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mylife\Desktop\planes de acción\"/>
    </mc:Choice>
  </mc:AlternateContent>
  <xr:revisionPtr revIDLastSave="0" documentId="8_{F0DF7470-1249-4B7C-BF50-E24F47105FB5}" xr6:coauthVersionLast="45" xr6:coauthVersionMax="45" xr10:uidLastSave="{00000000-0000-0000-0000-000000000000}"/>
  <bookViews>
    <workbookView xWindow="-120" yWindow="-120" windowWidth="20730" windowHeight="11160" tabRatio="894" firstSheet="1" activeTab="1" xr2:uid="{00000000-000D-0000-FFFF-FFFF00000000}"/>
  </bookViews>
  <sheets>
    <sheet name="Consolidado mes" sheetId="11" state="hidden" r:id="rId1"/>
    <sheet name="Febrero" sheetId="1" r:id="rId2"/>
    <sheet name="Hoja1" sheetId="17" state="hidden" r:id="rId3"/>
    <sheet name="s" sheetId="16" state="hidden" r:id="rId4"/>
    <sheet name="a" sheetId="15" state="hidden" r:id="rId5"/>
    <sheet name="Bachillerato" sheetId="7" state="hidden" r:id="rId6"/>
    <sheet name="Consolidado completo (2)" sheetId="14" state="hidden" r:id="rId7"/>
    <sheet name="SecGen" sheetId="4" state="hidden" r:id="rId8"/>
    <sheet name="Control Interno" sheetId="10" state="hidden" r:id="rId9"/>
    <sheet name="Planeación" sheetId="9" state="hidden" r:id="rId10"/>
    <sheet name="Tecnología" sheetId="2" state="hidden" r:id="rId11"/>
    <sheet name="Planta Física" sheetId="3" state="hidden" r:id="rId12"/>
    <sheet name="Talento Humano" sheetId="12" state="hidden" r:id="rId13"/>
    <sheet name="Viceacadémica" sheetId="8" state="hidden" r:id="rId14"/>
    <sheet name="Invest" sheetId="5" state="hidden" r:id="rId15"/>
    <sheet name="Extensión" sheetId="6" state="hidden" r:id="rId1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R333" i="1" l="1"/>
  <c r="R389" i="1"/>
  <c r="R387" i="1"/>
  <c r="R388" i="1"/>
  <c r="R56" i="1" l="1"/>
  <c r="R165" i="1"/>
  <c r="R161" i="1"/>
  <c r="R155" i="1"/>
  <c r="R154" i="1"/>
  <c r="R148" i="1"/>
  <c r="R345" i="1"/>
  <c r="W345" i="1" s="1"/>
  <c r="N345" i="1"/>
  <c r="P345" i="1" s="1"/>
  <c r="S345" i="1" s="1"/>
  <c r="T345" i="1" s="1"/>
  <c r="U345" i="1" s="1"/>
  <c r="M345" i="1"/>
  <c r="L345" i="1"/>
  <c r="R344" i="1"/>
  <c r="W344" i="1" s="1"/>
  <c r="N344" i="1"/>
  <c r="P344" i="1" s="1"/>
  <c r="S344" i="1" s="1"/>
  <c r="T344" i="1" s="1"/>
  <c r="U344" i="1" s="1"/>
  <c r="M344" i="1"/>
  <c r="L344" i="1"/>
  <c r="R343" i="1"/>
  <c r="W343" i="1" s="1"/>
  <c r="N343" i="1"/>
  <c r="P343" i="1" s="1"/>
  <c r="S343" i="1" s="1"/>
  <c r="T343" i="1" s="1"/>
  <c r="U343" i="1" s="1"/>
  <c r="M343" i="1"/>
  <c r="L343" i="1"/>
  <c r="R342" i="1"/>
  <c r="W342" i="1" s="1"/>
  <c r="N342" i="1"/>
  <c r="P342" i="1" s="1"/>
  <c r="S342" i="1" s="1"/>
  <c r="T342" i="1" s="1"/>
  <c r="U342" i="1" s="1"/>
  <c r="M342" i="1"/>
  <c r="L342" i="1"/>
  <c r="R341" i="1"/>
  <c r="W341" i="1" s="1"/>
  <c r="N341" i="1"/>
  <c r="P341" i="1" s="1"/>
  <c r="S341" i="1" s="1"/>
  <c r="T341" i="1" s="1"/>
  <c r="U341" i="1" s="1"/>
  <c r="M341" i="1"/>
  <c r="L341" i="1"/>
  <c r="R340" i="1"/>
  <c r="W340" i="1" s="1"/>
  <c r="N340" i="1"/>
  <c r="P340" i="1" s="1"/>
  <c r="S340" i="1" s="1"/>
  <c r="T340" i="1" s="1"/>
  <c r="U340" i="1" s="1"/>
  <c r="M340" i="1"/>
  <c r="L340" i="1"/>
  <c r="R339" i="1"/>
  <c r="W339" i="1" s="1"/>
  <c r="N339" i="1"/>
  <c r="P339" i="1" s="1"/>
  <c r="S339" i="1" s="1"/>
  <c r="T339" i="1" s="1"/>
  <c r="U339" i="1" s="1"/>
  <c r="M339" i="1"/>
  <c r="L339" i="1"/>
  <c r="R338" i="1"/>
  <c r="W338" i="1" s="1"/>
  <c r="N338" i="1"/>
  <c r="P338" i="1" s="1"/>
  <c r="S338" i="1" s="1"/>
  <c r="T338" i="1" s="1"/>
  <c r="U338" i="1" s="1"/>
  <c r="M338" i="1"/>
  <c r="L338" i="1"/>
  <c r="R337" i="1"/>
  <c r="W337" i="1" s="1"/>
  <c r="N337" i="1"/>
  <c r="P337" i="1" s="1"/>
  <c r="S337" i="1" s="1"/>
  <c r="T337" i="1" s="1"/>
  <c r="U337" i="1" s="1"/>
  <c r="M337" i="1"/>
  <c r="L337" i="1"/>
  <c r="R336" i="1"/>
  <c r="W336" i="1" s="1"/>
  <c r="N336" i="1"/>
  <c r="P336" i="1" s="1"/>
  <c r="S336" i="1" s="1"/>
  <c r="T336" i="1" s="1"/>
  <c r="U336" i="1" s="1"/>
  <c r="M336" i="1"/>
  <c r="L336" i="1"/>
  <c r="R335" i="1"/>
  <c r="W335" i="1" s="1"/>
  <c r="N335" i="1"/>
  <c r="P335" i="1" s="1"/>
  <c r="S335" i="1" s="1"/>
  <c r="T335" i="1" s="1"/>
  <c r="U335" i="1" s="1"/>
  <c r="M335" i="1"/>
  <c r="L335" i="1"/>
  <c r="R334" i="1"/>
  <c r="W334" i="1" s="1"/>
  <c r="N334" i="1"/>
  <c r="P334" i="1" s="1"/>
  <c r="S334" i="1" s="1"/>
  <c r="T334" i="1" s="1"/>
  <c r="U334" i="1" s="1"/>
  <c r="M334" i="1"/>
  <c r="L334" i="1"/>
  <c r="R399" i="1"/>
  <c r="W399" i="1" s="1"/>
  <c r="N399" i="1"/>
  <c r="P399" i="1" s="1"/>
  <c r="S399" i="1" s="1"/>
  <c r="T399" i="1" s="1"/>
  <c r="U399" i="1" s="1"/>
  <c r="M399" i="1"/>
  <c r="L399" i="1"/>
  <c r="R398" i="1"/>
  <c r="W398" i="1" s="1"/>
  <c r="N398" i="1"/>
  <c r="P398" i="1" s="1"/>
  <c r="S398" i="1" s="1"/>
  <c r="T398" i="1" s="1"/>
  <c r="U398" i="1" s="1"/>
  <c r="M398" i="1"/>
  <c r="L398" i="1"/>
  <c r="R397" i="1"/>
  <c r="W397" i="1" s="1"/>
  <c r="N397" i="1"/>
  <c r="P397" i="1" s="1"/>
  <c r="S397" i="1" s="1"/>
  <c r="T397" i="1" s="1"/>
  <c r="U397" i="1" s="1"/>
  <c r="M397" i="1"/>
  <c r="L397" i="1"/>
  <c r="R396" i="1"/>
  <c r="W396" i="1" s="1"/>
  <c r="N396" i="1"/>
  <c r="P396" i="1" s="1"/>
  <c r="S396" i="1" s="1"/>
  <c r="T396" i="1" s="1"/>
  <c r="U396" i="1" s="1"/>
  <c r="M396" i="1"/>
  <c r="L396" i="1"/>
  <c r="R395" i="1"/>
  <c r="W395" i="1" s="1"/>
  <c r="N395" i="1"/>
  <c r="P395" i="1" s="1"/>
  <c r="S395" i="1" s="1"/>
  <c r="T395" i="1" s="1"/>
  <c r="U395" i="1" s="1"/>
  <c r="M395" i="1"/>
  <c r="L395" i="1"/>
  <c r="R394" i="1"/>
  <c r="W394" i="1" s="1"/>
  <c r="N394" i="1"/>
  <c r="P394" i="1" s="1"/>
  <c r="S394" i="1" s="1"/>
  <c r="T394" i="1" s="1"/>
  <c r="U394" i="1" s="1"/>
  <c r="M394" i="1"/>
  <c r="L394" i="1"/>
  <c r="R393" i="1"/>
  <c r="W393" i="1" s="1"/>
  <c r="N393" i="1"/>
  <c r="P393" i="1" s="1"/>
  <c r="S393" i="1" s="1"/>
  <c r="T393" i="1" s="1"/>
  <c r="U393" i="1" s="1"/>
  <c r="M393" i="1"/>
  <c r="L393" i="1"/>
  <c r="R392" i="1"/>
  <c r="W392" i="1" s="1"/>
  <c r="N392" i="1"/>
  <c r="P392" i="1" s="1"/>
  <c r="S392" i="1" s="1"/>
  <c r="T392" i="1" s="1"/>
  <c r="U392" i="1" s="1"/>
  <c r="M392" i="1"/>
  <c r="L392" i="1"/>
  <c r="R391" i="1"/>
  <c r="W391" i="1" s="1"/>
  <c r="N391" i="1"/>
  <c r="P391" i="1" s="1"/>
  <c r="S391" i="1" s="1"/>
  <c r="T391" i="1" s="1"/>
  <c r="U391" i="1" s="1"/>
  <c r="M391" i="1"/>
  <c r="L391" i="1"/>
  <c r="R390" i="1"/>
  <c r="W390" i="1" s="1"/>
  <c r="N390" i="1"/>
  <c r="P390" i="1" s="1"/>
  <c r="S390" i="1" s="1"/>
  <c r="T390" i="1" s="1"/>
  <c r="U390" i="1" s="1"/>
  <c r="M390" i="1"/>
  <c r="L390" i="1"/>
  <c r="R367" i="1"/>
  <c r="W367" i="1" s="1"/>
  <c r="N367" i="1"/>
  <c r="P367" i="1" s="1"/>
  <c r="S367" i="1" s="1"/>
  <c r="T367" i="1" s="1"/>
  <c r="U367" i="1" s="1"/>
  <c r="M367" i="1"/>
  <c r="L367" i="1"/>
  <c r="R366" i="1"/>
  <c r="W366" i="1" s="1"/>
  <c r="N366" i="1"/>
  <c r="P366" i="1" s="1"/>
  <c r="S366" i="1" s="1"/>
  <c r="T366" i="1" s="1"/>
  <c r="U366" i="1" s="1"/>
  <c r="M366" i="1"/>
  <c r="L366" i="1"/>
  <c r="R365" i="1"/>
  <c r="W365" i="1" s="1"/>
  <c r="N365" i="1"/>
  <c r="P365" i="1" s="1"/>
  <c r="S365" i="1" s="1"/>
  <c r="T365" i="1" s="1"/>
  <c r="U365" i="1" s="1"/>
  <c r="M365" i="1"/>
  <c r="L365" i="1"/>
  <c r="R364" i="1"/>
  <c r="W364" i="1" s="1"/>
  <c r="N364" i="1"/>
  <c r="P364" i="1" s="1"/>
  <c r="S364" i="1" s="1"/>
  <c r="T364" i="1" s="1"/>
  <c r="U364" i="1" s="1"/>
  <c r="M364" i="1"/>
  <c r="L364" i="1"/>
  <c r="R363" i="1"/>
  <c r="W363" i="1" s="1"/>
  <c r="N363" i="1"/>
  <c r="P363" i="1" s="1"/>
  <c r="S363" i="1" s="1"/>
  <c r="T363" i="1" s="1"/>
  <c r="U363" i="1" s="1"/>
  <c r="M363" i="1"/>
  <c r="L363" i="1"/>
  <c r="R362" i="1"/>
  <c r="W362" i="1" s="1"/>
  <c r="N362" i="1"/>
  <c r="P362" i="1" s="1"/>
  <c r="S362" i="1" s="1"/>
  <c r="T362" i="1" s="1"/>
  <c r="U362" i="1" s="1"/>
  <c r="M362" i="1"/>
  <c r="L362" i="1"/>
  <c r="R361" i="1"/>
  <c r="W361" i="1" s="1"/>
  <c r="N361" i="1"/>
  <c r="P361" i="1" s="1"/>
  <c r="S361" i="1" s="1"/>
  <c r="T361" i="1" s="1"/>
  <c r="U361" i="1" s="1"/>
  <c r="M361" i="1"/>
  <c r="L361" i="1"/>
  <c r="R360" i="1"/>
  <c r="W360" i="1" s="1"/>
  <c r="N360" i="1"/>
  <c r="P360" i="1" s="1"/>
  <c r="S360" i="1" s="1"/>
  <c r="T360" i="1" s="1"/>
  <c r="U360" i="1" s="1"/>
  <c r="M360" i="1"/>
  <c r="L360" i="1"/>
  <c r="R359" i="1"/>
  <c r="W359" i="1" s="1"/>
  <c r="N359" i="1"/>
  <c r="P359" i="1" s="1"/>
  <c r="S359" i="1" s="1"/>
  <c r="T359" i="1" s="1"/>
  <c r="U359" i="1" s="1"/>
  <c r="M359" i="1"/>
  <c r="L359" i="1"/>
  <c r="R358" i="1"/>
  <c r="W358" i="1" s="1"/>
  <c r="N358" i="1"/>
  <c r="P358" i="1" s="1"/>
  <c r="S358" i="1" s="1"/>
  <c r="T358" i="1" s="1"/>
  <c r="U358" i="1" s="1"/>
  <c r="M358" i="1"/>
  <c r="L358" i="1"/>
  <c r="R357" i="1"/>
  <c r="W357" i="1" s="1"/>
  <c r="N357" i="1"/>
  <c r="P357" i="1" s="1"/>
  <c r="S357" i="1" s="1"/>
  <c r="T357" i="1" s="1"/>
  <c r="U357" i="1" s="1"/>
  <c r="M357" i="1"/>
  <c r="L357" i="1"/>
  <c r="R356" i="1"/>
  <c r="W356" i="1" s="1"/>
  <c r="N356" i="1"/>
  <c r="P356" i="1" s="1"/>
  <c r="S356" i="1" s="1"/>
  <c r="T356" i="1" s="1"/>
  <c r="U356" i="1" s="1"/>
  <c r="M356" i="1"/>
  <c r="L356" i="1"/>
  <c r="R355" i="1"/>
  <c r="W355" i="1" s="1"/>
  <c r="N355" i="1"/>
  <c r="P355" i="1" s="1"/>
  <c r="S355" i="1" s="1"/>
  <c r="T355" i="1" s="1"/>
  <c r="U355" i="1" s="1"/>
  <c r="M355" i="1"/>
  <c r="L355" i="1"/>
  <c r="R354" i="1"/>
  <c r="W354" i="1" s="1"/>
  <c r="N354" i="1"/>
  <c r="P354" i="1" s="1"/>
  <c r="S354" i="1" s="1"/>
  <c r="T354" i="1" s="1"/>
  <c r="U354" i="1" s="1"/>
  <c r="M354" i="1"/>
  <c r="L354" i="1"/>
  <c r="R384" i="1" l="1"/>
  <c r="W384" i="1" s="1"/>
  <c r="N384" i="1"/>
  <c r="P384" i="1" s="1"/>
  <c r="S384" i="1" s="1"/>
  <c r="T384" i="1" s="1"/>
  <c r="U384" i="1" s="1"/>
  <c r="M384" i="1"/>
  <c r="L384" i="1"/>
  <c r="R383" i="1"/>
  <c r="W383" i="1" s="1"/>
  <c r="N383" i="1"/>
  <c r="P383" i="1" s="1"/>
  <c r="S383" i="1" s="1"/>
  <c r="T383" i="1" s="1"/>
  <c r="U383" i="1" s="1"/>
  <c r="M383" i="1"/>
  <c r="L383" i="1"/>
  <c r="R382" i="1"/>
  <c r="W382" i="1" s="1"/>
  <c r="N382" i="1"/>
  <c r="P382" i="1" s="1"/>
  <c r="S382" i="1" s="1"/>
  <c r="T382" i="1" s="1"/>
  <c r="U382" i="1" s="1"/>
  <c r="M382" i="1"/>
  <c r="L382" i="1"/>
  <c r="R381" i="1"/>
  <c r="W381" i="1" s="1"/>
  <c r="N381" i="1"/>
  <c r="P381" i="1" s="1"/>
  <c r="S381" i="1" s="1"/>
  <c r="T381" i="1" s="1"/>
  <c r="U381" i="1" s="1"/>
  <c r="M381" i="1"/>
  <c r="L381" i="1"/>
  <c r="R380" i="1"/>
  <c r="W380" i="1" s="1"/>
  <c r="N380" i="1"/>
  <c r="P380" i="1" s="1"/>
  <c r="S380" i="1" s="1"/>
  <c r="T380" i="1" s="1"/>
  <c r="U380" i="1" s="1"/>
  <c r="M380" i="1"/>
  <c r="L380" i="1"/>
  <c r="R379" i="1"/>
  <c r="W379" i="1" s="1"/>
  <c r="N379" i="1"/>
  <c r="P379" i="1" s="1"/>
  <c r="S379" i="1" s="1"/>
  <c r="T379" i="1" s="1"/>
  <c r="U379" i="1" s="1"/>
  <c r="M379" i="1"/>
  <c r="L379" i="1"/>
  <c r="R378" i="1"/>
  <c r="W378" i="1" s="1"/>
  <c r="N378" i="1"/>
  <c r="P378" i="1" s="1"/>
  <c r="S378" i="1" s="1"/>
  <c r="T378" i="1" s="1"/>
  <c r="U378" i="1" s="1"/>
  <c r="M378" i="1"/>
  <c r="L378" i="1"/>
  <c r="R377" i="1"/>
  <c r="W377" i="1" s="1"/>
  <c r="N377" i="1"/>
  <c r="P377" i="1" s="1"/>
  <c r="S377" i="1" s="1"/>
  <c r="T377" i="1" s="1"/>
  <c r="U377" i="1" s="1"/>
  <c r="M377" i="1"/>
  <c r="L377" i="1"/>
  <c r="R376" i="1"/>
  <c r="W376" i="1" s="1"/>
  <c r="N376" i="1"/>
  <c r="P376" i="1" s="1"/>
  <c r="S376" i="1" s="1"/>
  <c r="T376" i="1" s="1"/>
  <c r="U376" i="1" s="1"/>
  <c r="M376" i="1"/>
  <c r="L376" i="1"/>
  <c r="R375" i="1"/>
  <c r="W375" i="1" s="1"/>
  <c r="N375" i="1"/>
  <c r="P375" i="1" s="1"/>
  <c r="S375" i="1" s="1"/>
  <c r="T375" i="1" s="1"/>
  <c r="U375" i="1" s="1"/>
  <c r="M375" i="1"/>
  <c r="L375" i="1"/>
  <c r="R374" i="1"/>
  <c r="W374" i="1" s="1"/>
  <c r="N374" i="1"/>
  <c r="P374" i="1" s="1"/>
  <c r="S374" i="1" s="1"/>
  <c r="T374" i="1" s="1"/>
  <c r="U374" i="1" s="1"/>
  <c r="M374" i="1"/>
  <c r="L374" i="1"/>
  <c r="R373" i="1"/>
  <c r="W373" i="1" s="1"/>
  <c r="N373" i="1"/>
  <c r="P373" i="1" s="1"/>
  <c r="S373" i="1" s="1"/>
  <c r="T373" i="1" s="1"/>
  <c r="U373" i="1" s="1"/>
  <c r="M373" i="1"/>
  <c r="L373" i="1"/>
  <c r="R372" i="1"/>
  <c r="W372" i="1" s="1"/>
  <c r="N372" i="1"/>
  <c r="P372" i="1" s="1"/>
  <c r="S372" i="1" s="1"/>
  <c r="T372" i="1" s="1"/>
  <c r="U372" i="1" s="1"/>
  <c r="M372" i="1"/>
  <c r="L372" i="1"/>
  <c r="R371" i="1"/>
  <c r="W371" i="1" s="1"/>
  <c r="N371" i="1"/>
  <c r="P371" i="1" s="1"/>
  <c r="S371" i="1" s="1"/>
  <c r="T371" i="1" s="1"/>
  <c r="U371" i="1" s="1"/>
  <c r="M371" i="1"/>
  <c r="L371" i="1"/>
  <c r="R370" i="1"/>
  <c r="W370" i="1" s="1"/>
  <c r="N370" i="1"/>
  <c r="P370" i="1" s="1"/>
  <c r="S370" i="1" s="1"/>
  <c r="T370" i="1" s="1"/>
  <c r="U370" i="1" s="1"/>
  <c r="M370" i="1"/>
  <c r="L370" i="1"/>
  <c r="R369" i="1"/>
  <c r="W369" i="1" s="1"/>
  <c r="N369" i="1"/>
  <c r="P369" i="1" s="1"/>
  <c r="S369" i="1" s="1"/>
  <c r="T369" i="1" s="1"/>
  <c r="U369" i="1" s="1"/>
  <c r="M369" i="1"/>
  <c r="L369" i="1"/>
  <c r="L310" i="1"/>
  <c r="M310" i="1"/>
  <c r="N310" i="1"/>
  <c r="P310" i="1" s="1"/>
  <c r="S310" i="1" s="1"/>
  <c r="T310" i="1" s="1"/>
  <c r="U310" i="1" s="1"/>
  <c r="R310" i="1"/>
  <c r="W310" i="1" s="1"/>
  <c r="L311" i="1"/>
  <c r="M311" i="1"/>
  <c r="N311" i="1"/>
  <c r="P311" i="1" s="1"/>
  <c r="S311" i="1" s="1"/>
  <c r="T311" i="1" s="1"/>
  <c r="U311" i="1" s="1"/>
  <c r="R311" i="1"/>
  <c r="W311" i="1" s="1"/>
  <c r="L312" i="1"/>
  <c r="M312" i="1"/>
  <c r="N312" i="1"/>
  <c r="P312" i="1" s="1"/>
  <c r="S312" i="1" s="1"/>
  <c r="T312" i="1" s="1"/>
  <c r="U312" i="1" s="1"/>
  <c r="R312" i="1"/>
  <c r="W312" i="1" s="1"/>
  <c r="L301" i="1"/>
  <c r="M301" i="1"/>
  <c r="N301" i="1"/>
  <c r="P301" i="1" s="1"/>
  <c r="S301" i="1" s="1"/>
  <c r="T301" i="1" s="1"/>
  <c r="U301" i="1" s="1"/>
  <c r="R301" i="1"/>
  <c r="W301" i="1" s="1"/>
  <c r="L302" i="1"/>
  <c r="M302" i="1"/>
  <c r="N302" i="1"/>
  <c r="P302" i="1" s="1"/>
  <c r="S302" i="1" s="1"/>
  <c r="T302" i="1" s="1"/>
  <c r="U302" i="1" s="1"/>
  <c r="R302" i="1"/>
  <c r="W302" i="1" s="1"/>
  <c r="L303" i="1"/>
  <c r="M303" i="1"/>
  <c r="N303" i="1"/>
  <c r="P303" i="1" s="1"/>
  <c r="S303" i="1" s="1"/>
  <c r="T303" i="1" s="1"/>
  <c r="U303" i="1" s="1"/>
  <c r="R303" i="1"/>
  <c r="W303" i="1" s="1"/>
  <c r="L304" i="1"/>
  <c r="M304" i="1"/>
  <c r="N304" i="1"/>
  <c r="P304" i="1" s="1"/>
  <c r="S304" i="1" s="1"/>
  <c r="T304" i="1" s="1"/>
  <c r="U304" i="1" s="1"/>
  <c r="R304" i="1"/>
  <c r="W304" i="1" s="1"/>
  <c r="L305" i="1"/>
  <c r="M305" i="1"/>
  <c r="N305" i="1"/>
  <c r="P305" i="1" s="1"/>
  <c r="S305" i="1" s="1"/>
  <c r="T305" i="1" s="1"/>
  <c r="U305" i="1" s="1"/>
  <c r="R305" i="1"/>
  <c r="W305" i="1" s="1"/>
  <c r="L306" i="1"/>
  <c r="M306" i="1"/>
  <c r="N306" i="1"/>
  <c r="P306" i="1" s="1"/>
  <c r="S306" i="1" s="1"/>
  <c r="T306" i="1" s="1"/>
  <c r="U306" i="1" s="1"/>
  <c r="R306" i="1"/>
  <c r="W306" i="1" s="1"/>
  <c r="L307" i="1"/>
  <c r="M307" i="1"/>
  <c r="N307" i="1"/>
  <c r="P307" i="1" s="1"/>
  <c r="S307" i="1" s="1"/>
  <c r="T307" i="1" s="1"/>
  <c r="U307" i="1" s="1"/>
  <c r="R307" i="1"/>
  <c r="W307" i="1" s="1"/>
  <c r="L308" i="1"/>
  <c r="M308" i="1"/>
  <c r="N308" i="1"/>
  <c r="P308" i="1" s="1"/>
  <c r="S308" i="1" s="1"/>
  <c r="T308" i="1" s="1"/>
  <c r="U308" i="1" s="1"/>
  <c r="R308" i="1"/>
  <c r="W308" i="1" s="1"/>
  <c r="L317" i="1"/>
  <c r="M317" i="1"/>
  <c r="N317" i="1"/>
  <c r="P317" i="1" s="1"/>
  <c r="S317" i="1" s="1"/>
  <c r="T317" i="1" s="1"/>
  <c r="U317" i="1" s="1"/>
  <c r="R317" i="1"/>
  <c r="W317" i="1" s="1"/>
  <c r="L318" i="1"/>
  <c r="M318" i="1"/>
  <c r="N318" i="1"/>
  <c r="P318" i="1" s="1"/>
  <c r="S318" i="1" s="1"/>
  <c r="T318" i="1" s="1"/>
  <c r="U318" i="1" s="1"/>
  <c r="R318" i="1"/>
  <c r="W318" i="1" s="1"/>
  <c r="L319" i="1"/>
  <c r="M319" i="1"/>
  <c r="N319" i="1"/>
  <c r="P319" i="1" s="1"/>
  <c r="S319" i="1" s="1"/>
  <c r="T319" i="1" s="1"/>
  <c r="U319" i="1" s="1"/>
  <c r="R319" i="1"/>
  <c r="W319" i="1" s="1"/>
  <c r="L320" i="1"/>
  <c r="M320" i="1"/>
  <c r="N320" i="1"/>
  <c r="P320" i="1" s="1"/>
  <c r="S320" i="1" s="1"/>
  <c r="T320" i="1" s="1"/>
  <c r="U320" i="1" s="1"/>
  <c r="R320" i="1"/>
  <c r="W320" i="1" s="1"/>
  <c r="L321" i="1"/>
  <c r="M321" i="1"/>
  <c r="N321" i="1"/>
  <c r="P321" i="1" s="1"/>
  <c r="S321" i="1" s="1"/>
  <c r="T321" i="1" s="1"/>
  <c r="U321" i="1" s="1"/>
  <c r="R321" i="1"/>
  <c r="W321" i="1" s="1"/>
  <c r="L322" i="1"/>
  <c r="M322" i="1"/>
  <c r="N322" i="1"/>
  <c r="P322" i="1" s="1"/>
  <c r="S322" i="1" s="1"/>
  <c r="T322" i="1" s="1"/>
  <c r="U322" i="1" s="1"/>
  <c r="R322" i="1"/>
  <c r="W322" i="1" s="1"/>
  <c r="L323" i="1"/>
  <c r="M323" i="1"/>
  <c r="N323" i="1"/>
  <c r="P323" i="1" s="1"/>
  <c r="S323" i="1" s="1"/>
  <c r="T323" i="1" s="1"/>
  <c r="U323" i="1" s="1"/>
  <c r="R323" i="1"/>
  <c r="W323" i="1" s="1"/>
  <c r="L324" i="1"/>
  <c r="M324" i="1"/>
  <c r="N324" i="1"/>
  <c r="P324" i="1" s="1"/>
  <c r="S324" i="1" s="1"/>
  <c r="T324" i="1" s="1"/>
  <c r="U324" i="1" s="1"/>
  <c r="R324" i="1"/>
  <c r="W324" i="1" s="1"/>
  <c r="L325" i="1"/>
  <c r="M325" i="1"/>
  <c r="N325" i="1"/>
  <c r="P325" i="1" s="1"/>
  <c r="S325" i="1" s="1"/>
  <c r="T325" i="1" s="1"/>
  <c r="U325" i="1" s="1"/>
  <c r="R325" i="1"/>
  <c r="W325" i="1" s="1"/>
  <c r="L326" i="1"/>
  <c r="M326" i="1"/>
  <c r="N326" i="1"/>
  <c r="P326" i="1" s="1"/>
  <c r="S326" i="1" s="1"/>
  <c r="T326" i="1" s="1"/>
  <c r="U326" i="1" s="1"/>
  <c r="R326" i="1"/>
  <c r="W326" i="1" s="1"/>
  <c r="L327" i="1"/>
  <c r="M327" i="1"/>
  <c r="N327" i="1"/>
  <c r="P327" i="1" s="1"/>
  <c r="S327" i="1" s="1"/>
  <c r="T327" i="1" s="1"/>
  <c r="U327" i="1" s="1"/>
  <c r="R327" i="1"/>
  <c r="W327" i="1" s="1"/>
  <c r="L328" i="1"/>
  <c r="M328" i="1"/>
  <c r="N328" i="1"/>
  <c r="P328" i="1" s="1"/>
  <c r="S328" i="1" s="1"/>
  <c r="T328" i="1" s="1"/>
  <c r="U328" i="1" s="1"/>
  <c r="R328" i="1"/>
  <c r="W328" i="1" s="1"/>
  <c r="L329" i="1"/>
  <c r="M329" i="1"/>
  <c r="N329" i="1"/>
  <c r="P329" i="1" s="1"/>
  <c r="S329" i="1" s="1"/>
  <c r="T329" i="1" s="1"/>
  <c r="U329" i="1" s="1"/>
  <c r="R329" i="1"/>
  <c r="W329" i="1" s="1"/>
  <c r="L330" i="1"/>
  <c r="M330" i="1"/>
  <c r="N330" i="1"/>
  <c r="P330" i="1" s="1"/>
  <c r="S330" i="1" s="1"/>
  <c r="T330" i="1" s="1"/>
  <c r="U330" i="1" s="1"/>
  <c r="W330" i="1"/>
  <c r="L331" i="1"/>
  <c r="M331" i="1"/>
  <c r="N331" i="1"/>
  <c r="P331" i="1" s="1"/>
  <c r="S331" i="1" s="1"/>
  <c r="T331" i="1" s="1"/>
  <c r="U331" i="1" s="1"/>
  <c r="R331" i="1"/>
  <c r="W331" i="1" s="1"/>
  <c r="L316" i="1"/>
  <c r="R25" i="1"/>
  <c r="W25" i="1" s="1"/>
  <c r="R26" i="1"/>
  <c r="W26" i="1" s="1"/>
  <c r="R27" i="1"/>
  <c r="W27" i="1" s="1"/>
  <c r="R28" i="1"/>
  <c r="W28" i="1" s="1"/>
  <c r="R29" i="1"/>
  <c r="W29" i="1" s="1"/>
  <c r="R30" i="1"/>
  <c r="W30" i="1" s="1"/>
  <c r="N25" i="1"/>
  <c r="P25" i="1" s="1"/>
  <c r="S25" i="1" s="1"/>
  <c r="T25" i="1" s="1"/>
  <c r="U25" i="1" s="1"/>
  <c r="N26" i="1"/>
  <c r="P26" i="1" s="1"/>
  <c r="S26" i="1" s="1"/>
  <c r="T26" i="1" s="1"/>
  <c r="U26" i="1" s="1"/>
  <c r="N27" i="1"/>
  <c r="P27" i="1" s="1"/>
  <c r="S27" i="1" s="1"/>
  <c r="T27" i="1" s="1"/>
  <c r="U27" i="1" s="1"/>
  <c r="N28" i="1"/>
  <c r="P28" i="1" s="1"/>
  <c r="S28" i="1" s="1"/>
  <c r="T28" i="1" s="1"/>
  <c r="U28" i="1" s="1"/>
  <c r="N29" i="1"/>
  <c r="P29" i="1" s="1"/>
  <c r="S29" i="1" s="1"/>
  <c r="T29" i="1" s="1"/>
  <c r="U29" i="1" s="1"/>
  <c r="N30" i="1"/>
  <c r="P30" i="1" s="1"/>
  <c r="S30" i="1" s="1"/>
  <c r="T30" i="1" s="1"/>
  <c r="U30" i="1" s="1"/>
  <c r="R215" i="1"/>
  <c r="R216" i="1"/>
  <c r="R217" i="1"/>
  <c r="R218" i="1"/>
  <c r="R219" i="1"/>
  <c r="R220" i="1"/>
  <c r="R221" i="1"/>
  <c r="R222" i="1"/>
  <c r="R223" i="1"/>
  <c r="R224" i="1"/>
  <c r="R225" i="1"/>
  <c r="R226" i="1"/>
  <c r="R227" i="1"/>
  <c r="R228" i="1"/>
  <c r="R229" i="1"/>
  <c r="R230" i="1"/>
  <c r="R231" i="1"/>
  <c r="R232" i="1"/>
  <c r="R233" i="1"/>
  <c r="R234" i="1"/>
  <c r="R235" i="1"/>
  <c r="R236" i="1"/>
  <c r="R237" i="1"/>
  <c r="R238" i="1"/>
  <c r="R239" i="1"/>
  <c r="R240" i="1"/>
  <c r="R241" i="1"/>
  <c r="R242" i="1"/>
  <c r="R243" i="1"/>
  <c r="R244" i="1"/>
  <c r="R245" i="1"/>
  <c r="R246" i="1"/>
  <c r="R247" i="1"/>
  <c r="R248" i="1"/>
  <c r="R249" i="1"/>
  <c r="R250" i="1"/>
  <c r="R251" i="1"/>
  <c r="R252" i="1"/>
  <c r="R253" i="1"/>
  <c r="R254" i="1"/>
  <c r="R255" i="1"/>
  <c r="R256" i="1"/>
  <c r="R257" i="1"/>
  <c r="R258" i="1"/>
  <c r="R259" i="1"/>
  <c r="R260" i="1"/>
  <c r="R261" i="1"/>
  <c r="R262" i="1"/>
  <c r="R263" i="1"/>
  <c r="R264" i="1"/>
  <c r="R265" i="1"/>
  <c r="R266" i="1"/>
  <c r="R267" i="1"/>
  <c r="R268" i="1"/>
  <c r="R269" i="1"/>
  <c r="R270" i="1"/>
  <c r="R271" i="1"/>
  <c r="R272" i="1"/>
  <c r="R273" i="1"/>
  <c r="R274" i="1"/>
  <c r="R275" i="1"/>
  <c r="R276" i="1"/>
  <c r="R277" i="1"/>
  <c r="R278" i="1"/>
  <c r="R279" i="1"/>
  <c r="R280" i="1"/>
  <c r="R281" i="1"/>
  <c r="R282" i="1"/>
  <c r="R283" i="1"/>
  <c r="R284" i="1"/>
  <c r="R214" i="1"/>
  <c r="R213" i="1"/>
  <c r="R1399" i="1" l="1"/>
  <c r="R1393" i="1"/>
  <c r="R1392" i="1"/>
  <c r="R1391" i="1"/>
  <c r="R1390" i="1"/>
  <c r="R1389" i="1"/>
  <c r="R1388" i="1"/>
  <c r="R1387" i="1"/>
  <c r="R1386" i="1"/>
  <c r="R1385" i="1"/>
  <c r="R1384" i="1"/>
  <c r="R1383" i="1"/>
  <c r="R1382" i="1"/>
  <c r="R1381" i="1"/>
  <c r="R1365" i="1"/>
  <c r="R1356" i="1"/>
  <c r="R1355" i="1"/>
  <c r="R1353" i="1"/>
  <c r="R1352" i="1"/>
  <c r="R1351" i="1"/>
  <c r="R1350" i="1"/>
  <c r="R118" i="1"/>
  <c r="R124" i="1"/>
  <c r="R127" i="1"/>
  <c r="R136" i="1"/>
  <c r="R140" i="1"/>
  <c r="R144" i="1"/>
  <c r="R143" i="1"/>
  <c r="R142" i="1"/>
  <c r="R141" i="1"/>
  <c r="R137" i="1"/>
  <c r="R132" i="1"/>
  <c r="R181" i="1"/>
  <c r="R182" i="1"/>
  <c r="R183" i="1"/>
  <c r="R184" i="1"/>
  <c r="R180" i="1"/>
  <c r="R179" i="1"/>
  <c r="R178" i="1"/>
  <c r="R177" i="1"/>
  <c r="R176" i="1"/>
  <c r="R175" i="1"/>
  <c r="R174" i="1"/>
  <c r="R172" i="1"/>
  <c r="R171" i="1"/>
  <c r="R170" i="1"/>
  <c r="R169" i="1"/>
  <c r="R1364" i="1" l="1"/>
  <c r="R1362" i="1"/>
  <c r="R1361" i="1"/>
  <c r="R1360" i="1"/>
  <c r="R1339" i="1"/>
  <c r="R92" i="1"/>
  <c r="R91" i="1"/>
  <c r="R98" i="1"/>
  <c r="R97" i="1"/>
  <c r="R105" i="1"/>
  <c r="R106" i="1"/>
  <c r="R107" i="1"/>
  <c r="R115" i="1"/>
  <c r="N105" i="1"/>
  <c r="R295" i="1" l="1"/>
  <c r="W295" i="1" s="1"/>
  <c r="N295" i="1"/>
  <c r="P295" i="1" s="1"/>
  <c r="S295" i="1" s="1"/>
  <c r="T295" i="1" s="1"/>
  <c r="U295" i="1" s="1"/>
  <c r="R205" i="1"/>
  <c r="R204" i="1"/>
  <c r="R203" i="1"/>
  <c r="R202" i="1"/>
  <c r="R201" i="1"/>
  <c r="R200" i="1"/>
  <c r="R199" i="1"/>
  <c r="R198" i="1"/>
  <c r="R208" i="1"/>
  <c r="R207" i="1"/>
  <c r="R206" i="1"/>
  <c r="M210" i="1"/>
  <c r="N210" i="1"/>
  <c r="P210" i="1" s="1"/>
  <c r="S210" i="1" s="1"/>
  <c r="T210" i="1" s="1"/>
  <c r="U210" i="1" s="1"/>
  <c r="R24" i="1" l="1"/>
  <c r="R289" i="1" l="1"/>
  <c r="R290" i="1"/>
  <c r="R291" i="1"/>
  <c r="R292" i="1"/>
  <c r="R293" i="1"/>
  <c r="R294" i="1"/>
  <c r="R296" i="1"/>
  <c r="R297" i="1"/>
  <c r="R298" i="1"/>
  <c r="R299" i="1"/>
  <c r="R300" i="1"/>
  <c r="R309" i="1"/>
  <c r="R313" i="1"/>
  <c r="R314" i="1"/>
  <c r="R288" i="1"/>
  <c r="S289" i="1"/>
  <c r="T289" i="1" s="1"/>
  <c r="U289" i="1" s="1"/>
  <c r="S290" i="1"/>
  <c r="T290" i="1" s="1"/>
  <c r="U290" i="1" s="1"/>
  <c r="S292" i="1"/>
  <c r="T292" i="1" s="1"/>
  <c r="U292" i="1" s="1"/>
  <c r="R63" i="1" l="1"/>
  <c r="R64" i="1"/>
  <c r="R65" i="1"/>
  <c r="R66" i="1"/>
  <c r="R67" i="1"/>
  <c r="R68" i="1"/>
  <c r="R69" i="1"/>
  <c r="R70" i="1"/>
  <c r="R71" i="1"/>
  <c r="R72" i="1"/>
  <c r="R73" i="1"/>
  <c r="R74" i="1"/>
  <c r="R75" i="1"/>
  <c r="R76" i="1"/>
  <c r="R77" i="1"/>
  <c r="R78" i="1"/>
  <c r="R79" i="1"/>
  <c r="R80" i="1"/>
  <c r="R81" i="1"/>
  <c r="R85" i="1"/>
  <c r="R59" i="1"/>
  <c r="R60" i="1"/>
  <c r="R61" i="1"/>
  <c r="R62" i="1"/>
  <c r="N351" i="1" l="1"/>
  <c r="P351" i="1" s="1"/>
  <c r="S351" i="1" s="1"/>
  <c r="N352" i="1"/>
  <c r="P352" i="1" s="1"/>
  <c r="S352" i="1" s="1"/>
  <c r="N353" i="1"/>
  <c r="P353" i="1" s="1"/>
  <c r="S353" i="1" s="1"/>
  <c r="T353" i="1" s="1"/>
  <c r="U353" i="1" s="1"/>
  <c r="M353" i="1"/>
  <c r="M352" i="1"/>
  <c r="T352" i="1" l="1"/>
  <c r="U352" i="1" s="1"/>
  <c r="M230" i="1"/>
  <c r="N230" i="1"/>
  <c r="P230" i="1" s="1"/>
  <c r="S230" i="1" s="1"/>
  <c r="T230" i="1" s="1"/>
  <c r="U230" i="1" s="1"/>
  <c r="M219" i="1"/>
  <c r="N219" i="1"/>
  <c r="P219" i="1" s="1"/>
  <c r="S219" i="1" s="1"/>
  <c r="T219" i="1" s="1"/>
  <c r="U219" i="1" s="1"/>
  <c r="M229" i="1"/>
  <c r="N229" i="1"/>
  <c r="P229" i="1" s="1"/>
  <c r="S229" i="1" s="1"/>
  <c r="T229" i="1" s="1"/>
  <c r="U229" i="1" s="1"/>
  <c r="M283" i="1"/>
  <c r="N283" i="1"/>
  <c r="P283" i="1" s="1"/>
  <c r="S283" i="1" s="1"/>
  <c r="M216" i="1"/>
  <c r="N216" i="1"/>
  <c r="P216" i="1" s="1"/>
  <c r="S216" i="1" s="1"/>
  <c r="T216" i="1" s="1"/>
  <c r="U216" i="1" s="1"/>
  <c r="M220" i="1"/>
  <c r="N220" i="1"/>
  <c r="P220" i="1" s="1"/>
  <c r="S220" i="1" s="1"/>
  <c r="T220" i="1" s="1"/>
  <c r="U220" i="1" s="1"/>
  <c r="M282" i="1"/>
  <c r="N282" i="1"/>
  <c r="P282" i="1" s="1"/>
  <c r="S282" i="1" s="1"/>
  <c r="T282" i="1" s="1"/>
  <c r="U282" i="1" s="1"/>
  <c r="M281" i="1"/>
  <c r="N281" i="1"/>
  <c r="P281" i="1" s="1"/>
  <c r="S281" i="1" s="1"/>
  <c r="T281" i="1" s="1"/>
  <c r="U281" i="1" s="1"/>
  <c r="M253" i="1"/>
  <c r="N253" i="1"/>
  <c r="P253" i="1" s="1"/>
  <c r="S253" i="1" s="1"/>
  <c r="T253" i="1" s="1"/>
  <c r="U253" i="1" s="1"/>
  <c r="M228" i="1"/>
  <c r="N228" i="1"/>
  <c r="P228" i="1" s="1"/>
  <c r="S228" i="1" s="1"/>
  <c r="T228" i="1" s="1"/>
  <c r="U228" i="1" s="1"/>
  <c r="M218" i="1"/>
  <c r="N218" i="1"/>
  <c r="P218" i="1" s="1"/>
  <c r="S218" i="1" s="1"/>
  <c r="T218" i="1" s="1"/>
  <c r="U218" i="1" s="1"/>
  <c r="M254" i="1"/>
  <c r="N254" i="1"/>
  <c r="P254" i="1" s="1"/>
  <c r="S254" i="1" s="1"/>
  <c r="T254" i="1" s="1"/>
  <c r="U254" i="1" s="1"/>
  <c r="M221" i="1"/>
  <c r="N221" i="1"/>
  <c r="P221" i="1" s="1"/>
  <c r="S221" i="1" s="1"/>
  <c r="T221" i="1" s="1"/>
  <c r="U221" i="1" s="1"/>
  <c r="M266" i="1"/>
  <c r="N266" i="1"/>
  <c r="P266" i="1" s="1"/>
  <c r="S266" i="1" s="1"/>
  <c r="T266" i="1" s="1"/>
  <c r="U266" i="1" s="1"/>
  <c r="M238" i="1"/>
  <c r="N238" i="1"/>
  <c r="P238" i="1" s="1"/>
  <c r="S238" i="1" s="1"/>
  <c r="T238" i="1" s="1"/>
  <c r="U238" i="1" s="1"/>
  <c r="M214" i="1"/>
  <c r="N214" i="1"/>
  <c r="P214" i="1" s="1"/>
  <c r="S214" i="1" s="1"/>
  <c r="T214" i="1" s="1"/>
  <c r="U214" i="1" s="1"/>
  <c r="M237" i="1"/>
  <c r="N237" i="1"/>
  <c r="P237" i="1" s="1"/>
  <c r="S237" i="1" s="1"/>
  <c r="T237" i="1" s="1"/>
  <c r="U237" i="1" s="1"/>
  <c r="M226" i="1"/>
  <c r="N226" i="1"/>
  <c r="P226" i="1" s="1"/>
  <c r="S226" i="1" s="1"/>
  <c r="T226" i="1" s="1"/>
  <c r="U226" i="1" s="1"/>
  <c r="T283" i="1" l="1"/>
  <c r="U283" i="1" s="1"/>
  <c r="W1408" i="1"/>
  <c r="W1407" i="1"/>
  <c r="W1406" i="1"/>
  <c r="W1405" i="1"/>
  <c r="W1404" i="1"/>
  <c r="W1403" i="1"/>
  <c r="W1402" i="1"/>
  <c r="W1401" i="1"/>
  <c r="W1400" i="1"/>
  <c r="W1399" i="1"/>
  <c r="W1398" i="1"/>
  <c r="W1397" i="1"/>
  <c r="W1396" i="1"/>
  <c r="W1395" i="1"/>
  <c r="W1394" i="1"/>
  <c r="W1393" i="1"/>
  <c r="W1392" i="1"/>
  <c r="W1391" i="1"/>
  <c r="W1390" i="1"/>
  <c r="W1389" i="1"/>
  <c r="W1388" i="1"/>
  <c r="W1387" i="1"/>
  <c r="W1386" i="1"/>
  <c r="W1385" i="1"/>
  <c r="W1384" i="1"/>
  <c r="W1383" i="1"/>
  <c r="W1382" i="1"/>
  <c r="W1381" i="1"/>
  <c r="W1380" i="1"/>
  <c r="W1379" i="1"/>
  <c r="W1378" i="1"/>
  <c r="W1377" i="1"/>
  <c r="W1376" i="1"/>
  <c r="W1375" i="1"/>
  <c r="W1374" i="1"/>
  <c r="W1373" i="1"/>
  <c r="W1372" i="1"/>
  <c r="W1371" i="1"/>
  <c r="W1370" i="1"/>
  <c r="W1369" i="1"/>
  <c r="W1368" i="1"/>
  <c r="W1367" i="1"/>
  <c r="W1366" i="1"/>
  <c r="W1365" i="1"/>
  <c r="W1364" i="1"/>
  <c r="W1363" i="1"/>
  <c r="W1362" i="1"/>
  <c r="W1361" i="1"/>
  <c r="W1360" i="1"/>
  <c r="W1359" i="1"/>
  <c r="W1358" i="1"/>
  <c r="W1357" i="1"/>
  <c r="W1356" i="1"/>
  <c r="W1355" i="1"/>
  <c r="W1354" i="1"/>
  <c r="W1353" i="1"/>
  <c r="W1352" i="1"/>
  <c r="W1351" i="1"/>
  <c r="W1350" i="1"/>
  <c r="W1349" i="1"/>
  <c r="W1348" i="1"/>
  <c r="W1347" i="1"/>
  <c r="W1346" i="1"/>
  <c r="W1345" i="1"/>
  <c r="W1344" i="1"/>
  <c r="W1343" i="1"/>
  <c r="W1342" i="1"/>
  <c r="W1341" i="1"/>
  <c r="W1340" i="1"/>
  <c r="W1339" i="1"/>
  <c r="W1289" i="1"/>
  <c r="W1288" i="1"/>
  <c r="W1287" i="1"/>
  <c r="W1286" i="1"/>
  <c r="W1285" i="1"/>
  <c r="W1284" i="1"/>
  <c r="W1283" i="1"/>
  <c r="W1282" i="1"/>
  <c r="W1281" i="1"/>
  <c r="W1280" i="1"/>
  <c r="W1279" i="1"/>
  <c r="W1278" i="1"/>
  <c r="W1277" i="1"/>
  <c r="W1276" i="1"/>
  <c r="W1275" i="1"/>
  <c r="W1274" i="1"/>
  <c r="W1273" i="1"/>
  <c r="W1272" i="1"/>
  <c r="W1271" i="1"/>
  <c r="W1270" i="1"/>
  <c r="W1269" i="1"/>
  <c r="W1268" i="1"/>
  <c r="W1267" i="1"/>
  <c r="W1266" i="1"/>
  <c r="W1265" i="1"/>
  <c r="W1263" i="1"/>
  <c r="W1262" i="1"/>
  <c r="W1261" i="1"/>
  <c r="W1260" i="1"/>
  <c r="W1259" i="1"/>
  <c r="W1258" i="1"/>
  <c r="W1257" i="1"/>
  <c r="W1256" i="1"/>
  <c r="W1255" i="1"/>
  <c r="W1254" i="1"/>
  <c r="W1253" i="1"/>
  <c r="W1252" i="1"/>
  <c r="W1251" i="1"/>
  <c r="W1250" i="1"/>
  <c r="W1249" i="1"/>
  <c r="W1248" i="1"/>
  <c r="W1247" i="1"/>
  <c r="W1246" i="1"/>
  <c r="W1245" i="1"/>
  <c r="W1244" i="1"/>
  <c r="W1243" i="1"/>
  <c r="W1242" i="1"/>
  <c r="W1241" i="1"/>
  <c r="W1240" i="1"/>
  <c r="W1239" i="1"/>
  <c r="W1238" i="1"/>
  <c r="W1237" i="1"/>
  <c r="W1236" i="1"/>
  <c r="W1235" i="1"/>
  <c r="W1234" i="1"/>
  <c r="W1233" i="1"/>
  <c r="W1232" i="1"/>
  <c r="W1231" i="1"/>
  <c r="W1230" i="1"/>
  <c r="W1229" i="1"/>
  <c r="W1228" i="1"/>
  <c r="W1227" i="1"/>
  <c r="W1226" i="1"/>
  <c r="W1225" i="1"/>
  <c r="W1224" i="1"/>
  <c r="W1223" i="1"/>
  <c r="W1222" i="1"/>
  <c r="W1221" i="1"/>
  <c r="W1220" i="1"/>
  <c r="W1219" i="1"/>
  <c r="W1218" i="1"/>
  <c r="W1217" i="1"/>
  <c r="W1216" i="1"/>
  <c r="W1215" i="1"/>
  <c r="W1214" i="1"/>
  <c r="W1213" i="1"/>
  <c r="W1212" i="1"/>
  <c r="W1211" i="1"/>
  <c r="W1210" i="1"/>
  <c r="W1209" i="1"/>
  <c r="W1208" i="1"/>
  <c r="W1207" i="1"/>
  <c r="W1206" i="1"/>
  <c r="W1205" i="1"/>
  <c r="W1204" i="1"/>
  <c r="W1203" i="1"/>
  <c r="W1202" i="1"/>
  <c r="W1201" i="1"/>
  <c r="W1200" i="1"/>
  <c r="W1199" i="1"/>
  <c r="W1198" i="1"/>
  <c r="W1197" i="1"/>
  <c r="W1196" i="1"/>
  <c r="W1195" i="1"/>
  <c r="W1194" i="1"/>
  <c r="W1193" i="1"/>
  <c r="W1192" i="1"/>
  <c r="W1191" i="1"/>
  <c r="W1190" i="1"/>
  <c r="W1189" i="1"/>
  <c r="W1188" i="1"/>
  <c r="W1187" i="1"/>
  <c r="W1186" i="1"/>
  <c r="W1185" i="1"/>
  <c r="W1184" i="1"/>
  <c r="W1183" i="1"/>
  <c r="W1182" i="1"/>
  <c r="W1181" i="1"/>
  <c r="W1180" i="1"/>
  <c r="W1179" i="1"/>
  <c r="W1178" i="1"/>
  <c r="W1177" i="1"/>
  <c r="W1176" i="1"/>
  <c r="W1175" i="1"/>
  <c r="W1174" i="1"/>
  <c r="W1173" i="1"/>
  <c r="W1172" i="1"/>
  <c r="W1171" i="1"/>
  <c r="W1170" i="1"/>
  <c r="W1169" i="1"/>
  <c r="W1168" i="1"/>
  <c r="W1167" i="1"/>
  <c r="W1166" i="1"/>
  <c r="W1165" i="1"/>
  <c r="W1164" i="1"/>
  <c r="W1163" i="1"/>
  <c r="W1162" i="1"/>
  <c r="W1161" i="1"/>
  <c r="W1160" i="1"/>
  <c r="W1159" i="1"/>
  <c r="W1158" i="1"/>
  <c r="W1157" i="1"/>
  <c r="W1156" i="1"/>
  <c r="W1155" i="1"/>
  <c r="W1154" i="1"/>
  <c r="W1153" i="1"/>
  <c r="W1152" i="1"/>
  <c r="W1151" i="1"/>
  <c r="W1150" i="1"/>
  <c r="W1149" i="1"/>
  <c r="W1148" i="1"/>
  <c r="W1147" i="1"/>
  <c r="W1146" i="1"/>
  <c r="W1145" i="1"/>
  <c r="W1144" i="1"/>
  <c r="W1143" i="1"/>
  <c r="W1142" i="1"/>
  <c r="W1141" i="1"/>
  <c r="W1140" i="1"/>
  <c r="W1139" i="1"/>
  <c r="W1138" i="1"/>
  <c r="W1137" i="1"/>
  <c r="W1136" i="1"/>
  <c r="W1135" i="1"/>
  <c r="W1134" i="1"/>
  <c r="W1133" i="1"/>
  <c r="W1132" i="1"/>
  <c r="W1131" i="1"/>
  <c r="W1130" i="1"/>
  <c r="W1129" i="1"/>
  <c r="W1128" i="1"/>
  <c r="W1127" i="1"/>
  <c r="W1126" i="1"/>
  <c r="W1125" i="1"/>
  <c r="W1124" i="1"/>
  <c r="W1123" i="1"/>
  <c r="W1122" i="1"/>
  <c r="W1121" i="1"/>
  <c r="W1120" i="1"/>
  <c r="W1119" i="1"/>
  <c r="W1118" i="1"/>
  <c r="W1117" i="1"/>
  <c r="W1116" i="1"/>
  <c r="W1115" i="1"/>
  <c r="W1114" i="1"/>
  <c r="W1113" i="1"/>
  <c r="W1112" i="1"/>
  <c r="W1111" i="1"/>
  <c r="W1110" i="1"/>
  <c r="W1109" i="1"/>
  <c r="W1108" i="1"/>
  <c r="W1107" i="1"/>
  <c r="W1106" i="1"/>
  <c r="W1105" i="1"/>
  <c r="W1104" i="1"/>
  <c r="W1103" i="1"/>
  <c r="W1102" i="1"/>
  <c r="W1101" i="1"/>
  <c r="W1100" i="1"/>
  <c r="W1099" i="1"/>
  <c r="W1098" i="1"/>
  <c r="W1097" i="1"/>
  <c r="W1096" i="1"/>
  <c r="W1095" i="1"/>
  <c r="W1094" i="1"/>
  <c r="W1093" i="1"/>
  <c r="W1092" i="1"/>
  <c r="W1091" i="1"/>
  <c r="W1090" i="1"/>
  <c r="W1089" i="1"/>
  <c r="W1088" i="1"/>
  <c r="W1087" i="1"/>
  <c r="W1086" i="1"/>
  <c r="W1085" i="1"/>
  <c r="W1084" i="1"/>
  <c r="W1083" i="1"/>
  <c r="W1082" i="1"/>
  <c r="W1081" i="1"/>
  <c r="W1080" i="1"/>
  <c r="W1079" i="1"/>
  <c r="W1078" i="1"/>
  <c r="W1077" i="1"/>
  <c r="W1076" i="1"/>
  <c r="W1075" i="1"/>
  <c r="W1074" i="1"/>
  <c r="W1073" i="1"/>
  <c r="W1072" i="1"/>
  <c r="W1071" i="1"/>
  <c r="W1070" i="1"/>
  <c r="W1069" i="1"/>
  <c r="W1068" i="1"/>
  <c r="W1067" i="1"/>
  <c r="W1066" i="1"/>
  <c r="W1065" i="1"/>
  <c r="W1064" i="1"/>
  <c r="W1063" i="1"/>
  <c r="W1062" i="1"/>
  <c r="W1061" i="1"/>
  <c r="W1060" i="1"/>
  <c r="W1059" i="1"/>
  <c r="W1058" i="1"/>
  <c r="W1057" i="1"/>
  <c r="W1056" i="1"/>
  <c r="W1055" i="1"/>
  <c r="W1054" i="1"/>
  <c r="W1053" i="1"/>
  <c r="W1052" i="1"/>
  <c r="W1051" i="1"/>
  <c r="W1050" i="1"/>
  <c r="W1049" i="1"/>
  <c r="W1048" i="1"/>
  <c r="W1047" i="1"/>
  <c r="W1046" i="1"/>
  <c r="W1045" i="1"/>
  <c r="W1044" i="1"/>
  <c r="W1043" i="1"/>
  <c r="W1042" i="1"/>
  <c r="W1041" i="1"/>
  <c r="W1040" i="1"/>
  <c r="W1039" i="1"/>
  <c r="W1038" i="1"/>
  <c r="W1037" i="1"/>
  <c r="W1036" i="1"/>
  <c r="W1035" i="1"/>
  <c r="W1034" i="1"/>
  <c r="W1033" i="1"/>
  <c r="W1032" i="1"/>
  <c r="W1031" i="1"/>
  <c r="W1030" i="1"/>
  <c r="W1029" i="1"/>
  <c r="W1028" i="1"/>
  <c r="W1027" i="1"/>
  <c r="W1026" i="1"/>
  <c r="W1025" i="1"/>
  <c r="W1024" i="1"/>
  <c r="W1023" i="1"/>
  <c r="W1022" i="1"/>
  <c r="W1021" i="1"/>
  <c r="W1020" i="1"/>
  <c r="W1019" i="1"/>
  <c r="W1018" i="1"/>
  <c r="W1017" i="1"/>
  <c r="W1016" i="1"/>
  <c r="W1015" i="1"/>
  <c r="W1014" i="1"/>
  <c r="W1013" i="1"/>
  <c r="W1012" i="1"/>
  <c r="W1011" i="1"/>
  <c r="W1010" i="1"/>
  <c r="W1009" i="1"/>
  <c r="W1008" i="1"/>
  <c r="W1007" i="1"/>
  <c r="W1006" i="1"/>
  <c r="W1005" i="1"/>
  <c r="W1004" i="1"/>
  <c r="W1003" i="1"/>
  <c r="W1002" i="1"/>
  <c r="W1001" i="1"/>
  <c r="W1000" i="1"/>
  <c r="W999" i="1"/>
  <c r="W998" i="1"/>
  <c r="W997" i="1"/>
  <c r="W996" i="1"/>
  <c r="W995" i="1"/>
  <c r="W994" i="1"/>
  <c r="W993" i="1"/>
  <c r="W992" i="1"/>
  <c r="W991" i="1"/>
  <c r="W990" i="1"/>
  <c r="W989" i="1"/>
  <c r="W988" i="1"/>
  <c r="W987" i="1"/>
  <c r="W986" i="1"/>
  <c r="W985" i="1"/>
  <c r="W984" i="1"/>
  <c r="W983" i="1"/>
  <c r="W982" i="1"/>
  <c r="W981" i="1"/>
  <c r="W980" i="1"/>
  <c r="W979" i="1"/>
  <c r="W978" i="1"/>
  <c r="W977" i="1"/>
  <c r="W976" i="1"/>
  <c r="W975" i="1"/>
  <c r="W974" i="1"/>
  <c r="W973" i="1"/>
  <c r="W972" i="1"/>
  <c r="W971" i="1"/>
  <c r="W970" i="1"/>
  <c r="W969" i="1"/>
  <c r="W968" i="1"/>
  <c r="W967" i="1"/>
  <c r="W966" i="1"/>
  <c r="W965" i="1"/>
  <c r="W964" i="1"/>
  <c r="W963" i="1"/>
  <c r="W962" i="1"/>
  <c r="W961" i="1"/>
  <c r="W960" i="1"/>
  <c r="W959" i="1"/>
  <c r="W958" i="1"/>
  <c r="W957" i="1"/>
  <c r="W956" i="1"/>
  <c r="W955" i="1"/>
  <c r="W954" i="1"/>
  <c r="W953" i="1"/>
  <c r="W952" i="1"/>
  <c r="W951" i="1"/>
  <c r="W950" i="1"/>
  <c r="W949" i="1"/>
  <c r="W948" i="1"/>
  <c r="W947" i="1"/>
  <c r="W946" i="1"/>
  <c r="W945" i="1"/>
  <c r="W944" i="1"/>
  <c r="W943" i="1"/>
  <c r="W942" i="1"/>
  <c r="W941" i="1"/>
  <c r="W940" i="1"/>
  <c r="W939" i="1"/>
  <c r="W938" i="1"/>
  <c r="W937" i="1"/>
  <c r="W936" i="1"/>
  <c r="W935" i="1"/>
  <c r="W934" i="1"/>
  <c r="W933" i="1"/>
  <c r="W932" i="1"/>
  <c r="W931" i="1"/>
  <c r="W930" i="1"/>
  <c r="W929" i="1"/>
  <c r="W928" i="1"/>
  <c r="W927" i="1"/>
  <c r="W926" i="1"/>
  <c r="W925" i="1"/>
  <c r="W924" i="1"/>
  <c r="W923" i="1"/>
  <c r="W922" i="1"/>
  <c r="W921" i="1"/>
  <c r="W920" i="1"/>
  <c r="W919" i="1"/>
  <c r="W918" i="1"/>
  <c r="W917" i="1"/>
  <c r="W916" i="1"/>
  <c r="W915" i="1"/>
  <c r="W914" i="1"/>
  <c r="W913" i="1"/>
  <c r="W912" i="1"/>
  <c r="W911" i="1"/>
  <c r="W910" i="1"/>
  <c r="W909" i="1"/>
  <c r="W908" i="1"/>
  <c r="W907" i="1"/>
  <c r="W906" i="1"/>
  <c r="W905" i="1"/>
  <c r="W904" i="1"/>
  <c r="W903" i="1"/>
  <c r="W902" i="1"/>
  <c r="W901" i="1"/>
  <c r="W900" i="1"/>
  <c r="W899" i="1"/>
  <c r="W898" i="1"/>
  <c r="W897" i="1"/>
  <c r="W896" i="1"/>
  <c r="W895" i="1"/>
  <c r="W894" i="1"/>
  <c r="W893" i="1"/>
  <c r="W892" i="1"/>
  <c r="W891" i="1"/>
  <c r="W890" i="1"/>
  <c r="W889" i="1"/>
  <c r="W888" i="1"/>
  <c r="W887" i="1"/>
  <c r="W886" i="1"/>
  <c r="W885" i="1"/>
  <c r="W884" i="1"/>
  <c r="W883" i="1"/>
  <c r="W882" i="1"/>
  <c r="W881" i="1"/>
  <c r="W880" i="1"/>
  <c r="W879" i="1"/>
  <c r="W878" i="1"/>
  <c r="W877" i="1"/>
  <c r="W876" i="1"/>
  <c r="W875" i="1"/>
  <c r="W874" i="1"/>
  <c r="W873" i="1"/>
  <c r="W872" i="1"/>
  <c r="W871" i="1"/>
  <c r="W870" i="1"/>
  <c r="W869" i="1"/>
  <c r="W868" i="1"/>
  <c r="W867" i="1"/>
  <c r="W866" i="1"/>
  <c r="W865" i="1"/>
  <c r="W864" i="1"/>
  <c r="W863" i="1"/>
  <c r="W862" i="1"/>
  <c r="W861" i="1"/>
  <c r="W860" i="1"/>
  <c r="W859" i="1"/>
  <c r="W858" i="1"/>
  <c r="W857" i="1"/>
  <c r="W856" i="1"/>
  <c r="W855" i="1"/>
  <c r="W854" i="1"/>
  <c r="W853" i="1"/>
  <c r="W852" i="1"/>
  <c r="W851" i="1"/>
  <c r="W850" i="1"/>
  <c r="W849" i="1"/>
  <c r="W848" i="1"/>
  <c r="W847" i="1"/>
  <c r="W846" i="1"/>
  <c r="W845" i="1"/>
  <c r="W844" i="1"/>
  <c r="W843" i="1"/>
  <c r="W842" i="1"/>
  <c r="W841" i="1"/>
  <c r="W840" i="1"/>
  <c r="W839" i="1"/>
  <c r="W838" i="1"/>
  <c r="W837" i="1"/>
  <c r="W836" i="1"/>
  <c r="W835" i="1"/>
  <c r="W834" i="1"/>
  <c r="W833" i="1"/>
  <c r="W832" i="1"/>
  <c r="W831" i="1"/>
  <c r="W830" i="1"/>
  <c r="W829" i="1"/>
  <c r="W828" i="1"/>
  <c r="W827" i="1"/>
  <c r="W826" i="1"/>
  <c r="W825" i="1"/>
  <c r="W824" i="1"/>
  <c r="W823" i="1"/>
  <c r="W822" i="1"/>
  <c r="W821" i="1"/>
  <c r="W820" i="1"/>
  <c r="W819" i="1"/>
  <c r="W818" i="1"/>
  <c r="W817" i="1"/>
  <c r="W816" i="1"/>
  <c r="W815" i="1"/>
  <c r="W814" i="1"/>
  <c r="W813" i="1"/>
  <c r="W812" i="1"/>
  <c r="W811" i="1"/>
  <c r="W810" i="1"/>
  <c r="W809" i="1"/>
  <c r="W808" i="1"/>
  <c r="W807" i="1"/>
  <c r="W806" i="1"/>
  <c r="W805" i="1"/>
  <c r="W804" i="1"/>
  <c r="W803" i="1"/>
  <c r="W802" i="1"/>
  <c r="W801" i="1"/>
  <c r="W800" i="1"/>
  <c r="W799" i="1"/>
  <c r="W798" i="1"/>
  <c r="W797" i="1"/>
  <c r="W796" i="1"/>
  <c r="W795" i="1"/>
  <c r="W794" i="1"/>
  <c r="W793" i="1"/>
  <c r="W792" i="1"/>
  <c r="W791" i="1"/>
  <c r="W790" i="1"/>
  <c r="W789" i="1"/>
  <c r="W788" i="1"/>
  <c r="W787" i="1"/>
  <c r="W786" i="1"/>
  <c r="W785" i="1"/>
  <c r="W784" i="1"/>
  <c r="W783" i="1"/>
  <c r="W782" i="1"/>
  <c r="W781" i="1"/>
  <c r="W780" i="1"/>
  <c r="W779" i="1"/>
  <c r="W778" i="1"/>
  <c r="W777" i="1"/>
  <c r="W776" i="1"/>
  <c r="W775" i="1"/>
  <c r="W774" i="1"/>
  <c r="W773" i="1"/>
  <c r="W772" i="1"/>
  <c r="W771" i="1"/>
  <c r="W770" i="1"/>
  <c r="W769" i="1"/>
  <c r="W768" i="1"/>
  <c r="W767" i="1"/>
  <c r="W766" i="1"/>
  <c r="W765" i="1"/>
  <c r="W764" i="1"/>
  <c r="W763" i="1"/>
  <c r="W762" i="1"/>
  <c r="W761" i="1"/>
  <c r="W760" i="1"/>
  <c r="W759" i="1"/>
  <c r="W758" i="1"/>
  <c r="W757" i="1"/>
  <c r="W756" i="1"/>
  <c r="W755" i="1"/>
  <c r="W754" i="1"/>
  <c r="W753" i="1"/>
  <c r="W752" i="1"/>
  <c r="W751" i="1"/>
  <c r="W750" i="1"/>
  <c r="W749" i="1"/>
  <c r="W748" i="1"/>
  <c r="W747" i="1"/>
  <c r="W746" i="1"/>
  <c r="W745" i="1"/>
  <c r="W744" i="1"/>
  <c r="W743" i="1"/>
  <c r="W742" i="1"/>
  <c r="W741" i="1"/>
  <c r="W740" i="1"/>
  <c r="W739" i="1"/>
  <c r="W738" i="1"/>
  <c r="W737" i="1"/>
  <c r="W736" i="1"/>
  <c r="W735" i="1"/>
  <c r="W734" i="1"/>
  <c r="W733" i="1"/>
  <c r="W732" i="1"/>
  <c r="W731" i="1"/>
  <c r="W730" i="1"/>
  <c r="W729" i="1"/>
  <c r="W728" i="1"/>
  <c r="W727" i="1"/>
  <c r="W726" i="1"/>
  <c r="W725" i="1"/>
  <c r="W724" i="1"/>
  <c r="W723" i="1"/>
  <c r="W722" i="1"/>
  <c r="W721" i="1"/>
  <c r="W720" i="1"/>
  <c r="W719" i="1"/>
  <c r="W718" i="1"/>
  <c r="W717" i="1"/>
  <c r="W716" i="1"/>
  <c r="W715" i="1"/>
  <c r="W714" i="1"/>
  <c r="W713" i="1"/>
  <c r="W712" i="1"/>
  <c r="W711" i="1"/>
  <c r="W710" i="1"/>
  <c r="W709" i="1"/>
  <c r="W708" i="1"/>
  <c r="W707" i="1"/>
  <c r="W706" i="1"/>
  <c r="W705" i="1"/>
  <c r="W704" i="1"/>
  <c r="W703" i="1"/>
  <c r="W702" i="1"/>
  <c r="W701" i="1"/>
  <c r="W700" i="1"/>
  <c r="W699" i="1"/>
  <c r="W698" i="1"/>
  <c r="W697" i="1"/>
  <c r="W696" i="1"/>
  <c r="W695" i="1"/>
  <c r="W694" i="1"/>
  <c r="W693" i="1"/>
  <c r="W692" i="1"/>
  <c r="W691" i="1"/>
  <c r="W690" i="1"/>
  <c r="W689" i="1"/>
  <c r="W688" i="1"/>
  <c r="W687" i="1"/>
  <c r="W686" i="1"/>
  <c r="W685" i="1"/>
  <c r="W684" i="1"/>
  <c r="W683" i="1"/>
  <c r="W682" i="1"/>
  <c r="W681" i="1"/>
  <c r="W680" i="1"/>
  <c r="W679" i="1"/>
  <c r="W678" i="1"/>
  <c r="W677" i="1"/>
  <c r="W676" i="1"/>
  <c r="W675" i="1"/>
  <c r="W674" i="1"/>
  <c r="W673" i="1"/>
  <c r="W672" i="1"/>
  <c r="W671" i="1"/>
  <c r="W670" i="1"/>
  <c r="W669" i="1"/>
  <c r="W668" i="1"/>
  <c r="W667" i="1"/>
  <c r="W666" i="1"/>
  <c r="W665" i="1"/>
  <c r="W664" i="1"/>
  <c r="W663" i="1"/>
  <c r="W662" i="1"/>
  <c r="W661" i="1"/>
  <c r="W660" i="1"/>
  <c r="W659" i="1"/>
  <c r="W658" i="1"/>
  <c r="W657" i="1"/>
  <c r="W656" i="1"/>
  <c r="W655" i="1"/>
  <c r="W654" i="1"/>
  <c r="W653" i="1"/>
  <c r="W652" i="1"/>
  <c r="W651" i="1"/>
  <c r="W650" i="1"/>
  <c r="W649" i="1"/>
  <c r="W648" i="1"/>
  <c r="W647" i="1"/>
  <c r="W646" i="1"/>
  <c r="W645" i="1"/>
  <c r="W644" i="1"/>
  <c r="W643" i="1"/>
  <c r="W642" i="1"/>
  <c r="W641" i="1"/>
  <c r="W640" i="1"/>
  <c r="W639" i="1"/>
  <c r="W638" i="1"/>
  <c r="W637" i="1"/>
  <c r="W636" i="1"/>
  <c r="W635" i="1"/>
  <c r="W634" i="1"/>
  <c r="W633" i="1"/>
  <c r="W632" i="1"/>
  <c r="W631" i="1"/>
  <c r="W630" i="1"/>
  <c r="W629" i="1"/>
  <c r="W628" i="1"/>
  <c r="W627" i="1"/>
  <c r="W626" i="1"/>
  <c r="W625" i="1"/>
  <c r="W624" i="1"/>
  <c r="W623" i="1"/>
  <c r="W622" i="1"/>
  <c r="W621" i="1"/>
  <c r="W620" i="1"/>
  <c r="W619" i="1"/>
  <c r="W618" i="1"/>
  <c r="W617" i="1"/>
  <c r="W616" i="1"/>
  <c r="W615" i="1"/>
  <c r="W614" i="1"/>
  <c r="W613" i="1"/>
  <c r="W612" i="1"/>
  <c r="W611" i="1"/>
  <c r="W610" i="1"/>
  <c r="W609" i="1"/>
  <c r="W608" i="1"/>
  <c r="W607" i="1"/>
  <c r="W606" i="1"/>
  <c r="W605" i="1"/>
  <c r="W604" i="1"/>
  <c r="W603" i="1"/>
  <c r="W602" i="1"/>
  <c r="W601" i="1"/>
  <c r="W600" i="1"/>
  <c r="W599" i="1"/>
  <c r="W598" i="1"/>
  <c r="W597" i="1"/>
  <c r="W596" i="1"/>
  <c r="W595" i="1"/>
  <c r="W594" i="1"/>
  <c r="W593" i="1"/>
  <c r="W592" i="1"/>
  <c r="W591" i="1"/>
  <c r="W590" i="1"/>
  <c r="W589" i="1"/>
  <c r="W588" i="1"/>
  <c r="W587" i="1"/>
  <c r="W586" i="1"/>
  <c r="W585" i="1"/>
  <c r="W584" i="1"/>
  <c r="W583" i="1"/>
  <c r="W582" i="1"/>
  <c r="W581" i="1"/>
  <c r="W580" i="1"/>
  <c r="W579" i="1"/>
  <c r="W578" i="1"/>
  <c r="W577" i="1"/>
  <c r="W576" i="1"/>
  <c r="W575" i="1"/>
  <c r="W574" i="1"/>
  <c r="W573" i="1"/>
  <c r="W572" i="1"/>
  <c r="W571" i="1"/>
  <c r="W570" i="1"/>
  <c r="W569" i="1"/>
  <c r="W568" i="1"/>
  <c r="W567" i="1"/>
  <c r="W566" i="1"/>
  <c r="W565" i="1"/>
  <c r="W564" i="1"/>
  <c r="W563" i="1"/>
  <c r="W562" i="1"/>
  <c r="W561" i="1"/>
  <c r="W560" i="1"/>
  <c r="W559" i="1"/>
  <c r="W558" i="1"/>
  <c r="W557" i="1"/>
  <c r="W556" i="1"/>
  <c r="W555" i="1"/>
  <c r="W554" i="1"/>
  <c r="W553" i="1"/>
  <c r="W552" i="1"/>
  <c r="W551" i="1"/>
  <c r="W550" i="1"/>
  <c r="W549" i="1"/>
  <c r="W548" i="1"/>
  <c r="W547" i="1"/>
  <c r="W546" i="1"/>
  <c r="W545" i="1"/>
  <c r="W544" i="1"/>
  <c r="W543" i="1"/>
  <c r="W542" i="1"/>
  <c r="W541" i="1"/>
  <c r="W540" i="1"/>
  <c r="W539" i="1"/>
  <c r="W538" i="1"/>
  <c r="W537" i="1"/>
  <c r="W536" i="1"/>
  <c r="W535" i="1"/>
  <c r="W534" i="1"/>
  <c r="W533" i="1"/>
  <c r="W532" i="1"/>
  <c r="W531" i="1"/>
  <c r="W530" i="1"/>
  <c r="W529" i="1"/>
  <c r="W528" i="1"/>
  <c r="W527" i="1"/>
  <c r="W526" i="1"/>
  <c r="W525" i="1"/>
  <c r="W524" i="1"/>
  <c r="W523" i="1"/>
  <c r="W522" i="1"/>
  <c r="W521" i="1"/>
  <c r="W520" i="1"/>
  <c r="W519" i="1"/>
  <c r="W518" i="1"/>
  <c r="W517" i="1"/>
  <c r="W516" i="1"/>
  <c r="W515" i="1"/>
  <c r="W514" i="1"/>
  <c r="W513" i="1"/>
  <c r="W512" i="1"/>
  <c r="W511" i="1"/>
  <c r="W510" i="1"/>
  <c r="W509" i="1"/>
  <c r="W508" i="1"/>
  <c r="W507" i="1"/>
  <c r="W506" i="1"/>
  <c r="W505" i="1"/>
  <c r="W504" i="1"/>
  <c r="W503" i="1"/>
  <c r="W502" i="1"/>
  <c r="W501" i="1"/>
  <c r="W500" i="1"/>
  <c r="W499" i="1"/>
  <c r="W498" i="1"/>
  <c r="W497" i="1"/>
  <c r="W496" i="1"/>
  <c r="W495" i="1"/>
  <c r="W494" i="1"/>
  <c r="W493" i="1"/>
  <c r="W492" i="1"/>
  <c r="W491" i="1"/>
  <c r="W490" i="1"/>
  <c r="W489" i="1"/>
  <c r="W488" i="1"/>
  <c r="W487" i="1"/>
  <c r="W486" i="1"/>
  <c r="W485" i="1"/>
  <c r="W484" i="1"/>
  <c r="W483" i="1"/>
  <c r="W482" i="1"/>
  <c r="W481" i="1"/>
  <c r="W480" i="1"/>
  <c r="W479" i="1"/>
  <c r="W478" i="1"/>
  <c r="W477" i="1"/>
  <c r="W476" i="1"/>
  <c r="W475" i="1"/>
  <c r="W474" i="1"/>
  <c r="W473" i="1"/>
  <c r="W472" i="1"/>
  <c r="W471" i="1"/>
  <c r="W470" i="1"/>
  <c r="W469" i="1"/>
  <c r="W468" i="1"/>
  <c r="W467" i="1"/>
  <c r="W466" i="1"/>
  <c r="W465" i="1"/>
  <c r="W464" i="1"/>
  <c r="W463" i="1"/>
  <c r="W462" i="1"/>
  <c r="W461" i="1"/>
  <c r="W460" i="1"/>
  <c r="W459" i="1"/>
  <c r="W458" i="1"/>
  <c r="W457" i="1"/>
  <c r="W456" i="1"/>
  <c r="W455" i="1"/>
  <c r="W454" i="1"/>
  <c r="W453" i="1"/>
  <c r="W452" i="1"/>
  <c r="W451" i="1"/>
  <c r="W450" i="1"/>
  <c r="W449" i="1"/>
  <c r="W448" i="1"/>
  <c r="W447" i="1"/>
  <c r="W446" i="1"/>
  <c r="W445" i="1"/>
  <c r="W444" i="1"/>
  <c r="W443" i="1"/>
  <c r="W442" i="1"/>
  <c r="W441" i="1"/>
  <c r="W440" i="1"/>
  <c r="W439" i="1"/>
  <c r="W438" i="1"/>
  <c r="W437" i="1"/>
  <c r="W436" i="1"/>
  <c r="W435" i="1"/>
  <c r="W434" i="1"/>
  <c r="W433" i="1"/>
  <c r="W432" i="1"/>
  <c r="W431" i="1"/>
  <c r="W430" i="1"/>
  <c r="W429" i="1"/>
  <c r="W428" i="1"/>
  <c r="W427" i="1"/>
  <c r="W426" i="1"/>
  <c r="W425" i="1"/>
  <c r="W424" i="1"/>
  <c r="W423" i="1"/>
  <c r="W422" i="1"/>
  <c r="W421" i="1"/>
  <c r="W420" i="1"/>
  <c r="W419" i="1"/>
  <c r="W418" i="1"/>
  <c r="W417" i="1"/>
  <c r="W416" i="1"/>
  <c r="W415" i="1"/>
  <c r="W414" i="1"/>
  <c r="W413" i="1"/>
  <c r="W412" i="1"/>
  <c r="W411" i="1"/>
  <c r="W410" i="1"/>
  <c r="W409" i="1"/>
  <c r="W408" i="1"/>
  <c r="W407" i="1"/>
  <c r="W406" i="1"/>
  <c r="W405" i="1"/>
  <c r="W404" i="1"/>
  <c r="W403" i="1"/>
  <c r="W402" i="1"/>
  <c r="W401" i="1"/>
  <c r="W389" i="1"/>
  <c r="W388" i="1"/>
  <c r="W387" i="1"/>
  <c r="W386" i="1"/>
  <c r="W351" i="1"/>
  <c r="W350" i="1"/>
  <c r="W349" i="1"/>
  <c r="W348" i="1"/>
  <c r="W347" i="1"/>
  <c r="W333" i="1"/>
  <c r="W314" i="1"/>
  <c r="W313" i="1"/>
  <c r="W309" i="1"/>
  <c r="W300" i="1"/>
  <c r="W299" i="1"/>
  <c r="W298" i="1"/>
  <c r="W297" i="1"/>
  <c r="W296" i="1"/>
  <c r="W294" i="1"/>
  <c r="W293" i="1"/>
  <c r="W291" i="1"/>
  <c r="W288" i="1"/>
  <c r="W287" i="1"/>
  <c r="W286" i="1"/>
  <c r="W284" i="1"/>
  <c r="W280" i="1"/>
  <c r="W279" i="1"/>
  <c r="W278" i="1"/>
  <c r="W277" i="1"/>
  <c r="W276" i="1"/>
  <c r="W275" i="1"/>
  <c r="W274" i="1"/>
  <c r="W272" i="1"/>
  <c r="W265" i="1"/>
  <c r="W264" i="1"/>
  <c r="W263" i="1"/>
  <c r="W262" i="1"/>
  <c r="W261" i="1"/>
  <c r="W260" i="1"/>
  <c r="W259" i="1"/>
  <c r="W258" i="1"/>
  <c r="W257" i="1"/>
  <c r="W256" i="1"/>
  <c r="W255" i="1"/>
  <c r="W252" i="1"/>
  <c r="W251" i="1"/>
  <c r="W250" i="1"/>
  <c r="W249" i="1"/>
  <c r="W248" i="1"/>
  <c r="W247" i="1"/>
  <c r="W246" i="1"/>
  <c r="W245" i="1"/>
  <c r="W244" i="1"/>
  <c r="W243" i="1"/>
  <c r="W242" i="1"/>
  <c r="W241" i="1"/>
  <c r="W240" i="1"/>
  <c r="W239" i="1"/>
  <c r="W227" i="1"/>
  <c r="W225" i="1"/>
  <c r="W224" i="1"/>
  <c r="W223" i="1"/>
  <c r="W222" i="1"/>
  <c r="W217" i="1"/>
  <c r="W215" i="1"/>
  <c r="W213" i="1"/>
  <c r="W211" i="1"/>
  <c r="W209" i="1"/>
  <c r="W208" i="1"/>
  <c r="W207" i="1"/>
  <c r="W206" i="1"/>
  <c r="W205" i="1"/>
  <c r="W204" i="1"/>
  <c r="W203" i="1"/>
  <c r="W202" i="1"/>
  <c r="W201" i="1"/>
  <c r="W200" i="1"/>
  <c r="W199" i="1"/>
  <c r="W198" i="1"/>
  <c r="W197" i="1"/>
  <c r="W196" i="1"/>
  <c r="W195" i="1"/>
  <c r="W194" i="1"/>
  <c r="W193" i="1"/>
  <c r="W192" i="1"/>
  <c r="W191" i="1"/>
  <c r="W190" i="1"/>
  <c r="W189" i="1"/>
  <c r="W188" i="1"/>
  <c r="W187" i="1"/>
  <c r="W184" i="1"/>
  <c r="W183" i="1"/>
  <c r="W182" i="1"/>
  <c r="W181" i="1"/>
  <c r="W180" i="1"/>
  <c r="W179" i="1"/>
  <c r="W178" i="1"/>
  <c r="W177" i="1"/>
  <c r="W176" i="1"/>
  <c r="W175" i="1"/>
  <c r="W174" i="1"/>
  <c r="W173" i="1"/>
  <c r="W172" i="1"/>
  <c r="W171" i="1"/>
  <c r="W170" i="1"/>
  <c r="W169" i="1"/>
  <c r="W167" i="1"/>
  <c r="W166" i="1"/>
  <c r="W165" i="1"/>
  <c r="W164" i="1"/>
  <c r="W163" i="1"/>
  <c r="W162" i="1"/>
  <c r="W161" i="1"/>
  <c r="W160" i="1"/>
  <c r="W159" i="1"/>
  <c r="W158" i="1"/>
  <c r="W157" i="1"/>
  <c r="W156" i="1"/>
  <c r="W155" i="1"/>
  <c r="W154" i="1"/>
  <c r="W153" i="1"/>
  <c r="W152" i="1"/>
  <c r="W151" i="1"/>
  <c r="W150" i="1"/>
  <c r="W149" i="1"/>
  <c r="W148" i="1"/>
  <c r="W146" i="1"/>
  <c r="W145" i="1"/>
  <c r="W144" i="1"/>
  <c r="W143" i="1"/>
  <c r="W142" i="1"/>
  <c r="W141" i="1"/>
  <c r="W140" i="1"/>
  <c r="W138" i="1"/>
  <c r="W137" i="1"/>
  <c r="W136" i="1"/>
  <c r="W135" i="1"/>
  <c r="W134" i="1"/>
  <c r="W133" i="1"/>
  <c r="W132" i="1"/>
  <c r="W131" i="1"/>
  <c r="W130" i="1"/>
  <c r="W129" i="1"/>
  <c r="W128" i="1"/>
  <c r="W127" i="1"/>
  <c r="W126" i="1"/>
  <c r="W125" i="1"/>
  <c r="W124" i="1"/>
  <c r="W123" i="1"/>
  <c r="W122" i="1"/>
  <c r="W121" i="1"/>
  <c r="W120" i="1"/>
  <c r="W119" i="1"/>
  <c r="W118" i="1"/>
  <c r="W115" i="1"/>
  <c r="W114" i="1"/>
  <c r="W113" i="1"/>
  <c r="W112" i="1"/>
  <c r="W111" i="1"/>
  <c r="W110" i="1"/>
  <c r="W109" i="1"/>
  <c r="W108" i="1"/>
  <c r="W107" i="1"/>
  <c r="W106" i="1"/>
  <c r="W105" i="1"/>
  <c r="W104" i="1"/>
  <c r="W103" i="1"/>
  <c r="W102" i="1"/>
  <c r="W101" i="1"/>
  <c r="W100" i="1"/>
  <c r="W99" i="1"/>
  <c r="W98" i="1"/>
  <c r="W97" i="1"/>
  <c r="W96" i="1"/>
  <c r="W95" i="1"/>
  <c r="W94" i="1"/>
  <c r="W93" i="1"/>
  <c r="W92" i="1"/>
  <c r="W91" i="1"/>
  <c r="W85" i="1"/>
  <c r="W81" i="1"/>
  <c r="W80" i="1"/>
  <c r="W79" i="1"/>
  <c r="W78" i="1"/>
  <c r="W77" i="1"/>
  <c r="W76" i="1"/>
  <c r="W75" i="1"/>
  <c r="W74" i="1"/>
  <c r="W73" i="1"/>
  <c r="W72" i="1"/>
  <c r="W71" i="1"/>
  <c r="W70" i="1"/>
  <c r="W69" i="1"/>
  <c r="W68" i="1"/>
  <c r="W67" i="1"/>
  <c r="W66" i="1"/>
  <c r="W65" i="1"/>
  <c r="W64" i="1"/>
  <c r="W63" i="1"/>
  <c r="W62" i="1"/>
  <c r="W61" i="1"/>
  <c r="W60" i="1"/>
  <c r="W59" i="1"/>
  <c r="W56" i="1"/>
  <c r="W54" i="1"/>
  <c r="W52" i="1"/>
  <c r="W51" i="1"/>
  <c r="W50" i="1"/>
  <c r="W49" i="1"/>
  <c r="W48" i="1"/>
  <c r="W47" i="1"/>
  <c r="W46" i="1"/>
  <c r="W45" i="1"/>
  <c r="W44" i="1"/>
  <c r="W43" i="1"/>
  <c r="W42" i="1"/>
  <c r="W41" i="1"/>
  <c r="W40" i="1"/>
  <c r="W39" i="1"/>
  <c r="W38" i="1"/>
  <c r="W37" i="1"/>
  <c r="W36" i="1"/>
  <c r="W35" i="1"/>
  <c r="W34" i="1"/>
  <c r="W33" i="1"/>
  <c r="W32" i="1"/>
  <c r="W24" i="1"/>
  <c r="W23" i="1"/>
  <c r="W22" i="1"/>
  <c r="W21" i="1"/>
  <c r="W20" i="1"/>
  <c r="W19" i="1"/>
  <c r="W18" i="1"/>
  <c r="W17" i="1"/>
  <c r="W14" i="1"/>
  <c r="W13" i="1"/>
  <c r="W12" i="1"/>
  <c r="W11" i="1"/>
  <c r="W10" i="1"/>
  <c r="R58" i="1"/>
  <c r="W58" i="1" s="1"/>
  <c r="R1337" i="1"/>
  <c r="W1337" i="1" s="1"/>
  <c r="R1336" i="1"/>
  <c r="W1336" i="1" s="1"/>
  <c r="R1335" i="1"/>
  <c r="W1335" i="1" s="1"/>
  <c r="R1334" i="1"/>
  <c r="W1334" i="1" s="1"/>
  <c r="R1333" i="1"/>
  <c r="W1333" i="1" s="1"/>
  <c r="R1332" i="1"/>
  <c r="W1332" i="1" s="1"/>
  <c r="R1331" i="1"/>
  <c r="W1331" i="1" s="1"/>
  <c r="R1330" i="1"/>
  <c r="W1330" i="1" s="1"/>
  <c r="R1329" i="1"/>
  <c r="W1329" i="1" s="1"/>
  <c r="R1328" i="1"/>
  <c r="W1328" i="1" s="1"/>
  <c r="R1327" i="1"/>
  <c r="W1327" i="1" s="1"/>
  <c r="R1326" i="1"/>
  <c r="W1326" i="1" s="1"/>
  <c r="R1325" i="1"/>
  <c r="W1325" i="1" s="1"/>
  <c r="R1324" i="1"/>
  <c r="W1324" i="1" s="1"/>
  <c r="R1323" i="1"/>
  <c r="W1323" i="1" s="1"/>
  <c r="R1322" i="1"/>
  <c r="W1322" i="1" s="1"/>
  <c r="R1321" i="1"/>
  <c r="W1321" i="1" s="1"/>
  <c r="R1320" i="1"/>
  <c r="W1320" i="1" s="1"/>
  <c r="R1319" i="1"/>
  <c r="W1319" i="1" s="1"/>
  <c r="R1318" i="1"/>
  <c r="W1318" i="1" s="1"/>
  <c r="R1317" i="1"/>
  <c r="W1317" i="1" s="1"/>
  <c r="R1316" i="1"/>
  <c r="W1316" i="1" s="1"/>
  <c r="R1315" i="1"/>
  <c r="W1315" i="1" s="1"/>
  <c r="R1314" i="1"/>
  <c r="W1314" i="1" s="1"/>
  <c r="R1313" i="1"/>
  <c r="W1313" i="1" s="1"/>
  <c r="R1312" i="1"/>
  <c r="W1312" i="1" s="1"/>
  <c r="R1311" i="1"/>
  <c r="W1311" i="1" s="1"/>
  <c r="R1310" i="1"/>
  <c r="W1310" i="1" s="1"/>
  <c r="R1309" i="1"/>
  <c r="W1309" i="1" s="1"/>
  <c r="R1308" i="1"/>
  <c r="W1308" i="1" s="1"/>
  <c r="R1307" i="1"/>
  <c r="W1307" i="1" s="1"/>
  <c r="R1306" i="1"/>
  <c r="W1306" i="1" s="1"/>
  <c r="R1305" i="1"/>
  <c r="W1305" i="1" s="1"/>
  <c r="R1304" i="1"/>
  <c r="W1304" i="1" s="1"/>
  <c r="R1303" i="1"/>
  <c r="W1303" i="1" s="1"/>
  <c r="R1302" i="1"/>
  <c r="W1302" i="1" s="1"/>
  <c r="R1301" i="1"/>
  <c r="W1301" i="1" s="1"/>
  <c r="R1300" i="1"/>
  <c r="W1300" i="1" s="1"/>
  <c r="R1299" i="1"/>
  <c r="W1299" i="1" s="1"/>
  <c r="R1298" i="1"/>
  <c r="W1298" i="1" s="1"/>
  <c r="R1297" i="1"/>
  <c r="W1297" i="1" s="1"/>
  <c r="R1296" i="1"/>
  <c r="W1296" i="1" s="1"/>
  <c r="R1295" i="1"/>
  <c r="W1295" i="1" s="1"/>
  <c r="R1294" i="1"/>
  <c r="W1294" i="1" s="1"/>
  <c r="R1293" i="1"/>
  <c r="W1293" i="1" s="1"/>
  <c r="R1292" i="1"/>
  <c r="W1292" i="1" s="1"/>
  <c r="R316" i="1"/>
  <c r="W316" i="1" s="1"/>
  <c r="M1409" i="1" l="1"/>
  <c r="M1408" i="1"/>
  <c r="M1407" i="1"/>
  <c r="M1406" i="1"/>
  <c r="M1405" i="1"/>
  <c r="M1404" i="1"/>
  <c r="M1403" i="1"/>
  <c r="M1402" i="1"/>
  <c r="M1401" i="1"/>
  <c r="M1400" i="1"/>
  <c r="M1399" i="1"/>
  <c r="M1398" i="1"/>
  <c r="M1397" i="1"/>
  <c r="M1396" i="1"/>
  <c r="M1395" i="1"/>
  <c r="M1394" i="1"/>
  <c r="M1393" i="1"/>
  <c r="M1392" i="1"/>
  <c r="M1391" i="1"/>
  <c r="M1390" i="1"/>
  <c r="M1389" i="1"/>
  <c r="M1388" i="1"/>
  <c r="M1387" i="1"/>
  <c r="M1386" i="1"/>
  <c r="M1385" i="1"/>
  <c r="M1384" i="1"/>
  <c r="M1383" i="1"/>
  <c r="M1382" i="1"/>
  <c r="M1381" i="1"/>
  <c r="M1380" i="1"/>
  <c r="M1379" i="1"/>
  <c r="M1378" i="1"/>
  <c r="M1377" i="1"/>
  <c r="M1376" i="1"/>
  <c r="M1375" i="1"/>
  <c r="M1374" i="1"/>
  <c r="M1373" i="1"/>
  <c r="M1372" i="1"/>
  <c r="M1371" i="1"/>
  <c r="M1370" i="1"/>
  <c r="M1369" i="1"/>
  <c r="M1368" i="1"/>
  <c r="M1367" i="1"/>
  <c r="M1366" i="1"/>
  <c r="M1365" i="1"/>
  <c r="M1364" i="1"/>
  <c r="M1363" i="1"/>
  <c r="M1362" i="1"/>
  <c r="M1361" i="1"/>
  <c r="M1360" i="1"/>
  <c r="M1359" i="1"/>
  <c r="M1358" i="1"/>
  <c r="M1357" i="1"/>
  <c r="M1356" i="1"/>
  <c r="M1355" i="1"/>
  <c r="M1354" i="1"/>
  <c r="M1353" i="1"/>
  <c r="M1352" i="1"/>
  <c r="M1351" i="1"/>
  <c r="M1350" i="1"/>
  <c r="M1349" i="1"/>
  <c r="M1348" i="1"/>
  <c r="M1347" i="1"/>
  <c r="M1346" i="1"/>
  <c r="M1345" i="1"/>
  <c r="M1344" i="1"/>
  <c r="M1343" i="1"/>
  <c r="M1342" i="1"/>
  <c r="M1341" i="1"/>
  <c r="M1340" i="1"/>
  <c r="M1339" i="1"/>
  <c r="M1338" i="1"/>
  <c r="M1337" i="1"/>
  <c r="M1336" i="1"/>
  <c r="M1335" i="1"/>
  <c r="M1334" i="1"/>
  <c r="M1333" i="1"/>
  <c r="M1332" i="1"/>
  <c r="M1331" i="1"/>
  <c r="M1330" i="1"/>
  <c r="M1329" i="1"/>
  <c r="M1328" i="1"/>
  <c r="M1327" i="1"/>
  <c r="M1326" i="1"/>
  <c r="M1325" i="1"/>
  <c r="M1324" i="1"/>
  <c r="M1323" i="1"/>
  <c r="M1322" i="1"/>
  <c r="M1321" i="1"/>
  <c r="M1320" i="1"/>
  <c r="M1319" i="1"/>
  <c r="M1318" i="1"/>
  <c r="M1317" i="1"/>
  <c r="M1316" i="1"/>
  <c r="M1315" i="1"/>
  <c r="M1314" i="1"/>
  <c r="M1313" i="1"/>
  <c r="M1312" i="1"/>
  <c r="M1311" i="1"/>
  <c r="M1310" i="1"/>
  <c r="M1309" i="1"/>
  <c r="M1308" i="1"/>
  <c r="M1307" i="1"/>
  <c r="M1306" i="1"/>
  <c r="M1305" i="1"/>
  <c r="M1304" i="1"/>
  <c r="M1303" i="1"/>
  <c r="M1302" i="1"/>
  <c r="M1301" i="1"/>
  <c r="M1300" i="1"/>
  <c r="M1299" i="1"/>
  <c r="M1298" i="1"/>
  <c r="M1297" i="1"/>
  <c r="M1296" i="1"/>
  <c r="M1295" i="1"/>
  <c r="M1294" i="1"/>
  <c r="M1293" i="1"/>
  <c r="M1292" i="1"/>
  <c r="M1290" i="1"/>
  <c r="M1289" i="1"/>
  <c r="M1288" i="1"/>
  <c r="M1287" i="1"/>
  <c r="M1286" i="1"/>
  <c r="M1285" i="1"/>
  <c r="M1284" i="1"/>
  <c r="M1283" i="1"/>
  <c r="M1282" i="1"/>
  <c r="M1281" i="1"/>
  <c r="M1280" i="1"/>
  <c r="M1279" i="1"/>
  <c r="M1278" i="1"/>
  <c r="M1277" i="1"/>
  <c r="M1276" i="1"/>
  <c r="M1275" i="1"/>
  <c r="M1274" i="1"/>
  <c r="M1273" i="1"/>
  <c r="M1272" i="1"/>
  <c r="M1271" i="1"/>
  <c r="M1270" i="1"/>
  <c r="M1269" i="1"/>
  <c r="M1268" i="1"/>
  <c r="M1267" i="1"/>
  <c r="M1266" i="1"/>
  <c r="M1265" i="1"/>
  <c r="M1264" i="1"/>
  <c r="M1263" i="1"/>
  <c r="M1262" i="1"/>
  <c r="M1261" i="1"/>
  <c r="M1260" i="1"/>
  <c r="M1259" i="1"/>
  <c r="M1258" i="1"/>
  <c r="M1257" i="1"/>
  <c r="M1256" i="1"/>
  <c r="M1255" i="1"/>
  <c r="M1254" i="1"/>
  <c r="M1253" i="1"/>
  <c r="M1252" i="1"/>
  <c r="M1251" i="1"/>
  <c r="M1250" i="1"/>
  <c r="M1249" i="1"/>
  <c r="M1248" i="1"/>
  <c r="M1247" i="1"/>
  <c r="M1246" i="1"/>
  <c r="M1245" i="1"/>
  <c r="M1244" i="1"/>
  <c r="M1243" i="1"/>
  <c r="M1242" i="1"/>
  <c r="M1241" i="1"/>
  <c r="M1240" i="1"/>
  <c r="M1239" i="1"/>
  <c r="M1238" i="1"/>
  <c r="M1237" i="1"/>
  <c r="M1236" i="1"/>
  <c r="M1235" i="1"/>
  <c r="M1234" i="1"/>
  <c r="M1233" i="1"/>
  <c r="M1232" i="1"/>
  <c r="M1231" i="1"/>
  <c r="M1230" i="1"/>
  <c r="M1229" i="1"/>
  <c r="M1228" i="1"/>
  <c r="M1227" i="1"/>
  <c r="M1226" i="1"/>
  <c r="M1225" i="1"/>
  <c r="M1224" i="1"/>
  <c r="M1223" i="1"/>
  <c r="M1222" i="1"/>
  <c r="M1221" i="1"/>
  <c r="M1220" i="1"/>
  <c r="M1219" i="1"/>
  <c r="M1218" i="1"/>
  <c r="M1217" i="1"/>
  <c r="M1216" i="1"/>
  <c r="M1215" i="1"/>
  <c r="M1214" i="1"/>
  <c r="M1213" i="1"/>
  <c r="M1212" i="1"/>
  <c r="M1211" i="1"/>
  <c r="M1210" i="1"/>
  <c r="M1209" i="1"/>
  <c r="M1208" i="1"/>
  <c r="M1207" i="1"/>
  <c r="M1206" i="1"/>
  <c r="M1205" i="1"/>
  <c r="M1204" i="1"/>
  <c r="M1203" i="1"/>
  <c r="M1202" i="1"/>
  <c r="M1201" i="1"/>
  <c r="M1200" i="1"/>
  <c r="M1199" i="1"/>
  <c r="M1198" i="1"/>
  <c r="M1197" i="1"/>
  <c r="M1196" i="1"/>
  <c r="M1195" i="1"/>
  <c r="M1194" i="1"/>
  <c r="M1193" i="1"/>
  <c r="M1192" i="1"/>
  <c r="M1191" i="1"/>
  <c r="M1190" i="1"/>
  <c r="M1189" i="1"/>
  <c r="M1188" i="1"/>
  <c r="M1187" i="1"/>
  <c r="M1186" i="1"/>
  <c r="M1185" i="1"/>
  <c r="M1184" i="1"/>
  <c r="M1183" i="1"/>
  <c r="M1182" i="1"/>
  <c r="M1181" i="1"/>
  <c r="M1180" i="1"/>
  <c r="M1179" i="1"/>
  <c r="M1178" i="1"/>
  <c r="M1177" i="1"/>
  <c r="M1176" i="1"/>
  <c r="M1175" i="1"/>
  <c r="M1174" i="1"/>
  <c r="M1173" i="1"/>
  <c r="M1172" i="1"/>
  <c r="M1171" i="1"/>
  <c r="M1170" i="1"/>
  <c r="M1169" i="1"/>
  <c r="M1168" i="1"/>
  <c r="M1167" i="1"/>
  <c r="M1166" i="1"/>
  <c r="M1165" i="1"/>
  <c r="M1164" i="1"/>
  <c r="M1163" i="1"/>
  <c r="M1162" i="1"/>
  <c r="M1161" i="1"/>
  <c r="M1160" i="1"/>
  <c r="M1159" i="1"/>
  <c r="M1158" i="1"/>
  <c r="M1157" i="1"/>
  <c r="M1156" i="1"/>
  <c r="M1155" i="1"/>
  <c r="M1154" i="1"/>
  <c r="M1153" i="1"/>
  <c r="M1152" i="1"/>
  <c r="M1151" i="1"/>
  <c r="M1150" i="1"/>
  <c r="M1149" i="1"/>
  <c r="M1148" i="1"/>
  <c r="M1147" i="1"/>
  <c r="M1146" i="1"/>
  <c r="M1145" i="1"/>
  <c r="M1144" i="1"/>
  <c r="M1143" i="1"/>
  <c r="M1142" i="1"/>
  <c r="M1141" i="1"/>
  <c r="M1140" i="1"/>
  <c r="M1139" i="1"/>
  <c r="M1138" i="1"/>
  <c r="M1137" i="1"/>
  <c r="M1136" i="1"/>
  <c r="M1135" i="1"/>
  <c r="M1134" i="1"/>
  <c r="M1133" i="1"/>
  <c r="M1132" i="1"/>
  <c r="M1131" i="1"/>
  <c r="M1130" i="1"/>
  <c r="M1129" i="1"/>
  <c r="M1128" i="1"/>
  <c r="M1127" i="1"/>
  <c r="M1126" i="1"/>
  <c r="M1125" i="1"/>
  <c r="M1124" i="1"/>
  <c r="M1123" i="1"/>
  <c r="M1122" i="1"/>
  <c r="M1121" i="1"/>
  <c r="M1120" i="1"/>
  <c r="M1119" i="1"/>
  <c r="M1118" i="1"/>
  <c r="M1117" i="1"/>
  <c r="M1116" i="1"/>
  <c r="M1115" i="1"/>
  <c r="M1114" i="1"/>
  <c r="M1113" i="1"/>
  <c r="M1112" i="1"/>
  <c r="M1111" i="1"/>
  <c r="M1110" i="1"/>
  <c r="M1109" i="1"/>
  <c r="M1108" i="1"/>
  <c r="M1107" i="1"/>
  <c r="M1106" i="1"/>
  <c r="M1105" i="1"/>
  <c r="M1104" i="1"/>
  <c r="M1103" i="1"/>
  <c r="M1102" i="1"/>
  <c r="M1101" i="1"/>
  <c r="M1100" i="1"/>
  <c r="M1099" i="1"/>
  <c r="M1098" i="1"/>
  <c r="M1097" i="1"/>
  <c r="M1096" i="1"/>
  <c r="M1095" i="1"/>
  <c r="M1094" i="1"/>
  <c r="M1093" i="1"/>
  <c r="M1092" i="1"/>
  <c r="M1091" i="1"/>
  <c r="M1090" i="1"/>
  <c r="M1089" i="1"/>
  <c r="M1088" i="1"/>
  <c r="M1087" i="1"/>
  <c r="M1086" i="1"/>
  <c r="M1085" i="1"/>
  <c r="M1084" i="1"/>
  <c r="M1083" i="1"/>
  <c r="M1082" i="1"/>
  <c r="M1081" i="1"/>
  <c r="M1080" i="1"/>
  <c r="M1079" i="1"/>
  <c r="M1078" i="1"/>
  <c r="M1077" i="1"/>
  <c r="M1076" i="1"/>
  <c r="M1075" i="1"/>
  <c r="M1074" i="1"/>
  <c r="M1073" i="1"/>
  <c r="M1072" i="1"/>
  <c r="M1071" i="1"/>
  <c r="M1070" i="1"/>
  <c r="M1069" i="1"/>
  <c r="M1068" i="1"/>
  <c r="M1067" i="1"/>
  <c r="M1066" i="1"/>
  <c r="M1065" i="1"/>
  <c r="M1064" i="1"/>
  <c r="M1063" i="1"/>
  <c r="M1062" i="1"/>
  <c r="M1061" i="1"/>
  <c r="M1060" i="1"/>
  <c r="M1059" i="1"/>
  <c r="M1058" i="1"/>
  <c r="M1057" i="1"/>
  <c r="M1056" i="1"/>
  <c r="M1055" i="1"/>
  <c r="M1054" i="1"/>
  <c r="M1053" i="1"/>
  <c r="M1052" i="1"/>
  <c r="M1051" i="1"/>
  <c r="M1050" i="1"/>
  <c r="M1049" i="1"/>
  <c r="M1048" i="1"/>
  <c r="M1047" i="1"/>
  <c r="M1046" i="1"/>
  <c r="M1045" i="1"/>
  <c r="M1044" i="1"/>
  <c r="M1043" i="1"/>
  <c r="M1042" i="1"/>
  <c r="M1041" i="1"/>
  <c r="M1040" i="1"/>
  <c r="M1039" i="1"/>
  <c r="M1038" i="1"/>
  <c r="M1037" i="1"/>
  <c r="M1036" i="1"/>
  <c r="M1035" i="1"/>
  <c r="M1034" i="1"/>
  <c r="M1033" i="1"/>
  <c r="M1032" i="1"/>
  <c r="M1031" i="1"/>
  <c r="M1030" i="1"/>
  <c r="M1029" i="1"/>
  <c r="M1028" i="1"/>
  <c r="M1027" i="1"/>
  <c r="M1026" i="1"/>
  <c r="M1025" i="1"/>
  <c r="M1024" i="1"/>
  <c r="M1023" i="1"/>
  <c r="M1022" i="1"/>
  <c r="M1021" i="1"/>
  <c r="M1020" i="1"/>
  <c r="M1019" i="1"/>
  <c r="M1018" i="1"/>
  <c r="M1017" i="1"/>
  <c r="M1016" i="1"/>
  <c r="M1015" i="1"/>
  <c r="M1014" i="1"/>
  <c r="M1013" i="1"/>
  <c r="M1012" i="1"/>
  <c r="M1011" i="1"/>
  <c r="M1010" i="1"/>
  <c r="M1009" i="1"/>
  <c r="M1008" i="1"/>
  <c r="M1007" i="1"/>
  <c r="M1006" i="1"/>
  <c r="M1005" i="1"/>
  <c r="M1004" i="1"/>
  <c r="M1003" i="1"/>
  <c r="M1002" i="1"/>
  <c r="M1001" i="1"/>
  <c r="M1000" i="1"/>
  <c r="M999" i="1"/>
  <c r="M998" i="1"/>
  <c r="M997" i="1"/>
  <c r="M996" i="1"/>
  <c r="M995" i="1"/>
  <c r="M994" i="1"/>
  <c r="M993" i="1"/>
  <c r="M992" i="1"/>
  <c r="M991" i="1"/>
  <c r="M990" i="1"/>
  <c r="M989" i="1"/>
  <c r="M988" i="1"/>
  <c r="M987" i="1"/>
  <c r="M986" i="1"/>
  <c r="M985" i="1"/>
  <c r="M984" i="1"/>
  <c r="M983" i="1"/>
  <c r="M982" i="1"/>
  <c r="M981" i="1"/>
  <c r="M980" i="1"/>
  <c r="M979" i="1"/>
  <c r="M978" i="1"/>
  <c r="M977" i="1"/>
  <c r="M976" i="1"/>
  <c r="M975" i="1"/>
  <c r="M974" i="1"/>
  <c r="M973" i="1"/>
  <c r="M972" i="1"/>
  <c r="M971" i="1"/>
  <c r="M970" i="1"/>
  <c r="M969" i="1"/>
  <c r="M968" i="1"/>
  <c r="M967" i="1"/>
  <c r="M966" i="1"/>
  <c r="M965" i="1"/>
  <c r="M964" i="1"/>
  <c r="M963" i="1"/>
  <c r="M962" i="1"/>
  <c r="M961" i="1"/>
  <c r="M960" i="1"/>
  <c r="M959" i="1"/>
  <c r="M958" i="1"/>
  <c r="M957" i="1"/>
  <c r="M956" i="1"/>
  <c r="M955" i="1"/>
  <c r="M954" i="1"/>
  <c r="M953" i="1"/>
  <c r="M952" i="1"/>
  <c r="M951" i="1"/>
  <c r="M950" i="1"/>
  <c r="M949" i="1"/>
  <c r="M948" i="1"/>
  <c r="M947" i="1"/>
  <c r="M946" i="1"/>
  <c r="M945" i="1"/>
  <c r="M944" i="1"/>
  <c r="M943" i="1"/>
  <c r="M942" i="1"/>
  <c r="M941" i="1"/>
  <c r="M940" i="1"/>
  <c r="M939" i="1"/>
  <c r="M938" i="1"/>
  <c r="M937" i="1"/>
  <c r="M936" i="1"/>
  <c r="M935" i="1"/>
  <c r="M934" i="1"/>
  <c r="M933" i="1"/>
  <c r="M932" i="1"/>
  <c r="M931" i="1"/>
  <c r="M930" i="1"/>
  <c r="M929" i="1"/>
  <c r="M928" i="1"/>
  <c r="M927" i="1"/>
  <c r="M926" i="1"/>
  <c r="M925" i="1"/>
  <c r="M924" i="1"/>
  <c r="M923" i="1"/>
  <c r="M922" i="1"/>
  <c r="M921" i="1"/>
  <c r="M920" i="1"/>
  <c r="M919" i="1"/>
  <c r="M918" i="1"/>
  <c r="M917" i="1"/>
  <c r="M916" i="1"/>
  <c r="M915" i="1"/>
  <c r="M914" i="1"/>
  <c r="M913" i="1"/>
  <c r="M912" i="1"/>
  <c r="M911" i="1"/>
  <c r="M910" i="1"/>
  <c r="M909" i="1"/>
  <c r="M908" i="1"/>
  <c r="M907" i="1"/>
  <c r="M906" i="1"/>
  <c r="M905" i="1"/>
  <c r="M904" i="1"/>
  <c r="M903" i="1"/>
  <c r="M902" i="1"/>
  <c r="M901" i="1"/>
  <c r="M900" i="1"/>
  <c r="M899" i="1"/>
  <c r="M898" i="1"/>
  <c r="M897" i="1"/>
  <c r="M896" i="1"/>
  <c r="M895" i="1"/>
  <c r="M894" i="1"/>
  <c r="M893" i="1"/>
  <c r="M892" i="1"/>
  <c r="M891" i="1"/>
  <c r="M890" i="1"/>
  <c r="M889" i="1"/>
  <c r="M888" i="1"/>
  <c r="M887" i="1"/>
  <c r="M886" i="1"/>
  <c r="M885" i="1"/>
  <c r="M884" i="1"/>
  <c r="M883" i="1"/>
  <c r="M882" i="1"/>
  <c r="M881" i="1"/>
  <c r="M880" i="1"/>
  <c r="M879" i="1"/>
  <c r="M878" i="1"/>
  <c r="M877" i="1"/>
  <c r="M876" i="1"/>
  <c r="M875" i="1"/>
  <c r="M874" i="1"/>
  <c r="M873" i="1"/>
  <c r="M872" i="1"/>
  <c r="M871" i="1"/>
  <c r="M870" i="1"/>
  <c r="M869" i="1"/>
  <c r="M868" i="1"/>
  <c r="M867" i="1"/>
  <c r="M866" i="1"/>
  <c r="M865" i="1"/>
  <c r="M864" i="1"/>
  <c r="M863" i="1"/>
  <c r="M862" i="1"/>
  <c r="M861" i="1"/>
  <c r="M860" i="1"/>
  <c r="M859" i="1"/>
  <c r="M858" i="1"/>
  <c r="M857" i="1"/>
  <c r="M856" i="1"/>
  <c r="M855" i="1"/>
  <c r="M854" i="1"/>
  <c r="M853" i="1"/>
  <c r="M852" i="1"/>
  <c r="M851" i="1"/>
  <c r="M850" i="1"/>
  <c r="M849" i="1"/>
  <c r="M848" i="1"/>
  <c r="M847" i="1"/>
  <c r="M846" i="1"/>
  <c r="M845" i="1"/>
  <c r="M844" i="1"/>
  <c r="M843" i="1"/>
  <c r="M842" i="1"/>
  <c r="M841" i="1"/>
  <c r="M840" i="1"/>
  <c r="M839" i="1"/>
  <c r="M838" i="1"/>
  <c r="M837" i="1"/>
  <c r="M836" i="1"/>
  <c r="M835" i="1"/>
  <c r="M834" i="1"/>
  <c r="M833" i="1"/>
  <c r="M832" i="1"/>
  <c r="M831" i="1"/>
  <c r="M830" i="1"/>
  <c r="M829" i="1"/>
  <c r="M828" i="1"/>
  <c r="M827" i="1"/>
  <c r="M826" i="1"/>
  <c r="M825" i="1"/>
  <c r="M824" i="1"/>
  <c r="M823" i="1"/>
  <c r="M822" i="1"/>
  <c r="M821" i="1"/>
  <c r="M820" i="1"/>
  <c r="M819" i="1"/>
  <c r="M818" i="1"/>
  <c r="M817" i="1"/>
  <c r="M816" i="1"/>
  <c r="M815" i="1"/>
  <c r="M814" i="1"/>
  <c r="M813" i="1"/>
  <c r="M812" i="1"/>
  <c r="M811" i="1"/>
  <c r="M810" i="1"/>
  <c r="M809" i="1"/>
  <c r="M808" i="1"/>
  <c r="M807" i="1"/>
  <c r="M806" i="1"/>
  <c r="M805" i="1"/>
  <c r="M804" i="1"/>
  <c r="M803" i="1"/>
  <c r="M802" i="1"/>
  <c r="M801" i="1"/>
  <c r="M800" i="1"/>
  <c r="M799" i="1"/>
  <c r="M798" i="1"/>
  <c r="M797" i="1"/>
  <c r="M796" i="1"/>
  <c r="M795" i="1"/>
  <c r="M794" i="1"/>
  <c r="M793" i="1"/>
  <c r="M792" i="1"/>
  <c r="M791" i="1"/>
  <c r="M790" i="1"/>
  <c r="M789" i="1"/>
  <c r="M788" i="1"/>
  <c r="M787" i="1"/>
  <c r="M786" i="1"/>
  <c r="M785" i="1"/>
  <c r="M784" i="1"/>
  <c r="M783" i="1"/>
  <c r="M782" i="1"/>
  <c r="M781" i="1"/>
  <c r="M780" i="1"/>
  <c r="M779" i="1"/>
  <c r="M778" i="1"/>
  <c r="M777" i="1"/>
  <c r="M776" i="1"/>
  <c r="M775" i="1"/>
  <c r="M774" i="1"/>
  <c r="M773" i="1"/>
  <c r="M772" i="1"/>
  <c r="M771" i="1"/>
  <c r="M770" i="1"/>
  <c r="M769" i="1"/>
  <c r="M768" i="1"/>
  <c r="M767" i="1"/>
  <c r="M766" i="1"/>
  <c r="M765" i="1"/>
  <c r="M764" i="1"/>
  <c r="M763" i="1"/>
  <c r="M762" i="1"/>
  <c r="M761" i="1"/>
  <c r="M760" i="1"/>
  <c r="M759" i="1"/>
  <c r="M758" i="1"/>
  <c r="M757" i="1"/>
  <c r="M756" i="1"/>
  <c r="M755" i="1"/>
  <c r="M754" i="1"/>
  <c r="M753" i="1"/>
  <c r="M752" i="1"/>
  <c r="M751" i="1"/>
  <c r="M750" i="1"/>
  <c r="M749" i="1"/>
  <c r="M748" i="1"/>
  <c r="M747" i="1"/>
  <c r="M746" i="1"/>
  <c r="M745" i="1"/>
  <c r="M744" i="1"/>
  <c r="M743" i="1"/>
  <c r="M742" i="1"/>
  <c r="M741" i="1"/>
  <c r="M740" i="1"/>
  <c r="M739" i="1"/>
  <c r="M738" i="1"/>
  <c r="M737" i="1"/>
  <c r="M736" i="1"/>
  <c r="M735" i="1"/>
  <c r="M734" i="1"/>
  <c r="M733" i="1"/>
  <c r="M732" i="1"/>
  <c r="M731" i="1"/>
  <c r="M730" i="1"/>
  <c r="M729" i="1"/>
  <c r="M728" i="1"/>
  <c r="M727" i="1"/>
  <c r="M726" i="1"/>
  <c r="M725" i="1"/>
  <c r="M724" i="1"/>
  <c r="M723" i="1"/>
  <c r="M722" i="1"/>
  <c r="M721" i="1"/>
  <c r="M720" i="1"/>
  <c r="M719" i="1"/>
  <c r="M718" i="1"/>
  <c r="M717" i="1"/>
  <c r="M716" i="1"/>
  <c r="M715" i="1"/>
  <c r="M714" i="1"/>
  <c r="M713" i="1"/>
  <c r="M712" i="1"/>
  <c r="M711" i="1"/>
  <c r="M710" i="1"/>
  <c r="M709" i="1"/>
  <c r="M708" i="1"/>
  <c r="M707" i="1"/>
  <c r="M706" i="1"/>
  <c r="M705" i="1"/>
  <c r="M704" i="1"/>
  <c r="M703" i="1"/>
  <c r="M702" i="1"/>
  <c r="M701" i="1"/>
  <c r="M700" i="1"/>
  <c r="M699" i="1"/>
  <c r="M698" i="1"/>
  <c r="M697" i="1"/>
  <c r="M696" i="1"/>
  <c r="M695" i="1"/>
  <c r="M694" i="1"/>
  <c r="M693" i="1"/>
  <c r="M692" i="1"/>
  <c r="M691" i="1"/>
  <c r="M690" i="1"/>
  <c r="M689" i="1"/>
  <c r="M688" i="1"/>
  <c r="M687" i="1"/>
  <c r="M686" i="1"/>
  <c r="M685" i="1"/>
  <c r="M684" i="1"/>
  <c r="M683" i="1"/>
  <c r="M682" i="1"/>
  <c r="M681" i="1"/>
  <c r="M680" i="1"/>
  <c r="M679" i="1"/>
  <c r="M678" i="1"/>
  <c r="M677" i="1"/>
  <c r="M676" i="1"/>
  <c r="M675" i="1"/>
  <c r="M674" i="1"/>
  <c r="M673" i="1"/>
  <c r="M672" i="1"/>
  <c r="M671" i="1"/>
  <c r="M670" i="1"/>
  <c r="M669" i="1"/>
  <c r="M668" i="1"/>
  <c r="M667" i="1"/>
  <c r="M666" i="1"/>
  <c r="M665" i="1"/>
  <c r="M664" i="1"/>
  <c r="M663" i="1"/>
  <c r="M662" i="1"/>
  <c r="M661" i="1"/>
  <c r="M660" i="1"/>
  <c r="M659" i="1"/>
  <c r="M658" i="1"/>
  <c r="M657" i="1"/>
  <c r="M656" i="1"/>
  <c r="M655" i="1"/>
  <c r="M654" i="1"/>
  <c r="M653" i="1"/>
  <c r="M652" i="1"/>
  <c r="M651" i="1"/>
  <c r="M650" i="1"/>
  <c r="M649" i="1"/>
  <c r="M648" i="1"/>
  <c r="M647" i="1"/>
  <c r="M646" i="1"/>
  <c r="M645" i="1"/>
  <c r="M644" i="1"/>
  <c r="M643" i="1"/>
  <c r="M642" i="1"/>
  <c r="M641" i="1"/>
  <c r="M640" i="1"/>
  <c r="M639" i="1"/>
  <c r="M638" i="1"/>
  <c r="M637" i="1"/>
  <c r="M636" i="1"/>
  <c r="M635" i="1"/>
  <c r="M634" i="1"/>
  <c r="M633" i="1"/>
  <c r="M632" i="1"/>
  <c r="M631" i="1"/>
  <c r="M630" i="1"/>
  <c r="M629" i="1"/>
  <c r="M628" i="1"/>
  <c r="M627" i="1"/>
  <c r="M626" i="1"/>
  <c r="M625" i="1"/>
  <c r="M624" i="1"/>
  <c r="M623" i="1"/>
  <c r="M622" i="1"/>
  <c r="M621" i="1"/>
  <c r="M620" i="1"/>
  <c r="M619" i="1"/>
  <c r="M618" i="1"/>
  <c r="M617" i="1"/>
  <c r="M616" i="1"/>
  <c r="M615" i="1"/>
  <c r="M614" i="1"/>
  <c r="M613" i="1"/>
  <c r="M612" i="1"/>
  <c r="M611" i="1"/>
  <c r="M610" i="1"/>
  <c r="M609" i="1"/>
  <c r="M608" i="1"/>
  <c r="M607" i="1"/>
  <c r="M606" i="1"/>
  <c r="M605" i="1"/>
  <c r="M604" i="1"/>
  <c r="M603" i="1"/>
  <c r="M602" i="1"/>
  <c r="M601" i="1"/>
  <c r="M600" i="1"/>
  <c r="M599" i="1"/>
  <c r="M598" i="1"/>
  <c r="M597" i="1"/>
  <c r="M596" i="1"/>
  <c r="M595" i="1"/>
  <c r="M594" i="1"/>
  <c r="M593" i="1"/>
  <c r="M592" i="1"/>
  <c r="M591" i="1"/>
  <c r="M590" i="1"/>
  <c r="M589" i="1"/>
  <c r="M588" i="1"/>
  <c r="M587" i="1"/>
  <c r="M586" i="1"/>
  <c r="M585" i="1"/>
  <c r="M584" i="1"/>
  <c r="M583" i="1"/>
  <c r="M582" i="1"/>
  <c r="M581" i="1"/>
  <c r="M580" i="1"/>
  <c r="M579" i="1"/>
  <c r="M578" i="1"/>
  <c r="M577" i="1"/>
  <c r="M576" i="1"/>
  <c r="M575" i="1"/>
  <c r="M574" i="1"/>
  <c r="M573" i="1"/>
  <c r="M572" i="1"/>
  <c r="M571" i="1"/>
  <c r="M570" i="1"/>
  <c r="M569" i="1"/>
  <c r="M568" i="1"/>
  <c r="M567" i="1"/>
  <c r="M566" i="1"/>
  <c r="M565" i="1"/>
  <c r="M564" i="1"/>
  <c r="M563" i="1"/>
  <c r="M562" i="1"/>
  <c r="M561" i="1"/>
  <c r="M560" i="1"/>
  <c r="M559" i="1"/>
  <c r="M558" i="1"/>
  <c r="M557" i="1"/>
  <c r="M556" i="1"/>
  <c r="M555" i="1"/>
  <c r="M554" i="1"/>
  <c r="M553" i="1"/>
  <c r="M552" i="1"/>
  <c r="M551" i="1"/>
  <c r="M550" i="1"/>
  <c r="M549" i="1"/>
  <c r="M548" i="1"/>
  <c r="M547" i="1"/>
  <c r="M546" i="1"/>
  <c r="M545" i="1"/>
  <c r="M544" i="1"/>
  <c r="M543" i="1"/>
  <c r="M542" i="1"/>
  <c r="M541" i="1"/>
  <c r="M540" i="1"/>
  <c r="M539" i="1"/>
  <c r="M538" i="1"/>
  <c r="M537" i="1"/>
  <c r="M536" i="1"/>
  <c r="M535" i="1"/>
  <c r="M534" i="1"/>
  <c r="M533" i="1"/>
  <c r="M532" i="1"/>
  <c r="M531" i="1"/>
  <c r="M530" i="1"/>
  <c r="M529" i="1"/>
  <c r="M528" i="1"/>
  <c r="M527" i="1"/>
  <c r="M526" i="1"/>
  <c r="M525" i="1"/>
  <c r="M524" i="1"/>
  <c r="M523" i="1"/>
  <c r="M522" i="1"/>
  <c r="M521" i="1"/>
  <c r="M520" i="1"/>
  <c r="M519" i="1"/>
  <c r="M518" i="1"/>
  <c r="M517" i="1"/>
  <c r="M516" i="1"/>
  <c r="M515" i="1"/>
  <c r="M514" i="1"/>
  <c r="M513" i="1"/>
  <c r="M512" i="1"/>
  <c r="M511" i="1"/>
  <c r="M510" i="1"/>
  <c r="M509" i="1"/>
  <c r="M508" i="1"/>
  <c r="M507" i="1"/>
  <c r="M506" i="1"/>
  <c r="M505" i="1"/>
  <c r="M504" i="1"/>
  <c r="M503" i="1"/>
  <c r="M502" i="1"/>
  <c r="M501" i="1"/>
  <c r="M500" i="1"/>
  <c r="M499" i="1"/>
  <c r="M498" i="1"/>
  <c r="M497" i="1"/>
  <c r="M496" i="1"/>
  <c r="M495" i="1"/>
  <c r="M494" i="1"/>
  <c r="M493" i="1"/>
  <c r="M492" i="1"/>
  <c r="M491" i="1"/>
  <c r="M490" i="1"/>
  <c r="M489" i="1"/>
  <c r="M488" i="1"/>
  <c r="M487" i="1"/>
  <c r="M486" i="1"/>
  <c r="M485" i="1"/>
  <c r="M484" i="1"/>
  <c r="M483" i="1"/>
  <c r="M482" i="1"/>
  <c r="M481" i="1"/>
  <c r="M480" i="1"/>
  <c r="M479" i="1"/>
  <c r="M478" i="1"/>
  <c r="M477" i="1"/>
  <c r="M476" i="1"/>
  <c r="M475" i="1"/>
  <c r="M474" i="1"/>
  <c r="M473" i="1"/>
  <c r="M472" i="1"/>
  <c r="M471" i="1"/>
  <c r="M470" i="1"/>
  <c r="M469" i="1"/>
  <c r="M468" i="1"/>
  <c r="M467" i="1"/>
  <c r="M466" i="1"/>
  <c r="M465" i="1"/>
  <c r="M464" i="1"/>
  <c r="M463" i="1"/>
  <c r="M462" i="1"/>
  <c r="M461" i="1"/>
  <c r="M460" i="1"/>
  <c r="M459" i="1"/>
  <c r="M458" i="1"/>
  <c r="M457" i="1"/>
  <c r="M456" i="1"/>
  <c r="M455" i="1"/>
  <c r="M454" i="1"/>
  <c r="M453" i="1"/>
  <c r="M452" i="1"/>
  <c r="M451" i="1"/>
  <c r="M450" i="1"/>
  <c r="M449" i="1"/>
  <c r="M448" i="1"/>
  <c r="M447" i="1"/>
  <c r="M446" i="1"/>
  <c r="M445" i="1"/>
  <c r="M444" i="1"/>
  <c r="M443" i="1"/>
  <c r="M442" i="1"/>
  <c r="M441" i="1"/>
  <c r="M440" i="1"/>
  <c r="M439" i="1"/>
  <c r="M438" i="1"/>
  <c r="M437" i="1"/>
  <c r="M436" i="1"/>
  <c r="M435" i="1"/>
  <c r="M434" i="1"/>
  <c r="M433" i="1"/>
  <c r="M432" i="1"/>
  <c r="M431" i="1"/>
  <c r="M430" i="1"/>
  <c r="M429" i="1"/>
  <c r="M428" i="1"/>
  <c r="M427" i="1"/>
  <c r="M426" i="1"/>
  <c r="M425" i="1"/>
  <c r="M424" i="1"/>
  <c r="M423" i="1"/>
  <c r="M422" i="1"/>
  <c r="M421" i="1"/>
  <c r="M420" i="1"/>
  <c r="M419" i="1"/>
  <c r="M418" i="1"/>
  <c r="M417" i="1"/>
  <c r="M416" i="1"/>
  <c r="M415" i="1"/>
  <c r="M414" i="1"/>
  <c r="M413" i="1"/>
  <c r="M412" i="1"/>
  <c r="M411" i="1"/>
  <c r="M410" i="1"/>
  <c r="M409" i="1"/>
  <c r="M408" i="1"/>
  <c r="M407" i="1"/>
  <c r="M406" i="1"/>
  <c r="M405" i="1"/>
  <c r="M404" i="1"/>
  <c r="M403" i="1"/>
  <c r="M402" i="1"/>
  <c r="M401" i="1"/>
  <c r="M400" i="1"/>
  <c r="M389" i="1"/>
  <c r="M388" i="1"/>
  <c r="M387" i="1"/>
  <c r="M386" i="1"/>
  <c r="M385" i="1"/>
  <c r="M368" i="1"/>
  <c r="M351" i="1"/>
  <c r="M350" i="1"/>
  <c r="M349" i="1"/>
  <c r="M348" i="1"/>
  <c r="M347" i="1"/>
  <c r="M346" i="1"/>
  <c r="M333" i="1"/>
  <c r="M332" i="1"/>
  <c r="M316" i="1"/>
  <c r="M315" i="1"/>
  <c r="M314" i="1"/>
  <c r="M313" i="1"/>
  <c r="M309" i="1"/>
  <c r="M300" i="1"/>
  <c r="M299" i="1"/>
  <c r="M298" i="1"/>
  <c r="M297" i="1"/>
  <c r="M296" i="1"/>
  <c r="M294" i="1"/>
  <c r="M293" i="1"/>
  <c r="M291" i="1"/>
  <c r="M288" i="1"/>
  <c r="M287" i="1"/>
  <c r="M286" i="1"/>
  <c r="M285" i="1"/>
  <c r="M284" i="1"/>
  <c r="M280" i="1"/>
  <c r="M279" i="1"/>
  <c r="M278" i="1"/>
  <c r="M277" i="1"/>
  <c r="M276" i="1"/>
  <c r="M275" i="1"/>
  <c r="M274" i="1"/>
  <c r="M272" i="1"/>
  <c r="M265" i="1"/>
  <c r="M264" i="1"/>
  <c r="M263" i="1"/>
  <c r="M262" i="1"/>
  <c r="M261" i="1"/>
  <c r="M260" i="1"/>
  <c r="M259" i="1"/>
  <c r="M258" i="1"/>
  <c r="M257" i="1"/>
  <c r="M256" i="1"/>
  <c r="M255" i="1"/>
  <c r="M252" i="1"/>
  <c r="M251" i="1"/>
  <c r="M250" i="1"/>
  <c r="M249" i="1"/>
  <c r="M248" i="1"/>
  <c r="M247" i="1"/>
  <c r="M246" i="1"/>
  <c r="M245" i="1"/>
  <c r="M244" i="1"/>
  <c r="M243" i="1"/>
  <c r="M242" i="1"/>
  <c r="M241" i="1"/>
  <c r="M240" i="1"/>
  <c r="M239" i="1"/>
  <c r="M227" i="1"/>
  <c r="M225" i="1"/>
  <c r="M224" i="1"/>
  <c r="M223" i="1"/>
  <c r="M222" i="1"/>
  <c r="M217" i="1"/>
  <c r="M215" i="1"/>
  <c r="M213" i="1"/>
  <c r="M212" i="1"/>
  <c r="M211" i="1"/>
  <c r="M209" i="1"/>
  <c r="M208" i="1"/>
  <c r="M207" i="1"/>
  <c r="M206" i="1"/>
  <c r="M205" i="1"/>
  <c r="M204" i="1"/>
  <c r="M203" i="1"/>
  <c r="M202" i="1"/>
  <c r="M201" i="1"/>
  <c r="M200" i="1"/>
  <c r="M199" i="1"/>
  <c r="M198" i="1"/>
  <c r="M196" i="1"/>
  <c r="M195" i="1"/>
  <c r="M194" i="1"/>
  <c r="M193" i="1"/>
  <c r="M192" i="1"/>
  <c r="M191" i="1"/>
  <c r="M190" i="1"/>
  <c r="M189" i="1"/>
  <c r="M188" i="1"/>
  <c r="M187" i="1"/>
  <c r="M185" i="1"/>
  <c r="M184" i="1"/>
  <c r="M183" i="1"/>
  <c r="M182" i="1"/>
  <c r="M181" i="1"/>
  <c r="M180" i="1"/>
  <c r="M179" i="1"/>
  <c r="M178" i="1"/>
  <c r="M177" i="1"/>
  <c r="M176" i="1"/>
  <c r="M175" i="1"/>
  <c r="M174" i="1"/>
  <c r="M173" i="1"/>
  <c r="M172" i="1"/>
  <c r="M171" i="1"/>
  <c r="M170" i="1"/>
  <c r="M169" i="1"/>
  <c r="M168" i="1"/>
  <c r="M167" i="1"/>
  <c r="M166" i="1"/>
  <c r="M165" i="1"/>
  <c r="M164" i="1"/>
  <c r="M163" i="1"/>
  <c r="M162" i="1"/>
  <c r="M161" i="1"/>
  <c r="M160" i="1"/>
  <c r="M159" i="1"/>
  <c r="M158" i="1"/>
  <c r="M157" i="1"/>
  <c r="M156" i="1"/>
  <c r="M155" i="1"/>
  <c r="M154" i="1"/>
  <c r="M153" i="1"/>
  <c r="M152" i="1"/>
  <c r="M151" i="1"/>
  <c r="M150" i="1"/>
  <c r="M149" i="1"/>
  <c r="M148" i="1"/>
  <c r="M147" i="1"/>
  <c r="M146" i="1"/>
  <c r="M145" i="1"/>
  <c r="M144" i="1"/>
  <c r="M143" i="1"/>
  <c r="M142" i="1"/>
  <c r="M141" i="1"/>
  <c r="M140" i="1"/>
  <c r="M139" i="1"/>
  <c r="M138" i="1"/>
  <c r="M137" i="1"/>
  <c r="M136" i="1"/>
  <c r="M135" i="1"/>
  <c r="M134" i="1"/>
  <c r="M133" i="1"/>
  <c r="M132" i="1"/>
  <c r="M131" i="1"/>
  <c r="M130" i="1"/>
  <c r="M129" i="1"/>
  <c r="M128" i="1"/>
  <c r="M127" i="1"/>
  <c r="M126" i="1"/>
  <c r="M125" i="1"/>
  <c r="M124" i="1"/>
  <c r="M123" i="1"/>
  <c r="M122" i="1"/>
  <c r="M121" i="1"/>
  <c r="M120" i="1"/>
  <c r="M119" i="1"/>
  <c r="M118" i="1"/>
  <c r="M116" i="1"/>
  <c r="M115" i="1"/>
  <c r="M114" i="1"/>
  <c r="M113" i="1"/>
  <c r="M112" i="1"/>
  <c r="M111" i="1"/>
  <c r="M110" i="1"/>
  <c r="M109" i="1"/>
  <c r="M108" i="1"/>
  <c r="M107" i="1"/>
  <c r="M106" i="1"/>
  <c r="M105" i="1"/>
  <c r="M104" i="1"/>
  <c r="M103" i="1"/>
  <c r="M102" i="1"/>
  <c r="M101" i="1"/>
  <c r="M100" i="1"/>
  <c r="M99" i="1"/>
  <c r="M98" i="1"/>
  <c r="M97" i="1"/>
  <c r="M96" i="1"/>
  <c r="M95" i="1"/>
  <c r="M94" i="1"/>
  <c r="M93" i="1"/>
  <c r="M92" i="1"/>
  <c r="M91" i="1"/>
  <c r="M90" i="1"/>
  <c r="M89" i="1"/>
  <c r="M88" i="1"/>
  <c r="M87" i="1"/>
  <c r="M86" i="1"/>
  <c r="M85" i="1"/>
  <c r="M84" i="1"/>
  <c r="M83" i="1"/>
  <c r="M82" i="1"/>
  <c r="M81" i="1"/>
  <c r="M80" i="1"/>
  <c r="M79" i="1"/>
  <c r="M78" i="1"/>
  <c r="M77" i="1"/>
  <c r="M76" i="1"/>
  <c r="M75" i="1"/>
  <c r="M73" i="1"/>
  <c r="M72" i="1"/>
  <c r="M71" i="1"/>
  <c r="M70" i="1"/>
  <c r="M69" i="1"/>
  <c r="M68" i="1"/>
  <c r="M67" i="1"/>
  <c r="M66" i="1"/>
  <c r="M65" i="1"/>
  <c r="M64" i="1"/>
  <c r="M63" i="1"/>
  <c r="M62" i="1"/>
  <c r="M61" i="1"/>
  <c r="M60" i="1"/>
  <c r="M59" i="1"/>
  <c r="M58" i="1"/>
  <c r="M57" i="1"/>
  <c r="M56" i="1"/>
  <c r="M55" i="1"/>
  <c r="M54" i="1"/>
  <c r="M53" i="1"/>
  <c r="M52" i="1"/>
  <c r="M51" i="1"/>
  <c r="M50" i="1"/>
  <c r="M49" i="1"/>
  <c r="M48" i="1"/>
  <c r="M47" i="1"/>
  <c r="M46" i="1"/>
  <c r="M45" i="1"/>
  <c r="M44" i="1"/>
  <c r="M43" i="1"/>
  <c r="M42" i="1"/>
  <c r="M41" i="1"/>
  <c r="M40" i="1"/>
  <c r="M39" i="1"/>
  <c r="M38" i="1"/>
  <c r="M37" i="1"/>
  <c r="M36" i="1"/>
  <c r="M35" i="1"/>
  <c r="M34" i="1"/>
  <c r="M33" i="1"/>
  <c r="M32" i="1"/>
  <c r="M31" i="1"/>
  <c r="M24" i="1"/>
  <c r="M23" i="1"/>
  <c r="M22" i="1"/>
  <c r="M21" i="1"/>
  <c r="M20" i="1"/>
  <c r="M19" i="1"/>
  <c r="M18" i="1"/>
  <c r="M17" i="1"/>
  <c r="M16" i="1"/>
  <c r="M15" i="1"/>
  <c r="M14" i="1"/>
  <c r="M13" i="1"/>
  <c r="M12" i="1"/>
  <c r="M11" i="1"/>
  <c r="M74" i="1"/>
  <c r="N1408" i="1"/>
  <c r="P1408" i="1" s="1"/>
  <c r="S1408" i="1" s="1"/>
  <c r="T1408" i="1" s="1"/>
  <c r="U1408" i="1" s="1"/>
  <c r="N1407" i="1"/>
  <c r="P1407" i="1" s="1"/>
  <c r="S1407" i="1" s="1"/>
  <c r="T1407" i="1" s="1"/>
  <c r="U1407" i="1" s="1"/>
  <c r="N1406" i="1"/>
  <c r="P1406" i="1" s="1"/>
  <c r="S1406" i="1" s="1"/>
  <c r="T1406" i="1" s="1"/>
  <c r="U1406" i="1" s="1"/>
  <c r="N1405" i="1"/>
  <c r="P1405" i="1" s="1"/>
  <c r="S1405" i="1" s="1"/>
  <c r="T1405" i="1" s="1"/>
  <c r="U1405" i="1" s="1"/>
  <c r="N1404" i="1"/>
  <c r="P1404" i="1" s="1"/>
  <c r="S1404" i="1" s="1"/>
  <c r="T1404" i="1" s="1"/>
  <c r="U1404" i="1" s="1"/>
  <c r="N1403" i="1"/>
  <c r="P1403" i="1" s="1"/>
  <c r="S1403" i="1" s="1"/>
  <c r="T1403" i="1" s="1"/>
  <c r="U1403" i="1" s="1"/>
  <c r="N1402" i="1"/>
  <c r="P1402" i="1" s="1"/>
  <c r="S1402" i="1" s="1"/>
  <c r="T1402" i="1" s="1"/>
  <c r="U1402" i="1" s="1"/>
  <c r="N1401" i="1"/>
  <c r="P1401" i="1" s="1"/>
  <c r="S1401" i="1" s="1"/>
  <c r="T1401" i="1" s="1"/>
  <c r="U1401" i="1" s="1"/>
  <c r="N1400" i="1"/>
  <c r="P1400" i="1" s="1"/>
  <c r="S1400" i="1" s="1"/>
  <c r="T1400" i="1" s="1"/>
  <c r="U1400" i="1" s="1"/>
  <c r="N1399" i="1"/>
  <c r="P1399" i="1" s="1"/>
  <c r="S1399" i="1" s="1"/>
  <c r="T1399" i="1" s="1"/>
  <c r="U1399" i="1" s="1"/>
  <c r="N1398" i="1"/>
  <c r="P1398" i="1" s="1"/>
  <c r="S1398" i="1" s="1"/>
  <c r="T1398" i="1" s="1"/>
  <c r="U1398" i="1" s="1"/>
  <c r="N1397" i="1"/>
  <c r="P1397" i="1" s="1"/>
  <c r="S1397" i="1" s="1"/>
  <c r="T1397" i="1" s="1"/>
  <c r="U1397" i="1" s="1"/>
  <c r="N1396" i="1"/>
  <c r="P1396" i="1" s="1"/>
  <c r="S1396" i="1" s="1"/>
  <c r="T1396" i="1" s="1"/>
  <c r="U1396" i="1" s="1"/>
  <c r="N1395" i="1"/>
  <c r="P1395" i="1" s="1"/>
  <c r="S1395" i="1" s="1"/>
  <c r="T1395" i="1" s="1"/>
  <c r="U1395" i="1" s="1"/>
  <c r="N1394" i="1"/>
  <c r="P1394" i="1" s="1"/>
  <c r="S1394" i="1" s="1"/>
  <c r="T1394" i="1" s="1"/>
  <c r="U1394" i="1" s="1"/>
  <c r="N1393" i="1"/>
  <c r="P1393" i="1" s="1"/>
  <c r="S1393" i="1" s="1"/>
  <c r="T1393" i="1" s="1"/>
  <c r="U1393" i="1" s="1"/>
  <c r="N1392" i="1"/>
  <c r="P1392" i="1" s="1"/>
  <c r="S1392" i="1" s="1"/>
  <c r="T1392" i="1" s="1"/>
  <c r="U1392" i="1" s="1"/>
  <c r="N1391" i="1"/>
  <c r="P1391" i="1" s="1"/>
  <c r="S1391" i="1" s="1"/>
  <c r="T1391" i="1" s="1"/>
  <c r="U1391" i="1" s="1"/>
  <c r="N1390" i="1"/>
  <c r="P1390" i="1" s="1"/>
  <c r="S1390" i="1" s="1"/>
  <c r="T1390" i="1" s="1"/>
  <c r="U1390" i="1" s="1"/>
  <c r="N1389" i="1"/>
  <c r="P1389" i="1" s="1"/>
  <c r="S1389" i="1" s="1"/>
  <c r="T1389" i="1" s="1"/>
  <c r="U1389" i="1" s="1"/>
  <c r="N1388" i="1"/>
  <c r="P1388" i="1" s="1"/>
  <c r="S1388" i="1" s="1"/>
  <c r="T1388" i="1" s="1"/>
  <c r="U1388" i="1" s="1"/>
  <c r="N1387" i="1"/>
  <c r="P1387" i="1" s="1"/>
  <c r="N1386" i="1"/>
  <c r="P1386" i="1" s="1"/>
  <c r="N1385" i="1"/>
  <c r="P1385" i="1" s="1"/>
  <c r="N1384" i="1"/>
  <c r="P1384" i="1" s="1"/>
  <c r="N1383" i="1"/>
  <c r="P1383" i="1" s="1"/>
  <c r="N1382" i="1"/>
  <c r="P1382" i="1" s="1"/>
  <c r="N1381" i="1"/>
  <c r="P1381" i="1" s="1"/>
  <c r="S1381" i="1" s="1"/>
  <c r="T1381" i="1" s="1"/>
  <c r="U1381" i="1" s="1"/>
  <c r="N1380" i="1"/>
  <c r="P1380" i="1" s="1"/>
  <c r="S1380" i="1" s="1"/>
  <c r="T1380" i="1" s="1"/>
  <c r="U1380" i="1" s="1"/>
  <c r="N1379" i="1"/>
  <c r="P1379" i="1" s="1"/>
  <c r="S1379" i="1" s="1"/>
  <c r="T1379" i="1" s="1"/>
  <c r="U1379" i="1" s="1"/>
  <c r="N1378" i="1"/>
  <c r="P1378" i="1" s="1"/>
  <c r="S1378" i="1" s="1"/>
  <c r="T1378" i="1" s="1"/>
  <c r="U1378" i="1" s="1"/>
  <c r="N1377" i="1"/>
  <c r="P1377" i="1" s="1"/>
  <c r="S1377" i="1" s="1"/>
  <c r="T1377" i="1" s="1"/>
  <c r="U1377" i="1" s="1"/>
  <c r="N1376" i="1"/>
  <c r="P1376" i="1" s="1"/>
  <c r="S1376" i="1" s="1"/>
  <c r="T1376" i="1" s="1"/>
  <c r="U1376" i="1" s="1"/>
  <c r="N1375" i="1"/>
  <c r="P1375" i="1" s="1"/>
  <c r="S1375" i="1" s="1"/>
  <c r="T1375" i="1" s="1"/>
  <c r="U1375" i="1" s="1"/>
  <c r="N1374" i="1"/>
  <c r="P1374" i="1" s="1"/>
  <c r="S1374" i="1" s="1"/>
  <c r="T1374" i="1" s="1"/>
  <c r="U1374" i="1" s="1"/>
  <c r="N1373" i="1"/>
  <c r="P1373" i="1" s="1"/>
  <c r="S1373" i="1" s="1"/>
  <c r="T1373" i="1" s="1"/>
  <c r="U1373" i="1" s="1"/>
  <c r="N1372" i="1"/>
  <c r="P1372" i="1" s="1"/>
  <c r="N1371" i="1"/>
  <c r="P1371" i="1" s="1"/>
  <c r="N1370" i="1"/>
  <c r="P1370" i="1" s="1"/>
  <c r="N1369" i="1"/>
  <c r="P1369" i="1" s="1"/>
  <c r="N1368" i="1"/>
  <c r="P1368" i="1" s="1"/>
  <c r="N1367" i="1"/>
  <c r="P1367" i="1" s="1"/>
  <c r="N1366" i="1"/>
  <c r="P1366" i="1" s="1"/>
  <c r="N1365" i="1"/>
  <c r="P1365" i="1" s="1"/>
  <c r="S1365" i="1" s="1"/>
  <c r="T1365" i="1" s="1"/>
  <c r="U1365" i="1" s="1"/>
  <c r="N1364" i="1"/>
  <c r="P1364" i="1" s="1"/>
  <c r="S1364" i="1" s="1"/>
  <c r="T1364" i="1" s="1"/>
  <c r="U1364" i="1" s="1"/>
  <c r="N1363" i="1"/>
  <c r="P1363" i="1" s="1"/>
  <c r="S1363" i="1" s="1"/>
  <c r="T1363" i="1" s="1"/>
  <c r="U1363" i="1" s="1"/>
  <c r="N1362" i="1"/>
  <c r="P1362" i="1" s="1"/>
  <c r="S1362" i="1" s="1"/>
  <c r="T1362" i="1" s="1"/>
  <c r="U1362" i="1" s="1"/>
  <c r="N1361" i="1"/>
  <c r="P1361" i="1" s="1"/>
  <c r="S1361" i="1" s="1"/>
  <c r="T1361" i="1" s="1"/>
  <c r="U1361" i="1" s="1"/>
  <c r="N1360" i="1"/>
  <c r="N1359" i="1"/>
  <c r="P1359" i="1" s="1"/>
  <c r="S1359" i="1" s="1"/>
  <c r="T1359" i="1" s="1"/>
  <c r="U1359" i="1" s="1"/>
  <c r="N1358" i="1"/>
  <c r="P1358" i="1" s="1"/>
  <c r="S1358" i="1" s="1"/>
  <c r="T1358" i="1" s="1"/>
  <c r="U1358" i="1" s="1"/>
  <c r="N1357" i="1"/>
  <c r="P1357" i="1" s="1"/>
  <c r="S1357" i="1" s="1"/>
  <c r="T1357" i="1" s="1"/>
  <c r="U1357" i="1" s="1"/>
  <c r="N1356" i="1"/>
  <c r="P1356" i="1" s="1"/>
  <c r="S1356" i="1" s="1"/>
  <c r="T1356" i="1" s="1"/>
  <c r="U1356" i="1" s="1"/>
  <c r="N1355" i="1"/>
  <c r="P1355" i="1" s="1"/>
  <c r="S1355" i="1" s="1"/>
  <c r="T1355" i="1" s="1"/>
  <c r="U1355" i="1" s="1"/>
  <c r="N1354" i="1"/>
  <c r="P1354" i="1" s="1"/>
  <c r="S1354" i="1" s="1"/>
  <c r="T1354" i="1" s="1"/>
  <c r="U1354" i="1" s="1"/>
  <c r="N1353" i="1"/>
  <c r="P1353" i="1" s="1"/>
  <c r="S1353" i="1" s="1"/>
  <c r="T1353" i="1" s="1"/>
  <c r="U1353" i="1" s="1"/>
  <c r="N1352" i="1"/>
  <c r="P1352" i="1" s="1"/>
  <c r="S1352" i="1" s="1"/>
  <c r="T1352" i="1" s="1"/>
  <c r="U1352" i="1" s="1"/>
  <c r="N1351" i="1"/>
  <c r="P1351" i="1" s="1"/>
  <c r="S1351" i="1" s="1"/>
  <c r="T1351" i="1" s="1"/>
  <c r="U1351" i="1" s="1"/>
  <c r="N1350" i="1"/>
  <c r="P1350" i="1" s="1"/>
  <c r="S1350" i="1" s="1"/>
  <c r="T1350" i="1" s="1"/>
  <c r="U1350" i="1" s="1"/>
  <c r="N1349" i="1"/>
  <c r="P1349" i="1" s="1"/>
  <c r="S1349" i="1" s="1"/>
  <c r="T1349" i="1" s="1"/>
  <c r="U1349" i="1" s="1"/>
  <c r="N1348" i="1"/>
  <c r="P1348" i="1" s="1"/>
  <c r="S1348" i="1" s="1"/>
  <c r="T1348" i="1" s="1"/>
  <c r="U1348" i="1" s="1"/>
  <c r="N1347" i="1"/>
  <c r="P1347" i="1" s="1"/>
  <c r="S1347" i="1" s="1"/>
  <c r="T1347" i="1" s="1"/>
  <c r="U1347" i="1" s="1"/>
  <c r="N1346" i="1"/>
  <c r="P1346" i="1" s="1"/>
  <c r="S1346" i="1" s="1"/>
  <c r="T1346" i="1" s="1"/>
  <c r="U1346" i="1" s="1"/>
  <c r="N1345" i="1"/>
  <c r="P1345" i="1" s="1"/>
  <c r="S1345" i="1" s="1"/>
  <c r="T1345" i="1" s="1"/>
  <c r="U1345" i="1" s="1"/>
  <c r="N1344" i="1"/>
  <c r="P1344" i="1" s="1"/>
  <c r="S1344" i="1" s="1"/>
  <c r="T1344" i="1" s="1"/>
  <c r="U1344" i="1" s="1"/>
  <c r="N1343" i="1"/>
  <c r="P1343" i="1" s="1"/>
  <c r="S1343" i="1" s="1"/>
  <c r="T1343" i="1" s="1"/>
  <c r="U1343" i="1" s="1"/>
  <c r="N1342" i="1"/>
  <c r="P1342" i="1" s="1"/>
  <c r="S1342" i="1" s="1"/>
  <c r="T1342" i="1" s="1"/>
  <c r="U1342" i="1" s="1"/>
  <c r="N1341" i="1"/>
  <c r="P1341" i="1" s="1"/>
  <c r="S1341" i="1" s="1"/>
  <c r="T1341" i="1" s="1"/>
  <c r="U1341" i="1" s="1"/>
  <c r="N1340" i="1"/>
  <c r="P1340" i="1" s="1"/>
  <c r="S1340" i="1" s="1"/>
  <c r="T1340" i="1" s="1"/>
  <c r="U1340" i="1" s="1"/>
  <c r="N1339" i="1"/>
  <c r="P1339" i="1" s="1"/>
  <c r="N1338" i="1"/>
  <c r="N1337" i="1"/>
  <c r="P1337" i="1" s="1"/>
  <c r="S1337" i="1" s="1"/>
  <c r="T1337" i="1" s="1"/>
  <c r="U1337" i="1" s="1"/>
  <c r="N1336" i="1"/>
  <c r="P1336" i="1" s="1"/>
  <c r="S1336" i="1" s="1"/>
  <c r="T1336" i="1" s="1"/>
  <c r="U1336" i="1" s="1"/>
  <c r="N1335" i="1"/>
  <c r="P1335" i="1" s="1"/>
  <c r="S1335" i="1" s="1"/>
  <c r="T1335" i="1" s="1"/>
  <c r="U1335" i="1" s="1"/>
  <c r="N1334" i="1"/>
  <c r="P1334" i="1" s="1"/>
  <c r="S1334" i="1" s="1"/>
  <c r="T1334" i="1" s="1"/>
  <c r="U1334" i="1" s="1"/>
  <c r="N1333" i="1"/>
  <c r="P1333" i="1" s="1"/>
  <c r="S1333" i="1" s="1"/>
  <c r="T1333" i="1" s="1"/>
  <c r="U1333" i="1" s="1"/>
  <c r="N1332" i="1"/>
  <c r="P1332" i="1" s="1"/>
  <c r="S1332" i="1" s="1"/>
  <c r="T1332" i="1" s="1"/>
  <c r="U1332" i="1" s="1"/>
  <c r="N1331" i="1"/>
  <c r="P1331" i="1" s="1"/>
  <c r="S1331" i="1" s="1"/>
  <c r="T1331" i="1" s="1"/>
  <c r="U1331" i="1" s="1"/>
  <c r="N1330" i="1"/>
  <c r="P1330" i="1" s="1"/>
  <c r="S1330" i="1" s="1"/>
  <c r="T1330" i="1" s="1"/>
  <c r="U1330" i="1" s="1"/>
  <c r="N1329" i="1"/>
  <c r="P1329" i="1" s="1"/>
  <c r="S1329" i="1" s="1"/>
  <c r="T1329" i="1" s="1"/>
  <c r="U1329" i="1" s="1"/>
  <c r="N1328" i="1"/>
  <c r="P1328" i="1" s="1"/>
  <c r="S1328" i="1" s="1"/>
  <c r="T1328" i="1" s="1"/>
  <c r="U1328" i="1" s="1"/>
  <c r="N1327" i="1"/>
  <c r="P1327" i="1" s="1"/>
  <c r="S1327" i="1" s="1"/>
  <c r="T1327" i="1" s="1"/>
  <c r="U1327" i="1" s="1"/>
  <c r="N1326" i="1"/>
  <c r="P1326" i="1" s="1"/>
  <c r="S1326" i="1" s="1"/>
  <c r="T1326" i="1" s="1"/>
  <c r="U1326" i="1" s="1"/>
  <c r="N1325" i="1"/>
  <c r="P1325" i="1" s="1"/>
  <c r="S1325" i="1" s="1"/>
  <c r="T1325" i="1" s="1"/>
  <c r="U1325" i="1" s="1"/>
  <c r="N1324" i="1"/>
  <c r="P1324" i="1" s="1"/>
  <c r="S1324" i="1" s="1"/>
  <c r="T1324" i="1" s="1"/>
  <c r="U1324" i="1" s="1"/>
  <c r="N1323" i="1"/>
  <c r="P1323" i="1" s="1"/>
  <c r="S1323" i="1" s="1"/>
  <c r="T1323" i="1" s="1"/>
  <c r="U1323" i="1" s="1"/>
  <c r="N1322" i="1"/>
  <c r="P1322" i="1" s="1"/>
  <c r="S1322" i="1" s="1"/>
  <c r="T1322" i="1" s="1"/>
  <c r="U1322" i="1" s="1"/>
  <c r="N1321" i="1"/>
  <c r="P1321" i="1" s="1"/>
  <c r="S1321" i="1" s="1"/>
  <c r="T1321" i="1" s="1"/>
  <c r="U1321" i="1" s="1"/>
  <c r="N1320" i="1"/>
  <c r="P1320" i="1" s="1"/>
  <c r="S1320" i="1" s="1"/>
  <c r="T1320" i="1" s="1"/>
  <c r="U1320" i="1" s="1"/>
  <c r="N1319" i="1"/>
  <c r="P1319" i="1" s="1"/>
  <c r="S1319" i="1" s="1"/>
  <c r="T1319" i="1" s="1"/>
  <c r="U1319" i="1" s="1"/>
  <c r="N1318" i="1"/>
  <c r="P1318" i="1" s="1"/>
  <c r="S1318" i="1" s="1"/>
  <c r="T1318" i="1" s="1"/>
  <c r="U1318" i="1" s="1"/>
  <c r="N1317" i="1"/>
  <c r="P1317" i="1" s="1"/>
  <c r="S1317" i="1" s="1"/>
  <c r="T1317" i="1" s="1"/>
  <c r="U1317" i="1" s="1"/>
  <c r="N1316" i="1"/>
  <c r="P1316" i="1" s="1"/>
  <c r="S1316" i="1" s="1"/>
  <c r="T1316" i="1" s="1"/>
  <c r="U1316" i="1" s="1"/>
  <c r="N1315" i="1"/>
  <c r="P1315" i="1" s="1"/>
  <c r="S1315" i="1" s="1"/>
  <c r="T1315" i="1" s="1"/>
  <c r="U1315" i="1" s="1"/>
  <c r="N1314" i="1"/>
  <c r="P1314" i="1" s="1"/>
  <c r="S1314" i="1" s="1"/>
  <c r="T1314" i="1" s="1"/>
  <c r="U1314" i="1" s="1"/>
  <c r="N1313" i="1"/>
  <c r="P1313" i="1" s="1"/>
  <c r="S1313" i="1" s="1"/>
  <c r="T1313" i="1" s="1"/>
  <c r="U1313" i="1" s="1"/>
  <c r="N1312" i="1"/>
  <c r="P1312" i="1" s="1"/>
  <c r="S1312" i="1" s="1"/>
  <c r="T1312" i="1" s="1"/>
  <c r="U1312" i="1" s="1"/>
  <c r="N1311" i="1"/>
  <c r="P1311" i="1" s="1"/>
  <c r="S1311" i="1" s="1"/>
  <c r="T1311" i="1" s="1"/>
  <c r="U1311" i="1" s="1"/>
  <c r="N1310" i="1"/>
  <c r="P1310" i="1" s="1"/>
  <c r="S1310" i="1" s="1"/>
  <c r="T1310" i="1" s="1"/>
  <c r="U1310" i="1" s="1"/>
  <c r="N1309" i="1"/>
  <c r="P1309" i="1" s="1"/>
  <c r="S1309" i="1" s="1"/>
  <c r="T1309" i="1" s="1"/>
  <c r="U1309" i="1" s="1"/>
  <c r="N1308" i="1"/>
  <c r="P1308" i="1" s="1"/>
  <c r="S1308" i="1" s="1"/>
  <c r="T1308" i="1" s="1"/>
  <c r="U1308" i="1" s="1"/>
  <c r="N1307" i="1"/>
  <c r="P1307" i="1" s="1"/>
  <c r="S1307" i="1" s="1"/>
  <c r="T1307" i="1" s="1"/>
  <c r="U1307" i="1" s="1"/>
  <c r="N1306" i="1"/>
  <c r="P1306" i="1" s="1"/>
  <c r="S1306" i="1" s="1"/>
  <c r="T1306" i="1" s="1"/>
  <c r="U1306" i="1" s="1"/>
  <c r="N1305" i="1"/>
  <c r="P1305" i="1" s="1"/>
  <c r="S1305" i="1" s="1"/>
  <c r="T1305" i="1" s="1"/>
  <c r="U1305" i="1" s="1"/>
  <c r="N1304" i="1"/>
  <c r="P1304" i="1" s="1"/>
  <c r="S1304" i="1" s="1"/>
  <c r="T1304" i="1" s="1"/>
  <c r="U1304" i="1" s="1"/>
  <c r="N1303" i="1"/>
  <c r="P1303" i="1" s="1"/>
  <c r="S1303" i="1" s="1"/>
  <c r="T1303" i="1" s="1"/>
  <c r="U1303" i="1" s="1"/>
  <c r="N1302" i="1"/>
  <c r="P1302" i="1" s="1"/>
  <c r="S1302" i="1" s="1"/>
  <c r="T1302" i="1" s="1"/>
  <c r="U1302" i="1" s="1"/>
  <c r="N1301" i="1"/>
  <c r="P1301" i="1" s="1"/>
  <c r="S1301" i="1" s="1"/>
  <c r="T1301" i="1" s="1"/>
  <c r="U1301" i="1" s="1"/>
  <c r="N1300" i="1"/>
  <c r="P1300" i="1" s="1"/>
  <c r="S1300" i="1" s="1"/>
  <c r="T1300" i="1" s="1"/>
  <c r="U1300" i="1" s="1"/>
  <c r="N1299" i="1"/>
  <c r="P1299" i="1" s="1"/>
  <c r="S1299" i="1" s="1"/>
  <c r="T1299" i="1" s="1"/>
  <c r="U1299" i="1" s="1"/>
  <c r="N1298" i="1"/>
  <c r="P1298" i="1" s="1"/>
  <c r="S1298" i="1" s="1"/>
  <c r="T1298" i="1" s="1"/>
  <c r="U1298" i="1" s="1"/>
  <c r="N1297" i="1"/>
  <c r="P1297" i="1" s="1"/>
  <c r="S1297" i="1" s="1"/>
  <c r="T1297" i="1" s="1"/>
  <c r="U1297" i="1" s="1"/>
  <c r="N1296" i="1"/>
  <c r="P1296" i="1" s="1"/>
  <c r="S1296" i="1" s="1"/>
  <c r="T1296" i="1" s="1"/>
  <c r="U1296" i="1" s="1"/>
  <c r="N1295" i="1"/>
  <c r="P1295" i="1" s="1"/>
  <c r="S1295" i="1" s="1"/>
  <c r="T1295" i="1" s="1"/>
  <c r="U1295" i="1" s="1"/>
  <c r="N1294" i="1"/>
  <c r="P1294" i="1" s="1"/>
  <c r="S1294" i="1" s="1"/>
  <c r="T1294" i="1" s="1"/>
  <c r="U1294" i="1" s="1"/>
  <c r="N1293" i="1"/>
  <c r="P1293" i="1" s="1"/>
  <c r="S1293" i="1" s="1"/>
  <c r="T1293" i="1" s="1"/>
  <c r="U1293" i="1" s="1"/>
  <c r="N1292" i="1"/>
  <c r="P1292" i="1" s="1"/>
  <c r="S1292" i="1" s="1"/>
  <c r="T1292" i="1" s="1"/>
  <c r="U1292" i="1" s="1"/>
  <c r="N1290" i="1"/>
  <c r="N1289" i="1"/>
  <c r="P1289" i="1" s="1"/>
  <c r="S1289" i="1" s="1"/>
  <c r="T1289" i="1" s="1"/>
  <c r="U1289" i="1" s="1"/>
  <c r="N1288" i="1"/>
  <c r="P1288" i="1" s="1"/>
  <c r="S1288" i="1" s="1"/>
  <c r="T1288" i="1" s="1"/>
  <c r="U1288" i="1" s="1"/>
  <c r="N1287" i="1"/>
  <c r="P1287" i="1" s="1"/>
  <c r="S1287" i="1" s="1"/>
  <c r="T1287" i="1" s="1"/>
  <c r="U1287" i="1" s="1"/>
  <c r="N1286" i="1"/>
  <c r="P1286" i="1" s="1"/>
  <c r="S1286" i="1" s="1"/>
  <c r="T1286" i="1" s="1"/>
  <c r="U1286" i="1" s="1"/>
  <c r="N1285" i="1"/>
  <c r="P1285" i="1" s="1"/>
  <c r="S1285" i="1" s="1"/>
  <c r="T1285" i="1" s="1"/>
  <c r="U1285" i="1" s="1"/>
  <c r="N1284" i="1"/>
  <c r="P1284" i="1" s="1"/>
  <c r="S1284" i="1" s="1"/>
  <c r="T1284" i="1" s="1"/>
  <c r="U1284" i="1" s="1"/>
  <c r="N1283" i="1"/>
  <c r="P1283" i="1" s="1"/>
  <c r="S1283" i="1" s="1"/>
  <c r="T1283" i="1" s="1"/>
  <c r="U1283" i="1" s="1"/>
  <c r="N1282" i="1"/>
  <c r="P1282" i="1" s="1"/>
  <c r="S1282" i="1" s="1"/>
  <c r="T1282" i="1" s="1"/>
  <c r="U1282" i="1" s="1"/>
  <c r="N1281" i="1"/>
  <c r="P1281" i="1" s="1"/>
  <c r="S1281" i="1" s="1"/>
  <c r="T1281" i="1" s="1"/>
  <c r="U1281" i="1" s="1"/>
  <c r="N1280" i="1"/>
  <c r="P1280" i="1" s="1"/>
  <c r="S1280" i="1" s="1"/>
  <c r="T1280" i="1" s="1"/>
  <c r="U1280" i="1" s="1"/>
  <c r="N1279" i="1"/>
  <c r="P1279" i="1" s="1"/>
  <c r="S1279" i="1" s="1"/>
  <c r="T1279" i="1" s="1"/>
  <c r="U1279" i="1" s="1"/>
  <c r="N1278" i="1"/>
  <c r="P1278" i="1" s="1"/>
  <c r="S1278" i="1" s="1"/>
  <c r="T1278" i="1" s="1"/>
  <c r="U1278" i="1" s="1"/>
  <c r="N1277" i="1"/>
  <c r="P1277" i="1" s="1"/>
  <c r="S1277" i="1" s="1"/>
  <c r="T1277" i="1" s="1"/>
  <c r="U1277" i="1" s="1"/>
  <c r="N1276" i="1"/>
  <c r="P1276" i="1" s="1"/>
  <c r="S1276" i="1" s="1"/>
  <c r="T1276" i="1" s="1"/>
  <c r="U1276" i="1" s="1"/>
  <c r="N1275" i="1"/>
  <c r="P1275" i="1" s="1"/>
  <c r="S1275" i="1" s="1"/>
  <c r="T1275" i="1" s="1"/>
  <c r="U1275" i="1" s="1"/>
  <c r="N1274" i="1"/>
  <c r="P1274" i="1" s="1"/>
  <c r="S1274" i="1" s="1"/>
  <c r="T1274" i="1" s="1"/>
  <c r="U1274" i="1" s="1"/>
  <c r="N1273" i="1"/>
  <c r="P1273" i="1" s="1"/>
  <c r="S1273" i="1" s="1"/>
  <c r="T1273" i="1" s="1"/>
  <c r="U1273" i="1" s="1"/>
  <c r="N1272" i="1"/>
  <c r="P1272" i="1" s="1"/>
  <c r="S1272" i="1" s="1"/>
  <c r="T1272" i="1" s="1"/>
  <c r="U1272" i="1" s="1"/>
  <c r="N1271" i="1"/>
  <c r="P1271" i="1" s="1"/>
  <c r="S1271" i="1" s="1"/>
  <c r="T1271" i="1" s="1"/>
  <c r="U1271" i="1" s="1"/>
  <c r="N1270" i="1"/>
  <c r="P1270" i="1" s="1"/>
  <c r="S1270" i="1" s="1"/>
  <c r="T1270" i="1" s="1"/>
  <c r="U1270" i="1" s="1"/>
  <c r="N1269" i="1"/>
  <c r="P1269" i="1" s="1"/>
  <c r="S1269" i="1" s="1"/>
  <c r="T1269" i="1" s="1"/>
  <c r="U1269" i="1" s="1"/>
  <c r="N1268" i="1"/>
  <c r="P1268" i="1" s="1"/>
  <c r="S1268" i="1" s="1"/>
  <c r="T1268" i="1" s="1"/>
  <c r="U1268" i="1" s="1"/>
  <c r="N1267" i="1"/>
  <c r="P1267" i="1" s="1"/>
  <c r="S1267" i="1" s="1"/>
  <c r="T1267" i="1" s="1"/>
  <c r="U1267" i="1" s="1"/>
  <c r="N1266" i="1"/>
  <c r="P1266" i="1" s="1"/>
  <c r="S1266" i="1" s="1"/>
  <c r="T1266" i="1" s="1"/>
  <c r="U1266" i="1" s="1"/>
  <c r="N1265" i="1"/>
  <c r="P1265" i="1" s="1"/>
  <c r="N1264" i="1"/>
  <c r="N1263" i="1"/>
  <c r="P1263" i="1" s="1"/>
  <c r="S1263" i="1" s="1"/>
  <c r="T1263" i="1" s="1"/>
  <c r="U1263" i="1" s="1"/>
  <c r="N1262" i="1"/>
  <c r="P1262" i="1" s="1"/>
  <c r="S1262" i="1" s="1"/>
  <c r="T1262" i="1" s="1"/>
  <c r="U1262" i="1" s="1"/>
  <c r="N1261" i="1"/>
  <c r="P1261" i="1" s="1"/>
  <c r="S1261" i="1" s="1"/>
  <c r="T1261" i="1" s="1"/>
  <c r="U1261" i="1" s="1"/>
  <c r="N1260" i="1"/>
  <c r="P1260" i="1" s="1"/>
  <c r="S1260" i="1" s="1"/>
  <c r="T1260" i="1" s="1"/>
  <c r="U1260" i="1" s="1"/>
  <c r="N1259" i="1"/>
  <c r="P1259" i="1" s="1"/>
  <c r="S1259" i="1" s="1"/>
  <c r="T1259" i="1" s="1"/>
  <c r="U1259" i="1" s="1"/>
  <c r="N1258" i="1"/>
  <c r="P1258" i="1" s="1"/>
  <c r="S1258" i="1" s="1"/>
  <c r="T1258" i="1" s="1"/>
  <c r="U1258" i="1" s="1"/>
  <c r="N1257" i="1"/>
  <c r="P1257" i="1" s="1"/>
  <c r="S1257" i="1" s="1"/>
  <c r="T1257" i="1" s="1"/>
  <c r="U1257" i="1" s="1"/>
  <c r="N1256" i="1"/>
  <c r="P1256" i="1" s="1"/>
  <c r="S1256" i="1" s="1"/>
  <c r="T1256" i="1" s="1"/>
  <c r="U1256" i="1" s="1"/>
  <c r="N1255" i="1"/>
  <c r="P1255" i="1" s="1"/>
  <c r="S1255" i="1" s="1"/>
  <c r="T1255" i="1" s="1"/>
  <c r="U1255" i="1" s="1"/>
  <c r="N1254" i="1"/>
  <c r="P1254" i="1" s="1"/>
  <c r="S1254" i="1" s="1"/>
  <c r="T1254" i="1" s="1"/>
  <c r="U1254" i="1" s="1"/>
  <c r="N1253" i="1"/>
  <c r="P1253" i="1" s="1"/>
  <c r="S1253" i="1" s="1"/>
  <c r="T1253" i="1" s="1"/>
  <c r="U1253" i="1" s="1"/>
  <c r="N1252" i="1"/>
  <c r="P1252" i="1" s="1"/>
  <c r="S1252" i="1" s="1"/>
  <c r="T1252" i="1" s="1"/>
  <c r="U1252" i="1" s="1"/>
  <c r="N1251" i="1"/>
  <c r="P1251" i="1" s="1"/>
  <c r="S1251" i="1" s="1"/>
  <c r="T1251" i="1" s="1"/>
  <c r="U1251" i="1" s="1"/>
  <c r="N1250" i="1"/>
  <c r="P1250" i="1" s="1"/>
  <c r="S1250" i="1" s="1"/>
  <c r="T1250" i="1" s="1"/>
  <c r="U1250" i="1" s="1"/>
  <c r="N1249" i="1"/>
  <c r="P1249" i="1" s="1"/>
  <c r="S1249" i="1" s="1"/>
  <c r="T1249" i="1" s="1"/>
  <c r="U1249" i="1" s="1"/>
  <c r="N1248" i="1"/>
  <c r="P1248" i="1" s="1"/>
  <c r="S1248" i="1" s="1"/>
  <c r="T1248" i="1" s="1"/>
  <c r="U1248" i="1" s="1"/>
  <c r="N1247" i="1"/>
  <c r="P1247" i="1" s="1"/>
  <c r="S1247" i="1" s="1"/>
  <c r="T1247" i="1" s="1"/>
  <c r="U1247" i="1" s="1"/>
  <c r="N1246" i="1"/>
  <c r="P1246" i="1" s="1"/>
  <c r="S1246" i="1" s="1"/>
  <c r="T1246" i="1" s="1"/>
  <c r="U1246" i="1" s="1"/>
  <c r="N1245" i="1"/>
  <c r="P1245" i="1" s="1"/>
  <c r="S1245" i="1" s="1"/>
  <c r="T1245" i="1" s="1"/>
  <c r="U1245" i="1" s="1"/>
  <c r="N1244" i="1"/>
  <c r="P1244" i="1" s="1"/>
  <c r="S1244" i="1" s="1"/>
  <c r="T1244" i="1" s="1"/>
  <c r="U1244" i="1" s="1"/>
  <c r="N1243" i="1"/>
  <c r="P1243" i="1" s="1"/>
  <c r="S1243" i="1" s="1"/>
  <c r="T1243" i="1" s="1"/>
  <c r="U1243" i="1" s="1"/>
  <c r="N1242" i="1"/>
  <c r="P1242" i="1" s="1"/>
  <c r="S1242" i="1" s="1"/>
  <c r="T1242" i="1" s="1"/>
  <c r="U1242" i="1" s="1"/>
  <c r="N1241" i="1"/>
  <c r="P1241" i="1" s="1"/>
  <c r="S1241" i="1" s="1"/>
  <c r="T1241" i="1" s="1"/>
  <c r="U1241" i="1" s="1"/>
  <c r="N1240" i="1"/>
  <c r="P1240" i="1" s="1"/>
  <c r="S1240" i="1" s="1"/>
  <c r="T1240" i="1" s="1"/>
  <c r="U1240" i="1" s="1"/>
  <c r="N1239" i="1"/>
  <c r="P1239" i="1" s="1"/>
  <c r="S1239" i="1" s="1"/>
  <c r="T1239" i="1" s="1"/>
  <c r="U1239" i="1" s="1"/>
  <c r="N1238" i="1"/>
  <c r="P1238" i="1" s="1"/>
  <c r="S1238" i="1" s="1"/>
  <c r="T1238" i="1" s="1"/>
  <c r="U1238" i="1" s="1"/>
  <c r="N1237" i="1"/>
  <c r="P1237" i="1" s="1"/>
  <c r="S1237" i="1" s="1"/>
  <c r="T1237" i="1" s="1"/>
  <c r="U1237" i="1" s="1"/>
  <c r="N1236" i="1"/>
  <c r="P1236" i="1" s="1"/>
  <c r="S1236" i="1" s="1"/>
  <c r="T1236" i="1" s="1"/>
  <c r="U1236" i="1" s="1"/>
  <c r="N1235" i="1"/>
  <c r="P1235" i="1" s="1"/>
  <c r="S1235" i="1" s="1"/>
  <c r="T1235" i="1" s="1"/>
  <c r="U1235" i="1" s="1"/>
  <c r="N1234" i="1"/>
  <c r="P1234" i="1" s="1"/>
  <c r="S1234" i="1" s="1"/>
  <c r="T1234" i="1" s="1"/>
  <c r="U1234" i="1" s="1"/>
  <c r="N1233" i="1"/>
  <c r="P1233" i="1" s="1"/>
  <c r="S1233" i="1" s="1"/>
  <c r="T1233" i="1" s="1"/>
  <c r="U1233" i="1" s="1"/>
  <c r="N1232" i="1"/>
  <c r="P1232" i="1" s="1"/>
  <c r="S1232" i="1" s="1"/>
  <c r="T1232" i="1" s="1"/>
  <c r="U1232" i="1" s="1"/>
  <c r="N1231" i="1"/>
  <c r="P1231" i="1" s="1"/>
  <c r="S1231" i="1" s="1"/>
  <c r="T1231" i="1" s="1"/>
  <c r="U1231" i="1" s="1"/>
  <c r="N1230" i="1"/>
  <c r="P1230" i="1" s="1"/>
  <c r="S1230" i="1" s="1"/>
  <c r="T1230" i="1" s="1"/>
  <c r="U1230" i="1" s="1"/>
  <c r="N1229" i="1"/>
  <c r="P1229" i="1" s="1"/>
  <c r="S1229" i="1" s="1"/>
  <c r="T1229" i="1" s="1"/>
  <c r="U1229" i="1" s="1"/>
  <c r="N1228" i="1"/>
  <c r="P1228" i="1" s="1"/>
  <c r="S1228" i="1" s="1"/>
  <c r="T1228" i="1" s="1"/>
  <c r="U1228" i="1" s="1"/>
  <c r="N1227" i="1"/>
  <c r="P1227" i="1" s="1"/>
  <c r="S1227" i="1" s="1"/>
  <c r="T1227" i="1" s="1"/>
  <c r="U1227" i="1" s="1"/>
  <c r="N1226" i="1"/>
  <c r="P1226" i="1" s="1"/>
  <c r="S1226" i="1" s="1"/>
  <c r="T1226" i="1" s="1"/>
  <c r="U1226" i="1" s="1"/>
  <c r="N1225" i="1"/>
  <c r="P1225" i="1" s="1"/>
  <c r="S1225" i="1" s="1"/>
  <c r="T1225" i="1" s="1"/>
  <c r="U1225" i="1" s="1"/>
  <c r="N1224" i="1"/>
  <c r="P1224" i="1" s="1"/>
  <c r="S1224" i="1" s="1"/>
  <c r="T1224" i="1" s="1"/>
  <c r="U1224" i="1" s="1"/>
  <c r="N1223" i="1"/>
  <c r="P1223" i="1" s="1"/>
  <c r="S1223" i="1" s="1"/>
  <c r="T1223" i="1" s="1"/>
  <c r="U1223" i="1" s="1"/>
  <c r="N1222" i="1"/>
  <c r="P1222" i="1" s="1"/>
  <c r="S1222" i="1" s="1"/>
  <c r="T1222" i="1" s="1"/>
  <c r="U1222" i="1" s="1"/>
  <c r="N1221" i="1"/>
  <c r="P1221" i="1" s="1"/>
  <c r="S1221" i="1" s="1"/>
  <c r="T1221" i="1" s="1"/>
  <c r="U1221" i="1" s="1"/>
  <c r="N1220" i="1"/>
  <c r="P1220" i="1" s="1"/>
  <c r="S1220" i="1" s="1"/>
  <c r="T1220" i="1" s="1"/>
  <c r="U1220" i="1" s="1"/>
  <c r="N1219" i="1"/>
  <c r="P1219" i="1" s="1"/>
  <c r="S1219" i="1" s="1"/>
  <c r="T1219" i="1" s="1"/>
  <c r="U1219" i="1" s="1"/>
  <c r="N1218" i="1"/>
  <c r="P1218" i="1" s="1"/>
  <c r="S1218" i="1" s="1"/>
  <c r="T1218" i="1" s="1"/>
  <c r="U1218" i="1" s="1"/>
  <c r="N1217" i="1"/>
  <c r="P1217" i="1" s="1"/>
  <c r="S1217" i="1" s="1"/>
  <c r="T1217" i="1" s="1"/>
  <c r="U1217" i="1" s="1"/>
  <c r="N1216" i="1"/>
  <c r="P1216" i="1" s="1"/>
  <c r="S1216" i="1" s="1"/>
  <c r="T1216" i="1" s="1"/>
  <c r="U1216" i="1" s="1"/>
  <c r="N1215" i="1"/>
  <c r="P1215" i="1" s="1"/>
  <c r="S1215" i="1" s="1"/>
  <c r="T1215" i="1" s="1"/>
  <c r="U1215" i="1" s="1"/>
  <c r="N1214" i="1"/>
  <c r="P1214" i="1" s="1"/>
  <c r="S1214" i="1" s="1"/>
  <c r="T1214" i="1" s="1"/>
  <c r="U1214" i="1" s="1"/>
  <c r="N1213" i="1"/>
  <c r="P1213" i="1" s="1"/>
  <c r="S1213" i="1" s="1"/>
  <c r="T1213" i="1" s="1"/>
  <c r="U1213" i="1" s="1"/>
  <c r="N1212" i="1"/>
  <c r="P1212" i="1" s="1"/>
  <c r="S1212" i="1" s="1"/>
  <c r="T1212" i="1" s="1"/>
  <c r="U1212" i="1" s="1"/>
  <c r="N1211" i="1"/>
  <c r="P1211" i="1" s="1"/>
  <c r="S1211" i="1" s="1"/>
  <c r="T1211" i="1" s="1"/>
  <c r="U1211" i="1" s="1"/>
  <c r="N1210" i="1"/>
  <c r="P1210" i="1" s="1"/>
  <c r="S1210" i="1" s="1"/>
  <c r="T1210" i="1" s="1"/>
  <c r="U1210" i="1" s="1"/>
  <c r="N1209" i="1"/>
  <c r="P1209" i="1" s="1"/>
  <c r="S1209" i="1" s="1"/>
  <c r="T1209" i="1" s="1"/>
  <c r="U1209" i="1" s="1"/>
  <c r="N1208" i="1"/>
  <c r="P1208" i="1" s="1"/>
  <c r="S1208" i="1" s="1"/>
  <c r="T1208" i="1" s="1"/>
  <c r="U1208" i="1" s="1"/>
  <c r="N1207" i="1"/>
  <c r="P1207" i="1" s="1"/>
  <c r="S1207" i="1" s="1"/>
  <c r="T1207" i="1" s="1"/>
  <c r="U1207" i="1" s="1"/>
  <c r="N1206" i="1"/>
  <c r="P1206" i="1" s="1"/>
  <c r="S1206" i="1" s="1"/>
  <c r="T1206" i="1" s="1"/>
  <c r="U1206" i="1" s="1"/>
  <c r="N1205" i="1"/>
  <c r="P1205" i="1" s="1"/>
  <c r="S1205" i="1" s="1"/>
  <c r="T1205" i="1" s="1"/>
  <c r="U1205" i="1" s="1"/>
  <c r="N1204" i="1"/>
  <c r="P1204" i="1" s="1"/>
  <c r="S1204" i="1" s="1"/>
  <c r="T1204" i="1" s="1"/>
  <c r="U1204" i="1" s="1"/>
  <c r="N1203" i="1"/>
  <c r="P1203" i="1" s="1"/>
  <c r="S1203" i="1" s="1"/>
  <c r="T1203" i="1" s="1"/>
  <c r="U1203" i="1" s="1"/>
  <c r="N1202" i="1"/>
  <c r="P1202" i="1" s="1"/>
  <c r="S1202" i="1" s="1"/>
  <c r="T1202" i="1" s="1"/>
  <c r="U1202" i="1" s="1"/>
  <c r="N1201" i="1"/>
  <c r="P1201" i="1" s="1"/>
  <c r="S1201" i="1" s="1"/>
  <c r="T1201" i="1" s="1"/>
  <c r="U1201" i="1" s="1"/>
  <c r="N1200" i="1"/>
  <c r="P1200" i="1" s="1"/>
  <c r="S1200" i="1" s="1"/>
  <c r="T1200" i="1" s="1"/>
  <c r="U1200" i="1" s="1"/>
  <c r="N1199" i="1"/>
  <c r="P1199" i="1" s="1"/>
  <c r="S1199" i="1" s="1"/>
  <c r="T1199" i="1" s="1"/>
  <c r="U1199" i="1" s="1"/>
  <c r="N1198" i="1"/>
  <c r="P1198" i="1" s="1"/>
  <c r="S1198" i="1" s="1"/>
  <c r="T1198" i="1" s="1"/>
  <c r="U1198" i="1" s="1"/>
  <c r="N1197" i="1"/>
  <c r="P1197" i="1" s="1"/>
  <c r="S1197" i="1" s="1"/>
  <c r="T1197" i="1" s="1"/>
  <c r="U1197" i="1" s="1"/>
  <c r="N1196" i="1"/>
  <c r="P1196" i="1" s="1"/>
  <c r="S1196" i="1" s="1"/>
  <c r="T1196" i="1" s="1"/>
  <c r="U1196" i="1" s="1"/>
  <c r="N1195" i="1"/>
  <c r="P1195" i="1" s="1"/>
  <c r="S1195" i="1" s="1"/>
  <c r="T1195" i="1" s="1"/>
  <c r="U1195" i="1" s="1"/>
  <c r="N1194" i="1"/>
  <c r="P1194" i="1" s="1"/>
  <c r="S1194" i="1" s="1"/>
  <c r="T1194" i="1" s="1"/>
  <c r="U1194" i="1" s="1"/>
  <c r="N1193" i="1"/>
  <c r="P1193" i="1" s="1"/>
  <c r="S1193" i="1" s="1"/>
  <c r="T1193" i="1" s="1"/>
  <c r="U1193" i="1" s="1"/>
  <c r="N1192" i="1"/>
  <c r="P1192" i="1" s="1"/>
  <c r="S1192" i="1" s="1"/>
  <c r="T1192" i="1" s="1"/>
  <c r="U1192" i="1" s="1"/>
  <c r="N1191" i="1"/>
  <c r="P1191" i="1" s="1"/>
  <c r="S1191" i="1" s="1"/>
  <c r="T1191" i="1" s="1"/>
  <c r="U1191" i="1" s="1"/>
  <c r="N1190" i="1"/>
  <c r="P1190" i="1" s="1"/>
  <c r="S1190" i="1" s="1"/>
  <c r="T1190" i="1" s="1"/>
  <c r="U1190" i="1" s="1"/>
  <c r="N1189" i="1"/>
  <c r="P1189" i="1" s="1"/>
  <c r="S1189" i="1" s="1"/>
  <c r="T1189" i="1" s="1"/>
  <c r="U1189" i="1" s="1"/>
  <c r="N1188" i="1"/>
  <c r="P1188" i="1" s="1"/>
  <c r="S1188" i="1" s="1"/>
  <c r="T1188" i="1" s="1"/>
  <c r="U1188" i="1" s="1"/>
  <c r="N1187" i="1"/>
  <c r="P1187" i="1" s="1"/>
  <c r="S1187" i="1" s="1"/>
  <c r="T1187" i="1" s="1"/>
  <c r="U1187" i="1" s="1"/>
  <c r="N1186" i="1"/>
  <c r="P1186" i="1" s="1"/>
  <c r="S1186" i="1" s="1"/>
  <c r="T1186" i="1" s="1"/>
  <c r="U1186" i="1" s="1"/>
  <c r="N1185" i="1"/>
  <c r="P1185" i="1" s="1"/>
  <c r="S1185" i="1" s="1"/>
  <c r="T1185" i="1" s="1"/>
  <c r="U1185" i="1" s="1"/>
  <c r="N1184" i="1"/>
  <c r="P1184" i="1" s="1"/>
  <c r="S1184" i="1" s="1"/>
  <c r="T1184" i="1" s="1"/>
  <c r="U1184" i="1" s="1"/>
  <c r="N1183" i="1"/>
  <c r="P1183" i="1" s="1"/>
  <c r="S1183" i="1" s="1"/>
  <c r="T1183" i="1" s="1"/>
  <c r="U1183" i="1" s="1"/>
  <c r="N1182" i="1"/>
  <c r="P1182" i="1" s="1"/>
  <c r="S1182" i="1" s="1"/>
  <c r="T1182" i="1" s="1"/>
  <c r="U1182" i="1" s="1"/>
  <c r="N1181" i="1"/>
  <c r="P1181" i="1" s="1"/>
  <c r="S1181" i="1" s="1"/>
  <c r="T1181" i="1" s="1"/>
  <c r="U1181" i="1" s="1"/>
  <c r="N1180" i="1"/>
  <c r="P1180" i="1" s="1"/>
  <c r="S1180" i="1" s="1"/>
  <c r="T1180" i="1" s="1"/>
  <c r="U1180" i="1" s="1"/>
  <c r="N1179" i="1"/>
  <c r="P1179" i="1" s="1"/>
  <c r="S1179" i="1" s="1"/>
  <c r="T1179" i="1" s="1"/>
  <c r="U1179" i="1" s="1"/>
  <c r="N1178" i="1"/>
  <c r="P1178" i="1" s="1"/>
  <c r="S1178" i="1" s="1"/>
  <c r="T1178" i="1" s="1"/>
  <c r="U1178" i="1" s="1"/>
  <c r="N1177" i="1"/>
  <c r="P1177" i="1" s="1"/>
  <c r="S1177" i="1" s="1"/>
  <c r="T1177" i="1" s="1"/>
  <c r="U1177" i="1" s="1"/>
  <c r="N1176" i="1"/>
  <c r="P1176" i="1" s="1"/>
  <c r="S1176" i="1" s="1"/>
  <c r="T1176" i="1" s="1"/>
  <c r="U1176" i="1" s="1"/>
  <c r="N1175" i="1"/>
  <c r="P1175" i="1" s="1"/>
  <c r="S1175" i="1" s="1"/>
  <c r="T1175" i="1" s="1"/>
  <c r="U1175" i="1" s="1"/>
  <c r="N1174" i="1"/>
  <c r="P1174" i="1" s="1"/>
  <c r="S1174" i="1" s="1"/>
  <c r="T1174" i="1" s="1"/>
  <c r="U1174" i="1" s="1"/>
  <c r="N1173" i="1"/>
  <c r="P1173" i="1" s="1"/>
  <c r="S1173" i="1" s="1"/>
  <c r="T1173" i="1" s="1"/>
  <c r="U1173" i="1" s="1"/>
  <c r="N1172" i="1"/>
  <c r="P1172" i="1" s="1"/>
  <c r="S1172" i="1" s="1"/>
  <c r="T1172" i="1" s="1"/>
  <c r="U1172" i="1" s="1"/>
  <c r="N1171" i="1"/>
  <c r="P1171" i="1" s="1"/>
  <c r="S1171" i="1" s="1"/>
  <c r="T1171" i="1" s="1"/>
  <c r="U1171" i="1" s="1"/>
  <c r="N1170" i="1"/>
  <c r="P1170" i="1" s="1"/>
  <c r="S1170" i="1" s="1"/>
  <c r="T1170" i="1" s="1"/>
  <c r="U1170" i="1" s="1"/>
  <c r="N1169" i="1"/>
  <c r="P1169" i="1" s="1"/>
  <c r="S1169" i="1" s="1"/>
  <c r="T1169" i="1" s="1"/>
  <c r="U1169" i="1" s="1"/>
  <c r="N1168" i="1"/>
  <c r="P1168" i="1" s="1"/>
  <c r="S1168" i="1" s="1"/>
  <c r="T1168" i="1" s="1"/>
  <c r="U1168" i="1" s="1"/>
  <c r="N1167" i="1"/>
  <c r="P1167" i="1" s="1"/>
  <c r="S1167" i="1" s="1"/>
  <c r="T1167" i="1" s="1"/>
  <c r="U1167" i="1" s="1"/>
  <c r="N1166" i="1"/>
  <c r="P1166" i="1" s="1"/>
  <c r="S1166" i="1" s="1"/>
  <c r="T1166" i="1" s="1"/>
  <c r="U1166" i="1" s="1"/>
  <c r="N1165" i="1"/>
  <c r="P1165" i="1" s="1"/>
  <c r="S1165" i="1" s="1"/>
  <c r="T1165" i="1" s="1"/>
  <c r="U1165" i="1" s="1"/>
  <c r="N1164" i="1"/>
  <c r="P1164" i="1" s="1"/>
  <c r="S1164" i="1" s="1"/>
  <c r="T1164" i="1" s="1"/>
  <c r="U1164" i="1" s="1"/>
  <c r="N1163" i="1"/>
  <c r="P1163" i="1" s="1"/>
  <c r="S1163" i="1" s="1"/>
  <c r="T1163" i="1" s="1"/>
  <c r="U1163" i="1" s="1"/>
  <c r="N1162" i="1"/>
  <c r="P1162" i="1" s="1"/>
  <c r="S1162" i="1" s="1"/>
  <c r="T1162" i="1" s="1"/>
  <c r="U1162" i="1" s="1"/>
  <c r="N1161" i="1"/>
  <c r="P1161" i="1" s="1"/>
  <c r="S1161" i="1" s="1"/>
  <c r="T1161" i="1" s="1"/>
  <c r="U1161" i="1" s="1"/>
  <c r="N1160" i="1"/>
  <c r="P1160" i="1" s="1"/>
  <c r="S1160" i="1" s="1"/>
  <c r="T1160" i="1" s="1"/>
  <c r="U1160" i="1" s="1"/>
  <c r="N1159" i="1"/>
  <c r="P1159" i="1" s="1"/>
  <c r="S1159" i="1" s="1"/>
  <c r="T1159" i="1" s="1"/>
  <c r="U1159" i="1" s="1"/>
  <c r="N1158" i="1"/>
  <c r="P1158" i="1" s="1"/>
  <c r="S1158" i="1" s="1"/>
  <c r="T1158" i="1" s="1"/>
  <c r="U1158" i="1" s="1"/>
  <c r="N1157" i="1"/>
  <c r="P1157" i="1" s="1"/>
  <c r="S1157" i="1" s="1"/>
  <c r="T1157" i="1" s="1"/>
  <c r="U1157" i="1" s="1"/>
  <c r="N1156" i="1"/>
  <c r="P1156" i="1" s="1"/>
  <c r="S1156" i="1" s="1"/>
  <c r="T1156" i="1" s="1"/>
  <c r="U1156" i="1" s="1"/>
  <c r="N1155" i="1"/>
  <c r="P1155" i="1" s="1"/>
  <c r="S1155" i="1" s="1"/>
  <c r="T1155" i="1" s="1"/>
  <c r="U1155" i="1" s="1"/>
  <c r="N1154" i="1"/>
  <c r="P1154" i="1" s="1"/>
  <c r="S1154" i="1" s="1"/>
  <c r="T1154" i="1" s="1"/>
  <c r="U1154" i="1" s="1"/>
  <c r="N1153" i="1"/>
  <c r="P1153" i="1" s="1"/>
  <c r="S1153" i="1" s="1"/>
  <c r="T1153" i="1" s="1"/>
  <c r="U1153" i="1" s="1"/>
  <c r="N1152" i="1"/>
  <c r="P1152" i="1" s="1"/>
  <c r="S1152" i="1" s="1"/>
  <c r="T1152" i="1" s="1"/>
  <c r="U1152" i="1" s="1"/>
  <c r="N1151" i="1"/>
  <c r="P1151" i="1" s="1"/>
  <c r="S1151" i="1" s="1"/>
  <c r="T1151" i="1" s="1"/>
  <c r="U1151" i="1" s="1"/>
  <c r="N1150" i="1"/>
  <c r="P1150" i="1" s="1"/>
  <c r="S1150" i="1" s="1"/>
  <c r="T1150" i="1" s="1"/>
  <c r="U1150" i="1" s="1"/>
  <c r="N1149" i="1"/>
  <c r="P1149" i="1" s="1"/>
  <c r="S1149" i="1" s="1"/>
  <c r="T1149" i="1" s="1"/>
  <c r="U1149" i="1" s="1"/>
  <c r="N1148" i="1"/>
  <c r="P1148" i="1" s="1"/>
  <c r="S1148" i="1" s="1"/>
  <c r="T1148" i="1" s="1"/>
  <c r="U1148" i="1" s="1"/>
  <c r="N1147" i="1"/>
  <c r="P1147" i="1" s="1"/>
  <c r="S1147" i="1" s="1"/>
  <c r="T1147" i="1" s="1"/>
  <c r="U1147" i="1" s="1"/>
  <c r="N1146" i="1"/>
  <c r="P1146" i="1" s="1"/>
  <c r="S1146" i="1" s="1"/>
  <c r="T1146" i="1" s="1"/>
  <c r="U1146" i="1" s="1"/>
  <c r="N1145" i="1"/>
  <c r="P1145" i="1" s="1"/>
  <c r="S1145" i="1" s="1"/>
  <c r="T1145" i="1" s="1"/>
  <c r="U1145" i="1" s="1"/>
  <c r="N1144" i="1"/>
  <c r="P1144" i="1" s="1"/>
  <c r="S1144" i="1" s="1"/>
  <c r="T1144" i="1" s="1"/>
  <c r="U1144" i="1" s="1"/>
  <c r="N1143" i="1"/>
  <c r="P1143" i="1" s="1"/>
  <c r="S1143" i="1" s="1"/>
  <c r="T1143" i="1" s="1"/>
  <c r="U1143" i="1" s="1"/>
  <c r="N1142" i="1"/>
  <c r="P1142" i="1" s="1"/>
  <c r="S1142" i="1" s="1"/>
  <c r="T1142" i="1" s="1"/>
  <c r="U1142" i="1" s="1"/>
  <c r="N1141" i="1"/>
  <c r="P1141" i="1" s="1"/>
  <c r="S1141" i="1" s="1"/>
  <c r="T1141" i="1" s="1"/>
  <c r="U1141" i="1" s="1"/>
  <c r="N1140" i="1"/>
  <c r="P1140" i="1" s="1"/>
  <c r="S1140" i="1" s="1"/>
  <c r="T1140" i="1" s="1"/>
  <c r="U1140" i="1" s="1"/>
  <c r="N1139" i="1"/>
  <c r="P1139" i="1" s="1"/>
  <c r="S1139" i="1" s="1"/>
  <c r="T1139" i="1" s="1"/>
  <c r="U1139" i="1" s="1"/>
  <c r="N1138" i="1"/>
  <c r="P1138" i="1" s="1"/>
  <c r="S1138" i="1" s="1"/>
  <c r="T1138" i="1" s="1"/>
  <c r="U1138" i="1" s="1"/>
  <c r="N1137" i="1"/>
  <c r="P1137" i="1" s="1"/>
  <c r="S1137" i="1" s="1"/>
  <c r="T1137" i="1" s="1"/>
  <c r="U1137" i="1" s="1"/>
  <c r="N1136" i="1"/>
  <c r="P1136" i="1" s="1"/>
  <c r="S1136" i="1" s="1"/>
  <c r="T1136" i="1" s="1"/>
  <c r="U1136" i="1" s="1"/>
  <c r="N1135" i="1"/>
  <c r="P1135" i="1" s="1"/>
  <c r="S1135" i="1" s="1"/>
  <c r="T1135" i="1" s="1"/>
  <c r="U1135" i="1" s="1"/>
  <c r="N1134" i="1"/>
  <c r="P1134" i="1" s="1"/>
  <c r="S1134" i="1" s="1"/>
  <c r="T1134" i="1" s="1"/>
  <c r="U1134" i="1" s="1"/>
  <c r="N1133" i="1"/>
  <c r="P1133" i="1" s="1"/>
  <c r="S1133" i="1" s="1"/>
  <c r="T1133" i="1" s="1"/>
  <c r="U1133" i="1" s="1"/>
  <c r="N1132" i="1"/>
  <c r="P1132" i="1" s="1"/>
  <c r="S1132" i="1" s="1"/>
  <c r="T1132" i="1" s="1"/>
  <c r="U1132" i="1" s="1"/>
  <c r="N1131" i="1"/>
  <c r="P1131" i="1" s="1"/>
  <c r="S1131" i="1" s="1"/>
  <c r="T1131" i="1" s="1"/>
  <c r="U1131" i="1" s="1"/>
  <c r="N1130" i="1"/>
  <c r="P1130" i="1" s="1"/>
  <c r="S1130" i="1" s="1"/>
  <c r="T1130" i="1" s="1"/>
  <c r="U1130" i="1" s="1"/>
  <c r="N1129" i="1"/>
  <c r="P1129" i="1" s="1"/>
  <c r="S1129" i="1" s="1"/>
  <c r="T1129" i="1" s="1"/>
  <c r="U1129" i="1" s="1"/>
  <c r="N1128" i="1"/>
  <c r="P1128" i="1" s="1"/>
  <c r="S1128" i="1" s="1"/>
  <c r="T1128" i="1" s="1"/>
  <c r="U1128" i="1" s="1"/>
  <c r="N1127" i="1"/>
  <c r="P1127" i="1" s="1"/>
  <c r="S1127" i="1" s="1"/>
  <c r="T1127" i="1" s="1"/>
  <c r="U1127" i="1" s="1"/>
  <c r="N1126" i="1"/>
  <c r="P1126" i="1" s="1"/>
  <c r="S1126" i="1" s="1"/>
  <c r="T1126" i="1" s="1"/>
  <c r="U1126" i="1" s="1"/>
  <c r="N1125" i="1"/>
  <c r="P1125" i="1" s="1"/>
  <c r="S1125" i="1" s="1"/>
  <c r="T1125" i="1" s="1"/>
  <c r="U1125" i="1" s="1"/>
  <c r="N1124" i="1"/>
  <c r="P1124" i="1" s="1"/>
  <c r="S1124" i="1" s="1"/>
  <c r="T1124" i="1" s="1"/>
  <c r="U1124" i="1" s="1"/>
  <c r="N1123" i="1"/>
  <c r="P1123" i="1" s="1"/>
  <c r="S1123" i="1" s="1"/>
  <c r="T1123" i="1" s="1"/>
  <c r="U1123" i="1" s="1"/>
  <c r="N1122" i="1"/>
  <c r="P1122" i="1" s="1"/>
  <c r="S1122" i="1" s="1"/>
  <c r="T1122" i="1" s="1"/>
  <c r="U1122" i="1" s="1"/>
  <c r="N1121" i="1"/>
  <c r="P1121" i="1" s="1"/>
  <c r="S1121" i="1" s="1"/>
  <c r="T1121" i="1" s="1"/>
  <c r="U1121" i="1" s="1"/>
  <c r="N1120" i="1"/>
  <c r="P1120" i="1" s="1"/>
  <c r="S1120" i="1" s="1"/>
  <c r="T1120" i="1" s="1"/>
  <c r="U1120" i="1" s="1"/>
  <c r="N1119" i="1"/>
  <c r="P1119" i="1" s="1"/>
  <c r="S1119" i="1" s="1"/>
  <c r="T1119" i="1" s="1"/>
  <c r="U1119" i="1" s="1"/>
  <c r="N1118" i="1"/>
  <c r="P1118" i="1" s="1"/>
  <c r="S1118" i="1" s="1"/>
  <c r="T1118" i="1" s="1"/>
  <c r="U1118" i="1" s="1"/>
  <c r="N1117" i="1"/>
  <c r="P1117" i="1" s="1"/>
  <c r="S1117" i="1" s="1"/>
  <c r="T1117" i="1" s="1"/>
  <c r="U1117" i="1" s="1"/>
  <c r="N1116" i="1"/>
  <c r="P1116" i="1" s="1"/>
  <c r="S1116" i="1" s="1"/>
  <c r="T1116" i="1" s="1"/>
  <c r="U1116" i="1" s="1"/>
  <c r="N1115" i="1"/>
  <c r="P1115" i="1" s="1"/>
  <c r="S1115" i="1" s="1"/>
  <c r="T1115" i="1" s="1"/>
  <c r="U1115" i="1" s="1"/>
  <c r="N1114" i="1"/>
  <c r="P1114" i="1" s="1"/>
  <c r="S1114" i="1" s="1"/>
  <c r="T1114" i="1" s="1"/>
  <c r="U1114" i="1" s="1"/>
  <c r="N1113" i="1"/>
  <c r="P1113" i="1" s="1"/>
  <c r="S1113" i="1" s="1"/>
  <c r="T1113" i="1" s="1"/>
  <c r="U1113" i="1" s="1"/>
  <c r="N1112" i="1"/>
  <c r="P1112" i="1" s="1"/>
  <c r="S1112" i="1" s="1"/>
  <c r="T1112" i="1" s="1"/>
  <c r="U1112" i="1" s="1"/>
  <c r="N1111" i="1"/>
  <c r="P1111" i="1" s="1"/>
  <c r="S1111" i="1" s="1"/>
  <c r="T1111" i="1" s="1"/>
  <c r="U1111" i="1" s="1"/>
  <c r="N1110" i="1"/>
  <c r="P1110" i="1" s="1"/>
  <c r="S1110" i="1" s="1"/>
  <c r="T1110" i="1" s="1"/>
  <c r="U1110" i="1" s="1"/>
  <c r="N1109" i="1"/>
  <c r="P1109" i="1" s="1"/>
  <c r="S1109" i="1" s="1"/>
  <c r="T1109" i="1" s="1"/>
  <c r="U1109" i="1" s="1"/>
  <c r="N1108" i="1"/>
  <c r="P1108" i="1" s="1"/>
  <c r="S1108" i="1" s="1"/>
  <c r="T1108" i="1" s="1"/>
  <c r="U1108" i="1" s="1"/>
  <c r="N1107" i="1"/>
  <c r="P1107" i="1" s="1"/>
  <c r="S1107" i="1" s="1"/>
  <c r="T1107" i="1" s="1"/>
  <c r="U1107" i="1" s="1"/>
  <c r="N1106" i="1"/>
  <c r="P1106" i="1" s="1"/>
  <c r="S1106" i="1" s="1"/>
  <c r="T1106" i="1" s="1"/>
  <c r="U1106" i="1" s="1"/>
  <c r="N1105" i="1"/>
  <c r="P1105" i="1" s="1"/>
  <c r="S1105" i="1" s="1"/>
  <c r="T1105" i="1" s="1"/>
  <c r="U1105" i="1" s="1"/>
  <c r="N1104" i="1"/>
  <c r="P1104" i="1" s="1"/>
  <c r="S1104" i="1" s="1"/>
  <c r="T1104" i="1" s="1"/>
  <c r="U1104" i="1" s="1"/>
  <c r="N1103" i="1"/>
  <c r="P1103" i="1" s="1"/>
  <c r="S1103" i="1" s="1"/>
  <c r="T1103" i="1" s="1"/>
  <c r="U1103" i="1" s="1"/>
  <c r="N1102" i="1"/>
  <c r="P1102" i="1" s="1"/>
  <c r="S1102" i="1" s="1"/>
  <c r="T1102" i="1" s="1"/>
  <c r="U1102" i="1" s="1"/>
  <c r="N1101" i="1"/>
  <c r="P1101" i="1" s="1"/>
  <c r="S1101" i="1" s="1"/>
  <c r="T1101" i="1" s="1"/>
  <c r="U1101" i="1" s="1"/>
  <c r="N1100" i="1"/>
  <c r="P1100" i="1" s="1"/>
  <c r="S1100" i="1" s="1"/>
  <c r="T1100" i="1" s="1"/>
  <c r="U1100" i="1" s="1"/>
  <c r="N1099" i="1"/>
  <c r="P1099" i="1" s="1"/>
  <c r="S1099" i="1" s="1"/>
  <c r="T1099" i="1" s="1"/>
  <c r="U1099" i="1" s="1"/>
  <c r="N1098" i="1"/>
  <c r="P1098" i="1" s="1"/>
  <c r="S1098" i="1" s="1"/>
  <c r="T1098" i="1" s="1"/>
  <c r="U1098" i="1" s="1"/>
  <c r="N1097" i="1"/>
  <c r="P1097" i="1" s="1"/>
  <c r="S1097" i="1" s="1"/>
  <c r="T1097" i="1" s="1"/>
  <c r="U1097" i="1" s="1"/>
  <c r="N1096" i="1"/>
  <c r="P1096" i="1" s="1"/>
  <c r="S1096" i="1" s="1"/>
  <c r="T1096" i="1" s="1"/>
  <c r="U1096" i="1" s="1"/>
  <c r="N1095" i="1"/>
  <c r="P1095" i="1" s="1"/>
  <c r="S1095" i="1" s="1"/>
  <c r="T1095" i="1" s="1"/>
  <c r="U1095" i="1" s="1"/>
  <c r="N1094" i="1"/>
  <c r="P1094" i="1" s="1"/>
  <c r="S1094" i="1" s="1"/>
  <c r="T1094" i="1" s="1"/>
  <c r="U1094" i="1" s="1"/>
  <c r="N1093" i="1"/>
  <c r="P1093" i="1" s="1"/>
  <c r="S1093" i="1" s="1"/>
  <c r="T1093" i="1" s="1"/>
  <c r="U1093" i="1" s="1"/>
  <c r="N1092" i="1"/>
  <c r="P1092" i="1" s="1"/>
  <c r="S1092" i="1" s="1"/>
  <c r="T1092" i="1" s="1"/>
  <c r="U1092" i="1" s="1"/>
  <c r="N1091" i="1"/>
  <c r="P1091" i="1" s="1"/>
  <c r="S1091" i="1" s="1"/>
  <c r="T1091" i="1" s="1"/>
  <c r="U1091" i="1" s="1"/>
  <c r="N1090" i="1"/>
  <c r="P1090" i="1" s="1"/>
  <c r="S1090" i="1" s="1"/>
  <c r="T1090" i="1" s="1"/>
  <c r="U1090" i="1" s="1"/>
  <c r="N1089" i="1"/>
  <c r="P1089" i="1" s="1"/>
  <c r="S1089" i="1" s="1"/>
  <c r="T1089" i="1" s="1"/>
  <c r="U1089" i="1" s="1"/>
  <c r="N1088" i="1"/>
  <c r="P1088" i="1" s="1"/>
  <c r="S1088" i="1" s="1"/>
  <c r="T1088" i="1" s="1"/>
  <c r="U1088" i="1" s="1"/>
  <c r="N1087" i="1"/>
  <c r="P1087" i="1" s="1"/>
  <c r="S1087" i="1" s="1"/>
  <c r="T1087" i="1" s="1"/>
  <c r="U1087" i="1" s="1"/>
  <c r="N1086" i="1"/>
  <c r="P1086" i="1" s="1"/>
  <c r="S1086" i="1" s="1"/>
  <c r="T1086" i="1" s="1"/>
  <c r="U1086" i="1" s="1"/>
  <c r="N1085" i="1"/>
  <c r="P1085" i="1" s="1"/>
  <c r="S1085" i="1" s="1"/>
  <c r="T1085" i="1" s="1"/>
  <c r="U1085" i="1" s="1"/>
  <c r="N1084" i="1"/>
  <c r="P1084" i="1" s="1"/>
  <c r="S1084" i="1" s="1"/>
  <c r="T1084" i="1" s="1"/>
  <c r="U1084" i="1" s="1"/>
  <c r="N1083" i="1"/>
  <c r="P1083" i="1" s="1"/>
  <c r="S1083" i="1" s="1"/>
  <c r="T1083" i="1" s="1"/>
  <c r="U1083" i="1" s="1"/>
  <c r="N1082" i="1"/>
  <c r="P1082" i="1" s="1"/>
  <c r="S1082" i="1" s="1"/>
  <c r="T1082" i="1" s="1"/>
  <c r="U1082" i="1" s="1"/>
  <c r="N1081" i="1"/>
  <c r="P1081" i="1" s="1"/>
  <c r="S1081" i="1" s="1"/>
  <c r="T1081" i="1" s="1"/>
  <c r="U1081" i="1" s="1"/>
  <c r="N1080" i="1"/>
  <c r="P1080" i="1" s="1"/>
  <c r="S1080" i="1" s="1"/>
  <c r="T1080" i="1" s="1"/>
  <c r="U1080" i="1" s="1"/>
  <c r="N1079" i="1"/>
  <c r="P1079" i="1" s="1"/>
  <c r="S1079" i="1" s="1"/>
  <c r="T1079" i="1" s="1"/>
  <c r="U1079" i="1" s="1"/>
  <c r="N1078" i="1"/>
  <c r="P1078" i="1" s="1"/>
  <c r="S1078" i="1" s="1"/>
  <c r="T1078" i="1" s="1"/>
  <c r="U1078" i="1" s="1"/>
  <c r="N1077" i="1"/>
  <c r="P1077" i="1" s="1"/>
  <c r="S1077" i="1" s="1"/>
  <c r="T1077" i="1" s="1"/>
  <c r="U1077" i="1" s="1"/>
  <c r="N1076" i="1"/>
  <c r="P1076" i="1" s="1"/>
  <c r="S1076" i="1" s="1"/>
  <c r="T1076" i="1" s="1"/>
  <c r="U1076" i="1" s="1"/>
  <c r="N1075" i="1"/>
  <c r="P1075" i="1" s="1"/>
  <c r="S1075" i="1" s="1"/>
  <c r="T1075" i="1" s="1"/>
  <c r="U1075" i="1" s="1"/>
  <c r="N1074" i="1"/>
  <c r="P1074" i="1" s="1"/>
  <c r="S1074" i="1" s="1"/>
  <c r="T1074" i="1" s="1"/>
  <c r="U1074" i="1" s="1"/>
  <c r="N1073" i="1"/>
  <c r="P1073" i="1" s="1"/>
  <c r="S1073" i="1" s="1"/>
  <c r="T1073" i="1" s="1"/>
  <c r="U1073" i="1" s="1"/>
  <c r="N1072" i="1"/>
  <c r="P1072" i="1" s="1"/>
  <c r="S1072" i="1" s="1"/>
  <c r="T1072" i="1" s="1"/>
  <c r="U1072" i="1" s="1"/>
  <c r="N1071" i="1"/>
  <c r="P1071" i="1" s="1"/>
  <c r="S1071" i="1" s="1"/>
  <c r="T1071" i="1" s="1"/>
  <c r="U1071" i="1" s="1"/>
  <c r="N1070" i="1"/>
  <c r="P1070" i="1" s="1"/>
  <c r="S1070" i="1" s="1"/>
  <c r="T1070" i="1" s="1"/>
  <c r="U1070" i="1" s="1"/>
  <c r="N1069" i="1"/>
  <c r="P1069" i="1" s="1"/>
  <c r="S1069" i="1" s="1"/>
  <c r="T1069" i="1" s="1"/>
  <c r="U1069" i="1" s="1"/>
  <c r="N1068" i="1"/>
  <c r="P1068" i="1" s="1"/>
  <c r="S1068" i="1" s="1"/>
  <c r="T1068" i="1" s="1"/>
  <c r="U1068" i="1" s="1"/>
  <c r="N1067" i="1"/>
  <c r="P1067" i="1" s="1"/>
  <c r="S1067" i="1" s="1"/>
  <c r="T1067" i="1" s="1"/>
  <c r="U1067" i="1" s="1"/>
  <c r="N1066" i="1"/>
  <c r="P1066" i="1" s="1"/>
  <c r="S1066" i="1" s="1"/>
  <c r="T1066" i="1" s="1"/>
  <c r="U1066" i="1" s="1"/>
  <c r="N1065" i="1"/>
  <c r="P1065" i="1" s="1"/>
  <c r="S1065" i="1" s="1"/>
  <c r="T1065" i="1" s="1"/>
  <c r="U1065" i="1" s="1"/>
  <c r="N1064" i="1"/>
  <c r="P1064" i="1" s="1"/>
  <c r="S1064" i="1" s="1"/>
  <c r="T1064" i="1" s="1"/>
  <c r="U1064" i="1" s="1"/>
  <c r="N1063" i="1"/>
  <c r="P1063" i="1" s="1"/>
  <c r="S1063" i="1" s="1"/>
  <c r="T1063" i="1" s="1"/>
  <c r="U1063" i="1" s="1"/>
  <c r="N1062" i="1"/>
  <c r="P1062" i="1" s="1"/>
  <c r="S1062" i="1" s="1"/>
  <c r="T1062" i="1" s="1"/>
  <c r="U1062" i="1" s="1"/>
  <c r="N1061" i="1"/>
  <c r="P1061" i="1" s="1"/>
  <c r="S1061" i="1" s="1"/>
  <c r="T1061" i="1" s="1"/>
  <c r="U1061" i="1" s="1"/>
  <c r="N1060" i="1"/>
  <c r="P1060" i="1" s="1"/>
  <c r="S1060" i="1" s="1"/>
  <c r="T1060" i="1" s="1"/>
  <c r="U1060" i="1" s="1"/>
  <c r="N1059" i="1"/>
  <c r="P1059" i="1" s="1"/>
  <c r="S1059" i="1" s="1"/>
  <c r="T1059" i="1" s="1"/>
  <c r="U1059" i="1" s="1"/>
  <c r="N1058" i="1"/>
  <c r="P1058" i="1" s="1"/>
  <c r="S1058" i="1" s="1"/>
  <c r="T1058" i="1" s="1"/>
  <c r="U1058" i="1" s="1"/>
  <c r="N1057" i="1"/>
  <c r="P1057" i="1" s="1"/>
  <c r="S1057" i="1" s="1"/>
  <c r="T1057" i="1" s="1"/>
  <c r="U1057" i="1" s="1"/>
  <c r="N1056" i="1"/>
  <c r="P1056" i="1" s="1"/>
  <c r="S1056" i="1" s="1"/>
  <c r="T1056" i="1" s="1"/>
  <c r="U1056" i="1" s="1"/>
  <c r="N1055" i="1"/>
  <c r="P1055" i="1" s="1"/>
  <c r="S1055" i="1" s="1"/>
  <c r="T1055" i="1" s="1"/>
  <c r="U1055" i="1" s="1"/>
  <c r="N1054" i="1"/>
  <c r="P1054" i="1" s="1"/>
  <c r="S1054" i="1" s="1"/>
  <c r="T1054" i="1" s="1"/>
  <c r="U1054" i="1" s="1"/>
  <c r="N1053" i="1"/>
  <c r="P1053" i="1" s="1"/>
  <c r="S1053" i="1" s="1"/>
  <c r="T1053" i="1" s="1"/>
  <c r="U1053" i="1" s="1"/>
  <c r="N1052" i="1"/>
  <c r="P1052" i="1" s="1"/>
  <c r="S1052" i="1" s="1"/>
  <c r="T1052" i="1" s="1"/>
  <c r="U1052" i="1" s="1"/>
  <c r="N1051" i="1"/>
  <c r="P1051" i="1" s="1"/>
  <c r="S1051" i="1" s="1"/>
  <c r="T1051" i="1" s="1"/>
  <c r="U1051" i="1" s="1"/>
  <c r="N1050" i="1"/>
  <c r="P1050" i="1" s="1"/>
  <c r="S1050" i="1" s="1"/>
  <c r="T1050" i="1" s="1"/>
  <c r="U1050" i="1" s="1"/>
  <c r="N1049" i="1"/>
  <c r="P1049" i="1" s="1"/>
  <c r="S1049" i="1" s="1"/>
  <c r="T1049" i="1" s="1"/>
  <c r="U1049" i="1" s="1"/>
  <c r="N1048" i="1"/>
  <c r="P1048" i="1" s="1"/>
  <c r="S1048" i="1" s="1"/>
  <c r="T1048" i="1" s="1"/>
  <c r="U1048" i="1" s="1"/>
  <c r="N1047" i="1"/>
  <c r="P1047" i="1" s="1"/>
  <c r="S1047" i="1" s="1"/>
  <c r="T1047" i="1" s="1"/>
  <c r="U1047" i="1" s="1"/>
  <c r="N1046" i="1"/>
  <c r="P1046" i="1" s="1"/>
  <c r="S1046" i="1" s="1"/>
  <c r="T1046" i="1" s="1"/>
  <c r="U1046" i="1" s="1"/>
  <c r="N1045" i="1"/>
  <c r="P1045" i="1" s="1"/>
  <c r="S1045" i="1" s="1"/>
  <c r="T1045" i="1" s="1"/>
  <c r="U1045" i="1" s="1"/>
  <c r="N1044" i="1"/>
  <c r="P1044" i="1" s="1"/>
  <c r="S1044" i="1" s="1"/>
  <c r="T1044" i="1" s="1"/>
  <c r="U1044" i="1" s="1"/>
  <c r="N1043" i="1"/>
  <c r="P1043" i="1" s="1"/>
  <c r="S1043" i="1" s="1"/>
  <c r="T1043" i="1" s="1"/>
  <c r="U1043" i="1" s="1"/>
  <c r="N1042" i="1"/>
  <c r="P1042" i="1" s="1"/>
  <c r="S1042" i="1" s="1"/>
  <c r="T1042" i="1" s="1"/>
  <c r="U1042" i="1" s="1"/>
  <c r="N1041" i="1"/>
  <c r="P1041" i="1" s="1"/>
  <c r="S1041" i="1" s="1"/>
  <c r="T1041" i="1" s="1"/>
  <c r="U1041" i="1" s="1"/>
  <c r="N1040" i="1"/>
  <c r="P1040" i="1" s="1"/>
  <c r="S1040" i="1" s="1"/>
  <c r="T1040" i="1" s="1"/>
  <c r="U1040" i="1" s="1"/>
  <c r="N1039" i="1"/>
  <c r="P1039" i="1" s="1"/>
  <c r="S1039" i="1" s="1"/>
  <c r="T1039" i="1" s="1"/>
  <c r="U1039" i="1" s="1"/>
  <c r="N1038" i="1"/>
  <c r="P1038" i="1" s="1"/>
  <c r="S1038" i="1" s="1"/>
  <c r="T1038" i="1" s="1"/>
  <c r="U1038" i="1" s="1"/>
  <c r="N1037" i="1"/>
  <c r="P1037" i="1" s="1"/>
  <c r="S1037" i="1" s="1"/>
  <c r="T1037" i="1" s="1"/>
  <c r="U1037" i="1" s="1"/>
  <c r="N1036" i="1"/>
  <c r="P1036" i="1" s="1"/>
  <c r="S1036" i="1" s="1"/>
  <c r="T1036" i="1" s="1"/>
  <c r="U1036" i="1" s="1"/>
  <c r="N1035" i="1"/>
  <c r="P1035" i="1" s="1"/>
  <c r="S1035" i="1" s="1"/>
  <c r="T1035" i="1" s="1"/>
  <c r="U1035" i="1" s="1"/>
  <c r="N1034" i="1"/>
  <c r="P1034" i="1" s="1"/>
  <c r="S1034" i="1" s="1"/>
  <c r="T1034" i="1" s="1"/>
  <c r="U1034" i="1" s="1"/>
  <c r="N1033" i="1"/>
  <c r="P1033" i="1" s="1"/>
  <c r="S1033" i="1" s="1"/>
  <c r="T1033" i="1" s="1"/>
  <c r="U1033" i="1" s="1"/>
  <c r="N1032" i="1"/>
  <c r="P1032" i="1" s="1"/>
  <c r="S1032" i="1" s="1"/>
  <c r="T1032" i="1" s="1"/>
  <c r="U1032" i="1" s="1"/>
  <c r="N1031" i="1"/>
  <c r="P1031" i="1" s="1"/>
  <c r="S1031" i="1" s="1"/>
  <c r="T1031" i="1" s="1"/>
  <c r="U1031" i="1" s="1"/>
  <c r="N1030" i="1"/>
  <c r="P1030" i="1" s="1"/>
  <c r="S1030" i="1" s="1"/>
  <c r="T1030" i="1" s="1"/>
  <c r="U1030" i="1" s="1"/>
  <c r="N1029" i="1"/>
  <c r="P1029" i="1" s="1"/>
  <c r="S1029" i="1" s="1"/>
  <c r="T1029" i="1" s="1"/>
  <c r="U1029" i="1" s="1"/>
  <c r="N1028" i="1"/>
  <c r="P1028" i="1" s="1"/>
  <c r="S1028" i="1" s="1"/>
  <c r="T1028" i="1" s="1"/>
  <c r="U1028" i="1" s="1"/>
  <c r="N1027" i="1"/>
  <c r="P1027" i="1" s="1"/>
  <c r="S1027" i="1" s="1"/>
  <c r="T1027" i="1" s="1"/>
  <c r="U1027" i="1" s="1"/>
  <c r="N1026" i="1"/>
  <c r="P1026" i="1" s="1"/>
  <c r="S1026" i="1" s="1"/>
  <c r="T1026" i="1" s="1"/>
  <c r="U1026" i="1" s="1"/>
  <c r="N1025" i="1"/>
  <c r="P1025" i="1" s="1"/>
  <c r="S1025" i="1" s="1"/>
  <c r="T1025" i="1" s="1"/>
  <c r="U1025" i="1" s="1"/>
  <c r="N1024" i="1"/>
  <c r="P1024" i="1" s="1"/>
  <c r="S1024" i="1" s="1"/>
  <c r="T1024" i="1" s="1"/>
  <c r="U1024" i="1" s="1"/>
  <c r="N1023" i="1"/>
  <c r="P1023" i="1" s="1"/>
  <c r="S1023" i="1" s="1"/>
  <c r="T1023" i="1" s="1"/>
  <c r="U1023" i="1" s="1"/>
  <c r="N1022" i="1"/>
  <c r="P1022" i="1" s="1"/>
  <c r="S1022" i="1" s="1"/>
  <c r="T1022" i="1" s="1"/>
  <c r="U1022" i="1" s="1"/>
  <c r="N1021" i="1"/>
  <c r="P1021" i="1" s="1"/>
  <c r="S1021" i="1" s="1"/>
  <c r="T1021" i="1" s="1"/>
  <c r="U1021" i="1" s="1"/>
  <c r="N1020" i="1"/>
  <c r="P1020" i="1" s="1"/>
  <c r="S1020" i="1" s="1"/>
  <c r="T1020" i="1" s="1"/>
  <c r="U1020" i="1" s="1"/>
  <c r="N1019" i="1"/>
  <c r="P1019" i="1" s="1"/>
  <c r="S1019" i="1" s="1"/>
  <c r="T1019" i="1" s="1"/>
  <c r="U1019" i="1" s="1"/>
  <c r="N1018" i="1"/>
  <c r="P1018" i="1" s="1"/>
  <c r="S1018" i="1" s="1"/>
  <c r="T1018" i="1" s="1"/>
  <c r="U1018" i="1" s="1"/>
  <c r="N1017" i="1"/>
  <c r="P1017" i="1" s="1"/>
  <c r="S1017" i="1" s="1"/>
  <c r="T1017" i="1" s="1"/>
  <c r="U1017" i="1" s="1"/>
  <c r="N1016" i="1"/>
  <c r="P1016" i="1" s="1"/>
  <c r="S1016" i="1" s="1"/>
  <c r="T1016" i="1" s="1"/>
  <c r="U1016" i="1" s="1"/>
  <c r="N1015" i="1"/>
  <c r="P1015" i="1" s="1"/>
  <c r="S1015" i="1" s="1"/>
  <c r="T1015" i="1" s="1"/>
  <c r="U1015" i="1" s="1"/>
  <c r="N1014" i="1"/>
  <c r="P1014" i="1" s="1"/>
  <c r="S1014" i="1" s="1"/>
  <c r="T1014" i="1" s="1"/>
  <c r="U1014" i="1" s="1"/>
  <c r="N1013" i="1"/>
  <c r="P1013" i="1" s="1"/>
  <c r="S1013" i="1" s="1"/>
  <c r="T1013" i="1" s="1"/>
  <c r="U1013" i="1" s="1"/>
  <c r="N1012" i="1"/>
  <c r="P1012" i="1" s="1"/>
  <c r="S1012" i="1" s="1"/>
  <c r="T1012" i="1" s="1"/>
  <c r="U1012" i="1" s="1"/>
  <c r="N1011" i="1"/>
  <c r="P1011" i="1" s="1"/>
  <c r="S1011" i="1" s="1"/>
  <c r="T1011" i="1" s="1"/>
  <c r="U1011" i="1" s="1"/>
  <c r="N1010" i="1"/>
  <c r="P1010" i="1" s="1"/>
  <c r="S1010" i="1" s="1"/>
  <c r="T1010" i="1" s="1"/>
  <c r="U1010" i="1" s="1"/>
  <c r="N1009" i="1"/>
  <c r="P1009" i="1" s="1"/>
  <c r="S1009" i="1" s="1"/>
  <c r="T1009" i="1" s="1"/>
  <c r="U1009" i="1" s="1"/>
  <c r="N1008" i="1"/>
  <c r="P1008" i="1" s="1"/>
  <c r="S1008" i="1" s="1"/>
  <c r="T1008" i="1" s="1"/>
  <c r="U1008" i="1" s="1"/>
  <c r="N1007" i="1"/>
  <c r="P1007" i="1" s="1"/>
  <c r="S1007" i="1" s="1"/>
  <c r="T1007" i="1" s="1"/>
  <c r="U1007" i="1" s="1"/>
  <c r="N1006" i="1"/>
  <c r="P1006" i="1" s="1"/>
  <c r="S1006" i="1" s="1"/>
  <c r="T1006" i="1" s="1"/>
  <c r="U1006" i="1" s="1"/>
  <c r="N1005" i="1"/>
  <c r="P1005" i="1" s="1"/>
  <c r="S1005" i="1" s="1"/>
  <c r="T1005" i="1" s="1"/>
  <c r="U1005" i="1" s="1"/>
  <c r="N1004" i="1"/>
  <c r="P1004" i="1" s="1"/>
  <c r="S1004" i="1" s="1"/>
  <c r="T1004" i="1" s="1"/>
  <c r="U1004" i="1" s="1"/>
  <c r="N1003" i="1"/>
  <c r="P1003" i="1" s="1"/>
  <c r="S1003" i="1" s="1"/>
  <c r="T1003" i="1" s="1"/>
  <c r="U1003" i="1" s="1"/>
  <c r="N1002" i="1"/>
  <c r="P1002" i="1" s="1"/>
  <c r="S1002" i="1" s="1"/>
  <c r="T1002" i="1" s="1"/>
  <c r="U1002" i="1" s="1"/>
  <c r="N1001" i="1"/>
  <c r="P1001" i="1" s="1"/>
  <c r="S1001" i="1" s="1"/>
  <c r="T1001" i="1" s="1"/>
  <c r="U1001" i="1" s="1"/>
  <c r="N1000" i="1"/>
  <c r="P1000" i="1" s="1"/>
  <c r="S1000" i="1" s="1"/>
  <c r="T1000" i="1" s="1"/>
  <c r="U1000" i="1" s="1"/>
  <c r="N999" i="1"/>
  <c r="P999" i="1" s="1"/>
  <c r="S999" i="1" s="1"/>
  <c r="T999" i="1" s="1"/>
  <c r="U999" i="1" s="1"/>
  <c r="N998" i="1"/>
  <c r="P998" i="1" s="1"/>
  <c r="S998" i="1" s="1"/>
  <c r="T998" i="1" s="1"/>
  <c r="U998" i="1" s="1"/>
  <c r="N997" i="1"/>
  <c r="P997" i="1" s="1"/>
  <c r="S997" i="1" s="1"/>
  <c r="T997" i="1" s="1"/>
  <c r="U997" i="1" s="1"/>
  <c r="N996" i="1"/>
  <c r="P996" i="1" s="1"/>
  <c r="S996" i="1" s="1"/>
  <c r="T996" i="1" s="1"/>
  <c r="U996" i="1" s="1"/>
  <c r="N995" i="1"/>
  <c r="P995" i="1" s="1"/>
  <c r="S995" i="1" s="1"/>
  <c r="T995" i="1" s="1"/>
  <c r="U995" i="1" s="1"/>
  <c r="N994" i="1"/>
  <c r="P994" i="1" s="1"/>
  <c r="S994" i="1" s="1"/>
  <c r="T994" i="1" s="1"/>
  <c r="U994" i="1" s="1"/>
  <c r="N993" i="1"/>
  <c r="P993" i="1" s="1"/>
  <c r="S993" i="1" s="1"/>
  <c r="T993" i="1" s="1"/>
  <c r="U993" i="1" s="1"/>
  <c r="N992" i="1"/>
  <c r="P992" i="1" s="1"/>
  <c r="S992" i="1" s="1"/>
  <c r="T992" i="1" s="1"/>
  <c r="U992" i="1" s="1"/>
  <c r="N991" i="1"/>
  <c r="P991" i="1" s="1"/>
  <c r="S991" i="1" s="1"/>
  <c r="T991" i="1" s="1"/>
  <c r="U991" i="1" s="1"/>
  <c r="N990" i="1"/>
  <c r="P990" i="1" s="1"/>
  <c r="S990" i="1" s="1"/>
  <c r="T990" i="1" s="1"/>
  <c r="U990" i="1" s="1"/>
  <c r="N989" i="1"/>
  <c r="P989" i="1" s="1"/>
  <c r="S989" i="1" s="1"/>
  <c r="T989" i="1" s="1"/>
  <c r="U989" i="1" s="1"/>
  <c r="N988" i="1"/>
  <c r="P988" i="1" s="1"/>
  <c r="S988" i="1" s="1"/>
  <c r="T988" i="1" s="1"/>
  <c r="U988" i="1" s="1"/>
  <c r="N987" i="1"/>
  <c r="P987" i="1" s="1"/>
  <c r="S987" i="1" s="1"/>
  <c r="T987" i="1" s="1"/>
  <c r="U987" i="1" s="1"/>
  <c r="N986" i="1"/>
  <c r="P986" i="1" s="1"/>
  <c r="S986" i="1" s="1"/>
  <c r="T986" i="1" s="1"/>
  <c r="U986" i="1" s="1"/>
  <c r="N985" i="1"/>
  <c r="P985" i="1" s="1"/>
  <c r="S985" i="1" s="1"/>
  <c r="T985" i="1" s="1"/>
  <c r="U985" i="1" s="1"/>
  <c r="N984" i="1"/>
  <c r="P984" i="1" s="1"/>
  <c r="S984" i="1" s="1"/>
  <c r="T984" i="1" s="1"/>
  <c r="U984" i="1" s="1"/>
  <c r="N983" i="1"/>
  <c r="P983" i="1" s="1"/>
  <c r="S983" i="1" s="1"/>
  <c r="T983" i="1" s="1"/>
  <c r="U983" i="1" s="1"/>
  <c r="N982" i="1"/>
  <c r="P982" i="1" s="1"/>
  <c r="S982" i="1" s="1"/>
  <c r="T982" i="1" s="1"/>
  <c r="U982" i="1" s="1"/>
  <c r="N981" i="1"/>
  <c r="P981" i="1" s="1"/>
  <c r="S981" i="1" s="1"/>
  <c r="T981" i="1" s="1"/>
  <c r="U981" i="1" s="1"/>
  <c r="N980" i="1"/>
  <c r="P980" i="1" s="1"/>
  <c r="S980" i="1" s="1"/>
  <c r="T980" i="1" s="1"/>
  <c r="U980" i="1" s="1"/>
  <c r="N979" i="1"/>
  <c r="P979" i="1" s="1"/>
  <c r="S979" i="1" s="1"/>
  <c r="T979" i="1" s="1"/>
  <c r="U979" i="1" s="1"/>
  <c r="N978" i="1"/>
  <c r="P978" i="1" s="1"/>
  <c r="S978" i="1" s="1"/>
  <c r="T978" i="1" s="1"/>
  <c r="U978" i="1" s="1"/>
  <c r="N977" i="1"/>
  <c r="P977" i="1" s="1"/>
  <c r="S977" i="1" s="1"/>
  <c r="T977" i="1" s="1"/>
  <c r="U977" i="1" s="1"/>
  <c r="N976" i="1"/>
  <c r="P976" i="1" s="1"/>
  <c r="S976" i="1" s="1"/>
  <c r="T976" i="1" s="1"/>
  <c r="U976" i="1" s="1"/>
  <c r="N975" i="1"/>
  <c r="P975" i="1" s="1"/>
  <c r="S975" i="1" s="1"/>
  <c r="T975" i="1" s="1"/>
  <c r="U975" i="1" s="1"/>
  <c r="N974" i="1"/>
  <c r="P974" i="1" s="1"/>
  <c r="S974" i="1" s="1"/>
  <c r="T974" i="1" s="1"/>
  <c r="U974" i="1" s="1"/>
  <c r="N973" i="1"/>
  <c r="P973" i="1" s="1"/>
  <c r="S973" i="1" s="1"/>
  <c r="T973" i="1" s="1"/>
  <c r="U973" i="1" s="1"/>
  <c r="N972" i="1"/>
  <c r="P972" i="1" s="1"/>
  <c r="S972" i="1" s="1"/>
  <c r="T972" i="1" s="1"/>
  <c r="U972" i="1" s="1"/>
  <c r="N971" i="1"/>
  <c r="P971" i="1" s="1"/>
  <c r="S971" i="1" s="1"/>
  <c r="T971" i="1" s="1"/>
  <c r="U971" i="1" s="1"/>
  <c r="N970" i="1"/>
  <c r="P970" i="1" s="1"/>
  <c r="S970" i="1" s="1"/>
  <c r="T970" i="1" s="1"/>
  <c r="U970" i="1" s="1"/>
  <c r="N969" i="1"/>
  <c r="P969" i="1" s="1"/>
  <c r="S969" i="1" s="1"/>
  <c r="T969" i="1" s="1"/>
  <c r="U969" i="1" s="1"/>
  <c r="N968" i="1"/>
  <c r="P968" i="1" s="1"/>
  <c r="S968" i="1" s="1"/>
  <c r="T968" i="1" s="1"/>
  <c r="U968" i="1" s="1"/>
  <c r="N967" i="1"/>
  <c r="P967" i="1" s="1"/>
  <c r="S967" i="1" s="1"/>
  <c r="T967" i="1" s="1"/>
  <c r="U967" i="1" s="1"/>
  <c r="N966" i="1"/>
  <c r="P966" i="1" s="1"/>
  <c r="S966" i="1" s="1"/>
  <c r="T966" i="1" s="1"/>
  <c r="U966" i="1" s="1"/>
  <c r="N965" i="1"/>
  <c r="P965" i="1" s="1"/>
  <c r="S965" i="1" s="1"/>
  <c r="T965" i="1" s="1"/>
  <c r="U965" i="1" s="1"/>
  <c r="N964" i="1"/>
  <c r="P964" i="1" s="1"/>
  <c r="S964" i="1" s="1"/>
  <c r="T964" i="1" s="1"/>
  <c r="U964" i="1" s="1"/>
  <c r="N963" i="1"/>
  <c r="P963" i="1" s="1"/>
  <c r="S963" i="1" s="1"/>
  <c r="T963" i="1" s="1"/>
  <c r="U963" i="1" s="1"/>
  <c r="N962" i="1"/>
  <c r="P962" i="1" s="1"/>
  <c r="S962" i="1" s="1"/>
  <c r="T962" i="1" s="1"/>
  <c r="U962" i="1" s="1"/>
  <c r="N961" i="1"/>
  <c r="P961" i="1" s="1"/>
  <c r="S961" i="1" s="1"/>
  <c r="T961" i="1" s="1"/>
  <c r="U961" i="1" s="1"/>
  <c r="N960" i="1"/>
  <c r="P960" i="1" s="1"/>
  <c r="S960" i="1" s="1"/>
  <c r="T960" i="1" s="1"/>
  <c r="U960" i="1" s="1"/>
  <c r="N959" i="1"/>
  <c r="P959" i="1" s="1"/>
  <c r="S959" i="1" s="1"/>
  <c r="T959" i="1" s="1"/>
  <c r="U959" i="1" s="1"/>
  <c r="N958" i="1"/>
  <c r="P958" i="1" s="1"/>
  <c r="S958" i="1" s="1"/>
  <c r="T958" i="1" s="1"/>
  <c r="U958" i="1" s="1"/>
  <c r="N957" i="1"/>
  <c r="P957" i="1" s="1"/>
  <c r="S957" i="1" s="1"/>
  <c r="T957" i="1" s="1"/>
  <c r="U957" i="1" s="1"/>
  <c r="N956" i="1"/>
  <c r="P956" i="1" s="1"/>
  <c r="S956" i="1" s="1"/>
  <c r="T956" i="1" s="1"/>
  <c r="U956" i="1" s="1"/>
  <c r="N955" i="1"/>
  <c r="P955" i="1" s="1"/>
  <c r="S955" i="1" s="1"/>
  <c r="T955" i="1" s="1"/>
  <c r="U955" i="1" s="1"/>
  <c r="N954" i="1"/>
  <c r="P954" i="1" s="1"/>
  <c r="S954" i="1" s="1"/>
  <c r="T954" i="1" s="1"/>
  <c r="U954" i="1" s="1"/>
  <c r="N953" i="1"/>
  <c r="P953" i="1" s="1"/>
  <c r="S953" i="1" s="1"/>
  <c r="T953" i="1" s="1"/>
  <c r="U953" i="1" s="1"/>
  <c r="N952" i="1"/>
  <c r="P952" i="1" s="1"/>
  <c r="S952" i="1" s="1"/>
  <c r="T952" i="1" s="1"/>
  <c r="U952" i="1" s="1"/>
  <c r="N951" i="1"/>
  <c r="P951" i="1" s="1"/>
  <c r="S951" i="1" s="1"/>
  <c r="T951" i="1" s="1"/>
  <c r="U951" i="1" s="1"/>
  <c r="N950" i="1"/>
  <c r="P950" i="1" s="1"/>
  <c r="S950" i="1" s="1"/>
  <c r="T950" i="1" s="1"/>
  <c r="U950" i="1" s="1"/>
  <c r="N949" i="1"/>
  <c r="P949" i="1" s="1"/>
  <c r="S949" i="1" s="1"/>
  <c r="T949" i="1" s="1"/>
  <c r="U949" i="1" s="1"/>
  <c r="N948" i="1"/>
  <c r="P948" i="1" s="1"/>
  <c r="S948" i="1" s="1"/>
  <c r="T948" i="1" s="1"/>
  <c r="U948" i="1" s="1"/>
  <c r="N947" i="1"/>
  <c r="P947" i="1" s="1"/>
  <c r="S947" i="1" s="1"/>
  <c r="T947" i="1" s="1"/>
  <c r="U947" i="1" s="1"/>
  <c r="N946" i="1"/>
  <c r="P946" i="1" s="1"/>
  <c r="S946" i="1" s="1"/>
  <c r="T946" i="1" s="1"/>
  <c r="U946" i="1" s="1"/>
  <c r="N945" i="1"/>
  <c r="P945" i="1" s="1"/>
  <c r="S945" i="1" s="1"/>
  <c r="T945" i="1" s="1"/>
  <c r="U945" i="1" s="1"/>
  <c r="N944" i="1"/>
  <c r="P944" i="1" s="1"/>
  <c r="S944" i="1" s="1"/>
  <c r="T944" i="1" s="1"/>
  <c r="U944" i="1" s="1"/>
  <c r="N943" i="1"/>
  <c r="P943" i="1" s="1"/>
  <c r="S943" i="1" s="1"/>
  <c r="T943" i="1" s="1"/>
  <c r="U943" i="1" s="1"/>
  <c r="N942" i="1"/>
  <c r="P942" i="1" s="1"/>
  <c r="S942" i="1" s="1"/>
  <c r="T942" i="1" s="1"/>
  <c r="U942" i="1" s="1"/>
  <c r="N941" i="1"/>
  <c r="P941" i="1" s="1"/>
  <c r="S941" i="1" s="1"/>
  <c r="T941" i="1" s="1"/>
  <c r="U941" i="1" s="1"/>
  <c r="N940" i="1"/>
  <c r="P940" i="1" s="1"/>
  <c r="S940" i="1" s="1"/>
  <c r="T940" i="1" s="1"/>
  <c r="U940" i="1" s="1"/>
  <c r="N939" i="1"/>
  <c r="P939" i="1" s="1"/>
  <c r="S939" i="1" s="1"/>
  <c r="T939" i="1" s="1"/>
  <c r="U939" i="1" s="1"/>
  <c r="N938" i="1"/>
  <c r="P938" i="1" s="1"/>
  <c r="S938" i="1" s="1"/>
  <c r="T938" i="1" s="1"/>
  <c r="U938" i="1" s="1"/>
  <c r="N937" i="1"/>
  <c r="P937" i="1" s="1"/>
  <c r="S937" i="1" s="1"/>
  <c r="T937" i="1" s="1"/>
  <c r="U937" i="1" s="1"/>
  <c r="N936" i="1"/>
  <c r="P936" i="1" s="1"/>
  <c r="S936" i="1" s="1"/>
  <c r="T936" i="1" s="1"/>
  <c r="U936" i="1" s="1"/>
  <c r="N935" i="1"/>
  <c r="P935" i="1" s="1"/>
  <c r="S935" i="1" s="1"/>
  <c r="T935" i="1" s="1"/>
  <c r="U935" i="1" s="1"/>
  <c r="N934" i="1"/>
  <c r="P934" i="1" s="1"/>
  <c r="S934" i="1" s="1"/>
  <c r="T934" i="1" s="1"/>
  <c r="U934" i="1" s="1"/>
  <c r="N933" i="1"/>
  <c r="P933" i="1" s="1"/>
  <c r="S933" i="1" s="1"/>
  <c r="T933" i="1" s="1"/>
  <c r="U933" i="1" s="1"/>
  <c r="N932" i="1"/>
  <c r="P932" i="1" s="1"/>
  <c r="S932" i="1" s="1"/>
  <c r="T932" i="1" s="1"/>
  <c r="U932" i="1" s="1"/>
  <c r="N931" i="1"/>
  <c r="P931" i="1" s="1"/>
  <c r="S931" i="1" s="1"/>
  <c r="T931" i="1" s="1"/>
  <c r="U931" i="1" s="1"/>
  <c r="N930" i="1"/>
  <c r="P930" i="1" s="1"/>
  <c r="S930" i="1" s="1"/>
  <c r="T930" i="1" s="1"/>
  <c r="U930" i="1" s="1"/>
  <c r="N929" i="1"/>
  <c r="P929" i="1" s="1"/>
  <c r="S929" i="1" s="1"/>
  <c r="T929" i="1" s="1"/>
  <c r="U929" i="1" s="1"/>
  <c r="N928" i="1"/>
  <c r="P928" i="1" s="1"/>
  <c r="S928" i="1" s="1"/>
  <c r="T928" i="1" s="1"/>
  <c r="U928" i="1" s="1"/>
  <c r="N927" i="1"/>
  <c r="P927" i="1" s="1"/>
  <c r="S927" i="1" s="1"/>
  <c r="T927" i="1" s="1"/>
  <c r="U927" i="1" s="1"/>
  <c r="N926" i="1"/>
  <c r="P926" i="1" s="1"/>
  <c r="S926" i="1" s="1"/>
  <c r="T926" i="1" s="1"/>
  <c r="U926" i="1" s="1"/>
  <c r="N925" i="1"/>
  <c r="P925" i="1" s="1"/>
  <c r="S925" i="1" s="1"/>
  <c r="T925" i="1" s="1"/>
  <c r="U925" i="1" s="1"/>
  <c r="N924" i="1"/>
  <c r="P924" i="1" s="1"/>
  <c r="S924" i="1" s="1"/>
  <c r="T924" i="1" s="1"/>
  <c r="U924" i="1" s="1"/>
  <c r="N923" i="1"/>
  <c r="P923" i="1" s="1"/>
  <c r="S923" i="1" s="1"/>
  <c r="T923" i="1" s="1"/>
  <c r="U923" i="1" s="1"/>
  <c r="N922" i="1"/>
  <c r="P922" i="1" s="1"/>
  <c r="S922" i="1" s="1"/>
  <c r="T922" i="1" s="1"/>
  <c r="U922" i="1" s="1"/>
  <c r="N921" i="1"/>
  <c r="P921" i="1" s="1"/>
  <c r="S921" i="1" s="1"/>
  <c r="T921" i="1" s="1"/>
  <c r="U921" i="1" s="1"/>
  <c r="N920" i="1"/>
  <c r="P920" i="1" s="1"/>
  <c r="S920" i="1" s="1"/>
  <c r="T920" i="1" s="1"/>
  <c r="U920" i="1" s="1"/>
  <c r="N919" i="1"/>
  <c r="P919" i="1" s="1"/>
  <c r="S919" i="1" s="1"/>
  <c r="T919" i="1" s="1"/>
  <c r="U919" i="1" s="1"/>
  <c r="N918" i="1"/>
  <c r="P918" i="1" s="1"/>
  <c r="S918" i="1" s="1"/>
  <c r="T918" i="1" s="1"/>
  <c r="U918" i="1" s="1"/>
  <c r="N917" i="1"/>
  <c r="P917" i="1" s="1"/>
  <c r="S917" i="1" s="1"/>
  <c r="T917" i="1" s="1"/>
  <c r="U917" i="1" s="1"/>
  <c r="N916" i="1"/>
  <c r="P916" i="1" s="1"/>
  <c r="S916" i="1" s="1"/>
  <c r="T916" i="1" s="1"/>
  <c r="U916" i="1" s="1"/>
  <c r="N915" i="1"/>
  <c r="P915" i="1" s="1"/>
  <c r="S915" i="1" s="1"/>
  <c r="T915" i="1" s="1"/>
  <c r="U915" i="1" s="1"/>
  <c r="N914" i="1"/>
  <c r="P914" i="1" s="1"/>
  <c r="S914" i="1" s="1"/>
  <c r="T914" i="1" s="1"/>
  <c r="U914" i="1" s="1"/>
  <c r="N913" i="1"/>
  <c r="P913" i="1" s="1"/>
  <c r="S913" i="1" s="1"/>
  <c r="T913" i="1" s="1"/>
  <c r="U913" i="1" s="1"/>
  <c r="N912" i="1"/>
  <c r="P912" i="1" s="1"/>
  <c r="S912" i="1" s="1"/>
  <c r="T912" i="1" s="1"/>
  <c r="U912" i="1" s="1"/>
  <c r="N911" i="1"/>
  <c r="P911" i="1" s="1"/>
  <c r="S911" i="1" s="1"/>
  <c r="T911" i="1" s="1"/>
  <c r="U911" i="1" s="1"/>
  <c r="N910" i="1"/>
  <c r="P910" i="1" s="1"/>
  <c r="S910" i="1" s="1"/>
  <c r="T910" i="1" s="1"/>
  <c r="U910" i="1" s="1"/>
  <c r="N909" i="1"/>
  <c r="P909" i="1" s="1"/>
  <c r="S909" i="1" s="1"/>
  <c r="T909" i="1" s="1"/>
  <c r="U909" i="1" s="1"/>
  <c r="N908" i="1"/>
  <c r="P908" i="1" s="1"/>
  <c r="S908" i="1" s="1"/>
  <c r="T908" i="1" s="1"/>
  <c r="U908" i="1" s="1"/>
  <c r="N907" i="1"/>
  <c r="P907" i="1" s="1"/>
  <c r="S907" i="1" s="1"/>
  <c r="T907" i="1" s="1"/>
  <c r="U907" i="1" s="1"/>
  <c r="N906" i="1"/>
  <c r="P906" i="1" s="1"/>
  <c r="S906" i="1" s="1"/>
  <c r="T906" i="1" s="1"/>
  <c r="U906" i="1" s="1"/>
  <c r="N905" i="1"/>
  <c r="P905" i="1" s="1"/>
  <c r="S905" i="1" s="1"/>
  <c r="T905" i="1" s="1"/>
  <c r="U905" i="1" s="1"/>
  <c r="N904" i="1"/>
  <c r="P904" i="1" s="1"/>
  <c r="S904" i="1" s="1"/>
  <c r="T904" i="1" s="1"/>
  <c r="U904" i="1" s="1"/>
  <c r="N903" i="1"/>
  <c r="P903" i="1" s="1"/>
  <c r="S903" i="1" s="1"/>
  <c r="T903" i="1" s="1"/>
  <c r="U903" i="1" s="1"/>
  <c r="N902" i="1"/>
  <c r="P902" i="1" s="1"/>
  <c r="S902" i="1" s="1"/>
  <c r="T902" i="1" s="1"/>
  <c r="U902" i="1" s="1"/>
  <c r="N901" i="1"/>
  <c r="P901" i="1" s="1"/>
  <c r="S901" i="1" s="1"/>
  <c r="T901" i="1" s="1"/>
  <c r="U901" i="1" s="1"/>
  <c r="N900" i="1"/>
  <c r="P900" i="1" s="1"/>
  <c r="S900" i="1" s="1"/>
  <c r="T900" i="1" s="1"/>
  <c r="U900" i="1" s="1"/>
  <c r="N899" i="1"/>
  <c r="P899" i="1" s="1"/>
  <c r="S899" i="1" s="1"/>
  <c r="T899" i="1" s="1"/>
  <c r="U899" i="1" s="1"/>
  <c r="N898" i="1"/>
  <c r="P898" i="1" s="1"/>
  <c r="S898" i="1" s="1"/>
  <c r="T898" i="1" s="1"/>
  <c r="U898" i="1" s="1"/>
  <c r="N897" i="1"/>
  <c r="P897" i="1" s="1"/>
  <c r="S897" i="1" s="1"/>
  <c r="T897" i="1" s="1"/>
  <c r="U897" i="1" s="1"/>
  <c r="N896" i="1"/>
  <c r="P896" i="1" s="1"/>
  <c r="S896" i="1" s="1"/>
  <c r="T896" i="1" s="1"/>
  <c r="U896" i="1" s="1"/>
  <c r="N895" i="1"/>
  <c r="P895" i="1" s="1"/>
  <c r="S895" i="1" s="1"/>
  <c r="T895" i="1" s="1"/>
  <c r="U895" i="1" s="1"/>
  <c r="N894" i="1"/>
  <c r="P894" i="1" s="1"/>
  <c r="S894" i="1" s="1"/>
  <c r="T894" i="1" s="1"/>
  <c r="U894" i="1" s="1"/>
  <c r="N893" i="1"/>
  <c r="P893" i="1" s="1"/>
  <c r="S893" i="1" s="1"/>
  <c r="T893" i="1" s="1"/>
  <c r="U893" i="1" s="1"/>
  <c r="N892" i="1"/>
  <c r="P892" i="1" s="1"/>
  <c r="S892" i="1" s="1"/>
  <c r="T892" i="1" s="1"/>
  <c r="U892" i="1" s="1"/>
  <c r="N891" i="1"/>
  <c r="P891" i="1" s="1"/>
  <c r="S891" i="1" s="1"/>
  <c r="T891" i="1" s="1"/>
  <c r="U891" i="1" s="1"/>
  <c r="N890" i="1"/>
  <c r="P890" i="1" s="1"/>
  <c r="S890" i="1" s="1"/>
  <c r="T890" i="1" s="1"/>
  <c r="U890" i="1" s="1"/>
  <c r="N889" i="1"/>
  <c r="P889" i="1" s="1"/>
  <c r="S889" i="1" s="1"/>
  <c r="T889" i="1" s="1"/>
  <c r="U889" i="1" s="1"/>
  <c r="N888" i="1"/>
  <c r="P888" i="1" s="1"/>
  <c r="S888" i="1" s="1"/>
  <c r="T888" i="1" s="1"/>
  <c r="U888" i="1" s="1"/>
  <c r="N887" i="1"/>
  <c r="P887" i="1" s="1"/>
  <c r="S887" i="1" s="1"/>
  <c r="T887" i="1" s="1"/>
  <c r="U887" i="1" s="1"/>
  <c r="N886" i="1"/>
  <c r="P886" i="1" s="1"/>
  <c r="S886" i="1" s="1"/>
  <c r="T886" i="1" s="1"/>
  <c r="U886" i="1" s="1"/>
  <c r="N885" i="1"/>
  <c r="P885" i="1" s="1"/>
  <c r="S885" i="1" s="1"/>
  <c r="T885" i="1" s="1"/>
  <c r="U885" i="1" s="1"/>
  <c r="N884" i="1"/>
  <c r="P884" i="1" s="1"/>
  <c r="S884" i="1" s="1"/>
  <c r="T884" i="1" s="1"/>
  <c r="U884" i="1" s="1"/>
  <c r="N883" i="1"/>
  <c r="P883" i="1" s="1"/>
  <c r="S883" i="1" s="1"/>
  <c r="T883" i="1" s="1"/>
  <c r="U883" i="1" s="1"/>
  <c r="N882" i="1"/>
  <c r="P882" i="1" s="1"/>
  <c r="S882" i="1" s="1"/>
  <c r="T882" i="1" s="1"/>
  <c r="U882" i="1" s="1"/>
  <c r="N881" i="1"/>
  <c r="P881" i="1" s="1"/>
  <c r="S881" i="1" s="1"/>
  <c r="T881" i="1" s="1"/>
  <c r="U881" i="1" s="1"/>
  <c r="N880" i="1"/>
  <c r="P880" i="1" s="1"/>
  <c r="S880" i="1" s="1"/>
  <c r="T880" i="1" s="1"/>
  <c r="U880" i="1" s="1"/>
  <c r="N879" i="1"/>
  <c r="P879" i="1" s="1"/>
  <c r="S879" i="1" s="1"/>
  <c r="T879" i="1" s="1"/>
  <c r="U879" i="1" s="1"/>
  <c r="N878" i="1"/>
  <c r="P878" i="1" s="1"/>
  <c r="S878" i="1" s="1"/>
  <c r="T878" i="1" s="1"/>
  <c r="U878" i="1" s="1"/>
  <c r="N877" i="1"/>
  <c r="P877" i="1" s="1"/>
  <c r="S877" i="1" s="1"/>
  <c r="T877" i="1" s="1"/>
  <c r="U877" i="1" s="1"/>
  <c r="N876" i="1"/>
  <c r="P876" i="1" s="1"/>
  <c r="S876" i="1" s="1"/>
  <c r="T876" i="1" s="1"/>
  <c r="U876" i="1" s="1"/>
  <c r="N875" i="1"/>
  <c r="P875" i="1" s="1"/>
  <c r="S875" i="1" s="1"/>
  <c r="T875" i="1" s="1"/>
  <c r="U875" i="1" s="1"/>
  <c r="N874" i="1"/>
  <c r="P874" i="1" s="1"/>
  <c r="S874" i="1" s="1"/>
  <c r="T874" i="1" s="1"/>
  <c r="U874" i="1" s="1"/>
  <c r="N873" i="1"/>
  <c r="P873" i="1" s="1"/>
  <c r="S873" i="1" s="1"/>
  <c r="T873" i="1" s="1"/>
  <c r="U873" i="1" s="1"/>
  <c r="N872" i="1"/>
  <c r="P872" i="1" s="1"/>
  <c r="S872" i="1" s="1"/>
  <c r="T872" i="1" s="1"/>
  <c r="U872" i="1" s="1"/>
  <c r="N871" i="1"/>
  <c r="P871" i="1" s="1"/>
  <c r="S871" i="1" s="1"/>
  <c r="T871" i="1" s="1"/>
  <c r="U871" i="1" s="1"/>
  <c r="N870" i="1"/>
  <c r="P870" i="1" s="1"/>
  <c r="S870" i="1" s="1"/>
  <c r="T870" i="1" s="1"/>
  <c r="U870" i="1" s="1"/>
  <c r="N869" i="1"/>
  <c r="P869" i="1" s="1"/>
  <c r="S869" i="1" s="1"/>
  <c r="T869" i="1" s="1"/>
  <c r="U869" i="1" s="1"/>
  <c r="N868" i="1"/>
  <c r="P868" i="1" s="1"/>
  <c r="S868" i="1" s="1"/>
  <c r="T868" i="1" s="1"/>
  <c r="U868" i="1" s="1"/>
  <c r="N867" i="1"/>
  <c r="P867" i="1" s="1"/>
  <c r="S867" i="1" s="1"/>
  <c r="T867" i="1" s="1"/>
  <c r="U867" i="1" s="1"/>
  <c r="N866" i="1"/>
  <c r="P866" i="1" s="1"/>
  <c r="S866" i="1" s="1"/>
  <c r="T866" i="1" s="1"/>
  <c r="U866" i="1" s="1"/>
  <c r="N865" i="1"/>
  <c r="P865" i="1" s="1"/>
  <c r="S865" i="1" s="1"/>
  <c r="T865" i="1" s="1"/>
  <c r="U865" i="1" s="1"/>
  <c r="N864" i="1"/>
  <c r="P864" i="1" s="1"/>
  <c r="S864" i="1" s="1"/>
  <c r="T864" i="1" s="1"/>
  <c r="U864" i="1" s="1"/>
  <c r="N863" i="1"/>
  <c r="P863" i="1" s="1"/>
  <c r="S863" i="1" s="1"/>
  <c r="T863" i="1" s="1"/>
  <c r="U863" i="1" s="1"/>
  <c r="N862" i="1"/>
  <c r="P862" i="1" s="1"/>
  <c r="S862" i="1" s="1"/>
  <c r="T862" i="1" s="1"/>
  <c r="U862" i="1" s="1"/>
  <c r="N861" i="1"/>
  <c r="P861" i="1" s="1"/>
  <c r="S861" i="1" s="1"/>
  <c r="T861" i="1" s="1"/>
  <c r="U861" i="1" s="1"/>
  <c r="N860" i="1"/>
  <c r="P860" i="1" s="1"/>
  <c r="S860" i="1" s="1"/>
  <c r="T860" i="1" s="1"/>
  <c r="U860" i="1" s="1"/>
  <c r="N859" i="1"/>
  <c r="P859" i="1" s="1"/>
  <c r="S859" i="1" s="1"/>
  <c r="T859" i="1" s="1"/>
  <c r="U859" i="1" s="1"/>
  <c r="N858" i="1"/>
  <c r="P858" i="1" s="1"/>
  <c r="S858" i="1" s="1"/>
  <c r="T858" i="1" s="1"/>
  <c r="U858" i="1" s="1"/>
  <c r="N857" i="1"/>
  <c r="P857" i="1" s="1"/>
  <c r="S857" i="1" s="1"/>
  <c r="T857" i="1" s="1"/>
  <c r="U857" i="1" s="1"/>
  <c r="N856" i="1"/>
  <c r="P856" i="1" s="1"/>
  <c r="S856" i="1" s="1"/>
  <c r="T856" i="1" s="1"/>
  <c r="U856" i="1" s="1"/>
  <c r="N855" i="1"/>
  <c r="P855" i="1" s="1"/>
  <c r="S855" i="1" s="1"/>
  <c r="T855" i="1" s="1"/>
  <c r="U855" i="1" s="1"/>
  <c r="N854" i="1"/>
  <c r="P854" i="1" s="1"/>
  <c r="S854" i="1" s="1"/>
  <c r="T854" i="1" s="1"/>
  <c r="U854" i="1" s="1"/>
  <c r="N853" i="1"/>
  <c r="P853" i="1" s="1"/>
  <c r="S853" i="1" s="1"/>
  <c r="T853" i="1" s="1"/>
  <c r="U853" i="1" s="1"/>
  <c r="N852" i="1"/>
  <c r="P852" i="1" s="1"/>
  <c r="S852" i="1" s="1"/>
  <c r="T852" i="1" s="1"/>
  <c r="U852" i="1" s="1"/>
  <c r="N851" i="1"/>
  <c r="P851" i="1" s="1"/>
  <c r="S851" i="1" s="1"/>
  <c r="T851" i="1" s="1"/>
  <c r="U851" i="1" s="1"/>
  <c r="N850" i="1"/>
  <c r="P850" i="1" s="1"/>
  <c r="S850" i="1" s="1"/>
  <c r="T850" i="1" s="1"/>
  <c r="U850" i="1" s="1"/>
  <c r="N849" i="1"/>
  <c r="P849" i="1" s="1"/>
  <c r="S849" i="1" s="1"/>
  <c r="T849" i="1" s="1"/>
  <c r="U849" i="1" s="1"/>
  <c r="N848" i="1"/>
  <c r="P848" i="1" s="1"/>
  <c r="S848" i="1" s="1"/>
  <c r="T848" i="1" s="1"/>
  <c r="U848" i="1" s="1"/>
  <c r="N847" i="1"/>
  <c r="P847" i="1" s="1"/>
  <c r="S847" i="1" s="1"/>
  <c r="T847" i="1" s="1"/>
  <c r="U847" i="1" s="1"/>
  <c r="N846" i="1"/>
  <c r="P846" i="1" s="1"/>
  <c r="S846" i="1" s="1"/>
  <c r="T846" i="1" s="1"/>
  <c r="U846" i="1" s="1"/>
  <c r="N845" i="1"/>
  <c r="P845" i="1" s="1"/>
  <c r="S845" i="1" s="1"/>
  <c r="T845" i="1" s="1"/>
  <c r="U845" i="1" s="1"/>
  <c r="N844" i="1"/>
  <c r="P844" i="1" s="1"/>
  <c r="S844" i="1" s="1"/>
  <c r="T844" i="1" s="1"/>
  <c r="U844" i="1" s="1"/>
  <c r="N843" i="1"/>
  <c r="P843" i="1" s="1"/>
  <c r="S843" i="1" s="1"/>
  <c r="T843" i="1" s="1"/>
  <c r="U843" i="1" s="1"/>
  <c r="N842" i="1"/>
  <c r="P842" i="1" s="1"/>
  <c r="S842" i="1" s="1"/>
  <c r="T842" i="1" s="1"/>
  <c r="U842" i="1" s="1"/>
  <c r="N841" i="1"/>
  <c r="P841" i="1" s="1"/>
  <c r="S841" i="1" s="1"/>
  <c r="T841" i="1" s="1"/>
  <c r="U841" i="1" s="1"/>
  <c r="N840" i="1"/>
  <c r="P840" i="1" s="1"/>
  <c r="S840" i="1" s="1"/>
  <c r="T840" i="1" s="1"/>
  <c r="U840" i="1" s="1"/>
  <c r="N839" i="1"/>
  <c r="P839" i="1" s="1"/>
  <c r="S839" i="1" s="1"/>
  <c r="T839" i="1" s="1"/>
  <c r="U839" i="1" s="1"/>
  <c r="N838" i="1"/>
  <c r="P838" i="1" s="1"/>
  <c r="S838" i="1" s="1"/>
  <c r="T838" i="1" s="1"/>
  <c r="U838" i="1" s="1"/>
  <c r="N837" i="1"/>
  <c r="P837" i="1" s="1"/>
  <c r="S837" i="1" s="1"/>
  <c r="T837" i="1" s="1"/>
  <c r="U837" i="1" s="1"/>
  <c r="N836" i="1"/>
  <c r="P836" i="1" s="1"/>
  <c r="S836" i="1" s="1"/>
  <c r="T836" i="1" s="1"/>
  <c r="U836" i="1" s="1"/>
  <c r="N835" i="1"/>
  <c r="P835" i="1" s="1"/>
  <c r="S835" i="1" s="1"/>
  <c r="T835" i="1" s="1"/>
  <c r="U835" i="1" s="1"/>
  <c r="N834" i="1"/>
  <c r="P834" i="1" s="1"/>
  <c r="S834" i="1" s="1"/>
  <c r="T834" i="1" s="1"/>
  <c r="U834" i="1" s="1"/>
  <c r="N833" i="1"/>
  <c r="P833" i="1" s="1"/>
  <c r="S833" i="1" s="1"/>
  <c r="T833" i="1" s="1"/>
  <c r="U833" i="1" s="1"/>
  <c r="N832" i="1"/>
  <c r="P832" i="1" s="1"/>
  <c r="S832" i="1" s="1"/>
  <c r="T832" i="1" s="1"/>
  <c r="U832" i="1" s="1"/>
  <c r="N831" i="1"/>
  <c r="P831" i="1" s="1"/>
  <c r="S831" i="1" s="1"/>
  <c r="T831" i="1" s="1"/>
  <c r="U831" i="1" s="1"/>
  <c r="N830" i="1"/>
  <c r="P830" i="1" s="1"/>
  <c r="S830" i="1" s="1"/>
  <c r="T830" i="1" s="1"/>
  <c r="U830" i="1" s="1"/>
  <c r="N829" i="1"/>
  <c r="P829" i="1" s="1"/>
  <c r="S829" i="1" s="1"/>
  <c r="T829" i="1" s="1"/>
  <c r="U829" i="1" s="1"/>
  <c r="N828" i="1"/>
  <c r="P828" i="1" s="1"/>
  <c r="S828" i="1" s="1"/>
  <c r="T828" i="1" s="1"/>
  <c r="U828" i="1" s="1"/>
  <c r="N827" i="1"/>
  <c r="P827" i="1" s="1"/>
  <c r="S827" i="1" s="1"/>
  <c r="T827" i="1" s="1"/>
  <c r="U827" i="1" s="1"/>
  <c r="N826" i="1"/>
  <c r="P826" i="1" s="1"/>
  <c r="S826" i="1" s="1"/>
  <c r="T826" i="1" s="1"/>
  <c r="U826" i="1" s="1"/>
  <c r="N825" i="1"/>
  <c r="P825" i="1" s="1"/>
  <c r="S825" i="1" s="1"/>
  <c r="T825" i="1" s="1"/>
  <c r="U825" i="1" s="1"/>
  <c r="N824" i="1"/>
  <c r="P824" i="1" s="1"/>
  <c r="S824" i="1" s="1"/>
  <c r="T824" i="1" s="1"/>
  <c r="U824" i="1" s="1"/>
  <c r="N823" i="1"/>
  <c r="P823" i="1" s="1"/>
  <c r="S823" i="1" s="1"/>
  <c r="T823" i="1" s="1"/>
  <c r="U823" i="1" s="1"/>
  <c r="N822" i="1"/>
  <c r="P822" i="1" s="1"/>
  <c r="S822" i="1" s="1"/>
  <c r="T822" i="1" s="1"/>
  <c r="U822" i="1" s="1"/>
  <c r="N821" i="1"/>
  <c r="P821" i="1" s="1"/>
  <c r="S821" i="1" s="1"/>
  <c r="T821" i="1" s="1"/>
  <c r="U821" i="1" s="1"/>
  <c r="N820" i="1"/>
  <c r="P820" i="1" s="1"/>
  <c r="S820" i="1" s="1"/>
  <c r="T820" i="1" s="1"/>
  <c r="U820" i="1" s="1"/>
  <c r="N819" i="1"/>
  <c r="P819" i="1" s="1"/>
  <c r="S819" i="1" s="1"/>
  <c r="T819" i="1" s="1"/>
  <c r="U819" i="1" s="1"/>
  <c r="N818" i="1"/>
  <c r="P818" i="1" s="1"/>
  <c r="S818" i="1" s="1"/>
  <c r="T818" i="1" s="1"/>
  <c r="U818" i="1" s="1"/>
  <c r="N817" i="1"/>
  <c r="P817" i="1" s="1"/>
  <c r="S817" i="1" s="1"/>
  <c r="T817" i="1" s="1"/>
  <c r="U817" i="1" s="1"/>
  <c r="N816" i="1"/>
  <c r="P816" i="1" s="1"/>
  <c r="S816" i="1" s="1"/>
  <c r="T816" i="1" s="1"/>
  <c r="U816" i="1" s="1"/>
  <c r="N815" i="1"/>
  <c r="P815" i="1" s="1"/>
  <c r="S815" i="1" s="1"/>
  <c r="T815" i="1" s="1"/>
  <c r="U815" i="1" s="1"/>
  <c r="N814" i="1"/>
  <c r="P814" i="1" s="1"/>
  <c r="S814" i="1" s="1"/>
  <c r="T814" i="1" s="1"/>
  <c r="U814" i="1" s="1"/>
  <c r="N813" i="1"/>
  <c r="P813" i="1" s="1"/>
  <c r="S813" i="1" s="1"/>
  <c r="T813" i="1" s="1"/>
  <c r="U813" i="1" s="1"/>
  <c r="N812" i="1"/>
  <c r="P812" i="1" s="1"/>
  <c r="S812" i="1" s="1"/>
  <c r="T812" i="1" s="1"/>
  <c r="U812" i="1" s="1"/>
  <c r="N811" i="1"/>
  <c r="P811" i="1" s="1"/>
  <c r="S811" i="1" s="1"/>
  <c r="T811" i="1" s="1"/>
  <c r="U811" i="1" s="1"/>
  <c r="N810" i="1"/>
  <c r="P810" i="1" s="1"/>
  <c r="S810" i="1" s="1"/>
  <c r="T810" i="1" s="1"/>
  <c r="U810" i="1" s="1"/>
  <c r="N809" i="1"/>
  <c r="P809" i="1" s="1"/>
  <c r="S809" i="1" s="1"/>
  <c r="T809" i="1" s="1"/>
  <c r="U809" i="1" s="1"/>
  <c r="N808" i="1"/>
  <c r="P808" i="1" s="1"/>
  <c r="S808" i="1" s="1"/>
  <c r="T808" i="1" s="1"/>
  <c r="U808" i="1" s="1"/>
  <c r="N807" i="1"/>
  <c r="P807" i="1" s="1"/>
  <c r="S807" i="1" s="1"/>
  <c r="T807" i="1" s="1"/>
  <c r="U807" i="1" s="1"/>
  <c r="N806" i="1"/>
  <c r="P806" i="1" s="1"/>
  <c r="S806" i="1" s="1"/>
  <c r="T806" i="1" s="1"/>
  <c r="U806" i="1" s="1"/>
  <c r="N805" i="1"/>
  <c r="P805" i="1" s="1"/>
  <c r="S805" i="1" s="1"/>
  <c r="T805" i="1" s="1"/>
  <c r="U805" i="1" s="1"/>
  <c r="N804" i="1"/>
  <c r="P804" i="1" s="1"/>
  <c r="S804" i="1" s="1"/>
  <c r="T804" i="1" s="1"/>
  <c r="U804" i="1" s="1"/>
  <c r="N803" i="1"/>
  <c r="P803" i="1" s="1"/>
  <c r="S803" i="1" s="1"/>
  <c r="T803" i="1" s="1"/>
  <c r="U803" i="1" s="1"/>
  <c r="N802" i="1"/>
  <c r="P802" i="1" s="1"/>
  <c r="S802" i="1" s="1"/>
  <c r="T802" i="1" s="1"/>
  <c r="U802" i="1" s="1"/>
  <c r="N801" i="1"/>
  <c r="P801" i="1" s="1"/>
  <c r="S801" i="1" s="1"/>
  <c r="T801" i="1" s="1"/>
  <c r="U801" i="1" s="1"/>
  <c r="N800" i="1"/>
  <c r="P800" i="1" s="1"/>
  <c r="S800" i="1" s="1"/>
  <c r="T800" i="1" s="1"/>
  <c r="U800" i="1" s="1"/>
  <c r="N799" i="1"/>
  <c r="P799" i="1" s="1"/>
  <c r="S799" i="1" s="1"/>
  <c r="T799" i="1" s="1"/>
  <c r="U799" i="1" s="1"/>
  <c r="N798" i="1"/>
  <c r="P798" i="1" s="1"/>
  <c r="S798" i="1" s="1"/>
  <c r="T798" i="1" s="1"/>
  <c r="U798" i="1" s="1"/>
  <c r="N797" i="1"/>
  <c r="P797" i="1" s="1"/>
  <c r="S797" i="1" s="1"/>
  <c r="T797" i="1" s="1"/>
  <c r="U797" i="1" s="1"/>
  <c r="N796" i="1"/>
  <c r="P796" i="1" s="1"/>
  <c r="S796" i="1" s="1"/>
  <c r="T796" i="1" s="1"/>
  <c r="U796" i="1" s="1"/>
  <c r="N795" i="1"/>
  <c r="P795" i="1" s="1"/>
  <c r="S795" i="1" s="1"/>
  <c r="T795" i="1" s="1"/>
  <c r="U795" i="1" s="1"/>
  <c r="N794" i="1"/>
  <c r="P794" i="1" s="1"/>
  <c r="S794" i="1" s="1"/>
  <c r="T794" i="1" s="1"/>
  <c r="U794" i="1" s="1"/>
  <c r="N793" i="1"/>
  <c r="P793" i="1" s="1"/>
  <c r="S793" i="1" s="1"/>
  <c r="T793" i="1" s="1"/>
  <c r="U793" i="1" s="1"/>
  <c r="N792" i="1"/>
  <c r="P792" i="1" s="1"/>
  <c r="S792" i="1" s="1"/>
  <c r="T792" i="1" s="1"/>
  <c r="U792" i="1" s="1"/>
  <c r="N791" i="1"/>
  <c r="P791" i="1" s="1"/>
  <c r="S791" i="1" s="1"/>
  <c r="T791" i="1" s="1"/>
  <c r="U791" i="1" s="1"/>
  <c r="N790" i="1"/>
  <c r="P790" i="1" s="1"/>
  <c r="S790" i="1" s="1"/>
  <c r="T790" i="1" s="1"/>
  <c r="U790" i="1" s="1"/>
  <c r="N789" i="1"/>
  <c r="P789" i="1" s="1"/>
  <c r="S789" i="1" s="1"/>
  <c r="T789" i="1" s="1"/>
  <c r="U789" i="1" s="1"/>
  <c r="N788" i="1"/>
  <c r="P788" i="1" s="1"/>
  <c r="S788" i="1" s="1"/>
  <c r="T788" i="1" s="1"/>
  <c r="U788" i="1" s="1"/>
  <c r="N787" i="1"/>
  <c r="P787" i="1" s="1"/>
  <c r="S787" i="1" s="1"/>
  <c r="T787" i="1" s="1"/>
  <c r="U787" i="1" s="1"/>
  <c r="N786" i="1"/>
  <c r="P786" i="1" s="1"/>
  <c r="S786" i="1" s="1"/>
  <c r="T786" i="1" s="1"/>
  <c r="U786" i="1" s="1"/>
  <c r="N785" i="1"/>
  <c r="P785" i="1" s="1"/>
  <c r="S785" i="1" s="1"/>
  <c r="T785" i="1" s="1"/>
  <c r="U785" i="1" s="1"/>
  <c r="N784" i="1"/>
  <c r="P784" i="1" s="1"/>
  <c r="S784" i="1" s="1"/>
  <c r="T784" i="1" s="1"/>
  <c r="U784" i="1" s="1"/>
  <c r="N783" i="1"/>
  <c r="P783" i="1" s="1"/>
  <c r="S783" i="1" s="1"/>
  <c r="T783" i="1" s="1"/>
  <c r="U783" i="1" s="1"/>
  <c r="N782" i="1"/>
  <c r="P782" i="1" s="1"/>
  <c r="S782" i="1" s="1"/>
  <c r="T782" i="1" s="1"/>
  <c r="U782" i="1" s="1"/>
  <c r="N781" i="1"/>
  <c r="P781" i="1" s="1"/>
  <c r="S781" i="1" s="1"/>
  <c r="T781" i="1" s="1"/>
  <c r="U781" i="1" s="1"/>
  <c r="N780" i="1"/>
  <c r="P780" i="1" s="1"/>
  <c r="S780" i="1" s="1"/>
  <c r="T780" i="1" s="1"/>
  <c r="U780" i="1" s="1"/>
  <c r="N779" i="1"/>
  <c r="P779" i="1" s="1"/>
  <c r="S779" i="1" s="1"/>
  <c r="T779" i="1" s="1"/>
  <c r="U779" i="1" s="1"/>
  <c r="N778" i="1"/>
  <c r="P778" i="1" s="1"/>
  <c r="S778" i="1" s="1"/>
  <c r="T778" i="1" s="1"/>
  <c r="U778" i="1" s="1"/>
  <c r="N777" i="1"/>
  <c r="P777" i="1" s="1"/>
  <c r="S777" i="1" s="1"/>
  <c r="T777" i="1" s="1"/>
  <c r="U777" i="1" s="1"/>
  <c r="N776" i="1"/>
  <c r="P776" i="1" s="1"/>
  <c r="S776" i="1" s="1"/>
  <c r="T776" i="1" s="1"/>
  <c r="U776" i="1" s="1"/>
  <c r="N775" i="1"/>
  <c r="P775" i="1" s="1"/>
  <c r="S775" i="1" s="1"/>
  <c r="T775" i="1" s="1"/>
  <c r="U775" i="1" s="1"/>
  <c r="N774" i="1"/>
  <c r="P774" i="1" s="1"/>
  <c r="S774" i="1" s="1"/>
  <c r="T774" i="1" s="1"/>
  <c r="U774" i="1" s="1"/>
  <c r="N773" i="1"/>
  <c r="P773" i="1" s="1"/>
  <c r="S773" i="1" s="1"/>
  <c r="T773" i="1" s="1"/>
  <c r="U773" i="1" s="1"/>
  <c r="N772" i="1"/>
  <c r="P772" i="1" s="1"/>
  <c r="S772" i="1" s="1"/>
  <c r="T772" i="1" s="1"/>
  <c r="U772" i="1" s="1"/>
  <c r="N771" i="1"/>
  <c r="P771" i="1" s="1"/>
  <c r="S771" i="1" s="1"/>
  <c r="T771" i="1" s="1"/>
  <c r="U771" i="1" s="1"/>
  <c r="N770" i="1"/>
  <c r="P770" i="1" s="1"/>
  <c r="S770" i="1" s="1"/>
  <c r="T770" i="1" s="1"/>
  <c r="U770" i="1" s="1"/>
  <c r="N769" i="1"/>
  <c r="P769" i="1" s="1"/>
  <c r="S769" i="1" s="1"/>
  <c r="T769" i="1" s="1"/>
  <c r="U769" i="1" s="1"/>
  <c r="N768" i="1"/>
  <c r="P768" i="1" s="1"/>
  <c r="S768" i="1" s="1"/>
  <c r="T768" i="1" s="1"/>
  <c r="U768" i="1" s="1"/>
  <c r="N767" i="1"/>
  <c r="P767" i="1" s="1"/>
  <c r="S767" i="1" s="1"/>
  <c r="T767" i="1" s="1"/>
  <c r="U767" i="1" s="1"/>
  <c r="N766" i="1"/>
  <c r="P766" i="1" s="1"/>
  <c r="S766" i="1" s="1"/>
  <c r="T766" i="1" s="1"/>
  <c r="U766" i="1" s="1"/>
  <c r="N765" i="1"/>
  <c r="P765" i="1" s="1"/>
  <c r="S765" i="1" s="1"/>
  <c r="T765" i="1" s="1"/>
  <c r="U765" i="1" s="1"/>
  <c r="N764" i="1"/>
  <c r="P764" i="1" s="1"/>
  <c r="S764" i="1" s="1"/>
  <c r="T764" i="1" s="1"/>
  <c r="U764" i="1" s="1"/>
  <c r="N763" i="1"/>
  <c r="P763" i="1" s="1"/>
  <c r="S763" i="1" s="1"/>
  <c r="T763" i="1" s="1"/>
  <c r="U763" i="1" s="1"/>
  <c r="N762" i="1"/>
  <c r="P762" i="1" s="1"/>
  <c r="S762" i="1" s="1"/>
  <c r="T762" i="1" s="1"/>
  <c r="U762" i="1" s="1"/>
  <c r="N761" i="1"/>
  <c r="P761" i="1" s="1"/>
  <c r="S761" i="1" s="1"/>
  <c r="T761" i="1" s="1"/>
  <c r="U761" i="1" s="1"/>
  <c r="N760" i="1"/>
  <c r="P760" i="1" s="1"/>
  <c r="S760" i="1" s="1"/>
  <c r="T760" i="1" s="1"/>
  <c r="U760" i="1" s="1"/>
  <c r="N759" i="1"/>
  <c r="P759" i="1" s="1"/>
  <c r="S759" i="1" s="1"/>
  <c r="T759" i="1" s="1"/>
  <c r="U759" i="1" s="1"/>
  <c r="N758" i="1"/>
  <c r="P758" i="1" s="1"/>
  <c r="S758" i="1" s="1"/>
  <c r="T758" i="1" s="1"/>
  <c r="U758" i="1" s="1"/>
  <c r="N757" i="1"/>
  <c r="P757" i="1" s="1"/>
  <c r="S757" i="1" s="1"/>
  <c r="T757" i="1" s="1"/>
  <c r="U757" i="1" s="1"/>
  <c r="N756" i="1"/>
  <c r="P756" i="1" s="1"/>
  <c r="S756" i="1" s="1"/>
  <c r="T756" i="1" s="1"/>
  <c r="U756" i="1" s="1"/>
  <c r="N755" i="1"/>
  <c r="P755" i="1" s="1"/>
  <c r="S755" i="1" s="1"/>
  <c r="T755" i="1" s="1"/>
  <c r="U755" i="1" s="1"/>
  <c r="N754" i="1"/>
  <c r="P754" i="1" s="1"/>
  <c r="S754" i="1" s="1"/>
  <c r="T754" i="1" s="1"/>
  <c r="U754" i="1" s="1"/>
  <c r="N753" i="1"/>
  <c r="P753" i="1" s="1"/>
  <c r="S753" i="1" s="1"/>
  <c r="T753" i="1" s="1"/>
  <c r="U753" i="1" s="1"/>
  <c r="N752" i="1"/>
  <c r="P752" i="1" s="1"/>
  <c r="S752" i="1" s="1"/>
  <c r="T752" i="1" s="1"/>
  <c r="U752" i="1" s="1"/>
  <c r="N751" i="1"/>
  <c r="P751" i="1" s="1"/>
  <c r="S751" i="1" s="1"/>
  <c r="T751" i="1" s="1"/>
  <c r="U751" i="1" s="1"/>
  <c r="N750" i="1"/>
  <c r="P750" i="1" s="1"/>
  <c r="S750" i="1" s="1"/>
  <c r="T750" i="1" s="1"/>
  <c r="U750" i="1" s="1"/>
  <c r="N749" i="1"/>
  <c r="P749" i="1" s="1"/>
  <c r="S749" i="1" s="1"/>
  <c r="T749" i="1" s="1"/>
  <c r="U749" i="1" s="1"/>
  <c r="N748" i="1"/>
  <c r="P748" i="1" s="1"/>
  <c r="S748" i="1" s="1"/>
  <c r="T748" i="1" s="1"/>
  <c r="U748" i="1" s="1"/>
  <c r="N747" i="1"/>
  <c r="P747" i="1" s="1"/>
  <c r="S747" i="1" s="1"/>
  <c r="T747" i="1" s="1"/>
  <c r="U747" i="1" s="1"/>
  <c r="N746" i="1"/>
  <c r="P746" i="1" s="1"/>
  <c r="S746" i="1" s="1"/>
  <c r="T746" i="1" s="1"/>
  <c r="U746" i="1" s="1"/>
  <c r="N745" i="1"/>
  <c r="P745" i="1" s="1"/>
  <c r="S745" i="1" s="1"/>
  <c r="T745" i="1" s="1"/>
  <c r="U745" i="1" s="1"/>
  <c r="N744" i="1"/>
  <c r="P744" i="1" s="1"/>
  <c r="S744" i="1" s="1"/>
  <c r="T744" i="1" s="1"/>
  <c r="U744" i="1" s="1"/>
  <c r="N743" i="1"/>
  <c r="P743" i="1" s="1"/>
  <c r="S743" i="1" s="1"/>
  <c r="T743" i="1" s="1"/>
  <c r="U743" i="1" s="1"/>
  <c r="N742" i="1"/>
  <c r="P742" i="1" s="1"/>
  <c r="S742" i="1" s="1"/>
  <c r="T742" i="1" s="1"/>
  <c r="U742" i="1" s="1"/>
  <c r="N741" i="1"/>
  <c r="P741" i="1" s="1"/>
  <c r="S741" i="1" s="1"/>
  <c r="T741" i="1" s="1"/>
  <c r="U741" i="1" s="1"/>
  <c r="N740" i="1"/>
  <c r="P740" i="1" s="1"/>
  <c r="S740" i="1" s="1"/>
  <c r="T740" i="1" s="1"/>
  <c r="U740" i="1" s="1"/>
  <c r="N739" i="1"/>
  <c r="P739" i="1" s="1"/>
  <c r="S739" i="1" s="1"/>
  <c r="T739" i="1" s="1"/>
  <c r="U739" i="1" s="1"/>
  <c r="N738" i="1"/>
  <c r="P738" i="1" s="1"/>
  <c r="S738" i="1" s="1"/>
  <c r="T738" i="1" s="1"/>
  <c r="U738" i="1" s="1"/>
  <c r="N737" i="1"/>
  <c r="P737" i="1" s="1"/>
  <c r="S737" i="1" s="1"/>
  <c r="T737" i="1" s="1"/>
  <c r="U737" i="1" s="1"/>
  <c r="N736" i="1"/>
  <c r="P736" i="1" s="1"/>
  <c r="S736" i="1" s="1"/>
  <c r="T736" i="1" s="1"/>
  <c r="U736" i="1" s="1"/>
  <c r="N735" i="1"/>
  <c r="P735" i="1" s="1"/>
  <c r="S735" i="1" s="1"/>
  <c r="T735" i="1" s="1"/>
  <c r="U735" i="1" s="1"/>
  <c r="N734" i="1"/>
  <c r="P734" i="1" s="1"/>
  <c r="S734" i="1" s="1"/>
  <c r="T734" i="1" s="1"/>
  <c r="U734" i="1" s="1"/>
  <c r="N733" i="1"/>
  <c r="P733" i="1" s="1"/>
  <c r="S733" i="1" s="1"/>
  <c r="T733" i="1" s="1"/>
  <c r="U733" i="1" s="1"/>
  <c r="N732" i="1"/>
  <c r="P732" i="1" s="1"/>
  <c r="S732" i="1" s="1"/>
  <c r="T732" i="1" s="1"/>
  <c r="U732" i="1" s="1"/>
  <c r="N731" i="1"/>
  <c r="P731" i="1" s="1"/>
  <c r="S731" i="1" s="1"/>
  <c r="T731" i="1" s="1"/>
  <c r="U731" i="1" s="1"/>
  <c r="N730" i="1"/>
  <c r="P730" i="1" s="1"/>
  <c r="S730" i="1" s="1"/>
  <c r="T730" i="1" s="1"/>
  <c r="U730" i="1" s="1"/>
  <c r="N729" i="1"/>
  <c r="P729" i="1" s="1"/>
  <c r="S729" i="1" s="1"/>
  <c r="T729" i="1" s="1"/>
  <c r="U729" i="1" s="1"/>
  <c r="N728" i="1"/>
  <c r="P728" i="1" s="1"/>
  <c r="S728" i="1" s="1"/>
  <c r="T728" i="1" s="1"/>
  <c r="U728" i="1" s="1"/>
  <c r="N727" i="1"/>
  <c r="P727" i="1" s="1"/>
  <c r="S727" i="1" s="1"/>
  <c r="T727" i="1" s="1"/>
  <c r="U727" i="1" s="1"/>
  <c r="N726" i="1"/>
  <c r="P726" i="1" s="1"/>
  <c r="S726" i="1" s="1"/>
  <c r="T726" i="1" s="1"/>
  <c r="U726" i="1" s="1"/>
  <c r="N725" i="1"/>
  <c r="P725" i="1" s="1"/>
  <c r="S725" i="1" s="1"/>
  <c r="T725" i="1" s="1"/>
  <c r="U725" i="1" s="1"/>
  <c r="N724" i="1"/>
  <c r="P724" i="1" s="1"/>
  <c r="S724" i="1" s="1"/>
  <c r="T724" i="1" s="1"/>
  <c r="U724" i="1" s="1"/>
  <c r="N723" i="1"/>
  <c r="P723" i="1" s="1"/>
  <c r="S723" i="1" s="1"/>
  <c r="T723" i="1" s="1"/>
  <c r="U723" i="1" s="1"/>
  <c r="N722" i="1"/>
  <c r="P722" i="1" s="1"/>
  <c r="S722" i="1" s="1"/>
  <c r="T722" i="1" s="1"/>
  <c r="U722" i="1" s="1"/>
  <c r="N721" i="1"/>
  <c r="P721" i="1" s="1"/>
  <c r="S721" i="1" s="1"/>
  <c r="T721" i="1" s="1"/>
  <c r="U721" i="1" s="1"/>
  <c r="N720" i="1"/>
  <c r="P720" i="1" s="1"/>
  <c r="S720" i="1" s="1"/>
  <c r="T720" i="1" s="1"/>
  <c r="U720" i="1" s="1"/>
  <c r="N719" i="1"/>
  <c r="P719" i="1" s="1"/>
  <c r="S719" i="1" s="1"/>
  <c r="T719" i="1" s="1"/>
  <c r="U719" i="1" s="1"/>
  <c r="N718" i="1"/>
  <c r="P718" i="1" s="1"/>
  <c r="S718" i="1" s="1"/>
  <c r="T718" i="1" s="1"/>
  <c r="U718" i="1" s="1"/>
  <c r="N717" i="1"/>
  <c r="P717" i="1" s="1"/>
  <c r="S717" i="1" s="1"/>
  <c r="T717" i="1" s="1"/>
  <c r="U717" i="1" s="1"/>
  <c r="N716" i="1"/>
  <c r="P716" i="1" s="1"/>
  <c r="S716" i="1" s="1"/>
  <c r="T716" i="1" s="1"/>
  <c r="U716" i="1" s="1"/>
  <c r="N715" i="1"/>
  <c r="P715" i="1" s="1"/>
  <c r="S715" i="1" s="1"/>
  <c r="T715" i="1" s="1"/>
  <c r="U715" i="1" s="1"/>
  <c r="N714" i="1"/>
  <c r="P714" i="1" s="1"/>
  <c r="S714" i="1" s="1"/>
  <c r="T714" i="1" s="1"/>
  <c r="U714" i="1" s="1"/>
  <c r="N713" i="1"/>
  <c r="P713" i="1" s="1"/>
  <c r="S713" i="1" s="1"/>
  <c r="T713" i="1" s="1"/>
  <c r="U713" i="1" s="1"/>
  <c r="N712" i="1"/>
  <c r="P712" i="1" s="1"/>
  <c r="S712" i="1" s="1"/>
  <c r="T712" i="1" s="1"/>
  <c r="U712" i="1" s="1"/>
  <c r="N711" i="1"/>
  <c r="P711" i="1" s="1"/>
  <c r="S711" i="1" s="1"/>
  <c r="T711" i="1" s="1"/>
  <c r="U711" i="1" s="1"/>
  <c r="N710" i="1"/>
  <c r="P710" i="1" s="1"/>
  <c r="S710" i="1" s="1"/>
  <c r="T710" i="1" s="1"/>
  <c r="U710" i="1" s="1"/>
  <c r="N709" i="1"/>
  <c r="P709" i="1" s="1"/>
  <c r="S709" i="1" s="1"/>
  <c r="T709" i="1" s="1"/>
  <c r="U709" i="1" s="1"/>
  <c r="N708" i="1"/>
  <c r="P708" i="1" s="1"/>
  <c r="S708" i="1" s="1"/>
  <c r="T708" i="1" s="1"/>
  <c r="U708" i="1" s="1"/>
  <c r="N707" i="1"/>
  <c r="P707" i="1" s="1"/>
  <c r="S707" i="1" s="1"/>
  <c r="T707" i="1" s="1"/>
  <c r="U707" i="1" s="1"/>
  <c r="N706" i="1"/>
  <c r="P706" i="1" s="1"/>
  <c r="S706" i="1" s="1"/>
  <c r="T706" i="1" s="1"/>
  <c r="U706" i="1" s="1"/>
  <c r="N705" i="1"/>
  <c r="P705" i="1" s="1"/>
  <c r="S705" i="1" s="1"/>
  <c r="T705" i="1" s="1"/>
  <c r="U705" i="1" s="1"/>
  <c r="N704" i="1"/>
  <c r="P704" i="1" s="1"/>
  <c r="S704" i="1" s="1"/>
  <c r="T704" i="1" s="1"/>
  <c r="U704" i="1" s="1"/>
  <c r="N703" i="1"/>
  <c r="P703" i="1" s="1"/>
  <c r="S703" i="1" s="1"/>
  <c r="T703" i="1" s="1"/>
  <c r="U703" i="1" s="1"/>
  <c r="N702" i="1"/>
  <c r="P702" i="1" s="1"/>
  <c r="S702" i="1" s="1"/>
  <c r="T702" i="1" s="1"/>
  <c r="U702" i="1" s="1"/>
  <c r="N701" i="1"/>
  <c r="P701" i="1" s="1"/>
  <c r="S701" i="1" s="1"/>
  <c r="T701" i="1" s="1"/>
  <c r="U701" i="1" s="1"/>
  <c r="N700" i="1"/>
  <c r="P700" i="1" s="1"/>
  <c r="S700" i="1" s="1"/>
  <c r="T700" i="1" s="1"/>
  <c r="U700" i="1" s="1"/>
  <c r="N699" i="1"/>
  <c r="P699" i="1" s="1"/>
  <c r="S699" i="1" s="1"/>
  <c r="T699" i="1" s="1"/>
  <c r="U699" i="1" s="1"/>
  <c r="N698" i="1"/>
  <c r="P698" i="1" s="1"/>
  <c r="S698" i="1" s="1"/>
  <c r="T698" i="1" s="1"/>
  <c r="U698" i="1" s="1"/>
  <c r="N697" i="1"/>
  <c r="P697" i="1" s="1"/>
  <c r="S697" i="1" s="1"/>
  <c r="T697" i="1" s="1"/>
  <c r="U697" i="1" s="1"/>
  <c r="N696" i="1"/>
  <c r="P696" i="1" s="1"/>
  <c r="S696" i="1" s="1"/>
  <c r="T696" i="1" s="1"/>
  <c r="U696" i="1" s="1"/>
  <c r="N695" i="1"/>
  <c r="P695" i="1" s="1"/>
  <c r="S695" i="1" s="1"/>
  <c r="T695" i="1" s="1"/>
  <c r="U695" i="1" s="1"/>
  <c r="N694" i="1"/>
  <c r="P694" i="1" s="1"/>
  <c r="S694" i="1" s="1"/>
  <c r="T694" i="1" s="1"/>
  <c r="U694" i="1" s="1"/>
  <c r="N693" i="1"/>
  <c r="P693" i="1" s="1"/>
  <c r="S693" i="1" s="1"/>
  <c r="T693" i="1" s="1"/>
  <c r="U693" i="1" s="1"/>
  <c r="N692" i="1"/>
  <c r="P692" i="1" s="1"/>
  <c r="S692" i="1" s="1"/>
  <c r="T692" i="1" s="1"/>
  <c r="U692" i="1" s="1"/>
  <c r="N691" i="1"/>
  <c r="P691" i="1" s="1"/>
  <c r="S691" i="1" s="1"/>
  <c r="T691" i="1" s="1"/>
  <c r="U691" i="1" s="1"/>
  <c r="N690" i="1"/>
  <c r="P690" i="1" s="1"/>
  <c r="S690" i="1" s="1"/>
  <c r="T690" i="1" s="1"/>
  <c r="U690" i="1" s="1"/>
  <c r="N689" i="1"/>
  <c r="P689" i="1" s="1"/>
  <c r="S689" i="1" s="1"/>
  <c r="T689" i="1" s="1"/>
  <c r="U689" i="1" s="1"/>
  <c r="N688" i="1"/>
  <c r="P688" i="1" s="1"/>
  <c r="S688" i="1" s="1"/>
  <c r="T688" i="1" s="1"/>
  <c r="U688" i="1" s="1"/>
  <c r="N687" i="1"/>
  <c r="P687" i="1" s="1"/>
  <c r="S687" i="1" s="1"/>
  <c r="T687" i="1" s="1"/>
  <c r="U687" i="1" s="1"/>
  <c r="N686" i="1"/>
  <c r="P686" i="1" s="1"/>
  <c r="S686" i="1" s="1"/>
  <c r="T686" i="1" s="1"/>
  <c r="U686" i="1" s="1"/>
  <c r="N685" i="1"/>
  <c r="P685" i="1" s="1"/>
  <c r="S685" i="1" s="1"/>
  <c r="T685" i="1" s="1"/>
  <c r="U685" i="1" s="1"/>
  <c r="N684" i="1"/>
  <c r="P684" i="1" s="1"/>
  <c r="S684" i="1" s="1"/>
  <c r="T684" i="1" s="1"/>
  <c r="U684" i="1" s="1"/>
  <c r="N683" i="1"/>
  <c r="P683" i="1" s="1"/>
  <c r="S683" i="1" s="1"/>
  <c r="T683" i="1" s="1"/>
  <c r="U683" i="1" s="1"/>
  <c r="N682" i="1"/>
  <c r="P682" i="1" s="1"/>
  <c r="S682" i="1" s="1"/>
  <c r="T682" i="1" s="1"/>
  <c r="U682" i="1" s="1"/>
  <c r="N681" i="1"/>
  <c r="P681" i="1" s="1"/>
  <c r="S681" i="1" s="1"/>
  <c r="T681" i="1" s="1"/>
  <c r="U681" i="1" s="1"/>
  <c r="N680" i="1"/>
  <c r="P680" i="1" s="1"/>
  <c r="S680" i="1" s="1"/>
  <c r="T680" i="1" s="1"/>
  <c r="U680" i="1" s="1"/>
  <c r="N679" i="1"/>
  <c r="P679" i="1" s="1"/>
  <c r="S679" i="1" s="1"/>
  <c r="T679" i="1" s="1"/>
  <c r="U679" i="1" s="1"/>
  <c r="N678" i="1"/>
  <c r="P678" i="1" s="1"/>
  <c r="S678" i="1" s="1"/>
  <c r="T678" i="1" s="1"/>
  <c r="U678" i="1" s="1"/>
  <c r="N677" i="1"/>
  <c r="P677" i="1" s="1"/>
  <c r="S677" i="1" s="1"/>
  <c r="T677" i="1" s="1"/>
  <c r="U677" i="1" s="1"/>
  <c r="N676" i="1"/>
  <c r="P676" i="1" s="1"/>
  <c r="S676" i="1" s="1"/>
  <c r="T676" i="1" s="1"/>
  <c r="U676" i="1" s="1"/>
  <c r="N675" i="1"/>
  <c r="P675" i="1" s="1"/>
  <c r="S675" i="1" s="1"/>
  <c r="T675" i="1" s="1"/>
  <c r="U675" i="1" s="1"/>
  <c r="N674" i="1"/>
  <c r="P674" i="1" s="1"/>
  <c r="S674" i="1" s="1"/>
  <c r="T674" i="1" s="1"/>
  <c r="U674" i="1" s="1"/>
  <c r="N673" i="1"/>
  <c r="P673" i="1" s="1"/>
  <c r="S673" i="1" s="1"/>
  <c r="T673" i="1" s="1"/>
  <c r="U673" i="1" s="1"/>
  <c r="N672" i="1"/>
  <c r="P672" i="1" s="1"/>
  <c r="S672" i="1" s="1"/>
  <c r="T672" i="1" s="1"/>
  <c r="U672" i="1" s="1"/>
  <c r="N671" i="1"/>
  <c r="P671" i="1" s="1"/>
  <c r="S671" i="1" s="1"/>
  <c r="T671" i="1" s="1"/>
  <c r="U671" i="1" s="1"/>
  <c r="N670" i="1"/>
  <c r="P670" i="1" s="1"/>
  <c r="S670" i="1" s="1"/>
  <c r="T670" i="1" s="1"/>
  <c r="U670" i="1" s="1"/>
  <c r="N669" i="1"/>
  <c r="P669" i="1" s="1"/>
  <c r="S669" i="1" s="1"/>
  <c r="T669" i="1" s="1"/>
  <c r="U669" i="1" s="1"/>
  <c r="N668" i="1"/>
  <c r="P668" i="1" s="1"/>
  <c r="S668" i="1" s="1"/>
  <c r="T668" i="1" s="1"/>
  <c r="U668" i="1" s="1"/>
  <c r="N667" i="1"/>
  <c r="P667" i="1" s="1"/>
  <c r="S667" i="1" s="1"/>
  <c r="T667" i="1" s="1"/>
  <c r="U667" i="1" s="1"/>
  <c r="N666" i="1"/>
  <c r="P666" i="1" s="1"/>
  <c r="S666" i="1" s="1"/>
  <c r="T666" i="1" s="1"/>
  <c r="U666" i="1" s="1"/>
  <c r="N665" i="1"/>
  <c r="P665" i="1" s="1"/>
  <c r="S665" i="1" s="1"/>
  <c r="T665" i="1" s="1"/>
  <c r="U665" i="1" s="1"/>
  <c r="N664" i="1"/>
  <c r="P664" i="1" s="1"/>
  <c r="S664" i="1" s="1"/>
  <c r="T664" i="1" s="1"/>
  <c r="U664" i="1" s="1"/>
  <c r="N663" i="1"/>
  <c r="P663" i="1" s="1"/>
  <c r="S663" i="1" s="1"/>
  <c r="T663" i="1" s="1"/>
  <c r="U663" i="1" s="1"/>
  <c r="N662" i="1"/>
  <c r="P662" i="1" s="1"/>
  <c r="S662" i="1" s="1"/>
  <c r="T662" i="1" s="1"/>
  <c r="U662" i="1" s="1"/>
  <c r="N661" i="1"/>
  <c r="P661" i="1" s="1"/>
  <c r="S661" i="1" s="1"/>
  <c r="T661" i="1" s="1"/>
  <c r="U661" i="1" s="1"/>
  <c r="N660" i="1"/>
  <c r="P660" i="1" s="1"/>
  <c r="S660" i="1" s="1"/>
  <c r="T660" i="1" s="1"/>
  <c r="U660" i="1" s="1"/>
  <c r="N659" i="1"/>
  <c r="P659" i="1" s="1"/>
  <c r="S659" i="1" s="1"/>
  <c r="T659" i="1" s="1"/>
  <c r="U659" i="1" s="1"/>
  <c r="N658" i="1"/>
  <c r="P658" i="1" s="1"/>
  <c r="S658" i="1" s="1"/>
  <c r="T658" i="1" s="1"/>
  <c r="U658" i="1" s="1"/>
  <c r="N657" i="1"/>
  <c r="P657" i="1" s="1"/>
  <c r="S657" i="1" s="1"/>
  <c r="T657" i="1" s="1"/>
  <c r="U657" i="1" s="1"/>
  <c r="N656" i="1"/>
  <c r="P656" i="1" s="1"/>
  <c r="S656" i="1" s="1"/>
  <c r="T656" i="1" s="1"/>
  <c r="U656" i="1" s="1"/>
  <c r="N655" i="1"/>
  <c r="P655" i="1" s="1"/>
  <c r="S655" i="1" s="1"/>
  <c r="T655" i="1" s="1"/>
  <c r="U655" i="1" s="1"/>
  <c r="N654" i="1"/>
  <c r="P654" i="1" s="1"/>
  <c r="S654" i="1" s="1"/>
  <c r="T654" i="1" s="1"/>
  <c r="U654" i="1" s="1"/>
  <c r="N653" i="1"/>
  <c r="P653" i="1" s="1"/>
  <c r="S653" i="1" s="1"/>
  <c r="T653" i="1" s="1"/>
  <c r="U653" i="1" s="1"/>
  <c r="N652" i="1"/>
  <c r="P652" i="1" s="1"/>
  <c r="S652" i="1" s="1"/>
  <c r="T652" i="1" s="1"/>
  <c r="U652" i="1" s="1"/>
  <c r="N651" i="1"/>
  <c r="P651" i="1" s="1"/>
  <c r="S651" i="1" s="1"/>
  <c r="T651" i="1" s="1"/>
  <c r="U651" i="1" s="1"/>
  <c r="N650" i="1"/>
  <c r="P650" i="1" s="1"/>
  <c r="S650" i="1" s="1"/>
  <c r="T650" i="1" s="1"/>
  <c r="U650" i="1" s="1"/>
  <c r="N649" i="1"/>
  <c r="P649" i="1" s="1"/>
  <c r="S649" i="1" s="1"/>
  <c r="T649" i="1" s="1"/>
  <c r="U649" i="1" s="1"/>
  <c r="N648" i="1"/>
  <c r="P648" i="1" s="1"/>
  <c r="S648" i="1" s="1"/>
  <c r="T648" i="1" s="1"/>
  <c r="U648" i="1" s="1"/>
  <c r="N647" i="1"/>
  <c r="P647" i="1" s="1"/>
  <c r="S647" i="1" s="1"/>
  <c r="T647" i="1" s="1"/>
  <c r="U647" i="1" s="1"/>
  <c r="N646" i="1"/>
  <c r="P646" i="1" s="1"/>
  <c r="S646" i="1" s="1"/>
  <c r="T646" i="1" s="1"/>
  <c r="U646" i="1" s="1"/>
  <c r="N645" i="1"/>
  <c r="P645" i="1" s="1"/>
  <c r="S645" i="1" s="1"/>
  <c r="T645" i="1" s="1"/>
  <c r="U645" i="1" s="1"/>
  <c r="N644" i="1"/>
  <c r="P644" i="1" s="1"/>
  <c r="S644" i="1" s="1"/>
  <c r="T644" i="1" s="1"/>
  <c r="U644" i="1" s="1"/>
  <c r="N643" i="1"/>
  <c r="P643" i="1" s="1"/>
  <c r="S643" i="1" s="1"/>
  <c r="T643" i="1" s="1"/>
  <c r="U643" i="1" s="1"/>
  <c r="N642" i="1"/>
  <c r="P642" i="1" s="1"/>
  <c r="S642" i="1" s="1"/>
  <c r="T642" i="1" s="1"/>
  <c r="U642" i="1" s="1"/>
  <c r="N641" i="1"/>
  <c r="P641" i="1" s="1"/>
  <c r="S641" i="1" s="1"/>
  <c r="T641" i="1" s="1"/>
  <c r="U641" i="1" s="1"/>
  <c r="N640" i="1"/>
  <c r="P640" i="1" s="1"/>
  <c r="S640" i="1" s="1"/>
  <c r="T640" i="1" s="1"/>
  <c r="U640" i="1" s="1"/>
  <c r="N639" i="1"/>
  <c r="P639" i="1" s="1"/>
  <c r="S639" i="1" s="1"/>
  <c r="T639" i="1" s="1"/>
  <c r="U639" i="1" s="1"/>
  <c r="N638" i="1"/>
  <c r="P638" i="1" s="1"/>
  <c r="S638" i="1" s="1"/>
  <c r="T638" i="1" s="1"/>
  <c r="U638" i="1" s="1"/>
  <c r="N637" i="1"/>
  <c r="P637" i="1" s="1"/>
  <c r="S637" i="1" s="1"/>
  <c r="T637" i="1" s="1"/>
  <c r="U637" i="1" s="1"/>
  <c r="N636" i="1"/>
  <c r="P636" i="1" s="1"/>
  <c r="S636" i="1" s="1"/>
  <c r="T636" i="1" s="1"/>
  <c r="U636" i="1" s="1"/>
  <c r="N635" i="1"/>
  <c r="P635" i="1" s="1"/>
  <c r="S635" i="1" s="1"/>
  <c r="T635" i="1" s="1"/>
  <c r="U635" i="1" s="1"/>
  <c r="N634" i="1"/>
  <c r="P634" i="1" s="1"/>
  <c r="S634" i="1" s="1"/>
  <c r="T634" i="1" s="1"/>
  <c r="U634" i="1" s="1"/>
  <c r="N633" i="1"/>
  <c r="P633" i="1" s="1"/>
  <c r="S633" i="1" s="1"/>
  <c r="T633" i="1" s="1"/>
  <c r="U633" i="1" s="1"/>
  <c r="N632" i="1"/>
  <c r="P632" i="1" s="1"/>
  <c r="S632" i="1" s="1"/>
  <c r="T632" i="1" s="1"/>
  <c r="U632" i="1" s="1"/>
  <c r="N631" i="1"/>
  <c r="P631" i="1" s="1"/>
  <c r="S631" i="1" s="1"/>
  <c r="T631" i="1" s="1"/>
  <c r="U631" i="1" s="1"/>
  <c r="N630" i="1"/>
  <c r="P630" i="1" s="1"/>
  <c r="S630" i="1" s="1"/>
  <c r="T630" i="1" s="1"/>
  <c r="U630" i="1" s="1"/>
  <c r="N629" i="1"/>
  <c r="P629" i="1" s="1"/>
  <c r="S629" i="1" s="1"/>
  <c r="T629" i="1" s="1"/>
  <c r="U629" i="1" s="1"/>
  <c r="N628" i="1"/>
  <c r="P628" i="1" s="1"/>
  <c r="S628" i="1" s="1"/>
  <c r="T628" i="1" s="1"/>
  <c r="U628" i="1" s="1"/>
  <c r="N627" i="1"/>
  <c r="P627" i="1" s="1"/>
  <c r="S627" i="1" s="1"/>
  <c r="T627" i="1" s="1"/>
  <c r="U627" i="1" s="1"/>
  <c r="N626" i="1"/>
  <c r="P626" i="1" s="1"/>
  <c r="S626" i="1" s="1"/>
  <c r="T626" i="1" s="1"/>
  <c r="U626" i="1" s="1"/>
  <c r="N625" i="1"/>
  <c r="P625" i="1" s="1"/>
  <c r="S625" i="1" s="1"/>
  <c r="T625" i="1" s="1"/>
  <c r="U625" i="1" s="1"/>
  <c r="N624" i="1"/>
  <c r="P624" i="1" s="1"/>
  <c r="S624" i="1" s="1"/>
  <c r="T624" i="1" s="1"/>
  <c r="U624" i="1" s="1"/>
  <c r="N623" i="1"/>
  <c r="P623" i="1" s="1"/>
  <c r="S623" i="1" s="1"/>
  <c r="T623" i="1" s="1"/>
  <c r="U623" i="1" s="1"/>
  <c r="N622" i="1"/>
  <c r="P622" i="1" s="1"/>
  <c r="S622" i="1" s="1"/>
  <c r="T622" i="1" s="1"/>
  <c r="U622" i="1" s="1"/>
  <c r="N621" i="1"/>
  <c r="P621" i="1" s="1"/>
  <c r="S621" i="1" s="1"/>
  <c r="T621" i="1" s="1"/>
  <c r="U621" i="1" s="1"/>
  <c r="N620" i="1"/>
  <c r="P620" i="1" s="1"/>
  <c r="S620" i="1" s="1"/>
  <c r="T620" i="1" s="1"/>
  <c r="U620" i="1" s="1"/>
  <c r="N619" i="1"/>
  <c r="P619" i="1" s="1"/>
  <c r="S619" i="1" s="1"/>
  <c r="T619" i="1" s="1"/>
  <c r="U619" i="1" s="1"/>
  <c r="N618" i="1"/>
  <c r="P618" i="1" s="1"/>
  <c r="S618" i="1" s="1"/>
  <c r="T618" i="1" s="1"/>
  <c r="U618" i="1" s="1"/>
  <c r="N617" i="1"/>
  <c r="P617" i="1" s="1"/>
  <c r="S617" i="1" s="1"/>
  <c r="T617" i="1" s="1"/>
  <c r="U617" i="1" s="1"/>
  <c r="N616" i="1"/>
  <c r="P616" i="1" s="1"/>
  <c r="S616" i="1" s="1"/>
  <c r="T616" i="1" s="1"/>
  <c r="U616" i="1" s="1"/>
  <c r="N615" i="1"/>
  <c r="P615" i="1" s="1"/>
  <c r="S615" i="1" s="1"/>
  <c r="T615" i="1" s="1"/>
  <c r="U615" i="1" s="1"/>
  <c r="N614" i="1"/>
  <c r="P614" i="1" s="1"/>
  <c r="S614" i="1" s="1"/>
  <c r="T614" i="1" s="1"/>
  <c r="U614" i="1" s="1"/>
  <c r="N613" i="1"/>
  <c r="P613" i="1" s="1"/>
  <c r="S613" i="1" s="1"/>
  <c r="T613" i="1" s="1"/>
  <c r="U613" i="1" s="1"/>
  <c r="N612" i="1"/>
  <c r="P612" i="1" s="1"/>
  <c r="S612" i="1" s="1"/>
  <c r="T612" i="1" s="1"/>
  <c r="U612" i="1" s="1"/>
  <c r="N611" i="1"/>
  <c r="P611" i="1" s="1"/>
  <c r="S611" i="1" s="1"/>
  <c r="T611" i="1" s="1"/>
  <c r="U611" i="1" s="1"/>
  <c r="N610" i="1"/>
  <c r="P610" i="1" s="1"/>
  <c r="S610" i="1" s="1"/>
  <c r="T610" i="1" s="1"/>
  <c r="U610" i="1" s="1"/>
  <c r="N609" i="1"/>
  <c r="P609" i="1" s="1"/>
  <c r="S609" i="1" s="1"/>
  <c r="T609" i="1" s="1"/>
  <c r="U609" i="1" s="1"/>
  <c r="N608" i="1"/>
  <c r="P608" i="1" s="1"/>
  <c r="S608" i="1" s="1"/>
  <c r="T608" i="1" s="1"/>
  <c r="U608" i="1" s="1"/>
  <c r="N607" i="1"/>
  <c r="P607" i="1" s="1"/>
  <c r="S607" i="1" s="1"/>
  <c r="T607" i="1" s="1"/>
  <c r="U607" i="1" s="1"/>
  <c r="N606" i="1"/>
  <c r="P606" i="1" s="1"/>
  <c r="S606" i="1" s="1"/>
  <c r="T606" i="1" s="1"/>
  <c r="U606" i="1" s="1"/>
  <c r="N605" i="1"/>
  <c r="P605" i="1" s="1"/>
  <c r="S605" i="1" s="1"/>
  <c r="T605" i="1" s="1"/>
  <c r="U605" i="1" s="1"/>
  <c r="N604" i="1"/>
  <c r="P604" i="1" s="1"/>
  <c r="S604" i="1" s="1"/>
  <c r="T604" i="1" s="1"/>
  <c r="U604" i="1" s="1"/>
  <c r="N603" i="1"/>
  <c r="P603" i="1" s="1"/>
  <c r="S603" i="1" s="1"/>
  <c r="T603" i="1" s="1"/>
  <c r="U603" i="1" s="1"/>
  <c r="N602" i="1"/>
  <c r="P602" i="1" s="1"/>
  <c r="S602" i="1" s="1"/>
  <c r="T602" i="1" s="1"/>
  <c r="U602" i="1" s="1"/>
  <c r="N601" i="1"/>
  <c r="P601" i="1" s="1"/>
  <c r="S601" i="1" s="1"/>
  <c r="T601" i="1" s="1"/>
  <c r="U601" i="1" s="1"/>
  <c r="N600" i="1"/>
  <c r="P600" i="1" s="1"/>
  <c r="S600" i="1" s="1"/>
  <c r="T600" i="1" s="1"/>
  <c r="U600" i="1" s="1"/>
  <c r="N599" i="1"/>
  <c r="P599" i="1" s="1"/>
  <c r="S599" i="1" s="1"/>
  <c r="T599" i="1" s="1"/>
  <c r="U599" i="1" s="1"/>
  <c r="N598" i="1"/>
  <c r="P598" i="1" s="1"/>
  <c r="S598" i="1" s="1"/>
  <c r="T598" i="1" s="1"/>
  <c r="U598" i="1" s="1"/>
  <c r="N597" i="1"/>
  <c r="P597" i="1" s="1"/>
  <c r="S597" i="1" s="1"/>
  <c r="T597" i="1" s="1"/>
  <c r="U597" i="1" s="1"/>
  <c r="N596" i="1"/>
  <c r="P596" i="1" s="1"/>
  <c r="S596" i="1" s="1"/>
  <c r="T596" i="1" s="1"/>
  <c r="U596" i="1" s="1"/>
  <c r="N595" i="1"/>
  <c r="P595" i="1" s="1"/>
  <c r="S595" i="1" s="1"/>
  <c r="T595" i="1" s="1"/>
  <c r="U595" i="1" s="1"/>
  <c r="N594" i="1"/>
  <c r="P594" i="1" s="1"/>
  <c r="S594" i="1" s="1"/>
  <c r="T594" i="1" s="1"/>
  <c r="U594" i="1" s="1"/>
  <c r="N593" i="1"/>
  <c r="P593" i="1" s="1"/>
  <c r="S593" i="1" s="1"/>
  <c r="T593" i="1" s="1"/>
  <c r="U593" i="1" s="1"/>
  <c r="N592" i="1"/>
  <c r="P592" i="1" s="1"/>
  <c r="S592" i="1" s="1"/>
  <c r="T592" i="1" s="1"/>
  <c r="U592" i="1" s="1"/>
  <c r="N591" i="1"/>
  <c r="P591" i="1" s="1"/>
  <c r="S591" i="1" s="1"/>
  <c r="T591" i="1" s="1"/>
  <c r="U591" i="1" s="1"/>
  <c r="N590" i="1"/>
  <c r="P590" i="1" s="1"/>
  <c r="S590" i="1" s="1"/>
  <c r="T590" i="1" s="1"/>
  <c r="U590" i="1" s="1"/>
  <c r="N589" i="1"/>
  <c r="P589" i="1" s="1"/>
  <c r="S589" i="1" s="1"/>
  <c r="T589" i="1" s="1"/>
  <c r="U589" i="1" s="1"/>
  <c r="N588" i="1"/>
  <c r="P588" i="1" s="1"/>
  <c r="S588" i="1" s="1"/>
  <c r="T588" i="1" s="1"/>
  <c r="U588" i="1" s="1"/>
  <c r="N587" i="1"/>
  <c r="P587" i="1" s="1"/>
  <c r="S587" i="1" s="1"/>
  <c r="T587" i="1" s="1"/>
  <c r="U587" i="1" s="1"/>
  <c r="N586" i="1"/>
  <c r="P586" i="1" s="1"/>
  <c r="S586" i="1" s="1"/>
  <c r="T586" i="1" s="1"/>
  <c r="U586" i="1" s="1"/>
  <c r="N585" i="1"/>
  <c r="P585" i="1" s="1"/>
  <c r="S585" i="1" s="1"/>
  <c r="T585" i="1" s="1"/>
  <c r="U585" i="1" s="1"/>
  <c r="N584" i="1"/>
  <c r="P584" i="1" s="1"/>
  <c r="S584" i="1" s="1"/>
  <c r="T584" i="1" s="1"/>
  <c r="U584" i="1" s="1"/>
  <c r="N583" i="1"/>
  <c r="P583" i="1" s="1"/>
  <c r="S583" i="1" s="1"/>
  <c r="T583" i="1" s="1"/>
  <c r="U583" i="1" s="1"/>
  <c r="N582" i="1"/>
  <c r="P582" i="1" s="1"/>
  <c r="S582" i="1" s="1"/>
  <c r="T582" i="1" s="1"/>
  <c r="U582" i="1" s="1"/>
  <c r="N581" i="1"/>
  <c r="P581" i="1" s="1"/>
  <c r="S581" i="1" s="1"/>
  <c r="T581" i="1" s="1"/>
  <c r="U581" i="1" s="1"/>
  <c r="N580" i="1"/>
  <c r="P580" i="1" s="1"/>
  <c r="S580" i="1" s="1"/>
  <c r="T580" i="1" s="1"/>
  <c r="U580" i="1" s="1"/>
  <c r="N579" i="1"/>
  <c r="P579" i="1" s="1"/>
  <c r="S579" i="1" s="1"/>
  <c r="T579" i="1" s="1"/>
  <c r="U579" i="1" s="1"/>
  <c r="N578" i="1"/>
  <c r="P578" i="1" s="1"/>
  <c r="S578" i="1" s="1"/>
  <c r="T578" i="1" s="1"/>
  <c r="U578" i="1" s="1"/>
  <c r="N577" i="1"/>
  <c r="P577" i="1" s="1"/>
  <c r="S577" i="1" s="1"/>
  <c r="T577" i="1" s="1"/>
  <c r="U577" i="1" s="1"/>
  <c r="N576" i="1"/>
  <c r="P576" i="1" s="1"/>
  <c r="S576" i="1" s="1"/>
  <c r="T576" i="1" s="1"/>
  <c r="U576" i="1" s="1"/>
  <c r="N575" i="1"/>
  <c r="P575" i="1" s="1"/>
  <c r="S575" i="1" s="1"/>
  <c r="T575" i="1" s="1"/>
  <c r="U575" i="1" s="1"/>
  <c r="N574" i="1"/>
  <c r="P574" i="1" s="1"/>
  <c r="S574" i="1" s="1"/>
  <c r="T574" i="1" s="1"/>
  <c r="U574" i="1" s="1"/>
  <c r="N573" i="1"/>
  <c r="P573" i="1" s="1"/>
  <c r="S573" i="1" s="1"/>
  <c r="T573" i="1" s="1"/>
  <c r="U573" i="1" s="1"/>
  <c r="N572" i="1"/>
  <c r="P572" i="1" s="1"/>
  <c r="S572" i="1" s="1"/>
  <c r="T572" i="1" s="1"/>
  <c r="U572" i="1" s="1"/>
  <c r="N571" i="1"/>
  <c r="P571" i="1" s="1"/>
  <c r="S571" i="1" s="1"/>
  <c r="T571" i="1" s="1"/>
  <c r="U571" i="1" s="1"/>
  <c r="N570" i="1"/>
  <c r="P570" i="1" s="1"/>
  <c r="S570" i="1" s="1"/>
  <c r="T570" i="1" s="1"/>
  <c r="U570" i="1" s="1"/>
  <c r="N569" i="1"/>
  <c r="P569" i="1" s="1"/>
  <c r="S569" i="1" s="1"/>
  <c r="T569" i="1" s="1"/>
  <c r="U569" i="1" s="1"/>
  <c r="N568" i="1"/>
  <c r="P568" i="1" s="1"/>
  <c r="S568" i="1" s="1"/>
  <c r="T568" i="1" s="1"/>
  <c r="U568" i="1" s="1"/>
  <c r="N567" i="1"/>
  <c r="P567" i="1" s="1"/>
  <c r="S567" i="1" s="1"/>
  <c r="T567" i="1" s="1"/>
  <c r="U567" i="1" s="1"/>
  <c r="N566" i="1"/>
  <c r="P566" i="1" s="1"/>
  <c r="S566" i="1" s="1"/>
  <c r="T566" i="1" s="1"/>
  <c r="U566" i="1" s="1"/>
  <c r="N565" i="1"/>
  <c r="P565" i="1" s="1"/>
  <c r="S565" i="1" s="1"/>
  <c r="T565" i="1" s="1"/>
  <c r="U565" i="1" s="1"/>
  <c r="N564" i="1"/>
  <c r="P564" i="1" s="1"/>
  <c r="S564" i="1" s="1"/>
  <c r="T564" i="1" s="1"/>
  <c r="U564" i="1" s="1"/>
  <c r="N563" i="1"/>
  <c r="P563" i="1" s="1"/>
  <c r="S563" i="1" s="1"/>
  <c r="T563" i="1" s="1"/>
  <c r="U563" i="1" s="1"/>
  <c r="N562" i="1"/>
  <c r="P562" i="1" s="1"/>
  <c r="S562" i="1" s="1"/>
  <c r="T562" i="1" s="1"/>
  <c r="U562" i="1" s="1"/>
  <c r="N561" i="1"/>
  <c r="P561" i="1" s="1"/>
  <c r="S561" i="1" s="1"/>
  <c r="T561" i="1" s="1"/>
  <c r="U561" i="1" s="1"/>
  <c r="N560" i="1"/>
  <c r="P560" i="1" s="1"/>
  <c r="S560" i="1" s="1"/>
  <c r="T560" i="1" s="1"/>
  <c r="U560" i="1" s="1"/>
  <c r="N559" i="1"/>
  <c r="P559" i="1" s="1"/>
  <c r="S559" i="1" s="1"/>
  <c r="T559" i="1" s="1"/>
  <c r="U559" i="1" s="1"/>
  <c r="N558" i="1"/>
  <c r="P558" i="1" s="1"/>
  <c r="S558" i="1" s="1"/>
  <c r="T558" i="1" s="1"/>
  <c r="U558" i="1" s="1"/>
  <c r="N557" i="1"/>
  <c r="P557" i="1" s="1"/>
  <c r="S557" i="1" s="1"/>
  <c r="T557" i="1" s="1"/>
  <c r="U557" i="1" s="1"/>
  <c r="N556" i="1"/>
  <c r="P556" i="1" s="1"/>
  <c r="S556" i="1" s="1"/>
  <c r="T556" i="1" s="1"/>
  <c r="U556" i="1" s="1"/>
  <c r="N555" i="1"/>
  <c r="P555" i="1" s="1"/>
  <c r="S555" i="1" s="1"/>
  <c r="T555" i="1" s="1"/>
  <c r="U555" i="1" s="1"/>
  <c r="N554" i="1"/>
  <c r="P554" i="1" s="1"/>
  <c r="S554" i="1" s="1"/>
  <c r="T554" i="1" s="1"/>
  <c r="U554" i="1" s="1"/>
  <c r="N553" i="1"/>
  <c r="P553" i="1" s="1"/>
  <c r="S553" i="1" s="1"/>
  <c r="T553" i="1" s="1"/>
  <c r="U553" i="1" s="1"/>
  <c r="N552" i="1"/>
  <c r="P552" i="1" s="1"/>
  <c r="S552" i="1" s="1"/>
  <c r="T552" i="1" s="1"/>
  <c r="U552" i="1" s="1"/>
  <c r="N551" i="1"/>
  <c r="P551" i="1" s="1"/>
  <c r="S551" i="1" s="1"/>
  <c r="T551" i="1" s="1"/>
  <c r="U551" i="1" s="1"/>
  <c r="N550" i="1"/>
  <c r="P550" i="1" s="1"/>
  <c r="S550" i="1" s="1"/>
  <c r="T550" i="1" s="1"/>
  <c r="U550" i="1" s="1"/>
  <c r="N549" i="1"/>
  <c r="P549" i="1" s="1"/>
  <c r="S549" i="1" s="1"/>
  <c r="T549" i="1" s="1"/>
  <c r="U549" i="1" s="1"/>
  <c r="N548" i="1"/>
  <c r="P548" i="1" s="1"/>
  <c r="S548" i="1" s="1"/>
  <c r="T548" i="1" s="1"/>
  <c r="U548" i="1" s="1"/>
  <c r="N547" i="1"/>
  <c r="P547" i="1" s="1"/>
  <c r="S547" i="1" s="1"/>
  <c r="T547" i="1" s="1"/>
  <c r="U547" i="1" s="1"/>
  <c r="N546" i="1"/>
  <c r="P546" i="1" s="1"/>
  <c r="S546" i="1" s="1"/>
  <c r="T546" i="1" s="1"/>
  <c r="U546" i="1" s="1"/>
  <c r="N545" i="1"/>
  <c r="P545" i="1" s="1"/>
  <c r="S545" i="1" s="1"/>
  <c r="T545" i="1" s="1"/>
  <c r="U545" i="1" s="1"/>
  <c r="N544" i="1"/>
  <c r="P544" i="1" s="1"/>
  <c r="S544" i="1" s="1"/>
  <c r="T544" i="1" s="1"/>
  <c r="U544" i="1" s="1"/>
  <c r="N543" i="1"/>
  <c r="P543" i="1" s="1"/>
  <c r="S543" i="1" s="1"/>
  <c r="T543" i="1" s="1"/>
  <c r="U543" i="1" s="1"/>
  <c r="N542" i="1"/>
  <c r="P542" i="1" s="1"/>
  <c r="S542" i="1" s="1"/>
  <c r="T542" i="1" s="1"/>
  <c r="U542" i="1" s="1"/>
  <c r="N541" i="1"/>
  <c r="P541" i="1" s="1"/>
  <c r="S541" i="1" s="1"/>
  <c r="T541" i="1" s="1"/>
  <c r="U541" i="1" s="1"/>
  <c r="N540" i="1"/>
  <c r="P540" i="1" s="1"/>
  <c r="S540" i="1" s="1"/>
  <c r="T540" i="1" s="1"/>
  <c r="U540" i="1" s="1"/>
  <c r="N539" i="1"/>
  <c r="P539" i="1" s="1"/>
  <c r="S539" i="1" s="1"/>
  <c r="T539" i="1" s="1"/>
  <c r="U539" i="1" s="1"/>
  <c r="N538" i="1"/>
  <c r="P538" i="1" s="1"/>
  <c r="S538" i="1" s="1"/>
  <c r="T538" i="1" s="1"/>
  <c r="U538" i="1" s="1"/>
  <c r="N537" i="1"/>
  <c r="P537" i="1" s="1"/>
  <c r="S537" i="1" s="1"/>
  <c r="T537" i="1" s="1"/>
  <c r="U537" i="1" s="1"/>
  <c r="N536" i="1"/>
  <c r="P536" i="1" s="1"/>
  <c r="S536" i="1" s="1"/>
  <c r="T536" i="1" s="1"/>
  <c r="U536" i="1" s="1"/>
  <c r="N535" i="1"/>
  <c r="P535" i="1" s="1"/>
  <c r="S535" i="1" s="1"/>
  <c r="T535" i="1" s="1"/>
  <c r="U535" i="1" s="1"/>
  <c r="N534" i="1"/>
  <c r="P534" i="1" s="1"/>
  <c r="S534" i="1" s="1"/>
  <c r="T534" i="1" s="1"/>
  <c r="U534" i="1" s="1"/>
  <c r="N533" i="1"/>
  <c r="P533" i="1" s="1"/>
  <c r="S533" i="1" s="1"/>
  <c r="T533" i="1" s="1"/>
  <c r="U533" i="1" s="1"/>
  <c r="N532" i="1"/>
  <c r="P532" i="1" s="1"/>
  <c r="S532" i="1" s="1"/>
  <c r="T532" i="1" s="1"/>
  <c r="U532" i="1" s="1"/>
  <c r="N531" i="1"/>
  <c r="P531" i="1" s="1"/>
  <c r="S531" i="1" s="1"/>
  <c r="T531" i="1" s="1"/>
  <c r="U531" i="1" s="1"/>
  <c r="N530" i="1"/>
  <c r="P530" i="1" s="1"/>
  <c r="S530" i="1" s="1"/>
  <c r="T530" i="1" s="1"/>
  <c r="U530" i="1" s="1"/>
  <c r="N529" i="1"/>
  <c r="P529" i="1" s="1"/>
  <c r="S529" i="1" s="1"/>
  <c r="T529" i="1" s="1"/>
  <c r="U529" i="1" s="1"/>
  <c r="N528" i="1"/>
  <c r="P528" i="1" s="1"/>
  <c r="S528" i="1" s="1"/>
  <c r="T528" i="1" s="1"/>
  <c r="U528" i="1" s="1"/>
  <c r="N527" i="1"/>
  <c r="P527" i="1" s="1"/>
  <c r="S527" i="1" s="1"/>
  <c r="T527" i="1" s="1"/>
  <c r="U527" i="1" s="1"/>
  <c r="N526" i="1"/>
  <c r="P526" i="1" s="1"/>
  <c r="S526" i="1" s="1"/>
  <c r="T526" i="1" s="1"/>
  <c r="U526" i="1" s="1"/>
  <c r="N525" i="1"/>
  <c r="P525" i="1" s="1"/>
  <c r="S525" i="1" s="1"/>
  <c r="T525" i="1" s="1"/>
  <c r="U525" i="1" s="1"/>
  <c r="N524" i="1"/>
  <c r="P524" i="1" s="1"/>
  <c r="S524" i="1" s="1"/>
  <c r="T524" i="1" s="1"/>
  <c r="U524" i="1" s="1"/>
  <c r="N523" i="1"/>
  <c r="P523" i="1" s="1"/>
  <c r="S523" i="1" s="1"/>
  <c r="T523" i="1" s="1"/>
  <c r="U523" i="1" s="1"/>
  <c r="N522" i="1"/>
  <c r="P522" i="1" s="1"/>
  <c r="S522" i="1" s="1"/>
  <c r="T522" i="1" s="1"/>
  <c r="U522" i="1" s="1"/>
  <c r="N521" i="1"/>
  <c r="P521" i="1" s="1"/>
  <c r="S521" i="1" s="1"/>
  <c r="T521" i="1" s="1"/>
  <c r="U521" i="1" s="1"/>
  <c r="N520" i="1"/>
  <c r="P520" i="1" s="1"/>
  <c r="S520" i="1" s="1"/>
  <c r="T520" i="1" s="1"/>
  <c r="U520" i="1" s="1"/>
  <c r="N519" i="1"/>
  <c r="P519" i="1" s="1"/>
  <c r="S519" i="1" s="1"/>
  <c r="T519" i="1" s="1"/>
  <c r="U519" i="1" s="1"/>
  <c r="N518" i="1"/>
  <c r="P518" i="1" s="1"/>
  <c r="S518" i="1" s="1"/>
  <c r="T518" i="1" s="1"/>
  <c r="U518" i="1" s="1"/>
  <c r="N517" i="1"/>
  <c r="P517" i="1" s="1"/>
  <c r="S517" i="1" s="1"/>
  <c r="T517" i="1" s="1"/>
  <c r="U517" i="1" s="1"/>
  <c r="N516" i="1"/>
  <c r="P516" i="1" s="1"/>
  <c r="S516" i="1" s="1"/>
  <c r="T516" i="1" s="1"/>
  <c r="U516" i="1" s="1"/>
  <c r="N515" i="1"/>
  <c r="P515" i="1" s="1"/>
  <c r="S515" i="1" s="1"/>
  <c r="T515" i="1" s="1"/>
  <c r="U515" i="1" s="1"/>
  <c r="N514" i="1"/>
  <c r="P514" i="1" s="1"/>
  <c r="S514" i="1" s="1"/>
  <c r="T514" i="1" s="1"/>
  <c r="U514" i="1" s="1"/>
  <c r="N513" i="1"/>
  <c r="P513" i="1" s="1"/>
  <c r="S513" i="1" s="1"/>
  <c r="T513" i="1" s="1"/>
  <c r="U513" i="1" s="1"/>
  <c r="N512" i="1"/>
  <c r="P512" i="1" s="1"/>
  <c r="S512" i="1" s="1"/>
  <c r="T512" i="1" s="1"/>
  <c r="U512" i="1" s="1"/>
  <c r="N511" i="1"/>
  <c r="P511" i="1" s="1"/>
  <c r="S511" i="1" s="1"/>
  <c r="T511" i="1" s="1"/>
  <c r="U511" i="1" s="1"/>
  <c r="N510" i="1"/>
  <c r="P510" i="1" s="1"/>
  <c r="S510" i="1" s="1"/>
  <c r="T510" i="1" s="1"/>
  <c r="U510" i="1" s="1"/>
  <c r="N509" i="1"/>
  <c r="P509" i="1" s="1"/>
  <c r="S509" i="1" s="1"/>
  <c r="T509" i="1" s="1"/>
  <c r="U509" i="1" s="1"/>
  <c r="N508" i="1"/>
  <c r="P508" i="1" s="1"/>
  <c r="S508" i="1" s="1"/>
  <c r="T508" i="1" s="1"/>
  <c r="U508" i="1" s="1"/>
  <c r="N507" i="1"/>
  <c r="P507" i="1" s="1"/>
  <c r="S507" i="1" s="1"/>
  <c r="T507" i="1" s="1"/>
  <c r="U507" i="1" s="1"/>
  <c r="N506" i="1"/>
  <c r="P506" i="1" s="1"/>
  <c r="S506" i="1" s="1"/>
  <c r="T506" i="1" s="1"/>
  <c r="U506" i="1" s="1"/>
  <c r="N505" i="1"/>
  <c r="P505" i="1" s="1"/>
  <c r="S505" i="1" s="1"/>
  <c r="T505" i="1" s="1"/>
  <c r="U505" i="1" s="1"/>
  <c r="N504" i="1"/>
  <c r="P504" i="1" s="1"/>
  <c r="S504" i="1" s="1"/>
  <c r="T504" i="1" s="1"/>
  <c r="U504" i="1" s="1"/>
  <c r="N503" i="1"/>
  <c r="P503" i="1" s="1"/>
  <c r="S503" i="1" s="1"/>
  <c r="T503" i="1" s="1"/>
  <c r="U503" i="1" s="1"/>
  <c r="N502" i="1"/>
  <c r="P502" i="1" s="1"/>
  <c r="S502" i="1" s="1"/>
  <c r="T502" i="1" s="1"/>
  <c r="U502" i="1" s="1"/>
  <c r="N501" i="1"/>
  <c r="P501" i="1" s="1"/>
  <c r="S501" i="1" s="1"/>
  <c r="T501" i="1" s="1"/>
  <c r="U501" i="1" s="1"/>
  <c r="N500" i="1"/>
  <c r="P500" i="1" s="1"/>
  <c r="S500" i="1" s="1"/>
  <c r="T500" i="1" s="1"/>
  <c r="U500" i="1" s="1"/>
  <c r="N499" i="1"/>
  <c r="P499" i="1" s="1"/>
  <c r="S499" i="1" s="1"/>
  <c r="T499" i="1" s="1"/>
  <c r="U499" i="1" s="1"/>
  <c r="N498" i="1"/>
  <c r="P498" i="1" s="1"/>
  <c r="S498" i="1" s="1"/>
  <c r="T498" i="1" s="1"/>
  <c r="U498" i="1" s="1"/>
  <c r="N497" i="1"/>
  <c r="P497" i="1" s="1"/>
  <c r="S497" i="1" s="1"/>
  <c r="T497" i="1" s="1"/>
  <c r="U497" i="1" s="1"/>
  <c r="N496" i="1"/>
  <c r="P496" i="1" s="1"/>
  <c r="S496" i="1" s="1"/>
  <c r="T496" i="1" s="1"/>
  <c r="U496" i="1" s="1"/>
  <c r="N495" i="1"/>
  <c r="P495" i="1" s="1"/>
  <c r="S495" i="1" s="1"/>
  <c r="T495" i="1" s="1"/>
  <c r="U495" i="1" s="1"/>
  <c r="N494" i="1"/>
  <c r="P494" i="1" s="1"/>
  <c r="S494" i="1" s="1"/>
  <c r="T494" i="1" s="1"/>
  <c r="U494" i="1" s="1"/>
  <c r="N493" i="1"/>
  <c r="P493" i="1" s="1"/>
  <c r="S493" i="1" s="1"/>
  <c r="T493" i="1" s="1"/>
  <c r="U493" i="1" s="1"/>
  <c r="N492" i="1"/>
  <c r="P492" i="1" s="1"/>
  <c r="S492" i="1" s="1"/>
  <c r="T492" i="1" s="1"/>
  <c r="U492" i="1" s="1"/>
  <c r="N491" i="1"/>
  <c r="P491" i="1" s="1"/>
  <c r="S491" i="1" s="1"/>
  <c r="T491" i="1" s="1"/>
  <c r="U491" i="1" s="1"/>
  <c r="N490" i="1"/>
  <c r="P490" i="1" s="1"/>
  <c r="S490" i="1" s="1"/>
  <c r="T490" i="1" s="1"/>
  <c r="U490" i="1" s="1"/>
  <c r="N489" i="1"/>
  <c r="P489" i="1" s="1"/>
  <c r="S489" i="1" s="1"/>
  <c r="T489" i="1" s="1"/>
  <c r="U489" i="1" s="1"/>
  <c r="N488" i="1"/>
  <c r="P488" i="1" s="1"/>
  <c r="S488" i="1" s="1"/>
  <c r="T488" i="1" s="1"/>
  <c r="U488" i="1" s="1"/>
  <c r="N487" i="1"/>
  <c r="P487" i="1" s="1"/>
  <c r="S487" i="1" s="1"/>
  <c r="T487" i="1" s="1"/>
  <c r="U487" i="1" s="1"/>
  <c r="N486" i="1"/>
  <c r="P486" i="1" s="1"/>
  <c r="S486" i="1" s="1"/>
  <c r="T486" i="1" s="1"/>
  <c r="U486" i="1" s="1"/>
  <c r="N485" i="1"/>
  <c r="P485" i="1" s="1"/>
  <c r="S485" i="1" s="1"/>
  <c r="T485" i="1" s="1"/>
  <c r="U485" i="1" s="1"/>
  <c r="N484" i="1"/>
  <c r="P484" i="1" s="1"/>
  <c r="S484" i="1" s="1"/>
  <c r="T484" i="1" s="1"/>
  <c r="U484" i="1" s="1"/>
  <c r="N483" i="1"/>
  <c r="P483" i="1" s="1"/>
  <c r="S483" i="1" s="1"/>
  <c r="T483" i="1" s="1"/>
  <c r="U483" i="1" s="1"/>
  <c r="N482" i="1"/>
  <c r="P482" i="1" s="1"/>
  <c r="S482" i="1" s="1"/>
  <c r="T482" i="1" s="1"/>
  <c r="U482" i="1" s="1"/>
  <c r="N481" i="1"/>
  <c r="P481" i="1" s="1"/>
  <c r="S481" i="1" s="1"/>
  <c r="T481" i="1" s="1"/>
  <c r="U481" i="1" s="1"/>
  <c r="N480" i="1"/>
  <c r="P480" i="1" s="1"/>
  <c r="S480" i="1" s="1"/>
  <c r="T480" i="1" s="1"/>
  <c r="U480" i="1" s="1"/>
  <c r="N479" i="1"/>
  <c r="P479" i="1" s="1"/>
  <c r="S479" i="1" s="1"/>
  <c r="T479" i="1" s="1"/>
  <c r="U479" i="1" s="1"/>
  <c r="N478" i="1"/>
  <c r="P478" i="1" s="1"/>
  <c r="S478" i="1" s="1"/>
  <c r="T478" i="1" s="1"/>
  <c r="U478" i="1" s="1"/>
  <c r="N477" i="1"/>
  <c r="P477" i="1" s="1"/>
  <c r="S477" i="1" s="1"/>
  <c r="T477" i="1" s="1"/>
  <c r="U477" i="1" s="1"/>
  <c r="N476" i="1"/>
  <c r="P476" i="1" s="1"/>
  <c r="S476" i="1" s="1"/>
  <c r="T476" i="1" s="1"/>
  <c r="U476" i="1" s="1"/>
  <c r="N475" i="1"/>
  <c r="P475" i="1" s="1"/>
  <c r="S475" i="1" s="1"/>
  <c r="T475" i="1" s="1"/>
  <c r="U475" i="1" s="1"/>
  <c r="N474" i="1"/>
  <c r="P474" i="1" s="1"/>
  <c r="S474" i="1" s="1"/>
  <c r="T474" i="1" s="1"/>
  <c r="U474" i="1" s="1"/>
  <c r="N473" i="1"/>
  <c r="P473" i="1" s="1"/>
  <c r="S473" i="1" s="1"/>
  <c r="T473" i="1" s="1"/>
  <c r="U473" i="1" s="1"/>
  <c r="N472" i="1"/>
  <c r="P472" i="1" s="1"/>
  <c r="S472" i="1" s="1"/>
  <c r="T472" i="1" s="1"/>
  <c r="U472" i="1" s="1"/>
  <c r="N471" i="1"/>
  <c r="P471" i="1" s="1"/>
  <c r="S471" i="1" s="1"/>
  <c r="T471" i="1" s="1"/>
  <c r="U471" i="1" s="1"/>
  <c r="N470" i="1"/>
  <c r="P470" i="1" s="1"/>
  <c r="S470" i="1" s="1"/>
  <c r="T470" i="1" s="1"/>
  <c r="U470" i="1" s="1"/>
  <c r="N469" i="1"/>
  <c r="P469" i="1" s="1"/>
  <c r="S469" i="1" s="1"/>
  <c r="T469" i="1" s="1"/>
  <c r="U469" i="1" s="1"/>
  <c r="N468" i="1"/>
  <c r="P468" i="1" s="1"/>
  <c r="S468" i="1" s="1"/>
  <c r="T468" i="1" s="1"/>
  <c r="U468" i="1" s="1"/>
  <c r="N467" i="1"/>
  <c r="P467" i="1" s="1"/>
  <c r="S467" i="1" s="1"/>
  <c r="T467" i="1" s="1"/>
  <c r="U467" i="1" s="1"/>
  <c r="N466" i="1"/>
  <c r="P466" i="1" s="1"/>
  <c r="S466" i="1" s="1"/>
  <c r="T466" i="1" s="1"/>
  <c r="U466" i="1" s="1"/>
  <c r="N465" i="1"/>
  <c r="P465" i="1" s="1"/>
  <c r="S465" i="1" s="1"/>
  <c r="T465" i="1" s="1"/>
  <c r="U465" i="1" s="1"/>
  <c r="N464" i="1"/>
  <c r="P464" i="1" s="1"/>
  <c r="S464" i="1" s="1"/>
  <c r="T464" i="1" s="1"/>
  <c r="U464" i="1" s="1"/>
  <c r="N463" i="1"/>
  <c r="P463" i="1" s="1"/>
  <c r="S463" i="1" s="1"/>
  <c r="T463" i="1" s="1"/>
  <c r="U463" i="1" s="1"/>
  <c r="N462" i="1"/>
  <c r="P462" i="1" s="1"/>
  <c r="S462" i="1" s="1"/>
  <c r="T462" i="1" s="1"/>
  <c r="U462" i="1" s="1"/>
  <c r="N461" i="1"/>
  <c r="P461" i="1" s="1"/>
  <c r="S461" i="1" s="1"/>
  <c r="T461" i="1" s="1"/>
  <c r="U461" i="1" s="1"/>
  <c r="N460" i="1"/>
  <c r="P460" i="1" s="1"/>
  <c r="S460" i="1" s="1"/>
  <c r="T460" i="1" s="1"/>
  <c r="U460" i="1" s="1"/>
  <c r="N459" i="1"/>
  <c r="P459" i="1" s="1"/>
  <c r="S459" i="1" s="1"/>
  <c r="T459" i="1" s="1"/>
  <c r="U459" i="1" s="1"/>
  <c r="N458" i="1"/>
  <c r="P458" i="1" s="1"/>
  <c r="S458" i="1" s="1"/>
  <c r="T458" i="1" s="1"/>
  <c r="U458" i="1" s="1"/>
  <c r="N457" i="1"/>
  <c r="P457" i="1" s="1"/>
  <c r="S457" i="1" s="1"/>
  <c r="T457" i="1" s="1"/>
  <c r="U457" i="1" s="1"/>
  <c r="N456" i="1"/>
  <c r="P456" i="1" s="1"/>
  <c r="S456" i="1" s="1"/>
  <c r="T456" i="1" s="1"/>
  <c r="U456" i="1" s="1"/>
  <c r="N455" i="1"/>
  <c r="P455" i="1" s="1"/>
  <c r="S455" i="1" s="1"/>
  <c r="T455" i="1" s="1"/>
  <c r="U455" i="1" s="1"/>
  <c r="N454" i="1"/>
  <c r="P454" i="1" s="1"/>
  <c r="S454" i="1" s="1"/>
  <c r="T454" i="1" s="1"/>
  <c r="U454" i="1" s="1"/>
  <c r="N453" i="1"/>
  <c r="P453" i="1" s="1"/>
  <c r="S453" i="1" s="1"/>
  <c r="T453" i="1" s="1"/>
  <c r="U453" i="1" s="1"/>
  <c r="N452" i="1"/>
  <c r="P452" i="1" s="1"/>
  <c r="S452" i="1" s="1"/>
  <c r="T452" i="1" s="1"/>
  <c r="U452" i="1" s="1"/>
  <c r="N451" i="1"/>
  <c r="P451" i="1" s="1"/>
  <c r="S451" i="1" s="1"/>
  <c r="T451" i="1" s="1"/>
  <c r="U451" i="1" s="1"/>
  <c r="N450" i="1"/>
  <c r="P450" i="1" s="1"/>
  <c r="S450" i="1" s="1"/>
  <c r="T450" i="1" s="1"/>
  <c r="U450" i="1" s="1"/>
  <c r="N449" i="1"/>
  <c r="P449" i="1" s="1"/>
  <c r="S449" i="1" s="1"/>
  <c r="T449" i="1" s="1"/>
  <c r="U449" i="1" s="1"/>
  <c r="N448" i="1"/>
  <c r="P448" i="1" s="1"/>
  <c r="S448" i="1" s="1"/>
  <c r="T448" i="1" s="1"/>
  <c r="U448" i="1" s="1"/>
  <c r="N447" i="1"/>
  <c r="P447" i="1" s="1"/>
  <c r="S447" i="1" s="1"/>
  <c r="T447" i="1" s="1"/>
  <c r="U447" i="1" s="1"/>
  <c r="N446" i="1"/>
  <c r="P446" i="1" s="1"/>
  <c r="S446" i="1" s="1"/>
  <c r="T446" i="1" s="1"/>
  <c r="U446" i="1" s="1"/>
  <c r="N445" i="1"/>
  <c r="P445" i="1" s="1"/>
  <c r="S445" i="1" s="1"/>
  <c r="T445" i="1" s="1"/>
  <c r="U445" i="1" s="1"/>
  <c r="N444" i="1"/>
  <c r="P444" i="1" s="1"/>
  <c r="S444" i="1" s="1"/>
  <c r="T444" i="1" s="1"/>
  <c r="U444" i="1" s="1"/>
  <c r="N443" i="1"/>
  <c r="P443" i="1" s="1"/>
  <c r="S443" i="1" s="1"/>
  <c r="T443" i="1" s="1"/>
  <c r="U443" i="1" s="1"/>
  <c r="N442" i="1"/>
  <c r="P442" i="1" s="1"/>
  <c r="S442" i="1" s="1"/>
  <c r="T442" i="1" s="1"/>
  <c r="U442" i="1" s="1"/>
  <c r="N441" i="1"/>
  <c r="P441" i="1" s="1"/>
  <c r="S441" i="1" s="1"/>
  <c r="T441" i="1" s="1"/>
  <c r="U441" i="1" s="1"/>
  <c r="N440" i="1"/>
  <c r="P440" i="1" s="1"/>
  <c r="S440" i="1" s="1"/>
  <c r="T440" i="1" s="1"/>
  <c r="U440" i="1" s="1"/>
  <c r="N439" i="1"/>
  <c r="P439" i="1" s="1"/>
  <c r="S439" i="1" s="1"/>
  <c r="T439" i="1" s="1"/>
  <c r="U439" i="1" s="1"/>
  <c r="N438" i="1"/>
  <c r="P438" i="1" s="1"/>
  <c r="S438" i="1" s="1"/>
  <c r="T438" i="1" s="1"/>
  <c r="U438" i="1" s="1"/>
  <c r="N437" i="1"/>
  <c r="P437" i="1" s="1"/>
  <c r="S437" i="1" s="1"/>
  <c r="T437" i="1" s="1"/>
  <c r="U437" i="1" s="1"/>
  <c r="N436" i="1"/>
  <c r="P436" i="1" s="1"/>
  <c r="S436" i="1" s="1"/>
  <c r="T436" i="1" s="1"/>
  <c r="U436" i="1" s="1"/>
  <c r="N435" i="1"/>
  <c r="P435" i="1" s="1"/>
  <c r="S435" i="1" s="1"/>
  <c r="T435" i="1" s="1"/>
  <c r="U435" i="1" s="1"/>
  <c r="N434" i="1"/>
  <c r="P434" i="1" s="1"/>
  <c r="S434" i="1" s="1"/>
  <c r="T434" i="1" s="1"/>
  <c r="U434" i="1" s="1"/>
  <c r="N433" i="1"/>
  <c r="P433" i="1" s="1"/>
  <c r="S433" i="1" s="1"/>
  <c r="T433" i="1" s="1"/>
  <c r="U433" i="1" s="1"/>
  <c r="N432" i="1"/>
  <c r="P432" i="1" s="1"/>
  <c r="S432" i="1" s="1"/>
  <c r="T432" i="1" s="1"/>
  <c r="U432" i="1" s="1"/>
  <c r="N431" i="1"/>
  <c r="P431" i="1" s="1"/>
  <c r="S431" i="1" s="1"/>
  <c r="T431" i="1" s="1"/>
  <c r="U431" i="1" s="1"/>
  <c r="N430" i="1"/>
  <c r="P430" i="1" s="1"/>
  <c r="S430" i="1" s="1"/>
  <c r="T430" i="1" s="1"/>
  <c r="U430" i="1" s="1"/>
  <c r="N429" i="1"/>
  <c r="P429" i="1" s="1"/>
  <c r="S429" i="1" s="1"/>
  <c r="T429" i="1" s="1"/>
  <c r="U429" i="1" s="1"/>
  <c r="N428" i="1"/>
  <c r="P428" i="1" s="1"/>
  <c r="S428" i="1" s="1"/>
  <c r="T428" i="1" s="1"/>
  <c r="U428" i="1" s="1"/>
  <c r="N427" i="1"/>
  <c r="P427" i="1" s="1"/>
  <c r="S427" i="1" s="1"/>
  <c r="T427" i="1" s="1"/>
  <c r="U427" i="1" s="1"/>
  <c r="N426" i="1"/>
  <c r="P426" i="1" s="1"/>
  <c r="S426" i="1" s="1"/>
  <c r="T426" i="1" s="1"/>
  <c r="U426" i="1" s="1"/>
  <c r="N425" i="1"/>
  <c r="P425" i="1" s="1"/>
  <c r="S425" i="1" s="1"/>
  <c r="T425" i="1" s="1"/>
  <c r="U425" i="1" s="1"/>
  <c r="N424" i="1"/>
  <c r="P424" i="1" s="1"/>
  <c r="S424" i="1" s="1"/>
  <c r="T424" i="1" s="1"/>
  <c r="U424" i="1" s="1"/>
  <c r="N423" i="1"/>
  <c r="P423" i="1" s="1"/>
  <c r="S423" i="1" s="1"/>
  <c r="T423" i="1" s="1"/>
  <c r="U423" i="1" s="1"/>
  <c r="N422" i="1"/>
  <c r="P422" i="1" s="1"/>
  <c r="S422" i="1" s="1"/>
  <c r="T422" i="1" s="1"/>
  <c r="U422" i="1" s="1"/>
  <c r="N421" i="1"/>
  <c r="P421" i="1" s="1"/>
  <c r="S421" i="1" s="1"/>
  <c r="T421" i="1" s="1"/>
  <c r="U421" i="1" s="1"/>
  <c r="N420" i="1"/>
  <c r="P420" i="1" s="1"/>
  <c r="S420" i="1" s="1"/>
  <c r="T420" i="1" s="1"/>
  <c r="U420" i="1" s="1"/>
  <c r="N419" i="1"/>
  <c r="P419" i="1" s="1"/>
  <c r="S419" i="1" s="1"/>
  <c r="T419" i="1" s="1"/>
  <c r="U419" i="1" s="1"/>
  <c r="N418" i="1"/>
  <c r="P418" i="1" s="1"/>
  <c r="S418" i="1" s="1"/>
  <c r="T418" i="1" s="1"/>
  <c r="U418" i="1" s="1"/>
  <c r="N417" i="1"/>
  <c r="P417" i="1" s="1"/>
  <c r="S417" i="1" s="1"/>
  <c r="T417" i="1" s="1"/>
  <c r="U417" i="1" s="1"/>
  <c r="N416" i="1"/>
  <c r="P416" i="1" s="1"/>
  <c r="S416" i="1" s="1"/>
  <c r="T416" i="1" s="1"/>
  <c r="U416" i="1" s="1"/>
  <c r="N415" i="1"/>
  <c r="P415" i="1" s="1"/>
  <c r="S415" i="1" s="1"/>
  <c r="T415" i="1" s="1"/>
  <c r="U415" i="1" s="1"/>
  <c r="N414" i="1"/>
  <c r="P414" i="1" s="1"/>
  <c r="S414" i="1" s="1"/>
  <c r="T414" i="1" s="1"/>
  <c r="U414" i="1" s="1"/>
  <c r="N413" i="1"/>
  <c r="P413" i="1" s="1"/>
  <c r="S413" i="1" s="1"/>
  <c r="T413" i="1" s="1"/>
  <c r="U413" i="1" s="1"/>
  <c r="N412" i="1"/>
  <c r="P412" i="1" s="1"/>
  <c r="S412" i="1" s="1"/>
  <c r="T412" i="1" s="1"/>
  <c r="U412" i="1" s="1"/>
  <c r="N411" i="1"/>
  <c r="P411" i="1" s="1"/>
  <c r="S411" i="1" s="1"/>
  <c r="T411" i="1" s="1"/>
  <c r="U411" i="1" s="1"/>
  <c r="N410" i="1"/>
  <c r="P410" i="1" s="1"/>
  <c r="S410" i="1" s="1"/>
  <c r="T410" i="1" s="1"/>
  <c r="U410" i="1" s="1"/>
  <c r="N409" i="1"/>
  <c r="P409" i="1" s="1"/>
  <c r="S409" i="1" s="1"/>
  <c r="T409" i="1" s="1"/>
  <c r="U409" i="1" s="1"/>
  <c r="N408" i="1"/>
  <c r="P408" i="1" s="1"/>
  <c r="S408" i="1" s="1"/>
  <c r="T408" i="1" s="1"/>
  <c r="U408" i="1" s="1"/>
  <c r="N407" i="1"/>
  <c r="P407" i="1" s="1"/>
  <c r="S407" i="1" s="1"/>
  <c r="T407" i="1" s="1"/>
  <c r="U407" i="1" s="1"/>
  <c r="N406" i="1"/>
  <c r="P406" i="1" s="1"/>
  <c r="S406" i="1" s="1"/>
  <c r="T406" i="1" s="1"/>
  <c r="U406" i="1" s="1"/>
  <c r="N405" i="1"/>
  <c r="P405" i="1" s="1"/>
  <c r="S405" i="1" s="1"/>
  <c r="T405" i="1" s="1"/>
  <c r="U405" i="1" s="1"/>
  <c r="N404" i="1"/>
  <c r="P404" i="1" s="1"/>
  <c r="S404" i="1" s="1"/>
  <c r="T404" i="1" s="1"/>
  <c r="U404" i="1" s="1"/>
  <c r="N403" i="1"/>
  <c r="P403" i="1" s="1"/>
  <c r="S403" i="1" s="1"/>
  <c r="T403" i="1" s="1"/>
  <c r="U403" i="1" s="1"/>
  <c r="N402" i="1"/>
  <c r="P402" i="1" s="1"/>
  <c r="S402" i="1" s="1"/>
  <c r="T402" i="1" s="1"/>
  <c r="U402" i="1" s="1"/>
  <c r="N401" i="1"/>
  <c r="P401" i="1" s="1"/>
  <c r="N400" i="1"/>
  <c r="N389" i="1"/>
  <c r="P389" i="1" s="1"/>
  <c r="S389" i="1" s="1"/>
  <c r="T389" i="1" s="1"/>
  <c r="U389" i="1" s="1"/>
  <c r="N388" i="1"/>
  <c r="P388" i="1" s="1"/>
  <c r="S388" i="1" s="1"/>
  <c r="T388" i="1" s="1"/>
  <c r="U388" i="1" s="1"/>
  <c r="N387" i="1"/>
  <c r="P387" i="1" s="1"/>
  <c r="S387" i="1" s="1"/>
  <c r="T387" i="1" s="1"/>
  <c r="U387" i="1" s="1"/>
  <c r="N386" i="1"/>
  <c r="P386" i="1" s="1"/>
  <c r="N385" i="1"/>
  <c r="N368" i="1"/>
  <c r="T351" i="1"/>
  <c r="U351" i="1" s="1"/>
  <c r="N350" i="1"/>
  <c r="P350" i="1" s="1"/>
  <c r="S350" i="1" s="1"/>
  <c r="T350" i="1" s="1"/>
  <c r="U350" i="1" s="1"/>
  <c r="N349" i="1"/>
  <c r="P349" i="1" s="1"/>
  <c r="S349" i="1" s="1"/>
  <c r="T349" i="1" s="1"/>
  <c r="U349" i="1" s="1"/>
  <c r="N348" i="1"/>
  <c r="P348" i="1" s="1"/>
  <c r="S348" i="1" s="1"/>
  <c r="T348" i="1" s="1"/>
  <c r="U348" i="1" s="1"/>
  <c r="N347" i="1"/>
  <c r="P347" i="1" s="1"/>
  <c r="N346" i="1"/>
  <c r="N333" i="1"/>
  <c r="P333" i="1" s="1"/>
  <c r="S333" i="1" s="1"/>
  <c r="T333" i="1" s="1"/>
  <c r="U333" i="1" s="1"/>
  <c r="N332" i="1"/>
  <c r="N316" i="1"/>
  <c r="P316" i="1" s="1"/>
  <c r="N315" i="1"/>
  <c r="N314" i="1"/>
  <c r="P314" i="1" s="1"/>
  <c r="S314" i="1" s="1"/>
  <c r="T314" i="1" s="1"/>
  <c r="U314" i="1" s="1"/>
  <c r="N313" i="1"/>
  <c r="P313" i="1" s="1"/>
  <c r="S313" i="1" s="1"/>
  <c r="T313" i="1" s="1"/>
  <c r="U313" i="1" s="1"/>
  <c r="N309" i="1"/>
  <c r="P309" i="1" s="1"/>
  <c r="S309" i="1" s="1"/>
  <c r="T309" i="1" s="1"/>
  <c r="U309" i="1" s="1"/>
  <c r="N300" i="1"/>
  <c r="P300" i="1" s="1"/>
  <c r="S300" i="1" s="1"/>
  <c r="T300" i="1" s="1"/>
  <c r="U300" i="1" s="1"/>
  <c r="N299" i="1"/>
  <c r="P299" i="1" s="1"/>
  <c r="S299" i="1" s="1"/>
  <c r="T299" i="1" s="1"/>
  <c r="U299" i="1" s="1"/>
  <c r="N298" i="1"/>
  <c r="P298" i="1" s="1"/>
  <c r="S298" i="1" s="1"/>
  <c r="T298" i="1" s="1"/>
  <c r="U298" i="1" s="1"/>
  <c r="N297" i="1"/>
  <c r="P297" i="1" s="1"/>
  <c r="S297" i="1" s="1"/>
  <c r="T297" i="1" s="1"/>
  <c r="U297" i="1" s="1"/>
  <c r="N296" i="1"/>
  <c r="P296" i="1" s="1"/>
  <c r="S296" i="1" s="1"/>
  <c r="T296" i="1" s="1"/>
  <c r="U296" i="1" s="1"/>
  <c r="N294" i="1"/>
  <c r="P294" i="1" s="1"/>
  <c r="S294" i="1" s="1"/>
  <c r="T294" i="1" s="1"/>
  <c r="U294" i="1" s="1"/>
  <c r="N293" i="1"/>
  <c r="P293" i="1" s="1"/>
  <c r="S293" i="1" s="1"/>
  <c r="T293" i="1" s="1"/>
  <c r="U293" i="1" s="1"/>
  <c r="N291" i="1"/>
  <c r="P291" i="1" s="1"/>
  <c r="S291" i="1" s="1"/>
  <c r="T291" i="1" s="1"/>
  <c r="U291" i="1" s="1"/>
  <c r="N288" i="1"/>
  <c r="P288" i="1" s="1"/>
  <c r="S288" i="1" s="1"/>
  <c r="T288" i="1" s="1"/>
  <c r="U288" i="1" s="1"/>
  <c r="N287" i="1"/>
  <c r="P287" i="1" s="1"/>
  <c r="S287" i="1" s="1"/>
  <c r="T287" i="1" s="1"/>
  <c r="U287" i="1" s="1"/>
  <c r="N286" i="1"/>
  <c r="P286" i="1" s="1"/>
  <c r="N285" i="1"/>
  <c r="N284" i="1"/>
  <c r="P284" i="1" s="1"/>
  <c r="S284" i="1" s="1"/>
  <c r="T284" i="1" s="1"/>
  <c r="U284" i="1" s="1"/>
  <c r="N280" i="1"/>
  <c r="P280" i="1" s="1"/>
  <c r="S280" i="1" s="1"/>
  <c r="T280" i="1" s="1"/>
  <c r="U280" i="1" s="1"/>
  <c r="N279" i="1"/>
  <c r="P279" i="1" s="1"/>
  <c r="S279" i="1" s="1"/>
  <c r="T279" i="1" s="1"/>
  <c r="U279" i="1" s="1"/>
  <c r="N278" i="1"/>
  <c r="P278" i="1" s="1"/>
  <c r="S278" i="1" s="1"/>
  <c r="T278" i="1" s="1"/>
  <c r="U278" i="1" s="1"/>
  <c r="N277" i="1"/>
  <c r="P277" i="1" s="1"/>
  <c r="S277" i="1" s="1"/>
  <c r="T277" i="1" s="1"/>
  <c r="U277" i="1" s="1"/>
  <c r="N276" i="1"/>
  <c r="P276" i="1" s="1"/>
  <c r="S276" i="1" s="1"/>
  <c r="T276" i="1" s="1"/>
  <c r="U276" i="1" s="1"/>
  <c r="N275" i="1"/>
  <c r="P275" i="1" s="1"/>
  <c r="S275" i="1" s="1"/>
  <c r="T275" i="1" s="1"/>
  <c r="U275" i="1" s="1"/>
  <c r="N274" i="1"/>
  <c r="P274" i="1" s="1"/>
  <c r="S274" i="1" s="1"/>
  <c r="T274" i="1" s="1"/>
  <c r="U274" i="1" s="1"/>
  <c r="N272" i="1"/>
  <c r="P272" i="1" s="1"/>
  <c r="S272" i="1" s="1"/>
  <c r="T272" i="1" s="1"/>
  <c r="U272" i="1" s="1"/>
  <c r="N265" i="1"/>
  <c r="P265" i="1" s="1"/>
  <c r="S265" i="1" s="1"/>
  <c r="T265" i="1" s="1"/>
  <c r="U265" i="1" s="1"/>
  <c r="N264" i="1"/>
  <c r="P264" i="1" s="1"/>
  <c r="S264" i="1" s="1"/>
  <c r="T264" i="1" s="1"/>
  <c r="U264" i="1" s="1"/>
  <c r="N263" i="1"/>
  <c r="P263" i="1" s="1"/>
  <c r="S263" i="1" s="1"/>
  <c r="T263" i="1" s="1"/>
  <c r="U263" i="1" s="1"/>
  <c r="N262" i="1"/>
  <c r="P262" i="1" s="1"/>
  <c r="S262" i="1" s="1"/>
  <c r="T262" i="1" s="1"/>
  <c r="U262" i="1" s="1"/>
  <c r="N261" i="1"/>
  <c r="P261" i="1" s="1"/>
  <c r="S261" i="1" s="1"/>
  <c r="T261" i="1" s="1"/>
  <c r="U261" i="1" s="1"/>
  <c r="N260" i="1"/>
  <c r="P260" i="1" s="1"/>
  <c r="S260" i="1" s="1"/>
  <c r="T260" i="1" s="1"/>
  <c r="U260" i="1" s="1"/>
  <c r="N259" i="1"/>
  <c r="P259" i="1" s="1"/>
  <c r="S259" i="1" s="1"/>
  <c r="T259" i="1" s="1"/>
  <c r="U259" i="1" s="1"/>
  <c r="N258" i="1"/>
  <c r="P258" i="1" s="1"/>
  <c r="S258" i="1" s="1"/>
  <c r="T258" i="1" s="1"/>
  <c r="U258" i="1" s="1"/>
  <c r="N257" i="1"/>
  <c r="P257" i="1" s="1"/>
  <c r="S257" i="1" s="1"/>
  <c r="T257" i="1" s="1"/>
  <c r="U257" i="1" s="1"/>
  <c r="N256" i="1"/>
  <c r="P256" i="1" s="1"/>
  <c r="S256" i="1" s="1"/>
  <c r="T256" i="1" s="1"/>
  <c r="U256" i="1" s="1"/>
  <c r="N255" i="1"/>
  <c r="P255" i="1" s="1"/>
  <c r="S255" i="1" s="1"/>
  <c r="T255" i="1" s="1"/>
  <c r="U255" i="1" s="1"/>
  <c r="N252" i="1"/>
  <c r="P252" i="1" s="1"/>
  <c r="S252" i="1" s="1"/>
  <c r="T252" i="1" s="1"/>
  <c r="U252" i="1" s="1"/>
  <c r="N251" i="1"/>
  <c r="P251" i="1" s="1"/>
  <c r="S251" i="1" s="1"/>
  <c r="T251" i="1" s="1"/>
  <c r="U251" i="1" s="1"/>
  <c r="N250" i="1"/>
  <c r="P250" i="1" s="1"/>
  <c r="S250" i="1" s="1"/>
  <c r="T250" i="1" s="1"/>
  <c r="U250" i="1" s="1"/>
  <c r="N249" i="1"/>
  <c r="P249" i="1" s="1"/>
  <c r="S249" i="1" s="1"/>
  <c r="T249" i="1" s="1"/>
  <c r="U249" i="1" s="1"/>
  <c r="N248" i="1"/>
  <c r="P248" i="1" s="1"/>
  <c r="S248" i="1" s="1"/>
  <c r="T248" i="1" s="1"/>
  <c r="U248" i="1" s="1"/>
  <c r="N247" i="1"/>
  <c r="P247" i="1" s="1"/>
  <c r="S247" i="1" s="1"/>
  <c r="T247" i="1" s="1"/>
  <c r="U247" i="1" s="1"/>
  <c r="N246" i="1"/>
  <c r="P246" i="1" s="1"/>
  <c r="S246" i="1" s="1"/>
  <c r="T246" i="1" s="1"/>
  <c r="U246" i="1" s="1"/>
  <c r="N245" i="1"/>
  <c r="P245" i="1" s="1"/>
  <c r="S245" i="1" s="1"/>
  <c r="T245" i="1" s="1"/>
  <c r="U245" i="1" s="1"/>
  <c r="N244" i="1"/>
  <c r="P244" i="1" s="1"/>
  <c r="S244" i="1" s="1"/>
  <c r="T244" i="1" s="1"/>
  <c r="U244" i="1" s="1"/>
  <c r="N243" i="1"/>
  <c r="P243" i="1" s="1"/>
  <c r="S243" i="1" s="1"/>
  <c r="T243" i="1" s="1"/>
  <c r="U243" i="1" s="1"/>
  <c r="N242" i="1"/>
  <c r="P242" i="1" s="1"/>
  <c r="S242" i="1" s="1"/>
  <c r="T242" i="1" s="1"/>
  <c r="U242" i="1" s="1"/>
  <c r="N241" i="1"/>
  <c r="P241" i="1" s="1"/>
  <c r="S241" i="1" s="1"/>
  <c r="T241" i="1" s="1"/>
  <c r="U241" i="1" s="1"/>
  <c r="N240" i="1"/>
  <c r="P240" i="1" s="1"/>
  <c r="S240" i="1" s="1"/>
  <c r="T240" i="1" s="1"/>
  <c r="U240" i="1" s="1"/>
  <c r="N239" i="1"/>
  <c r="P239" i="1" s="1"/>
  <c r="S239" i="1" s="1"/>
  <c r="T239" i="1" s="1"/>
  <c r="U239" i="1" s="1"/>
  <c r="N227" i="1"/>
  <c r="P227" i="1" s="1"/>
  <c r="S227" i="1" s="1"/>
  <c r="T227" i="1" s="1"/>
  <c r="U227" i="1" s="1"/>
  <c r="N225" i="1"/>
  <c r="P225" i="1" s="1"/>
  <c r="S225" i="1" s="1"/>
  <c r="T225" i="1" s="1"/>
  <c r="U225" i="1" s="1"/>
  <c r="N224" i="1"/>
  <c r="P224" i="1" s="1"/>
  <c r="S224" i="1" s="1"/>
  <c r="T224" i="1" s="1"/>
  <c r="U224" i="1" s="1"/>
  <c r="N223" i="1"/>
  <c r="P223" i="1" s="1"/>
  <c r="S223" i="1" s="1"/>
  <c r="T223" i="1" s="1"/>
  <c r="U223" i="1" s="1"/>
  <c r="N222" i="1"/>
  <c r="P222" i="1" s="1"/>
  <c r="S222" i="1" s="1"/>
  <c r="T222" i="1" s="1"/>
  <c r="U222" i="1" s="1"/>
  <c r="N217" i="1"/>
  <c r="P217" i="1" s="1"/>
  <c r="S217" i="1" s="1"/>
  <c r="T217" i="1" s="1"/>
  <c r="U217" i="1" s="1"/>
  <c r="N215" i="1"/>
  <c r="P215" i="1" s="1"/>
  <c r="S215" i="1" s="1"/>
  <c r="T215" i="1" s="1"/>
  <c r="U215" i="1" s="1"/>
  <c r="N213" i="1"/>
  <c r="P213" i="1" s="1"/>
  <c r="N212" i="1"/>
  <c r="N211" i="1"/>
  <c r="P211" i="1" s="1"/>
  <c r="S211" i="1" s="1"/>
  <c r="T211" i="1" s="1"/>
  <c r="U211" i="1" s="1"/>
  <c r="N209" i="1"/>
  <c r="P209" i="1" s="1"/>
  <c r="S209" i="1" s="1"/>
  <c r="T209" i="1" s="1"/>
  <c r="U209" i="1" s="1"/>
  <c r="N208" i="1"/>
  <c r="P208" i="1" s="1"/>
  <c r="S208" i="1" s="1"/>
  <c r="T208" i="1" s="1"/>
  <c r="U208" i="1" s="1"/>
  <c r="N207" i="1"/>
  <c r="P207" i="1" s="1"/>
  <c r="S207" i="1" s="1"/>
  <c r="T207" i="1" s="1"/>
  <c r="U207" i="1" s="1"/>
  <c r="N206" i="1"/>
  <c r="P206" i="1" s="1"/>
  <c r="S206" i="1" s="1"/>
  <c r="T206" i="1" s="1"/>
  <c r="U206" i="1" s="1"/>
  <c r="N205" i="1"/>
  <c r="P205" i="1" s="1"/>
  <c r="S205" i="1" s="1"/>
  <c r="T205" i="1" s="1"/>
  <c r="U205" i="1" s="1"/>
  <c r="N204" i="1"/>
  <c r="P204" i="1" s="1"/>
  <c r="N203" i="1"/>
  <c r="P203" i="1" s="1"/>
  <c r="S203" i="1" s="1"/>
  <c r="T203" i="1" s="1"/>
  <c r="U203" i="1" s="1"/>
  <c r="N202" i="1"/>
  <c r="P202" i="1" s="1"/>
  <c r="S202" i="1" s="1"/>
  <c r="T202" i="1" s="1"/>
  <c r="U202" i="1" s="1"/>
  <c r="N201" i="1"/>
  <c r="P201" i="1" s="1"/>
  <c r="S201" i="1" s="1"/>
  <c r="T201" i="1" s="1"/>
  <c r="U201" i="1" s="1"/>
  <c r="N200" i="1"/>
  <c r="P200" i="1" s="1"/>
  <c r="S200" i="1" s="1"/>
  <c r="T200" i="1" s="1"/>
  <c r="U200" i="1" s="1"/>
  <c r="N199" i="1"/>
  <c r="P199" i="1" s="1"/>
  <c r="S199" i="1" s="1"/>
  <c r="T199" i="1" s="1"/>
  <c r="U199" i="1" s="1"/>
  <c r="N198" i="1"/>
  <c r="P198" i="1" s="1"/>
  <c r="S198" i="1" s="1"/>
  <c r="T198" i="1" s="1"/>
  <c r="U198" i="1" s="1"/>
  <c r="N197" i="1"/>
  <c r="P197" i="1" s="1"/>
  <c r="S197" i="1" s="1"/>
  <c r="T197" i="1" s="1"/>
  <c r="U197" i="1" s="1"/>
  <c r="N196" i="1"/>
  <c r="P196" i="1" s="1"/>
  <c r="S196" i="1" s="1"/>
  <c r="T196" i="1" s="1"/>
  <c r="U196" i="1" s="1"/>
  <c r="N195" i="1"/>
  <c r="P195" i="1" s="1"/>
  <c r="S195" i="1" s="1"/>
  <c r="T195" i="1" s="1"/>
  <c r="U195" i="1" s="1"/>
  <c r="N194" i="1"/>
  <c r="P194" i="1" s="1"/>
  <c r="S194" i="1" s="1"/>
  <c r="T194" i="1" s="1"/>
  <c r="U194" i="1" s="1"/>
  <c r="N193" i="1"/>
  <c r="P193" i="1" s="1"/>
  <c r="S193" i="1" s="1"/>
  <c r="T193" i="1" s="1"/>
  <c r="U193" i="1" s="1"/>
  <c r="N192" i="1"/>
  <c r="P192" i="1" s="1"/>
  <c r="S192" i="1" s="1"/>
  <c r="T192" i="1" s="1"/>
  <c r="U192" i="1" s="1"/>
  <c r="N191" i="1"/>
  <c r="P191" i="1" s="1"/>
  <c r="S191" i="1" s="1"/>
  <c r="T191" i="1" s="1"/>
  <c r="U191" i="1" s="1"/>
  <c r="N190" i="1"/>
  <c r="P190" i="1" s="1"/>
  <c r="S190" i="1" s="1"/>
  <c r="T190" i="1" s="1"/>
  <c r="U190" i="1" s="1"/>
  <c r="N189" i="1"/>
  <c r="P189" i="1" s="1"/>
  <c r="S189" i="1" s="1"/>
  <c r="T189" i="1" s="1"/>
  <c r="U189" i="1" s="1"/>
  <c r="N188" i="1"/>
  <c r="P188" i="1" s="1"/>
  <c r="S188" i="1" s="1"/>
  <c r="T188" i="1" s="1"/>
  <c r="U188" i="1" s="1"/>
  <c r="N187" i="1"/>
  <c r="P187" i="1" s="1"/>
  <c r="S187" i="1" s="1"/>
  <c r="T187" i="1" s="1"/>
  <c r="U187" i="1" s="1"/>
  <c r="N185" i="1"/>
  <c r="N184" i="1"/>
  <c r="P184" i="1" s="1"/>
  <c r="S184" i="1" s="1"/>
  <c r="T184" i="1" s="1"/>
  <c r="U184" i="1" s="1"/>
  <c r="N183" i="1"/>
  <c r="P183" i="1" s="1"/>
  <c r="S183" i="1" s="1"/>
  <c r="T183" i="1" s="1"/>
  <c r="U183" i="1" s="1"/>
  <c r="N182" i="1"/>
  <c r="P182" i="1" s="1"/>
  <c r="S182" i="1" s="1"/>
  <c r="T182" i="1" s="1"/>
  <c r="U182" i="1" s="1"/>
  <c r="N181" i="1"/>
  <c r="P181" i="1" s="1"/>
  <c r="S181" i="1" s="1"/>
  <c r="T181" i="1" s="1"/>
  <c r="U181" i="1" s="1"/>
  <c r="N180" i="1"/>
  <c r="P180" i="1" s="1"/>
  <c r="S180" i="1" s="1"/>
  <c r="T180" i="1" s="1"/>
  <c r="U180" i="1" s="1"/>
  <c r="N179" i="1"/>
  <c r="P179" i="1" s="1"/>
  <c r="S179" i="1" s="1"/>
  <c r="T179" i="1" s="1"/>
  <c r="U179" i="1" s="1"/>
  <c r="N178" i="1"/>
  <c r="P178" i="1" s="1"/>
  <c r="S178" i="1" s="1"/>
  <c r="T178" i="1" s="1"/>
  <c r="U178" i="1" s="1"/>
  <c r="N177" i="1"/>
  <c r="P177" i="1" s="1"/>
  <c r="S177" i="1" s="1"/>
  <c r="T177" i="1" s="1"/>
  <c r="U177" i="1" s="1"/>
  <c r="N176" i="1"/>
  <c r="P176" i="1" s="1"/>
  <c r="S176" i="1" s="1"/>
  <c r="T176" i="1" s="1"/>
  <c r="U176" i="1" s="1"/>
  <c r="N175" i="1"/>
  <c r="P175" i="1" s="1"/>
  <c r="S175" i="1" s="1"/>
  <c r="T175" i="1" s="1"/>
  <c r="U175" i="1" s="1"/>
  <c r="N174" i="1"/>
  <c r="P174" i="1" s="1"/>
  <c r="S174" i="1" s="1"/>
  <c r="T174" i="1" s="1"/>
  <c r="U174" i="1" s="1"/>
  <c r="N173" i="1"/>
  <c r="P173" i="1" s="1"/>
  <c r="S173" i="1" s="1"/>
  <c r="T173" i="1" s="1"/>
  <c r="U173" i="1" s="1"/>
  <c r="N172" i="1"/>
  <c r="P172" i="1" s="1"/>
  <c r="S172" i="1" s="1"/>
  <c r="T172" i="1" s="1"/>
  <c r="U172" i="1" s="1"/>
  <c r="N171" i="1"/>
  <c r="P171" i="1" s="1"/>
  <c r="S171" i="1" s="1"/>
  <c r="T171" i="1" s="1"/>
  <c r="U171" i="1" s="1"/>
  <c r="N170" i="1"/>
  <c r="P170" i="1" s="1"/>
  <c r="S170" i="1" s="1"/>
  <c r="T170" i="1" s="1"/>
  <c r="U170" i="1" s="1"/>
  <c r="N169" i="1"/>
  <c r="P169" i="1" s="1"/>
  <c r="N168" i="1"/>
  <c r="N167" i="1"/>
  <c r="P167" i="1" s="1"/>
  <c r="S167" i="1" s="1"/>
  <c r="T167" i="1" s="1"/>
  <c r="U167" i="1" s="1"/>
  <c r="N166" i="1"/>
  <c r="P166" i="1" s="1"/>
  <c r="S166" i="1" s="1"/>
  <c r="T166" i="1" s="1"/>
  <c r="U166" i="1" s="1"/>
  <c r="N165" i="1"/>
  <c r="P165" i="1" s="1"/>
  <c r="S165" i="1" s="1"/>
  <c r="T165" i="1" s="1"/>
  <c r="U165" i="1" s="1"/>
  <c r="N164" i="1"/>
  <c r="P164" i="1" s="1"/>
  <c r="S164" i="1" s="1"/>
  <c r="T164" i="1" s="1"/>
  <c r="U164" i="1" s="1"/>
  <c r="N163" i="1"/>
  <c r="P163" i="1" s="1"/>
  <c r="S163" i="1" s="1"/>
  <c r="T163" i="1" s="1"/>
  <c r="U163" i="1" s="1"/>
  <c r="N162" i="1"/>
  <c r="P162" i="1" s="1"/>
  <c r="S162" i="1" s="1"/>
  <c r="T162" i="1" s="1"/>
  <c r="U162" i="1" s="1"/>
  <c r="N161" i="1"/>
  <c r="P161" i="1" s="1"/>
  <c r="S161" i="1" s="1"/>
  <c r="T161" i="1" s="1"/>
  <c r="U161" i="1" s="1"/>
  <c r="N160" i="1"/>
  <c r="P160" i="1" s="1"/>
  <c r="S160" i="1" s="1"/>
  <c r="T160" i="1" s="1"/>
  <c r="U160" i="1" s="1"/>
  <c r="N159" i="1"/>
  <c r="P159" i="1" s="1"/>
  <c r="S159" i="1" s="1"/>
  <c r="T159" i="1" s="1"/>
  <c r="U159" i="1" s="1"/>
  <c r="N158" i="1"/>
  <c r="P158" i="1" s="1"/>
  <c r="S158" i="1" s="1"/>
  <c r="T158" i="1" s="1"/>
  <c r="U158" i="1" s="1"/>
  <c r="N157" i="1"/>
  <c r="P157" i="1" s="1"/>
  <c r="S157" i="1" s="1"/>
  <c r="T157" i="1" s="1"/>
  <c r="U157" i="1" s="1"/>
  <c r="N156" i="1"/>
  <c r="P156" i="1" s="1"/>
  <c r="S156" i="1" s="1"/>
  <c r="T156" i="1" s="1"/>
  <c r="U156" i="1" s="1"/>
  <c r="N155" i="1"/>
  <c r="P155" i="1" s="1"/>
  <c r="S155" i="1" s="1"/>
  <c r="T155" i="1" s="1"/>
  <c r="U155" i="1" s="1"/>
  <c r="N154" i="1"/>
  <c r="P154" i="1" s="1"/>
  <c r="S154" i="1" s="1"/>
  <c r="T154" i="1" s="1"/>
  <c r="U154" i="1" s="1"/>
  <c r="N153" i="1"/>
  <c r="P153" i="1" s="1"/>
  <c r="S153" i="1" s="1"/>
  <c r="T153" i="1" s="1"/>
  <c r="U153" i="1" s="1"/>
  <c r="N152" i="1"/>
  <c r="P152" i="1" s="1"/>
  <c r="S152" i="1" s="1"/>
  <c r="T152" i="1" s="1"/>
  <c r="U152" i="1" s="1"/>
  <c r="N151" i="1"/>
  <c r="P151" i="1" s="1"/>
  <c r="S151" i="1" s="1"/>
  <c r="T151" i="1" s="1"/>
  <c r="U151" i="1" s="1"/>
  <c r="N150" i="1"/>
  <c r="P150" i="1" s="1"/>
  <c r="S150" i="1" s="1"/>
  <c r="T150" i="1" s="1"/>
  <c r="U150" i="1" s="1"/>
  <c r="N149" i="1"/>
  <c r="P149" i="1" s="1"/>
  <c r="S149" i="1" s="1"/>
  <c r="T149" i="1" s="1"/>
  <c r="U149" i="1" s="1"/>
  <c r="N148" i="1"/>
  <c r="P148" i="1" s="1"/>
  <c r="N147" i="1"/>
  <c r="N146" i="1"/>
  <c r="P146" i="1" s="1"/>
  <c r="S146" i="1" s="1"/>
  <c r="T146" i="1" s="1"/>
  <c r="U146" i="1" s="1"/>
  <c r="N145" i="1"/>
  <c r="P145" i="1" s="1"/>
  <c r="S145" i="1" s="1"/>
  <c r="T145" i="1" s="1"/>
  <c r="U145" i="1" s="1"/>
  <c r="N144" i="1"/>
  <c r="P144" i="1" s="1"/>
  <c r="N143" i="1"/>
  <c r="P143" i="1" s="1"/>
  <c r="S143" i="1" s="1"/>
  <c r="T143" i="1" s="1"/>
  <c r="U143" i="1" s="1"/>
  <c r="N142" i="1"/>
  <c r="P142" i="1" s="1"/>
  <c r="S142" i="1" s="1"/>
  <c r="T142" i="1" s="1"/>
  <c r="U142" i="1" s="1"/>
  <c r="N141" i="1"/>
  <c r="P141" i="1" s="1"/>
  <c r="S141" i="1" s="1"/>
  <c r="T141" i="1" s="1"/>
  <c r="U141" i="1" s="1"/>
  <c r="N140" i="1"/>
  <c r="P140" i="1" s="1"/>
  <c r="S140" i="1" s="1"/>
  <c r="T140" i="1" s="1"/>
  <c r="U140" i="1" s="1"/>
  <c r="N139" i="1"/>
  <c r="P139" i="1" s="1"/>
  <c r="N138" i="1"/>
  <c r="P138" i="1" s="1"/>
  <c r="N137" i="1"/>
  <c r="P137" i="1" s="1"/>
  <c r="S137" i="1" s="1"/>
  <c r="T137" i="1" s="1"/>
  <c r="U137" i="1" s="1"/>
  <c r="N136" i="1"/>
  <c r="P136" i="1" s="1"/>
  <c r="S136" i="1" s="1"/>
  <c r="T136" i="1" s="1"/>
  <c r="U136" i="1" s="1"/>
  <c r="N135" i="1"/>
  <c r="P135" i="1" s="1"/>
  <c r="S135" i="1" s="1"/>
  <c r="T135" i="1" s="1"/>
  <c r="U135" i="1" s="1"/>
  <c r="N134" i="1"/>
  <c r="P134" i="1" s="1"/>
  <c r="S134" i="1" s="1"/>
  <c r="T134" i="1" s="1"/>
  <c r="U134" i="1" s="1"/>
  <c r="N133" i="1"/>
  <c r="P133" i="1" s="1"/>
  <c r="S133" i="1" s="1"/>
  <c r="T133" i="1" s="1"/>
  <c r="U133" i="1" s="1"/>
  <c r="N132" i="1"/>
  <c r="P132" i="1" s="1"/>
  <c r="S132" i="1" s="1"/>
  <c r="T132" i="1" s="1"/>
  <c r="U132" i="1" s="1"/>
  <c r="N131" i="1"/>
  <c r="P131" i="1" s="1"/>
  <c r="S131" i="1" s="1"/>
  <c r="T131" i="1" s="1"/>
  <c r="U131" i="1" s="1"/>
  <c r="N130" i="1"/>
  <c r="P130" i="1" s="1"/>
  <c r="S130" i="1" s="1"/>
  <c r="T130" i="1" s="1"/>
  <c r="U130" i="1" s="1"/>
  <c r="N129" i="1"/>
  <c r="P129" i="1" s="1"/>
  <c r="S129" i="1" s="1"/>
  <c r="T129" i="1" s="1"/>
  <c r="U129" i="1" s="1"/>
  <c r="N128" i="1"/>
  <c r="P128" i="1" s="1"/>
  <c r="S128" i="1" s="1"/>
  <c r="T128" i="1" s="1"/>
  <c r="U128" i="1" s="1"/>
  <c r="N127" i="1"/>
  <c r="P127" i="1" s="1"/>
  <c r="S127" i="1" s="1"/>
  <c r="T127" i="1" s="1"/>
  <c r="U127" i="1" s="1"/>
  <c r="N126" i="1"/>
  <c r="P126" i="1" s="1"/>
  <c r="S126" i="1" s="1"/>
  <c r="T126" i="1" s="1"/>
  <c r="U126" i="1" s="1"/>
  <c r="N125" i="1"/>
  <c r="P125" i="1" s="1"/>
  <c r="S125" i="1" s="1"/>
  <c r="T125" i="1" s="1"/>
  <c r="U125" i="1" s="1"/>
  <c r="N124" i="1"/>
  <c r="P124" i="1" s="1"/>
  <c r="S124" i="1" s="1"/>
  <c r="T124" i="1" s="1"/>
  <c r="U124" i="1" s="1"/>
  <c r="N123" i="1"/>
  <c r="P123" i="1" s="1"/>
  <c r="S123" i="1" s="1"/>
  <c r="T123" i="1" s="1"/>
  <c r="U123" i="1" s="1"/>
  <c r="N122" i="1"/>
  <c r="P122" i="1" s="1"/>
  <c r="S122" i="1" s="1"/>
  <c r="T122" i="1" s="1"/>
  <c r="U122" i="1" s="1"/>
  <c r="N121" i="1"/>
  <c r="P121" i="1" s="1"/>
  <c r="S121" i="1" s="1"/>
  <c r="T121" i="1" s="1"/>
  <c r="U121" i="1" s="1"/>
  <c r="N120" i="1"/>
  <c r="P120" i="1" s="1"/>
  <c r="S120" i="1" s="1"/>
  <c r="T120" i="1" s="1"/>
  <c r="U120" i="1" s="1"/>
  <c r="N119" i="1"/>
  <c r="P119" i="1" s="1"/>
  <c r="S119" i="1" s="1"/>
  <c r="T119" i="1" s="1"/>
  <c r="U119" i="1" s="1"/>
  <c r="N118" i="1"/>
  <c r="P118" i="1" s="1"/>
  <c r="N116" i="1"/>
  <c r="N115" i="1"/>
  <c r="P115" i="1" s="1"/>
  <c r="S115" i="1" s="1"/>
  <c r="T115" i="1" s="1"/>
  <c r="U115" i="1" s="1"/>
  <c r="N114" i="1"/>
  <c r="P114" i="1" s="1"/>
  <c r="N113" i="1"/>
  <c r="P113" i="1" s="1"/>
  <c r="N112" i="1"/>
  <c r="P112" i="1" s="1"/>
  <c r="N111" i="1"/>
  <c r="P111" i="1" s="1"/>
  <c r="N110" i="1"/>
  <c r="P110" i="1" s="1"/>
  <c r="N109" i="1"/>
  <c r="P109" i="1" s="1"/>
  <c r="N108" i="1"/>
  <c r="P108" i="1" s="1"/>
  <c r="N107" i="1"/>
  <c r="P107" i="1" s="1"/>
  <c r="N106" i="1"/>
  <c r="P106" i="1" s="1"/>
  <c r="P105" i="1"/>
  <c r="N104" i="1"/>
  <c r="P104" i="1" s="1"/>
  <c r="N103" i="1"/>
  <c r="P103" i="1" s="1"/>
  <c r="N102" i="1"/>
  <c r="P102" i="1" s="1"/>
  <c r="N101" i="1"/>
  <c r="P101" i="1" s="1"/>
  <c r="N100" i="1"/>
  <c r="P100" i="1" s="1"/>
  <c r="N99" i="1"/>
  <c r="P99" i="1" s="1"/>
  <c r="N98" i="1"/>
  <c r="P98" i="1" s="1"/>
  <c r="N97" i="1"/>
  <c r="P97" i="1" s="1"/>
  <c r="N96" i="1"/>
  <c r="P96" i="1" s="1"/>
  <c r="N95" i="1"/>
  <c r="P95" i="1" s="1"/>
  <c r="N94" i="1"/>
  <c r="P94" i="1" s="1"/>
  <c r="N93" i="1"/>
  <c r="P93" i="1" s="1"/>
  <c r="N92" i="1"/>
  <c r="P92" i="1" s="1"/>
  <c r="N91" i="1"/>
  <c r="P91" i="1" s="1"/>
  <c r="N90" i="1"/>
  <c r="N89" i="1"/>
  <c r="P89" i="1" s="1"/>
  <c r="N88" i="1"/>
  <c r="P88" i="1" s="1"/>
  <c r="Q88" i="1" s="1"/>
  <c r="R88" i="1" s="1"/>
  <c r="W88" i="1" s="1"/>
  <c r="N87" i="1"/>
  <c r="P87" i="1" s="1"/>
  <c r="N86" i="1"/>
  <c r="P86" i="1" s="1"/>
  <c r="N85" i="1"/>
  <c r="P85" i="1" s="1"/>
  <c r="N84" i="1"/>
  <c r="P84" i="1" s="1"/>
  <c r="N83" i="1"/>
  <c r="P83" i="1" s="1"/>
  <c r="N82" i="1"/>
  <c r="P82" i="1" s="1"/>
  <c r="N81" i="1"/>
  <c r="P81" i="1" s="1"/>
  <c r="N80" i="1"/>
  <c r="P80" i="1" s="1"/>
  <c r="N79" i="1"/>
  <c r="P79" i="1" s="1"/>
  <c r="N78" i="1"/>
  <c r="P78" i="1" s="1"/>
  <c r="N77" i="1"/>
  <c r="P77" i="1" s="1"/>
  <c r="N76" i="1"/>
  <c r="P76" i="1" s="1"/>
  <c r="N75" i="1"/>
  <c r="P75" i="1" s="1"/>
  <c r="N73" i="1"/>
  <c r="P73" i="1" s="1"/>
  <c r="N72" i="1"/>
  <c r="P72" i="1" s="1"/>
  <c r="N71" i="1"/>
  <c r="P71" i="1" s="1"/>
  <c r="N70" i="1"/>
  <c r="P70" i="1" s="1"/>
  <c r="N69" i="1"/>
  <c r="P69" i="1" s="1"/>
  <c r="N68" i="1"/>
  <c r="P68" i="1" s="1"/>
  <c r="N67" i="1"/>
  <c r="P67" i="1" s="1"/>
  <c r="N66" i="1"/>
  <c r="P66" i="1" s="1"/>
  <c r="N65" i="1"/>
  <c r="P65" i="1" s="1"/>
  <c r="N64" i="1"/>
  <c r="P64" i="1" s="1"/>
  <c r="N63" i="1"/>
  <c r="P63" i="1" s="1"/>
  <c r="N62" i="1"/>
  <c r="P62" i="1" s="1"/>
  <c r="N61" i="1"/>
  <c r="P61" i="1" s="1"/>
  <c r="N60" i="1"/>
  <c r="P60" i="1" s="1"/>
  <c r="N59" i="1"/>
  <c r="P59" i="1" s="1"/>
  <c r="N58" i="1"/>
  <c r="P58" i="1" s="1"/>
  <c r="N57" i="1"/>
  <c r="N56" i="1"/>
  <c r="P56" i="1" s="1"/>
  <c r="N55" i="1"/>
  <c r="P55" i="1" s="1"/>
  <c r="N54" i="1"/>
  <c r="P54" i="1" s="1"/>
  <c r="N53" i="1"/>
  <c r="P53" i="1" s="1"/>
  <c r="N52" i="1"/>
  <c r="P52" i="1" s="1"/>
  <c r="N51" i="1"/>
  <c r="P51" i="1" s="1"/>
  <c r="N50" i="1"/>
  <c r="P50" i="1" s="1"/>
  <c r="N49" i="1"/>
  <c r="P49" i="1" s="1"/>
  <c r="N48" i="1"/>
  <c r="P48" i="1" s="1"/>
  <c r="N47" i="1"/>
  <c r="P47" i="1" s="1"/>
  <c r="N46" i="1"/>
  <c r="P46" i="1" s="1"/>
  <c r="N45" i="1"/>
  <c r="P45" i="1" s="1"/>
  <c r="N44" i="1"/>
  <c r="P44" i="1" s="1"/>
  <c r="N43" i="1"/>
  <c r="P43" i="1" s="1"/>
  <c r="N42" i="1"/>
  <c r="P42" i="1" s="1"/>
  <c r="N41" i="1"/>
  <c r="P41" i="1" s="1"/>
  <c r="N40" i="1"/>
  <c r="P40" i="1" s="1"/>
  <c r="N39" i="1"/>
  <c r="P39" i="1" s="1"/>
  <c r="N38" i="1"/>
  <c r="P38" i="1" s="1"/>
  <c r="N37" i="1"/>
  <c r="P37" i="1" s="1"/>
  <c r="N36" i="1"/>
  <c r="P36" i="1" s="1"/>
  <c r="N35" i="1"/>
  <c r="P35" i="1" s="1"/>
  <c r="N34" i="1"/>
  <c r="P34" i="1" s="1"/>
  <c r="N33" i="1"/>
  <c r="P33" i="1" s="1"/>
  <c r="N32" i="1"/>
  <c r="P32" i="1" s="1"/>
  <c r="N31" i="1"/>
  <c r="P31" i="1" s="1"/>
  <c r="N24" i="1"/>
  <c r="P24" i="1" s="1"/>
  <c r="N23" i="1"/>
  <c r="P23" i="1" s="1"/>
  <c r="N22" i="1"/>
  <c r="P22" i="1" s="1"/>
  <c r="N21" i="1"/>
  <c r="P21" i="1" s="1"/>
  <c r="N20" i="1"/>
  <c r="P20" i="1" s="1"/>
  <c r="N19" i="1"/>
  <c r="P19" i="1" s="1"/>
  <c r="N18" i="1"/>
  <c r="P18" i="1" s="1"/>
  <c r="N17" i="1"/>
  <c r="P17" i="1" s="1"/>
  <c r="N16" i="1"/>
  <c r="P16" i="1" s="1"/>
  <c r="N15" i="1"/>
  <c r="N14" i="1"/>
  <c r="P14" i="1" s="1"/>
  <c r="N13" i="1"/>
  <c r="P13" i="1" s="1"/>
  <c r="N12" i="1"/>
  <c r="P12" i="1" s="1"/>
  <c r="N11" i="1"/>
  <c r="P11" i="1" s="1"/>
  <c r="N74" i="1"/>
  <c r="P74" i="1" s="1"/>
  <c r="Q1409" i="1" l="1"/>
  <c r="P1360" i="1"/>
  <c r="S1360" i="1" s="1"/>
  <c r="T1360" i="1" s="1"/>
  <c r="U1360" i="1" s="1"/>
  <c r="R385" i="1"/>
  <c r="W385" i="1" s="1"/>
  <c r="R400" i="1"/>
  <c r="W400" i="1" s="1"/>
  <c r="R346" i="1"/>
  <c r="W346" i="1" s="1"/>
  <c r="R15" i="1"/>
  <c r="W15" i="1" s="1"/>
  <c r="Q15" i="1"/>
  <c r="Q1338" i="1"/>
  <c r="R1338" i="1"/>
  <c r="W1338" i="1" s="1"/>
  <c r="R1290" i="1"/>
  <c r="W1290" i="1" s="1"/>
  <c r="Q1290" i="1"/>
  <c r="R1264" i="1"/>
  <c r="W1264" i="1" s="1"/>
  <c r="Q368" i="1"/>
  <c r="R368" i="1"/>
  <c r="W368" i="1" s="1"/>
  <c r="Q185" i="1"/>
  <c r="R185" i="1"/>
  <c r="W185" i="1" s="1"/>
  <c r="R315" i="1"/>
  <c r="W315" i="1" s="1"/>
  <c r="Q285" i="1"/>
  <c r="R285" i="1"/>
  <c r="W285" i="1" s="1"/>
  <c r="R212" i="1"/>
  <c r="W212" i="1" s="1"/>
  <c r="Q212" i="1"/>
  <c r="R168" i="1"/>
  <c r="W168" i="1" s="1"/>
  <c r="Q168" i="1"/>
  <c r="R116" i="1"/>
  <c r="W116" i="1" s="1"/>
  <c r="Q116" i="1"/>
  <c r="R57" i="1"/>
  <c r="W57" i="1" s="1"/>
  <c r="Q57" i="1"/>
  <c r="P57" i="1"/>
  <c r="S286" i="1"/>
  <c r="T286" i="1" s="1"/>
  <c r="U286" i="1" s="1"/>
  <c r="P315" i="1"/>
  <c r="P90" i="1"/>
  <c r="S118" i="1"/>
  <c r="T118" i="1" s="1"/>
  <c r="U118" i="1" s="1"/>
  <c r="P147" i="1"/>
  <c r="P346" i="1"/>
  <c r="S1339" i="1"/>
  <c r="T1339" i="1" s="1"/>
  <c r="U1339" i="1" s="1"/>
  <c r="Q138" i="1"/>
  <c r="S148" i="1"/>
  <c r="T148" i="1" s="1"/>
  <c r="U148" i="1" s="1"/>
  <c r="P168" i="1"/>
  <c r="Q315" i="1"/>
  <c r="Q385" i="1"/>
  <c r="Q400" i="1"/>
  <c r="S169" i="1"/>
  <c r="T169" i="1" s="1"/>
  <c r="U169" i="1" s="1"/>
  <c r="P185" i="1"/>
  <c r="S316" i="1"/>
  <c r="T316" i="1" s="1"/>
  <c r="U316" i="1" s="1"/>
  <c r="S347" i="1"/>
  <c r="T347" i="1" s="1"/>
  <c r="U347" i="1" s="1"/>
  <c r="P368" i="1"/>
  <c r="P385" i="1"/>
  <c r="S386" i="1"/>
  <c r="T386" i="1" s="1"/>
  <c r="U386" i="1" s="1"/>
  <c r="P400" i="1"/>
  <c r="S401" i="1"/>
  <c r="T401" i="1" s="1"/>
  <c r="U401" i="1" s="1"/>
  <c r="P1264" i="1"/>
  <c r="S1265" i="1"/>
  <c r="T1265" i="1" s="1"/>
  <c r="U1265" i="1" s="1"/>
  <c r="P1290" i="1"/>
  <c r="Q346" i="1"/>
  <c r="P116" i="1"/>
  <c r="Q139" i="1"/>
  <c r="R139" i="1" s="1"/>
  <c r="W139" i="1" s="1"/>
  <c r="S213" i="1"/>
  <c r="T213" i="1" s="1"/>
  <c r="U213" i="1" s="1"/>
  <c r="P285" i="1"/>
  <c r="Q1264" i="1"/>
  <c r="P1338" i="1"/>
  <c r="S204" i="1"/>
  <c r="T204" i="1" s="1"/>
  <c r="U204" i="1" s="1"/>
  <c r="P212" i="1"/>
  <c r="Q332" i="1"/>
  <c r="S1338" i="1" l="1"/>
  <c r="R147" i="1"/>
  <c r="W147" i="1" s="1"/>
  <c r="P1409" i="1"/>
  <c r="P1410" i="1" s="1"/>
  <c r="S1384" i="1"/>
  <c r="T1384" i="1" s="1"/>
  <c r="U1384" i="1" s="1"/>
  <c r="S1368" i="1"/>
  <c r="T1368" i="1" s="1"/>
  <c r="U1368" i="1" s="1"/>
  <c r="S1371" i="1"/>
  <c r="T1371" i="1" s="1"/>
  <c r="U1371" i="1" s="1"/>
  <c r="S1382" i="1"/>
  <c r="T1382" i="1" s="1"/>
  <c r="U1382" i="1" s="1"/>
  <c r="S1366" i="1"/>
  <c r="T1366" i="1" s="1"/>
  <c r="U1366" i="1" s="1"/>
  <c r="S1387" i="1"/>
  <c r="T1387" i="1" s="1"/>
  <c r="U1387" i="1" s="1"/>
  <c r="S1369" i="1"/>
  <c r="T1369" i="1" s="1"/>
  <c r="U1369" i="1" s="1"/>
  <c r="S1372" i="1"/>
  <c r="T1372" i="1" s="1"/>
  <c r="U1372" i="1" s="1"/>
  <c r="S1385" i="1"/>
  <c r="T1385" i="1" s="1"/>
  <c r="U1385" i="1" s="1"/>
  <c r="S1367" i="1"/>
  <c r="T1367" i="1" s="1"/>
  <c r="U1367" i="1" s="1"/>
  <c r="S1386" i="1"/>
  <c r="T1386" i="1" s="1"/>
  <c r="U1386" i="1" s="1"/>
  <c r="S1370" i="1"/>
  <c r="T1370" i="1" s="1"/>
  <c r="U1370" i="1" s="1"/>
  <c r="S1383" i="1"/>
  <c r="T1383" i="1" s="1"/>
  <c r="U1383" i="1" s="1"/>
  <c r="R332" i="1"/>
  <c r="W332" i="1" s="1"/>
  <c r="P186" i="1"/>
  <c r="S138" i="1"/>
  <c r="T138" i="1" s="1"/>
  <c r="U138" i="1" s="1"/>
  <c r="S139" i="1"/>
  <c r="T139" i="1" s="1"/>
  <c r="U139" i="1" s="1"/>
  <c r="Q1291" i="1"/>
  <c r="S285" i="1"/>
  <c r="T285" i="1" s="1"/>
  <c r="U285" i="1" s="1"/>
  <c r="S368" i="1"/>
  <c r="T368" i="1" s="1"/>
  <c r="U368" i="1" s="1"/>
  <c r="S346" i="1"/>
  <c r="T346" i="1" s="1"/>
  <c r="U346" i="1" s="1"/>
  <c r="S212" i="1"/>
  <c r="T212" i="1" s="1"/>
  <c r="U212" i="1" s="1"/>
  <c r="S1264" i="1"/>
  <c r="T1264" i="1" s="1"/>
  <c r="U1264" i="1" s="1"/>
  <c r="S168" i="1"/>
  <c r="T168" i="1" s="1"/>
  <c r="U168" i="1" s="1"/>
  <c r="S315" i="1"/>
  <c r="T315" i="1" s="1"/>
  <c r="U315" i="1" s="1"/>
  <c r="S185" i="1"/>
  <c r="T185" i="1" s="1"/>
  <c r="U185" i="1" s="1"/>
  <c r="P332" i="1"/>
  <c r="S332" i="1" s="1"/>
  <c r="T332" i="1" s="1"/>
  <c r="U332" i="1" s="1"/>
  <c r="S400" i="1"/>
  <c r="T400" i="1" s="1"/>
  <c r="U400" i="1" s="1"/>
  <c r="S1290" i="1"/>
  <c r="T1290" i="1" s="1"/>
  <c r="U1290" i="1" s="1"/>
  <c r="S385" i="1"/>
  <c r="T385" i="1" s="1"/>
  <c r="U385" i="1" s="1"/>
  <c r="S116" i="1"/>
  <c r="T116" i="1" s="1"/>
  <c r="U116" i="1" s="1"/>
  <c r="S76" i="1"/>
  <c r="T76" i="1" s="1"/>
  <c r="U76" i="1" s="1"/>
  <c r="S55" i="1"/>
  <c r="U53" i="1"/>
  <c r="S45" i="1"/>
  <c r="T45" i="1" s="1"/>
  <c r="U45" i="1" s="1"/>
  <c r="S18" i="1"/>
  <c r="T18" i="1" s="1"/>
  <c r="U18" i="1" s="1"/>
  <c r="R186" i="1" l="1"/>
  <c r="W186" i="1" s="1"/>
  <c r="R1291" i="1"/>
  <c r="W1291" i="1" s="1"/>
  <c r="R1409" i="1"/>
  <c r="W1409" i="1" s="1"/>
  <c r="S1409" i="1"/>
  <c r="T1409" i="1" s="1"/>
  <c r="U1409" i="1" s="1"/>
  <c r="Q1410" i="1"/>
  <c r="P1291" i="1"/>
  <c r="S1291" i="1" s="1"/>
  <c r="T1291" i="1" s="1"/>
  <c r="U1291" i="1" s="1"/>
  <c r="L1399" i="1"/>
  <c r="L1388" i="1"/>
  <c r="K1387" i="1"/>
  <c r="L1387" i="1" s="1"/>
  <c r="K1386" i="1"/>
  <c r="L1386" i="1" s="1"/>
  <c r="K1385" i="1"/>
  <c r="L1385" i="1" s="1"/>
  <c r="K1384" i="1"/>
  <c r="L1384" i="1" s="1"/>
  <c r="K1383" i="1"/>
  <c r="L1383" i="1" s="1"/>
  <c r="K1382" i="1"/>
  <c r="L1382" i="1" s="1"/>
  <c r="K1381" i="1"/>
  <c r="L1381" i="1" s="1"/>
  <c r="L1380" i="1"/>
  <c r="L1379" i="1"/>
  <c r="L1378" i="1"/>
  <c r="L1377" i="1"/>
  <c r="L1376" i="1"/>
  <c r="L1375" i="1"/>
  <c r="L1374" i="1"/>
  <c r="L1373" i="1"/>
  <c r="L1372" i="1"/>
  <c r="L1371" i="1"/>
  <c r="L1370" i="1"/>
  <c r="L1369" i="1"/>
  <c r="L1368" i="1"/>
  <c r="L1367" i="1"/>
  <c r="L1366" i="1"/>
  <c r="L1365" i="1"/>
  <c r="L1364" i="1"/>
  <c r="L1363" i="1"/>
  <c r="L1362" i="1"/>
  <c r="L1361" i="1"/>
  <c r="L1360" i="1"/>
  <c r="L1359" i="1"/>
  <c r="K1358" i="1"/>
  <c r="L1358" i="1" s="1"/>
  <c r="L1357" i="1"/>
  <c r="L1355" i="1"/>
  <c r="L1353" i="1"/>
  <c r="L1351" i="1"/>
  <c r="L1350" i="1"/>
  <c r="L1342" i="1"/>
  <c r="L1341" i="1"/>
  <c r="T1338" i="1"/>
  <c r="U1338" i="1" s="1"/>
  <c r="L1337" i="1"/>
  <c r="L1336" i="1"/>
  <c r="L1335" i="1"/>
  <c r="L1334" i="1"/>
  <c r="L1333" i="1"/>
  <c r="L1332" i="1"/>
  <c r="L1331" i="1"/>
  <c r="L1330" i="1"/>
  <c r="L1328" i="1"/>
  <c r="L1327" i="1"/>
  <c r="L1323" i="1"/>
  <c r="L1322" i="1"/>
  <c r="L1321" i="1"/>
  <c r="L1320" i="1"/>
  <c r="L1319" i="1"/>
  <c r="L1318" i="1"/>
  <c r="K1317" i="1"/>
  <c r="L1317" i="1" s="1"/>
  <c r="L1316" i="1"/>
  <c r="L1315" i="1"/>
  <c r="L1314" i="1"/>
  <c r="L1313" i="1"/>
  <c r="K1312" i="1"/>
  <c r="L1312" i="1" s="1"/>
  <c r="L1311" i="1"/>
  <c r="L1310" i="1"/>
  <c r="L1309" i="1"/>
  <c r="L1308" i="1"/>
  <c r="L1307" i="1"/>
  <c r="L1306" i="1"/>
  <c r="K1305" i="1"/>
  <c r="L1305" i="1" s="1"/>
  <c r="L1304" i="1"/>
  <c r="L1303" i="1"/>
  <c r="K1297" i="1"/>
  <c r="L1297" i="1" s="1"/>
  <c r="L1296" i="1"/>
  <c r="L1295" i="1"/>
  <c r="L1294" i="1"/>
  <c r="K1293" i="1"/>
  <c r="L1293" i="1" s="1"/>
  <c r="L1292" i="1"/>
  <c r="L1287" i="1"/>
  <c r="L1286" i="1"/>
  <c r="L1285" i="1"/>
  <c r="L1284" i="1"/>
  <c r="L1283" i="1"/>
  <c r="L1282" i="1"/>
  <c r="L1281" i="1"/>
  <c r="L1280" i="1"/>
  <c r="L1279" i="1"/>
  <c r="L1278" i="1"/>
  <c r="L1276" i="1"/>
  <c r="L1275" i="1"/>
  <c r="L1270" i="1"/>
  <c r="L1269" i="1"/>
  <c r="L1268" i="1"/>
  <c r="L1267" i="1"/>
  <c r="L1266" i="1"/>
  <c r="L1265" i="1"/>
  <c r="R1410" i="1" l="1"/>
  <c r="W1410" i="1" s="1"/>
  <c r="S1410" i="1"/>
  <c r="T1410" i="1" s="1"/>
  <c r="U1410" i="1" s="1"/>
  <c r="L389" i="1"/>
  <c r="L388" i="1"/>
  <c r="L387" i="1"/>
  <c r="L386" i="1"/>
  <c r="K333" i="1"/>
  <c r="L314" i="1"/>
  <c r="L313" i="1"/>
  <c r="L309" i="1"/>
  <c r="L300" i="1"/>
  <c r="L299" i="1"/>
  <c r="L298" i="1"/>
  <c r="L297" i="1"/>
  <c r="L296" i="1"/>
  <c r="L294" i="1"/>
  <c r="L293" i="1"/>
  <c r="L291" i="1"/>
  <c r="L288" i="1"/>
  <c r="L287" i="1"/>
  <c r="L286" i="1"/>
  <c r="L284" i="1"/>
  <c r="L280" i="1"/>
  <c r="L279" i="1"/>
  <c r="L278" i="1"/>
  <c r="L277" i="1"/>
  <c r="L276" i="1"/>
  <c r="L275" i="1"/>
  <c r="L274" i="1"/>
  <c r="L272" i="1"/>
  <c r="L265" i="1"/>
  <c r="L264" i="1"/>
  <c r="L263" i="1"/>
  <c r="L262" i="1"/>
  <c r="L261" i="1"/>
  <c r="L260" i="1"/>
  <c r="L259" i="1"/>
  <c r="L258" i="1"/>
  <c r="L257" i="1"/>
  <c r="L256" i="1"/>
  <c r="L255" i="1"/>
  <c r="L252" i="1"/>
  <c r="L251" i="1"/>
  <c r="L250" i="1"/>
  <c r="L249" i="1"/>
  <c r="L248" i="1"/>
  <c r="L247" i="1"/>
  <c r="L246" i="1"/>
  <c r="L245" i="1"/>
  <c r="L244" i="1"/>
  <c r="L243" i="1"/>
  <c r="L242" i="1"/>
  <c r="L241" i="1"/>
  <c r="L240" i="1"/>
  <c r="L239" i="1"/>
  <c r="L227" i="1"/>
  <c r="L225" i="1"/>
  <c r="L224" i="1"/>
  <c r="L223" i="1"/>
  <c r="L222" i="1"/>
  <c r="L217" i="1"/>
  <c r="L215" i="1"/>
  <c r="L213" i="1"/>
  <c r="L203" i="1"/>
  <c r="L202" i="1"/>
  <c r="L201" i="1"/>
  <c r="L200" i="1"/>
  <c r="L199" i="1"/>
  <c r="L197" i="1"/>
  <c r="L196" i="1"/>
  <c r="L195" i="1"/>
  <c r="L194" i="1"/>
  <c r="L193" i="1"/>
  <c r="L192" i="1"/>
  <c r="L191" i="1"/>
  <c r="L190" i="1"/>
  <c r="L189" i="1"/>
  <c r="L188" i="1"/>
  <c r="L187" i="1"/>
  <c r="L184" i="1"/>
  <c r="L183" i="1"/>
  <c r="L182" i="1"/>
  <c r="L181" i="1"/>
  <c r="L179" i="1"/>
  <c r="L178" i="1"/>
  <c r="L177" i="1"/>
  <c r="L176" i="1"/>
  <c r="L175" i="1"/>
  <c r="L174" i="1"/>
  <c r="L173" i="1"/>
  <c r="L172" i="1"/>
  <c r="L171" i="1"/>
  <c r="L170" i="1"/>
  <c r="L169" i="1"/>
  <c r="L167" i="1"/>
  <c r="L166" i="1"/>
  <c r="L165" i="1"/>
  <c r="L164" i="1"/>
  <c r="L163" i="1"/>
  <c r="L162" i="1"/>
  <c r="L161" i="1"/>
  <c r="L160" i="1"/>
  <c r="L159" i="1"/>
  <c r="L158" i="1"/>
  <c r="L157" i="1"/>
  <c r="L156" i="1"/>
  <c r="L155" i="1"/>
  <c r="L154" i="1"/>
  <c r="L153" i="1"/>
  <c r="L152" i="1"/>
  <c r="L151" i="1"/>
  <c r="L150" i="1"/>
  <c r="L149" i="1"/>
  <c r="L148" i="1"/>
  <c r="Q147" i="1" l="1"/>
  <c r="L146" i="1"/>
  <c r="L145" i="1"/>
  <c r="L144" i="1"/>
  <c r="L143" i="1"/>
  <c r="L142" i="1"/>
  <c r="L141" i="1"/>
  <c r="L140" i="1"/>
  <c r="L139" i="1"/>
  <c r="L138" i="1"/>
  <c r="L137" i="1"/>
  <c r="L136" i="1"/>
  <c r="L135" i="1"/>
  <c r="L134" i="1"/>
  <c r="L133" i="1"/>
  <c r="L132" i="1"/>
  <c r="L131" i="1"/>
  <c r="L130" i="1"/>
  <c r="L129" i="1"/>
  <c r="L128" i="1"/>
  <c r="L127" i="1"/>
  <c r="L124" i="1"/>
  <c r="L122" i="1"/>
  <c r="L120" i="1"/>
  <c r="L118" i="1"/>
  <c r="S114" i="1"/>
  <c r="T114" i="1" s="1"/>
  <c r="U114" i="1" s="1"/>
  <c r="S113" i="1"/>
  <c r="T113" i="1" s="1"/>
  <c r="U113" i="1" s="1"/>
  <c r="S111" i="1"/>
  <c r="T111" i="1" s="1"/>
  <c r="U111" i="1" s="1"/>
  <c r="S110" i="1"/>
  <c r="T110" i="1" s="1"/>
  <c r="U110" i="1" s="1"/>
  <c r="S109" i="1"/>
  <c r="T109" i="1" s="1"/>
  <c r="U109" i="1" s="1"/>
  <c r="S108" i="1"/>
  <c r="T108" i="1" s="1"/>
  <c r="U108" i="1" s="1"/>
  <c r="S107" i="1"/>
  <c r="T107" i="1" s="1"/>
  <c r="U107" i="1" s="1"/>
  <c r="S106" i="1"/>
  <c r="T106" i="1" s="1"/>
  <c r="U106" i="1" s="1"/>
  <c r="S105" i="1"/>
  <c r="T105" i="1" s="1"/>
  <c r="U105" i="1" s="1"/>
  <c r="S104" i="1"/>
  <c r="T104" i="1" s="1"/>
  <c r="U104" i="1" s="1"/>
  <c r="S103" i="1"/>
  <c r="T103" i="1" s="1"/>
  <c r="U103" i="1" s="1"/>
  <c r="S102" i="1"/>
  <c r="T102" i="1" s="1"/>
  <c r="U102" i="1" s="1"/>
  <c r="S101" i="1"/>
  <c r="T101" i="1" s="1"/>
  <c r="U101" i="1" s="1"/>
  <c r="S100" i="1"/>
  <c r="T100" i="1" s="1"/>
  <c r="U100" i="1" s="1"/>
  <c r="S99" i="1"/>
  <c r="T99" i="1" s="1"/>
  <c r="U99" i="1" s="1"/>
  <c r="S98" i="1"/>
  <c r="T98" i="1" s="1"/>
  <c r="U98" i="1" s="1"/>
  <c r="S97" i="1"/>
  <c r="T97" i="1" s="1"/>
  <c r="U97" i="1" s="1"/>
  <c r="S96" i="1"/>
  <c r="T96" i="1" s="1"/>
  <c r="U96" i="1" s="1"/>
  <c r="S95" i="1"/>
  <c r="T95" i="1" s="1"/>
  <c r="U95" i="1" s="1"/>
  <c r="S94" i="1"/>
  <c r="T94" i="1" s="1"/>
  <c r="U94" i="1" s="1"/>
  <c r="S93" i="1"/>
  <c r="T93" i="1" s="1"/>
  <c r="U93" i="1" s="1"/>
  <c r="S92" i="1"/>
  <c r="T92" i="1" s="1"/>
  <c r="U92" i="1" s="1"/>
  <c r="L113" i="1"/>
  <c r="L112" i="1"/>
  <c r="L110" i="1"/>
  <c r="L108" i="1"/>
  <c r="L107" i="1"/>
  <c r="L97" i="1"/>
  <c r="L93" i="1"/>
  <c r="L92" i="1"/>
  <c r="L91" i="1"/>
  <c r="S88" i="1"/>
  <c r="T88" i="1" s="1"/>
  <c r="U88" i="1" s="1"/>
  <c r="Q87" i="1"/>
  <c r="R87" i="1" s="1"/>
  <c r="W87" i="1" s="1"/>
  <c r="S85" i="1"/>
  <c r="T85" i="1" s="1"/>
  <c r="U85" i="1" s="1"/>
  <c r="Q82" i="1"/>
  <c r="R82" i="1" s="1"/>
  <c r="S81" i="1"/>
  <c r="T81" i="1" s="1"/>
  <c r="U81" i="1" s="1"/>
  <c r="S80" i="1"/>
  <c r="T80" i="1" s="1"/>
  <c r="U80" i="1" s="1"/>
  <c r="S79" i="1"/>
  <c r="T79" i="1" s="1"/>
  <c r="U79" i="1" s="1"/>
  <c r="S77" i="1"/>
  <c r="T77" i="1" s="1"/>
  <c r="U77" i="1" s="1"/>
  <c r="S75" i="1"/>
  <c r="T75" i="1" s="1"/>
  <c r="U75" i="1" s="1"/>
  <c r="S74" i="1"/>
  <c r="T74" i="1" s="1"/>
  <c r="U74" i="1" s="1"/>
  <c r="S71" i="1"/>
  <c r="T71" i="1" s="1"/>
  <c r="U71" i="1" s="1"/>
  <c r="S69" i="1"/>
  <c r="T69" i="1" s="1"/>
  <c r="U69" i="1" s="1"/>
  <c r="S68" i="1"/>
  <c r="T68" i="1" s="1"/>
  <c r="U68" i="1" s="1"/>
  <c r="S60" i="1"/>
  <c r="T60" i="1" s="1"/>
  <c r="U60" i="1" s="1"/>
  <c r="S59" i="1"/>
  <c r="T59" i="1" s="1"/>
  <c r="U59" i="1" s="1"/>
  <c r="S56" i="1"/>
  <c r="T56" i="1" s="1"/>
  <c r="U56" i="1" s="1"/>
  <c r="S54" i="1"/>
  <c r="T54" i="1" s="1"/>
  <c r="U54" i="1" s="1"/>
  <c r="S49" i="1"/>
  <c r="T49" i="1" s="1"/>
  <c r="U49" i="1" s="1"/>
  <c r="S47" i="1"/>
  <c r="T47" i="1" s="1"/>
  <c r="U47" i="1" s="1"/>
  <c r="S44" i="1"/>
  <c r="T44" i="1" s="1"/>
  <c r="U44" i="1" s="1"/>
  <c r="S43" i="1"/>
  <c r="T43" i="1" s="1"/>
  <c r="U43" i="1" s="1"/>
  <c r="S42" i="1"/>
  <c r="T42" i="1" s="1"/>
  <c r="U42" i="1" s="1"/>
  <c r="S41" i="1"/>
  <c r="T41" i="1" s="1"/>
  <c r="U41" i="1" s="1"/>
  <c r="S40" i="1"/>
  <c r="T40" i="1" s="1"/>
  <c r="U40" i="1" s="1"/>
  <c r="S23" i="1"/>
  <c r="T23" i="1" s="1"/>
  <c r="U23" i="1" s="1"/>
  <c r="S22" i="1"/>
  <c r="T22" i="1" s="1"/>
  <c r="U22" i="1" s="1"/>
  <c r="S19" i="1"/>
  <c r="T19" i="1" s="1"/>
  <c r="U19" i="1" s="1"/>
  <c r="S73" i="1"/>
  <c r="T73" i="1" s="1"/>
  <c r="U73" i="1" s="1"/>
  <c r="S72" i="1"/>
  <c r="T72" i="1" s="1"/>
  <c r="U72" i="1" s="1"/>
  <c r="S70" i="1"/>
  <c r="T70" i="1" s="1"/>
  <c r="U70" i="1" s="1"/>
  <c r="S67" i="1"/>
  <c r="T67" i="1" s="1"/>
  <c r="U67" i="1" s="1"/>
  <c r="S65" i="1"/>
  <c r="T65" i="1" s="1"/>
  <c r="U65" i="1" s="1"/>
  <c r="S64" i="1"/>
  <c r="T64" i="1" s="1"/>
  <c r="U64" i="1" s="1"/>
  <c r="S63" i="1"/>
  <c r="T63" i="1" s="1"/>
  <c r="U63" i="1" s="1"/>
  <c r="S62" i="1"/>
  <c r="T62" i="1" s="1"/>
  <c r="U62" i="1" s="1"/>
  <c r="S61" i="1"/>
  <c r="T61" i="1" s="1"/>
  <c r="U61" i="1" s="1"/>
  <c r="L89" i="1"/>
  <c r="L88" i="1"/>
  <c r="L87" i="1"/>
  <c r="L86" i="1"/>
  <c r="L85" i="1"/>
  <c r="L84" i="1"/>
  <c r="L83" i="1"/>
  <c r="L82" i="1"/>
  <c r="L81" i="1"/>
  <c r="L80" i="1"/>
  <c r="L79" i="1"/>
  <c r="L78" i="1"/>
  <c r="L77" i="1"/>
  <c r="L76" i="1"/>
  <c r="L75" i="1"/>
  <c r="L74" i="1"/>
  <c r="L73" i="1"/>
  <c r="L72" i="1"/>
  <c r="L71" i="1"/>
  <c r="L70" i="1"/>
  <c r="L69" i="1"/>
  <c r="L68" i="1"/>
  <c r="L67" i="1"/>
  <c r="L66" i="1"/>
  <c r="L65" i="1"/>
  <c r="L64" i="1"/>
  <c r="L63" i="1"/>
  <c r="L62" i="1"/>
  <c r="L61" i="1"/>
  <c r="L60" i="1"/>
  <c r="L59" i="1"/>
  <c r="L58" i="1"/>
  <c r="S52" i="1"/>
  <c r="T52" i="1" s="1"/>
  <c r="U52" i="1" s="1"/>
  <c r="S51" i="1"/>
  <c r="T51" i="1" s="1"/>
  <c r="U51" i="1" s="1"/>
  <c r="S50" i="1"/>
  <c r="T50" i="1" s="1"/>
  <c r="U50" i="1" s="1"/>
  <c r="S48" i="1"/>
  <c r="T48" i="1" s="1"/>
  <c r="U48" i="1" s="1"/>
  <c r="S46" i="1"/>
  <c r="T46" i="1" s="1"/>
  <c r="U46" i="1" s="1"/>
  <c r="S38" i="1"/>
  <c r="T38" i="1" s="1"/>
  <c r="U38" i="1" s="1"/>
  <c r="S37" i="1"/>
  <c r="T37" i="1" s="1"/>
  <c r="U37" i="1" s="1"/>
  <c r="S36" i="1"/>
  <c r="T36" i="1" s="1"/>
  <c r="U36" i="1" s="1"/>
  <c r="S35" i="1"/>
  <c r="T35" i="1" s="1"/>
  <c r="U35" i="1" s="1"/>
  <c r="S34" i="1"/>
  <c r="T34" i="1" s="1"/>
  <c r="U34" i="1" s="1"/>
  <c r="S33" i="1"/>
  <c r="T33" i="1" s="1"/>
  <c r="U33" i="1" s="1"/>
  <c r="S32" i="1"/>
  <c r="T32" i="1" s="1"/>
  <c r="U32" i="1" s="1"/>
  <c r="S24" i="1"/>
  <c r="T24" i="1" s="1"/>
  <c r="U24" i="1" s="1"/>
  <c r="S21" i="1"/>
  <c r="T21" i="1" s="1"/>
  <c r="U21" i="1" s="1"/>
  <c r="S20" i="1"/>
  <c r="T20" i="1" s="1"/>
  <c r="U20" i="1" s="1"/>
  <c r="L56" i="1"/>
  <c r="L50" i="1"/>
  <c r="L19" i="1"/>
  <c r="S12" i="1"/>
  <c r="T12" i="1" s="1"/>
  <c r="U12" i="1" s="1"/>
  <c r="S13" i="1"/>
  <c r="T13" i="1" s="1"/>
  <c r="U13" i="1" s="1"/>
  <c r="S14" i="1"/>
  <c r="T14" i="1" s="1"/>
  <c r="U14" i="1" s="1"/>
  <c r="AX12" i="14"/>
  <c r="AW12" i="14"/>
  <c r="AV12" i="14"/>
  <c r="AU12" i="14"/>
  <c r="AT12" i="14"/>
  <c r="AS12" i="14"/>
  <c r="AR12" i="14"/>
  <c r="AQ12" i="14"/>
  <c r="AP12" i="14"/>
  <c r="AO12" i="14"/>
  <c r="AN12" i="14"/>
  <c r="AM12" i="14"/>
  <c r="R12" i="14"/>
  <c r="Y12" i="14" s="1"/>
  <c r="O12" i="14"/>
  <c r="N12" i="14"/>
  <c r="M12" i="14"/>
  <c r="AX11" i="14"/>
  <c r="AW11" i="14"/>
  <c r="AV11" i="14"/>
  <c r="AU11" i="14"/>
  <c r="AT11" i="14"/>
  <c r="AS11" i="14"/>
  <c r="AR11" i="14"/>
  <c r="AQ11" i="14"/>
  <c r="AP11" i="14"/>
  <c r="AO11" i="14"/>
  <c r="AN11" i="14"/>
  <c r="AM11" i="14"/>
  <c r="R11" i="14"/>
  <c r="Y11" i="14" s="1"/>
  <c r="O11" i="14"/>
  <c r="N11" i="14"/>
  <c r="M11" i="14"/>
  <c r="AX10" i="14"/>
  <c r="AW10" i="14"/>
  <c r="AV10" i="14"/>
  <c r="AU10" i="14"/>
  <c r="AT10" i="14"/>
  <c r="AS10" i="14"/>
  <c r="AR10" i="14"/>
  <c r="AQ10" i="14"/>
  <c r="AP10" i="14"/>
  <c r="AO10" i="14"/>
  <c r="AN10" i="14"/>
  <c r="AM10" i="14"/>
  <c r="R10" i="14"/>
  <c r="Y10" i="14" s="1"/>
  <c r="O10" i="14"/>
  <c r="N10" i="14"/>
  <c r="M10" i="14"/>
  <c r="AX9" i="14"/>
  <c r="AX13" i="14" s="1"/>
  <c r="AW9" i="14"/>
  <c r="AW13" i="14" s="1"/>
  <c r="AV9" i="14"/>
  <c r="AU9" i="14"/>
  <c r="AT9" i="14"/>
  <c r="AT13" i="14" s="1"/>
  <c r="AS9" i="14"/>
  <c r="AS13" i="14"/>
  <c r="AR9" i="14"/>
  <c r="AQ9" i="14"/>
  <c r="AQ13" i="14" s="1"/>
  <c r="AP9" i="14"/>
  <c r="AO9" i="14"/>
  <c r="AO13" i="14" s="1"/>
  <c r="AN9" i="14"/>
  <c r="AM9" i="14"/>
  <c r="S13" i="14"/>
  <c r="R9" i="14"/>
  <c r="Y9" i="14" s="1"/>
  <c r="O9" i="14"/>
  <c r="N9" i="14"/>
  <c r="M9" i="14"/>
  <c r="AM13" i="14"/>
  <c r="AU13" i="14"/>
  <c r="K10" i="12"/>
  <c r="K23" i="12"/>
  <c r="K22" i="12"/>
  <c r="K21" i="12"/>
  <c r="K20" i="12"/>
  <c r="K18" i="12"/>
  <c r="K17" i="12"/>
  <c r="K16" i="12"/>
  <c r="K15" i="12"/>
  <c r="K14" i="12"/>
  <c r="K13" i="12"/>
  <c r="K12" i="12"/>
  <c r="K11" i="12"/>
  <c r="K9" i="12"/>
  <c r="K8" i="12"/>
  <c r="L33" i="8"/>
  <c r="L14" i="1"/>
  <c r="L13" i="1"/>
  <c r="L12" i="1"/>
  <c r="L11" i="1"/>
  <c r="K11" i="10"/>
  <c r="K10" i="10"/>
  <c r="K9" i="10"/>
  <c r="K8" i="10"/>
  <c r="K233" i="8"/>
  <c r="J218" i="8"/>
  <c r="J217" i="8"/>
  <c r="J216" i="8"/>
  <c r="K215" i="8"/>
  <c r="J215" i="8" s="1"/>
  <c r="K213" i="8"/>
  <c r="J213" i="8"/>
  <c r="K61" i="8"/>
  <c r="K14" i="8"/>
  <c r="M27" i="8"/>
  <c r="K246" i="8"/>
  <c r="K245" i="8"/>
  <c r="K239" i="8"/>
  <c r="K238" i="8"/>
  <c r="K234" i="8"/>
  <c r="K232" i="8"/>
  <c r="K231" i="8"/>
  <c r="K230" i="8"/>
  <c r="K212" i="8"/>
  <c r="K210" i="8"/>
  <c r="K205" i="8"/>
  <c r="K204" i="8"/>
  <c r="K203" i="8"/>
  <c r="K202" i="8"/>
  <c r="K201" i="8"/>
  <c r="K200" i="8"/>
  <c r="K199" i="8"/>
  <c r="K198" i="8"/>
  <c r="K197" i="8"/>
  <c r="K196" i="8"/>
  <c r="K195" i="8"/>
  <c r="K194" i="8"/>
  <c r="K193" i="8"/>
  <c r="K192" i="8"/>
  <c r="K191" i="8"/>
  <c r="K190" i="8"/>
  <c r="K189" i="8"/>
  <c r="K188" i="8"/>
  <c r="J187" i="8"/>
  <c r="K187" i="8" s="1"/>
  <c r="J186" i="8"/>
  <c r="K186" i="8" s="1"/>
  <c r="J185" i="8"/>
  <c r="K185" i="8" s="1"/>
  <c r="J184" i="8"/>
  <c r="K184" i="8"/>
  <c r="J183" i="8"/>
  <c r="K183" i="8" s="1"/>
  <c r="J182" i="8"/>
  <c r="K182" i="8" s="1"/>
  <c r="J181" i="8"/>
  <c r="K181" i="8" s="1"/>
  <c r="K180" i="8"/>
  <c r="J179" i="8"/>
  <c r="K179" i="8" s="1"/>
  <c r="J178" i="8"/>
  <c r="K178" i="8" s="1"/>
  <c r="K177" i="8"/>
  <c r="J176" i="8"/>
  <c r="K176" i="8" s="1"/>
  <c r="J175" i="8"/>
  <c r="K175" i="8" s="1"/>
  <c r="J174" i="8"/>
  <c r="K174" i="8" s="1"/>
  <c r="J173" i="8"/>
  <c r="K173" i="8"/>
  <c r="J172" i="8"/>
  <c r="K172" i="8" s="1"/>
  <c r="J171" i="8"/>
  <c r="K171" i="8" s="1"/>
  <c r="J170" i="8"/>
  <c r="K170" i="8" s="1"/>
  <c r="J169" i="8"/>
  <c r="K169" i="8"/>
  <c r="J168" i="8"/>
  <c r="K168" i="8" s="1"/>
  <c r="J167" i="8"/>
  <c r="K167" i="8" s="1"/>
  <c r="K166" i="8"/>
  <c r="J165" i="8"/>
  <c r="K165" i="8" s="1"/>
  <c r="J164" i="8"/>
  <c r="K164" i="8" s="1"/>
  <c r="J163" i="8"/>
  <c r="K163" i="8" s="1"/>
  <c r="J162" i="8"/>
  <c r="K162" i="8" s="1"/>
  <c r="J161" i="8"/>
  <c r="K161" i="8" s="1"/>
  <c r="J160" i="8"/>
  <c r="K160" i="8" s="1"/>
  <c r="J159" i="8"/>
  <c r="K159" i="8" s="1"/>
  <c r="J158" i="8"/>
  <c r="K158" i="8" s="1"/>
  <c r="K157" i="8"/>
  <c r="J156" i="8"/>
  <c r="K156" i="8" s="1"/>
  <c r="J155" i="8"/>
  <c r="K155" i="8" s="1"/>
  <c r="K154" i="8"/>
  <c r="J153" i="8"/>
  <c r="K153" i="8" s="1"/>
  <c r="J152" i="8"/>
  <c r="K152" i="8"/>
  <c r="J151" i="8"/>
  <c r="K151" i="8" s="1"/>
  <c r="J150" i="8"/>
  <c r="K150" i="8" s="1"/>
  <c r="J149" i="8"/>
  <c r="K149" i="8" s="1"/>
  <c r="J148" i="8"/>
  <c r="K148" i="8"/>
  <c r="J147" i="8"/>
  <c r="K147" i="8" s="1"/>
  <c r="K146" i="8"/>
  <c r="K145" i="8"/>
  <c r="K144" i="8"/>
  <c r="K143" i="8"/>
  <c r="K142" i="8"/>
  <c r="K141" i="8"/>
  <c r="K140" i="8"/>
  <c r="K139" i="8"/>
  <c r="K138" i="8"/>
  <c r="K137" i="8"/>
  <c r="K136" i="8"/>
  <c r="K135" i="8"/>
  <c r="K134" i="8"/>
  <c r="K133" i="8"/>
  <c r="K132" i="8"/>
  <c r="K131" i="8"/>
  <c r="K130" i="8"/>
  <c r="K128" i="8"/>
  <c r="K127" i="8"/>
  <c r="K125" i="8"/>
  <c r="K124" i="8"/>
  <c r="K123" i="8"/>
  <c r="K122" i="8"/>
  <c r="K121" i="8"/>
  <c r="K120" i="8"/>
  <c r="K119" i="8"/>
  <c r="K118" i="8"/>
  <c r="K117" i="8"/>
  <c r="K116" i="8"/>
  <c r="K115" i="8"/>
  <c r="K114" i="8"/>
  <c r="K113" i="8"/>
  <c r="K112" i="8"/>
  <c r="K111" i="8"/>
  <c r="K110" i="8"/>
  <c r="K109" i="8"/>
  <c r="K108" i="8"/>
  <c r="K107" i="8"/>
  <c r="K106" i="8"/>
  <c r="K105" i="8"/>
  <c r="K104" i="8"/>
  <c r="K103" i="8"/>
  <c r="K102" i="8"/>
  <c r="K101" i="8"/>
  <c r="K100" i="8"/>
  <c r="K99" i="8"/>
  <c r="K98" i="8"/>
  <c r="K97" i="8"/>
  <c r="K96" i="8"/>
  <c r="K95" i="8"/>
  <c r="K93" i="8"/>
  <c r="K92" i="8"/>
  <c r="K91" i="8"/>
  <c r="K90" i="8"/>
  <c r="K89" i="8"/>
  <c r="K88" i="8"/>
  <c r="K87" i="8"/>
  <c r="K86" i="8"/>
  <c r="K85" i="8"/>
  <c r="K84" i="8"/>
  <c r="K83" i="8"/>
  <c r="K82" i="8"/>
  <c r="K81" i="8"/>
  <c r="K80" i="8"/>
  <c r="K79" i="8"/>
  <c r="K78" i="8"/>
  <c r="K77" i="8"/>
  <c r="K76" i="8"/>
  <c r="K75" i="8"/>
  <c r="K74" i="8"/>
  <c r="K73" i="8"/>
  <c r="K72" i="8"/>
  <c r="K71" i="8"/>
  <c r="K70" i="8"/>
  <c r="K69" i="8"/>
  <c r="K68" i="8"/>
  <c r="K67" i="8"/>
  <c r="K66" i="8"/>
  <c r="K65" i="8"/>
  <c r="K64" i="8"/>
  <c r="K63" i="8"/>
  <c r="K62" i="8"/>
  <c r="K60" i="8"/>
  <c r="K59" i="8"/>
  <c r="K58" i="8"/>
  <c r="K57" i="8"/>
  <c r="K56" i="8"/>
  <c r="K55" i="8"/>
  <c r="K54" i="8"/>
  <c r="K53" i="8"/>
  <c r="K52" i="8"/>
  <c r="K51" i="8"/>
  <c r="K50" i="8"/>
  <c r="K49" i="8"/>
  <c r="K48" i="8"/>
  <c r="K47" i="8"/>
  <c r="K46" i="8"/>
  <c r="K45" i="8"/>
  <c r="K44" i="8"/>
  <c r="K43" i="8"/>
  <c r="K42" i="8"/>
  <c r="K41" i="8"/>
  <c r="K40" i="8"/>
  <c r="K39" i="8"/>
  <c r="K38" i="8"/>
  <c r="K37" i="8"/>
  <c r="K36" i="8"/>
  <c r="K35" i="8"/>
  <c r="K34" i="8"/>
  <c r="K33" i="8"/>
  <c r="K24" i="8"/>
  <c r="K23" i="8"/>
  <c r="K22" i="8"/>
  <c r="K21" i="8"/>
  <c r="K20" i="8"/>
  <c r="K18" i="8"/>
  <c r="K17" i="8"/>
  <c r="K16" i="8"/>
  <c r="K15" i="8"/>
  <c r="K13" i="8"/>
  <c r="K12" i="8"/>
  <c r="K11" i="8"/>
  <c r="K10" i="8"/>
  <c r="K9" i="8"/>
  <c r="K8" i="8"/>
  <c r="K8" i="9"/>
  <c r="K9" i="9"/>
  <c r="K10" i="9"/>
  <c r="K11" i="9"/>
  <c r="K12" i="9"/>
  <c r="K13" i="9"/>
  <c r="K14" i="9"/>
  <c r="K15" i="9"/>
  <c r="K16" i="9"/>
  <c r="K17" i="9"/>
  <c r="K18" i="9"/>
  <c r="K19" i="9"/>
  <c r="K20" i="9"/>
  <c r="K21" i="9"/>
  <c r="K22" i="9"/>
  <c r="K23" i="9"/>
  <c r="K24" i="9"/>
  <c r="K25" i="9"/>
  <c r="K26" i="9"/>
  <c r="K27" i="9"/>
  <c r="K28" i="9"/>
  <c r="K29" i="9"/>
  <c r="K30" i="9"/>
  <c r="K31" i="9"/>
  <c r="K32" i="9"/>
  <c r="K33" i="9"/>
  <c r="K34" i="9"/>
  <c r="K35" i="9"/>
  <c r="K36" i="9"/>
  <c r="K37" i="9"/>
  <c r="K38" i="9"/>
  <c r="K39" i="9"/>
  <c r="K40" i="9"/>
  <c r="K41" i="9"/>
  <c r="K43" i="4"/>
  <c r="L44" i="4"/>
  <c r="K30" i="7"/>
  <c r="K29" i="7"/>
  <c r="K28" i="7"/>
  <c r="K27" i="7"/>
  <c r="K26" i="7"/>
  <c r="K25" i="7"/>
  <c r="K24" i="7"/>
  <c r="K23" i="7"/>
  <c r="K22" i="7"/>
  <c r="K21" i="7"/>
  <c r="K19" i="7"/>
  <c r="K18" i="7"/>
  <c r="K13" i="7"/>
  <c r="K12" i="7"/>
  <c r="K11" i="7"/>
  <c r="K10" i="7"/>
  <c r="K9" i="7"/>
  <c r="K8" i="7"/>
  <c r="B1" i="7" s="1"/>
  <c r="K10" i="6"/>
  <c r="K11" i="6"/>
  <c r="K19" i="6"/>
  <c r="K20" i="6"/>
  <c r="K22" i="6"/>
  <c r="K24" i="6"/>
  <c r="K26" i="6"/>
  <c r="J27" i="6"/>
  <c r="K27" i="6" s="1"/>
  <c r="K28" i="6"/>
  <c r="K29" i="6"/>
  <c r="K30" i="6"/>
  <c r="K31" i="6"/>
  <c r="K32" i="6"/>
  <c r="K33" i="6"/>
  <c r="K34" i="6"/>
  <c r="K35" i="6"/>
  <c r="K36" i="6"/>
  <c r="K37" i="6"/>
  <c r="K38" i="6"/>
  <c r="K39" i="6"/>
  <c r="K40" i="6"/>
  <c r="K41" i="6"/>
  <c r="K42" i="6"/>
  <c r="K43" i="6"/>
  <c r="K44" i="6"/>
  <c r="K45" i="6"/>
  <c r="K46" i="6"/>
  <c r="K47" i="6"/>
  <c r="K48" i="6"/>
  <c r="K49" i="6"/>
  <c r="J50" i="6"/>
  <c r="K50" i="6" s="1"/>
  <c r="J51" i="6"/>
  <c r="K51" i="6" s="1"/>
  <c r="J52" i="6"/>
  <c r="K52" i="6" s="1"/>
  <c r="J53" i="6"/>
  <c r="K53" i="6" s="1"/>
  <c r="J54" i="6"/>
  <c r="K54" i="6" s="1"/>
  <c r="J55" i="6"/>
  <c r="K55" i="6"/>
  <c r="J56" i="6"/>
  <c r="K56" i="6" s="1"/>
  <c r="K57" i="6"/>
  <c r="K69" i="6"/>
  <c r="K572" i="5"/>
  <c r="K571" i="5"/>
  <c r="K570" i="5"/>
  <c r="K569" i="5"/>
  <c r="K568" i="5"/>
  <c r="K567" i="5"/>
  <c r="K566" i="5"/>
  <c r="K565" i="5"/>
  <c r="K564" i="5"/>
  <c r="K563" i="5"/>
  <c r="K562" i="5"/>
  <c r="K561" i="5"/>
  <c r="K560" i="5"/>
  <c r="K559" i="5"/>
  <c r="K558" i="5"/>
  <c r="K557" i="5"/>
  <c r="K556" i="5"/>
  <c r="K555" i="5"/>
  <c r="K554" i="5"/>
  <c r="K553" i="5"/>
  <c r="K552" i="5"/>
  <c r="K551" i="5"/>
  <c r="K550" i="5"/>
  <c r="K549" i="5"/>
  <c r="K548" i="5"/>
  <c r="K547" i="5"/>
  <c r="K546" i="5"/>
  <c r="K545" i="5"/>
  <c r="K544" i="5"/>
  <c r="K543" i="5"/>
  <c r="K542" i="5"/>
  <c r="K541" i="5"/>
  <c r="K540" i="5"/>
  <c r="K539" i="5"/>
  <c r="K538" i="5"/>
  <c r="K537" i="5"/>
  <c r="K536" i="5"/>
  <c r="K535" i="5"/>
  <c r="K534" i="5"/>
  <c r="K533" i="5"/>
  <c r="K532" i="5"/>
  <c r="K531" i="5"/>
  <c r="K530" i="5"/>
  <c r="K529" i="5"/>
  <c r="K528" i="5"/>
  <c r="K527" i="5"/>
  <c r="K526" i="5"/>
  <c r="K525" i="5"/>
  <c r="K524" i="5"/>
  <c r="K523" i="5"/>
  <c r="K522" i="5"/>
  <c r="K521" i="5"/>
  <c r="K520" i="5"/>
  <c r="K519" i="5"/>
  <c r="K518" i="5"/>
  <c r="K517" i="5"/>
  <c r="K516" i="5"/>
  <c r="K515" i="5"/>
  <c r="K514" i="5"/>
  <c r="K513" i="5"/>
  <c r="K512" i="5"/>
  <c r="K511" i="5"/>
  <c r="K510" i="5"/>
  <c r="K509" i="5"/>
  <c r="K508" i="5"/>
  <c r="K507" i="5"/>
  <c r="K506" i="5"/>
  <c r="K505" i="5"/>
  <c r="K504" i="5"/>
  <c r="K503" i="5"/>
  <c r="K502" i="5"/>
  <c r="K501" i="5"/>
  <c r="K500" i="5"/>
  <c r="K499" i="5"/>
  <c r="K498" i="5"/>
  <c r="K497" i="5"/>
  <c r="K496" i="5"/>
  <c r="K495" i="5"/>
  <c r="K494" i="5"/>
  <c r="K493" i="5"/>
  <c r="K492" i="5"/>
  <c r="K491" i="5"/>
  <c r="K490" i="5"/>
  <c r="K489" i="5"/>
  <c r="K488" i="5"/>
  <c r="K487" i="5"/>
  <c r="K486" i="5"/>
  <c r="K485" i="5"/>
  <c r="K484" i="5"/>
  <c r="K483" i="5"/>
  <c r="K482" i="5"/>
  <c r="K481" i="5"/>
  <c r="K480" i="5"/>
  <c r="K479" i="5"/>
  <c r="K478" i="5"/>
  <c r="K477" i="5"/>
  <c r="K476" i="5"/>
  <c r="K475" i="5"/>
  <c r="K474" i="5"/>
  <c r="K473" i="5"/>
  <c r="K472" i="5"/>
  <c r="K471" i="5"/>
  <c r="K470" i="5"/>
  <c r="K469" i="5"/>
  <c r="K468" i="5"/>
  <c r="K467" i="5"/>
  <c r="K466" i="5"/>
  <c r="K465" i="5"/>
  <c r="K464" i="5"/>
  <c r="K463" i="5"/>
  <c r="K462" i="5"/>
  <c r="K461" i="5"/>
  <c r="K460" i="5"/>
  <c r="K459" i="5"/>
  <c r="K458" i="5"/>
  <c r="K457" i="5"/>
  <c r="K456" i="5"/>
  <c r="K455" i="5"/>
  <c r="K454" i="5"/>
  <c r="K453" i="5"/>
  <c r="K452" i="5"/>
  <c r="K451" i="5"/>
  <c r="K450" i="5"/>
  <c r="K449" i="5"/>
  <c r="K448" i="5"/>
  <c r="K447" i="5"/>
  <c r="K446" i="5"/>
  <c r="K445" i="5"/>
  <c r="K444" i="5"/>
  <c r="K443" i="5"/>
  <c r="K442" i="5"/>
  <c r="K441" i="5"/>
  <c r="K440" i="5"/>
  <c r="K439" i="5"/>
  <c r="K438" i="5"/>
  <c r="K437" i="5"/>
  <c r="K436" i="5"/>
  <c r="K435" i="5"/>
  <c r="K434" i="5"/>
  <c r="K433" i="5"/>
  <c r="K432" i="5"/>
  <c r="K431" i="5"/>
  <c r="K430" i="5"/>
  <c r="K429" i="5"/>
  <c r="K428" i="5"/>
  <c r="K427" i="5"/>
  <c r="K426" i="5"/>
  <c r="K425" i="5"/>
  <c r="K424" i="5"/>
  <c r="K423" i="5"/>
  <c r="K422" i="5"/>
  <c r="K421" i="5"/>
  <c r="K420" i="5"/>
  <c r="K419" i="5"/>
  <c r="K418" i="5"/>
  <c r="K417" i="5"/>
  <c r="K416" i="5"/>
  <c r="K415" i="5"/>
  <c r="K414" i="5"/>
  <c r="K413" i="5"/>
  <c r="K412" i="5"/>
  <c r="K411" i="5"/>
  <c r="K410" i="5"/>
  <c r="K409" i="5"/>
  <c r="K408" i="5"/>
  <c r="K407" i="5"/>
  <c r="K406" i="5"/>
  <c r="K405" i="5"/>
  <c r="K404" i="5"/>
  <c r="K403" i="5"/>
  <c r="K402" i="5"/>
  <c r="K401" i="5"/>
  <c r="K400" i="5"/>
  <c r="K399" i="5"/>
  <c r="K398" i="5"/>
  <c r="K397" i="5"/>
  <c r="K396" i="5"/>
  <c r="K395" i="5"/>
  <c r="K394" i="5"/>
  <c r="K393" i="5"/>
  <c r="K392" i="5"/>
  <c r="K391" i="5"/>
  <c r="K390" i="5"/>
  <c r="K389" i="5"/>
  <c r="K388" i="5"/>
  <c r="K387" i="5"/>
  <c r="K386" i="5"/>
  <c r="K385" i="5"/>
  <c r="K384" i="5"/>
  <c r="K383" i="5"/>
  <c r="K382" i="5"/>
  <c r="K381" i="5"/>
  <c r="K380" i="5"/>
  <c r="K379" i="5"/>
  <c r="K378" i="5"/>
  <c r="K377" i="5"/>
  <c r="K376" i="5"/>
  <c r="K375" i="5"/>
  <c r="K374" i="5"/>
  <c r="K373" i="5"/>
  <c r="K372" i="5"/>
  <c r="K371" i="5"/>
  <c r="K370" i="5"/>
  <c r="K369" i="5"/>
  <c r="K368" i="5"/>
  <c r="K367" i="5"/>
  <c r="K366" i="5"/>
  <c r="K365" i="5"/>
  <c r="K364" i="5"/>
  <c r="K363" i="5"/>
  <c r="K362" i="5"/>
  <c r="K361" i="5"/>
  <c r="K360" i="5"/>
  <c r="K359" i="5"/>
  <c r="K358" i="5"/>
  <c r="K357" i="5"/>
  <c r="K356" i="5"/>
  <c r="K355" i="5"/>
  <c r="K354" i="5"/>
  <c r="K353" i="5"/>
  <c r="K352" i="5"/>
  <c r="K351" i="5"/>
  <c r="K350" i="5"/>
  <c r="K349" i="5"/>
  <c r="K348" i="5"/>
  <c r="K347" i="5"/>
  <c r="K346" i="5"/>
  <c r="K345" i="5"/>
  <c r="K344" i="5"/>
  <c r="K343" i="5"/>
  <c r="K342" i="5"/>
  <c r="K341" i="5"/>
  <c r="K340" i="5"/>
  <c r="K339" i="5"/>
  <c r="K338" i="5"/>
  <c r="K337" i="5"/>
  <c r="K336" i="5"/>
  <c r="K335" i="5"/>
  <c r="K334" i="5"/>
  <c r="K333" i="5"/>
  <c r="K332" i="5"/>
  <c r="K331" i="5"/>
  <c r="K330" i="5"/>
  <c r="K329" i="5"/>
  <c r="K328" i="5"/>
  <c r="K327" i="5"/>
  <c r="K326" i="5"/>
  <c r="K325" i="5"/>
  <c r="K324" i="5"/>
  <c r="K323" i="5"/>
  <c r="K322" i="5"/>
  <c r="K321" i="5"/>
  <c r="K320" i="5"/>
  <c r="K319" i="5"/>
  <c r="K318" i="5"/>
  <c r="K317" i="5"/>
  <c r="K316" i="5"/>
  <c r="K315" i="5"/>
  <c r="K314" i="5"/>
  <c r="K313" i="5"/>
  <c r="K312" i="5"/>
  <c r="K311" i="5"/>
  <c r="K310" i="5"/>
  <c r="K309" i="5"/>
  <c r="K308" i="5"/>
  <c r="K307" i="5"/>
  <c r="K306" i="5"/>
  <c r="K305" i="5"/>
  <c r="K304" i="5"/>
  <c r="K303" i="5"/>
  <c r="K302" i="5"/>
  <c r="K301" i="5"/>
  <c r="K300" i="5"/>
  <c r="K299" i="5"/>
  <c r="K298" i="5"/>
  <c r="K297" i="5"/>
  <c r="K296" i="5"/>
  <c r="K295" i="5"/>
  <c r="K294" i="5"/>
  <c r="K293" i="5"/>
  <c r="K292" i="5"/>
  <c r="K291" i="5"/>
  <c r="K290" i="5"/>
  <c r="K289" i="5"/>
  <c r="K288" i="5"/>
  <c r="K287" i="5"/>
  <c r="K286" i="5"/>
  <c r="K285" i="5"/>
  <c r="K284" i="5"/>
  <c r="K283" i="5"/>
  <c r="K282" i="5"/>
  <c r="K281" i="5"/>
  <c r="K280" i="5"/>
  <c r="K279" i="5"/>
  <c r="K278" i="5"/>
  <c r="K277" i="5"/>
  <c r="K276" i="5"/>
  <c r="K275" i="5"/>
  <c r="K274" i="5"/>
  <c r="K273" i="5"/>
  <c r="K272" i="5"/>
  <c r="K271" i="5"/>
  <c r="K270" i="5"/>
  <c r="K269" i="5"/>
  <c r="K268" i="5"/>
  <c r="K267" i="5"/>
  <c r="K266" i="5"/>
  <c r="K265" i="5"/>
  <c r="K264" i="5"/>
  <c r="K263" i="5"/>
  <c r="K262" i="5"/>
  <c r="K261" i="5"/>
  <c r="K260" i="5"/>
  <c r="K259" i="5"/>
  <c r="K258" i="5"/>
  <c r="K257" i="5"/>
  <c r="K256" i="5"/>
  <c r="K255" i="5"/>
  <c r="K254" i="5"/>
  <c r="K253" i="5"/>
  <c r="K252" i="5"/>
  <c r="K251" i="5"/>
  <c r="K250" i="5"/>
  <c r="K249" i="5"/>
  <c r="K248" i="5"/>
  <c r="K247" i="5"/>
  <c r="K246" i="5"/>
  <c r="K245" i="5"/>
  <c r="K244" i="5"/>
  <c r="K243" i="5"/>
  <c r="K242" i="5"/>
  <c r="K241" i="5"/>
  <c r="K240" i="5"/>
  <c r="K239" i="5"/>
  <c r="K238" i="5"/>
  <c r="K237" i="5"/>
  <c r="K236" i="5"/>
  <c r="K235" i="5"/>
  <c r="K234" i="5"/>
  <c r="K233" i="5"/>
  <c r="K232" i="5"/>
  <c r="K231" i="5"/>
  <c r="K230" i="5"/>
  <c r="K229" i="5"/>
  <c r="K228" i="5"/>
  <c r="K227" i="5"/>
  <c r="K226" i="5"/>
  <c r="K225" i="5"/>
  <c r="K224" i="5"/>
  <c r="K223" i="5"/>
  <c r="K222" i="5"/>
  <c r="K221" i="5"/>
  <c r="K220" i="5"/>
  <c r="K219" i="5"/>
  <c r="K218" i="5"/>
  <c r="K217" i="5"/>
  <c r="K216" i="5"/>
  <c r="K215" i="5"/>
  <c r="K214" i="5"/>
  <c r="K213" i="5"/>
  <c r="K212" i="5"/>
  <c r="K211" i="5"/>
  <c r="K210" i="5"/>
  <c r="K209" i="5"/>
  <c r="K208" i="5"/>
  <c r="K207" i="5"/>
  <c r="K206" i="5"/>
  <c r="K205" i="5"/>
  <c r="K204" i="5"/>
  <c r="K203" i="5"/>
  <c r="K202" i="5"/>
  <c r="K201" i="5"/>
  <c r="K200" i="5"/>
  <c r="K199" i="5"/>
  <c r="K198" i="5"/>
  <c r="K197" i="5"/>
  <c r="K196" i="5"/>
  <c r="K195" i="5"/>
  <c r="K194" i="5"/>
  <c r="K193" i="5"/>
  <c r="K192" i="5"/>
  <c r="K191" i="5"/>
  <c r="K190" i="5"/>
  <c r="K189" i="5"/>
  <c r="K188" i="5"/>
  <c r="K187" i="5"/>
  <c r="K186" i="5"/>
  <c r="K185" i="5"/>
  <c r="K184" i="5"/>
  <c r="K183" i="5"/>
  <c r="K182" i="5"/>
  <c r="K181" i="5"/>
  <c r="K180" i="5"/>
  <c r="K179" i="5"/>
  <c r="K178" i="5"/>
  <c r="K177" i="5"/>
  <c r="K176" i="5"/>
  <c r="K175" i="5"/>
  <c r="K174" i="5"/>
  <c r="K173" i="5"/>
  <c r="K172" i="5"/>
  <c r="K171" i="5"/>
  <c r="K170" i="5"/>
  <c r="K169" i="5"/>
  <c r="K168" i="5"/>
  <c r="K167" i="5"/>
  <c r="K166" i="5"/>
  <c r="K165" i="5"/>
  <c r="K164" i="5"/>
  <c r="K163" i="5"/>
  <c r="K162" i="5"/>
  <c r="K161" i="5"/>
  <c r="K160" i="5"/>
  <c r="K159" i="5"/>
  <c r="K158" i="5"/>
  <c r="K157" i="5"/>
  <c r="K156" i="5"/>
  <c r="K155" i="5"/>
  <c r="K154" i="5"/>
  <c r="K153" i="5"/>
  <c r="K152" i="5"/>
  <c r="K151" i="5"/>
  <c r="K150" i="5"/>
  <c r="K149" i="5"/>
  <c r="K148" i="5"/>
  <c r="K147" i="5"/>
  <c r="K146" i="5"/>
  <c r="K145" i="5"/>
  <c r="K144" i="5"/>
  <c r="K143" i="5"/>
  <c r="K142" i="5"/>
  <c r="K141" i="5"/>
  <c r="K140" i="5"/>
  <c r="K139" i="5"/>
  <c r="K138" i="5"/>
  <c r="K137" i="5"/>
  <c r="K136" i="5"/>
  <c r="K135" i="5"/>
  <c r="K134" i="5"/>
  <c r="K133" i="5"/>
  <c r="K132" i="5"/>
  <c r="K131" i="5"/>
  <c r="K130" i="5"/>
  <c r="K129" i="5"/>
  <c r="K128" i="5"/>
  <c r="K127" i="5"/>
  <c r="K126" i="5"/>
  <c r="K125" i="5"/>
  <c r="K124" i="5"/>
  <c r="K123" i="5"/>
  <c r="K122" i="5"/>
  <c r="K121" i="5"/>
  <c r="K120" i="5"/>
  <c r="K119" i="5"/>
  <c r="K118" i="5"/>
  <c r="K117" i="5"/>
  <c r="K116" i="5"/>
  <c r="K115" i="5"/>
  <c r="K114" i="5"/>
  <c r="K113" i="5"/>
  <c r="K112" i="5"/>
  <c r="K111" i="5"/>
  <c r="K110" i="5"/>
  <c r="K109" i="5"/>
  <c r="K108" i="5"/>
  <c r="K107" i="5"/>
  <c r="K106" i="5"/>
  <c r="K105" i="5"/>
  <c r="K104" i="5"/>
  <c r="K103" i="5"/>
  <c r="K102" i="5"/>
  <c r="K101" i="5"/>
  <c r="K100" i="5"/>
  <c r="K99" i="5"/>
  <c r="K98" i="5"/>
  <c r="K97" i="5"/>
  <c r="K96" i="5"/>
  <c r="K95" i="5"/>
  <c r="K94" i="5"/>
  <c r="K93" i="5"/>
  <c r="K92" i="5"/>
  <c r="K91" i="5"/>
  <c r="K90" i="5"/>
  <c r="K89" i="5"/>
  <c r="K88" i="5"/>
  <c r="K87" i="5"/>
  <c r="K86" i="5"/>
  <c r="K85" i="5"/>
  <c r="K84" i="5"/>
  <c r="K83" i="5"/>
  <c r="K82" i="5"/>
  <c r="K81" i="5"/>
  <c r="K80" i="5"/>
  <c r="K79" i="5"/>
  <c r="K78" i="5"/>
  <c r="K77" i="5"/>
  <c r="K76" i="5"/>
  <c r="K75" i="5"/>
  <c r="K74" i="5"/>
  <c r="K73" i="5"/>
  <c r="K72" i="5"/>
  <c r="K71" i="5"/>
  <c r="K70" i="5"/>
  <c r="K69" i="5"/>
  <c r="K68" i="5"/>
  <c r="K67" i="5"/>
  <c r="K66" i="5"/>
  <c r="K65" i="5"/>
  <c r="K64" i="5"/>
  <c r="K63" i="5"/>
  <c r="K62" i="5"/>
  <c r="K61" i="5"/>
  <c r="K60" i="5"/>
  <c r="K59" i="5"/>
  <c r="K58" i="5"/>
  <c r="K57" i="5"/>
  <c r="K56" i="5"/>
  <c r="K55" i="5"/>
  <c r="K54" i="5"/>
  <c r="K53" i="5"/>
  <c r="K52" i="5"/>
  <c r="K51" i="5"/>
  <c r="K50" i="5"/>
  <c r="K49" i="5"/>
  <c r="K48" i="5"/>
  <c r="K47" i="5"/>
  <c r="K46" i="5"/>
  <c r="K44" i="5"/>
  <c r="K43" i="5"/>
  <c r="K39" i="5"/>
  <c r="K38" i="5"/>
  <c r="K37" i="5"/>
  <c r="K36" i="5"/>
  <c r="K35" i="5"/>
  <c r="K34" i="5"/>
  <c r="J33" i="5"/>
  <c r="K33" i="5"/>
  <c r="K32" i="5"/>
  <c r="K31" i="5"/>
  <c r="K30" i="5"/>
  <c r="K29" i="5"/>
  <c r="J28" i="5"/>
  <c r="K28" i="5" s="1"/>
  <c r="K27" i="5"/>
  <c r="K26" i="5"/>
  <c r="K25" i="5"/>
  <c r="K24" i="5"/>
  <c r="K23" i="5"/>
  <c r="K22" i="5"/>
  <c r="J21" i="5"/>
  <c r="K21" i="5" s="1"/>
  <c r="K20" i="5"/>
  <c r="K19" i="5"/>
  <c r="J13" i="5"/>
  <c r="K13" i="5"/>
  <c r="K12" i="5"/>
  <c r="K11" i="5"/>
  <c r="K10" i="5"/>
  <c r="J9" i="5"/>
  <c r="K9" i="5" s="1"/>
  <c r="K8" i="5"/>
  <c r="K37" i="4"/>
  <c r="K11" i="4"/>
  <c r="K27" i="3"/>
  <c r="K26" i="3"/>
  <c r="K25" i="3"/>
  <c r="K24" i="3"/>
  <c r="K23" i="3"/>
  <c r="K22" i="3"/>
  <c r="K21" i="3"/>
  <c r="K20" i="3"/>
  <c r="K19" i="3"/>
  <c r="K18" i="3"/>
  <c r="K17" i="3"/>
  <c r="K16" i="3"/>
  <c r="K15" i="3"/>
  <c r="K14" i="3"/>
  <c r="K13" i="3"/>
  <c r="K12" i="3"/>
  <c r="K11" i="3"/>
  <c r="K10" i="3"/>
  <c r="K9" i="3"/>
  <c r="B1" i="3" s="1"/>
  <c r="K8" i="3"/>
  <c r="K1015" i="2"/>
  <c r="K1014" i="2"/>
  <c r="K1013" i="2"/>
  <c r="K1012" i="2"/>
  <c r="K1011" i="2"/>
  <c r="K1010" i="2"/>
  <c r="K1009" i="2"/>
  <c r="K1008" i="2"/>
  <c r="K1007" i="2"/>
  <c r="K1006" i="2"/>
  <c r="K1005" i="2"/>
  <c r="K1004" i="2"/>
  <c r="K1003" i="2"/>
  <c r="K1002" i="2"/>
  <c r="K1001" i="2"/>
  <c r="K1000" i="2"/>
  <c r="K999" i="2"/>
  <c r="K998" i="2"/>
  <c r="K997" i="2"/>
  <c r="K996" i="2"/>
  <c r="K995" i="2"/>
  <c r="K994" i="2"/>
  <c r="K993" i="2"/>
  <c r="K992" i="2"/>
  <c r="K991" i="2"/>
  <c r="K990" i="2"/>
  <c r="K989" i="2"/>
  <c r="K988" i="2"/>
  <c r="K987" i="2"/>
  <c r="K986" i="2"/>
  <c r="K985" i="2"/>
  <c r="K984" i="2"/>
  <c r="K983" i="2"/>
  <c r="K982" i="2"/>
  <c r="K981" i="2"/>
  <c r="K980" i="2"/>
  <c r="K979" i="2"/>
  <c r="K978" i="2"/>
  <c r="K977" i="2"/>
  <c r="K976" i="2"/>
  <c r="K975" i="2"/>
  <c r="K974" i="2"/>
  <c r="K973" i="2"/>
  <c r="K972" i="2"/>
  <c r="K971" i="2"/>
  <c r="K970" i="2"/>
  <c r="K969" i="2"/>
  <c r="K968" i="2"/>
  <c r="K967" i="2"/>
  <c r="K966" i="2"/>
  <c r="K965" i="2"/>
  <c r="K964" i="2"/>
  <c r="K963" i="2"/>
  <c r="K962" i="2"/>
  <c r="K961" i="2"/>
  <c r="K960" i="2"/>
  <c r="K959" i="2"/>
  <c r="K958" i="2"/>
  <c r="K957" i="2"/>
  <c r="K956" i="2"/>
  <c r="K955" i="2"/>
  <c r="K954" i="2"/>
  <c r="K953" i="2"/>
  <c r="K952" i="2"/>
  <c r="K951" i="2"/>
  <c r="K950" i="2"/>
  <c r="K949" i="2"/>
  <c r="K948" i="2"/>
  <c r="K947" i="2"/>
  <c r="K946" i="2"/>
  <c r="K945" i="2"/>
  <c r="K944" i="2"/>
  <c r="K943" i="2"/>
  <c r="K942" i="2"/>
  <c r="K941" i="2"/>
  <c r="K940" i="2"/>
  <c r="K939" i="2"/>
  <c r="K938" i="2"/>
  <c r="K937" i="2"/>
  <c r="K936" i="2"/>
  <c r="K935" i="2"/>
  <c r="K934" i="2"/>
  <c r="K933" i="2"/>
  <c r="K932" i="2"/>
  <c r="K931" i="2"/>
  <c r="K930" i="2"/>
  <c r="K929" i="2"/>
  <c r="K928" i="2"/>
  <c r="K927" i="2"/>
  <c r="K926" i="2"/>
  <c r="K925" i="2"/>
  <c r="K924" i="2"/>
  <c r="K923" i="2"/>
  <c r="K922" i="2"/>
  <c r="K921" i="2"/>
  <c r="K920" i="2"/>
  <c r="K919" i="2"/>
  <c r="K918" i="2"/>
  <c r="K917" i="2"/>
  <c r="K916" i="2"/>
  <c r="K915" i="2"/>
  <c r="K914" i="2"/>
  <c r="K913" i="2"/>
  <c r="K912" i="2"/>
  <c r="K911" i="2"/>
  <c r="K910" i="2"/>
  <c r="K909" i="2"/>
  <c r="K908" i="2"/>
  <c r="K907" i="2"/>
  <c r="K906" i="2"/>
  <c r="K905" i="2"/>
  <c r="K904" i="2"/>
  <c r="K903" i="2"/>
  <c r="K902" i="2"/>
  <c r="K901" i="2"/>
  <c r="K900" i="2"/>
  <c r="K899" i="2"/>
  <c r="K898" i="2"/>
  <c r="K897" i="2"/>
  <c r="K896" i="2"/>
  <c r="K895" i="2"/>
  <c r="K894" i="2"/>
  <c r="K893" i="2"/>
  <c r="K892" i="2"/>
  <c r="K891" i="2"/>
  <c r="K890" i="2"/>
  <c r="K889" i="2"/>
  <c r="K888" i="2"/>
  <c r="K887" i="2"/>
  <c r="K886" i="2"/>
  <c r="K885" i="2"/>
  <c r="K884" i="2"/>
  <c r="K883" i="2"/>
  <c r="K882" i="2"/>
  <c r="K881" i="2"/>
  <c r="K880" i="2"/>
  <c r="K879" i="2"/>
  <c r="K878" i="2"/>
  <c r="K877" i="2"/>
  <c r="K876" i="2"/>
  <c r="K875" i="2"/>
  <c r="K874" i="2"/>
  <c r="K873" i="2"/>
  <c r="K872" i="2"/>
  <c r="K871" i="2"/>
  <c r="K870" i="2"/>
  <c r="K869" i="2"/>
  <c r="K868" i="2"/>
  <c r="K867" i="2"/>
  <c r="K866" i="2"/>
  <c r="K865" i="2"/>
  <c r="K864" i="2"/>
  <c r="K863" i="2"/>
  <c r="K862" i="2"/>
  <c r="K861" i="2"/>
  <c r="K860" i="2"/>
  <c r="K859" i="2"/>
  <c r="K858" i="2"/>
  <c r="K857" i="2"/>
  <c r="K856" i="2"/>
  <c r="K855" i="2"/>
  <c r="K854" i="2"/>
  <c r="K853" i="2"/>
  <c r="K852" i="2"/>
  <c r="K851" i="2"/>
  <c r="K850" i="2"/>
  <c r="K849" i="2"/>
  <c r="K848" i="2"/>
  <c r="K847" i="2"/>
  <c r="K846" i="2"/>
  <c r="K845" i="2"/>
  <c r="K844" i="2"/>
  <c r="K843" i="2"/>
  <c r="K842" i="2"/>
  <c r="K841" i="2"/>
  <c r="K840" i="2"/>
  <c r="K839" i="2"/>
  <c r="K838" i="2"/>
  <c r="K837" i="2"/>
  <c r="K836" i="2"/>
  <c r="K835" i="2"/>
  <c r="K834" i="2"/>
  <c r="K833" i="2"/>
  <c r="K832" i="2"/>
  <c r="K831" i="2"/>
  <c r="K830" i="2"/>
  <c r="K829" i="2"/>
  <c r="K828" i="2"/>
  <c r="K827" i="2"/>
  <c r="K826" i="2"/>
  <c r="K825" i="2"/>
  <c r="K824" i="2"/>
  <c r="K823" i="2"/>
  <c r="K822" i="2"/>
  <c r="K821" i="2"/>
  <c r="K820" i="2"/>
  <c r="K819" i="2"/>
  <c r="K818" i="2"/>
  <c r="K817" i="2"/>
  <c r="K816" i="2"/>
  <c r="K815" i="2"/>
  <c r="K814" i="2"/>
  <c r="K813" i="2"/>
  <c r="K812" i="2"/>
  <c r="K811" i="2"/>
  <c r="K810" i="2"/>
  <c r="K809" i="2"/>
  <c r="K808" i="2"/>
  <c r="K807" i="2"/>
  <c r="K806" i="2"/>
  <c r="K805" i="2"/>
  <c r="K804" i="2"/>
  <c r="K803" i="2"/>
  <c r="K802" i="2"/>
  <c r="K801" i="2"/>
  <c r="K800" i="2"/>
  <c r="K799" i="2"/>
  <c r="K798" i="2"/>
  <c r="K797" i="2"/>
  <c r="K796" i="2"/>
  <c r="K795" i="2"/>
  <c r="K794" i="2"/>
  <c r="K793" i="2"/>
  <c r="K792" i="2"/>
  <c r="K791" i="2"/>
  <c r="K790" i="2"/>
  <c r="K789" i="2"/>
  <c r="K788" i="2"/>
  <c r="K787" i="2"/>
  <c r="K786" i="2"/>
  <c r="K785" i="2"/>
  <c r="K784" i="2"/>
  <c r="K783" i="2"/>
  <c r="K782" i="2"/>
  <c r="K781" i="2"/>
  <c r="K780" i="2"/>
  <c r="K779" i="2"/>
  <c r="K778" i="2"/>
  <c r="K777" i="2"/>
  <c r="K776" i="2"/>
  <c r="K775" i="2"/>
  <c r="K774" i="2"/>
  <c r="K773" i="2"/>
  <c r="K772" i="2"/>
  <c r="K771" i="2"/>
  <c r="K770" i="2"/>
  <c r="K769" i="2"/>
  <c r="K768" i="2"/>
  <c r="K767" i="2"/>
  <c r="K766" i="2"/>
  <c r="K765" i="2"/>
  <c r="K764" i="2"/>
  <c r="K763" i="2"/>
  <c r="K762" i="2"/>
  <c r="K761" i="2"/>
  <c r="K760" i="2"/>
  <c r="K759" i="2"/>
  <c r="K758" i="2"/>
  <c r="K757" i="2"/>
  <c r="K756" i="2"/>
  <c r="K755" i="2"/>
  <c r="K754" i="2"/>
  <c r="K753" i="2"/>
  <c r="K752" i="2"/>
  <c r="K751" i="2"/>
  <c r="K750" i="2"/>
  <c r="K749" i="2"/>
  <c r="K748" i="2"/>
  <c r="K747" i="2"/>
  <c r="K746" i="2"/>
  <c r="K745" i="2"/>
  <c r="K744" i="2"/>
  <c r="K743" i="2"/>
  <c r="K742" i="2"/>
  <c r="K741" i="2"/>
  <c r="K740" i="2"/>
  <c r="K739" i="2"/>
  <c r="K738" i="2"/>
  <c r="K737" i="2"/>
  <c r="K736" i="2"/>
  <c r="K735" i="2"/>
  <c r="K734" i="2"/>
  <c r="K733" i="2"/>
  <c r="K732" i="2"/>
  <c r="K731" i="2"/>
  <c r="K730" i="2"/>
  <c r="K729" i="2"/>
  <c r="K728" i="2"/>
  <c r="K727" i="2"/>
  <c r="K726" i="2"/>
  <c r="K725" i="2"/>
  <c r="K724" i="2"/>
  <c r="K723" i="2"/>
  <c r="K722" i="2"/>
  <c r="K721" i="2"/>
  <c r="K720" i="2"/>
  <c r="K719" i="2"/>
  <c r="K718" i="2"/>
  <c r="K717" i="2"/>
  <c r="K716" i="2"/>
  <c r="K715" i="2"/>
  <c r="K714" i="2"/>
  <c r="K713" i="2"/>
  <c r="K712" i="2"/>
  <c r="K711" i="2"/>
  <c r="K710" i="2"/>
  <c r="K709" i="2"/>
  <c r="K708" i="2"/>
  <c r="K707" i="2"/>
  <c r="K706" i="2"/>
  <c r="K705" i="2"/>
  <c r="K704" i="2"/>
  <c r="K703" i="2"/>
  <c r="K702" i="2"/>
  <c r="K701" i="2"/>
  <c r="K700" i="2"/>
  <c r="K699" i="2"/>
  <c r="K698" i="2"/>
  <c r="K697" i="2"/>
  <c r="K696" i="2"/>
  <c r="K695" i="2"/>
  <c r="K694" i="2"/>
  <c r="K693" i="2"/>
  <c r="K692" i="2"/>
  <c r="K691" i="2"/>
  <c r="K690" i="2"/>
  <c r="K689" i="2"/>
  <c r="K688" i="2"/>
  <c r="K687" i="2"/>
  <c r="K686" i="2"/>
  <c r="K685" i="2"/>
  <c r="K684" i="2"/>
  <c r="K683" i="2"/>
  <c r="K682" i="2"/>
  <c r="K681" i="2"/>
  <c r="K680" i="2"/>
  <c r="K679" i="2"/>
  <c r="K678" i="2"/>
  <c r="K677" i="2"/>
  <c r="K676" i="2"/>
  <c r="K675" i="2"/>
  <c r="K674" i="2"/>
  <c r="K673" i="2"/>
  <c r="K672" i="2"/>
  <c r="K671" i="2"/>
  <c r="K670" i="2"/>
  <c r="K669" i="2"/>
  <c r="K668" i="2"/>
  <c r="K667" i="2"/>
  <c r="K666" i="2"/>
  <c r="K665" i="2"/>
  <c r="K664" i="2"/>
  <c r="K663" i="2"/>
  <c r="K662" i="2"/>
  <c r="K661" i="2"/>
  <c r="K660" i="2"/>
  <c r="K659" i="2"/>
  <c r="K658" i="2"/>
  <c r="K657" i="2"/>
  <c r="K656" i="2"/>
  <c r="K655" i="2"/>
  <c r="K654" i="2"/>
  <c r="K653" i="2"/>
  <c r="K652" i="2"/>
  <c r="K651" i="2"/>
  <c r="K650" i="2"/>
  <c r="K649" i="2"/>
  <c r="K648" i="2"/>
  <c r="K647" i="2"/>
  <c r="K646" i="2"/>
  <c r="K645" i="2"/>
  <c r="K644" i="2"/>
  <c r="K643" i="2"/>
  <c r="K642" i="2"/>
  <c r="K641" i="2"/>
  <c r="K640" i="2"/>
  <c r="K639" i="2"/>
  <c r="K638" i="2"/>
  <c r="K637" i="2"/>
  <c r="K636" i="2"/>
  <c r="K635" i="2"/>
  <c r="K634" i="2"/>
  <c r="K633" i="2"/>
  <c r="K632" i="2"/>
  <c r="K631" i="2"/>
  <c r="K630" i="2"/>
  <c r="K629" i="2"/>
  <c r="K628" i="2"/>
  <c r="K627" i="2"/>
  <c r="K626" i="2"/>
  <c r="K625" i="2"/>
  <c r="K624" i="2"/>
  <c r="K623" i="2"/>
  <c r="K622" i="2"/>
  <c r="K621" i="2"/>
  <c r="K620" i="2"/>
  <c r="K619" i="2"/>
  <c r="K618" i="2"/>
  <c r="K617" i="2"/>
  <c r="K616" i="2"/>
  <c r="K615" i="2"/>
  <c r="K614" i="2"/>
  <c r="K613" i="2"/>
  <c r="K612" i="2"/>
  <c r="K611" i="2"/>
  <c r="K610" i="2"/>
  <c r="K609" i="2"/>
  <c r="K608" i="2"/>
  <c r="K607" i="2"/>
  <c r="K606" i="2"/>
  <c r="K605" i="2"/>
  <c r="K604" i="2"/>
  <c r="K603" i="2"/>
  <c r="K602" i="2"/>
  <c r="K601" i="2"/>
  <c r="K600" i="2"/>
  <c r="K599" i="2"/>
  <c r="K598" i="2"/>
  <c r="K597" i="2"/>
  <c r="K596" i="2"/>
  <c r="K595" i="2"/>
  <c r="K594" i="2"/>
  <c r="K593" i="2"/>
  <c r="K592" i="2"/>
  <c r="K591" i="2"/>
  <c r="K590" i="2"/>
  <c r="K589" i="2"/>
  <c r="K588" i="2"/>
  <c r="K587" i="2"/>
  <c r="K586" i="2"/>
  <c r="K585" i="2"/>
  <c r="K584" i="2"/>
  <c r="K583" i="2"/>
  <c r="K582" i="2"/>
  <c r="K581" i="2"/>
  <c r="K580" i="2"/>
  <c r="K579" i="2"/>
  <c r="K578" i="2"/>
  <c r="K577" i="2"/>
  <c r="K576" i="2"/>
  <c r="K575" i="2"/>
  <c r="K574" i="2"/>
  <c r="K573" i="2"/>
  <c r="K572" i="2"/>
  <c r="K571" i="2"/>
  <c r="K570" i="2"/>
  <c r="K569" i="2"/>
  <c r="K568" i="2"/>
  <c r="K567" i="2"/>
  <c r="K566" i="2"/>
  <c r="K565" i="2"/>
  <c r="K564" i="2"/>
  <c r="K563" i="2"/>
  <c r="K562" i="2"/>
  <c r="K561" i="2"/>
  <c r="K560" i="2"/>
  <c r="K559" i="2"/>
  <c r="K558" i="2"/>
  <c r="K557" i="2"/>
  <c r="K556" i="2"/>
  <c r="K555" i="2"/>
  <c r="K554" i="2"/>
  <c r="K553" i="2"/>
  <c r="K552" i="2"/>
  <c r="K551" i="2"/>
  <c r="K550" i="2"/>
  <c r="K549" i="2"/>
  <c r="K548" i="2"/>
  <c r="K547" i="2"/>
  <c r="K546" i="2"/>
  <c r="K545" i="2"/>
  <c r="K544" i="2"/>
  <c r="K543" i="2"/>
  <c r="K542" i="2"/>
  <c r="K541" i="2"/>
  <c r="K540" i="2"/>
  <c r="K539" i="2"/>
  <c r="K538" i="2"/>
  <c r="K537" i="2"/>
  <c r="K536" i="2"/>
  <c r="K535" i="2"/>
  <c r="K534" i="2"/>
  <c r="K533" i="2"/>
  <c r="K532" i="2"/>
  <c r="K531" i="2"/>
  <c r="K530" i="2"/>
  <c r="K529" i="2"/>
  <c r="K528" i="2"/>
  <c r="K527" i="2"/>
  <c r="K526" i="2"/>
  <c r="K525" i="2"/>
  <c r="K524" i="2"/>
  <c r="K523" i="2"/>
  <c r="K522" i="2"/>
  <c r="K521" i="2"/>
  <c r="K520" i="2"/>
  <c r="K519" i="2"/>
  <c r="K518" i="2"/>
  <c r="K517" i="2"/>
  <c r="K516" i="2"/>
  <c r="K515" i="2"/>
  <c r="K514" i="2"/>
  <c r="K513" i="2"/>
  <c r="K512" i="2"/>
  <c r="K511" i="2"/>
  <c r="K510" i="2"/>
  <c r="K509" i="2"/>
  <c r="K508" i="2"/>
  <c r="K507" i="2"/>
  <c r="K506" i="2"/>
  <c r="K505" i="2"/>
  <c r="K504" i="2"/>
  <c r="K503" i="2"/>
  <c r="K502" i="2"/>
  <c r="K501" i="2"/>
  <c r="K500" i="2"/>
  <c r="K499" i="2"/>
  <c r="K498" i="2"/>
  <c r="K497" i="2"/>
  <c r="K496" i="2"/>
  <c r="K495" i="2"/>
  <c r="K494" i="2"/>
  <c r="K493" i="2"/>
  <c r="K492" i="2"/>
  <c r="K491" i="2"/>
  <c r="K490" i="2"/>
  <c r="K489" i="2"/>
  <c r="K488" i="2"/>
  <c r="K487" i="2"/>
  <c r="K486" i="2"/>
  <c r="K485" i="2"/>
  <c r="K484" i="2"/>
  <c r="K483" i="2"/>
  <c r="K482" i="2"/>
  <c r="K481" i="2"/>
  <c r="K480" i="2"/>
  <c r="K479" i="2"/>
  <c r="K478" i="2"/>
  <c r="K477" i="2"/>
  <c r="K476" i="2"/>
  <c r="K475" i="2"/>
  <c r="K474" i="2"/>
  <c r="K473" i="2"/>
  <c r="K472" i="2"/>
  <c r="K471" i="2"/>
  <c r="K470" i="2"/>
  <c r="K469" i="2"/>
  <c r="K468" i="2"/>
  <c r="K467" i="2"/>
  <c r="K466" i="2"/>
  <c r="K465" i="2"/>
  <c r="K464" i="2"/>
  <c r="K463" i="2"/>
  <c r="K462" i="2"/>
  <c r="K461" i="2"/>
  <c r="K460" i="2"/>
  <c r="K459" i="2"/>
  <c r="K458" i="2"/>
  <c r="K457" i="2"/>
  <c r="K456" i="2"/>
  <c r="K455" i="2"/>
  <c r="K454" i="2"/>
  <c r="K453" i="2"/>
  <c r="K452" i="2"/>
  <c r="K451" i="2"/>
  <c r="K450" i="2"/>
  <c r="K449" i="2"/>
  <c r="K448" i="2"/>
  <c r="K447" i="2"/>
  <c r="K446" i="2"/>
  <c r="K445" i="2"/>
  <c r="K444" i="2"/>
  <c r="K443" i="2"/>
  <c r="K442" i="2"/>
  <c r="K441" i="2"/>
  <c r="K440" i="2"/>
  <c r="K439" i="2"/>
  <c r="K438" i="2"/>
  <c r="K437" i="2"/>
  <c r="K436" i="2"/>
  <c r="K435" i="2"/>
  <c r="K434" i="2"/>
  <c r="K433" i="2"/>
  <c r="K432" i="2"/>
  <c r="K431" i="2"/>
  <c r="K430" i="2"/>
  <c r="K429" i="2"/>
  <c r="K428" i="2"/>
  <c r="K427" i="2"/>
  <c r="K426" i="2"/>
  <c r="K425" i="2"/>
  <c r="K424" i="2"/>
  <c r="K423" i="2"/>
  <c r="K422" i="2"/>
  <c r="K421" i="2"/>
  <c r="K420" i="2"/>
  <c r="K419" i="2"/>
  <c r="K418" i="2"/>
  <c r="K417" i="2"/>
  <c r="K416" i="2"/>
  <c r="K415" i="2"/>
  <c r="K414" i="2"/>
  <c r="K413" i="2"/>
  <c r="K412" i="2"/>
  <c r="K411" i="2"/>
  <c r="K410" i="2"/>
  <c r="K409" i="2"/>
  <c r="K408" i="2"/>
  <c r="K407" i="2"/>
  <c r="K406" i="2"/>
  <c r="K405" i="2"/>
  <c r="K404" i="2"/>
  <c r="K403" i="2"/>
  <c r="K402" i="2"/>
  <c r="K401" i="2"/>
  <c r="K400" i="2"/>
  <c r="K399" i="2"/>
  <c r="K398" i="2"/>
  <c r="K397" i="2"/>
  <c r="K396" i="2"/>
  <c r="K395" i="2"/>
  <c r="K394" i="2"/>
  <c r="K393" i="2"/>
  <c r="K392" i="2"/>
  <c r="K391" i="2"/>
  <c r="K390" i="2"/>
  <c r="K389" i="2"/>
  <c r="K388" i="2"/>
  <c r="K387" i="2"/>
  <c r="K386" i="2"/>
  <c r="K385" i="2"/>
  <c r="K384" i="2"/>
  <c r="K383" i="2"/>
  <c r="K382" i="2"/>
  <c r="K381" i="2"/>
  <c r="K380" i="2"/>
  <c r="K379" i="2"/>
  <c r="K378" i="2"/>
  <c r="K377" i="2"/>
  <c r="K376" i="2"/>
  <c r="K375" i="2"/>
  <c r="K374" i="2"/>
  <c r="K373" i="2"/>
  <c r="K372" i="2"/>
  <c r="K371" i="2"/>
  <c r="K370" i="2"/>
  <c r="K369" i="2"/>
  <c r="K368" i="2"/>
  <c r="K367" i="2"/>
  <c r="K366" i="2"/>
  <c r="K365" i="2"/>
  <c r="K364" i="2"/>
  <c r="K363" i="2"/>
  <c r="K362" i="2"/>
  <c r="K361" i="2"/>
  <c r="K360" i="2"/>
  <c r="K359" i="2"/>
  <c r="K358" i="2"/>
  <c r="K357" i="2"/>
  <c r="K356" i="2"/>
  <c r="K355" i="2"/>
  <c r="K354" i="2"/>
  <c r="K353" i="2"/>
  <c r="K352" i="2"/>
  <c r="K351" i="2"/>
  <c r="K350" i="2"/>
  <c r="K349" i="2"/>
  <c r="K348" i="2"/>
  <c r="K347" i="2"/>
  <c r="K346" i="2"/>
  <c r="K345" i="2"/>
  <c r="K344" i="2"/>
  <c r="K343" i="2"/>
  <c r="K342" i="2"/>
  <c r="K341" i="2"/>
  <c r="K340" i="2"/>
  <c r="K339" i="2"/>
  <c r="K338" i="2"/>
  <c r="K337" i="2"/>
  <c r="K336" i="2"/>
  <c r="K335" i="2"/>
  <c r="K334" i="2"/>
  <c r="K333" i="2"/>
  <c r="K332" i="2"/>
  <c r="K331" i="2"/>
  <c r="K330" i="2"/>
  <c r="K329" i="2"/>
  <c r="K328" i="2"/>
  <c r="K327" i="2"/>
  <c r="K326" i="2"/>
  <c r="K325" i="2"/>
  <c r="K324" i="2"/>
  <c r="K323" i="2"/>
  <c r="K322" i="2"/>
  <c r="K321" i="2"/>
  <c r="K320" i="2"/>
  <c r="K319" i="2"/>
  <c r="K318" i="2"/>
  <c r="K317" i="2"/>
  <c r="K316" i="2"/>
  <c r="K315" i="2"/>
  <c r="K314" i="2"/>
  <c r="K313" i="2"/>
  <c r="K312" i="2"/>
  <c r="K311" i="2"/>
  <c r="K310" i="2"/>
  <c r="K309" i="2"/>
  <c r="K308" i="2"/>
  <c r="K307" i="2"/>
  <c r="K306" i="2"/>
  <c r="K305" i="2"/>
  <c r="K304" i="2"/>
  <c r="K303" i="2"/>
  <c r="K302" i="2"/>
  <c r="K301" i="2"/>
  <c r="K300" i="2"/>
  <c r="K299" i="2"/>
  <c r="K298" i="2"/>
  <c r="K297" i="2"/>
  <c r="K296" i="2"/>
  <c r="K295" i="2"/>
  <c r="K294" i="2"/>
  <c r="K293" i="2"/>
  <c r="K292" i="2"/>
  <c r="K291" i="2"/>
  <c r="K290" i="2"/>
  <c r="K289" i="2"/>
  <c r="K288" i="2"/>
  <c r="K287" i="2"/>
  <c r="K286" i="2"/>
  <c r="K285" i="2"/>
  <c r="K284" i="2"/>
  <c r="K283" i="2"/>
  <c r="K282" i="2"/>
  <c r="K281" i="2"/>
  <c r="K280" i="2"/>
  <c r="K279" i="2"/>
  <c r="K278" i="2"/>
  <c r="K277" i="2"/>
  <c r="K276" i="2"/>
  <c r="K275" i="2"/>
  <c r="K274" i="2"/>
  <c r="K273" i="2"/>
  <c r="K272" i="2"/>
  <c r="K271" i="2"/>
  <c r="K270" i="2"/>
  <c r="K269" i="2"/>
  <c r="K268" i="2"/>
  <c r="K267" i="2"/>
  <c r="K266" i="2"/>
  <c r="K265" i="2"/>
  <c r="K264" i="2"/>
  <c r="K263" i="2"/>
  <c r="K262" i="2"/>
  <c r="K261" i="2"/>
  <c r="K260" i="2"/>
  <c r="K259" i="2"/>
  <c r="K258" i="2"/>
  <c r="K257" i="2"/>
  <c r="K256" i="2"/>
  <c r="K255" i="2"/>
  <c r="K254" i="2"/>
  <c r="K253" i="2"/>
  <c r="K252" i="2"/>
  <c r="K251" i="2"/>
  <c r="K250" i="2"/>
  <c r="K249" i="2"/>
  <c r="K248" i="2"/>
  <c r="K247" i="2"/>
  <c r="K246" i="2"/>
  <c r="K245" i="2"/>
  <c r="K244" i="2"/>
  <c r="K243" i="2"/>
  <c r="K242" i="2"/>
  <c r="K241" i="2"/>
  <c r="K240" i="2"/>
  <c r="K239" i="2"/>
  <c r="K238" i="2"/>
  <c r="K237" i="2"/>
  <c r="K236" i="2"/>
  <c r="K235" i="2"/>
  <c r="K234" i="2"/>
  <c r="K233" i="2"/>
  <c r="K232" i="2"/>
  <c r="K231" i="2"/>
  <c r="K230" i="2"/>
  <c r="K229" i="2"/>
  <c r="K228" i="2"/>
  <c r="K227" i="2"/>
  <c r="K226" i="2"/>
  <c r="K225" i="2"/>
  <c r="K224" i="2"/>
  <c r="K223" i="2"/>
  <c r="K222" i="2"/>
  <c r="K221" i="2"/>
  <c r="K220" i="2"/>
  <c r="K219" i="2"/>
  <c r="K218" i="2"/>
  <c r="K217" i="2"/>
  <c r="K216" i="2"/>
  <c r="K215" i="2"/>
  <c r="K214" i="2"/>
  <c r="K213" i="2"/>
  <c r="K212" i="2"/>
  <c r="K211" i="2"/>
  <c r="K210" i="2"/>
  <c r="K209" i="2"/>
  <c r="K208" i="2"/>
  <c r="K207" i="2"/>
  <c r="K206" i="2"/>
  <c r="K205" i="2"/>
  <c r="K204" i="2"/>
  <c r="K203" i="2"/>
  <c r="K202" i="2"/>
  <c r="K201" i="2"/>
  <c r="K200" i="2"/>
  <c r="K199" i="2"/>
  <c r="K198" i="2"/>
  <c r="K197" i="2"/>
  <c r="K196" i="2"/>
  <c r="K195" i="2"/>
  <c r="K194" i="2"/>
  <c r="K193" i="2"/>
  <c r="K192" i="2"/>
  <c r="K191" i="2"/>
  <c r="K190" i="2"/>
  <c r="K189" i="2"/>
  <c r="K188" i="2"/>
  <c r="K187" i="2"/>
  <c r="K186" i="2"/>
  <c r="K185" i="2"/>
  <c r="K184" i="2"/>
  <c r="K183" i="2"/>
  <c r="K182" i="2"/>
  <c r="K181" i="2"/>
  <c r="K180" i="2"/>
  <c r="K179" i="2"/>
  <c r="K178" i="2"/>
  <c r="K177" i="2"/>
  <c r="K176" i="2"/>
  <c r="K175" i="2"/>
  <c r="K174" i="2"/>
  <c r="K173" i="2"/>
  <c r="K172" i="2"/>
  <c r="K171" i="2"/>
  <c r="K170" i="2"/>
  <c r="K169" i="2"/>
  <c r="K168" i="2"/>
  <c r="K167" i="2"/>
  <c r="K166" i="2"/>
  <c r="K165" i="2"/>
  <c r="K164" i="2"/>
  <c r="K163" i="2"/>
  <c r="K162" i="2"/>
  <c r="K161" i="2"/>
  <c r="K160" i="2"/>
  <c r="K159" i="2"/>
  <c r="K158" i="2"/>
  <c r="K157" i="2"/>
  <c r="K156" i="2"/>
  <c r="K155" i="2"/>
  <c r="K154" i="2"/>
  <c r="K153" i="2"/>
  <c r="K152" i="2"/>
  <c r="K151" i="2"/>
  <c r="K150" i="2"/>
  <c r="K149" i="2"/>
  <c r="K148" i="2"/>
  <c r="K147" i="2"/>
  <c r="K146" i="2"/>
  <c r="K145" i="2"/>
  <c r="K144" i="2"/>
  <c r="K143" i="2"/>
  <c r="K142" i="2"/>
  <c r="K141" i="2"/>
  <c r="K140" i="2"/>
  <c r="K139" i="2"/>
  <c r="K138" i="2"/>
  <c r="K137" i="2"/>
  <c r="K136" i="2"/>
  <c r="K135" i="2"/>
  <c r="K134" i="2"/>
  <c r="K133" i="2"/>
  <c r="K132" i="2"/>
  <c r="K131" i="2"/>
  <c r="K130" i="2"/>
  <c r="K129" i="2"/>
  <c r="K128" i="2"/>
  <c r="K127" i="2"/>
  <c r="K126" i="2"/>
  <c r="K125" i="2"/>
  <c r="K124" i="2"/>
  <c r="K123" i="2"/>
  <c r="K122" i="2"/>
  <c r="K121" i="2"/>
  <c r="K120" i="2"/>
  <c r="K119" i="2"/>
  <c r="K118" i="2"/>
  <c r="K117" i="2"/>
  <c r="K116" i="2"/>
  <c r="K115" i="2"/>
  <c r="K114" i="2"/>
  <c r="K113" i="2"/>
  <c r="K112" i="2"/>
  <c r="K111" i="2"/>
  <c r="K110" i="2"/>
  <c r="K109" i="2"/>
  <c r="K108" i="2"/>
  <c r="K107" i="2"/>
  <c r="K106" i="2"/>
  <c r="K105" i="2"/>
  <c r="K104" i="2"/>
  <c r="K103" i="2"/>
  <c r="K102" i="2"/>
  <c r="K101" i="2"/>
  <c r="K100" i="2"/>
  <c r="K99" i="2"/>
  <c r="K98" i="2"/>
  <c r="K97" i="2"/>
  <c r="K96" i="2"/>
  <c r="K95" i="2"/>
  <c r="K94" i="2"/>
  <c r="K93" i="2"/>
  <c r="K92" i="2"/>
  <c r="K91" i="2"/>
  <c r="K90" i="2"/>
  <c r="K89" i="2"/>
  <c r="K88" i="2"/>
  <c r="K87" i="2"/>
  <c r="K86" i="2"/>
  <c r="K85" i="2"/>
  <c r="K84" i="2"/>
  <c r="K83" i="2"/>
  <c r="K82" i="2"/>
  <c r="K81" i="2"/>
  <c r="K80" i="2"/>
  <c r="K79" i="2"/>
  <c r="K78" i="2"/>
  <c r="K77" i="2"/>
  <c r="K76" i="2"/>
  <c r="K75" i="2"/>
  <c r="K74" i="2"/>
  <c r="K73" i="2"/>
  <c r="K72" i="2"/>
  <c r="K71" i="2"/>
  <c r="K70" i="2"/>
  <c r="K69" i="2"/>
  <c r="K68" i="2"/>
  <c r="K67" i="2"/>
  <c r="K66" i="2"/>
  <c r="K65" i="2"/>
  <c r="K64" i="2"/>
  <c r="K63" i="2"/>
  <c r="K62" i="2"/>
  <c r="K61" i="2"/>
  <c r="K60" i="2"/>
  <c r="K59" i="2"/>
  <c r="K58" i="2"/>
  <c r="K57" i="2"/>
  <c r="K56" i="2"/>
  <c r="K55" i="2"/>
  <c r="K54" i="2"/>
  <c r="K53" i="2"/>
  <c r="K52" i="2"/>
  <c r="K51" i="2"/>
  <c r="K50" i="2"/>
  <c r="K49" i="2"/>
  <c r="K48" i="2"/>
  <c r="K47" i="2"/>
  <c r="K46" i="2"/>
  <c r="K45" i="2"/>
  <c r="K44" i="2"/>
  <c r="K43" i="2"/>
  <c r="K42" i="2"/>
  <c r="K41" i="2"/>
  <c r="K40" i="2"/>
  <c r="K39" i="2"/>
  <c r="K38" i="2"/>
  <c r="K37" i="2"/>
  <c r="K36" i="2"/>
  <c r="K35" i="2"/>
  <c r="K34" i="2"/>
  <c r="K33" i="2"/>
  <c r="K32" i="2"/>
  <c r="K31" i="2"/>
  <c r="K30" i="2"/>
  <c r="K29" i="2"/>
  <c r="K28" i="2"/>
  <c r="K27" i="2"/>
  <c r="K26" i="2"/>
  <c r="K25" i="2"/>
  <c r="K24" i="2"/>
  <c r="K23" i="2"/>
  <c r="K22" i="2"/>
  <c r="K21" i="2"/>
  <c r="K20" i="2"/>
  <c r="K19" i="2"/>
  <c r="K18" i="2"/>
  <c r="K17" i="2"/>
  <c r="K14" i="2"/>
  <c r="K12" i="2"/>
  <c r="K10" i="2"/>
  <c r="K8" i="2"/>
  <c r="B1" i="2" l="1"/>
  <c r="R13" i="14"/>
  <c r="AV13" i="14"/>
  <c r="B1" i="4"/>
  <c r="AN13" i="14"/>
  <c r="Y13" i="14"/>
  <c r="AR13" i="14"/>
  <c r="B2" i="12"/>
  <c r="B3" i="12" s="1"/>
  <c r="A3" i="12" s="1"/>
  <c r="B2" i="9"/>
  <c r="B3" i="9" s="1"/>
  <c r="A3" i="9" s="1"/>
  <c r="AP13" i="14"/>
  <c r="W82" i="1"/>
  <c r="S144" i="1"/>
  <c r="T144" i="1" s="1"/>
  <c r="U144" i="1" s="1"/>
  <c r="S39" i="1"/>
  <c r="T39" i="1" s="1"/>
  <c r="U39" i="1" s="1"/>
  <c r="S57" i="1"/>
  <c r="T57" i="1" s="1"/>
  <c r="U57" i="1" s="1"/>
  <c r="B1" i="6"/>
  <c r="B1" i="5"/>
  <c r="B1" i="8"/>
  <c r="Q84" i="1"/>
  <c r="R84" i="1" s="1"/>
  <c r="W84" i="1" s="1"/>
  <c r="Q89" i="1"/>
  <c r="R89" i="1" s="1"/>
  <c r="W89" i="1" s="1"/>
  <c r="R83" i="1"/>
  <c r="W83" i="1" s="1"/>
  <c r="Q86" i="1"/>
  <c r="R86" i="1" s="1"/>
  <c r="W86" i="1" s="1"/>
  <c r="S78" i="1"/>
  <c r="T78" i="1" s="1"/>
  <c r="U78" i="1" s="1"/>
  <c r="S58" i="1"/>
  <c r="T58" i="1" s="1"/>
  <c r="U58" i="1" s="1"/>
  <c r="S11" i="1"/>
  <c r="T11" i="1" s="1"/>
  <c r="U11" i="1" s="1"/>
  <c r="P15" i="1"/>
  <c r="S15" i="1" s="1"/>
  <c r="S17" i="1"/>
  <c r="T17" i="1" s="1"/>
  <c r="U17" i="1" s="1"/>
  <c r="S91" i="1"/>
  <c r="T91" i="1" s="1"/>
  <c r="U91" i="1" s="1"/>
  <c r="S82" i="1"/>
  <c r="T82" i="1" s="1"/>
  <c r="U82" i="1" s="1"/>
  <c r="S87" i="1"/>
  <c r="T87" i="1" s="1"/>
  <c r="U87" i="1" s="1"/>
  <c r="S112" i="1"/>
  <c r="T112" i="1" s="1"/>
  <c r="U112" i="1" s="1"/>
  <c r="R90" i="1" l="1"/>
  <c r="Q90" i="1"/>
  <c r="S86" i="1"/>
  <c r="T86" i="1" s="1"/>
  <c r="U86" i="1" s="1"/>
  <c r="S84" i="1"/>
  <c r="T84" i="1" s="1"/>
  <c r="U84" i="1" s="1"/>
  <c r="S83" i="1"/>
  <c r="T83" i="1" s="1"/>
  <c r="U83" i="1" s="1"/>
  <c r="S89" i="1"/>
  <c r="T89" i="1" s="1"/>
  <c r="U89" i="1" s="1"/>
  <c r="S147" i="1"/>
  <c r="T147" i="1" s="1"/>
  <c r="U147" i="1" s="1"/>
  <c r="Q186" i="1"/>
  <c r="T15" i="1"/>
  <c r="U15" i="1" s="1"/>
  <c r="P117" i="1"/>
  <c r="P1411" i="1" s="1"/>
  <c r="S66" i="1"/>
  <c r="T66" i="1" s="1"/>
  <c r="U66" i="1" s="1"/>
  <c r="W90" i="1" l="1"/>
  <c r="R117" i="1"/>
  <c r="W117" i="1" s="1"/>
  <c r="Q117" i="1"/>
  <c r="S117" i="1" s="1"/>
  <c r="S186" i="1"/>
  <c r="T186" i="1" s="1"/>
  <c r="U186" i="1" s="1"/>
  <c r="S90" i="1"/>
  <c r="Q1411" i="1" l="1"/>
  <c r="T117" i="1"/>
  <c r="U117" i="1" s="1"/>
  <c r="T90" i="1"/>
  <c r="U90" i="1" s="1"/>
  <c r="R1411" i="1" l="1"/>
  <c r="W1411" i="1" s="1"/>
  <c r="S1411" i="1"/>
  <c r="T1411" i="1" s="1"/>
  <c r="U1411" i="1" s="1"/>
</calcChain>
</file>

<file path=xl/sharedStrings.xml><?xml version="1.0" encoding="utf-8"?>
<sst xmlns="http://schemas.openxmlformats.org/spreadsheetml/2006/main" count="10405" uniqueCount="2417">
  <si>
    <t>VALOR PRESUPUESTADO</t>
  </si>
  <si>
    <t>NA = No Aplica</t>
  </si>
  <si>
    <t>ÁREA:</t>
  </si>
  <si>
    <t>INFORMÁTICA Y COMUNICACIONES</t>
  </si>
  <si>
    <t>ACTIVIDADES</t>
  </si>
  <si>
    <t>PLAN DE ADQUISICIONES</t>
  </si>
  <si>
    <t>PROYECTO / PROCESO</t>
  </si>
  <si>
    <t>FECHA</t>
  </si>
  <si>
    <t>PRODUCTO O ENTREGABLE DE LA ACTIVIDAD O DEL PROYECTO</t>
  </si>
  <si>
    <t>OBJETO DE LA CONTRATACIÓN</t>
  </si>
  <si>
    <t>CLASE DE CONTRATACIÓN 
(Seleccionar de la lista)</t>
  </si>
  <si>
    <t xml:space="preserve">MES RADICACION ESTUDIOS PREVIOS </t>
  </si>
  <si>
    <t>CANTIDAD</t>
  </si>
  <si>
    <t xml:space="preserve"> VR. UNITARIO EN EL AÑO </t>
  </si>
  <si>
    <t xml:space="preserve"> VR. TOTAL </t>
  </si>
  <si>
    <t>INICIO</t>
  </si>
  <si>
    <t>FIN</t>
  </si>
  <si>
    <t>PROYECTO:  Implementación del componente de Seguridad y Privacidad de la Información de GEL (Gobierno en Línea)</t>
  </si>
  <si>
    <t>Plan de integración del MSPI y Sistema de Gestión Documental, actualización de Inv. de activos de información.</t>
  </si>
  <si>
    <t>informe de integración MSPI y SGD; Matriz inventario de activos actualizada</t>
  </si>
  <si>
    <t>Contratación profesional apoyo Implementación del MPSI</t>
  </si>
  <si>
    <t>Contratación personas</t>
  </si>
  <si>
    <t>Enero</t>
  </si>
  <si>
    <t>Caracterización del nivel de circulación de los activos tipo información que contengan datos personales y documento de analisis de riesgos</t>
  </si>
  <si>
    <t>Informe de caracterización e informe de analisis de riesgos</t>
  </si>
  <si>
    <t>Fase de Implementación del MSPI: FASE 3</t>
  </si>
  <si>
    <t>Resultados definidos en documento del MSPI</t>
  </si>
  <si>
    <t>Contratación de servicios de apoyo en las fases de implementación y evaluación de desempeño del componente de seguridad y privacidad de la información de GEL</t>
  </si>
  <si>
    <t>Adquisición servicios</t>
  </si>
  <si>
    <t>Febrero</t>
  </si>
  <si>
    <t>Fase de evaluación y desempeño del MSPI: FASE 4</t>
  </si>
  <si>
    <t>PROYECTO: Implementación del logro Estrategia de TI del  componente de Gestión TI de GEL (Gobierno en Línea)</t>
  </si>
  <si>
    <t>Diseño de componentes de arquitectura empresarial</t>
  </si>
  <si>
    <t>Componentes de arquitectura</t>
  </si>
  <si>
    <t>Contratación de  servicios apoyo en el diseño de la Arquitectura empresarial y en la elaboración del plan estrategico de Tecnologías de información PETI</t>
  </si>
  <si>
    <t>Elaboración de Plan Estrategico de Tecnológias de información (PETI)</t>
  </si>
  <si>
    <t>PETI</t>
  </si>
  <si>
    <t xml:space="preserve">PROYECTO: Implementación de una herramienta de software que apoye la creación de un Sistema Integrado de PQRSD como parte del componente de Gestión de Servicios de GEL (Gobierno en Línea) </t>
  </si>
  <si>
    <t>Implementación de la herramienta ORFEO como Sistema de Información Centralizado de PQRSD</t>
  </si>
  <si>
    <t>Estudios radicados</t>
  </si>
  <si>
    <t>contratación de persona juridica</t>
  </si>
  <si>
    <t>Otro</t>
  </si>
  <si>
    <t>Capacitación de uso a personal de atención al ciudadano</t>
  </si>
  <si>
    <t>Listados de asistencia de reunión</t>
  </si>
  <si>
    <t>PROYECTO: Adopción de Tecnologías de Código Abierto para la ETITC: Fase II Gestión Académica</t>
  </si>
  <si>
    <t>Construcción</t>
  </si>
  <si>
    <t>Horas de soporte de segundo nivel para sistema SIGAF Administrativo y Académico.</t>
  </si>
  <si>
    <t>Pruebas</t>
  </si>
  <si>
    <t>Desarrollador Senior</t>
  </si>
  <si>
    <t>Transición (capacitación y estabilización)</t>
  </si>
  <si>
    <t>Analista</t>
  </si>
  <si>
    <t>PROYECTO: Implementación  de soluciones de infraestructura para optimizar las operaciones criticas.</t>
  </si>
  <si>
    <t>Implementación del servidor de autenticación para la red WLAN</t>
  </si>
  <si>
    <t>contratación de servicios implementación de servidor de autenticación para la red WLAN</t>
  </si>
  <si>
    <t>Adquisición equipos/ herramientas</t>
  </si>
  <si>
    <t>Mayo</t>
  </si>
  <si>
    <t>Implementación de  servicios de respaldo de backups en la nube</t>
  </si>
  <si>
    <t>EStudios radicados</t>
  </si>
  <si>
    <t>Contratación de servicios de implementación de respaldo de backups en la nube</t>
  </si>
  <si>
    <t>PROYECTO: Campus virtual</t>
  </si>
  <si>
    <t>Transición (capacitación y apropiación)</t>
  </si>
  <si>
    <t>Horas de soporte de segundo nivel para Campus virtual (Moodle)</t>
  </si>
  <si>
    <t xml:space="preserve">PROCESO: Gestión de Informática y Comunicaciones </t>
  </si>
  <si>
    <t>Mantenimiento especializado de impresoras</t>
  </si>
  <si>
    <t>NA</t>
  </si>
  <si>
    <t>contratación Mto especializado impresoras HP,Canon, OKI, Kyocera, Stickers, scanners</t>
  </si>
  <si>
    <t>Mantenimiento</t>
  </si>
  <si>
    <t>Mto  carnetizadoras Datacard</t>
  </si>
  <si>
    <t>Insumos impresoras</t>
  </si>
  <si>
    <t>Adquisición de insumos impresoras</t>
  </si>
  <si>
    <t>Adquisición insumos</t>
  </si>
  <si>
    <t>Adquisición de insumos carnetización</t>
  </si>
  <si>
    <t>Contratación canales de internet</t>
  </si>
  <si>
    <t>Orden de compra</t>
  </si>
  <si>
    <t>Canal internet sede calle 13</t>
  </si>
  <si>
    <t>Canal otras sedes</t>
  </si>
  <si>
    <t>Compra y Renovación de software (Rextore, Campus Agreement, SolidWorks, Virtual Plant, Catia, CREO, MasterCam, Adobe CS7, Unity, Matlab, Multisim, Rhinoceros, Corel Draw)</t>
  </si>
  <si>
    <t>Compra y renovación de software.</t>
  </si>
  <si>
    <t>Licenciamiento</t>
  </si>
  <si>
    <t>Renovación de 40 equipos AIO y 20 portatiles</t>
  </si>
  <si>
    <t>Adquisición de equipos</t>
  </si>
  <si>
    <t>Junio</t>
  </si>
  <si>
    <t>Contratación personal soporte técnico y funcional al sistema SIGAF_Administrativo</t>
  </si>
  <si>
    <t>Contratación Profesional infraestructura</t>
  </si>
  <si>
    <t>Contratación Coordinador de Mesa de Ayuda</t>
  </si>
  <si>
    <t>Contratación coordinador de Mesa de Ayuda</t>
  </si>
  <si>
    <t>Contratación Técnico Soporte y Mantenimiento</t>
  </si>
  <si>
    <t>Contratación Técnico Soporte y Mantenimiento sede Carvajal</t>
  </si>
  <si>
    <t>Contratación Técnico Soporte y Mantenimiento Sede Tintal</t>
  </si>
  <si>
    <t>Adquisición elementos</t>
  </si>
  <si>
    <t>Adquisición software academia</t>
  </si>
  <si>
    <t>Adquisición software administración</t>
  </si>
  <si>
    <t>Capacitación</t>
  </si>
  <si>
    <t>Impresos y publicaciones</t>
  </si>
  <si>
    <t>VICERRECTORÍA ADMINISTRATIVA Y FINANCIERA</t>
  </si>
  <si>
    <t>Mantenimiento de la red eléctrica de la planta física de las diferentes sedes de la Escuela</t>
  </si>
  <si>
    <t>Realizar el mantenimiento del sistema eléctrico y demás necesidades locativas</t>
  </si>
  <si>
    <t>Cambio del sistema de iluminación. Disminución de incidencias.</t>
  </si>
  <si>
    <t>Contratación un técnico, un tecnólogo y un profesional</t>
  </si>
  <si>
    <t>Suministro de materiales y herramientas para el mantenimiento eléctrico</t>
  </si>
  <si>
    <t>Adqusición de materiales</t>
  </si>
  <si>
    <t>Suministro de materiales eléctricos y herramientas para el mantenimiento eléctrico, adecuaciones y cambio de iluminaciónde las sedes principal y calle 18.</t>
  </si>
  <si>
    <t>Mejoramiento de la planta física</t>
  </si>
  <si>
    <t>Instalación suministro e instalación red contraincendios</t>
  </si>
  <si>
    <t>Estudios previos radicados</t>
  </si>
  <si>
    <t>Consultoría para dimensionamiento</t>
  </si>
  <si>
    <t>Suministro, instalación y puesta en funcionamiento - Interventoría</t>
  </si>
  <si>
    <t>Agosto</t>
  </si>
  <si>
    <t>Modernización de espacios para la academia. Aulas multimediales . CCTV fase III</t>
  </si>
  <si>
    <t xml:space="preserve">Labs multimedia </t>
  </si>
  <si>
    <t>Suministro instalación y puesta en marcha del sistema de multimedia en los a¡laboratorios y talleres de la ETITC</t>
  </si>
  <si>
    <t>Abril</t>
  </si>
  <si>
    <t>Instalación suministro e instalación sistema contol de acceso</t>
  </si>
  <si>
    <t>Pasillos de entrada funcionando, softawre funcional.</t>
  </si>
  <si>
    <t>Suministro, instalación y puesta en funcionamiento de un sistema control de acceso para personas, vehículos y motos de la ETITC sede principal.</t>
  </si>
  <si>
    <t>Mantenimiento de los sistemas de soporte,  de las diferentes sedes de la Escuela</t>
  </si>
  <si>
    <t>Mantenimiento de la planta de emergencia principal de la ETITC</t>
  </si>
  <si>
    <t>Disponibilidad funcional de la planta.</t>
  </si>
  <si>
    <t>Prestación de servicios para el mantenimiento de la planta eléctrica de emergencia de 515 kVA de la ETITC</t>
  </si>
  <si>
    <t>Mantenimiento del sistema de UPS, reguladores,.</t>
  </si>
  <si>
    <t>Disponibilidad funcional de las ups y reguladores</t>
  </si>
  <si>
    <t>Prestación de servicios para el mantenimiento de UPS, Reguladroes de la ETITC</t>
  </si>
  <si>
    <t>Mantenimiento de la automatización de las puertes entrada calle 15 y carrera 17</t>
  </si>
  <si>
    <t>Disponibilidad funcional de las puertas calle 15 y carrera 17</t>
  </si>
  <si>
    <t>Prestación de servicios para el mantenimiento del sistema automatizado de la entrada por la calle 15 y carrera 17 de la ETITC</t>
  </si>
  <si>
    <t>Mantenimiento sistema audio, video, control acceso</t>
  </si>
  <si>
    <t>Disponibilidad funcional de los componentes del sistema de audio, video e eiluminación del auditorio</t>
  </si>
  <si>
    <t>Prestación de servicios para el mantenimiento del sistema automatizado del auditorio de la ETITC</t>
  </si>
  <si>
    <t>Recurso para mantenimiento locativo (Gestión administrativa y operativa)</t>
  </si>
  <si>
    <t>Diseños, estudios previos, comites, Asistencia a mesas de trabajo sedes carvajal y tintal. Coordinación de equipo operativo para adecuaciones, rehabilitaciones y mantenimiento locativo en general.</t>
  </si>
  <si>
    <t>Preservación de los edificios y mejoramiento</t>
  </si>
  <si>
    <t>Contratación de un profesional en ingenieria civil, arquitectura y auxiliar de ingenieria.</t>
  </si>
  <si>
    <t>Mantenimiento redes hidraulicas, sanitarias, pintura, carpinteria, adecuaciones locatifvas en general</t>
  </si>
  <si>
    <t>Contratación de cuatro toderos y un carpintero</t>
  </si>
  <si>
    <t>Mantenimiento de la Planta Física</t>
  </si>
  <si>
    <t>Realizar la consultoria del levantamiento de la Red hidrosanitaria y la consultoría a su actualización de acuerdo a la norma</t>
  </si>
  <si>
    <t>Planos actulizados de la red hidrosanitaria y actualizaciones para ejecución.</t>
  </si>
  <si>
    <t>Consultoria de personal idoneo para realizar los estudios hidrosanitarios de la ETITC.</t>
  </si>
  <si>
    <t>Diseño para la puerta en marcha de dos ascensores para el acceso a los edificios</t>
  </si>
  <si>
    <t>Planos aprobados por Mincultura y curaduría</t>
  </si>
  <si>
    <t>Consultoría para diseño ascensores de personas</t>
  </si>
  <si>
    <t>Impermeabilización de tanque subterraneo en cuarto de termicos</t>
  </si>
  <si>
    <t>Impermeabilizacion con membrana para mejorar la calidad del agua del banco de alimentos</t>
  </si>
  <si>
    <t>Contrato de obra para suministro y mano de obra</t>
  </si>
  <si>
    <t>Restauración tarima central, monumentos y adecuación de rampas discpacitados</t>
  </si>
  <si>
    <t>Mejoramiento imagen de la ETITC y accesos a los edificios de personas en condición de discacidad.</t>
  </si>
  <si>
    <t>marzo</t>
  </si>
  <si>
    <t>Mobiliario</t>
  </si>
  <si>
    <t>Mobiliario para las nuevas oficinas y aulas de clase y sede calle 18</t>
  </si>
  <si>
    <t>Contrato de suministro de mobiliario</t>
  </si>
  <si>
    <t>Ferreteria 2017 para cambio de cielo rasos edificio de electrónica, cuarto piso edificio central y patio oriental; mantenimiento general.</t>
  </si>
  <si>
    <t>Materiales de obra para reparaciones a los edificios de la planra física</t>
  </si>
  <si>
    <t>Contrato de suministro de materiales</t>
  </si>
  <si>
    <t>Mantenimiento de cubierta del ala oriental costado norte</t>
  </si>
  <si>
    <t>Mejoramiento de la cubierta</t>
  </si>
  <si>
    <t>julio</t>
  </si>
  <si>
    <t>Mantenimiento en pintura de la fachada del edificio sede calle 18</t>
  </si>
  <si>
    <t>Mejoramiento imagen edificio calle 18</t>
  </si>
  <si>
    <t>Suministro y Mano de obra</t>
  </si>
  <si>
    <t>abril</t>
  </si>
  <si>
    <t>SECRETARIA GENERAL</t>
  </si>
  <si>
    <t>Implementación de la estrategia GEL</t>
  </si>
  <si>
    <t>Cronograma de Metas e Implementación  TIC Servicios</t>
  </si>
  <si>
    <t>Cronograma</t>
  </si>
  <si>
    <t>Contratación de profesional Para Implementación de estrategia GEL</t>
  </si>
  <si>
    <t xml:space="preserve">Enero </t>
  </si>
  <si>
    <t>Ejecución de Cronograma</t>
  </si>
  <si>
    <t xml:space="preserve">Estrategia GEL implementada </t>
  </si>
  <si>
    <t xml:space="preserve">Implementación de una herramienta de software que apoye la creación de un Sistema Integrado de PQRSD como parte del componente de Gestión de Servicios de GEL (Gobierno en Línea) </t>
  </si>
  <si>
    <t>Implementación de una herramienta de software como Sistema de Información Centralizado de PQRSD</t>
  </si>
  <si>
    <t>Contratación de persona juridica para implementación de software</t>
  </si>
  <si>
    <t>Pruebas del sistema de información por los funcionarios de atención al ciudadano</t>
  </si>
  <si>
    <t>Sistema en funcionamiento</t>
  </si>
  <si>
    <t>Listados de asistencia/Personal Capacitado</t>
  </si>
  <si>
    <t xml:space="preserve"> -  </t>
  </si>
  <si>
    <t>Adecuación física puesto de atención al ciudadano - PQRD</t>
  </si>
  <si>
    <t>Adecuar un puesto físico único para Atención al Ciudadano y recepción de PQRS</t>
  </si>
  <si>
    <t xml:space="preserve">Puesto de atención adecuado </t>
  </si>
  <si>
    <t>Contratación Pérsona juridica para adecuación de puesto de trabajo</t>
  </si>
  <si>
    <t>Mejoramiento de los procesos de atención al ciudadano - PQRD</t>
  </si>
  <si>
    <t>Publicar informes trimestrales de PQRD y de  solicitudes de información</t>
  </si>
  <si>
    <t>Informes de PQRSD</t>
  </si>
  <si>
    <t>Actualización de  caracterización de usuarios</t>
  </si>
  <si>
    <t>Caracterización de usuarios actualizada</t>
  </si>
  <si>
    <t>Capacitar a los funcionarios en atención a PQRD</t>
  </si>
  <si>
    <t>Programa de Gestión Documental actualizado</t>
  </si>
  <si>
    <t>Capacitación de uso del PGD al personal de la ETITC</t>
  </si>
  <si>
    <t>Actualización de Inventarios Documentales</t>
  </si>
  <si>
    <t>Validación y verificación de los  Inventarios Documentales</t>
  </si>
  <si>
    <t xml:space="preserve">Inventario Documental Actualizado </t>
  </si>
  <si>
    <t xml:space="preserve"> Edición de los  Inventarios Documentales</t>
  </si>
  <si>
    <t>Implementación de Instrumentos Archivisticos - PINAR</t>
  </si>
  <si>
    <t>Elaboración del cronograma de Implementación plan institucional de Archivos</t>
  </si>
  <si>
    <t>Establecer convenios Con la Universidad de la Salle, con fin de realizar la Elaboración del PINAR</t>
  </si>
  <si>
    <t xml:space="preserve"> - </t>
  </si>
  <si>
    <t xml:space="preserve">Diagnostico Situación Actual </t>
  </si>
  <si>
    <t>Documento de Análisis</t>
  </si>
  <si>
    <t>Aspectos Críticos</t>
  </si>
  <si>
    <t>Formulación visión estratégica</t>
  </si>
  <si>
    <t>Diseño Plan Institucional de Archivos</t>
  </si>
  <si>
    <t>Formulación Objetivos</t>
  </si>
  <si>
    <t>Formulación Planes y Proyectos</t>
  </si>
  <si>
    <t>Mapa de Ruta</t>
  </si>
  <si>
    <t>Herramienta de Seguimiento y Control</t>
  </si>
  <si>
    <t>Plan de transferencia de conocimiento</t>
  </si>
  <si>
    <t>Aprobación &amp; Publicación</t>
  </si>
  <si>
    <t>Estrategia de Implementación y despliegue</t>
  </si>
  <si>
    <t>Implementación de Instrumentos Archivisticos - TRD</t>
  </si>
  <si>
    <t xml:space="preserve">Revisión final de TRD </t>
  </si>
  <si>
    <t>Tablas de Retención Documental Aprobadas</t>
  </si>
  <si>
    <t>Envio de TRD para revisión por el Archivo General de la Nación</t>
  </si>
  <si>
    <t>Digitalización  del archivo de la ETITC -  Etapa 2 (Ejecución)</t>
  </si>
  <si>
    <t xml:space="preserve">Elaboración de Diagnostico </t>
  </si>
  <si>
    <t>Documento diagnostico</t>
  </si>
  <si>
    <t>Elaboración de Estudios Previos</t>
  </si>
  <si>
    <t>Estudios Previos</t>
  </si>
  <si>
    <t>Controlar y revisar  la ejecución de la digitalización del Archivo Historico y Central de la ETITC</t>
  </si>
  <si>
    <t>Informes de seguimiento</t>
  </si>
  <si>
    <t>Revisión de entrega final del Archivo Digitalizado</t>
  </si>
  <si>
    <t>Archivo Historico y central Digitalizado</t>
  </si>
  <si>
    <t>Gestión de Control Interno Disciplinario</t>
  </si>
  <si>
    <t>Sustanciar los procesos disciplinarios que se adelanten en contra de los servidores públicos de la ETITC, DOCUMENTAR PROCESOS DE GESTIÓN DISCIPLINARIA</t>
  </si>
  <si>
    <t xml:space="preserve">Actualización del Programa de Gestión Documental  - PGD </t>
  </si>
  <si>
    <t>Priorización aspectos críticos y ejes articuladores</t>
  </si>
  <si>
    <t>Contratación de persona jurídica para digitalización del Archivo de la ETITC</t>
  </si>
  <si>
    <t>Contratar un (1)  técnico con experiencia en Archivística, que:  Realice la validación y verificación del inventario del Archivo de la ETITC, que reposan en el Archivo de la ETITC, de conformidad con las tablas de retención documental que se aprueben.</t>
  </si>
  <si>
    <t>ATENCIÓN AL CIUDADANO</t>
  </si>
  <si>
    <t>ARCHIVO Y CORRESPONDENCIA</t>
  </si>
  <si>
    <t>CONTROL INTERNO DISCIPLINARIO</t>
  </si>
  <si>
    <t>VICERRECTORÍA INVESTIGACIÓN  EXTENSIÓN Y TRANSFERENCIA</t>
  </si>
  <si>
    <t>Formación de investigadores</t>
  </si>
  <si>
    <t>Curso de redacción de artículos</t>
  </si>
  <si>
    <t>Textos  para la revista Letras</t>
  </si>
  <si>
    <t>Contratar profesional para  dictar cursos de formación  en redacción de artículos</t>
  </si>
  <si>
    <t>Curso de formación en  formulacion de proyectos de investigación</t>
  </si>
  <si>
    <t>Perfiles de proyectos</t>
  </si>
  <si>
    <t>Formación de profesores en  formulación de proyectos</t>
  </si>
  <si>
    <t>junio</t>
  </si>
  <si>
    <t>Cursos de formación  diferentes  temáticas personal  de la Vicerrectoría</t>
  </si>
  <si>
    <t>Personas formadas</t>
  </si>
  <si>
    <t>Inscripción de participantes en  cursos de formación</t>
  </si>
  <si>
    <t>Gestión del Conocimiento</t>
  </si>
  <si>
    <t>Coordinar las actividades de semilleros de investigación</t>
  </si>
  <si>
    <t>Informes de gestión</t>
  </si>
  <si>
    <t>Contratar profesional para la coordinación de semilleros de investigación</t>
  </si>
  <si>
    <t>Apoyar el registro y actualización de información en  plataformas</t>
  </si>
  <si>
    <t>Contratar profesional para el registro y actualización de información en plataformas</t>
  </si>
  <si>
    <t>Ejecución de proyectos de investigación  para profesores de hora cátedra y ocasionales</t>
  </si>
  <si>
    <t>Pagar horas de investigación de profesores de cátedra</t>
  </si>
  <si>
    <t>Financiación  proyectos de investigación  aprobados convocatoria 03-2016.   
Convocatoria Financiación  proyectos de investigación   04-2016</t>
  </si>
  <si>
    <t>Productos de investigación</t>
  </si>
  <si>
    <t>Adquisión de materiales</t>
  </si>
  <si>
    <t>Adquisión de software</t>
  </si>
  <si>
    <t>Adquisión de material bibliográfico</t>
  </si>
  <si>
    <t>Participación en eventos académicos</t>
  </si>
  <si>
    <t>Enero -  Julio</t>
  </si>
  <si>
    <t>Publicaciones no seriadas</t>
  </si>
  <si>
    <t>Divulgación y comunicación</t>
  </si>
  <si>
    <t>Afiliación Asociación Colombiana para el Avance de la Ciencia</t>
  </si>
  <si>
    <t>30/02/2017</t>
  </si>
  <si>
    <t>Membresía</t>
  </si>
  <si>
    <t>Membresía institucional</t>
  </si>
  <si>
    <t>Afiliación a Red Colombiana de Semilleros de investigación</t>
  </si>
  <si>
    <t>otro</t>
  </si>
  <si>
    <t xml:space="preserve">Realización VI encuentro institucional de Semilleros de investigación ETITC </t>
  </si>
  <si>
    <t>Ponencias  sustentadas por semilleros</t>
  </si>
  <si>
    <t>Contratar profesional para evaluar proyectos de investigación</t>
  </si>
  <si>
    <t>Octubre</t>
  </si>
  <si>
    <t>Servicio de hidratación</t>
  </si>
  <si>
    <t>Diseño e impresión de Material publicitario</t>
  </si>
  <si>
    <t xml:space="preserve">Participación  en  el   encuentro  Nodo Bogotá  de la Red Colombiana de  Semilleros de investigación </t>
  </si>
  <si>
    <t xml:space="preserve">Proyectos presentados </t>
  </si>
  <si>
    <t>Inscripción de participantes</t>
  </si>
  <si>
    <t>Participación  en el   encuentro nacional   de semilleros de la Red Colombiana de Semilleros de investigación</t>
  </si>
  <si>
    <t>Septiembre</t>
  </si>
  <si>
    <t>Servicio de apoyo de desplazamiento</t>
  </si>
  <si>
    <t>Tiquetes aéreos</t>
  </si>
  <si>
    <t>Publicación  Revista Letras</t>
  </si>
  <si>
    <t>Edición 16 y 17 de Revista Letras</t>
  </si>
  <si>
    <t>Contratar profesional para realizar corrección de estilo</t>
  </si>
  <si>
    <t>Diagramación  e impresión  de la revista</t>
  </si>
  <si>
    <t>Realización del IV campamento de investigadores  ETITC</t>
  </si>
  <si>
    <t>Proyectos de investigación  formulados</t>
  </si>
  <si>
    <t>Contratar Tallerista</t>
  </si>
  <si>
    <t>enero</t>
  </si>
  <si>
    <t>Servicio hospedaje y alimentación</t>
  </si>
  <si>
    <t>Conmemoración del  Día del investigador</t>
  </si>
  <si>
    <t>Reconocimientos otorgados</t>
  </si>
  <si>
    <t>Diseño e impresión de premios y  recordatorios</t>
  </si>
  <si>
    <t>agosto</t>
  </si>
  <si>
    <t>Compra de libros para reconocimientos</t>
  </si>
  <si>
    <t>Participación  en  eventos de divulgación y comunicación</t>
  </si>
  <si>
    <t>Informes - Certificado de participación</t>
  </si>
  <si>
    <t>Inscripción  en eventos</t>
  </si>
  <si>
    <t>Propiedad Intelectual</t>
  </si>
  <si>
    <t>Consolidación Innovación</t>
  </si>
  <si>
    <t>PRESTACION DE SERVICIOS PROFESIONALES COMO ASESOR EN EL FORTALECIMIENTO DEL DESARROLLO INSTITUCIONAL EN EL AREA DE EXTENSION, GESTION INTERISTITUCIONAL E INNOVACION DE LA ETITC</t>
  </si>
  <si>
    <t>Inventario Propiedad Intelectual segunda fase</t>
  </si>
  <si>
    <t xml:space="preserve">Febrero </t>
  </si>
  <si>
    <t>Noviembre</t>
  </si>
  <si>
    <t>Informe de Valoración de las tecnologías para Protección y/o transferencia.</t>
  </si>
  <si>
    <t>Valoración de las tecnologías para Protección y/o transferencia</t>
  </si>
  <si>
    <t>Divulgación</t>
  </si>
  <si>
    <t>Marzo</t>
  </si>
  <si>
    <t>Cartillas impresas</t>
  </si>
  <si>
    <t>Diseño y Publicación de Cartilla PI</t>
  </si>
  <si>
    <t>Material Distintivo</t>
  </si>
  <si>
    <t>Piezas promocionales Producidas</t>
  </si>
  <si>
    <t>Protección en Propiedad Intelectual</t>
  </si>
  <si>
    <t>Redacción Reivindicaciones</t>
  </si>
  <si>
    <t>Diciembre</t>
  </si>
  <si>
    <t>Solicitud de Patente</t>
  </si>
  <si>
    <t>Pago a la  SIC</t>
  </si>
  <si>
    <t>Redes de Innovación</t>
  </si>
  <si>
    <t>Participación en redes nacionales (OTRI, CATI, ACAIRE, CONNECT).</t>
  </si>
  <si>
    <t>Certificado de membresía-  beneficios obtenidos</t>
  </si>
  <si>
    <t>Participación en Eventos de Innovación</t>
  </si>
  <si>
    <t>Aprendizaje de buenas prácticas, Visibilidad de la ETITC, Networking, conocer últimas tendencias y desafíos</t>
  </si>
  <si>
    <t>Viajes, Inscripción, stand</t>
  </si>
  <si>
    <t>Capacitación para investigadores para Preparar las tecnologías para la rueda de innovación. Listado de asistentes, informe.</t>
  </si>
  <si>
    <t>Emprendimiento</t>
  </si>
  <si>
    <t>Talleres Vivenciales de Creatividad, Emprendimiento para toda la comunidad académica</t>
  </si>
  <si>
    <t>Listado de asistentes, informe,  Certificados de asistencia.</t>
  </si>
  <si>
    <t>Paquetes Tecnológicos Para Empresas -Segunda Fase</t>
  </si>
  <si>
    <t>Soluciones Tecnológicas a empresas, industria y sociedad</t>
  </si>
  <si>
    <t>Realizar Alianzas estratégicas para la asesoría de proyectos de Emprendimiento</t>
  </si>
  <si>
    <t>Listado de asistente</t>
  </si>
  <si>
    <t>Asesoría para emprendedores (comunidad académica)</t>
  </si>
  <si>
    <t>Vigilancia Tecnológica</t>
  </si>
  <si>
    <t>Listados de asistencia</t>
  </si>
  <si>
    <t>Contratación profesional</t>
  </si>
  <si>
    <t>Participación en eventos</t>
  </si>
  <si>
    <t>Informe</t>
  </si>
  <si>
    <t>Inscripción, Pasajes, Viáticos</t>
  </si>
  <si>
    <t>Socialización y acompañamiento</t>
  </si>
  <si>
    <t>ÁREA: CENTRO DE EXTENSIÓN Y PROYECCIÓN SOCIAL</t>
  </si>
  <si>
    <t>Cursos de lenguas Semestre I</t>
  </si>
  <si>
    <t>Cursos Inglés</t>
  </si>
  <si>
    <t>Julio</t>
  </si>
  <si>
    <t>Prestación de servicios docentes para desarrollar cursos de inglés, alemán, francés y/o portugués</t>
  </si>
  <si>
    <t>Curso Alemán</t>
  </si>
  <si>
    <t>Curso Francés</t>
  </si>
  <si>
    <t>Curso Portugués</t>
  </si>
  <si>
    <t>Capacitación Funcionarios</t>
  </si>
  <si>
    <t>Cursos de lenguas Semestre II</t>
  </si>
  <si>
    <t>Certificaciones, informes de gestión, seguimiento a cursos, evaluación docente, encuesta de satisfacción, reportes de asistencia y notas</t>
  </si>
  <si>
    <t>Prestación de servicios docentes para desarrollar cursos de inglés, alemán, francés, portugués y/o cursos especializados</t>
  </si>
  <si>
    <t>Cursos intensivos, inglés de negocios y otros cursos especializados (IELTS, TOELF)</t>
  </si>
  <si>
    <t>Gestión con entidades pares y con empresas</t>
  </si>
  <si>
    <t>Cursos a la medida para empresas</t>
  </si>
  <si>
    <t>Diseño de cursos a la medida, participación en eventos, Convenios, divulgación, logística, posicionamiento.</t>
  </si>
  <si>
    <t xml:space="preserve">Contratación docentes hora cátedra para capacitación </t>
  </si>
  <si>
    <t>N.A.</t>
  </si>
  <si>
    <t>Encuentros y participación en eventos interinstitucionales</t>
  </si>
  <si>
    <t>Refrigerios, café, elementos de cafeteria</t>
  </si>
  <si>
    <t>Reuniones con empresarios y/o académicos</t>
  </si>
  <si>
    <t>Agendas, esferos, chaquetas institucionales, tarjetas de presentación mantel ETITC, logística</t>
  </si>
  <si>
    <t xml:space="preserve">Divulgación y mercadeo </t>
  </si>
  <si>
    <t>Diseño y creación de piezas publicitarias</t>
  </si>
  <si>
    <t>Plegables, volantes, afiches, esferos, agendas, roll-up, pendones</t>
  </si>
  <si>
    <t>Adquisición de elementos publicitarios del CEL, Egresados, Extensión</t>
  </si>
  <si>
    <t>Infraestructura e insumos</t>
  </si>
  <si>
    <t>Gestión infraestructura actual</t>
  </si>
  <si>
    <t>10 salas multimedia, equipos de scaner</t>
  </si>
  <si>
    <t>Dotación equipos y mobiliario</t>
  </si>
  <si>
    <t>Adquisición de insumos y papelería</t>
  </si>
  <si>
    <t>Papel, toner, carpetas, elementos de oficina</t>
  </si>
  <si>
    <t>Adquisición de elementos de oficina del CEL</t>
  </si>
  <si>
    <t>Personal administrativo</t>
  </si>
  <si>
    <t>Contratación  personal de apoyo a la oficina del CEL</t>
  </si>
  <si>
    <t>Personal para Apoyo en Oficina</t>
  </si>
  <si>
    <t>Técnico para apoyo en labores de secretariado</t>
  </si>
  <si>
    <t>Encuentro de Egresados- Empresarios</t>
  </si>
  <si>
    <t>Reporte de asistencia, informes de gestión, seguimiento,  evaluación , encuesta de satisfacción</t>
  </si>
  <si>
    <t>Prestacion de servicios logisticos del evento</t>
  </si>
  <si>
    <t>Plenaria RED SEIS</t>
  </si>
  <si>
    <t xml:space="preserve">Acta de la Reunión </t>
  </si>
  <si>
    <t>Prestación de servicios apoyo logistico</t>
  </si>
  <si>
    <t>mayo</t>
  </si>
  <si>
    <t>Adquisición de Software de Intermediación laboral</t>
  </si>
  <si>
    <t>Software e implementación del mismo</t>
  </si>
  <si>
    <t>Desarrollo e implementación de software de acuerdo a indicaciones establecidas</t>
  </si>
  <si>
    <t>Adquisición de Software Seguimiento de Egresados</t>
  </si>
  <si>
    <t>Generación de marca</t>
  </si>
  <si>
    <t>Elemento de la imagen corporativa de egresadso( eslogan, logo, plantillas para información, redes sociales de egresados), ubicación de egresados en redes sociales</t>
  </si>
  <si>
    <t>Desarrollo e implementación de la marca de Egresados de la ETITC</t>
  </si>
  <si>
    <t>Enero- junio</t>
  </si>
  <si>
    <t>Portafolio de servicios a Egresados</t>
  </si>
  <si>
    <t>Informe del evento, listados de asistencia</t>
  </si>
  <si>
    <t>Pretacion de servicios en servicios personales y apoyo logistico</t>
  </si>
  <si>
    <t>Propuesta de lanzamiento Bolsa de Empleo</t>
  </si>
  <si>
    <t>apoyo logistico para el lanzamiento de la Bolsa de Empleo de la ETITC</t>
  </si>
  <si>
    <t>Contratación  personal de apoyo a la oficina de Egresados</t>
  </si>
  <si>
    <t>Prestar apoyo al programa de egresados, en actualizacion y seguimiento de egresados, realización de encuentros etc</t>
  </si>
  <si>
    <t>Centro de Extensión I semestre</t>
  </si>
  <si>
    <t>Curso Preingeniero</t>
  </si>
  <si>
    <t xml:space="preserve">Certificaciones, informes de gestión, seguimiento, evaluación docente, encuesta de satisfacción, registro de asistencia </t>
  </si>
  <si>
    <t>Prestación de servicios  de docencia  para cursos preingeniero y cursos técnicos</t>
  </si>
  <si>
    <t>Enero- julio</t>
  </si>
  <si>
    <t>Curso   Electricidad básica presencial  ( 60 horas)</t>
  </si>
  <si>
    <t>Curso   Electricidad básica virtual  ( 60 horas)</t>
  </si>
  <si>
    <t>Curso electricidad Industrial  ( 60 horas)</t>
  </si>
  <si>
    <t>Curso CNC ( 60 horas)</t>
  </si>
  <si>
    <t>Curso  Master Cam ( 60 horas)</t>
  </si>
  <si>
    <t>Curso de Soldadura ( 60 horas)</t>
  </si>
  <si>
    <t>Diplomado en HSEQ (120 horas)</t>
  </si>
  <si>
    <t>Centro de Extensión II semestre</t>
  </si>
  <si>
    <t>Extensión Cursos a la medida para Empresas</t>
  </si>
  <si>
    <t xml:space="preserve">Empresa 1 curso   60 horas </t>
  </si>
  <si>
    <t>Prestación de servicios  de docencia  para cursos especializados</t>
  </si>
  <si>
    <t>Febrero - noviembre</t>
  </si>
  <si>
    <t xml:space="preserve">Empresa 2 curso 60 horas </t>
  </si>
  <si>
    <t>Empresa 3 curso 60 horas</t>
  </si>
  <si>
    <t>Empresa 4 curso 60 horas</t>
  </si>
  <si>
    <t>Empresa 5 curso 60 horas</t>
  </si>
  <si>
    <t>Empresa 6 curso 60 horas</t>
  </si>
  <si>
    <t xml:space="preserve"> Otras Empresas curso 60 horas</t>
  </si>
  <si>
    <t>Contratación  Profesionales  de apoyo a la oficina del CEPS</t>
  </si>
  <si>
    <t>Personal Profesional para Apoyo en Oficina  y marketing</t>
  </si>
  <si>
    <t>Prestación de servicios Profesionales para apoyo en labores de Oficina y Marketing</t>
  </si>
  <si>
    <t xml:space="preserve"> </t>
  </si>
  <si>
    <t>Vive Digital I Semestre</t>
  </si>
  <si>
    <t>Talleres introduccion al diseño</t>
  </si>
  <si>
    <t xml:space="preserve">Certificaciones, evaluación docente, encuesta de satisfacción, asistencia </t>
  </si>
  <si>
    <t xml:space="preserve">Prestación de servicios docentes para desarrollar talleres especializados de diseño </t>
  </si>
  <si>
    <t>1,800,000</t>
  </si>
  <si>
    <t>Talleres introducción al 3D</t>
  </si>
  <si>
    <t>Talleres introducción audiovisuales</t>
  </si>
  <si>
    <t xml:space="preserve">Mayo </t>
  </si>
  <si>
    <t>Talleres Alfabetización digital</t>
  </si>
  <si>
    <t>talleres especializados de diseño y animacion 3D</t>
  </si>
  <si>
    <t>Vive Digital II Semestre</t>
  </si>
  <si>
    <t>Certificaciones, evaluación docente, encuesta de satisfacción, asistencia</t>
  </si>
  <si>
    <t>Contratación  Administradores del Vive</t>
  </si>
  <si>
    <t>Personal Profesional para Administrar el Punto Vive</t>
  </si>
  <si>
    <t>Prestación de servicios Profesionales para la admon del punto vive digital</t>
  </si>
  <si>
    <t>Certificaciones, informes de gestión, seguimiento a cursos, evaluación docente, encuesta de satisfacción, reportes de asistencia y notas ( por cada $1  gastado se reciben $1,7)</t>
  </si>
  <si>
    <t>Egresados</t>
  </si>
  <si>
    <t>Infraestructura: Proyecto Edificio Calle 18</t>
  </si>
  <si>
    <t>Remodelación y adecuación de la sede Calle 18</t>
  </si>
  <si>
    <t>Adecuación y Funcionamiento del Centro de Lenguas</t>
  </si>
  <si>
    <t>Mantenimiento especializado para remodelación</t>
  </si>
  <si>
    <t>Equipos</t>
  </si>
  <si>
    <t>Computadores, laptops, video beams, Televisores multimedia, auriculares, cables HTML, impresoras multifuncionales, fotocopiadora multifuncional, Cámara fotográfica, cámara de video, videocámaras de seguridad.</t>
  </si>
  <si>
    <t>Mesas y sillas para 12 salas con capacidad para 20 personas, 12 escritorios con silla, 2 escritorios grandes, 2 sillas ergonómicas, 20 sillas y mesas para cafeteria, 1 sofá, 7 mesas de pasillo, cuadros decorativos, 7 floreros, 12 armarios o folderamas, 3 armarios para computadores, 3 cortinas de blackout para salas multimedia</t>
  </si>
  <si>
    <t>Servicios generales</t>
  </si>
  <si>
    <t>Personal de servicios</t>
  </si>
  <si>
    <t>Elementos de aseo</t>
  </si>
  <si>
    <t>Cafetería</t>
  </si>
  <si>
    <t>Personal para cafetería</t>
  </si>
  <si>
    <t>Elementos de cafetería</t>
  </si>
  <si>
    <t>Recepción</t>
  </si>
  <si>
    <t>Personal para recepción</t>
  </si>
  <si>
    <t>Tecnólogo en computación</t>
  </si>
  <si>
    <t>Personal para la atención y mantenimiento periódico</t>
  </si>
  <si>
    <t xml:space="preserve"> Direccion de Bachillerato</t>
  </si>
  <si>
    <t>Asegurar la prestación del servicio educativo a nivel de bachillerato técnico industrial (docentes contratistas)</t>
  </si>
  <si>
    <t>Servicio educativo prestado</t>
  </si>
  <si>
    <t>Prestantacion de servicios para el desarrollo de programas academicos</t>
  </si>
  <si>
    <t>dic del 2016</t>
  </si>
  <si>
    <t>Asegurar la prestación del servicio educativo a nivel de bachillerato técnico industrial (coordinador)</t>
  </si>
  <si>
    <t>Prestacion de servicios de un profesional para la coordinacion del Bachillerato</t>
  </si>
  <si>
    <t>Asegurar la prestación del servicio educativo a nivel de bachillerato técnico industrial (secretaria)</t>
  </si>
  <si>
    <t>Servivio educativo prestado</t>
  </si>
  <si>
    <t>Prestacion de servicios de un tecnologo de apoyo a la gestion de la direccion del bachillerto</t>
  </si>
  <si>
    <t>Mantenimiento  Y soporte de la plataforma tecnologica Gnosoft</t>
  </si>
  <si>
    <t>Formacion en TIC,Herramientas WEB 2,0 y plataforma MOODEL</t>
  </si>
  <si>
    <t>01/01/17  al 19/01/17</t>
  </si>
  <si>
    <t>FORMACION DOCENTE:Pedagogia interdisciplinariedad,trasversalidad,flexibilidad didactica para el aprendizaje                                           -Evaluacion cono herramienta para el aprendizaje                                                                                - Actualizacion Disciplinar</t>
  </si>
  <si>
    <t>Actualizacion academica de los docentes</t>
  </si>
  <si>
    <t>Participación de los estudiantes en concursos y eventos académicos a nivel nacional e internacional</t>
  </si>
  <si>
    <t>Estudiantes participantes</t>
  </si>
  <si>
    <t>Fortalecimiento de  semilleros de investigación en el Bachillerato</t>
  </si>
  <si>
    <t>Semilleros de bachillerato</t>
  </si>
  <si>
    <t>Adquisición de nevera y microscopios</t>
  </si>
  <si>
    <t>compra materiales y herramientas  taller de Diseño y modeleria</t>
  </si>
  <si>
    <t>Adquisición  materiales educacion fisica</t>
  </si>
  <si>
    <t>Mantenimiento de televisores de los salones y computadores  de biblioteca</t>
  </si>
  <si>
    <t>LOGISTICA ( izadas de bandera- insentivos  gobierno escolar, vestuarios, dia de la filosofia , etc.)</t>
  </si>
  <si>
    <t>Insumos papeleria (marcadores, borradores resma papel)</t>
  </si>
  <si>
    <t>Insumos ( materiales necesarios para el desarrollo de las actividades academicas)</t>
  </si>
  <si>
    <t>Adquisición de insumos para el laboratorio de física</t>
  </si>
  <si>
    <t>Mantenimiento especializado a talleres y Laboratorios</t>
  </si>
  <si>
    <t>Mantenimiento especializado para el taller de motores y procesos Industriales</t>
  </si>
  <si>
    <t xml:space="preserve">Personal especializado mantenimiento correctivo </t>
  </si>
  <si>
    <t>Insumos  talleres y laborato</t>
  </si>
  <si>
    <t>maquinas y materiales</t>
  </si>
  <si>
    <t>Muebles y Enseres</t>
  </si>
  <si>
    <t xml:space="preserve">Mantenimiento Locativo - necesidades de salon artes , salon de Danzas </t>
  </si>
  <si>
    <t xml:space="preserve">Adquisición de equipos de los talleres y laboratorios </t>
  </si>
  <si>
    <t>Funcionamiento y docencia IBTI</t>
  </si>
  <si>
    <t>Fortalecimiento del bachillerato técnico industrial</t>
  </si>
  <si>
    <t xml:space="preserve">Gestión de recursos físicos </t>
  </si>
  <si>
    <t>Mantenimiento locativo muebles y enseres</t>
  </si>
  <si>
    <t>JURÍDICA</t>
  </si>
  <si>
    <t>Gestión Jurídica</t>
  </si>
  <si>
    <t>Dependencia judicial y apoyo IBTI</t>
  </si>
  <si>
    <t>Contratación profesional en derecho</t>
  </si>
  <si>
    <t>TECHO PRESUPUESTAL</t>
  </si>
  <si>
    <t>Certificación de calidad</t>
  </si>
  <si>
    <t>Consolidar y validar indicadores</t>
  </si>
  <si>
    <t>Tablero de indicadores</t>
  </si>
  <si>
    <t>Servicios técnicos de apoyo para el mantenimiento del Sistema de Gestión</t>
  </si>
  <si>
    <t>Actualizar los mapas de riesgo de proceso</t>
  </si>
  <si>
    <t>Mapas publicados</t>
  </si>
  <si>
    <t>Identificar productos no conformes</t>
  </si>
  <si>
    <t>Informes de producto no conforme</t>
  </si>
  <si>
    <t>Realizar la auditoría de certificación</t>
  </si>
  <si>
    <t>Informe de auditoría</t>
  </si>
  <si>
    <t>Contratación de la auditoría del Sistema de Gestión de Calidad</t>
  </si>
  <si>
    <t>Capacitación de producto no conforme</t>
  </si>
  <si>
    <t>Listas de asistencia</t>
  </si>
  <si>
    <t>Contratación capacitación en producto no conforme 
(Reserva presupuestal)</t>
  </si>
  <si>
    <t>Revisar y actualizar procedimiento del Bachillerato en lo referente a diseño y desarrollo del producto referente a etapas, responsabilidades y autoridades</t>
  </si>
  <si>
    <t>Procedimiento publicado</t>
  </si>
  <si>
    <t>Documentar el proceso de planificación y desarrollo del producto en Extensión y Proyección Social</t>
  </si>
  <si>
    <t>Apoyar la definición de competencias para la vinculación docente</t>
  </si>
  <si>
    <t>Documento con la definición</t>
  </si>
  <si>
    <t>Revisar y actualizar caracterizaciones de los procesos</t>
  </si>
  <si>
    <t>Caracterizaciones publicadas</t>
  </si>
  <si>
    <t>Gestión de calidad</t>
  </si>
  <si>
    <t>Elaborar y ejecutar el calendario de auditorías internas</t>
  </si>
  <si>
    <t>Calendario aprobado
Informes de auditoría
Revisión por la Dirección</t>
  </si>
  <si>
    <t>Seguimiento a planes de mejoramiento</t>
  </si>
  <si>
    <t>Formatos con seguimiento</t>
  </si>
  <si>
    <t>Actualizar el manual del sistema de gestión con la integración de los diferentes sistemas de gestión y las políticas de operación</t>
  </si>
  <si>
    <t>Manual aprobado y publicado</t>
  </si>
  <si>
    <t>Análisis y racionalización de trámites</t>
  </si>
  <si>
    <t>Un trámite racionalizado</t>
  </si>
  <si>
    <t>Mantener las actividades de divulgación y socialización del SGI</t>
  </si>
  <si>
    <t>Informativos publicados y enviados</t>
  </si>
  <si>
    <t>Diseño y elaboración del material de divulgación y socialización del SG</t>
  </si>
  <si>
    <t>Análisis y publicación de informes de atención del servicio prestado
(Mecanismo para mejorar la atención al ciudadano)</t>
  </si>
  <si>
    <t>Informe publicado</t>
  </si>
  <si>
    <t>Capacitación en actualización de la norma y de los diferentes sistemas de gestión</t>
  </si>
  <si>
    <t>Listado de asistencia</t>
  </si>
  <si>
    <t>Direccionamiento estratégico
(Transparencia y acceso a la información)</t>
  </si>
  <si>
    <t>Participación pasiva:</t>
  </si>
  <si>
    <t>Contratación profesional comunicaciones</t>
  </si>
  <si>
    <t>Elaboración del informe de gestión</t>
  </si>
  <si>
    <t>Contratación desarrollador de media</t>
  </si>
  <si>
    <t>Elaboración de los informes parciales de gestión (videos, presentaciones y gestión en redes sociales)</t>
  </si>
  <si>
    <t>Informes parciales publicados</t>
  </si>
  <si>
    <t>Participación activa:</t>
  </si>
  <si>
    <t>Reporte de percepción</t>
  </si>
  <si>
    <t>Consultas directas a grupos de interés sobre temas de gestión y medios de consulta</t>
  </si>
  <si>
    <t>Criterio diferencial de información:</t>
  </si>
  <si>
    <t>Informes diferenciales elaborados</t>
  </si>
  <si>
    <t>Publicación de informes en los medios identificados en el año 2016</t>
  </si>
  <si>
    <t>Monitoreo de acceso:</t>
  </si>
  <si>
    <t>Mediciones realizadas</t>
  </si>
  <si>
    <t>Evaluar el impacto de la información</t>
  </si>
  <si>
    <t>Actualización y mantenimiento de los indicadores</t>
  </si>
  <si>
    <t>Indicadores medidos</t>
  </si>
  <si>
    <t>Contratación profesional apoyo gestión</t>
  </si>
  <si>
    <t>Seguimiento y reporte de los resultados de los indicadores</t>
  </si>
  <si>
    <t>Publicación de resultados</t>
  </si>
  <si>
    <t>Seguimiento a planes de acción</t>
  </si>
  <si>
    <t>Informes publicados</t>
  </si>
  <si>
    <t>Actualizar mapas de riesgo de corrupción</t>
  </si>
  <si>
    <t>Seguimiento a trámites para actualización de información</t>
  </si>
  <si>
    <t>Trémites actualizados</t>
  </si>
  <si>
    <t xml:space="preserve">Gestionar el proyecto ETITC - SED Kennedy </t>
  </si>
  <si>
    <t>Plan publicado</t>
  </si>
  <si>
    <t>Actualización del Plan de Desarrollo</t>
  </si>
  <si>
    <t>Plan aprobado y publicado</t>
  </si>
  <si>
    <t>Direccionamiento estratégico
(Gestión de planeación)</t>
  </si>
  <si>
    <t>Actualización del Plan Anticorrupción 2017</t>
  </si>
  <si>
    <t>Documentación de los programas de educación superior para la acreditación</t>
  </si>
  <si>
    <t>Documentos cargados en la plataforma</t>
  </si>
  <si>
    <t>Profesional acreditación</t>
  </si>
  <si>
    <t>VICERRECTORÍA ACADÉMICA</t>
  </si>
  <si>
    <t>Contratación profesional para la construcción de indicadores y modelos de medición</t>
  </si>
  <si>
    <t>Tablero preliminar presentado</t>
  </si>
  <si>
    <t>Acta de inicio</t>
  </si>
  <si>
    <t>Modelo construido</t>
  </si>
  <si>
    <t>Modelos publicados</t>
  </si>
  <si>
    <t>Contratación personal para la gestión de la vicerrectoria académica, cinco coordinadores académicos, una secretaria facultad de sistemas, una secretaria vicerrectoria académica, una secretaria especializaciones, tres coordinadores de facultad sedes Tintal y Carvajal,un coordinador general sedes. coordinador especializaciones, auxiliar de vicerrectoria académica, tecnologo para registro y control, archivista registro y control</t>
  </si>
  <si>
    <t xml:space="preserve"> PROCESO: Docencia PES</t>
  </si>
  <si>
    <t>Docentes</t>
  </si>
  <si>
    <t>Contratación docentes hora cátedra I semestre</t>
  </si>
  <si>
    <t>Contratación docentes hora cátedra II semestre</t>
  </si>
  <si>
    <t xml:space="preserve"> PROCESO: Gestión de recursos físicos</t>
  </si>
  <si>
    <t>Mantenimiento especializado a talleres</t>
  </si>
  <si>
    <t>Mantenimiento especializado para el taller de motores</t>
  </si>
  <si>
    <t>Personal para la atención de talleres y mantenimiento preventivo periódico</t>
  </si>
  <si>
    <t>Suscripción  diario el tiempo Estudios Previos</t>
  </si>
  <si>
    <t xml:space="preserve">recibo de  periodico e diario </t>
  </si>
  <si>
    <t>Suscripción  diario el tiempo</t>
  </si>
  <si>
    <t>Suscripción  diario el espectador Estudios Previos</t>
  </si>
  <si>
    <t>Suscripción  diario el espectador</t>
  </si>
  <si>
    <t>Renovación contrato  Pearson Estudios Previos</t>
  </si>
  <si>
    <t>estadisticas</t>
  </si>
  <si>
    <t>Renovación contrato  Pearson</t>
  </si>
  <si>
    <t>Renovación contrato  Koha Estudios Previos</t>
  </si>
  <si>
    <t>Renovación contrato  Koha</t>
  </si>
  <si>
    <t>Renovación contrato virtual Pro Estudios Previos</t>
  </si>
  <si>
    <t>Renovación contrato virtual Pro</t>
  </si>
  <si>
    <t>Digitalización Trabajos de Grado  (2000) Estudios Previos</t>
  </si>
  <si>
    <t>Digitalizaci{on Trabajos de Grado  (2000)</t>
  </si>
  <si>
    <t xml:space="preserve">Adquisicíon de llibros </t>
  </si>
  <si>
    <t>Cursos de Catalogación</t>
  </si>
  <si>
    <t>Capacitacion en ACM-virtual pro-Person- Koha</t>
  </si>
  <si>
    <t>Estudios previos para compra de impresora</t>
  </si>
  <si>
    <t>Adquisicion de impresora</t>
  </si>
  <si>
    <t xml:space="preserve">Estudios previos </t>
  </si>
  <si>
    <t>Listado de  Personas de la comunidad educativa que participan de las actividades de trabajo social</t>
  </si>
  <si>
    <t>Adquisición de tableros acrilicos</t>
  </si>
  <si>
    <t xml:space="preserve">Atención psicosocial y caracterización de la población </t>
  </si>
  <si>
    <t>Adquisición pruebas psicotecnicas</t>
  </si>
  <si>
    <t xml:space="preserve">Programa Macgym memoria, atención y concentración </t>
  </si>
  <si>
    <t>Técnicas y métodos de estudios</t>
  </si>
  <si>
    <t xml:space="preserve">Acompañamiento al estudiante Bogotá Noctámbula </t>
  </si>
  <si>
    <t>Acompañamiento estudiantes de provincia</t>
  </si>
  <si>
    <t>Contratación de prestación de servicios de cuatro personas para la atención delbanco de alimentos.</t>
  </si>
  <si>
    <t xml:space="preserve">Subsidio Alimentario </t>
  </si>
  <si>
    <t>Mujer B.I.T.</t>
  </si>
  <si>
    <t>Campañas de prevención y jornadas de crecimiento Humano</t>
  </si>
  <si>
    <t>Campaña espacio libre de humo</t>
  </si>
  <si>
    <t xml:space="preserve">Gestión y alianzas estratégicas. </t>
  </si>
  <si>
    <t>Portafolio servicios de bienestar</t>
  </si>
  <si>
    <t xml:space="preserve">Entrenamientos </t>
  </si>
  <si>
    <t>Listado de  Personas de la comunidad educativa que participan de las actividades de deportes</t>
  </si>
  <si>
    <t>Dotación y adecuación de los espacios deportivos para la comunidad académica</t>
  </si>
  <si>
    <t xml:space="preserve">Campeonatos y torneos </t>
  </si>
  <si>
    <t>Uniformes para todas las selecciones deportivas. (Bachillerato y Programas de Educación Superior)</t>
  </si>
  <si>
    <t>Suministros</t>
  </si>
  <si>
    <t>Mantenimiento de áreas Deportivas (Canchas)</t>
  </si>
  <si>
    <t>Juzgamiento (Campeonatos Todas Disciplinas)</t>
  </si>
  <si>
    <t>Premiación (Trofeos)</t>
  </si>
  <si>
    <t>Premiación (Medallas)</t>
  </si>
  <si>
    <t xml:space="preserve">Acondicionamiento Físico </t>
  </si>
  <si>
    <t>Prestación de servicios</t>
  </si>
  <si>
    <t>Mantenimiento de maquinaria del Gimnasio</t>
  </si>
  <si>
    <t>Contratación del personal para el desarrollo de actividades deportivas</t>
  </si>
  <si>
    <t xml:space="preserve">Inscripción de Campeonatos (Todas Disciplinas) </t>
  </si>
  <si>
    <t>Logística para el desarrollo de encuentros deportivos</t>
  </si>
  <si>
    <t>Programación de actividades recreativas</t>
  </si>
  <si>
    <t>Subsidio y seguro de transporte caminatas</t>
  </si>
  <si>
    <t>Hidratación</t>
  </si>
  <si>
    <t xml:space="preserve">Refrigerios </t>
  </si>
  <si>
    <t>Camisetas Ciclo paseos</t>
  </si>
  <si>
    <t xml:space="preserve">Conformación de grupos </t>
  </si>
  <si>
    <t>Alquiler de vestuario (Danzas)</t>
  </si>
  <si>
    <t>Cursos de Danza Árabe y Yoga</t>
  </si>
  <si>
    <t>Inscripciones para Concursos de Bandas</t>
  </si>
  <si>
    <t>Transporte (Externo-Ciudades) Banda de marcha y Coro</t>
  </si>
  <si>
    <t>Jurados festival de la canción</t>
  </si>
  <si>
    <t xml:space="preserve">Instrumentos </t>
  </si>
  <si>
    <t>Contratación personal para el desarrollo de las actividades artísticas y culturales</t>
  </si>
  <si>
    <t xml:space="preserve">Creación de espacios culturales </t>
  </si>
  <si>
    <t>Arte y Cultura: Noches de tertulia</t>
  </si>
  <si>
    <t>Kits maquillaje artístico</t>
  </si>
  <si>
    <t>Kits material artístico (pintura, carboncillo, sanguina, ecolin)</t>
  </si>
  <si>
    <t>Placas premiación arte, cultura y música.</t>
  </si>
  <si>
    <t>Atención Básica</t>
  </si>
  <si>
    <t>Listado de  Personas de la comunidad educativa que participan de las actividades de salud</t>
  </si>
  <si>
    <t xml:space="preserve">Desarrollo de campañas </t>
  </si>
  <si>
    <t>Actividades institucionales de bienestar universitario</t>
  </si>
  <si>
    <t>Logística para el desarrollo de la Semana Lasallista</t>
  </si>
  <si>
    <t>Logística para el desarrollo de la Semana Técnica</t>
  </si>
  <si>
    <t>Manillas (PES)</t>
  </si>
  <si>
    <t>Publicidad (Poster, pendones, afiches)</t>
  </si>
  <si>
    <t>Día del ingeniero (souvenir)</t>
  </si>
  <si>
    <t>Logística para el desarrollo del Día del Estudiante</t>
  </si>
  <si>
    <t xml:space="preserve">Logística para el desarrollo de la jornada de integración para administrativos </t>
  </si>
  <si>
    <t>DIA "B"</t>
  </si>
  <si>
    <t>Compra de material académico para apoyar las diferentes jornadas de bienestar</t>
  </si>
  <si>
    <t>Camisetas Representativas ETITC</t>
  </si>
  <si>
    <t>Contratación de personal para el desarrollo de las actividades institucionales de bienestar universitario</t>
  </si>
  <si>
    <t>Desarrollo de actividades de pastoral</t>
  </si>
  <si>
    <t>Logística para el desarrollo de la Convivencia maestros</t>
  </si>
  <si>
    <t>Logística para el desarrollo de Encuentro para parejas</t>
  </si>
  <si>
    <t xml:space="preserve">Logística para el desarrollo de Escuela de Animadores </t>
  </si>
  <si>
    <t xml:space="preserve">Logística para el desarrollo de Escuelas Pastorales </t>
  </si>
  <si>
    <t>Logística para el desarrollo de Misiones Académicas</t>
  </si>
  <si>
    <t>Logística para el desarrollo de Misiones vocacionales</t>
  </si>
  <si>
    <t>Contratación de personal para el desarrollo de las actividades pastorales</t>
  </si>
  <si>
    <t>Adecuación de espacios de bienestar universitario</t>
  </si>
  <si>
    <t>Adquisición de Mesas 2 piso Casona, elementos de adecuación sala de estár, adquisición mesas de ajedrez 1 piso casona, adquisición de cortinas para favorecer proyección, adecuación oficinas para atención de privacidad de estudiantes</t>
  </si>
  <si>
    <t>Visita de pares amigos</t>
  </si>
  <si>
    <t>Informe de visita y recomendaciones</t>
  </si>
  <si>
    <t>Contratación par con el objeto de revisión previa a la visita.</t>
  </si>
  <si>
    <t>Visita de pares amigos por programa</t>
  </si>
  <si>
    <t>Implementación de laboratorio de sistemas embebidos</t>
  </si>
  <si>
    <t xml:space="preserve">Adquisición de software </t>
  </si>
  <si>
    <t>Capacitación en el uso de los equipos</t>
  </si>
  <si>
    <t>Implementación Segunda fase laboratorio de seguridad Informática</t>
  </si>
  <si>
    <t>Software de aseguramiento y plataformas móviles</t>
  </si>
  <si>
    <t>Licencias de software</t>
  </si>
  <si>
    <t>Adquisición de software de aseguramiento</t>
  </si>
  <si>
    <t>Adquisición Software forense para móviles</t>
  </si>
  <si>
    <t>Reunión Docente</t>
  </si>
  <si>
    <t>Agape reunión docentes de la facultad I y II semestre</t>
  </si>
  <si>
    <t>Promoción y divulgación</t>
  </si>
  <si>
    <t>Material publicitario</t>
  </si>
  <si>
    <t>Insumos</t>
  </si>
  <si>
    <t>Adquisición de insumos para la facultad</t>
  </si>
  <si>
    <t>4to. Ethical Hack Security Party</t>
  </si>
  <si>
    <t>Material de divulgación, camisetas y refrigerios</t>
  </si>
  <si>
    <t>Conferencista experto</t>
  </si>
  <si>
    <t>Maraton Nacional de Programación</t>
  </si>
  <si>
    <t>Inscripción</t>
  </si>
  <si>
    <t>Internacional Infomatrix Suramérica</t>
  </si>
  <si>
    <t>Nacional</t>
  </si>
  <si>
    <t>Viaje y sostenimiento</t>
  </si>
  <si>
    <t>Participación Encuentro internacional ACOFI 2017</t>
  </si>
  <si>
    <t>Participación Encuentro Nacional REDIS 2017</t>
  </si>
  <si>
    <t>Nacional Docente</t>
  </si>
  <si>
    <t>Inscripción, viaje y sostenimiento</t>
  </si>
  <si>
    <t>Nacional estudiante</t>
  </si>
  <si>
    <t>Internacional</t>
  </si>
  <si>
    <t>Participación</t>
  </si>
  <si>
    <t>Internacional Docente</t>
  </si>
  <si>
    <t>Internacional estudiante</t>
  </si>
  <si>
    <t>Capacitación en robótica a los docentes</t>
  </si>
  <si>
    <t>Certificados de asistencia</t>
  </si>
  <si>
    <t>Contratación experto en robótica para la capacitación docente</t>
  </si>
  <si>
    <t>Contratación experto en CAE para la capacitación docente</t>
  </si>
  <si>
    <t>Actualización del laboratorio de automatización:</t>
  </si>
  <si>
    <t>Adecuación de Elementos</t>
  </si>
  <si>
    <t>Adecuación de Bancos de Trabajo Actuales</t>
  </si>
  <si>
    <t xml:space="preserve">Adecuación, Actualización y Modernización de los Bancos de Trabajo Actuales  del Laboratorio de Automatización. Incluye:                 Suministro de los elementos necesarios para poner en funcionamiento los Bancos de Trabajo Actuales. </t>
  </si>
  <si>
    <t>Adquisición de elementos</t>
  </si>
  <si>
    <t>Adquisición de Bancos de Trabajo Nuevos</t>
  </si>
  <si>
    <t xml:space="preserve">Suministro y adecuación de dos (2) Bancos de Trabajo complementarios, para este Laboratorio. </t>
  </si>
  <si>
    <t>Ádquisición de Elementos</t>
  </si>
  <si>
    <t>Materiales para Adecuación de Bancos de Trabajo Nuevos</t>
  </si>
  <si>
    <t>Adquisición de Equipos</t>
  </si>
  <si>
    <t>Equipos de Automatización</t>
  </si>
  <si>
    <t>Suministro de Baterías SIMATIC HMI SIEMENS.  6 PANEL KTP 700 BASIC- 6 X SCALANCE XB005 UNMANAGED INDUSTRIAL ETHERNET SWITCH FOR 10/100MBIT/S</t>
  </si>
  <si>
    <t xml:space="preserve">Suministro y Adecuación Maletines Industriales para los PLC´s </t>
  </si>
  <si>
    <t>Adquisición de Software y Memorias</t>
  </si>
  <si>
    <t>Adquisición de Software Licenciado</t>
  </si>
  <si>
    <t>VIJEO DESIGNER V6.2 VJDSNDTGSV62M LICENCIA INDIVIDUAL SCHNEIDER ELECTRIC</t>
  </si>
  <si>
    <t>Adquisición de Memoris para Programación PLC´s</t>
  </si>
  <si>
    <t>suministro e implementación de un Software de Supervisión (SCADA). (Dos Licencias)</t>
  </si>
  <si>
    <t>Elementos de Medición para Adecuación de Bancos de Trabajo</t>
  </si>
  <si>
    <t>Suministro del Software requerido para el Laboratorio de Automatización  (• Lab View • Cade-Simu • Simulador Festo • Simulador PC-SIMU • Simulador para S7 200 Siemens • Codesys Otros</t>
  </si>
  <si>
    <t>Capacitación a docentes en el uso</t>
  </si>
  <si>
    <t>Contratación capacitador</t>
  </si>
  <si>
    <t>Actualización Syllabus</t>
  </si>
  <si>
    <t>Syllabus aprobados</t>
  </si>
  <si>
    <t>Elaboración Sustratos flexibles</t>
  </si>
  <si>
    <t>Sustrato flexible</t>
  </si>
  <si>
    <t>Cartulina tamaño carta</t>
  </si>
  <si>
    <t>Elaboración Bastidor y dispositivo de impresión</t>
  </si>
  <si>
    <t>Screen printing</t>
  </si>
  <si>
    <t>Tijeras, Bisturí</t>
  </si>
  <si>
    <t>Elaboración Tintas y/o pastas Resistoras</t>
  </si>
  <si>
    <t>Pasta conductora</t>
  </si>
  <si>
    <t>Palitos de paleta</t>
  </si>
  <si>
    <t>Caracterización materiales</t>
  </si>
  <si>
    <t>Prototipo funcional</t>
  </si>
  <si>
    <t>Tubos de reacción (que se ajusten a la centrífuga)</t>
  </si>
  <si>
    <t>Cinta de cobre</t>
  </si>
  <si>
    <t>Pintura conductora</t>
  </si>
  <si>
    <t>Maizena/Fécula de maíz</t>
  </si>
  <si>
    <t>Camisetas viejas</t>
  </si>
  <si>
    <t>Transparencias/acetatos de projección (1/8)</t>
  </si>
  <si>
    <t>Cajas de Petri</t>
  </si>
  <si>
    <t>Moldes cuadrados (o de gelatina)</t>
  </si>
  <si>
    <t>PDMS (Sylgard 184)</t>
  </si>
  <si>
    <t>Baterías de 9V</t>
  </si>
  <si>
    <t>SMD LEDs</t>
  </si>
  <si>
    <t>Transistores 2N3904</t>
  </si>
  <si>
    <t>Pinceles</t>
  </si>
  <si>
    <t>Photoceldas</t>
  </si>
  <si>
    <t>Resma de papel (A4)</t>
  </si>
  <si>
    <t>Guantes laboratorio</t>
  </si>
  <si>
    <t xml:space="preserve">Mandil, Bata laboratorio </t>
  </si>
  <si>
    <t>Colador</t>
  </si>
  <si>
    <t xml:space="preserve">Bastidor </t>
  </si>
  <si>
    <t xml:space="preserve">Pliegos de papel periódico </t>
  </si>
  <si>
    <t xml:space="preserve">Toallas, trapos de tela impermeable y/o tela de algodón o fieltro </t>
  </si>
  <si>
    <t>Esponjas</t>
  </si>
  <si>
    <t xml:space="preserve">Cubeta plástica cuadrada </t>
  </si>
  <si>
    <t>Balde</t>
  </si>
  <si>
    <t xml:space="preserve">Tela mosquitera ó  Malla fina de nylon, polyester o metálica </t>
  </si>
  <si>
    <t xml:space="preserve">Listones de madera </t>
  </si>
  <si>
    <t xml:space="preserve">Cinta gris adhesiva </t>
  </si>
  <si>
    <t xml:space="preserve">Pinzas </t>
  </si>
  <si>
    <t>Chinches</t>
  </si>
  <si>
    <t>Regla y Metro</t>
  </si>
  <si>
    <t>Cuadernos, lapices</t>
  </si>
  <si>
    <t xml:space="preserve">Engrapadora de madera </t>
  </si>
  <si>
    <t xml:space="preserve">Grapas </t>
  </si>
  <si>
    <t>Marcadores para tablero acrilico</t>
  </si>
  <si>
    <t>Marcadores para escribir sobre papel</t>
  </si>
  <si>
    <t>Colbon</t>
  </si>
  <si>
    <t xml:space="preserve">Sharpie negro </t>
  </si>
  <si>
    <t>Escobilla ó (squeegee)</t>
  </si>
  <si>
    <t>Internacionalización y movilidad académica</t>
  </si>
  <si>
    <t>Certificado de Asistencia</t>
  </si>
  <si>
    <t>Gastos de viaje participacion Infomatrix Ecuador</t>
  </si>
  <si>
    <t>Alojamiento (viernes 10 - dom 12 de marzo)</t>
  </si>
  <si>
    <t>Alimentación y transporte  participacion Infomatrix Ecuador</t>
  </si>
  <si>
    <t>Gastos de viaje participación Robotchallenge Beijing 2017</t>
  </si>
  <si>
    <t>Por confirmar</t>
  </si>
  <si>
    <t>Alojamiento Beijing (fecha por confirmar)</t>
  </si>
  <si>
    <t>Alimentación y transporte participación Robotchallenge Beijing 2017</t>
  </si>
  <si>
    <t>Pasaje de avión Participación Infomatrix Brasil 2017</t>
  </si>
  <si>
    <t>Alojamiento Lajes 12- 17 sept</t>
  </si>
  <si>
    <t>Alimentación y transporte Participación Infomatrix Brasil 2017</t>
  </si>
  <si>
    <t>Inscripción al concurso Runibot 2017</t>
  </si>
  <si>
    <t>Inscripción al concurso Infomatrix 2017 (Octubre)</t>
  </si>
  <si>
    <t>Inscripción al concurso Infomatrix 2017 (Noviembre)</t>
  </si>
  <si>
    <t>Inscripción al concurso ECIBOT 2017 (septiembre)</t>
  </si>
  <si>
    <t>VI Concurso Robótica En Competencia ETITC 2017</t>
  </si>
  <si>
    <t>Informe sobre actividad desarrollada</t>
  </si>
  <si>
    <t>fabricación de pista fightbot, premiación y gastos de publicidad (camisteas, afiches, medalla, etc.)</t>
  </si>
  <si>
    <t>Encuentro decanos y directores Red RIMA</t>
  </si>
  <si>
    <t>Inscripción, transporte aéreo, alojamiento y viáticos</t>
  </si>
  <si>
    <t>Congreso ACOFI</t>
  </si>
  <si>
    <t>VI Congreso Internacional de Ingeniería Mecatrónica</t>
  </si>
  <si>
    <t>Compra</t>
  </si>
  <si>
    <t>Relación en inventario</t>
  </si>
  <si>
    <t>Computador portátil</t>
  </si>
  <si>
    <t>Memorias</t>
  </si>
  <si>
    <t>Inscripcion al evento. Pasajes aereos y viaticos 6 dias</t>
  </si>
  <si>
    <t>Estudios previos  para asistri al VIII Congreso Internacional de Ingenierías Mecánica y Mecatrónica. Medellín.</t>
  </si>
  <si>
    <t>Inscripcion al evento.Viaticos y pasajes aéreos, 3 dias</t>
  </si>
  <si>
    <t>XIX Congreso internacional de mantenimiento y gestión de activos</t>
  </si>
  <si>
    <t>Inscripcion al evento.</t>
  </si>
  <si>
    <t>IV Congreso Nacional de Directores y Decanos de Ingeniería Mecánica. Redimec, Pereira.</t>
  </si>
  <si>
    <t>Inscripcion al evento.Viaticos y pasajes aéreos, 2 dias</t>
  </si>
  <si>
    <t xml:space="preserve">Stand publicitario de la facultad </t>
  </si>
  <si>
    <t>Laboratorio de Plantas Térmicas</t>
  </si>
  <si>
    <t>Adquisición del equipo</t>
  </si>
  <si>
    <t>Adecuaciones locativas y de redes, equipos faltantes de la propuesta incial, ruteadoras, cabinas de pintura, extractores puntuales, centro de mecanizado, entre otros.</t>
  </si>
  <si>
    <t>Adecuaciones locativas y de redes, equipos de medición adquiridos a las CCA.</t>
  </si>
  <si>
    <t xml:space="preserve">Contratación </t>
  </si>
  <si>
    <t>Contratación de los cursos de capacitación</t>
  </si>
  <si>
    <t xml:space="preserve">Adquisición </t>
  </si>
  <si>
    <t>Toner de colores</t>
  </si>
  <si>
    <t>10 Kilos de PLA de varios colores</t>
  </si>
  <si>
    <t>Inscripcion al evento. Pasajes aereos y viaticos 4 dias</t>
  </si>
  <si>
    <t>Invitación conferencista internacional V Congreso Internacional en Gestión del conocimiento en Ingeniería</t>
  </si>
  <si>
    <t>Listados de registro, videos de conferencias, memorias del evento</t>
  </si>
  <si>
    <t>Pago tiquetes y hospedaje</t>
  </si>
  <si>
    <t>Pariticpación 6° Congreso Internacional de Ingeniería de Manufactura y Procesos en Lisboa - Portugal</t>
  </si>
  <si>
    <t xml:space="preserve"> Pasajes aereos y viaticos 4 dias</t>
  </si>
  <si>
    <t xml:space="preserve">Comisión académica a las UT del Valle de México, con el fin de establecer lazos con Universidades Tecnológicas, la UNAM y el IPN. </t>
  </si>
  <si>
    <t>Actas de reunión, informe de actividades</t>
  </si>
  <si>
    <t xml:space="preserve"> Pasajes aereos y viaticos 10 dias</t>
  </si>
  <si>
    <t>Evaluación equipos existentes, definición de necesidades de mantenimeinto y nuevos equipos y de infraestructura para el laboratorio de tratamientos termicos</t>
  </si>
  <si>
    <t>Adquisición del equipos, manteniemiento de existentes</t>
  </si>
  <si>
    <t>Adecuaciones locativas y de redes, equipos de medición adquiridos a las CCA, para el laboratorio de metrologia</t>
  </si>
  <si>
    <t>Compra de Tonner negro</t>
  </si>
  <si>
    <t>Adquisición</t>
  </si>
  <si>
    <t>Compra Tonner  colores</t>
  </si>
  <si>
    <t>2 de cada uno</t>
  </si>
  <si>
    <t>Computador para la secretaria que sea asignada a la coordinación de especializaciones</t>
  </si>
  <si>
    <t>Elaboración de planillas de asistencia. Atención de estudiantes y docentes en ausencia del coordinador.</t>
  </si>
  <si>
    <t>Persona de apoyo para la coordinación de especializaciones</t>
  </si>
  <si>
    <t>Dispositivo DAQ Multifunción de Bajo Costo</t>
  </si>
  <si>
    <t>Adquisición de dispositivo multifuncional NI USB-6000 para aplicaciones como registro de datos simples, medidas portatiles y experimentos academicos de laboratorio.</t>
  </si>
  <si>
    <t>XIX congreso de mantenimiento y gestión de activos</t>
  </si>
  <si>
    <t>Memorias del evento</t>
  </si>
  <si>
    <t>Inscripción al XIX congreso de mantenimiento y gestión de activos</t>
  </si>
  <si>
    <t>Inscripcion al evento.Viaticos 2 dias</t>
  </si>
  <si>
    <t xml:space="preserve">Francia visita a instalaciones de SCHENEIDER para los mejores 2 profesores que participaron en la capacitación Schneider &amp; Min Francia II de 2016. </t>
  </si>
  <si>
    <t>Argentina visita a Universidades que ofrecen Ingeniería Electromecánica: Universidad del Belgrano, Universidad de la Marina Mercante, Universidad Argentina de la Empresa, Universidad Nacionaldel  Mar del Plata, Universidad Nacional del Centro de la Provincia de de Buenos Aires, Universidad Nacional de La Plata, Universidad Nacional General Sarmiento, Universidad Nacional General Lopez, Universidad Tecnologia Nacional (Reconquista, Rafaela, San Justo y Mendoza)</t>
  </si>
  <si>
    <t xml:space="preserve">Laboratorio de Maquinas Térmicas: Planta Piloto para estudio de trasferencia de calor y termodinámica. Posible referencia: Marca Generatoris Ref: TD-TT-325/PP o similar. . Que incluya: Mínimo 4 tipos de intercambiadores de calor: 1 de tubos, 1 de placas 1 serpentín y una torre de enfriamiento. Mínimo 4 tipos de intercambiadores de calor: 1 de tubos, 1 de placas 1 serpentín y una torre de enfriamiento. Unidad de enfriamiento tipo Chiller </t>
  </si>
  <si>
    <t>Escaner</t>
  </si>
  <si>
    <t>Impresora</t>
  </si>
  <si>
    <t>Caladora 700 wats dewalt (JUEGO DE HOJAS)</t>
  </si>
  <si>
    <t>Taladro percutor ½ “ (juego de brocas)</t>
  </si>
  <si>
    <t>Juego de brocas para madera y lamina</t>
  </si>
  <si>
    <t>Juego destornilladores pala- estrella</t>
  </si>
  <si>
    <t>Prensa de banco</t>
  </si>
  <si>
    <t>alicates</t>
  </si>
  <si>
    <t>cortafrios</t>
  </si>
  <si>
    <t>Segueta – (hojas de segueta)</t>
  </si>
  <si>
    <t xml:space="preserve">Compresor mini </t>
  </si>
  <si>
    <t xml:space="preserve">– juego de boquillas – pistolas para compresor </t>
  </si>
  <si>
    <t>Cautin con base.</t>
  </si>
  <si>
    <t>Relevo de 24 V de 14 pines con base.</t>
  </si>
  <si>
    <t xml:space="preserve"> Contactor de 24 V bobina DC.Que tenga un rango de capacidad de 0 a 9 amperios.</t>
  </si>
  <si>
    <t>Riel omega o DIN.Riel omega perforado.</t>
  </si>
  <si>
    <t>Remaches POP 1/8.</t>
  </si>
  <si>
    <t>Bandeja de lamina.</t>
  </si>
  <si>
    <t>Llaves bristol.Milimetricas de 1.5mm a 14mm. Juego</t>
  </si>
  <si>
    <t>Llaves bristol.Pulgadas de 14 piezas de 1/16 a 3/8. Juego</t>
  </si>
  <si>
    <t>Llaves mixtas.Milimetricas de 4mm a 19mm. Juego</t>
  </si>
  <si>
    <t>Temporizadores a la conexión.Temporizadores electronicos ON DELAY.</t>
  </si>
  <si>
    <t>Temporizadores a la desconexión.Temporizadores electronicos OFF DELAY.</t>
  </si>
  <si>
    <t>Arrancador para motor de 5 HP.</t>
  </si>
  <si>
    <t>Arrancador para motor de 10 HP.</t>
  </si>
  <si>
    <t>Cables bananas bananas largos.Que sean minimo de un metro de largo y que permita conexión en sus terminales banana banana una encima de la otra.</t>
  </si>
  <si>
    <t>Reles térmicos.Tienen que ser de esta marca para que que se puedan conectar con los contactores Schneider de referencia LC1D32.</t>
  </si>
  <si>
    <t>Bateria de 9 voltios.Posiblemente que sean recargables con su respectivo cargador.</t>
  </si>
  <si>
    <t>Bombillos de 100 Vatios.Posible luz led.</t>
  </si>
  <si>
    <t>RosetasQue sean en pasta  y su conexión sea con tornillo ya que las actuales que quedan no se les puede hacer mantenimiento.</t>
  </si>
  <si>
    <t>Crema para soldar estaño</t>
  </si>
  <si>
    <t>EstañoQue sea de referencia TS-502.</t>
  </si>
  <si>
    <t>Convertidor de USB a SERIALQue sea de referencia TU-S9 para que se pueda conectar con el cable del LOGO.</t>
  </si>
  <si>
    <t>Interruptores conmutables.</t>
  </si>
  <si>
    <t>Pilas AA de 1.5 voltios. Pares</t>
  </si>
  <si>
    <t>Acrilicos para base de LOGOEstos acrilicos deben tener estas medidas 15cm de ancho, 20cm de alto y 10cm de base. Este acrilico debe de venir en forma de "L".</t>
  </si>
  <si>
    <t>Cinta velcro</t>
  </si>
  <si>
    <t>Bateria para osciloscopio.Debe ser de referencia PM9086 la cual es compatible con el scopemeter Fluke PM93.</t>
  </si>
  <si>
    <t>Equipo de alineación laser</t>
  </si>
  <si>
    <t>Lámina de cobre de 6mm</t>
  </si>
  <si>
    <t>Variadores de velocidadPara motor AC trifásico maximo a 2 HP.</t>
  </si>
  <si>
    <t>Acople Renold</t>
  </si>
  <si>
    <t>Panel solar 17 Voltios a  5W.</t>
  </si>
  <si>
    <t>Juego de terrajas</t>
  </si>
  <si>
    <t>Bateria seca 12V a 7A.</t>
  </si>
  <si>
    <t>Bateria seca 6V a 5A.</t>
  </si>
  <si>
    <t>Medidor digital de potencia activa trifasica.</t>
  </si>
  <si>
    <t>Motor IV Whirlpool USA.</t>
  </si>
  <si>
    <t>Cables caiman caiman Que sean 50 cm como minimo de longitud y que su terminal caiman sea de medida de 4.3 cm.</t>
  </si>
  <si>
    <t>Watimetros AC.Que se encuentre dentro de un rango mayor o igual a 600 Watios y menor o igual a 1500 Watios.</t>
  </si>
  <si>
    <t>Pulsador doble interruptor de boton.Que sean de referencia XB2-BL8425.</t>
  </si>
  <si>
    <t>Pulsador interruptor de boton rojo.Que sea de referencia LAY5-BA42.</t>
  </si>
  <si>
    <t>Pulsador interruptor de boton verde.Que sea de refencia XB2-BA31.</t>
  </si>
  <si>
    <t>Pulsador interruptor de boton negro.Que sea de referencia LAY5-BA42.</t>
  </si>
  <si>
    <t>Switch negro selector de 3 posiciones. Que sea de referencia XB4BD33.</t>
  </si>
  <si>
    <t>Paro de emergencia tipo hongo con enganche.</t>
  </si>
  <si>
    <t>Cable flexible rojoCable TFF 16 AWG 600V.</t>
  </si>
  <si>
    <t>Cable flexible negroCable TFF 16 AWG 600V.</t>
  </si>
  <si>
    <t>Borneras Ref: 36010, Corriente: 10A paquetes de 10 unidades</t>
  </si>
  <si>
    <t>Terminales de ojo de 6 mm. Paquetes de 1000 Unidades</t>
  </si>
  <si>
    <t>Conectores tipo banana hembra Rojos.Refencia RC170, tipo aislado.</t>
  </si>
  <si>
    <t>Conectores tipo banana hembra Negros.Refencia RC170, tipo aislado.</t>
  </si>
  <si>
    <t>Destornillador Perillero de 6" X 1/8.</t>
  </si>
  <si>
    <t>Hoja de segueta para aluminio  Unidades</t>
  </si>
  <si>
    <t>Acpm galón</t>
  </si>
  <si>
    <t>BARSOL  Galón</t>
  </si>
  <si>
    <t>bentonita bulto</t>
  </si>
  <si>
    <t>Gratas marca fuller  Unidades</t>
  </si>
  <si>
    <t>Respiradores para polvo  unidad</t>
  </si>
  <si>
    <t>Respirador 3M 8511 N95 para Polvos unidades</t>
  </si>
  <si>
    <t>Lija 360  Abracol pliegos</t>
  </si>
  <si>
    <t>Fundente para aluminio kilos</t>
  </si>
  <si>
    <t>lija 320  Abracol pliegos</t>
  </si>
  <si>
    <t>lija 100  Abracol pliegos</t>
  </si>
  <si>
    <t>lija 240  Abracol pliegos</t>
  </si>
  <si>
    <t>puntillas de 2"x11  libras</t>
  </si>
  <si>
    <t>puntillas de 2"x14 libras</t>
  </si>
  <si>
    <t>puntillas de1" x 8  libras</t>
  </si>
  <si>
    <t>Percloro etileno  galón</t>
  </si>
  <si>
    <t>Trietanol amina kilos</t>
  </si>
  <si>
    <t>Alambre dulce  kilos</t>
  </si>
  <si>
    <t>Carpincol mr-60  4 kg</t>
  </si>
  <si>
    <t xml:space="preserve">Tarjeta Arduino Mega </t>
  </si>
  <si>
    <t xml:space="preserve">Tarjeta arduino Uno R3 </t>
  </si>
  <si>
    <t xml:space="preserve">7-segment display (Ánodo común) </t>
  </si>
  <si>
    <t xml:space="preserve">7-segment display (Cátodo común) </t>
  </si>
  <si>
    <t xml:space="preserve">Button (normalmente abierto) </t>
  </si>
  <si>
    <t xml:space="preserve">Ethernet Shield W5100 Arduino </t>
  </si>
  <si>
    <t xml:space="preserve">Modulo de Rele  Arduino 8 canales 5v.  </t>
  </si>
  <si>
    <t xml:space="preserve">Módulo de Rele Arduino 16 canales 12v </t>
  </si>
  <si>
    <t xml:space="preserve">Modulo GPS Neo-6m Ublox c/ Antena Tx/rx 232 Arduino (Con Antena) </t>
  </si>
  <si>
    <t xml:space="preserve">Módulo L298n Puente H Arduino </t>
  </si>
  <si>
    <t xml:space="preserve">Display Matriz de puntos Led 8X8 Controlador Max 7219 Arduino </t>
  </si>
  <si>
    <t xml:space="preserve">Módulo Rf 315/433 MHz Transmisor y receptor Arduino </t>
  </si>
  <si>
    <t xml:space="preserve">Joystick PS2 Arduino </t>
  </si>
  <si>
    <t xml:space="preserve">LCD Key Pad Shield Arduino </t>
  </si>
  <si>
    <t xml:space="preserve">Pantalla Tactil Lcd 3.2 Para Arduino Con Socket Para Sd (Arduino Mega) </t>
  </si>
  <si>
    <t xml:space="preserve">Módulo Inalambrico WiFi Esp8266 Arduino </t>
  </si>
  <si>
    <t xml:space="preserve">Servomotor Micro Servo Sg90 Trower Pro Arduino </t>
  </si>
  <si>
    <t xml:space="preserve">Sensor Mq9 Alcohol </t>
  </si>
  <si>
    <t xml:space="preserve">Sensor Mq2 Gas </t>
  </si>
  <si>
    <t xml:space="preserve">Sensor Mq3 Humo </t>
  </si>
  <si>
    <t xml:space="preserve">Modulo Bluetooth  Hc-06 Arduino </t>
  </si>
  <si>
    <t xml:space="preserve">Sensor de distancia Hc - cr04 Ultrasonido Arduino </t>
  </si>
  <si>
    <t xml:space="preserve">Mini termóstato digital W1209 con sensor (Termocupla) Arduino </t>
  </si>
  <si>
    <t xml:space="preserve">RGB - LED Arduino </t>
  </si>
  <si>
    <t xml:space="preserve">Modulo Encoder Rotatorio Arduino </t>
  </si>
  <si>
    <t xml:space="preserve">Modulo Sensor Tacometro Encoder Optico Arduino Ssdielect  </t>
  </si>
  <si>
    <t xml:space="preserve">Shield Lcd Tft Touch 2.4 Pulgadas Arduino (Arduino Uno) </t>
  </si>
  <si>
    <t xml:space="preserve">USB Host Shield 2.0 Para Arduino </t>
  </si>
  <si>
    <t xml:space="preserve">Modulo Switch De Inclinacion Ky-020 Arduino </t>
  </si>
  <si>
    <t xml:space="preserve">Xbee Pro S2b - 60mw Arduino </t>
  </si>
  <si>
    <t xml:space="preserve">Shield Xbee V3 Para Arduino Uno y Mega </t>
  </si>
  <si>
    <t xml:space="preserve">Modulo Slot O Adaptador De Sd Para Arduino </t>
  </si>
  <si>
    <t xml:space="preserve">Adaptador Micro-sd Micro Sdhc Lectura-escritura Spi Arduino </t>
  </si>
  <si>
    <t xml:space="preserve">Teclado Matricial 4x4 Arduino Tipo Membrana Arduino </t>
  </si>
  <si>
    <t xml:space="preserve">Microcontrolador Atmega328p-pu Arduino </t>
  </si>
  <si>
    <t xml:space="preserve">Sensor Temperatura Y Humedad Dht11 </t>
  </si>
  <si>
    <t xml:space="preserve">Sensor De Sonido,ruido Para Mcu Y Arduino, Alta Sensibilidad </t>
  </si>
  <si>
    <t xml:space="preserve">Fuente De Voltaje 12v/1a Para Arduino </t>
  </si>
  <si>
    <t xml:space="preserve">Sensor De Movimiento Pir Hc-sr501 Sensor Infrarrojo Arduino </t>
  </si>
  <si>
    <t xml:space="preserve">Puente rectificador Br 106  </t>
  </si>
  <si>
    <t xml:space="preserve">Puente rectificador Kbpc1006  </t>
  </si>
  <si>
    <t xml:space="preserve">Puente rectificador Pb3008 </t>
  </si>
  <si>
    <t xml:space="preserve">condensadores electroliticos 1uF/50V </t>
  </si>
  <si>
    <t xml:space="preserve">condensadores electroliticos 10uF/50V </t>
  </si>
  <si>
    <t xml:space="preserve">condensadores electroliticos 100uF/50V </t>
  </si>
  <si>
    <t xml:space="preserve">condensadores electroliticos 1000uF/50V </t>
  </si>
  <si>
    <t xml:space="preserve">condensadores electroliticos 2200uF/50V </t>
  </si>
  <si>
    <t xml:space="preserve">Condensador electrolítico 4200uF/50V </t>
  </si>
  <si>
    <t xml:space="preserve">diodos 1n4007 </t>
  </si>
  <si>
    <t xml:space="preserve">diodos 1n4148 </t>
  </si>
  <si>
    <t xml:space="preserve">lm7805 </t>
  </si>
  <si>
    <t xml:space="preserve">lm7905 </t>
  </si>
  <si>
    <t xml:space="preserve">lm 7812 </t>
  </si>
  <si>
    <t xml:space="preserve">lm7912 </t>
  </si>
  <si>
    <t xml:space="preserve">lm317 </t>
  </si>
  <si>
    <t xml:space="preserve">lm337 </t>
  </si>
  <si>
    <t xml:space="preserve">condensador poliester 1nF/100V </t>
  </si>
  <si>
    <t xml:space="preserve">condensador poliester 10nF/100V </t>
  </si>
  <si>
    <t xml:space="preserve">condensador poliester 100nF/100V </t>
  </si>
  <si>
    <t xml:space="preserve">condensador poliester 250nF/100V </t>
  </si>
  <si>
    <t xml:space="preserve">condensador poliester 470nF/100V </t>
  </si>
  <si>
    <t xml:space="preserve">potenciometros lineales 100 ohm </t>
  </si>
  <si>
    <t xml:space="preserve">potenciometros lineales 1K ohm </t>
  </si>
  <si>
    <t xml:space="preserve">potenciometros lineales 10K ohm </t>
  </si>
  <si>
    <t xml:space="preserve">potenciometros lineales 5K ohm </t>
  </si>
  <si>
    <t xml:space="preserve">potenciometros lineales 50K ohm </t>
  </si>
  <si>
    <t xml:space="preserve">Potenciometro lineales 1M ohm </t>
  </si>
  <si>
    <t>Fuente de Voltage Dual cuatro canales a 5 Amp. Unidades</t>
  </si>
  <si>
    <t>Generador de funciones  con visualizador tipo Display Unidades</t>
  </si>
  <si>
    <t>Osciloscopio con puerto USB a 100 MHz de dos canales Unidades</t>
  </si>
  <si>
    <t>Rollos de cinta aislante (Dieléctrica) Rollos</t>
  </si>
  <si>
    <t>Soldadura estaño al 60%  de 1 mm Diametro Libras</t>
  </si>
  <si>
    <t>Cable duplex siliconado calibre AWG 12 a  600V Rollos</t>
  </si>
  <si>
    <t>Sonda osciloscopio  con atenuación 1X y 10X conector BNC Unidades</t>
  </si>
  <si>
    <t>Sonda para osciloscopio FLUKE 192, BPS 210-R mordaza 200 MHz atenuación 10:1 Unidades</t>
  </si>
  <si>
    <t>Sonda para generador de funciones con conector BNC  Unidades</t>
  </si>
  <si>
    <t>Protoboard WISH  No. 104-1 Unidades</t>
  </si>
  <si>
    <t>Punta Lógica Unidades</t>
  </si>
  <si>
    <t>Alicate pelacable regulable mini Unidades</t>
  </si>
  <si>
    <t>Destornillador para electricista tipo pala 6 X 150 mm Unidades</t>
  </si>
  <si>
    <t>Destornillador para electricista tipo estrella 6 X 150 mm Unidades</t>
  </si>
  <si>
    <t>Pilas Doble AA  Unidades</t>
  </si>
  <si>
    <t>Pilas de 9 Vol. (Cuadrada) Unidades</t>
  </si>
  <si>
    <t>Pinza miliamperimétrica AC/DC (Amprobe LH41A) Unidades</t>
  </si>
  <si>
    <t>Fusibles DMM - 11A (BUSS FUSE) Para multimetro Fluke Unidades</t>
  </si>
  <si>
    <t>Fusibles DMM - 44/100 (BUSS FUSE) Para multimetro Fluke Unidades</t>
  </si>
  <si>
    <t>Espuma limpiadora para carcasas  Unidades</t>
  </si>
  <si>
    <t>Cinnta de enmascarar 1/2" Rollos</t>
  </si>
  <si>
    <t>Cinta de enmascarar 3" Rollos</t>
  </si>
  <si>
    <t>COLBON - Colbon Universal Papel 245 Grs Unidades</t>
  </si>
  <si>
    <t>Bisturi Industrial Unidades</t>
  </si>
  <si>
    <t>Cinta trasparente   1/2" Rollos</t>
  </si>
  <si>
    <t>Cinta Transparente 2" Rollos</t>
  </si>
  <si>
    <t>Clips Mariposa  (Caja 50 Unidades) Cajas</t>
  </si>
  <si>
    <t>Resaltadores Unidaes</t>
  </si>
  <si>
    <t>Tinta para sellos Color Negra Unidades</t>
  </si>
  <si>
    <t>Grapa gancho cosedora estándar (X 5000 Unidades) Cajas</t>
  </si>
  <si>
    <t>Carpetas oficio Unidades</t>
  </si>
  <si>
    <t>Ganchos para carpetas (Legajador) Unidades</t>
  </si>
  <si>
    <t>Marcadores Borrable Cajas</t>
  </si>
  <si>
    <t>Valletillas Unidades</t>
  </si>
  <si>
    <t>Cinta doble fas 3M Rollos</t>
  </si>
  <si>
    <t>Corrector Unidades</t>
  </si>
  <si>
    <t>Henkel Pegante Instantáneo Super Bonder 3 Gramos Unidades</t>
  </si>
  <si>
    <t xml:space="preserve">Platina de 1.1/4 x 1/4 ( ancho x espesor)  Tramo x 6 metros c.r. </t>
  </si>
  <si>
    <t>30-</t>
  </si>
  <si>
    <t>Platina de 1/2 x 2.m.m. Tramo x 6 metros c.r. Ver muestra</t>
  </si>
  <si>
    <t>50-</t>
  </si>
  <si>
    <t xml:space="preserve">Platina de 1" x 3/16   Tramo x 6 metros c.r. </t>
  </si>
  <si>
    <t xml:space="preserve">Platina de 1-1/2 x  3/16 Tramo x 6 metros c.r. </t>
  </si>
  <si>
    <t xml:space="preserve">Platina de 2" x 1/4 Tramo x 6 metros c.r. </t>
  </si>
  <si>
    <t xml:space="preserve">Platina dwe 3"x3/8 Tramo x 6 metros c.r. </t>
  </si>
  <si>
    <t xml:space="preserve">Platina de 2-1/2 x1/2" Tramo x 6 metros c.r. </t>
  </si>
  <si>
    <t>20-</t>
  </si>
  <si>
    <t xml:space="preserve">Platina de 3/4 x 3/16" Tramo x 6 metros c.r. </t>
  </si>
  <si>
    <t xml:space="preserve">Platina de 3/4 x 1/4" Tramo x 6 metros c.r. </t>
  </si>
  <si>
    <t xml:space="preserve">Varilla redonda x1/4" lisa  Tramo x 6 metros c.r. </t>
  </si>
  <si>
    <t xml:space="preserve">Varilla  redonda  x 3/8" Tramo x 6 metros c.r. </t>
  </si>
  <si>
    <t xml:space="preserve">Varilla reddonda x 1/2" Tramo x 6 metros c.r. </t>
  </si>
  <si>
    <t xml:space="preserve">Varilla cuadrada x1/4" Tramo x 6 metros c.r. </t>
  </si>
  <si>
    <t xml:space="preserve">Varilla cuadrada x 3/8 Tramo x 6 metros c.r. </t>
  </si>
  <si>
    <t xml:space="preserve">Varilla cuadrada x 1/2 Tramo x 6 metros c.r. </t>
  </si>
  <si>
    <t xml:space="preserve">Angulo de 1.1/2 x 3/16" Tramo x 6 metros c.r. </t>
  </si>
  <si>
    <t xml:space="preserve">Angulo de 1.x1/8" Tramo x 6 metros c.r. </t>
  </si>
  <si>
    <t xml:space="preserve">Angulo de 3/4 x 1/8" Tramo x 6 metros c.r. </t>
  </si>
  <si>
    <t xml:space="preserve">Tubo agua negra de 2"pulg de diámetro x 2,5.m.m. Tramo x 6 metros c.r. </t>
  </si>
  <si>
    <t>10-</t>
  </si>
  <si>
    <t xml:space="preserve">Lámina C.R. calibre 24 2 metros x un metro </t>
  </si>
  <si>
    <t>15-</t>
  </si>
  <si>
    <t xml:space="preserve">Lámina C.R. calibre 22 2 metros x un metro </t>
  </si>
  <si>
    <t xml:space="preserve">Lámina C:R. calibre20 2 metros x un metro </t>
  </si>
  <si>
    <t xml:space="preserve">Lámina C:R: calibre 18 2 metros x un metro </t>
  </si>
  <si>
    <t>Soldadura Electrodo revestido-E-6013 x 1/8" Caja x 20 Kilos West-arco ( por la facilidad en  manejo en el aprendisaje por tipo de polaridad)</t>
  </si>
  <si>
    <t>60-</t>
  </si>
  <si>
    <t>Soldadura Electrodo revestido-E-7018 x 1/8" Caja x 20 Kilos West-arco ( por la facilidad en  manejo en el aprendisaje por tipo de polaridad)</t>
  </si>
  <si>
    <t>6-</t>
  </si>
  <si>
    <t>Soldadura Electrodo revestido-E-6010 x 1/8" Caja x 20 Kilos West-arco ( por la facilidad en  manejo en el aprendisaje por tipo de polaridad)</t>
  </si>
  <si>
    <t>3-</t>
  </si>
  <si>
    <t>Soldadura Electrodo revestido-E-6011 x 1/8" Caja x 20 Kilos West-arco ( por la facilidad en  manejo en el aprendisaje por tipo de polaridad)</t>
  </si>
  <si>
    <t xml:space="preserve">Alambre para el proceso de  soldar Mig ref. ER-70S-6 Calibre 0.35 Roll x 15 kilos </t>
  </si>
  <si>
    <t xml:space="preserve">Alambre galvanizado No.8 Rollo x 20 Kilos </t>
  </si>
  <si>
    <t>4-</t>
  </si>
  <si>
    <t xml:space="preserve">Alambre galvanizado No.10 Rollo x 20  kilos </t>
  </si>
  <si>
    <t xml:space="preserve">Alambre galvaanizado No:12 Rollo x 20 kilos </t>
  </si>
  <si>
    <t>Remachadora Manual profesional Marca sugerida stanley</t>
  </si>
  <si>
    <t>12-</t>
  </si>
  <si>
    <t xml:space="preserve">Remaches  pop ( o ciego)1/8 x 1/4 ( espesor x longitud) Caja x 0,25 millar </t>
  </si>
  <si>
    <t xml:space="preserve">Remaches  pop ( o ciego)1/8x 1/2( espesor x longitud) Caja x 0,25 millar </t>
  </si>
  <si>
    <t xml:space="preserve">Remaches pop (o ciego)  3/16x1/4(espesor x longitud) Caja x 0,25 millar </t>
  </si>
  <si>
    <t xml:space="preserve">Remaches pop (o ciego)  3/16x1/2(espesor x longitud) Caja x 0,25 millar </t>
  </si>
  <si>
    <t xml:space="preserve">vídrio rectangular para careta de soldar  por arco eléctrico Transparente </t>
  </si>
  <si>
    <t>300-</t>
  </si>
  <si>
    <t xml:space="preserve">Vídrio polarizado No:10 para careta de soldar por arco eléctrico polarizado </t>
  </si>
  <si>
    <t>200-</t>
  </si>
  <si>
    <t>Frontal careta protección ref.9014  Marca sugerida arseg-</t>
  </si>
  <si>
    <t>Marco para segueta Color amarillo Marca sugerida stanley</t>
  </si>
  <si>
    <t>Hoja para marco de segueta  para lámina ( 24 dientes x pulg) unidades Marca sugerida Sambik</t>
  </si>
  <si>
    <t>100-</t>
  </si>
  <si>
    <t>Hoja para marco de segueta  para hierro ( 18 dientes x pulg) unidades Marca sugerida sambik</t>
  </si>
  <si>
    <t>Grata o cepillo de acero con mango de madera ref: 4761 Marca sugerida: Fuller.-</t>
  </si>
  <si>
    <t>Cinta aislante  rollo  grande Negra  Marca sugerida: 3M</t>
  </si>
  <si>
    <t>Martillos de bola x dos libras Mango de madera Marca sugerida subiola-</t>
  </si>
  <si>
    <t>25-</t>
  </si>
  <si>
    <t>Lima plana bastarda x 8 pulgadas de largo con mango Marca sugerida dos limas  o Nicholson.-</t>
  </si>
  <si>
    <t>Lima plana  grano  finox 8 pulgadas de largo con mango marca sugerida dos limas o nicholson-</t>
  </si>
  <si>
    <t>Lima redonda de 3/8 x 8 pulg de largo con mango Marca sugerida  dos limas  o nicholson-</t>
  </si>
  <si>
    <t>Lima redonda de 1/4x 8 pulg de largo con mango Marca sugerida dos limas  o nicholson-</t>
  </si>
  <si>
    <t>Lima cuchilla de  x 6pulgadas con mango marca sugerida dos limas o nicholson-</t>
  </si>
  <si>
    <t>Lima  cuchilla de x 8 pulgadas con mango marca sugerida dos limas o nicholson-</t>
  </si>
  <si>
    <t>Lima  triangular x 6 pulgadas con mango marca sugerida dos limas o nicholson-</t>
  </si>
  <si>
    <t>Disco para pulidora de 7 x 1/4 x 7/8  ref 24-R Cajax10 Unidades Marca Sugerida dewald-</t>
  </si>
  <si>
    <t xml:space="preserve">Disco para pulidora de 4Pulgadas flop o (part-#50803 grit-40z Caja x 10 unidades </t>
  </si>
  <si>
    <t xml:space="preserve">Motortool ref DW 887 type 2  de 120V  con juego de puntas  </t>
  </si>
  <si>
    <t>(fresas) metálicas  y fresa abrasiva  Marca sugerida Dewalt</t>
  </si>
  <si>
    <t xml:space="preserve">Thinner x  galón canecas x 5 galones </t>
  </si>
  <si>
    <t>5-</t>
  </si>
  <si>
    <t xml:space="preserve">Varsol x galon canecas x 5 galones </t>
  </si>
  <si>
    <t>Pintura Esmalte color negro con  anticorrosivo Galón</t>
  </si>
  <si>
    <t xml:space="preserve">Pliego de lija # 1000 Pliegos </t>
  </si>
  <si>
    <t>Pliego de lija # 800 Pliegos</t>
  </si>
  <si>
    <t>Jeringa  de 5 cms  Unidades</t>
  </si>
  <si>
    <t>Viniltex blanco 5 galones  Pintuco Galones</t>
  </si>
  <si>
    <t>Guantes de nitrilo talla M marca Kleenguard G10 Talla S calibre grueso Cajas</t>
  </si>
  <si>
    <t>Guantes de nitrilo talla M marca Kleenguard G10 Talla M calibre grueso Cajas</t>
  </si>
  <si>
    <t>ACPM Galón</t>
  </si>
  <si>
    <t>Barra de silicona delgada para pistola de silicona pequeña. Unidades</t>
  </si>
  <si>
    <t>Maguera transparente de 5/16" Metros</t>
  </si>
  <si>
    <t>Brocas de 1/16" A 1/2" (29 Unidades) para metal Juegos</t>
  </si>
  <si>
    <t>Brocha Mona de 1" 1/2. Unidades</t>
  </si>
  <si>
    <t>Brocha Mona de 1". Unidades</t>
  </si>
  <si>
    <t>Brocha Mona de 2". Unidades</t>
  </si>
  <si>
    <t>Cartulina medidas 70 x 100 Pliegos</t>
  </si>
  <si>
    <t>Cinta Aislante Scotch Super 33 Unidades</t>
  </si>
  <si>
    <t>Colbon Kilo</t>
  </si>
  <si>
    <t>Gasolina Galones</t>
  </si>
  <si>
    <t>Maguera transparente de 1/4" Metros</t>
  </si>
  <si>
    <t>Guantes de nitrilo talla M marca Kleenguard G10 Talla L Cajas</t>
  </si>
  <si>
    <t>Limpiador de ranuras de pistón de 0 a 4" O DE 1/2" A 4" Unidades</t>
  </si>
  <si>
    <t>Pomada de estaño "La Unica" Unidades</t>
  </si>
  <si>
    <t>Maguera transparente de 1/8" Metros</t>
  </si>
  <si>
    <t>Maguera transparente de 3/16" Metros</t>
  </si>
  <si>
    <t>Marcador Industrial Marca DALO color Amarillo Unidades</t>
  </si>
  <si>
    <t>Marcador Industrial Marca DALO color Blanco Unidades</t>
  </si>
  <si>
    <t>Pegante Trabarosca Referencia 24231
 (Mediana Resistencia Color Azul). Unidades</t>
  </si>
  <si>
    <t>Pintura esmalte azul claro (5 Galones) Cuñete</t>
  </si>
  <si>
    <t>Pintura esmalte rojo bermellon. Galón</t>
  </si>
  <si>
    <t>Soldadura de estaño al 60 - 40 % para electrónica Carrete</t>
  </si>
  <si>
    <t>Protoboard de wish ref 104 de 2 regletas Unidades</t>
  </si>
  <si>
    <t>Pliego de lija # 120 Pliegos</t>
  </si>
  <si>
    <t>Pliego de lija # 200 Pliegos</t>
  </si>
  <si>
    <t>Pliego de lija # 300 Pliegos</t>
  </si>
  <si>
    <t>Pliego de lija # 400 Pliegos</t>
  </si>
  <si>
    <t>Pliego de lija # 500 Pliegos</t>
  </si>
  <si>
    <t>Pliego de lija #600 Pliegos</t>
  </si>
  <si>
    <t>Varsol por 4000 ml Galones</t>
  </si>
  <si>
    <t>Thinner  Galones</t>
  </si>
  <si>
    <t>Cable 14 AWG monofilar automotriz por 100 metros Rollos</t>
  </si>
  <si>
    <t>Portapila para pila de 9 V Unidades</t>
  </si>
  <si>
    <t>Porta-pilas para 2 pilas tipo AA Unidades</t>
  </si>
  <si>
    <t>Cable 14 AWG bifilar automotriz por 100 metros, verde, negro, blanco Rollos</t>
  </si>
  <si>
    <t>Pliego de Cartulina Unidades</t>
  </si>
  <si>
    <t>Pila AAA alcalina 4 unidades  Energizer Par</t>
  </si>
  <si>
    <t>Pila AA Energizer alcalina 4 unidades titanio Par</t>
  </si>
  <si>
    <t>Pila cudrada 9V Unidades</t>
  </si>
  <si>
    <t>Temperas Pelican Caja por 6 Unidades Cajas</t>
  </si>
  <si>
    <t>Pincel de diferentes tamaños  Unidades</t>
  </si>
  <si>
    <t>Cinta de enmascarar 12 mm x 40 metros Tesa Rollos</t>
  </si>
  <si>
    <t>Cinta de enmascarar de 8mm Rollos</t>
  </si>
  <si>
    <t>Cinta de enmascarar 18 mm x 40 metros Tesa Rollos</t>
  </si>
  <si>
    <t>Cinta de enmascarar 24 mm x 40 metros Tesa Rollos</t>
  </si>
  <si>
    <t>Silicona Líquida por 300 ml marca Merletto Unidades</t>
  </si>
  <si>
    <t>Balso Varilla 10 x 10 mm Unidades</t>
  </si>
  <si>
    <t>Varilla 1,5 cm ancho x 1,5 espesor x 91 cm largo balso  Unidades</t>
  </si>
  <si>
    <t>Balso Varilla De 6 x 6 mm Unidades</t>
  </si>
  <si>
    <t>Balso Varilla De 8 x 8 mm Unidades</t>
  </si>
  <si>
    <t>Balso Varilla De 12 x 12 mm Unidades</t>
  </si>
  <si>
    <t>Balso Redondo De 10 mm Cedro. Unidades</t>
  </si>
  <si>
    <t>Balso Redondo De 6 mm Cedro. Unidades</t>
  </si>
  <si>
    <t>Torquimetro de 1/2" Aguja 10-150 FT/LB AMPRO Ref: AMPRO-74701 Unidades</t>
  </si>
  <si>
    <t>Resistencias de 1/4 W de diferentes medidas Unidades</t>
  </si>
  <si>
    <t>Resistencias de 1/2 W de diferentes medidas Unidades</t>
  </si>
  <si>
    <t>Pegante Boxer Galón</t>
  </si>
  <si>
    <t>Carpincol mr - 60 1 galón Pegatex  Galón</t>
  </si>
  <si>
    <t>Estetoscopio para mecánica Unidad</t>
  </si>
  <si>
    <t>Destornillador estrella 1/4 x 4" Ref: 69145 Unidades</t>
  </si>
  <si>
    <t>Estopa  Kilos</t>
  </si>
  <si>
    <t>Desengrasante industrial x 4000 cc Lps Unidades</t>
  </si>
  <si>
    <t>Rodillo 9 pulgadas profesional felpa acrílica Goya Unidades</t>
  </si>
  <si>
    <t>Rodillo 3 pulgadas profesional felpa acrílica Goya Unidades</t>
  </si>
  <si>
    <t>Jeringa  de 10 cms  Unidades</t>
  </si>
  <si>
    <t>Jeringa  de 20 cms  Unidades</t>
  </si>
  <si>
    <t>Mandril cono 5 Jacobs Unidad</t>
  </si>
  <si>
    <t>Rueda esmeril tipo 1 grano A 46 Unidad</t>
  </si>
  <si>
    <t>Grata plana esmeril 8 pulgadas Bauker unidad</t>
  </si>
  <si>
    <t>Emeril de banco 6" 1/2Hp DEWALT Ref: DW752-B3 unidad</t>
  </si>
  <si>
    <t>Rueda esmeril tipo 1 grano AA 60
 Diametro 200 x 20 Unidad</t>
  </si>
  <si>
    <t>Desengrasante Para Manos Citrek Litros</t>
  </si>
  <si>
    <t>Escoba Unidades</t>
  </si>
  <si>
    <t>Lámina MDF de 1,5 mm de grosor Láminas</t>
  </si>
  <si>
    <t>Sierra Caladora Orbital "T" VV 4.5 Amp DEWALT Ref: DW300 Unidad</t>
  </si>
  <si>
    <t>Puntillas de 1" con cabeza por 250 gr Cajas</t>
  </si>
  <si>
    <t>Puntillas de 1" sin cabeza por 250 gr Cajas</t>
  </si>
  <si>
    <t>Amarre transparente 3,6 x 150 mm 100 unidades Ferrenovo Paquete</t>
  </si>
  <si>
    <t>Ferrenovo Amarre transparente 4,8 x 190 mm 100 unidades Paquete</t>
  </si>
  <si>
    <t>Bisturí ergonómico Red line unidades</t>
  </si>
  <si>
    <t>Cuchillas medianas repuesto Red line x 10 Unidades Unidades</t>
  </si>
  <si>
    <t>Caja de Marcador Borrable Pelikan 426 Color Verde x10. Cajas</t>
  </si>
  <si>
    <t>Caja de Marcador Borrable Pelikan 426 Color Rojo x10. Cajas</t>
  </si>
  <si>
    <t>Caja de Marcador Borrable Pelikan 426 Color Azul x10. Cajas</t>
  </si>
  <si>
    <t>Destornillador perillero 5/16" x 6" pala 150 mm #8 Stanley Unidades</t>
  </si>
  <si>
    <t>Destornillador perillero 5/16" x 6" estrella 150 mm #2 Stanley Unidades</t>
  </si>
  <si>
    <t>Cinta para empaque transparente 48 mm x 100 metros Unidades</t>
  </si>
  <si>
    <t>Recogedor N°. 2 VANYPLAS con perfil Unidad</t>
  </si>
  <si>
    <t>Torquimetro 1/2" 50-250FT-LB STANLEY Ref: ST13-572 Unidades</t>
  </si>
  <si>
    <t>Calibrador o Vernier Digital Mitutoyo 
de 150mm Modelo 500-171-20 CD-6" CX Unidad</t>
  </si>
  <si>
    <t>Fusible automotriz de 32 V y 10 A, color rojo Unidades</t>
  </si>
  <si>
    <t>Fusible automotriz de 32 V y 20 A, color transparente Unidades</t>
  </si>
  <si>
    <t>Fusible automotriz de 32 V y 20 A, color amarillo Unidades</t>
  </si>
  <si>
    <t>Fusible automotriz de 32 V y 15 A, color azul Unidades</t>
  </si>
  <si>
    <t>Fusible automotriz de 32 V y 3 A, color morado Unidades</t>
  </si>
  <si>
    <t>Fusible automotriz de 32 V y 30 A, color verde Unidades</t>
  </si>
  <si>
    <t>Fusible automotriz de 32 V y 5 A, color canela Unidades</t>
  </si>
  <si>
    <t>Interruptor de codillo metalico
 2 polos - UL (terminales) Unidades</t>
  </si>
  <si>
    <t>TIJERA 7" PLASTICO RECICLADO NEGRO OFFICE DEPOT Unidades</t>
  </si>
  <si>
    <t>Buzzer automotriz para 9 V Unidades</t>
  </si>
  <si>
    <t>Zumbador Buzzer Con Sonido 
Continuo De 5 V. Para Electronica Unidades</t>
  </si>
  <si>
    <t>Cautin Weller 40W Nar SP40 Unidades</t>
  </si>
  <si>
    <t>Martillo carpintero 13 onzas mango fibra Red Line Unidades</t>
  </si>
  <si>
    <t>Agua Desmineralizada COEXITO para batería 450 cc Unidades</t>
  </si>
  <si>
    <t>Bateria Seca Sellada Libre De Mantenimiento 12v 100a/h Unidad</t>
  </si>
  <si>
    <t>Líquido de frenos marca BEG 4 por 290 C.C Unidades</t>
  </si>
  <si>
    <t>Soldadura De Estaño Americana, Diámetro 1/8 , Una Libra Unidades</t>
  </si>
  <si>
    <t>Modulo L298n Puente H Control De Motor Para Arduino Unidades</t>
  </si>
  <si>
    <t>Transistor Bjt 2n2222 Npn Amplificador
 De Proposito General (Transistor NPN, Ic 600mA, Vceo 40 Vdc, Vcbo 75 Vdc, Vebo 6 Vdc, Pd 625mW). Unidades</t>
  </si>
  <si>
    <t>Transistor Bjt 2n2907 PNP Amplificador
 De Proposito General Unidades</t>
  </si>
  <si>
    <t>Circuito Integrado NE555 Unidades</t>
  </si>
  <si>
    <t>Cables para arduino Unidades</t>
  </si>
  <si>
    <t>Tablero Acrílico Borrable 120cm X80cm  Nuevo (con Cuadricula) Unidad</t>
  </si>
  <si>
    <t>Tubo termoencongible (Thermofit) de 1/16 pulgada (1,6 mm) de diámetro, color negro Metros</t>
  </si>
  <si>
    <t>Tubo termoencongible (Thermofit) de 1/2 pulgada (12,7 mm) de diámetro, color negro Metros</t>
  </si>
  <si>
    <t>Tubo termoencongible (Thermofit) de 3/32 pulgada (2,4 mm) de diámetro, color negro Metros</t>
  </si>
  <si>
    <t>Kit de tubo termoencongible (Thermofit) de 1/8 pulgada (3,2 mm) de diámetro, con 5 colores Kilo</t>
  </si>
  <si>
    <t>Capuchón de presión para cable calibre 22 a 18 AWG, color transparente  Modelo: 150-100 Unidades</t>
  </si>
  <si>
    <t>Capuchón de rosca metálica para cable calibre 22 a 16 AWG, color azul  Modelo: 150-110 Unidades</t>
  </si>
  <si>
    <t>Banco de terminales de 2 filas, 8 tornillos (Bornera) Unidades</t>
  </si>
  <si>
    <t>Banco de terminales de 2 filas, 24 tornillos (Bornera) Unidades</t>
  </si>
  <si>
    <t>Bornera con 3 tornillos   Modelo: TRT-03 Kilo</t>
  </si>
  <si>
    <t>Potenciómetro de carbón con interruptor, de 100 KOhms Unidades</t>
  </si>
  <si>
    <t>Potenciómetro de carbón con interruptor, de 1 MOhm Unidades</t>
  </si>
  <si>
    <t>Potenciómetro de carbón con interruptor, de 250 Kohms Unidades</t>
  </si>
  <si>
    <t>Potenciómetro de carbón con interruptor, de 5 KOhms  Unidades</t>
  </si>
  <si>
    <t>Micro interruptor con botón amarillo, para videojuegos o alarmas Unidades</t>
  </si>
  <si>
    <t>Micro interruptor con botón rojo, para videojuegos o alarmas Unidades</t>
  </si>
  <si>
    <t>Micro interruptor con botón verde, para videojuegos o alarmas Unidades</t>
  </si>
  <si>
    <t>Interruptor de balancín, de 1 polo, 1 tiro, 2 posiciones, con piloto Unidades</t>
  </si>
  <si>
    <t>Interruptor deslizable (Dip Interruptor) de 6 posiciones Unidades</t>
  </si>
  <si>
    <t>Interruptor de balancín, de 2 polos, 1 tiro, 2 posiciones, con piloto Unidades</t>
  </si>
  <si>
    <t>Interruptor deslizable (Dip Interruptor) de 4 posiciones Unidades</t>
  </si>
  <si>
    <t>Guantes Ingeniero Vaqueta Redline Unidades</t>
  </si>
  <si>
    <t>Monogafa Seguridad Clara Ventilacion  Karson Unidades</t>
  </si>
  <si>
    <t>Guantes Pvc Semicorrugado Azul Manga 60cm Zubiola Unidades</t>
  </si>
  <si>
    <t>Tapabocas Latexport Desechables Caja X 50 unds Cajas</t>
  </si>
  <si>
    <t>Bolsa Basura ARO Superfuerte PAGUE 30 LLEVE 36 und Unidades</t>
  </si>
  <si>
    <t>Palito Bambú Dispensador 3 Paquetes X 100 unds X 25 cm Unidades</t>
  </si>
  <si>
    <t>Cables para iniciar bateria 200 Amperios Unidades</t>
  </si>
  <si>
    <t>Papael para fotocopia reprograf tamaño oficio caja X 10 und X 75 g Cajas</t>
  </si>
  <si>
    <t>Bandas de caucho Qbiz calibre 22 x 1 lb Libras</t>
  </si>
  <si>
    <t>Peganotas Triton 5 colores x 500 hojas Unidades</t>
  </si>
  <si>
    <t>Fomi 4 Cartas World Amarillo 330 Paquete x10. Paquetes</t>
  </si>
  <si>
    <t>Fomi 4 Cartas World Azul claro 330 Paquete x10. Paquetes</t>
  </si>
  <si>
    <t>Fomi 4 Cartas World Azul medio 330 Paquete x10. Paquetes</t>
  </si>
  <si>
    <t>Fomi 4 Cartas World Azul rey 330 Paquete x10. Paquetes</t>
  </si>
  <si>
    <t>Fomi 4 Cartas World Beige 330 Paquete x10. Paquetes</t>
  </si>
  <si>
    <t>Fomi 4 Cartas World Blanco 330 Paquete x10. Paquetes</t>
  </si>
  <si>
    <t>Fomi 4 Cartas World Café 330 Paquete x10. Paquetes</t>
  </si>
  <si>
    <t>Fomi 4 Cartas World Fucsia 330 Paquete x10. Paquetes</t>
  </si>
  <si>
    <t>Fomi 4 Cartas World Gris 330 Paquete x10. Paquetes</t>
  </si>
  <si>
    <t>Fomi 4 Cartas World Lila 330 Paquete x10. Paquetes</t>
  </si>
  <si>
    <t>Fomi 4 Cartas World Morado 330 Paquete x10. Paquetes</t>
  </si>
  <si>
    <t>Fomi 4 Cartas World Naranja 330 Paquete x10. Paquetes</t>
  </si>
  <si>
    <t>Fomi 4 Cartas World Rojo 330 Paquete x10. Paquetes</t>
  </si>
  <si>
    <t>Fomi 4 Cartas World Rosado 330 Paquete x10. Paquetes</t>
  </si>
  <si>
    <t>Fomi 4 Cartas World Verde Claro 330 Paquete x10. Paquetes</t>
  </si>
  <si>
    <t>Fomi 4 Cartas World Verde Oscuro 330 Paquete x10. Paquetes</t>
  </si>
  <si>
    <t>Grasa de litio Unidades</t>
  </si>
  <si>
    <t>LUBRICANTE WD-40 11 ONZ + 20% WD-40 Unidades</t>
  </si>
  <si>
    <t>Cable hdmi alta definicion 5 metros Daiku Unidades</t>
  </si>
  <si>
    <t>Aceitera Manual de 250 mm. Unidades</t>
  </si>
  <si>
    <t>Pie de Rey 8"/200mm 1/128" HOPEX Unidades</t>
  </si>
  <si>
    <t>Pie de Rey 8"/200mm 1/128" Digital Mitutoyo Unidades</t>
  </si>
  <si>
    <t>Copa CTE 1/4" JGO 40 PZAS 4-14mm FORCE Juegos</t>
  </si>
  <si>
    <t>Estetoscopio de Mecanico Stanley Unidades</t>
  </si>
  <si>
    <t>Extractor de Tornillos 5/64-19/64 Stanley Unidades</t>
  </si>
  <si>
    <t>Escuadra 12"/300mm Combinada Mitutoyo Unidades</t>
  </si>
  <si>
    <t>Micrometro de Profundidad 0-150mm Mitutoyo Unidades</t>
  </si>
  <si>
    <t>Micrometros de Interiores de 0 a 25mm Unidades</t>
  </si>
  <si>
    <t>Micrometros de Interiores de 50 a 75mm Unidades</t>
  </si>
  <si>
    <t>Micrometros de Exteriores de 0 a 1" Unidades</t>
  </si>
  <si>
    <t>Micrometro de Exteriores 2"- 3" RES.0.001" Mitutoyo Unidades</t>
  </si>
  <si>
    <t>Micrometros de Exteriores de  1" a 2 " Unidades</t>
  </si>
  <si>
    <t>Multimetro Digital Automotriz Ref 88 Serie 5 Fluke Unidades</t>
  </si>
  <si>
    <t>Multitoma con fusible de 10 A. Unidades</t>
  </si>
  <si>
    <t>Prensas para banco N°3. Unidades</t>
  </si>
  <si>
    <t>Probador de fase  Unidades</t>
  </si>
  <si>
    <t>Comparador de caratula en mm Unidades</t>
  </si>
  <si>
    <t>Comparador de caratula en pulgadas Unidades</t>
  </si>
  <si>
    <t>Base para comparador de caratula Unidades</t>
  </si>
  <si>
    <t>Pistola de Silicona 3/8" Unidades</t>
  </si>
  <si>
    <t>Pistola de Silicona 1/2" Unidades</t>
  </si>
  <si>
    <t>Destornillador de estrella Stanley 1/4 x 4" Mango Azul referencia 69-145 Unidades</t>
  </si>
  <si>
    <t>Cargador de baterias  6/12V 30/60/200/300A Unidad</t>
  </si>
  <si>
    <t>Micrómetro para Exteriores en juego de 0 - 6"  Unidad</t>
  </si>
  <si>
    <t>Torcometro de aguja 1/2" 150 ft/lb  Unidad</t>
  </si>
  <si>
    <t>Probador de circuitos electricos automotriz Unidad</t>
  </si>
  <si>
    <t>Regulador de encendido electronico Unidad</t>
  </si>
  <si>
    <t>Switch de encendido electronico Unidad</t>
  </si>
  <si>
    <t>Filtro de aceite Marca Kia motors Referencia 26300 - 42040 Unidades</t>
  </si>
  <si>
    <t>Distribuidor de platinos (Encendido). Unidad</t>
  </si>
  <si>
    <t>Amperímetro Unidad</t>
  </si>
  <si>
    <t>Filtro de aire desmontable. Unidades</t>
  </si>
  <si>
    <t>Indicador de combustible Unidad</t>
  </si>
  <si>
    <t>Motor de arranque. Unidad</t>
  </si>
  <si>
    <t>Circuito de alta (Cables). Juego</t>
  </si>
  <si>
    <t>Filtro de aceite Referencia ML - 1089 Unidades</t>
  </si>
  <si>
    <t>Radiador, termostato y mangueras. Juego</t>
  </si>
  <si>
    <t>Tapa de las valvulas de aceite. Unidad</t>
  </si>
  <si>
    <t>Circuito de alta. Unidad</t>
  </si>
  <si>
    <t>Filtro de aire. Unidades</t>
  </si>
  <si>
    <t>Pinza Voltiamperimétrica Unidades</t>
  </si>
  <si>
    <t>Sensor de temperatura Digital con termocupla Unidades</t>
  </si>
  <si>
    <t>Higrómetro análogo Unidades</t>
  </si>
  <si>
    <t>Anemómetro digital Unidades</t>
  </si>
  <si>
    <t>Termómetro de Mercurio Unidades</t>
  </si>
  <si>
    <t>Medidor de energía Unidades</t>
  </si>
  <si>
    <t>Peine para serpentín Unidades</t>
  </si>
  <si>
    <t>Jabón en Polvo Kilos</t>
  </si>
  <si>
    <t>Codos para tubería de cobre 1/2" Kilos</t>
  </si>
  <si>
    <t>Codos para tuberia de Cobre 3/16" Unidades</t>
  </si>
  <si>
    <t>Codos para tubería de cobre 5/16" Unidades</t>
  </si>
  <si>
    <t>Uniones para tubería de cobre de 1/2" Unidades</t>
  </si>
  <si>
    <t>Uniones para tubería de cobre de 3/16" Unidades</t>
  </si>
  <si>
    <t>Uniones para tubería de cobre de 5/16" Unidades</t>
  </si>
  <si>
    <t>Cinta para embalaje de cajas Unidades</t>
  </si>
  <si>
    <t>Soldadura de Plata Kilo</t>
  </si>
  <si>
    <t>Pipeta de refrigerante R134A de 30 Lbs. Unidad</t>
  </si>
  <si>
    <t>Gas map Botellas</t>
  </si>
  <si>
    <t>Antorcha para botella de gas map Unidades</t>
  </si>
  <si>
    <t>Aceite Sintético para Refrigerante R134A Unidades</t>
  </si>
  <si>
    <t>Valvulas Gusanillo Unidades</t>
  </si>
  <si>
    <t>Rubatex para tuberia de 1/2" Metros</t>
  </si>
  <si>
    <t>Rubatex para tuberia de 3/16" Metros</t>
  </si>
  <si>
    <t>Rubatex para tuberia de 5/16" Metros</t>
  </si>
  <si>
    <t>Thinner  Galón</t>
  </si>
  <si>
    <t>Varsol Galón</t>
  </si>
  <si>
    <t>Amarre Plástico de 10 cms Paquetes</t>
  </si>
  <si>
    <t>Manómetros para refrigeración de alta presión de 0 a 500 PSI Unidades</t>
  </si>
  <si>
    <t>Manómetros para refrigeración de baja presión de -30 a 120 PSI (Vácio) Unidades</t>
  </si>
  <si>
    <t>Doblatubo para tuberia de cobre de 3/16 hasta 3/4" Unidad</t>
  </si>
  <si>
    <t>Juego de expansores para tubería de cobre Unidad</t>
  </si>
  <si>
    <t>Cepillo de dientes Unidades</t>
  </si>
  <si>
    <t>Esponjilla de losa Unidades</t>
  </si>
  <si>
    <t>Multimetro con termocupla Unidades</t>
  </si>
  <si>
    <t>compresor con refrigerante R290 de 3/4 HP Unidad</t>
  </si>
  <si>
    <t>Bomba de vacío Unidad</t>
  </si>
  <si>
    <t>Aire de ventana con ventiladores centrífugos Unidad</t>
  </si>
  <si>
    <t>cinta para sinfín de 1/4 uña de gato para corte de madera starrett pulgadas</t>
  </si>
  <si>
    <t xml:space="preserve">6  </t>
  </si>
  <si>
    <t>hoja para segueta 12"x 1/2 x 18 dientes (por 10 unidades) sandflex bahco pulgadas</t>
  </si>
  <si>
    <t>100</t>
  </si>
  <si>
    <t>hoja para segueta 12"x 1/2 x 24 dientes sandflex bahco pulgadas</t>
  </si>
  <si>
    <t>hoja para segueta mecanica de 12"x 1"x 050"( 6 cajas x 10 und) starrett pulgadas</t>
  </si>
  <si>
    <t>60</t>
  </si>
  <si>
    <t>buriles 5/16 de tusteno hss pulgadas</t>
  </si>
  <si>
    <t xml:space="preserve">50 </t>
  </si>
  <si>
    <t>buriles 3/8 de tusteno hss pulgadas</t>
  </si>
  <si>
    <t>buriles 1/2 de tusteno hss pulgadas</t>
  </si>
  <si>
    <t xml:space="preserve">brocas de centros # 3 hss </t>
  </si>
  <si>
    <t xml:space="preserve">brocas de centros #4 hss </t>
  </si>
  <si>
    <t xml:space="preserve">brocas de centros # 5 hss </t>
  </si>
  <si>
    <t xml:space="preserve">25 </t>
  </si>
  <si>
    <t xml:space="preserve">buriles de 1/4 de tusteno hss </t>
  </si>
  <si>
    <t>machos de 1/2 nf dormer pulgadas</t>
  </si>
  <si>
    <t xml:space="preserve">10 </t>
  </si>
  <si>
    <t>machos de1/2 NC dormer pulgadas</t>
  </si>
  <si>
    <t>machos de 5/16 " NC dormer pulgadas</t>
  </si>
  <si>
    <t>machos de 5/16 " NF dormer pulgadas</t>
  </si>
  <si>
    <t>machos de 1/4 " NC dormer pulgadas</t>
  </si>
  <si>
    <t>machos de 1/4 " NF dormer pulgadas</t>
  </si>
  <si>
    <t>machos de 3/8 " NC dormer pulgadas</t>
  </si>
  <si>
    <t>machos de 3/16 NF dormer pulgadas</t>
  </si>
  <si>
    <t>machos de 3/16 NC dormer pulgadas</t>
  </si>
  <si>
    <t>machos de 3/8 " NF dormer pulgadas</t>
  </si>
  <si>
    <t>barra para interiores de 1/4 de tusteno  pulgadas</t>
  </si>
  <si>
    <t xml:space="preserve">15 </t>
  </si>
  <si>
    <t>barra para interiores de 3/8 de tusteno  pulgadas</t>
  </si>
  <si>
    <t>barra para interiores de 1/2 de tusteno  pulgadas</t>
  </si>
  <si>
    <t>barra para interiores de 3/4 de tusteno  pulgadas</t>
  </si>
  <si>
    <t>brocas 1/4 "   pulgadas</t>
  </si>
  <si>
    <t>brocas 3/16 "   pulgadas</t>
  </si>
  <si>
    <t>brocas de 1/8"  pulgadas</t>
  </si>
  <si>
    <t>brocas 5/16"   pulgadas</t>
  </si>
  <si>
    <t>brocas 3/8"   pulgadas</t>
  </si>
  <si>
    <t>brocas de 1/16  pulgadas</t>
  </si>
  <si>
    <t>brocas 1mm, 2mm,3mm,4mm,5mm,6mm,7mm,8mm,9mm,10mm,11mm,12mm,13mm  mm</t>
  </si>
  <si>
    <t>brocas 1" con vastago de media "  pulgadas</t>
  </si>
  <si>
    <t>brocas 7/8" con sesgo de media"  pulgadas</t>
  </si>
  <si>
    <t>brocas 5/8"  con sesgo de media"  pulgadas</t>
  </si>
  <si>
    <t>escareadores 3mm,4mm,5mm,6mm,7mm,8mm,9mm,10mm,11mm,12mm,13mm,14mm,15mm dormer milimetros</t>
  </si>
  <si>
    <t>resina colrepox 6090a con su endurecedor colrepox 1956b  kl</t>
  </si>
  <si>
    <t xml:space="preserve">30 </t>
  </si>
  <si>
    <t>resina colrepox 1404a con su endurecedor 3404b Epoxico kl</t>
  </si>
  <si>
    <t>resina colrepox 1840a con su endurecedor colrepox 2627 b  colrepox col quimicos kl</t>
  </si>
  <si>
    <t xml:space="preserve">poliuletano estructural de 110 a250 densidad kg x 1m cubico  </t>
  </si>
  <si>
    <t>brocas de 13 mm con sesgo de 1/2 dormer pulgadas</t>
  </si>
  <si>
    <t>brocas de 14 mm con sesgo de media dormer pulgadas</t>
  </si>
  <si>
    <t>brocas de 15 mm con sesgo de 1/2 dormer pulgadas</t>
  </si>
  <si>
    <t>brocas de 16 mm con sesgo de media dormer pulgadas</t>
  </si>
  <si>
    <t>laminas de mdf de 3mm de espesor x1.50cm x 2.44 cm  lamina</t>
  </si>
  <si>
    <t>laminas de mdf de 5mm de espesor x1.50cm x 2.44 cm  lamina</t>
  </si>
  <si>
    <t>Laminas de MDF  9 mm de espesor x 150 x 244 cm  lamina</t>
  </si>
  <si>
    <t xml:space="preserve">20 </t>
  </si>
  <si>
    <t>Laminas de MDF  12 mm de espesor x 150 x 244 cm  lamina</t>
  </si>
  <si>
    <t>laminas de MDF 15 mm de espesor x 150 x 244cm  lamina</t>
  </si>
  <si>
    <t>laminas mdf 19 mm de espesor x 1.50 x2.44 cm  laminas</t>
  </si>
  <si>
    <t>laminas de pino chileno 5mm arauco laminas</t>
  </si>
  <si>
    <t xml:space="preserve">Laminas de triplex 3mm  </t>
  </si>
  <si>
    <t/>
  </si>
  <si>
    <t>laminas de triplex 5mm pizano pizano lamina</t>
  </si>
  <si>
    <t>laminas de triplex 9 mm pizano pizano lamina</t>
  </si>
  <si>
    <t>laminas de triplex 12mm pizano pizano lamina</t>
  </si>
  <si>
    <t xml:space="preserve">laminas de triplex 15 mm pizano pizano </t>
  </si>
  <si>
    <t xml:space="preserve">laminas de triplex 19 mm pizano pizano </t>
  </si>
  <si>
    <t>Cercos de madera de 10 cm X 10 cm en Amarillo comino madera natural cercos</t>
  </si>
  <si>
    <t>Cercos de madera de 10 cm X 10 cm en Flor morado madera natural piezas de madera</t>
  </si>
  <si>
    <t>tabla de pino de 3.90 mts x 4cm x 19cm arauco tabla</t>
  </si>
  <si>
    <t>pliegos de lija  carburundun #60</t>
  </si>
  <si>
    <t>150</t>
  </si>
  <si>
    <t>pliegos de lija de agua carburundun #100</t>
  </si>
  <si>
    <t>pliegos de lija de agua carburundun #150</t>
  </si>
  <si>
    <t>pliegos de lija  de agua carburundun #240</t>
  </si>
  <si>
    <t>pliegos lija de agua abracol #360</t>
  </si>
  <si>
    <t xml:space="preserve"> pliegos lija de agua abracol #600</t>
  </si>
  <si>
    <t>pliegos lija tela esmeril abracol # 100</t>
  </si>
  <si>
    <t>pliegos lija tela esmeril abracol # 80</t>
  </si>
  <si>
    <t>Repuestos para rodillo de lijadora vertical oscilante de 3/8" abracol unidades</t>
  </si>
  <si>
    <t>10</t>
  </si>
  <si>
    <t>Repuestos para rodillo de lijadora vertical oscilante de 1/2" abracol unidades</t>
  </si>
  <si>
    <t>Repuestos para rodillo de lijadora vertical oscilante de 3/4" abracol unidades</t>
  </si>
  <si>
    <t>Repuestos para rodillo de lijadora vertical oscilante de 1" abracol unidades</t>
  </si>
  <si>
    <t>Repuestos para rodillo de lijadora vertical oscilante de 1 1/4" abracol unidades</t>
  </si>
  <si>
    <t>Repuestos para rodillo de lijadora vertical oscilante de 1 1/2" abracol unidades</t>
  </si>
  <si>
    <t>Repuestos para rodillo de lijadora vertical oscilante de 1 3/4" abracol unidades</t>
  </si>
  <si>
    <t>Repuestos para rodillo de lijadora vertical oscilante de 1 2" abracol unidades</t>
  </si>
  <si>
    <t>Repuestos para rodillo de lijadora vertical oscilante de 3" abracol unidades</t>
  </si>
  <si>
    <t>metros de lija tela esmeril roja asalox 20 mts x 10 pulgadas # 60</t>
  </si>
  <si>
    <t>pegante para madera carpincol carpincol galones</t>
  </si>
  <si>
    <t>6</t>
  </si>
  <si>
    <t>laca catalizada epoxica transparente philac galones</t>
  </si>
  <si>
    <t>thiner  galones</t>
  </si>
  <si>
    <t>20</t>
  </si>
  <si>
    <t>sellador para madera philaac galones</t>
  </si>
  <si>
    <t>pinceles planos y redondos #12</t>
  </si>
  <si>
    <t>50</t>
  </si>
  <si>
    <t>pinceles planos y redondos #10</t>
  </si>
  <si>
    <t>pistolas para silicona stanley unidades</t>
  </si>
  <si>
    <t>pinceles planos y redondos #8</t>
  </si>
  <si>
    <t>seguetas para caladora de banco con pines vermont american 15 dientes por pulgada</t>
  </si>
  <si>
    <t xml:space="preserve">Brochas de 1 1/2" zubiola </t>
  </si>
  <si>
    <t>25</t>
  </si>
  <si>
    <t>brochas de 3" zubiola pulgadas</t>
  </si>
  <si>
    <t>brochas de 1" zubiola pulgadas</t>
  </si>
  <si>
    <t>tornillos  shalliger o para aglomerado de 3/4"  unidades</t>
  </si>
  <si>
    <t>tornillos  shalliger o para aglomerado de 1"  unidades</t>
  </si>
  <si>
    <t>tornillos shallinger o para aglomerado 1 1/4"  unidades</t>
  </si>
  <si>
    <t>tornillos shallinger o para aglomerado 1 1/2"  Unidades</t>
  </si>
  <si>
    <t>tornillos shallinger o para aglomerado 1 3/4" madera  Unidades</t>
  </si>
  <si>
    <t xml:space="preserve">tormillos para shalliger o para aglomerado de 2" madera  </t>
  </si>
  <si>
    <t>Puntilla sin cabeza 3/4"  libras</t>
  </si>
  <si>
    <t>5</t>
  </si>
  <si>
    <t>Puntilla sin cabeza 1"  libras</t>
  </si>
  <si>
    <t>Puntilla sin cabeza 1 1/4"  libras</t>
  </si>
  <si>
    <t>puntilla sin cabeza de 1 1/2  libras</t>
  </si>
  <si>
    <t>Puntilla sin cabeza 2"  libras</t>
  </si>
  <si>
    <t>Resina poliester flexible Cristalan kilo</t>
  </si>
  <si>
    <t>Resina cristal 823 o resina para encapsular con su respectivo catalizador Cristalan Kilo</t>
  </si>
  <si>
    <t>Resina poliester preacelerada 856 con su respectivo catalizador Cristalan Kilo</t>
  </si>
  <si>
    <t xml:space="preserve">80 </t>
  </si>
  <si>
    <t>Estireno monomero  kilo</t>
  </si>
  <si>
    <t>Cera desmoldante simonis  galones</t>
  </si>
  <si>
    <t>3</t>
  </si>
  <si>
    <t>Carbonato de calcio  bulto de 25 - 30 kilos</t>
  </si>
  <si>
    <t xml:space="preserve"> 3 </t>
  </si>
  <si>
    <t>Talco industrial  bulto de 25 - 30 kilos</t>
  </si>
  <si>
    <t>Fibra de vidrio MAT 700  kilo</t>
  </si>
  <si>
    <t>15</t>
  </si>
  <si>
    <t>aerosil  gramos libras kilos</t>
  </si>
  <si>
    <t>Pigmentos para resina amarillo azul rojo blanco negro  gramos libras kilos</t>
  </si>
  <si>
    <t>Pigmentos metalico dorado  libras</t>
  </si>
  <si>
    <t>Mec peroxoximo - catalizador de la resina  kilo</t>
  </si>
  <si>
    <t>Cobalto acelerante de la resina  kilo</t>
  </si>
  <si>
    <t>Pet calibre 15 para termoformado rollo de 50 cm de ancho Polan kilo</t>
  </si>
  <si>
    <t>200</t>
  </si>
  <si>
    <t>Acrilico  de 3 mm Transparente  lamina</t>
  </si>
  <si>
    <t>Acrilico  de 5 mm Transparente  lamina</t>
  </si>
  <si>
    <t>PLA filamento para Impresión 3D de 1.75 mm negro ASUN Kilo</t>
  </si>
  <si>
    <t>PLA filamento para Impresión 3D de 1.75 mm Blanco ASUN kilo</t>
  </si>
  <si>
    <t>PLA filamento para Impresión 3D de 1.75 mm amarillo ASUN kilo</t>
  </si>
  <si>
    <t>PLA filamento para Impresión 3D de 1.75 mm azul ASUN kilo</t>
  </si>
  <si>
    <t>PLA filamento para Impresión 3D de 1.75 mm rojo ASUN kilo</t>
  </si>
  <si>
    <t>PLA filamento para Impresión 3D de 3 mm rojo ASUN kilo</t>
  </si>
  <si>
    <t>PLA filamento para Impresión 3D de 3 mm Gris ASUN kilo</t>
  </si>
  <si>
    <t>PLA filamento para Impresión 3D de 3 mm blanco ASUN kilo</t>
  </si>
  <si>
    <t>Filamento elastico para impresión de 1.75 mm rojo  kilo</t>
  </si>
  <si>
    <t>Nylon filamento para impresión de 1.75 mm   kilo</t>
  </si>
  <si>
    <t>Policarbonato filamento para impresión de 1.75 mm   kilo</t>
  </si>
  <si>
    <t>ABS filamento    de  3mm Blanco  kilo</t>
  </si>
  <si>
    <t>Polimadera filamento para impreiom de 1.75 mm  kilo</t>
  </si>
  <si>
    <t>Caretas de esmerilar  unidades</t>
  </si>
  <si>
    <t>escobas  unidades</t>
  </si>
  <si>
    <t>poliuretano estructural de 100 a 150 kilogramo/mt3   kilos</t>
  </si>
  <si>
    <t>silicona para moldes con su respectivo catalizador  kilos</t>
  </si>
  <si>
    <t>poliuletano piel integral entre A Y B  kilos</t>
  </si>
  <si>
    <t>espatulas metalicas  de 1"x 4" zubiola pulgadas</t>
  </si>
  <si>
    <t>Pet calibre 15 para termoformado rollo de 50 cm de ancho  metros</t>
  </si>
  <si>
    <t>Pet calibre 10 para termoformado rollo de 50 cm de ancho  METROS</t>
  </si>
  <si>
    <t>parafina   kilos</t>
  </si>
  <si>
    <t>bulto de yeso para moldes numero 2  (yeso americano)  bultos</t>
  </si>
  <si>
    <t>vinilos azul,amarillo,rojo,blanco negro (4 de cada color) viniltex galones</t>
  </si>
  <si>
    <t>cargador para pirograbador  referencia 2000-6 dremel  unidades</t>
  </si>
  <si>
    <t>tintillas roja,negra,amarilla,verde, azul, miel,vinotinto,caoba (por 1/4 de galon) philaac por 1/4</t>
  </si>
  <si>
    <t>Calibradores somet de 6" Somet 30</t>
  </si>
  <si>
    <t>escuadras de presicion perfiladas de 4" DIN 875 0 en acero inoxidable Starret 20</t>
  </si>
  <si>
    <t xml:space="preserve">motor tool dremel  para joyeria trabajo pesado con accesorios dremel o makita </t>
  </si>
  <si>
    <t xml:space="preserve">motor tool neumatico para joyeria trabajo pesado con accesorios pneutred </t>
  </si>
  <si>
    <t xml:space="preserve">dos unidades para mantenimiento neumatico de 1/2" midman </t>
  </si>
  <si>
    <t>Pistolas de pintura de baja presion 50 PSI  Sagola unidades</t>
  </si>
  <si>
    <t>aerografos o pistola gravedad classic lux alta sagola 20141402</t>
  </si>
  <si>
    <t>Balanza triple brazo capacidad 2610 gramos ohaus unidades</t>
  </si>
  <si>
    <t>Lijadora de banda vertical oscilante jet unidades</t>
  </si>
  <si>
    <t>Acrílicos (verde, café, verde, rojo, amarillo, azul, negro ) Pebeo - decoart cada uno Tubo de 1/8</t>
  </si>
  <si>
    <t>Barras de silicona (delgada / medina ) Delgada / mediana</t>
  </si>
  <si>
    <t xml:space="preserve">Cartón paja </t>
  </si>
  <si>
    <t>Lijas surtida Rollos Cada una 120 380/320/400/600</t>
  </si>
  <si>
    <t>Cartón corrugado Pliegos surtido</t>
  </si>
  <si>
    <t>Cartón cartulina Pliegos surtido</t>
  </si>
  <si>
    <t>Papel para Origami (iris) Pliegos Diferentes texturas</t>
  </si>
  <si>
    <t>Cartón industrial Pliegos Diferentes texturas</t>
  </si>
  <si>
    <t>Colbón industrial para madera 245 gr </t>
  </si>
  <si>
    <t>Colbón para papel  245 gr </t>
  </si>
  <si>
    <t xml:space="preserve">Compás de ajuste rápido STAEDTLER Set de compases contiene compás 552 con tubo de minas, alargadera, adaptador universal y piezas de recambio </t>
  </si>
  <si>
    <t>Alambre dulce  Nº12  y 14 rollos de cada uno</t>
  </si>
  <si>
    <t>Fommy colores surtidos  Colores surtidos Paquete</t>
  </si>
  <si>
    <t xml:space="preserve">Lamina de balso 30 x 90 x 0,4 mm </t>
  </si>
  <si>
    <t>Papel bond blocks 1/8 - Base 28</t>
  </si>
  <si>
    <t xml:space="preserve">Pinceles n°6,8,10,12 Planos, redondos, angulares, Cada Uno </t>
  </si>
  <si>
    <t>Papel maqueta con diseños Ladrillo, piedra, cemento, madera Diferentes diseños paquetes  de C/U</t>
  </si>
  <si>
    <t>Palos de balso cuadrado palos  4x4 mm</t>
  </si>
  <si>
    <t>Palos de balso cuadrado palos 5x5 mm</t>
  </si>
  <si>
    <t>Palos de balso redondo palos 10 mm</t>
  </si>
  <si>
    <t>Palos de balso redondo palos 5 mm</t>
  </si>
  <si>
    <t xml:space="preserve">PALO PINCHO 20 CM PAQUETE </t>
  </si>
  <si>
    <t xml:space="preserve">Pistola de silicona mediana </t>
  </si>
  <si>
    <t xml:space="preserve">Punta de lanza </t>
  </si>
  <si>
    <t xml:space="preserve">Cuchilla repuesto punta de lanza estuches </t>
  </si>
  <si>
    <t>tijeras medianas</t>
  </si>
  <si>
    <t>UHU Tubos</t>
  </si>
  <si>
    <t>Vinilos(verde, rojo, naranja, morado,azul)(botero;decort-art) Por cuarto  de galón cada Uno</t>
  </si>
  <si>
    <t>Contac  diferentes colores   Diferentes colores rollos c/u</t>
  </si>
  <si>
    <t>Papel Graf rollos</t>
  </si>
  <si>
    <t>Cartulinas  negra Pliegos</t>
  </si>
  <si>
    <t>Papel iris colores surtidos  Pliegos Cada uno</t>
  </si>
  <si>
    <t>Marcadores permanentes surtidos cajas</t>
  </si>
  <si>
    <t>Juegos de escuadras  60 y 45 grados juegos medianas</t>
  </si>
  <si>
    <t>Papel mantequilla  Pliegos</t>
  </si>
  <si>
    <t>Papel  durex  Pliegos</t>
  </si>
  <si>
    <t>Papel pergamino Pliegos</t>
  </si>
  <si>
    <t>Cartulina blanca  Pliegos</t>
  </si>
  <si>
    <t>Formatos DIN A4 Block</t>
  </si>
  <si>
    <t>Formatos DIN A3 Block</t>
  </si>
  <si>
    <t xml:space="preserve">Transportador de ángulos </t>
  </si>
  <si>
    <t>Calibradores X milimetros </t>
  </si>
  <si>
    <t>micrómetros De 0 a 25 </t>
  </si>
  <si>
    <t>Borrador para tablero acrílico con base. Unidad</t>
  </si>
  <si>
    <t>Cartulina Pliegos surtido</t>
  </si>
  <si>
    <t>Mt acero cold rolled 1020 redondo de 1"</t>
  </si>
  <si>
    <t>Mt acero cold rolled 1020 redondo de 1-1/2"</t>
  </si>
  <si>
    <t>Mt acero cold rolled 1020 redondo de 2"</t>
  </si>
  <si>
    <t>Mt acero cold rolled 1020 cuadrado de 1/4"</t>
  </si>
  <si>
    <t>Mt acero cold rolled 1020 cuadrado de 5/16"</t>
  </si>
  <si>
    <t>Mt acero cold rolled 1020 cuadrado de 3/8"</t>
  </si>
  <si>
    <t>Mt acero cold rolled 1020 cuadrado de 3/16</t>
  </si>
  <si>
    <t>Mt bronce latón de 1" redondo</t>
  </si>
  <si>
    <t>Mt bronce latón de 1-1/4" redondo</t>
  </si>
  <si>
    <t>Broca para centro HSS No. 3</t>
  </si>
  <si>
    <t>Broca para centro HSS No. 4</t>
  </si>
  <si>
    <t>Tornillo bristol 10mm x 2" paso 1,5</t>
  </si>
  <si>
    <t>Tuerca 10mm paso 1,5</t>
  </si>
  <si>
    <t>Tornillo cabeza hexagonal 10mm x 4" paso 1,5</t>
  </si>
  <si>
    <t>Tornillo bristol 16mm x 75 paso 2</t>
  </si>
  <si>
    <t>Tuerca 12mm paso 1,75</t>
  </si>
  <si>
    <t>Tornillo bristol 12mm x 3-1/2" paso 1,75</t>
  </si>
  <si>
    <t>Tornillo bristol 4mm P/N x 1-1/2</t>
  </si>
  <si>
    <t>Tornillo bristol 5mm P/N x 1-1/2</t>
  </si>
  <si>
    <t>Tornillo bristol 6mm P/N x 1-1/2</t>
  </si>
  <si>
    <t>Tuerca 4mm P/N</t>
  </si>
  <si>
    <t>Tuerca 5mm P/N</t>
  </si>
  <si>
    <t>Tuerca 6mm P/N</t>
  </si>
  <si>
    <t xml:space="preserve">Piedra esmeril gris de 8 x 1 </t>
  </si>
  <si>
    <t>Piedra esmeril para tungsteno de 8 x 1</t>
  </si>
  <si>
    <t>Piedra esmeril gris de 6 x 1 gg</t>
  </si>
  <si>
    <t>Piedra esmeril p/tungsteno de 6 x 1</t>
  </si>
  <si>
    <t xml:space="preserve">Caneca aceite soluble </t>
  </si>
  <si>
    <t>Caneca aceite SAE-30</t>
  </si>
  <si>
    <t>Mt nylon empak redondo 1"</t>
  </si>
  <si>
    <t>Mt nylon empak redondo 1-1/4"</t>
  </si>
  <si>
    <t>Mt nylon empak redondo 1-1/2"</t>
  </si>
  <si>
    <t>Cuñete grasa de litio</t>
  </si>
  <si>
    <t>Buril HSS de 5/16" Polaco</t>
  </si>
  <si>
    <t>Buril HSS de 3/8" Polaco</t>
  </si>
  <si>
    <t>Buril HSS de 1/2" Polaco</t>
  </si>
  <si>
    <t>Segueta para marco de 1/2 x 18 dientes</t>
  </si>
  <si>
    <t>Segueta DE 14 X1 PARA MAQUINA STARRET</t>
  </si>
  <si>
    <t>Jgo fresas modulares 1,5 x 8 pzs</t>
  </si>
  <si>
    <t>Jgo fresas modulares 1,75 x 8 pzs</t>
  </si>
  <si>
    <t>Jgo fresas modulares 2 x 8 pzs</t>
  </si>
  <si>
    <t>Calibrador telescópico Mitutoyo en pulgadas de 8mm a 150mm</t>
  </si>
  <si>
    <t>Calibrador telescópico Mitutoyo en pulgadas de 5/16 a 6"</t>
  </si>
  <si>
    <t>Micrómetro para interiores 50 a 350 mm Mitutoyo</t>
  </si>
  <si>
    <t>Micrómetro para interiores 2 a 12" Mitutoyo</t>
  </si>
  <si>
    <t>Calibrador pie de rey 8" análogo Mitutoyo</t>
  </si>
  <si>
    <t>Calibrador pie de rey 12" análogo Mitutoyo</t>
  </si>
  <si>
    <t>Micrómetro para exteriores 25 a 50 Mitutoyo</t>
  </si>
  <si>
    <t>Micrómetro para exteriores 1" a 2" Mitutoyo</t>
  </si>
  <si>
    <t>Juego rimas cilíndricas hasta 25mm</t>
  </si>
  <si>
    <t>Bases magnéticas Mitutoyo</t>
  </si>
  <si>
    <t>Comparadores en milésimas de pulgadas Mitutoyo</t>
  </si>
  <si>
    <t>Comparadores en centésimas de milímetros Mitutoyo</t>
  </si>
  <si>
    <t>Jgo macho HSS 3/16 rosca ordinaria Polaco</t>
  </si>
  <si>
    <t>Jgo macho HSS 1/4 rosca ordinaria Polaco</t>
  </si>
  <si>
    <t>Jgo macho HSS 5/16 rosca ordinaria Polaco</t>
  </si>
  <si>
    <t>Jgo macho HSS 3/8 rosca ordinaria Polaco</t>
  </si>
  <si>
    <t>Jgo macho HSS 7/16 rosca ordinaria Polaco</t>
  </si>
  <si>
    <t>Jgo macho HSS 1/2 rosca ordinaria Polaco</t>
  </si>
  <si>
    <t>Jgo macho HSS 9/16 rosca ordinaria Polaco</t>
  </si>
  <si>
    <t>Jgo macho HSS 5/8 rosca ordinaria Polaco</t>
  </si>
  <si>
    <t>Jgo macho HSS 3/4 rosca ordinaria Polaco</t>
  </si>
  <si>
    <t>Jgo macho HSS 3/16 rosca fina Polaco</t>
  </si>
  <si>
    <t>Jgo macho HSS 1/4 rosca fina Polaco</t>
  </si>
  <si>
    <t>Jgo macho HSS 5/16 rosca fina Polaco</t>
  </si>
  <si>
    <t>Jgo macho HSS 3/8 rosca fina Polaco</t>
  </si>
  <si>
    <t>Jgo macho HSS 7/16 rosca fina Polaco</t>
  </si>
  <si>
    <t>Jgo macho HSS 1/2 rosca fina Polaco</t>
  </si>
  <si>
    <t>Jgo macho HSS 9/16 rosca fina Polaco</t>
  </si>
  <si>
    <t>Jgo macho HSS 5/8 rosca fina Polaco</t>
  </si>
  <si>
    <t>Jgo macho HSS 3/4 rosca fina Polaco</t>
  </si>
  <si>
    <t>Jgo macho HSS 5mm paso normal Polaco</t>
  </si>
  <si>
    <t>Jgo macho HSS 6mm paso normal Polaco</t>
  </si>
  <si>
    <t>Jgo macho HSS 8mm paso normal Polaco</t>
  </si>
  <si>
    <t>Jgo macho HSS 10mm paso normal Polaco</t>
  </si>
  <si>
    <t>Jgo macho HSS 12mm paso normal Polaco</t>
  </si>
  <si>
    <t>Jgo macho HSS 14mm paso normal Polaco</t>
  </si>
  <si>
    <t>Jgo macho HSS 16mm paso normal Polaco</t>
  </si>
  <si>
    <t>Jgo macho HSS 18mm paso normal Polaco</t>
  </si>
  <si>
    <t>Jgo macho HSS 5mm paso fino Polaco</t>
  </si>
  <si>
    <t>Jgo macho HSS 6mm paso fino Polaco</t>
  </si>
  <si>
    <t>Jgo macho HSS 8mm paso fino Polaco</t>
  </si>
  <si>
    <t>Jgo macho HSS 10mm paso fino Polaco</t>
  </si>
  <si>
    <t>Jgo macho HSS 12mm paso fino Polaco</t>
  </si>
  <si>
    <t>Jgo macho HSS 14mm paso fino Polaco</t>
  </si>
  <si>
    <t>Jgo macho HSS 16mm paso fino Polaco</t>
  </si>
  <si>
    <t>Jgo macho HSS 18mm paso fino Polaco</t>
  </si>
  <si>
    <t>Juego terraja hasta 1" rosca ordinaria</t>
  </si>
  <si>
    <t>Juego terraja hasta 1" rosca fina</t>
  </si>
  <si>
    <t>Juego terraja en milímetros hasta 24mm rosca ordinaria</t>
  </si>
  <si>
    <t>Juego terraja en milímetros hasta 24mm rosca fina</t>
  </si>
  <si>
    <t>Lima media caña de 6"</t>
  </si>
  <si>
    <t>Lima media caña de 8"</t>
  </si>
  <si>
    <t>Lima plana de 6"</t>
  </si>
  <si>
    <t>Lima plana de 8"</t>
  </si>
  <si>
    <t>Lima cuadrada de 6"</t>
  </si>
  <si>
    <t>Lima cuadrada de 8"</t>
  </si>
  <si>
    <t>Lima triangular de 6"</t>
  </si>
  <si>
    <t>Lima triangular de 8"</t>
  </si>
  <si>
    <t>Moleteador multiple</t>
  </si>
  <si>
    <t>Renovación de material bibliográfico</t>
  </si>
  <si>
    <t>Contratación personal para biblioteca estudios previos</t>
  </si>
  <si>
    <t>Capacitación  funcionarios de biblioteca</t>
  </si>
  <si>
    <t>Cursos de atención a publico o atención a ciudadano</t>
  </si>
  <si>
    <t>Adquisición de ventilador para lipieza de libros (aspiradora)</t>
  </si>
  <si>
    <t>Transporte</t>
  </si>
  <si>
    <t>Pruebas e Implementación</t>
  </si>
  <si>
    <t>Reuniones preliminares con la Universidad de Plamplona para realizar la solicitud</t>
  </si>
  <si>
    <t>Actualización ACADEMUSOFT</t>
  </si>
  <si>
    <t>Docencia PES</t>
  </si>
  <si>
    <t>Funcionamiento biblioteca</t>
  </si>
  <si>
    <t>BIENESTAR</t>
  </si>
  <si>
    <t>Contratación personal para biblioteca</t>
  </si>
  <si>
    <t>Contratos firmados</t>
  </si>
  <si>
    <r>
      <rPr>
        <sz val="10"/>
        <color indexed="8"/>
        <rFont val="Calibri"/>
        <family val="2"/>
        <scheme val="minor"/>
      </rPr>
      <t>Parti</t>
    </r>
    <r>
      <rPr>
        <sz val="10"/>
        <rFont val="Calibri"/>
        <family val="2"/>
        <scheme val="minor"/>
      </rPr>
      <t>cipación en encuentros deportivos externos e internos</t>
    </r>
  </si>
  <si>
    <r>
      <t xml:space="preserve">Estudios previos para la Asistencia a Congreso de ACOFI del </t>
    </r>
    <r>
      <rPr>
        <sz val="10"/>
        <color indexed="63"/>
        <rFont val="Calibri"/>
        <family val="2"/>
        <scheme val="minor"/>
      </rPr>
      <t>26 al 29 de septiembre de 2017 “Las facultades de ingeniería y su compromiso con la sociedad” en Cartagena</t>
    </r>
  </si>
  <si>
    <r>
      <t xml:space="preserve">Asistencia a Congreso de ACOFI del </t>
    </r>
    <r>
      <rPr>
        <sz val="10"/>
        <color indexed="63"/>
        <rFont val="Calibri"/>
        <family val="2"/>
        <scheme val="minor"/>
      </rPr>
      <t>26 al 29 de septiembre de 2017 “Las facultades de ingeniería y su compromiso con la sociedad” en Cartagena</t>
    </r>
  </si>
  <si>
    <r>
      <rPr>
        <sz val="10"/>
        <color indexed="8"/>
        <rFont val="Calibri"/>
        <family val="2"/>
        <scheme val="minor"/>
      </rPr>
      <t xml:space="preserve">Universidad Pedagogica y Tecnologica de Colombia Sede Duitama:  </t>
    </r>
    <r>
      <rPr>
        <sz val="10"/>
        <color indexed="63"/>
        <rFont val="Calibri"/>
        <family val="2"/>
        <scheme val="minor"/>
      </rPr>
      <t>segundo congreso internacional y quinto nacional de Ing. Electromecánica para septiembre del 2017</t>
    </r>
  </si>
  <si>
    <t>Contratación de personal académico</t>
  </si>
  <si>
    <t>Solicitud de contratación</t>
  </si>
  <si>
    <t>Elaboración de estudios previos</t>
  </si>
  <si>
    <t>Actualización</t>
  </si>
  <si>
    <t>Talleres</t>
  </si>
  <si>
    <t>Logistica</t>
  </si>
  <si>
    <t>Transporte ruta cultural</t>
  </si>
  <si>
    <t>Contratación de prestacion de servicios del conferencista</t>
  </si>
  <si>
    <t>Semana de la mujer</t>
  </si>
  <si>
    <t>Conferencista experto  en sustancias psicoactivas</t>
  </si>
  <si>
    <t>Impresora a color</t>
  </si>
  <si>
    <t xml:space="preserve">Listado de personas de la comunidad educativa que participan de las actividades de Arte y Cultura </t>
  </si>
  <si>
    <t>Renovación de la acreditación TPC</t>
  </si>
  <si>
    <t>Acreditación de programas</t>
  </si>
  <si>
    <t>Adquisición - Raspberri Pi 3b, Canakit, Arduino Uno R3, Arduino Yún, FPGA, Osciloscopio Digital, RIGOL DS1102E /100MHz, Fuente de poder, PeakTech 6145, Multímetro digital, Fluke 117, GPS Neo 6M, De flama infrarojo LM393 IR 760nm -1100nm, De inclinación SW520, Módulo Bluetooth HC05, De color TCS3200, De gases QMQ2 con tarjeta, Pulso cardíaco KY029, De ultrasonido HC-SR04, De movimiento HC-SR501 PIR, De humedad en suelo HL-69, Motor paso a paso, DC, Servomotor, Módulo de relevos, Módulo cámara</t>
  </si>
  <si>
    <t>Capacitación en uso de los equipos</t>
  </si>
  <si>
    <t>Contratación para capacitación</t>
  </si>
  <si>
    <t>Facultad de sistemas</t>
  </si>
  <si>
    <t>Memorias evento</t>
  </si>
  <si>
    <t>Visibilidad - Eventos</t>
  </si>
  <si>
    <t>Movilidad</t>
  </si>
  <si>
    <t xml:space="preserve">Capacitación docente facultad de Mecatrónica </t>
  </si>
  <si>
    <t>Suministro de Batería de Seis (6) PLC´s S7 1200 Completa</t>
  </si>
  <si>
    <t>FACULTAD DE SISTEMAS</t>
  </si>
  <si>
    <t>FACULTAD MECATRÓNICA</t>
  </si>
  <si>
    <t xml:space="preserve">Fortalecimiento de la línea de róbotica y automatización industrial  facultad de mecatronica </t>
  </si>
  <si>
    <t xml:space="preserve">Fortalecimiento laboratorios experimentales electiva (electrónica flexible)facultad de mecatronica </t>
  </si>
  <si>
    <t>Por definir</t>
  </si>
  <si>
    <t>Internacionalización  y movilidad  facultad mecatrónica</t>
  </si>
  <si>
    <t xml:space="preserve">Adquisición de equipos / herramientas mecatrónica  </t>
  </si>
  <si>
    <t>FACULTAD MECÁNICA</t>
  </si>
  <si>
    <t>Inscripcion</t>
  </si>
  <si>
    <t>Fablab  fase 2 (facultad mecánica)</t>
  </si>
  <si>
    <t>Laboratorio de metrologia  (facultad mecánica)</t>
  </si>
  <si>
    <t>Capacitación docente en sofware especializado de diseño de mecánica (facultad mecánica)</t>
  </si>
  <si>
    <t>Libros técnicos, revistas especializadas y membresías de ingeniería mécanica. considerar otras editoriales  (facultad mecánica)</t>
  </si>
  <si>
    <t>Escáner e impresora para facultades  (facultad mecánica)</t>
  </si>
  <si>
    <t>Insumos para la impresora  3d cube (facultad mecánica)</t>
  </si>
  <si>
    <t xml:space="preserve">Talleres y laboratorios (facultad procesos industriales) </t>
  </si>
  <si>
    <t xml:space="preserve">Libros técnicos electronicos. ampliar oferta de editorial pearson. considerar otras editoriales. (facultad procesos industriales) </t>
  </si>
  <si>
    <t xml:space="preserve">Tonner para impresora  hp laserjet pro mfp m476dw (faculta procesos industriales)  </t>
  </si>
  <si>
    <t>Recurso humano: secretaria  (especializaciones)</t>
  </si>
  <si>
    <t>Tarjetas para instrumentación (especializaciones)</t>
  </si>
  <si>
    <t>Movilidad (especializaciones)</t>
  </si>
  <si>
    <t xml:space="preserve">Laboratorio de maquinas térmicas:  (facultad electromecánica) </t>
  </si>
  <si>
    <t>Laboratorio de maquinas mecanicas (facultad electromecánica)</t>
  </si>
  <si>
    <t>Expo estudiantne nacional 2017 (facultad mecánica)</t>
  </si>
  <si>
    <t xml:space="preserve">Movilidad facultad mecánica </t>
  </si>
  <si>
    <t>Adquisición de equipos (en dólares)</t>
  </si>
  <si>
    <t>Cursos de capacitación intersemestrales para docentes de las facultadades y del área de mecánica.</t>
  </si>
  <si>
    <t>Movilidad (facultad procesos industriales)</t>
  </si>
  <si>
    <t>Editorial Pearson
Alfaomega
Prentice Hall
McGraw Hill</t>
  </si>
  <si>
    <t>Editorial Pearson Base datos Premium
Prentice Hall
Editorial McGraw Hill</t>
  </si>
  <si>
    <t>Movilidad (facultad electromecánica)</t>
  </si>
  <si>
    <t>FACULTAD PROCESOS INDUSTRIALES</t>
  </si>
  <si>
    <t>ESPECIALIZACIONES</t>
  </si>
  <si>
    <t>FACULTAD DE ELECTROMECÁNICA</t>
  </si>
  <si>
    <t>Asistencia</t>
  </si>
  <si>
    <t>Adquisición elementos administración de especializaciones</t>
  </si>
  <si>
    <t>TALLERES</t>
  </si>
  <si>
    <t>Insumos laboratorios</t>
  </si>
  <si>
    <t xml:space="preserve">Libros técnicos electronicos. ampliar oferta de editorial pearson. considerar otras editoriales. (Facultad electromecánica) </t>
  </si>
  <si>
    <t>Escáner e impresora para Facultades (Facultad electromecánica)</t>
  </si>
  <si>
    <t xml:space="preserve">Equipo de montaje y desmontaje de rodamientos. Alineador de ejes. </t>
  </si>
  <si>
    <t>Sistema de ventiladores didácticos en mesa de trabajo, con medidor de flujo y medidor de presión. Mínimo 1 ventilador axial, 1 ventilador centrifugo, 1 ventilador radial.</t>
  </si>
  <si>
    <t>Sistema de bombas didácticas en mesa de trabajo. Mínimo 1 bomba de engranajes, 1 bomba de lóbulos, 1 bomba centrifuga, 1 bomba de paletas, 1 bomba de vacío.</t>
  </si>
  <si>
    <t>Editorial Pearson Base datos Premium
Editorial McGraw Hill</t>
  </si>
  <si>
    <t xml:space="preserve"> Pasajes aereos y viáticos</t>
  </si>
  <si>
    <t xml:space="preserve"> Pasajes aereos y viáticos 5 dias</t>
  </si>
  <si>
    <t>Suministro de  elementos para Bancos de Trabajo                              
• Seis Sensores de Proximidad Inductivos
• Ocho Sensores de Proximidad Capacitivos
• Ocho Sensores Foto-Eléctricos
• 16 Relevos (Bobina 24 Voltios DC)
• 16 Mini-Contactores (Bobina 24 Voltios DC)
• Elementos complementarios para la adecuación, instalación y puesta a punto del sistema</t>
  </si>
  <si>
    <t>Tarjeta BMXRMS008MPF memoria para MODICON M340</t>
  </si>
  <si>
    <t>Microcard 6ES7953-8LG30-0AA0 |100276315 SIMATIC S7 300 SIEMENS</t>
  </si>
  <si>
    <t>Software SIMATIC S7  6ES7810-4CC10-0YA5 STEP7 V5.5 LICENCIA FLOT. Patra 1 usuario SIEMENS</t>
  </si>
  <si>
    <t>WINCC flexible 2008 estándar 6AV6612-0AA51-3CA5W License clave de licencia SIEMENS</t>
  </si>
  <si>
    <t>Sostware UNITY PRO UNYSPUSFUV1X SCHNEIDER ELECTRIC</t>
  </si>
  <si>
    <t>Suministro de Equipos de Automatización para los Bancos Nuevos:
- Dos (2) PLC´s Industriales MEDIA GAMA. Marca reconocida  
- Dos (2) Panel Táctil HMI + soporte (Marca Reconocida) 
- Dos (2)Variador de Velocidad (Marca Reconocida)
- Dos MEMORIA SD 8 GB (24 PLCS + 8 PANTALLAS)
- Dos fuentes 24 VDC por módulo
- Elementos complementarios</t>
  </si>
  <si>
    <t xml:space="preserve">CONTROL INTERNO </t>
  </si>
  <si>
    <t xml:space="preserve">Plan Integral de Auditorias </t>
  </si>
  <si>
    <t xml:space="preserve">Evaluar el sistema integrado de control interno  </t>
  </si>
  <si>
    <t xml:space="preserve">Informe de auditorias </t>
  </si>
  <si>
    <t xml:space="preserve">Prestar los servicios profesionales para el apoyo y asisitencia tecnica y adelantar las demas actividades asignadas, en concordancia con los roles que cumple la oficina de Control Interno ,dentro de la Escuela Tecnologica Instituto Tecnico Central </t>
  </si>
  <si>
    <t xml:space="preserve">Actualizacion  y mejoramiento de los procesos de control inteno  </t>
  </si>
  <si>
    <t xml:space="preserve">Procesos del area publicados en la pagina </t>
  </si>
  <si>
    <t>Prestar el sevicio para el apoyo en la programacion y ejecucion de las auditorias a los diferentes procesos de la entidad y adelantar las demas actividades asignadas , en concordancia con los roles que cumple la oficina de Contro Interno dentro de la Escuela Tecnologica Instituto Tecnico Central.</t>
  </si>
  <si>
    <t xml:space="preserve">Presentar la totalidad de los informes solicitados   </t>
  </si>
  <si>
    <t xml:space="preserve">Informes entregados entregados a los enter de control   </t>
  </si>
  <si>
    <t xml:space="preserve">Seguimiento a los informes que la entidad debe entregar a los entes de control extreno </t>
  </si>
  <si>
    <t xml:space="preserve">Informes o presentacion de seguimiento </t>
  </si>
  <si>
    <t>ÁREA</t>
  </si>
  <si>
    <t>quedate en la etitc trabajo social y psicologia (bienestar universitario)</t>
  </si>
  <si>
    <t>Quédate en la ETITC. 
Trabajo social y psicología</t>
  </si>
  <si>
    <t xml:space="preserve">Quédate en la ETITC. 
Una ETITC activa. Recreación  y Deporte </t>
  </si>
  <si>
    <t>Quédate en la ETITC. 
Una ETITC activa. Arte y Cultura.</t>
  </si>
  <si>
    <t>Salud</t>
  </si>
  <si>
    <t xml:space="preserve">Bienestar de calidad con calidez </t>
  </si>
  <si>
    <t>Control Interno</t>
  </si>
  <si>
    <t>NIVEL</t>
  </si>
  <si>
    <t>SATAFF ASESOR</t>
  </si>
  <si>
    <t>Fecha de medición</t>
  </si>
  <si>
    <t xml:space="preserve">AVANCE </t>
  </si>
  <si>
    <t>Avance en tiempo</t>
  </si>
  <si>
    <t>Días</t>
  </si>
  <si>
    <t>Principales avances</t>
  </si>
  <si>
    <t>% estimado de avance</t>
  </si>
  <si>
    <t>Próximas acciones</t>
  </si>
  <si>
    <t>Control interno</t>
  </si>
  <si>
    <t>*Moto</t>
  </si>
  <si>
    <t>*Estructura organizacional</t>
  </si>
  <si>
    <t>*Vehiculo</t>
  </si>
  <si>
    <t>*Concurso</t>
  </si>
  <si>
    <t>SEGUIMIENTO PLAN DE ACCIÓN</t>
  </si>
  <si>
    <t>Desempeño y próximas acciones</t>
  </si>
  <si>
    <t>ESTUDIOS PREVIOS</t>
  </si>
  <si>
    <t>Monitorías</t>
  </si>
  <si>
    <t>Personas de la comunidad educativa que participan de las actividades de bienestar académico</t>
  </si>
  <si>
    <t>Capacitación e implementación del nuevo modelo de evaluación del desempeño</t>
  </si>
  <si>
    <t>Definición y publicación del plan de Talento Humano</t>
  </si>
  <si>
    <t>Actividades para bienestar social</t>
  </si>
  <si>
    <t>Incrementar la participación de los funcionarios en las actividades de Bienestar Social e Incentivos (70% participación y 3,5 satisfacción)</t>
  </si>
  <si>
    <t>Mantener el porcentaje de inscripción en el registro público de carrera administrativa en términos administrativos</t>
  </si>
  <si>
    <t>Ajustar e implementar el manual de funciones</t>
  </si>
  <si>
    <t>Revisar e implementarla herramienta de evaluación de desempeño</t>
  </si>
  <si>
    <t>Gestión de Talento Humano MIPG</t>
  </si>
  <si>
    <t>Implementar SST</t>
  </si>
  <si>
    <t>Implementar ERP</t>
  </si>
  <si>
    <t>Implementar el PIGA</t>
  </si>
  <si>
    <t>Implementar el plan de seguridad vial</t>
  </si>
  <si>
    <t>Gestión de Talento Humano - Implementación de sistemas tecnológicos y de gestión</t>
  </si>
  <si>
    <t>Elección de los nuevos comités de convivencia laboral, COPASS y comisión de personal</t>
  </si>
  <si>
    <t>Revisión estructura organizacional</t>
  </si>
  <si>
    <t>Consultoría para el análisis de estructura</t>
  </si>
  <si>
    <t>Consurso CNSC - 1 fase</t>
  </si>
  <si>
    <t>Pago convenio con el CNSC</t>
  </si>
  <si>
    <t>Concurso profesores medio tiempo (PES)</t>
  </si>
  <si>
    <t>Estudio técnico Planta temporal</t>
  </si>
  <si>
    <t>Depende de la actividad anterior</t>
  </si>
  <si>
    <t>Estructura organizacional de planta</t>
  </si>
  <si>
    <t>Contratista PIGA</t>
  </si>
  <si>
    <t>Gestión de archivo de historias laborales</t>
  </si>
  <si>
    <t>Contratista Archivo</t>
  </si>
  <si>
    <t>Contratista apoyo a la gestión</t>
  </si>
  <si>
    <t>Me puse al día y realicé todas las del mes</t>
  </si>
  <si>
    <t>Reprogr</t>
  </si>
  <si>
    <t>5 o +</t>
  </si>
  <si>
    <t>Secretaria General</t>
  </si>
  <si>
    <t>ATENCIÓN AL CIUDADADO</t>
  </si>
  <si>
    <t>CONTROL INTER DISCIPLINARIO</t>
  </si>
  <si>
    <t>Planeación</t>
  </si>
  <si>
    <t>ORII</t>
  </si>
  <si>
    <t xml:space="preserve">Alianzas con instituciones nacionales e internacionales </t>
  </si>
  <si>
    <t>Firma de nuevos convenios de cooperación  con instituciones para procesos de pasantías, intercambios, investigación y demás actividades académicas</t>
  </si>
  <si>
    <t xml:space="preserve">Originales convenios debidamente firmados </t>
  </si>
  <si>
    <t>Tiquetes/inscripciones-viáticos</t>
  </si>
  <si>
    <t>Renovación de convenios pertinentes y funcionales para la ETITC</t>
  </si>
  <si>
    <t xml:space="preserve">Convenios debidamente firmados </t>
  </si>
  <si>
    <t>Misión académica Europa: Rectoría/ORII</t>
  </si>
  <si>
    <t xml:space="preserve">Informe de la misión académica </t>
  </si>
  <si>
    <t>Tiquetes/gastos de viaje</t>
  </si>
  <si>
    <t>Misión académica Suramérica/ORII, Decanaturas</t>
  </si>
  <si>
    <t>Asamblea General CONAHEC- Canadá/Rector</t>
  </si>
  <si>
    <t xml:space="preserve">Informe de la actividad </t>
  </si>
  <si>
    <t>Tiquetes/gastos de viaje/Inscripciones</t>
  </si>
  <si>
    <t>NAFSA-IALU, Los Ángeles. Estados Unidos de América</t>
  </si>
  <si>
    <t xml:space="preserve">Tiquetes/gastos de viaje- Inscripción </t>
  </si>
  <si>
    <t xml:space="preserve">Fortalecimiento ORII </t>
  </si>
  <si>
    <t xml:space="preserve">Contratación profesional de apoyo para fortalecer y apoyar las labores de relaciones internacionales con Embajadas y Organizaciones </t>
  </si>
  <si>
    <t>Contrato profesional de apoyo</t>
  </si>
  <si>
    <t xml:space="preserve">Contratación profesional de apoyo </t>
  </si>
  <si>
    <t>Pasantes SENA para apoyar los procesos de archivo y atención en la oficina</t>
  </si>
  <si>
    <t>Contrato pasantes</t>
  </si>
  <si>
    <t xml:space="preserve">Contratación pasantes del SENA - mediante Convenio </t>
  </si>
  <si>
    <t xml:space="preserve">Adquisición de equipos/heramientas para la Oficina </t>
  </si>
  <si>
    <t>Adquisición impresora multifuncional, TV, computadora, 100 USB</t>
  </si>
  <si>
    <t xml:space="preserve">Software Gestión ORII </t>
  </si>
  <si>
    <t>Software implementado</t>
  </si>
  <si>
    <t xml:space="preserve">Convocatorias estudiantes de sistema </t>
  </si>
  <si>
    <t>Publicaciones</t>
  </si>
  <si>
    <t xml:space="preserve">Dar a conocer el  "Plan institucional de internacionalización" entre la comunidad educativa y "Acuerdo de movilidad". </t>
  </si>
  <si>
    <t>Librillo del "Plan institucional de internacionalización y Acuerdo de movilidad"</t>
  </si>
  <si>
    <t xml:space="preserve">Publicaciones </t>
  </si>
  <si>
    <t>Promoción de las funciones y actividades de la ORII entre la comunidad educativa</t>
  </si>
  <si>
    <t xml:space="preserve">Folleto promocional ORII </t>
  </si>
  <si>
    <t>Realizar la guía del estudiante extranjero como acompañamiento a los estudiantes por parte de la ORII</t>
  </si>
  <si>
    <t>Librillo "Guía del estudiante extranjero"</t>
  </si>
  <si>
    <t xml:space="preserve">Publicar el Manual para la firma de convenios de la ETITC </t>
  </si>
  <si>
    <t xml:space="preserve">Manual para firma de convenios </t>
  </si>
  <si>
    <t>Movilidad académica estudiantes</t>
  </si>
  <si>
    <t xml:space="preserve">Informes o Certificados de participación </t>
  </si>
  <si>
    <t>Movilidad académica docentes</t>
  </si>
  <si>
    <t xml:space="preserve">Movilidad académica administrativos </t>
  </si>
  <si>
    <t>Grados formación en maestrías</t>
  </si>
  <si>
    <t>Tiquetes/Viáticos</t>
  </si>
  <si>
    <t xml:space="preserve">Eventos </t>
  </si>
  <si>
    <t xml:space="preserve">Planeación y realización del V Congreso Técnico </t>
  </si>
  <si>
    <t>Informe final del Congreso</t>
  </si>
  <si>
    <t xml:space="preserve">Publicidad y otros recursos </t>
  </si>
  <si>
    <t>Planeación y realización del Día del país invitado: Alemania</t>
  </si>
  <si>
    <t xml:space="preserve">Publicación en la página web </t>
  </si>
  <si>
    <t>Publicidad, conferencistas, materiales y otros recursos</t>
  </si>
  <si>
    <t xml:space="preserve">Participación en LACHEC 2017 </t>
  </si>
  <si>
    <t xml:space="preserve">Certificación de participación </t>
  </si>
  <si>
    <t>Pago de inscripción y viáticos</t>
  </si>
  <si>
    <t xml:space="preserve">Planeación y realización del V Congreso Internacional - Nuevas Tendencias en la Gestión del Conocimiento de la Ingeniería </t>
  </si>
  <si>
    <t xml:space="preserve">Tiquetes aéreos, publicidad, conferencistas y otros recursos </t>
  </si>
  <si>
    <t>Participación en el evento anual de UNESCO - UNEVOC - México</t>
  </si>
  <si>
    <t>Reunión de rectores/ORII en Costa Rica en el marco de la IALU</t>
  </si>
  <si>
    <t>Requerimientos otras áreas</t>
  </si>
  <si>
    <t>Requerimientos de otras áreas</t>
  </si>
  <si>
    <t>TECNOLÓGIA</t>
  </si>
  <si>
    <t>Implementación del componente de Seguridad y Privacidad de la Información de GEL (Gobierno en Línea)</t>
  </si>
  <si>
    <t>Implementación del logro Estrategia de TI del  componente de Gestión TI de GEL (Gobierno en Línea)</t>
  </si>
  <si>
    <t xml:space="preserve"> Adopción de Tecnologías de Código Abierto para la ETITC: Fase II Gestión Académica</t>
  </si>
  <si>
    <t xml:space="preserve"> Implementación  de soluciones de infraestructura para optimizar las operaciones criticas.</t>
  </si>
  <si>
    <t>Campus virtual</t>
  </si>
  <si>
    <t>Gestión de Informática y Comunicaciones</t>
  </si>
  <si>
    <r>
      <t xml:space="preserve">* El informe semestre de PRDS </t>
    </r>
    <r>
      <rPr>
        <b/>
        <sz val="11"/>
        <color theme="1"/>
        <rFont val="Calibri"/>
        <family val="2"/>
        <scheme val="minor"/>
      </rPr>
      <t xml:space="preserve">NO </t>
    </r>
    <r>
      <rPr>
        <sz val="11"/>
        <color theme="1"/>
        <rFont val="Calibri"/>
        <family val="2"/>
        <scheme val="minor"/>
      </rPr>
      <t xml:space="preserve"> se entregó en los plazoz establecidos de ley
* Se solicitó al área formalmente la realizacióin del informe ante los vencimientos de terminos de acuerdo a la ley (</t>
    </r>
    <r>
      <rPr>
        <b/>
        <sz val="11"/>
        <color theme="1"/>
        <rFont val="Calibri"/>
        <family val="2"/>
        <scheme val="minor"/>
      </rPr>
      <t>Ver seguimiento en control interno</t>
    </r>
    <r>
      <rPr>
        <sz val="11"/>
        <color theme="1"/>
        <rFont val="Calibri"/>
        <family val="2"/>
        <scheme val="minor"/>
      </rPr>
      <t>)</t>
    </r>
  </si>
  <si>
    <t>*Solicitar informes  informe ejecutivo anual del sistema control interno, 
* Informe de control interno contable
* Certificación actualización Ekogui</t>
  </si>
  <si>
    <t>* Seguimiento a los informes de las áreas : Sistemas, control interno.
* Auditoria talento humano</t>
  </si>
  <si>
    <t>* Primera medición de los índicadores de gestión
* Reunión interna del área</t>
  </si>
  <si>
    <t>PLANTA FÍSICA</t>
  </si>
  <si>
    <t>TALENTO HUMANO</t>
  </si>
  <si>
    <t>ACADEMIA</t>
  </si>
  <si>
    <t>FACULTAD MECATRONICA</t>
  </si>
  <si>
    <t>INVESTIGACIÓN</t>
  </si>
  <si>
    <t>BACHILLERATO</t>
  </si>
  <si>
    <t>EXTENSIÓN</t>
  </si>
  <si>
    <t>Fecha</t>
  </si>
  <si>
    <t>En febrero se realizará la presentación al comité del SIG</t>
  </si>
  <si>
    <t>Se realizará el debido ajuste</t>
  </si>
  <si>
    <t>La capacitación de realizará en el mes de febrero (21 y 22)</t>
  </si>
  <si>
    <t>Consolidar los ajustes realizados por las áreas en el taller</t>
  </si>
  <si>
    <t>Se trabajará en febrero y marzo</t>
  </si>
  <si>
    <t>En el mes de febrero se realizará el seguimiento al plan de acción de las actividades realizadas en el mes de enero</t>
  </si>
  <si>
    <t>Se realizará seguimiento a los trámites</t>
  </si>
  <si>
    <t>Se está a la espera de la definición de la entrega por parte de la alcaldia local de kenedy y el DADEP para el recibo del inmueble y dar inicio a la operación</t>
  </si>
  <si>
    <t>Se realiza la publicación del plan anticorrupción de acuerdo a los lineamientos normativos</t>
  </si>
  <si>
    <t>Consolidación del plan de desarrollo de las áreas</t>
  </si>
  <si>
    <t>Se seguirá construyendio el l infome de gestión</t>
  </si>
  <si>
    <t>Se espera definir las conclusiones de la caracterización</t>
  </si>
  <si>
    <t>Se contemplara la medición 2017</t>
  </si>
  <si>
    <t xml:space="preserve">* Se encuentra en elaboración las matrices de inventario activos actualizados y matriz de información clasificada por área.
* Adelanto de informes </t>
  </si>
  <si>
    <t>Implementación de la herramienta  como Sistema de Información Centralizado de PQRSD</t>
  </si>
  <si>
    <t>Realización de estudios previos</t>
  </si>
  <si>
    <t>* Contratación de desarrollador
* Estudios previos consultora</t>
  </si>
  <si>
    <t>*Contrato
* Insumos entregados</t>
  </si>
  <si>
    <t>Estudios previos gnosoft, sevenet, enterprice  arquitect</t>
  </si>
  <si>
    <t>* Se ira alimentando esta actividad de acuerdo a lo estipulado en la normatividad
* Consolidado de plan de capacitaciones 
*  Plan de bienestar e Incentivos</t>
  </si>
  <si>
    <t>* Se realizará la publicación en el mes de febrero
* Inicio de la campaña de divulgación</t>
  </si>
  <si>
    <t>Solicitar acapcitación en SIGEP 2</t>
  </si>
  <si>
    <t>Consolidación ejecutiva del plan</t>
  </si>
  <si>
    <t>Se esta esperando los ajustes técnicos a los errores reportados por el software</t>
  </si>
  <si>
    <t xml:space="preserve">Se está a la espera de la aprobación </t>
  </si>
  <si>
    <t>Esta actividad se retomará en el segundo semestre del 2017</t>
  </si>
  <si>
    <t>Consolidación de monitores (Listado)</t>
  </si>
  <si>
    <t>Se seguira en la busqueda de nuevos convenios</t>
  </si>
  <si>
    <t>Se envia procedimiento para la consolidación de elementos para el desarrollo de los proyectos aprobados
Tienen plazo hasta el 28 de febrero</t>
  </si>
  <si>
    <t>Se realice el pago</t>
  </si>
  <si>
    <t>Realizar solicitud de cotizaciones a otras empresas</t>
  </si>
  <si>
    <t>Se tiene prevista reunión con la empresa coasfarma
Reuniones con policia nacional y otras empresas</t>
  </si>
  <si>
    <t>Se espera a que academia asigne los espcacios solicitados por el área</t>
  </si>
  <si>
    <t>Consolidar el perfil del profesional</t>
  </si>
  <si>
    <t>Se iniciarán 3 cursos</t>
  </si>
  <si>
    <t>Dar inicio a la matricula</t>
  </si>
  <si>
    <t>Se gestionara la solicitud de profesional de poyo</t>
  </si>
  <si>
    <t>*Reporte de bajas de equipos y maquinaria en los talleres y laboratorios
*  Actualización del inventario de talleres y laboratorios</t>
  </si>
  <si>
    <t>Se espera disponibilidad pesupuestal para la contratación del profesional</t>
  </si>
  <si>
    <t>Se espera respuesta por el área encargada</t>
  </si>
  <si>
    <t>* Iluminación patio carrera 17</t>
  </si>
  <si>
    <t>* Se pasa propuesta de modificatorio al contrato vigente (333 - 2016)</t>
  </si>
  <si>
    <t>* Contratación debe hacer invitación pública</t>
  </si>
  <si>
    <t>* Adecuación de talleres (Ajuste, mecánica, fab lab) talleres en general</t>
  </si>
  <si>
    <t>* Se espera tener cotizaciones de elementos</t>
  </si>
  <si>
    <t>* Solicitar adición al contrato vigente</t>
  </si>
  <si>
    <t>Terminar con la contratación de los docentes restantes (10%)</t>
  </si>
  <si>
    <t>Tener contrato con el tiempo</t>
  </si>
  <si>
    <t>Tener contrato con el espectador</t>
  </si>
  <si>
    <t>Se revisará la fecha de vencimiento de contrato</t>
  </si>
  <si>
    <t>Se solicita cotización al asesor de koha para la renovación</t>
  </si>
  <si>
    <t>Inicien labores los contratistas de biblioteca</t>
  </si>
  <si>
    <t>Tener cotización y estudios previos</t>
  </si>
  <si>
    <t>Tener impresora instalada</t>
  </si>
  <si>
    <t>* Se agendará la visita del CNA para la acreditación</t>
  </si>
  <si>
    <t>Estas reuniones son semestrales, se da por finalizada esta actividad</t>
  </si>
  <si>
    <t>Divulgación del SACES y CNA</t>
  </si>
  <si>
    <t>Preparación de la viista de pares amigos</t>
  </si>
  <si>
    <t>Se espera respuesta por biblioteca</t>
  </si>
  <si>
    <t>Se da por finalizada esta actividad</t>
  </si>
  <si>
    <t>6.19%</t>
  </si>
  <si>
    <t>Solicitar requerimiento al área de TI</t>
  </si>
  <si>
    <t>Queda pendiente la entrega de las fechas de capacitaciones</t>
  </si>
  <si>
    <t>Abril 7 jornada 
Julio 6 Jornada
En las jornadas pedagofíicas programadas</t>
  </si>
  <si>
    <t>Olimpiadas matemáticas, sistemas y ciencias naturales, pruebas saber en la medida que se realice la invitación por otras entidades</t>
  </si>
  <si>
    <t xml:space="preserve">* Se solicita a los líderes de los semilleros como va el proceso de inscripción de muchachos </t>
  </si>
  <si>
    <t>Bienestar - Danzas y Artes</t>
  </si>
  <si>
    <t>Empezar a ver requerimientos y necesidades de las izadas de bandera.</t>
  </si>
  <si>
    <t>* Si se presentan nuevas necesidades se solicitarán</t>
  </si>
  <si>
    <t>Se da inicio al curso</t>
  </si>
  <si>
    <t>Tener la cotización de imprenta nacional</t>
  </si>
  <si>
    <t>* Firma del contrato</t>
  </si>
  <si>
    <t>* Tener contrato</t>
  </si>
  <si>
    <t>* reunión con las universidades Javeriana, rosario para el tema de buenas practicas</t>
  </si>
  <si>
    <t>* Confirmas fechas y asistentes</t>
  </si>
  <si>
    <t>* Documentar las necesidades del software de egresados</t>
  </si>
  <si>
    <t>* Documentar las necesidades del software</t>
  </si>
  <si>
    <t>Empezar a dar gestión a este componente</t>
  </si>
  <si>
    <t>Se envía documento a viceacadémica para su revisión. 
Se espera  tener respuesta para el mes d efebrero</t>
  </si>
  <si>
    <t>Se da cierre a esta actividad</t>
  </si>
  <si>
    <t xml:space="preserve">Renovación de los convenios : Universidad de la Salle, Konrad Lorenz, </t>
  </si>
  <si>
    <t>* Hacer seguimiento a las necesidades de movilidad académica de las áreas</t>
  </si>
  <si>
    <t>En febrero se empieza a gestionar la realización de esta actividad</t>
  </si>
  <si>
    <t>Hasta que no se tenga activa esta sede, no se puede realizar seguimiento a esta actividad</t>
  </si>
  <si>
    <t>Inicio de la ejecución del plan</t>
  </si>
  <si>
    <t>Terminar con la contratación restante</t>
  </si>
  <si>
    <t>Solicitud de insumos para la facultad</t>
  </si>
  <si>
    <t>Se da por finalizada esta actividad ya que el profesional se encuentra laborando</t>
  </si>
  <si>
    <t>Empezar Jornada de planeación</t>
  </si>
  <si>
    <t>Se realiza la contratación del profesional, se da por finalizada esta actividad</t>
  </si>
  <si>
    <t>Se da cierre a  esta actividad por que el profesional ya se encuentra contratado</t>
  </si>
  <si>
    <t>Avance del mes</t>
  </si>
  <si>
    <t>DESEMPEÑO</t>
  </si>
  <si>
    <t>MENOR DEL 60% DE AVANCE  DE GESTIÓN DEL PROYECTO, ACTIVIDAD Y/O PROMEDIO DEL ÁREA SOBRE LO PROYECTADO PARA EL PERIODO</t>
  </si>
  <si>
    <t>EN PROCESO</t>
  </si>
  <si>
    <t>ENTRE EL 60% Y EL 95 % DE AVANCE DE GESTIÓN DEL PROYECTO, ACTIVIDAD Y/O PROMEDIO DEL ÁREA SOBRE LO PROYECTADO PARA EL PERIODO</t>
  </si>
  <si>
    <t>ENTRE EL 95% Y EL 100% DE AVANCE DE GESTIÓN DEL PROYECTO, ACTIVIDAD Y/O PROMEDIO DEL ÁREA SOBRE LO PROYECTADO PARA EL PERIODO</t>
  </si>
  <si>
    <t>CRITICO</t>
  </si>
  <si>
    <t>NORMAL</t>
  </si>
  <si>
    <t>Proyecto / Proceso</t>
  </si>
  <si>
    <t>Actividades</t>
  </si>
  <si>
    <t>Inicio</t>
  </si>
  <si>
    <t>Fin</t>
  </si>
  <si>
    <t>Producto o entregable de la actividad o del proyecto</t>
  </si>
  <si>
    <t>DÍAS</t>
  </si>
  <si>
    <t>VICERRECTORÍA ADMINISTRATIVA</t>
  </si>
  <si>
    <t>VICERRECTORÍA DE INVESTIGACIONES</t>
  </si>
  <si>
    <t>AGREGADO INSTITUCIÓN</t>
  </si>
  <si>
    <t>Avance acumulado</t>
  </si>
  <si>
    <t>Eficiencia del mes</t>
  </si>
  <si>
    <t>Valoración</t>
  </si>
  <si>
    <t>Acciones por realizar</t>
  </si>
  <si>
    <t>RECTORÍA</t>
  </si>
  <si>
    <t>Avance  Tecnología</t>
  </si>
  <si>
    <t>Avance  Recursos Físicos</t>
  </si>
  <si>
    <t>Avance  Talento Humano</t>
  </si>
  <si>
    <t>Avance  Despacho</t>
  </si>
  <si>
    <t>Avance  Bienestar Universitario</t>
  </si>
  <si>
    <t>Avance  Facultad de Sistemas</t>
  </si>
  <si>
    <t>Avance  Facultad Mecatrónica</t>
  </si>
  <si>
    <t>Avance  Facultad Mecánica</t>
  </si>
  <si>
    <t>Avance  Facultad Procesos Industriales</t>
  </si>
  <si>
    <t>Avance  Facultad Electromecánica</t>
  </si>
  <si>
    <t>Avance  Facultad Especializaciones</t>
  </si>
  <si>
    <t>Avance  Talleres y Laboratorios</t>
  </si>
  <si>
    <t>Avance  Bachillerato Técnico Industrial</t>
  </si>
  <si>
    <t>Avance  Investigaciones</t>
  </si>
  <si>
    <t>Avance  Extensión</t>
  </si>
  <si>
    <t>Avance ORII</t>
  </si>
  <si>
    <t>Avance Planeación</t>
  </si>
  <si>
    <t>Avance Secretaría General</t>
  </si>
  <si>
    <t>Avance Control Interno</t>
  </si>
  <si>
    <r>
      <rPr>
        <b/>
        <sz val="11"/>
        <color theme="9" tint="-0.499984740745262"/>
        <rFont val="Calibri"/>
        <family val="2"/>
        <scheme val="minor"/>
      </rPr>
      <t>Ejecutado</t>
    </r>
    <r>
      <rPr>
        <sz val="11"/>
        <color theme="1"/>
        <rFont val="Calibri"/>
        <family val="2"/>
        <scheme val="minor"/>
      </rPr>
      <t xml:space="preserve"> 
</t>
    </r>
    <r>
      <rPr>
        <b/>
        <sz val="11"/>
        <color rgb="FFC00000"/>
        <rFont val="Calibri"/>
        <family val="2"/>
        <scheme val="minor"/>
      </rPr>
      <t>Por ejecutar</t>
    </r>
  </si>
  <si>
    <t>ESPERADO</t>
  </si>
  <si>
    <t>DESEMPEÑO DEL MES</t>
  </si>
  <si>
    <t>% Avance</t>
  </si>
  <si>
    <t>Se realizó el taller de construcción y sensibilización de índicadores por proceso,  Realizada 26 y 27 de enero</t>
  </si>
  <si>
    <t>Elaboración del plan anticorrupción y publicación</t>
  </si>
  <si>
    <t>Se está realizando el informe de gestión</t>
  </si>
  <si>
    <t>Se realiza la consolidación de la caracterización realizada en el año 2016</t>
  </si>
  <si>
    <t>Se realiza la medición 2016 y se realizará 2017</t>
  </si>
  <si>
    <t>Se cargan en la pagina web los trámites que se realizaran para la vigencia 2017</t>
  </si>
  <si>
    <t>Se realizó comité</t>
  </si>
  <si>
    <t>Se realiza reunión con los docentes y se socializa los procesos que lleva la facultad en renovación y  registro calificado</t>
  </si>
  <si>
    <t>Se espera que la impresora se entregue en marzo</t>
  </si>
  <si>
    <t>*Se realizaron estudios previos
* Contratación de lso docentes</t>
  </si>
  <si>
    <t>* Se ralizó un taller de un día sobre plataformas moodle</t>
  </si>
  <si>
    <t>Se establece cronograma de acttividades de formación</t>
  </si>
  <si>
    <t>Se realiza contrato del profesional encargado</t>
  </si>
  <si>
    <t>El comité ya realiza la aprobación de los proyectos (10) y se envia listado a la academia.</t>
  </si>
  <si>
    <t xml:space="preserve">Contrato Profesional </t>
  </si>
  <si>
    <t>* Se solicita cotización a imprenta nacional</t>
  </si>
  <si>
    <t>* Se solicitaron 3 corizaciones a empresa de marketing
* Se definió el slogan</t>
  </si>
  <si>
    <t>Se realiza la apertura de inscripciones a través de la pagina</t>
  </si>
  <si>
    <t>Pastoral</t>
  </si>
  <si>
    <t>Equipo bienestar</t>
  </si>
  <si>
    <t>Inducción estudiantes nuevos</t>
  </si>
  <si>
    <t>Inscripciones Gimnasio</t>
  </si>
  <si>
    <t>Lista de inscritos</t>
  </si>
  <si>
    <t>Curso nivelatorio de matemáticas</t>
  </si>
  <si>
    <t>Taller estilos de aprendizaje</t>
  </si>
  <si>
    <t>Eucaristias bachillerato</t>
  </si>
  <si>
    <t>Inscripciones selecciones deportivas</t>
  </si>
  <si>
    <t>Convivencias</t>
  </si>
  <si>
    <t>CinETITC</t>
  </si>
  <si>
    <t>Feria de servicios de psicologia y trabajo social</t>
  </si>
  <si>
    <t>Congreso Técnico</t>
  </si>
  <si>
    <t>Acompañamientos músciales</t>
  </si>
  <si>
    <t>Programa radial Trabajo Social</t>
  </si>
  <si>
    <t>Programa radial Psicologia</t>
  </si>
  <si>
    <t>Jornada acción de gracias por la mujer</t>
  </si>
  <si>
    <t>Primeras comuniones</t>
  </si>
  <si>
    <t>Tiempos de parciales, una excusa para estar bien</t>
  </si>
  <si>
    <t>Torneo de Ajedrez</t>
  </si>
  <si>
    <t>Noches de tertulia</t>
  </si>
  <si>
    <t xml:space="preserve">Conferencias </t>
  </si>
  <si>
    <t>Fútbol con bienestar</t>
  </si>
  <si>
    <t>Encuentros de parejas "Hágamole mantenimiento al amor"</t>
  </si>
  <si>
    <t>Jornada de toma de decisiones por un buen convivir</t>
  </si>
  <si>
    <t>Taller de parejas</t>
  </si>
  <si>
    <t>Salidas Culturales</t>
  </si>
  <si>
    <t>Espal</t>
  </si>
  <si>
    <t>Talleres de Marketing personal</t>
  </si>
  <si>
    <t xml:space="preserve">Retiros </t>
  </si>
  <si>
    <t xml:space="preserve">Alimenta tu bienestar </t>
  </si>
  <si>
    <t>Socializarte</t>
  </si>
  <si>
    <t>Ciclopaseo</t>
  </si>
  <si>
    <t>No se logra realizar  el programa radial debido que de los invitados al programa no se encontraban</t>
  </si>
  <si>
    <t>Se realiza  la inscripción de monitores / Mayor particpiación de los estudintes se realice divulgación por redes sociales</t>
  </si>
  <si>
    <t>Ya inicio , se realiza los días sabados / Mantener la sistencia de los estudiantes al curso</t>
  </si>
  <si>
    <t>Se inicia y se divulga, se realizan atenciones individuales / Darle continuidad e incrementar en lo posible la cantidad de estudiantes</t>
  </si>
  <si>
    <t>Se lleva a cabo y se da por finalizada esta actividad</t>
  </si>
  <si>
    <t>Se realiza durante la segunda semana del semestre se da finalizaciín</t>
  </si>
  <si>
    <t>Se realizan las iscripciones y se mejoran horarios de atención, / Se espera seguir definiendo la población y la capacidad instalada</t>
  </si>
  <si>
    <t xml:space="preserve">Durate la evaluación se realizan inscripciones de los usuarios  / Actividad duramte el año, mantener las inscripciones </t>
  </si>
  <si>
    <t>Se realiza las inscripciones a travpes de un stand en el patio d ebienestar / Actividad durante el año  se espera mantener las inscripciones</t>
  </si>
  <si>
    <t>Se inician los enrenamientoss, voly , futsal y  baloncesto,   se hace apropiación durante la semana  / Mantener los entrenamientos y aumentar l apoblación</t>
  </si>
  <si>
    <t>No se ha desarrollado, debido que la fecha límite es el día 02 de mrzo/ se espera empezar congreso técnico</t>
  </si>
  <si>
    <t>Torneo relámpago de tenis de mesa /  Campeonato inter "Roscas"</t>
  </si>
  <si>
    <t>Se realizan 26 tutinas personalizadas y acompañamiento / Continuar rutinas y mejorar el seguimiento a cada uno  de los participantes</t>
  </si>
  <si>
    <t xml:space="preserve">Se progama las actividades de cpontrol de peso y % de grasa IMC /  Realizar ejecución </t>
  </si>
  <si>
    <t>Se realizó la programación  para edsta actividad  / se espera lla ejeccución</t>
  </si>
  <si>
    <t xml:space="preserve">Danzas Y TEATRO:  Divulgación de la convocatoria ,  Coro: Realización de inscripociones,  Grupo musico vocal PES: - IBTI  Inscripciones , </t>
  </si>
  <si>
    <t>Se realiza esta actividas de manera satisfactoria el 22 de febrero</t>
  </si>
  <si>
    <t>Se han realzado acompañamientos a las eucaristias Dar continuidad a los acompañamientos</t>
  </si>
  <si>
    <t xml:space="preserve">Participación de eventos </t>
  </si>
  <si>
    <t>realizacion de actividades (Seguimiento estados de salud, remisiones, entre otros) / Seguir dando continuidad a este servicio</t>
  </si>
  <si>
    <t>Se están realizando con cirsos de IBTI y padres  de 6to / Dar continuidad con los otros grupos</t>
  </si>
  <si>
    <t>Se han realizado por cursos las eucaristias / Dar continuidad  a esta actividad pero por grados</t>
  </si>
  <si>
    <t>22 de marzo conferencia sobre cancer y</t>
  </si>
  <si>
    <t>Campaña de donación de sare (62) /, campaña de higuiene y cuidados personales IBI (601) / Continuar en la camapaña de higuiene y toma de tensión arterial, medicina estética docentes y admin 29 y 30 del mes de evaluación,  toma de tensión arteial de administrativos</t>
  </si>
  <si>
    <t>Se reallizó de manera satisfactoria , se da cierre a esta actividad.</t>
  </si>
  <si>
    <t>Se realiza la convocatoria y se da inicio a este componente / Dar continuidad a esta actividad</t>
  </si>
  <si>
    <t>Conferencias  - Charlas</t>
  </si>
  <si>
    <t xml:space="preserve">Inscripción  y puesta en marcha  de grupos </t>
  </si>
  <si>
    <t>15.12%</t>
  </si>
  <si>
    <t>Se realiza la solicitud por del área, se está a la espera de la aprobación de recursos para dar continuidad a esta actividad .</t>
  </si>
  <si>
    <t>Soporte (Call center) de la plataforma tecnologica Gnosoft</t>
  </si>
  <si>
    <t>Se realiza la inscripción a las olimpiadas de física y quimica</t>
  </si>
  <si>
    <t>Se empieza a realizar el seguimiento de los estudiantes en los semilleros de  investigación</t>
  </si>
  <si>
    <t>Asamblea de padres de Familia,  feria escolar,  inscripciones gobierno escolar,  Simulacro pre-icfes. Esta actividad depende mucho del cronogra,a establecido</t>
  </si>
  <si>
    <t>Se realiza la solicitud a través de SIGAF</t>
  </si>
  <si>
    <t>Se realiza la solicitud de los materiales de laboratorio (Estudios previos parobados) Se está  a la espera de recursos para la compra</t>
  </si>
  <si>
    <t>Actualización del plan de Estudios ingeniería de Procesos Industriales (Todos sus niveles)</t>
  </si>
  <si>
    <t>Verificación de asignaturas pertinentes de acuerdo al perfil profesional y laboral de cada nivel</t>
  </si>
  <si>
    <t>Estructuración del plan de estudios</t>
  </si>
  <si>
    <t>Actualización del documento maestro de acuerdo con el plan de estudios ajustado para envio al men</t>
  </si>
  <si>
    <t>Estructurar, elaborar y tramitar documento maestro programa en ingeniería de procesos farmmacéuticos</t>
  </si>
  <si>
    <t>Presentación de la propuesta  del plan de estudios al concejo académico</t>
  </si>
  <si>
    <t xml:space="preserve">Construcción del documento maestro del programa </t>
  </si>
  <si>
    <t>Presentación para aprobación del documento ante Consejo Directivo</t>
  </si>
  <si>
    <t>Registro del documento  ante el SACES para asignación pares académicos</t>
  </si>
  <si>
    <t xml:space="preserve">* Realización de la reunión semanal.
* Realización de la planeación para el mes siguiente
</t>
  </si>
  <si>
    <t xml:space="preserve">
* Informe FURAG 
* Informe SIRECII
* Seguimiento al plan de compras, anticorrupción (Que esten subidos a la pagina)</t>
  </si>
  <si>
    <t xml:space="preserve">* Informe de control Interno contable (Se envía solicitud para cargue en la web)
* Certificación del sistema  EKOGUI 
* Ley de transparanecia y acceso a la información 
* Fomento al control interno
</t>
  </si>
  <si>
    <t>Se realiza la consolidación de los índicadores</t>
  </si>
  <si>
    <t>Se realizo capacitación de producto no conforme</t>
  </si>
  <si>
    <t>No se ha realizado seguimiento a este componente debido a la visita de pares realizada en el mes de febrero, se reprograma fecha.</t>
  </si>
  <si>
    <t>Se ha publicado el informe de gestión, FURAG
Un 90% de los encuestados no consultan paginas dispuestas por la nación para el control social de la escuela, en tanto que el 38 % consultan información a través de la pagina de la escuela, esto, debido que se está publicando la información en la página.</t>
  </si>
  <si>
    <t>Se definen índicadores y se inicia la validación y medición con todas las áreas</t>
  </si>
  <si>
    <t>Se reprogramo el inicio de esta actividad debido a los requerimientos nación: 
SIRECIi, FURAG, Anteproyecto de presupuesto, plan anticorrupción e informe de gestión de la rendición de cuentas, seguimiento sectorial IV Trimestre 2016, sin embargo se sigue realizando el monitoreo mensual.</t>
  </si>
  <si>
    <t>Se realizan el seguimiento al plan de acción, se revisaron y están en proceso de ajuste y actualización conforme a las nuevas personas vinculadas a la entidad (Secretaria general, talleres y laboratorios, bienestar)</t>
  </si>
  <si>
    <t>Se consolida y publica el informe en la pagina institucional</t>
  </si>
  <si>
    <t>Se realiza la consolidación (Base)  para realizar el ajuste al plan estratégico</t>
  </si>
  <si>
    <t>Se realiza y se publica en la web instutcional</t>
  </si>
  <si>
    <t>No se han definido lineamientos en el mes de febrero por parte de la alcaldia, sin embargo el área de planeación ha estado al tanto de este tema</t>
  </si>
  <si>
    <t>Implementación maestría fase 2</t>
  </si>
  <si>
    <t>Implementación Segunda fase laboratorio de seguridad Informática: 
Capacitación en el uso de los equipos</t>
  </si>
  <si>
    <t>Implementación de laboratorio de sistemas embebidos
Adquisición de otros equipos: Adquisición - Raspberri Pi 3b, Canakit, Arduino Uno R3, Arduino Yún, FPGA, Osciloscopio Digital, RIGOL DS1102E /100MHz, Fuente de poder, PeakTech 6145, Multímetro digital, Fluke 117, GPS Neo 6M, De flama infrarojo LM393 IR 760nm -1100nm, De inclinación SW520, Módulo Bluetooth HC05, De color TCS3200, De gases QMQ2 con tarjeta, Pulso cardíaco KY029, De ultrasonido HC-SR04, De movimiento HC-SR501 PIR, De humedad en suelo HL-69, Motor paso a paso, DC, Servomotor, Módulo de relevos, Módulo cámara</t>
  </si>
  <si>
    <t>Implementación de laboratorio de sistemas embebidos:
Adquisición de software</t>
  </si>
  <si>
    <t>Implementación de laboratorio de sistemas embebidos:
Capacitación en el uso de los equipos</t>
  </si>
  <si>
    <t>Se realizó la visita de pares  de manera satisfactoria 14 y 15 de febrero</t>
  </si>
  <si>
    <t>Se realiza la visita de pares para la maestria.</t>
  </si>
  <si>
    <t>Informe de recomendaciones para visita del MEN</t>
  </si>
  <si>
    <t>Lista de asistencia</t>
  </si>
  <si>
    <t>Se tiene un procentaje de avance de esta activida de un 59%</t>
  </si>
  <si>
    <t>Se ha adelantado el trabajo de este componente para dos procesos</t>
  </si>
  <si>
    <t xml:space="preserve">Se actualiza la resolución  081 2017
Se espera empezar a actualizar el manual </t>
  </si>
  <si>
    <t>Se analizan los trámites y se publican en primera instancia en la web, se encuentra en observación la racionalización de un trámite</t>
  </si>
  <si>
    <t>Mantener las actividades de divulgación y socialización del SIG</t>
  </si>
  <si>
    <t>Se publica permanente la documentocaión en la  página, en las inducciones se divulgan las actividades del SIG, en las reuniones convocadas por el rector de la Entidad se mantiene la divulgación</t>
  </si>
  <si>
    <t>Se realiza la apertura de los buzones de servicio prestado, y se está pendiente de la consolidación</t>
  </si>
  <si>
    <t>Se reproggrama actvidad, ya que esta actividad va a ir de la mano con la identificación de producto no conforme</t>
  </si>
  <si>
    <t>Revisión de los procesos de la secretaria general</t>
  </si>
  <si>
    <t>SE GENERAL</t>
  </si>
  <si>
    <t>Proceso de grados, convocatorias, certificaciones, constancias</t>
  </si>
  <si>
    <t>Autoevaluación</t>
  </si>
  <si>
    <t>Planes de mejoramiento</t>
  </si>
  <si>
    <t>Documento de condiciones iniciales</t>
  </si>
  <si>
    <t>Proyección de Talleres</t>
  </si>
  <si>
    <t>Revisión de Syllabus</t>
  </si>
  <si>
    <t>Participación Redes</t>
  </si>
  <si>
    <t>Eventos Académicos</t>
  </si>
  <si>
    <t>Carga académica</t>
  </si>
  <si>
    <t>Calidad académica</t>
  </si>
  <si>
    <t>Se ha realizado la planeación de la autoevaluación</t>
  </si>
  <si>
    <t>Se está elabprando el docuemnto de conidiciones iniciales</t>
  </si>
  <si>
    <t>N/A Empezará el otro mes</t>
  </si>
  <si>
    <t>N/A</t>
  </si>
  <si>
    <t>Actaulización de información SACES</t>
  </si>
  <si>
    <t>Electro</t>
  </si>
  <si>
    <t>Mecánica</t>
  </si>
  <si>
    <t>Especialización</t>
  </si>
  <si>
    <t xml:space="preserve">N/A </t>
  </si>
  <si>
    <t>Realización de encuestas</t>
  </si>
  <si>
    <t xml:space="preserve">Capacitación docente del manejo del taller Schnneider
Elaboración de guías 
</t>
  </si>
  <si>
    <t>Se definen lugar y recursos necesarios para la instalación de una prototipadora 3d y cortadora laser</t>
  </si>
  <si>
    <t>Se ha realizado la planeación de la red RIEM (Propuesta de perfiles electromecánicos ante la consejo nacional de ingeniería eléctrica, mecánica y afines)</t>
  </si>
  <si>
    <t xml:space="preserve">Participación en la reunion mensual de REDIMEC
</t>
  </si>
  <si>
    <t>Radicación de estudios previos para el evento CIMM</t>
  </si>
  <si>
    <t>Esta en proceso de actualización de los syllabus en el nuevo formato (Versión primera del 2017)</t>
  </si>
  <si>
    <t>Revisión de perfiles (Docentes)</t>
  </si>
  <si>
    <t>Semestre siguiente</t>
  </si>
  <si>
    <t>Medición del desempeño de estudiantes</t>
  </si>
  <si>
    <t>Seguimiento del desempeño de estudiantes</t>
  </si>
  <si>
    <t>Análisis  de resultados saber PRO</t>
  </si>
  <si>
    <t>Egresados x facultad</t>
  </si>
  <si>
    <t>Seguimiento grupos, semilleros y proyectos de investigación</t>
  </si>
  <si>
    <t xml:space="preserve">Identificación </t>
  </si>
  <si>
    <t>Seguimiento</t>
  </si>
  <si>
    <t>Acompañamiento</t>
  </si>
  <si>
    <t>Calidad de los Programas</t>
  </si>
  <si>
    <t>Acreditación</t>
  </si>
  <si>
    <t>Registros Calificados</t>
  </si>
  <si>
    <t>Documento Maestro</t>
  </si>
  <si>
    <t>Se realiza la contratación de personal académico al 100%</t>
  </si>
  <si>
    <t>* Conttratación de docentes de cátedra al 100%</t>
  </si>
  <si>
    <t>Evento Académico</t>
  </si>
  <si>
    <t>Se realizan los estudios previos y se radican en contratación</t>
  </si>
  <si>
    <t>No se ha realizado gestión para esta actividad, se espera para el mes de marzo realizar los estudios previos</t>
  </si>
  <si>
    <t>Se solicita cotización y esta en proceso la creación de estudios previos</t>
  </si>
  <si>
    <t>Se realiza el seguimientyo a virtual pro, se valida que aún se encuentra vigente. Para marzo se manteniene el seguimienbto</t>
  </si>
  <si>
    <t>Se realiza la contratación del personal administrativo del área.</t>
  </si>
  <si>
    <t>Se tiene la cotización de metabibloteca, para complementar se realiza la categirización de proyectos de grado</t>
  </si>
  <si>
    <t xml:space="preserve">Se ha solicitado cotización para libros de bachillerato, se espera para el mes de marzo la solicitud de los decanos </t>
  </si>
  <si>
    <t>No se ha realizado gestión en  esta actividad para el mes de febrero, en el mes de marzo se espera realizar la primera capacitación</t>
  </si>
  <si>
    <t>No se ha realizado gestión para esta actividad, en el mes de marzo se espera realizar la solicitud para el curso en mención.</t>
  </si>
  <si>
    <t>No se ha realizado gestión para esta actividad, se espera en el mes de marzo solicitar la cappacitación en ACM</t>
  </si>
  <si>
    <t>No se ha realizado estudios previos, ya que se instala una impresora y queda funcional en el área.</t>
  </si>
  <si>
    <t>Se realiza la asignación de las horas, y se pide a los docentes los materiales correspondientes a sus proyectos</t>
  </si>
  <si>
    <t>Se reciben las solicitudes para la realización de estudios previos</t>
  </si>
  <si>
    <t>Se realizan estudios previos, se radican en contratación y se está a la espera de que termine el procesos pro parte de tesoreria</t>
  </si>
  <si>
    <t>Se realiza el encuentro de semilleros de acuerdo a cronograma establecido</t>
  </si>
  <si>
    <t>Se inicia la convocatoria de artículos</t>
  </si>
  <si>
    <t>Renovación de programas acreditados</t>
  </si>
  <si>
    <t>Solicitud de acreditación</t>
  </si>
  <si>
    <t>Comnstrucción PEP</t>
  </si>
  <si>
    <t>Se ha realizado promoción  y divulgación referente a la maestria en segudirad de la información, eventos de la facultad, OEA. 
Promoción y divulgación de las áreas lenguas, planeación, horarios académicos, día de la tierra</t>
  </si>
  <si>
    <t>Se piden elementos  de trabajo a la vicerrectoria académica (Olga Tafur) para el funcionamiento del área</t>
  </si>
  <si>
    <t>Creación del sitio web de la facultad</t>
  </si>
  <si>
    <t>Sitio web</t>
  </si>
  <si>
    <t>Se asigna el docente, y la generación del prototipo</t>
  </si>
  <si>
    <t>Sistemas</t>
  </si>
  <si>
    <t xml:space="preserve">Se realiza solicitud a talleres y laboratorios de compra de sistemas embebidos </t>
  </si>
  <si>
    <t>Se realiza la actualización de los syllabus en los nuevos formatos</t>
  </si>
  <si>
    <t>CONVOCATORIA DE egresados para el programa de maestria</t>
  </si>
  <si>
    <t>Se realiza la planeación y se dictamina la fecha delk Hacking Day
Reunión con Infomatrix, se definen las posibles fechas y lineamientos generales</t>
  </si>
  <si>
    <t>mecatronica</t>
  </si>
  <si>
    <t>Movilidad - Eventos académicos 
Visibilidad académica</t>
  </si>
  <si>
    <t>Manera de recepción</t>
  </si>
  <si>
    <t xml:space="preserve">Distribución </t>
  </si>
  <si>
    <t>Definir requerimiento procedimental PQRDS</t>
  </si>
  <si>
    <t>Respuesta</t>
  </si>
  <si>
    <t>Reporte</t>
  </si>
  <si>
    <t>Caracterización</t>
  </si>
  <si>
    <t>Revisión del servicio prestado</t>
  </si>
  <si>
    <t>Se firmo convenio de maestria con la ECCI, se dalenta la gestión del convenio con la universidad pedagógica.
Se está tramitando los convenios: Práctica Universidad salle y U tecnológica de bolivar, ideam.</t>
  </si>
  <si>
    <t>17.30%</t>
  </si>
  <si>
    <t>La empresa CMA envia documentos, se está pendiente de la revisión jurídica.</t>
  </si>
  <si>
    <t>No se aprueba la solicitud de la coontratación por razones presupuestales.
Se da cierre a esta actividad.</t>
  </si>
  <si>
    <t>Se trámita el proceso de pasantia con el SENA.
Se da cierre a esta actividad ya que el SENA no cuenta con practicantes, solamente hasta enero del 2018</t>
  </si>
  <si>
    <t>Se reciben 2 solicitudes de estudiantes para Ecuador
Se recibe 1 solicitud de estudiante para medellin</t>
  </si>
  <si>
    <t>Se reciben 2 solicitudes para Docentes, Ecuador y México</t>
  </si>
  <si>
    <t>Se reciben un total  8 solicitudes de movilidad académica.</t>
  </si>
  <si>
    <t>El curso se encuentra activo y con estudiantes inscritos, se da cierre a esta actividad</t>
  </si>
  <si>
    <t xml:space="preserve">De acuerdo a la visita de pares, está en proceso de compra el CRM para llevar control de egresados, Se espera en el mes de marzo, se dictamine el alcance de la herramienta </t>
  </si>
  <si>
    <t>Se realiza reunión con el personal de Comunicaciones, y se dictaminan condiciones inicales</t>
  </si>
  <si>
    <t>Se envia correo electrónico a la vicerrectoria académica  para revisión del portafolio de egresados</t>
  </si>
  <si>
    <t>está en proceso de contrsucción por parte del área de tecnología</t>
  </si>
  <si>
    <t>El área de comunicaciones para realizar la publicación del plan de talento humano, Se espera en el mes de marzo realizar la socialización.</t>
  </si>
  <si>
    <t>Se realizó la capacitación el 27 de febrero, se cuenta con lista de asistencia.</t>
  </si>
  <si>
    <t>Se realiza capacitación de la evaluación de desempeño, participraon 25 personas de plan (equivale a un 85%) de participación, En el mes de marzo se espera empezar con los cursos de excel y redacción, fomentando la participación de los funcionarios.</t>
  </si>
  <si>
    <t>No se ha realizado gestión para esta actividad, En el meas de Marzo, enviar los documentos al CNSC</t>
  </si>
  <si>
    <t>Se trabajo en la revisión del manual de funciones , se espera en el mes de marzo realizar la divulgación.</t>
  </si>
  <si>
    <t xml:space="preserve">Divulgación de la política de SST y primera reunión de copaso, en mes de marzo se realizará convocatoria de brigadistas, exámenes mpedicos ocupaciones, hoja d evida brigadistas, procedimiento para el comité de convivencia laboral, copaso, investigación accidentes de trabajo, </t>
  </si>
  <si>
    <t>Se realizan  pruebas de nómida y pes, y la snóminos admin y bachillerat esta en fase d eimplementación y corrección.
Se espera en el mes de marzo complementar el erp por parte de TH</t>
  </si>
  <si>
    <t>Se reciben observaciones del plan por parte de los expertos, en el mes de marzo se realizarámn las respuestaas de requeriientos de ajustes definitivos</t>
  </si>
  <si>
    <t>Se tiene  la contratación del profesional y se empieza con la depruración de las Hojas de Vida, se empieza con PES, en el mes de marzo depurar las HV que se envian a archivo.</t>
  </si>
  <si>
    <t>Se han realizado capacitaciones, grupos de GEA</t>
  </si>
  <si>
    <t>Se finaliza los inventarios de información y se realiza la caracterización, para el mes de marzo se espera dar finalización a esta actividad</t>
  </si>
  <si>
    <t>Se tienen las propuestas de  estudio de mercado y se cuantifica proyecto, Requermientos de alto nivel.En el mes de marzo socialización con interesados y levatamiento de requerimientos espécificos</t>
  </si>
  <si>
    <t>Se adelantaron actividades de selección de personal para el desarrollo, En el mes de marzo se espera la contratación de desarrollador SENIOR.</t>
  </si>
  <si>
    <t>Se recibe donación de impresoras, esto hace que se reajuste el plan inicial, y se realzan cotizaciones, En el mes de marzo se empieza con la realización d estudios previos</t>
  </si>
  <si>
    <t>Se realiza la compra de los insumos de las carnetizadoras</t>
  </si>
  <si>
    <t>Se generó el evento en colombia compra eficiente (Tienda virtual) en marzo se espera la fase de instalación e implementación</t>
  </si>
  <si>
    <t>Para esta actividad se propondra nueva fecha, hasta que se realice la entrega de las sedes correspondientes</t>
  </si>
  <si>
    <t>Se realizan y se entregan los estudios previos  adobe cloud, automations studio, enterprise arquitect, sevenet, gnosoft, moodle y control de acceso.</t>
  </si>
  <si>
    <t xml:space="preserve">Se realiza la contratación </t>
  </si>
  <si>
    <t>Se entregan y radican estudios previos (16 de febrero), para dar alcance a esta actividad, En el mes de marzo se espera tener la contratación.</t>
  </si>
  <si>
    <t>Se depuran las bases de datos de los empresarios , y así mismo se realiz ainforme de las decanaturas para trabajar los encuentros. En el mes de Marzo se espera empezar con los encuentros de las decanaturas</t>
  </si>
  <si>
    <t>Se adelanta gestión para el congreso (V Congreeso Internacionall, nuevas tendencias del conocimiento)   con las áreas (Decanatuura de procesos, extensión y ORII), para el mes de marzo establecer la fecha de aprobación del congreso.</t>
  </si>
  <si>
    <t>Se solicita al área de comunicaciones las necesidades de acuerdo al procedimiento establecdio por el área. Se espera en el mes de marzo la aprobación de las primeras piezas publicitarias</t>
  </si>
  <si>
    <t>10 salas multimedia, 1 equipo de scaner</t>
  </si>
  <si>
    <t>Se empieza a realizar la cotización de los equipos para el funcionamiento del área.</t>
  </si>
  <si>
    <t>Se realizó la solicitud  y se reciben insumos se cierra esta actividad</t>
  </si>
  <si>
    <t>No se realiza la contratación aún, sin embargo como medida preventiva se le da una practicante del menora</t>
  </si>
  <si>
    <t>Se da inicio a esta actividad con 3 grupos</t>
  </si>
  <si>
    <t>Se empieza la matricula de este curso</t>
  </si>
  <si>
    <t>Se encuentra abierta la recepción de inscripciónes para este curso, Se espera en el mes de marzo contar con el grupo para dar inicio</t>
  </si>
  <si>
    <t>Se está revisando la estrategia para la contratación de egresado conjuntamente con el Vicerrector académico. Se espera para el mes de marzo determinar el tipo de apoyo que se prestara para la oficina</t>
  </si>
  <si>
    <t>Cotización y estructuración a la Policia Nacional  en mantenimiento y se contactaron empresas para mantener la contibuidad en los cursos a la medida. Para el mes de marzo contar con la aprobación de las cotizaciones para  dar continuidad al procesos de contración de personal.</t>
  </si>
  <si>
    <t>Se presenta cotización con Naval Panamá, se espera para el mes de marzo dar inicio a la estructuración del programa solicitado</t>
  </si>
  <si>
    <t>Se presenta cotización con Policia Nacional, se espera para el mes de marzo dar inicio a la estructuración del programa solicitado</t>
  </si>
  <si>
    <t>Se realiza la contratación de la persona.</t>
  </si>
  <si>
    <t>Se reciben 3 solicitudes para Administrativos, Costa rica,  China, Pasto.</t>
  </si>
  <si>
    <t>Se reune información de la valoración de las tecnologías para su protección</t>
  </si>
  <si>
    <t>Se solicitan propuestas y se realizan reuniones de trabajo (OTRI y CONNECT)</t>
  </si>
  <si>
    <t>Se participa en el evento de innovación de la camara de comercio, En el mes de marzo definir el calendario para participación de rueda de negocios en octubre.</t>
  </si>
  <si>
    <t>Se realizan los estudios previos y se tiene disponibilidad presupuestal, Se espera en el mes de marzo realizar la convocatoria y tener el contrato</t>
  </si>
  <si>
    <t xml:space="preserve">No se ha realizado gestión para esta actividad, debido que no se ha realizado el mantenimiento de los equipos del punto debido a  que FONADE no ha dado inicio con estas labores, se reporgrama esta actividad hasta que FONADE de alcance a su cronograma de trabajo. </t>
  </si>
  <si>
    <t xml:space="preserve">Se realizó el  análisis de la base para la caracteriación, En marzo se espera empezar con la construcción </t>
  </si>
  <si>
    <t>Se realiza la planeación para  este evento. Este evento está programado para el 10 de marzo.</t>
  </si>
  <si>
    <t>Distribución</t>
  </si>
  <si>
    <t>Proyección Talleres</t>
  </si>
  <si>
    <t>Materiales e insumos talleres</t>
  </si>
  <si>
    <t xml:space="preserve">Compra de máquinas </t>
  </si>
  <si>
    <t>Participación en Redes</t>
  </si>
  <si>
    <t>Movilidad, Eventos y Visibilidad Académica</t>
  </si>
  <si>
    <t>Calidad Académica</t>
  </si>
  <si>
    <t>Medición del desmepeño de estudiantes</t>
  </si>
  <si>
    <t>Análisis de resultados pruebas saber pro</t>
  </si>
  <si>
    <t>Identificación</t>
  </si>
  <si>
    <t>Solicitud de Acreditación</t>
  </si>
  <si>
    <t>Construcción PEP</t>
  </si>
  <si>
    <t>Se realiza la instalación de la iluminación del patio de bienestar, diseño de iluminación de las oficinas en remodelación. En el mes de marzo iluminación de talleres de mecanica., CNC, festo y domótica</t>
  </si>
  <si>
    <t>Se tiene la ejecución de este contrato del 90%, se da la prorroga hasta el 2 abril. Esta actividad se dará cierre en el mes de abrikl</t>
  </si>
  <si>
    <t>Se radican los estudios previos en el área de contratación, se espera en el mes de marzo que se de inicio de esta actividad</t>
  </si>
  <si>
    <t>Se realizan y radican los estudios previos del  mantenimiento de la planta, se espera que en el mes de marzo se de inicio a esta actividad</t>
  </si>
  <si>
    <t>Se realiza el proceso de contratación ( Evaluación, adjudicación), en el es mes de marzo se espera empezar con el mantenimiento</t>
  </si>
  <si>
    <t>Se realizan reuniones de mesa de trabajo en el componente de equipamiento. Se espera en el mes de marzo se aclare la figura jurídica.</t>
  </si>
  <si>
    <t>Mantenimiento de pintura en domótica, taller de mecánica (Pintura y goteras), mantenimiento de redes hidraulicas de baños en general, elbaoración de carteleras, reparaciónm de tableros  y cambio de cerraduras. En el mes de marzo se espera dar continuidad con los mantenimientos establecidos de acuerdo a al cronograma del  área</t>
  </si>
  <si>
    <t>Se radican documentos ante Mincultura para solicitar concepto  si se es necesario la consultoria para el ascensor.</t>
  </si>
  <si>
    <t>Se radican estudios previos al área de contratación. Esta actividad se vio afectada por los retrasos en los tiempos de ejecución por parte de  contratación.</t>
  </si>
  <si>
    <t>Contratación del profesional para el  área de PQRD</t>
  </si>
  <si>
    <t>profesional para pqrds urgentre</t>
  </si>
  <si>
    <t>(Recepción) y seguimiento a las solicitudes por los canales dispuestos</t>
  </si>
  <si>
    <t>Se realiza la contratación del profesional de apoyo para el área</t>
  </si>
  <si>
    <t>Compra de máquinas y equipos</t>
  </si>
  <si>
    <t>Acompañamiento (Debe quedar en un glosario y realizar socialización)</t>
  </si>
  <si>
    <t>Comnstrucción PEP (Ptoyecto x facultad o por programa)</t>
  </si>
  <si>
    <t xml:space="preserve">Solicitud de Acreditación </t>
  </si>
  <si>
    <t>Acreditación (Alta calidad)</t>
  </si>
  <si>
    <t>Se realizan la recopilación de información, visita empresas y solicitudes de cotizaciones. En el mes de marzo realización de estudios previos</t>
  </si>
  <si>
    <t>Se realiza comunicación con RIMA a nivel nacional y nodo Bogotá. Para el mes de marzo realizar la asistencia al primer encuentro de decanos y directores</t>
  </si>
  <si>
    <t>Se trabaja en la actualización y unificación en formato oficial, En el mes de marzo tener por lo menos un 60% con los formatos oficiales</t>
  </si>
  <si>
    <t>Se revisan los documentos maestros de los programas para poder contruye misión y visión.  En marzo se espera dar inicio al proceso de divulgación</t>
  </si>
  <si>
    <t>Se empieza la revisión de actualización de los PEP. En marzo se mantiene esta actividad ya que es permanente para el mejormiento de la calidad académica</t>
  </si>
  <si>
    <t>Se trabaja en el documento de las condiciones iniciales. Se espera en el mes de marzo establecer el cronograma para radicación de condiciones iniciales.</t>
  </si>
  <si>
    <t>Compra de máquinas  y equipos</t>
  </si>
  <si>
    <t>Se da contonuidad a la capaacitación en el componente pedagógico en el nuevo taller de redes electricas  de Schneider. En marzo se dará contnuidad a las capacitaciones dando énfasis en el manejo de equipos</t>
  </si>
  <si>
    <t>Con RIEM se definieron competencias de los ingenieros electromecánicos en colaboración con AILMEG, En el mes de marzo se espera realizar nombramiento y junta directiva de RIEM</t>
  </si>
  <si>
    <t>Actualización de syllabus en el nuevo formato en los progrmas de la facultad como primera versión. En el mes de marzo se espera realizar la revisión atenta de cada uno de los formatos</t>
  </si>
  <si>
    <t>Se realiza el documento de condiciones iniciales (elaborado en un 90%),  Se tiene lista la informacióm para realizar el carge en SACES</t>
  </si>
  <si>
    <t xml:space="preserve">Electro </t>
  </si>
  <si>
    <t>propuestas creación parqueaderos</t>
  </si>
  <si>
    <t xml:space="preserve">generar recursos </t>
  </si>
  <si>
    <t>Creación de diplomado como opción de grado</t>
  </si>
  <si>
    <t>proyecto del área</t>
  </si>
  <si>
    <t>Se reciben inidicaciones del área de Tecnología donde informan que por el momento no es posible la adquicisión de la impresora. Sin embargo también se deja precedente de solicitud de impresora  a través de la mesa de ayuda. Se da cierre a esta actvidad hasta tener nueva información acerca de este tema.</t>
  </si>
  <si>
    <t>Por falta de presupuesto no se puede contratar la persona de apoyo para la facultad, se da cierre a esta actvidad al 100%, teniendo como precedente que se realiza todo el proceso establecido por el área de contratación</t>
  </si>
  <si>
    <t>Debido a la no contratación del personal de apoyo a la facultad, se termina esta actividad</t>
  </si>
  <si>
    <t>Se recibe la información técnica. Para el mes de marzo se espera tener la creación de los estuios previos</t>
  </si>
  <si>
    <t>Compra, reperación de máquinas  y equipos</t>
  </si>
  <si>
    <t>Se solicita al área de tallaeres el mantenimiento o compra del compresor de los talleres neumáticos. En el mes de marzo se espera que la máquina esté reparada</t>
  </si>
  <si>
    <t>Se recopilan los syllabus, se revisa si están en el formato oficial y aprobado por calidad. Se espera para el mes de marzo tener la tootalidad de  los formatos actualizado</t>
  </si>
  <si>
    <t>Se realizan cotización para la red de gases de la cortadora lase. Se espera para el mes de marzo tener instalada la red de gases</t>
  </si>
  <si>
    <t xml:space="preserve">reunión mendual de REDIMEG se trato el tema plan de acción 2017.  </t>
  </si>
  <si>
    <t xml:space="preserve">Se diligencia el formato de movilidad académica del área de ORII para el evento del CIMM (26, 27, 28 abril) . </t>
  </si>
  <si>
    <t>Se ha empezado a actualizar los syllabus teniendo en cuenta el formato aprobado pro calidad. Se espera para el mes de mmarzo mantener la actualización de los syllabus (Un 30 % como mínimo)</t>
  </si>
  <si>
    <t>Se solicitan cotizaciones a Alfaomega, encuesta de necesidades a docentes. Para el mes de marzo se espera completar las necesidades de la facultad.</t>
  </si>
  <si>
    <t xml:space="preserve">Analisis para laboratorios de los equipos de metrologia, producción. </t>
  </si>
  <si>
    <t>Se trabaja en el congreso (Gestión del conocimiento) se tiene un avance 80%
Prouesta congreso de la escuela</t>
  </si>
  <si>
    <t>Se trabaja con los estuidantes mexicanos a través de un seminario en la u nacional a través de la red PRIDERAS.
Alianza Colombo BULGARA</t>
  </si>
  <si>
    <t>Se revisan los syllabus a manera de forma (Esten en el nuevo formato, en el mes de marzo se revisarán a novel de fondo.</t>
  </si>
  <si>
    <t>Se realiza recopilación de bibliografia, oferta de revisión general, modalidades de grado y se tiene el programa y los contenidos, Para el mes marzo se espera tener la justificación</t>
  </si>
  <si>
    <t>Observaciones</t>
  </si>
  <si>
    <t>Con la contratación del nuevo Secretario General, se ayuda a establecer unos nuevos y mejores lineamientos en el tema de PQRDS (definición de abogados "padrinos" para cada área), así mismo se espera establecer unos nuevos y mejores lineamientos de operación frente al tema de gestión documental</t>
  </si>
  <si>
    <t>Para las decanaturas, se modifica el plan de acción estableciendo así uno base para cada una de ellas. Este ajuste se realizó de acuerdo a la experiencia y recomendaciones recogidas con la visita de los pares amigos, en el proceso de obtención registro calificado de la Maestría en Seguridad de la Información.   Se debe mejorar el proceso de talleres y laboratorios, en los cuales se realizó un cambio en la administración, en el cual se está haciendo un diagnóstico y  administración del plan de acción, lo cual afecta la gestión de la Vicerrectoria.</t>
  </si>
  <si>
    <t>Hubo un avance normal en su gestión. El rezago observado se debe a la gestión del área de talento humano, debido al ajuste a algunos ajustes que deben hacerse de acuerdo con las pruebas que se le han realizado al ERP en su fase de implementación en el tema de nómina. Adicionalmente, no se ha avanzado en la inscripción de hojas de vida en el SIGEP debido a inconvenientes con la plataforma</t>
  </si>
  <si>
    <t>*  Reunión en la OTRI con la consultora empropiedad intelectual y los investigadores</t>
  </si>
  <si>
    <t>Se tiene el primer informe de la redacción, se han realizado 4 reuniones con los investigadores y la consultora de propiedad intelectual, en marzo se espera terminar la redacción</t>
  </si>
  <si>
    <t>No se da inicio a este componente ya que se está trabajando con las empresas mencionados con anterioridad, se reprograma la fecha de inicio de esta actividad</t>
  </si>
  <si>
    <t>No se ha determinado el perfil.  Para poder dar cumplimiento a esta actividad se esperan los lineamientos que determine el Rector de la entidad. Se reprograma la fecha de esta actividad</t>
  </si>
  <si>
    <t>Se presenta cotización  y entrega de contenido con Protela, se espera para el mes de marzo dar inicio a la estructuración del programa solicitado</t>
  </si>
  <si>
    <t xml:space="preserve">Se ve afectada la gestión de la vicerrectoría en los componentes relacionados con el desarrollo de los cursos del área de extensión, ya que actualmente se inició a trabajar en 3 de las 6 propuestas previstas en el mes. </t>
  </si>
  <si>
    <t>La Escuela ha tenido un avance óptimo en el mes de febrero. Se nota en este seguimiento el compromiso de los funcionarios por la mejora de sus procesos al interior como al exterior. No está de más informar que se están realizando unos ajustes derivados de los cambios en los funcionarios a cargo de las áreas de Secretaría General, Talleres y Laboratorios y Bienestar Académico.</t>
  </si>
  <si>
    <t>12%                                                                              88%</t>
  </si>
  <si>
    <t>CLASIF. DE CONFIDENCIALIDAD</t>
  </si>
  <si>
    <t>IPB</t>
  </si>
  <si>
    <t>CLASIF. DE INTEGRIDAD</t>
  </si>
  <si>
    <t>A</t>
  </si>
  <si>
    <t>CLASIF. DE DISPONIBILIDAD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</si>
</sst>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 #,##0.00_);_(&quot;$&quot;\ * \(#,##0.00\);_(&quot;$&quot;\ * &quot;-&quot;??_);_(@_)"/>
    <numFmt numFmtId="43" formatCode="_(* #,##0.00_);_(* \(#,##0.00\);_(* &quot;-&quot;??_);_(@_)"/>
    <numFmt numFmtId="164" formatCode="_-* #,##0_-;\-* #,##0_-;_-* &quot;-&quot;_-;_-@_-"/>
    <numFmt numFmtId="165" formatCode="_-&quot;$&quot;* #,##0.00_-;\-&quot;$&quot;* #,##0.00_-;_-&quot;$&quot;* &quot;-&quot;??_-;_-@_-"/>
    <numFmt numFmtId="166" formatCode="_-* #,##0.00_-;\-* #,##0.00_-;_-* &quot;-&quot;??_-;_-@_-"/>
    <numFmt numFmtId="167" formatCode="dd/mmm/yy"/>
    <numFmt numFmtId="168" formatCode="_(* #,##0_);_(* \(#,##0\);_(* &quot;-&quot;??_);_(@_)"/>
    <numFmt numFmtId="169" formatCode="_-* #,##0_-;\-* #,##0_-;_-* &quot;-&quot;??_-;_-@_-"/>
    <numFmt numFmtId="170" formatCode="_-&quot;$&quot;* #,##0_-;\-&quot;$&quot;* #,##0_-;_-&quot;$&quot;* &quot;-&quot;??_-;_-@_-"/>
    <numFmt numFmtId="171" formatCode="mmm"/>
    <numFmt numFmtId="172" formatCode="0.0%"/>
  </numFmts>
  <fonts count="58" x14ac:knownFonts="1">
    <font>
      <sz val="11"/>
      <color theme="1"/>
      <name val="Calibri"/>
      <family val="2"/>
      <scheme val="minor"/>
    </font>
    <font>
      <sz val="11"/>
      <color theme="1"/>
      <name val="Calibri"/>
      <family val="2"/>
      <scheme val="minor"/>
    </font>
    <font>
      <b/>
      <sz val="16"/>
      <color theme="1"/>
      <name val="Calibri"/>
      <family val="2"/>
      <scheme val="minor"/>
    </font>
    <font>
      <sz val="16"/>
      <color theme="1"/>
      <name val="Calibri"/>
      <family val="2"/>
      <scheme val="minor"/>
    </font>
    <font>
      <b/>
      <sz val="22"/>
      <color theme="1"/>
      <name val="Calibri"/>
      <family val="2"/>
      <scheme val="minor"/>
    </font>
    <font>
      <b/>
      <sz val="11"/>
      <color rgb="FF660066"/>
      <name val="Arial"/>
      <family val="2"/>
    </font>
    <font>
      <b/>
      <sz val="11"/>
      <color rgb="FFFF0000"/>
      <name val="Arial"/>
      <family val="2"/>
    </font>
    <font>
      <b/>
      <sz val="10"/>
      <color rgb="FF000000"/>
      <name val="Arial"/>
      <family val="2"/>
    </font>
    <font>
      <sz val="10"/>
      <color rgb="FF000000"/>
      <name val="Calibri"/>
      <family val="2"/>
    </font>
    <font>
      <sz val="9"/>
      <color theme="1"/>
      <name val="Arial"/>
      <family val="2"/>
    </font>
    <font>
      <b/>
      <sz val="9"/>
      <color theme="1"/>
      <name val="Arial"/>
      <family val="2"/>
    </font>
    <font>
      <sz val="12"/>
      <color rgb="FF000000"/>
      <name val="Calibri"/>
      <family val="2"/>
    </font>
    <font>
      <sz val="10"/>
      <color theme="1"/>
      <name val="Calibri"/>
      <family val="2"/>
      <scheme val="minor"/>
    </font>
    <font>
      <sz val="10"/>
      <color indexed="8"/>
      <name val="Arial"/>
      <family val="2"/>
    </font>
    <font>
      <b/>
      <sz val="10"/>
      <color theme="1"/>
      <name val="Calibri"/>
      <family val="2"/>
      <scheme val="minor"/>
    </font>
    <font>
      <sz val="10"/>
      <color rgb="FF333333"/>
      <name val="Calibri"/>
      <family val="2"/>
      <scheme val="minor"/>
    </font>
    <font>
      <sz val="10"/>
      <color rgb="FF000000"/>
      <name val="Calibri"/>
      <family val="2"/>
      <scheme val="minor"/>
    </font>
    <font>
      <u/>
      <sz val="10"/>
      <color rgb="FF000000"/>
      <name val="Calibri"/>
      <family val="2"/>
      <scheme val="minor"/>
    </font>
    <font>
      <b/>
      <sz val="10"/>
      <color rgb="FF000000"/>
      <name val="Calibri"/>
      <family val="2"/>
      <scheme val="minor"/>
    </font>
    <font>
      <sz val="10"/>
      <name val="Calibri"/>
      <family val="2"/>
      <scheme val="minor"/>
    </font>
    <font>
      <b/>
      <sz val="10"/>
      <name val="Calibri"/>
      <family val="2"/>
      <scheme val="minor"/>
    </font>
    <font>
      <sz val="10"/>
      <color rgb="FFC00000"/>
      <name val="Calibri"/>
      <family val="2"/>
      <scheme val="minor"/>
    </font>
    <font>
      <sz val="10"/>
      <color indexed="8"/>
      <name val="Calibri"/>
      <family val="2"/>
      <scheme val="minor"/>
    </font>
    <font>
      <sz val="10"/>
      <color indexed="63"/>
      <name val="Calibri"/>
      <family val="2"/>
      <scheme val="minor"/>
    </font>
    <font>
      <b/>
      <sz val="11"/>
      <color theme="1"/>
      <name val="Calibri"/>
      <family val="2"/>
      <scheme val="minor"/>
    </font>
    <font>
      <b/>
      <sz val="11"/>
      <color rgb="FF002060"/>
      <name val="Arial"/>
      <family val="2"/>
    </font>
    <font>
      <b/>
      <sz val="10"/>
      <color rgb="FF000000"/>
      <name val="Calibri"/>
      <family val="2"/>
    </font>
    <font>
      <b/>
      <sz val="12"/>
      <color theme="1"/>
      <name val="Calibri"/>
      <family val="2"/>
      <scheme val="minor"/>
    </font>
    <font>
      <b/>
      <sz val="14"/>
      <color theme="1"/>
      <name val="Calibri"/>
      <family val="2"/>
      <scheme val="minor"/>
    </font>
    <font>
      <b/>
      <sz val="12"/>
      <color rgb="FF000000"/>
      <name val="Calibri"/>
      <family val="2"/>
    </font>
    <font>
      <sz val="10"/>
      <color rgb="FFFF0000"/>
      <name val="Calibri"/>
      <family val="2"/>
    </font>
    <font>
      <b/>
      <sz val="24"/>
      <color theme="1"/>
      <name val="Calibri"/>
      <family val="2"/>
      <scheme val="minor"/>
    </font>
    <font>
      <sz val="24"/>
      <color theme="1"/>
      <name val="Calibri"/>
      <family val="2"/>
      <scheme val="minor"/>
    </font>
    <font>
      <b/>
      <sz val="36"/>
      <color theme="1"/>
      <name val="Calibri"/>
      <family val="2"/>
      <scheme val="minor"/>
    </font>
    <font>
      <b/>
      <sz val="36"/>
      <color theme="0"/>
      <name val="Calibri"/>
      <family val="2"/>
      <scheme val="minor"/>
    </font>
    <font>
      <b/>
      <sz val="24"/>
      <color theme="0"/>
      <name val="Calibri"/>
      <family val="2"/>
      <scheme val="minor"/>
    </font>
    <font>
      <sz val="9"/>
      <color theme="1"/>
      <name val="Calibri"/>
      <family val="2"/>
    </font>
    <font>
      <sz val="15"/>
      <color theme="1"/>
      <name val="Calibri"/>
      <family val="2"/>
    </font>
    <font>
      <sz val="15"/>
      <color theme="0"/>
      <name val="Calibri"/>
      <family val="2"/>
    </font>
    <font>
      <sz val="15"/>
      <color theme="5" tint="-0.499984740745262"/>
      <name val="Calibri"/>
      <family val="2"/>
    </font>
    <font>
      <sz val="28"/>
      <color theme="1"/>
      <name val="Wingdings"/>
      <charset val="2"/>
    </font>
    <font>
      <b/>
      <sz val="48"/>
      <color theme="1"/>
      <name val="Wingdings"/>
      <charset val="2"/>
    </font>
    <font>
      <b/>
      <sz val="10"/>
      <color theme="1"/>
      <name val="Arial"/>
      <family val="2"/>
    </font>
    <font>
      <b/>
      <sz val="10"/>
      <color theme="0"/>
      <name val="Arial"/>
      <family val="2"/>
    </font>
    <font>
      <b/>
      <sz val="26"/>
      <color theme="0"/>
      <name val="Arial"/>
      <family val="2"/>
    </font>
    <font>
      <b/>
      <sz val="72"/>
      <color theme="0"/>
      <name val="Wingdings"/>
      <charset val="2"/>
    </font>
    <font>
      <b/>
      <sz val="72"/>
      <color theme="1"/>
      <name val="Calibri"/>
      <family val="2"/>
    </font>
    <font>
      <b/>
      <sz val="38"/>
      <color theme="0"/>
      <name val="Calibri"/>
      <family val="2"/>
      <scheme val="minor"/>
    </font>
    <font>
      <b/>
      <sz val="90"/>
      <color theme="0"/>
      <name val="Wingdings"/>
      <charset val="2"/>
    </font>
    <font>
      <b/>
      <sz val="16"/>
      <color theme="1"/>
      <name val="Arial"/>
      <family val="2"/>
    </font>
    <font>
      <b/>
      <sz val="50"/>
      <color theme="1"/>
      <name val="Calibri"/>
      <family val="2"/>
    </font>
    <font>
      <b/>
      <sz val="11"/>
      <color theme="9" tint="-0.499984740745262"/>
      <name val="Calibri"/>
      <family val="2"/>
      <scheme val="minor"/>
    </font>
    <font>
      <b/>
      <sz val="11"/>
      <color rgb="FFC00000"/>
      <name val="Calibri"/>
      <family val="2"/>
      <scheme val="minor"/>
    </font>
    <font>
      <sz val="11"/>
      <color rgb="FFFF0000"/>
      <name val="Calibri"/>
      <family val="2"/>
      <scheme val="minor"/>
    </font>
    <font>
      <sz val="9"/>
      <name val="Arial"/>
      <family val="2"/>
    </font>
    <font>
      <b/>
      <sz val="12"/>
      <color theme="0"/>
      <name val="Arial"/>
      <family val="2"/>
    </font>
    <font>
      <b/>
      <sz val="12"/>
      <color theme="1"/>
      <name val="Arial"/>
      <family val="2"/>
    </font>
    <font>
      <b/>
      <sz val="9"/>
      <name val="Arial"/>
      <family val="2"/>
    </font>
  </fonts>
  <fills count="22">
    <fill>
      <patternFill patternType="none"/>
    </fill>
    <fill>
      <patternFill patternType="gray125"/>
    </fill>
    <fill>
      <patternFill patternType="solid">
        <fgColor rgb="FFFFFF00"/>
        <bgColor indexed="64"/>
      </patternFill>
    </fill>
    <fill>
      <patternFill patternType="solid">
        <fgColor rgb="FFD9D9D9"/>
        <bgColor indexed="64"/>
      </patternFill>
    </fill>
    <fill>
      <patternFill patternType="solid">
        <fgColor rgb="FFFFE699"/>
        <bgColor indexed="64"/>
      </patternFill>
    </fill>
    <fill>
      <patternFill patternType="solid">
        <fgColor rgb="FFCCFFCC"/>
        <bgColor indexed="64"/>
      </patternFill>
    </fill>
    <fill>
      <patternFill patternType="solid">
        <fgColor rgb="FFFFFFFF"/>
        <bgColor rgb="FFFFFFFF"/>
      </patternFill>
    </fill>
    <fill>
      <patternFill patternType="solid">
        <fgColor theme="0"/>
        <bgColor indexed="64"/>
      </patternFill>
    </fill>
    <fill>
      <patternFill patternType="solid">
        <fgColor rgb="FF92D050"/>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rgb="FF00B0F0"/>
        <bgColor indexed="64"/>
      </patternFill>
    </fill>
    <fill>
      <patternFill patternType="solid">
        <fgColor theme="1"/>
        <bgColor indexed="64"/>
      </patternFill>
    </fill>
    <fill>
      <patternFill patternType="solid">
        <fgColor rgb="FFFECAD9"/>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theme="9" tint="-0.499984740745262"/>
        <bgColor indexed="64"/>
      </patternFill>
    </fill>
    <fill>
      <patternFill patternType="solid">
        <fgColor theme="5" tint="-0.499984740745262"/>
        <bgColor indexed="64"/>
      </patternFill>
    </fill>
  </fills>
  <borders count="276">
    <border>
      <left/>
      <right/>
      <top/>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medium">
        <color rgb="FF000000"/>
      </top>
      <bottom style="thick">
        <color rgb="FF000000"/>
      </bottom>
      <diagonal/>
    </border>
    <border>
      <left/>
      <right style="thick">
        <color rgb="FF000000"/>
      </right>
      <top style="medium">
        <color rgb="FF000000"/>
      </top>
      <bottom style="thick">
        <color rgb="FF000000"/>
      </bottom>
      <diagonal/>
    </border>
    <border>
      <left style="thick">
        <color rgb="FF000000"/>
      </left>
      <right/>
      <top style="medium">
        <color rgb="FF000000"/>
      </top>
      <bottom style="thick">
        <color rgb="FF000000"/>
      </bottom>
      <diagonal/>
    </border>
    <border>
      <left/>
      <right style="medium">
        <color rgb="FF000000"/>
      </right>
      <top style="medium">
        <color rgb="FF000000"/>
      </top>
      <bottom style="thick">
        <color rgb="FF000000"/>
      </bottom>
      <diagonal/>
    </border>
    <border>
      <left style="thick">
        <color rgb="FF000000"/>
      </left>
      <right style="thin">
        <color rgb="FF000000"/>
      </right>
      <top style="thick">
        <color rgb="FF000000"/>
      </top>
      <bottom/>
      <diagonal/>
    </border>
    <border>
      <left style="thin">
        <color rgb="FF000000"/>
      </left>
      <right style="thin">
        <color rgb="FF000000"/>
      </right>
      <top style="thick">
        <color rgb="FF000000"/>
      </top>
      <bottom/>
      <diagonal/>
    </border>
    <border>
      <left style="thin">
        <color rgb="FF000000"/>
      </left>
      <right style="dashed">
        <color rgb="FF000000"/>
      </right>
      <top style="thick">
        <color rgb="FF000000"/>
      </top>
      <bottom/>
      <diagonal/>
    </border>
    <border>
      <left style="dashed">
        <color rgb="FF000000"/>
      </left>
      <right/>
      <top style="thick">
        <color rgb="FF000000"/>
      </top>
      <bottom/>
      <diagonal/>
    </border>
    <border>
      <left style="thin">
        <color rgb="FF000000"/>
      </left>
      <right style="thick">
        <color rgb="FF000000"/>
      </right>
      <top style="thick">
        <color rgb="FF000000"/>
      </top>
      <bottom/>
      <diagonal/>
    </border>
    <border>
      <left style="thick">
        <color rgb="FF000000"/>
      </left>
      <right style="thin">
        <color rgb="FF000000"/>
      </right>
      <top/>
      <bottom/>
      <diagonal/>
    </border>
    <border>
      <left style="thin">
        <color rgb="FF000000"/>
      </left>
      <right style="thin">
        <color rgb="FF000000"/>
      </right>
      <top/>
      <bottom/>
      <diagonal/>
    </border>
    <border>
      <left style="thin">
        <color rgb="FF000000"/>
      </left>
      <right style="dashed">
        <color rgb="FF000000"/>
      </right>
      <top style="thin">
        <color rgb="FF000000"/>
      </top>
      <bottom style="medium">
        <color auto="1"/>
      </bottom>
      <diagonal/>
    </border>
    <border>
      <left style="dashed">
        <color rgb="FF000000"/>
      </left>
      <right/>
      <top style="thin">
        <color rgb="FF000000"/>
      </top>
      <bottom style="medium">
        <color auto="1"/>
      </bottom>
      <diagonal/>
    </border>
    <border>
      <left style="thin">
        <color rgb="FF000000"/>
      </left>
      <right style="thick">
        <color rgb="FF000000"/>
      </right>
      <top/>
      <bottom/>
      <diagonal/>
    </border>
    <border>
      <left style="thin">
        <color rgb="FF000000"/>
      </left>
      <right style="thin">
        <color rgb="FF000000"/>
      </right>
      <top/>
      <bottom style="medium">
        <color auto="1"/>
      </bottom>
      <diagonal/>
    </border>
    <border>
      <left style="medium">
        <color auto="1"/>
      </left>
      <right style="thin">
        <color rgb="FF000000"/>
      </right>
      <top style="medium">
        <color auto="1"/>
      </top>
      <bottom style="thin">
        <color auto="1"/>
      </bottom>
      <diagonal/>
    </border>
    <border>
      <left style="thin">
        <color rgb="FF000000"/>
      </left>
      <right style="thin">
        <color rgb="FF000000"/>
      </right>
      <top style="medium">
        <color auto="1"/>
      </top>
      <bottom style="thin">
        <color auto="1"/>
      </bottom>
      <diagonal/>
    </border>
    <border>
      <left style="thin">
        <color rgb="FF000000"/>
      </left>
      <right style="dashed">
        <color rgb="FF000000"/>
      </right>
      <top style="medium">
        <color auto="1"/>
      </top>
      <bottom style="thin">
        <color auto="1"/>
      </bottom>
      <diagonal/>
    </border>
    <border>
      <left style="dashed">
        <color rgb="FF000000"/>
      </left>
      <right/>
      <top style="medium">
        <color auto="1"/>
      </top>
      <bottom style="thin">
        <color auto="1"/>
      </bottom>
      <diagonal/>
    </border>
    <border>
      <left style="thin">
        <color rgb="FF000000"/>
      </left>
      <right style="medium">
        <color auto="1"/>
      </right>
      <top style="medium">
        <color auto="1"/>
      </top>
      <bottom style="thin">
        <color auto="1"/>
      </bottom>
      <diagonal/>
    </border>
    <border>
      <left style="medium">
        <color auto="1"/>
      </left>
      <right style="thin">
        <color rgb="FF000000"/>
      </right>
      <top style="thin">
        <color auto="1"/>
      </top>
      <bottom style="thin">
        <color auto="1"/>
      </bottom>
      <diagonal/>
    </border>
    <border>
      <left style="thin">
        <color rgb="FF000000"/>
      </left>
      <right style="thin">
        <color rgb="FF000000"/>
      </right>
      <top style="thin">
        <color auto="1"/>
      </top>
      <bottom style="thin">
        <color auto="1"/>
      </bottom>
      <diagonal/>
    </border>
    <border>
      <left style="thin">
        <color rgb="FF000000"/>
      </left>
      <right style="dashed">
        <color rgb="FF000000"/>
      </right>
      <top style="thin">
        <color auto="1"/>
      </top>
      <bottom style="thin">
        <color auto="1"/>
      </bottom>
      <diagonal/>
    </border>
    <border>
      <left style="dashed">
        <color rgb="FF000000"/>
      </left>
      <right/>
      <top style="thin">
        <color auto="1"/>
      </top>
      <bottom style="thin">
        <color auto="1"/>
      </bottom>
      <diagonal/>
    </border>
    <border>
      <left style="thin">
        <color rgb="FF000000"/>
      </left>
      <right style="medium">
        <color auto="1"/>
      </right>
      <top style="thin">
        <color auto="1"/>
      </top>
      <bottom style="thin">
        <color auto="1"/>
      </bottom>
      <diagonal/>
    </border>
    <border>
      <left/>
      <right style="thin">
        <color rgb="FF000000"/>
      </right>
      <top style="thin">
        <color auto="1"/>
      </top>
      <bottom style="thin">
        <color auto="1"/>
      </bottom>
      <diagonal/>
    </border>
    <border>
      <left style="medium">
        <color auto="1"/>
      </left>
      <right style="thin">
        <color rgb="FF000000"/>
      </right>
      <top style="thin">
        <color auto="1"/>
      </top>
      <bottom style="medium">
        <color auto="1"/>
      </bottom>
      <diagonal/>
    </border>
    <border>
      <left style="thin">
        <color rgb="FF000000"/>
      </left>
      <right style="thin">
        <color rgb="FF000000"/>
      </right>
      <top style="thin">
        <color auto="1"/>
      </top>
      <bottom style="medium">
        <color auto="1"/>
      </bottom>
      <diagonal/>
    </border>
    <border>
      <left style="thin">
        <color rgb="FF000000"/>
      </left>
      <right style="dashed">
        <color rgb="FF000000"/>
      </right>
      <top style="thin">
        <color auto="1"/>
      </top>
      <bottom style="medium">
        <color auto="1"/>
      </bottom>
      <diagonal/>
    </border>
    <border>
      <left style="dashed">
        <color rgb="FF000000"/>
      </left>
      <right/>
      <top style="thin">
        <color auto="1"/>
      </top>
      <bottom style="medium">
        <color auto="1"/>
      </bottom>
      <diagonal/>
    </border>
    <border>
      <left style="thin">
        <color rgb="FF000000"/>
      </left>
      <right style="medium">
        <color auto="1"/>
      </right>
      <top style="thin">
        <color auto="1"/>
      </top>
      <bottom style="medium">
        <color auto="1"/>
      </bottom>
      <diagonal/>
    </border>
    <border>
      <left/>
      <right style="thin">
        <color rgb="FF000000"/>
      </right>
      <top style="thin">
        <color auto="1"/>
      </top>
      <bottom style="medium">
        <color auto="1"/>
      </bottom>
      <diagonal/>
    </border>
    <border>
      <left style="dashed">
        <color rgb="FF000000"/>
      </left>
      <right style="thin">
        <color rgb="FF000000"/>
      </right>
      <top style="medium">
        <color auto="1"/>
      </top>
      <bottom style="thin">
        <color auto="1"/>
      </bottom>
      <diagonal/>
    </border>
    <border>
      <left/>
      <right style="thin">
        <color rgb="FF000000"/>
      </right>
      <top style="medium">
        <color auto="1"/>
      </top>
      <bottom style="thin">
        <color auto="1"/>
      </bottom>
      <diagonal/>
    </border>
    <border>
      <left style="dashed">
        <color rgb="FF000000"/>
      </left>
      <right style="thin">
        <color rgb="FF000000"/>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rgb="FF000000"/>
      </left>
      <right style="thick">
        <color rgb="FF000000"/>
      </right>
      <top style="medium">
        <color auto="1"/>
      </top>
      <bottom style="thin">
        <color auto="1"/>
      </bottom>
      <diagonal/>
    </border>
    <border>
      <left style="thick">
        <color rgb="FF000000"/>
      </left>
      <right style="thin">
        <color rgb="FF000000"/>
      </right>
      <top style="medium">
        <color auto="1"/>
      </top>
      <bottom style="thin">
        <color auto="1"/>
      </bottom>
      <diagonal/>
    </border>
    <border>
      <left style="thin">
        <color rgb="FF000000"/>
      </left>
      <right style="thick">
        <color rgb="FF000000"/>
      </right>
      <top style="thin">
        <color auto="1"/>
      </top>
      <bottom style="medium">
        <color auto="1"/>
      </bottom>
      <diagonal/>
    </border>
    <border>
      <left style="thick">
        <color rgb="FF000000"/>
      </left>
      <right style="thin">
        <color rgb="FF000000"/>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right style="thin">
        <color auto="1"/>
      </right>
      <top style="medium">
        <color auto="1"/>
      </top>
      <bottom/>
      <diagonal/>
    </border>
    <border>
      <left style="thin">
        <color rgb="FF000000"/>
      </left>
      <right style="thin">
        <color rgb="FF000000"/>
      </right>
      <top/>
      <bottom style="thin">
        <color rgb="FF000000"/>
      </bottom>
      <diagonal/>
    </border>
    <border>
      <left style="thin">
        <color rgb="FF000000"/>
      </left>
      <right style="dashed">
        <color rgb="FF000000"/>
      </right>
      <top/>
      <bottom style="thin">
        <color rgb="FF000000"/>
      </bottom>
      <diagonal/>
    </border>
    <border>
      <left style="dashed">
        <color rgb="FF000000"/>
      </left>
      <right/>
      <top/>
      <bottom style="thin">
        <color rgb="FF000000"/>
      </bottom>
      <diagonal/>
    </border>
    <border>
      <left style="thin">
        <color rgb="FF000000"/>
      </left>
      <right style="thick">
        <color rgb="FF000000"/>
      </right>
      <top/>
      <bottom style="thin">
        <color rgb="FF000000"/>
      </bottom>
      <diagonal/>
    </border>
    <border>
      <left style="thick">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dashed">
        <color rgb="FF000000"/>
      </right>
      <top style="thin">
        <color rgb="FF000000"/>
      </top>
      <bottom style="thin">
        <color rgb="FF000000"/>
      </bottom>
      <diagonal/>
    </border>
    <border>
      <left style="dashed">
        <color rgb="FF000000"/>
      </left>
      <right/>
      <top style="thin">
        <color rgb="FF000000"/>
      </top>
      <bottom style="thin">
        <color rgb="FF000000"/>
      </bottom>
      <diagonal/>
    </border>
    <border>
      <left style="thin">
        <color rgb="FF000000"/>
      </left>
      <right style="thick">
        <color rgb="FF000000"/>
      </right>
      <top style="thin">
        <color rgb="FF000000"/>
      </top>
      <bottom style="thin">
        <color rgb="FF000000"/>
      </bottom>
      <diagonal/>
    </border>
    <border>
      <left style="thick">
        <color rgb="FF000000"/>
      </left>
      <right style="thin">
        <color rgb="FF000000"/>
      </right>
      <top style="thin">
        <color rgb="FF000000"/>
      </top>
      <bottom style="thin">
        <color rgb="FF000000"/>
      </bottom>
      <diagonal/>
    </border>
    <border>
      <left style="medium">
        <color auto="1"/>
      </left>
      <right style="thin">
        <color rgb="FF000000"/>
      </right>
      <top/>
      <bottom/>
      <diagonal/>
    </border>
    <border>
      <left style="thin">
        <color rgb="FF000000"/>
      </left>
      <right style="dashed">
        <color rgb="FF000000"/>
      </right>
      <top style="thin">
        <color rgb="FF000000"/>
      </top>
      <bottom/>
      <diagonal/>
    </border>
    <border>
      <left style="dashed">
        <color rgb="FF000000"/>
      </left>
      <right/>
      <top style="thin">
        <color rgb="FF000000"/>
      </top>
      <bottom/>
      <diagonal/>
    </border>
    <border>
      <left style="thin">
        <color auto="1"/>
      </left>
      <right style="thin">
        <color auto="1"/>
      </right>
      <top style="thin">
        <color auto="1"/>
      </top>
      <bottom/>
      <diagonal/>
    </border>
    <border>
      <left style="thin">
        <color rgb="FF000000"/>
      </left>
      <right/>
      <top style="thick">
        <color rgb="FF000000"/>
      </top>
      <bottom/>
      <diagonal/>
    </border>
    <border>
      <left style="thin">
        <color rgb="FF000000"/>
      </left>
      <right/>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style="thin">
        <color auto="1"/>
      </top>
      <bottom style="thin">
        <color auto="1"/>
      </bottom>
      <diagonal/>
    </border>
    <border>
      <left style="medium">
        <color auto="1"/>
      </left>
      <right/>
      <top style="medium">
        <color auto="1"/>
      </top>
      <bottom style="thick">
        <color rgb="FF000000"/>
      </bottom>
      <diagonal/>
    </border>
    <border>
      <left/>
      <right/>
      <top style="medium">
        <color auto="1"/>
      </top>
      <bottom style="thick">
        <color rgb="FF000000"/>
      </bottom>
      <diagonal/>
    </border>
    <border>
      <left/>
      <right style="medium">
        <color auto="1"/>
      </right>
      <top style="medium">
        <color auto="1"/>
      </top>
      <bottom style="thick">
        <color rgb="FF000000"/>
      </bottom>
      <diagonal/>
    </border>
    <border>
      <left style="medium">
        <color auto="1"/>
      </left>
      <right style="thin">
        <color rgb="FF000000"/>
      </right>
      <top style="thick">
        <color rgb="FF000000"/>
      </top>
      <bottom/>
      <diagonal/>
    </border>
    <border>
      <left style="thin">
        <color rgb="FF000000"/>
      </left>
      <right style="medium">
        <color auto="1"/>
      </right>
      <top style="thick">
        <color rgb="FF000000"/>
      </top>
      <bottom/>
      <diagonal/>
    </border>
    <border>
      <left style="thin">
        <color rgb="FF000000"/>
      </left>
      <right style="medium">
        <color auto="1"/>
      </right>
      <top/>
      <bottom/>
      <diagonal/>
    </border>
    <border>
      <left/>
      <right/>
      <top style="medium">
        <color rgb="FF000000"/>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thin">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style="medium">
        <color auto="1"/>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style="thin">
        <color auto="1"/>
      </right>
      <top/>
      <bottom style="medium">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style="thin">
        <color auto="1"/>
      </right>
      <top/>
      <bottom/>
      <diagonal/>
    </border>
    <border>
      <left style="medium">
        <color auto="1"/>
      </left>
      <right style="thin">
        <color rgb="FF000000"/>
      </right>
      <top style="medium">
        <color auto="1"/>
      </top>
      <bottom/>
      <diagonal/>
    </border>
    <border>
      <left style="thin">
        <color rgb="FF000000"/>
      </left>
      <right style="thin">
        <color rgb="FF000000"/>
      </right>
      <top style="medium">
        <color auto="1"/>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medium">
        <color auto="1"/>
      </bottom>
      <diagonal/>
    </border>
    <border>
      <left style="medium">
        <color auto="1"/>
      </left>
      <right style="thin">
        <color rgb="FF000000"/>
      </right>
      <top/>
      <bottom style="medium">
        <color auto="1"/>
      </bottom>
      <diagonal/>
    </border>
    <border>
      <left style="thin">
        <color auto="1"/>
      </left>
      <right style="medium">
        <color auto="1"/>
      </right>
      <top/>
      <bottom/>
      <diagonal/>
    </border>
    <border>
      <left style="medium">
        <color auto="1"/>
      </left>
      <right/>
      <top/>
      <bottom/>
      <diagonal/>
    </border>
    <border>
      <left style="medium">
        <color auto="1"/>
      </left>
      <right style="thin">
        <color rgb="FF000000"/>
      </right>
      <top style="medium">
        <color auto="1"/>
      </top>
      <bottom style="medium">
        <color auto="1"/>
      </bottom>
      <diagonal/>
    </border>
    <border>
      <left style="thin">
        <color rgb="FF000000"/>
      </left>
      <right style="thin">
        <color rgb="FF000000"/>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rgb="FF000000"/>
      </left>
      <right/>
      <top style="medium">
        <color auto="1"/>
      </top>
      <bottom style="medium">
        <color auto="1"/>
      </bottom>
      <diagonal/>
    </border>
    <border>
      <left style="thin">
        <color rgb="FF000000"/>
      </left>
      <right/>
      <top style="medium">
        <color auto="1"/>
      </top>
      <bottom style="thin">
        <color auto="1"/>
      </bottom>
      <diagonal/>
    </border>
    <border>
      <left style="thin">
        <color rgb="FF000000"/>
      </left>
      <right/>
      <top style="thin">
        <color auto="1"/>
      </top>
      <bottom style="medium">
        <color auto="1"/>
      </bottom>
      <diagonal/>
    </border>
    <border>
      <left style="thin">
        <color auto="1"/>
      </left>
      <right/>
      <top style="medium">
        <color auto="1"/>
      </top>
      <bottom style="medium">
        <color auto="1"/>
      </bottom>
      <diagonal/>
    </border>
    <border>
      <left style="thin">
        <color rgb="FF000000"/>
      </left>
      <right/>
      <top style="medium">
        <color auto="1"/>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medium">
        <color auto="1"/>
      </bottom>
      <diagonal/>
    </border>
    <border>
      <left style="medium">
        <color rgb="FF000000"/>
      </left>
      <right/>
      <top style="medium">
        <color rgb="FF000000"/>
      </top>
      <bottom style="thick">
        <color rgb="FF000000"/>
      </bottom>
      <diagonal/>
    </border>
    <border>
      <left style="medium">
        <color rgb="FF000000"/>
      </left>
      <right style="thin">
        <color rgb="FF000000"/>
      </right>
      <top style="thick">
        <color rgb="FF000000"/>
      </top>
      <bottom/>
      <diagonal/>
    </border>
    <border>
      <left style="thin">
        <color rgb="FF000000"/>
      </left>
      <right style="medium">
        <color rgb="FF000000"/>
      </right>
      <top style="thick">
        <color rgb="FF000000"/>
      </top>
      <bottom/>
      <diagonal/>
    </border>
    <border>
      <left style="medium">
        <color rgb="FF000000"/>
      </left>
      <right style="thin">
        <color rgb="FF000000"/>
      </right>
      <top/>
      <bottom/>
      <diagonal/>
    </border>
    <border>
      <left style="thin">
        <color rgb="FF000000"/>
      </left>
      <right style="medium">
        <color rgb="FF000000"/>
      </right>
      <top/>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medium">
        <color auto="1"/>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diagonal/>
    </border>
    <border>
      <left style="medium">
        <color rgb="FF000000"/>
      </left>
      <right style="thin">
        <color rgb="FF000000"/>
      </right>
      <top style="medium">
        <color auto="1"/>
      </top>
      <bottom style="medium">
        <color auto="1"/>
      </bottom>
      <diagonal/>
    </border>
    <border>
      <left style="thin">
        <color rgb="FF000000"/>
      </left>
      <right style="medium">
        <color rgb="FF000000"/>
      </right>
      <top style="medium">
        <color auto="1"/>
      </top>
      <bottom style="medium">
        <color auto="1"/>
      </bottom>
      <diagonal/>
    </border>
    <border>
      <left style="medium">
        <color rgb="FF000000"/>
      </left>
      <right style="thin">
        <color rgb="FF000000"/>
      </right>
      <top style="medium">
        <color auto="1"/>
      </top>
      <bottom style="thin">
        <color auto="1"/>
      </bottom>
      <diagonal/>
    </border>
    <border>
      <left style="thin">
        <color rgb="FF000000"/>
      </left>
      <right style="medium">
        <color rgb="FF000000"/>
      </right>
      <top style="medium">
        <color auto="1"/>
      </top>
      <bottom style="thin">
        <color auto="1"/>
      </bottom>
      <diagonal/>
    </border>
    <border>
      <left style="medium">
        <color rgb="FF000000"/>
      </left>
      <right style="thin">
        <color rgb="FF000000"/>
      </right>
      <top style="thin">
        <color auto="1"/>
      </top>
      <bottom style="medium">
        <color auto="1"/>
      </bottom>
      <diagonal/>
    </border>
    <border>
      <left style="thin">
        <color rgb="FF000000"/>
      </left>
      <right style="medium">
        <color rgb="FF000000"/>
      </right>
      <top style="thin">
        <color auto="1"/>
      </top>
      <bottom style="medium">
        <color auto="1"/>
      </bottom>
      <diagonal/>
    </border>
    <border>
      <left style="medium">
        <color rgb="FF000000"/>
      </left>
      <right style="thin">
        <color auto="1"/>
      </right>
      <top style="medium">
        <color auto="1"/>
      </top>
      <bottom style="medium">
        <color auto="1"/>
      </bottom>
      <diagonal/>
    </border>
    <border>
      <left style="thin">
        <color auto="1"/>
      </left>
      <right style="medium">
        <color rgb="FF000000"/>
      </right>
      <top style="medium">
        <color auto="1"/>
      </top>
      <bottom style="medium">
        <color auto="1"/>
      </bottom>
      <diagonal/>
    </border>
    <border>
      <left style="thin">
        <color auto="1"/>
      </left>
      <right style="medium">
        <color rgb="FF000000"/>
      </right>
      <top style="medium">
        <color auto="1"/>
      </top>
      <bottom style="thin">
        <color auto="1"/>
      </bottom>
      <diagonal/>
    </border>
    <border>
      <left style="thin">
        <color auto="1"/>
      </left>
      <right style="medium">
        <color rgb="FF000000"/>
      </right>
      <top style="thin">
        <color auto="1"/>
      </top>
      <bottom style="thin">
        <color auto="1"/>
      </bottom>
      <diagonal/>
    </border>
    <border>
      <left style="medium">
        <color rgb="FF000000"/>
      </left>
      <right style="thin">
        <color rgb="FF000000"/>
      </right>
      <top style="thin">
        <color rgb="FF000000"/>
      </top>
      <bottom style="medium">
        <color auto="1"/>
      </bottom>
      <diagonal/>
    </border>
    <border>
      <left style="thin">
        <color auto="1"/>
      </left>
      <right style="medium">
        <color rgb="FF000000"/>
      </right>
      <top style="thin">
        <color auto="1"/>
      </top>
      <bottom style="medium">
        <color auto="1"/>
      </bottom>
      <diagonal/>
    </border>
    <border>
      <left style="thin">
        <color rgb="FF000000"/>
      </left>
      <right/>
      <top style="thin">
        <color auto="1"/>
      </top>
      <bottom style="thin">
        <color auto="1"/>
      </bottom>
      <diagonal/>
    </border>
    <border>
      <left style="medium">
        <color rgb="FF000000"/>
      </left>
      <right style="thin">
        <color rgb="FF000000"/>
      </right>
      <top style="thin">
        <color auto="1"/>
      </top>
      <bottom style="thin">
        <color auto="1"/>
      </bottom>
      <diagonal/>
    </border>
    <border>
      <left style="thin">
        <color rgb="FF000000"/>
      </left>
      <right style="medium">
        <color rgb="FF000000"/>
      </right>
      <top style="thin">
        <color auto="1"/>
      </top>
      <bottom style="thin">
        <color auto="1"/>
      </bottom>
      <diagonal/>
    </border>
    <border>
      <left/>
      <right/>
      <top style="thin">
        <color auto="1"/>
      </top>
      <bottom style="thin">
        <color auto="1"/>
      </bottom>
      <diagonal/>
    </border>
    <border>
      <left/>
      <right/>
      <top style="thin">
        <color auto="1"/>
      </top>
      <bottom style="medium">
        <color auto="1"/>
      </bottom>
      <diagonal/>
    </border>
    <border>
      <left style="medium">
        <color rgb="FF000000"/>
      </left>
      <right style="thin">
        <color auto="1"/>
      </right>
      <top style="thin">
        <color auto="1"/>
      </top>
      <bottom style="medium">
        <color auto="1"/>
      </bottom>
      <diagonal/>
    </border>
    <border>
      <left style="thin">
        <color rgb="FF000000"/>
      </left>
      <right/>
      <top/>
      <bottom style="thin">
        <color rgb="FF000000"/>
      </bottom>
      <diagonal/>
    </border>
    <border>
      <left style="thin">
        <color rgb="FF000000"/>
      </left>
      <right/>
      <top style="thin">
        <color rgb="FF000000"/>
      </top>
      <bottom/>
      <diagonal/>
    </border>
    <border>
      <left/>
      <right/>
      <top style="thin">
        <color auto="1"/>
      </top>
      <bottom/>
      <diagonal/>
    </border>
    <border>
      <left style="thin">
        <color rgb="FF000000"/>
      </left>
      <right/>
      <top/>
      <bottom style="medium">
        <color auto="1"/>
      </bottom>
      <diagonal/>
    </border>
    <border>
      <left style="medium">
        <color rgb="FF000000"/>
      </left>
      <right style="thin">
        <color auto="1"/>
      </right>
      <top style="medium">
        <color auto="1"/>
      </top>
      <bottom/>
      <diagonal/>
    </border>
    <border>
      <left style="thin">
        <color rgb="FF000000"/>
      </left>
      <right style="medium">
        <color rgb="FF000000"/>
      </right>
      <top style="medium">
        <color auto="1"/>
      </top>
      <bottom/>
      <diagonal/>
    </border>
    <border>
      <left/>
      <right/>
      <top style="thin">
        <color rgb="FF000000"/>
      </top>
      <bottom style="medium">
        <color auto="1"/>
      </bottom>
      <diagonal/>
    </border>
    <border>
      <left style="thin">
        <color auto="1"/>
      </left>
      <right/>
      <top/>
      <bottom style="thin">
        <color auto="1"/>
      </bottom>
      <diagonal/>
    </border>
    <border>
      <left style="thin">
        <color auto="1"/>
      </left>
      <right/>
      <top/>
      <bottom/>
      <diagonal/>
    </border>
    <border>
      <left/>
      <right/>
      <top style="medium">
        <color auto="1"/>
      </top>
      <bottom style="thin">
        <color rgb="FF000000"/>
      </bottom>
      <diagonal/>
    </border>
    <border>
      <left/>
      <right/>
      <top style="thin">
        <color rgb="FF000000"/>
      </top>
      <bottom style="thin">
        <color rgb="FF000000"/>
      </bottom>
      <diagonal/>
    </border>
    <border>
      <left/>
      <right/>
      <top/>
      <bottom style="medium">
        <color auto="1"/>
      </bottom>
      <diagonal/>
    </border>
    <border>
      <left style="thin">
        <color rgb="FF000000"/>
      </left>
      <right style="thin">
        <color rgb="FF000000"/>
      </right>
      <top style="medium">
        <color auto="1"/>
      </top>
      <bottom/>
      <diagonal/>
    </border>
    <border>
      <left style="thin">
        <color rgb="FF000000"/>
      </left>
      <right style="dashed">
        <color rgb="FF000000"/>
      </right>
      <top style="medium">
        <color auto="1"/>
      </top>
      <bottom/>
      <diagonal/>
    </border>
    <border>
      <left style="dashed">
        <color rgb="FF000000"/>
      </left>
      <right/>
      <top style="medium">
        <color auto="1"/>
      </top>
      <bottom/>
      <diagonal/>
    </border>
    <border>
      <left style="thin">
        <color rgb="FF000000"/>
      </left>
      <right style="medium">
        <color auto="1"/>
      </right>
      <top style="medium">
        <color auto="1"/>
      </top>
      <bottom/>
      <diagonal/>
    </border>
    <border>
      <left style="thin">
        <color rgb="FF000000"/>
      </left>
      <right style="medium">
        <color auto="1"/>
      </right>
      <top/>
      <bottom style="medium">
        <color auto="1"/>
      </bottom>
      <diagonal/>
    </border>
    <border>
      <left style="thin">
        <color rgb="FF000000"/>
      </left>
      <right style="medium">
        <color auto="1"/>
      </right>
      <top style="medium">
        <color auto="1"/>
      </top>
      <bottom style="thin">
        <color rgb="FF000000"/>
      </bottom>
      <diagonal/>
    </border>
    <border>
      <left style="medium">
        <color auto="1"/>
      </left>
      <right style="thin">
        <color rgb="FF000000"/>
      </right>
      <top/>
      <bottom style="thin">
        <color rgb="FF000000"/>
      </bottom>
      <diagonal/>
    </border>
    <border>
      <left style="thin">
        <color rgb="FF000000"/>
      </left>
      <right style="medium">
        <color auto="1"/>
      </right>
      <top/>
      <bottom style="thin">
        <color rgb="FF000000"/>
      </bottom>
      <diagonal/>
    </border>
    <border>
      <left style="thin">
        <color rgb="FF000000"/>
      </left>
      <right style="medium">
        <color auto="1"/>
      </right>
      <top style="thin">
        <color rgb="FF000000"/>
      </top>
      <bottom style="thin">
        <color rgb="FF000000"/>
      </bottom>
      <diagonal/>
    </border>
    <border>
      <left style="medium">
        <color auto="1"/>
      </left>
      <right style="thin">
        <color rgb="FF000000"/>
      </right>
      <top style="thin">
        <color rgb="FF000000"/>
      </top>
      <bottom style="thin">
        <color rgb="FF000000"/>
      </bottom>
      <diagonal/>
    </border>
    <border>
      <left style="medium">
        <color auto="1"/>
      </left>
      <right style="thin">
        <color rgb="FF000000"/>
      </right>
      <top style="medium">
        <color auto="1"/>
      </top>
      <bottom style="thin">
        <color rgb="FF000000"/>
      </bottom>
      <diagonal/>
    </border>
    <border>
      <left style="thin">
        <color rgb="FF000000"/>
      </left>
      <right style="medium">
        <color auto="1"/>
      </right>
      <top style="thin">
        <color rgb="FF000000"/>
      </top>
      <bottom/>
      <diagonal/>
    </border>
    <border>
      <left style="medium">
        <color auto="1"/>
      </left>
      <right style="thin">
        <color rgb="FF000000"/>
      </right>
      <top style="thin">
        <color rgb="FF000000"/>
      </top>
      <bottom/>
      <diagonal/>
    </border>
    <border>
      <left style="thin">
        <color auto="1"/>
      </left>
      <right style="thin">
        <color rgb="FF000000"/>
      </right>
      <top style="medium">
        <color auto="1"/>
      </top>
      <bottom style="thin">
        <color auto="1"/>
      </bottom>
      <diagonal/>
    </border>
    <border>
      <left style="thin">
        <color rgb="FF000000"/>
      </left>
      <right style="thin">
        <color auto="1"/>
      </right>
      <top style="medium">
        <color auto="1"/>
      </top>
      <bottom style="thin">
        <color auto="1"/>
      </bottom>
      <diagonal/>
    </border>
    <border>
      <left style="thin">
        <color auto="1"/>
      </left>
      <right style="thin">
        <color rgb="FF000000"/>
      </right>
      <top style="thin">
        <color auto="1"/>
      </top>
      <bottom style="thin">
        <color auto="1"/>
      </bottom>
      <diagonal/>
    </border>
    <border>
      <left style="thin">
        <color rgb="FF000000"/>
      </left>
      <right style="thin">
        <color auto="1"/>
      </right>
      <top style="thin">
        <color auto="1"/>
      </top>
      <bottom style="thin">
        <color auto="1"/>
      </bottom>
      <diagonal/>
    </border>
    <border>
      <left style="thin">
        <color auto="1"/>
      </left>
      <right style="thin">
        <color rgb="FF000000"/>
      </right>
      <top style="thin">
        <color auto="1"/>
      </top>
      <bottom style="medium">
        <color auto="1"/>
      </bottom>
      <diagonal/>
    </border>
    <border>
      <left style="thin">
        <color rgb="FF000000"/>
      </left>
      <right style="thin">
        <color auto="1"/>
      </right>
      <top style="thin">
        <color auto="1"/>
      </top>
      <bottom style="medium">
        <color auto="1"/>
      </bottom>
      <diagonal/>
    </border>
    <border>
      <left style="thin">
        <color auto="1"/>
      </left>
      <right style="thin">
        <color rgb="FF000000"/>
      </right>
      <top style="thin">
        <color auto="1"/>
      </top>
      <bottom/>
      <diagonal/>
    </border>
    <border>
      <left style="thin">
        <color rgb="FF000000"/>
      </left>
      <right style="thin">
        <color auto="1"/>
      </right>
      <top style="thin">
        <color auto="1"/>
      </top>
      <bottom/>
      <diagonal/>
    </border>
    <border>
      <left style="thin">
        <color rgb="FF000000"/>
      </left>
      <right style="dashed">
        <color rgb="FF000000"/>
      </right>
      <top style="medium">
        <color auto="1"/>
      </top>
      <bottom style="thin">
        <color rgb="FF000000"/>
      </bottom>
      <diagonal/>
    </border>
    <border>
      <left style="dashed">
        <color rgb="FF000000"/>
      </left>
      <right/>
      <top style="medium">
        <color auto="1"/>
      </top>
      <bottom style="thin">
        <color rgb="FF000000"/>
      </bottom>
      <diagonal/>
    </border>
    <border>
      <left style="thin">
        <color rgb="FF000000"/>
      </left>
      <right style="medium">
        <color auto="1"/>
      </right>
      <top style="thin">
        <color rgb="FF000000"/>
      </top>
      <bottom style="medium">
        <color auto="1"/>
      </bottom>
      <diagonal/>
    </border>
    <border>
      <left style="dashed">
        <color rgb="FF000000"/>
      </left>
      <right style="thin">
        <color rgb="FF000000"/>
      </right>
      <top/>
      <bottom style="thin">
        <color rgb="FF000000"/>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rgb="FF000000"/>
      </right>
      <top/>
      <bottom/>
      <diagonal/>
    </border>
    <border>
      <left/>
      <right style="thin">
        <color rgb="FF000000"/>
      </right>
      <top/>
      <bottom style="thin">
        <color rgb="FF000000"/>
      </bottom>
      <diagonal/>
    </border>
    <border>
      <left style="thin">
        <color auto="1"/>
      </left>
      <right/>
      <top/>
      <bottom style="medium">
        <color auto="1"/>
      </bottom>
      <diagonal/>
    </border>
    <border>
      <left/>
      <right style="thin">
        <color auto="1"/>
      </right>
      <top/>
      <bottom/>
      <diagonal/>
    </border>
    <border>
      <left style="thin">
        <color auto="1"/>
      </left>
      <right style="thin">
        <color auto="1"/>
      </right>
      <top/>
      <bottom style="thin">
        <color auto="1"/>
      </bottom>
      <diagonal/>
    </border>
    <border>
      <left style="thin">
        <color auto="1"/>
      </left>
      <right style="dashed">
        <color rgb="FF000000"/>
      </right>
      <top style="thin">
        <color rgb="FF000000"/>
      </top>
      <bottom/>
      <diagonal/>
    </border>
    <border>
      <left style="dashed">
        <color rgb="FF000000"/>
      </left>
      <right style="thin">
        <color auto="1"/>
      </right>
      <top style="thin">
        <color rgb="FF000000"/>
      </top>
      <bottom/>
      <diagonal/>
    </border>
    <border>
      <left style="thin">
        <color rgb="FF000000"/>
      </left>
      <right style="dashed">
        <color rgb="FF000000"/>
      </right>
      <top style="medium">
        <color auto="1"/>
      </top>
      <bottom style="medium">
        <color auto="1"/>
      </bottom>
      <diagonal/>
    </border>
    <border>
      <left style="dashed">
        <color rgb="FF000000"/>
      </left>
      <right/>
      <top style="medium">
        <color auto="1"/>
      </top>
      <bottom style="medium">
        <color auto="1"/>
      </bottom>
      <diagonal/>
    </border>
    <border>
      <left style="thin">
        <color rgb="FF000000"/>
      </left>
      <right style="medium">
        <color auto="1"/>
      </right>
      <top style="medium">
        <color auto="1"/>
      </top>
      <bottom style="medium">
        <color auto="1"/>
      </bottom>
      <diagonal/>
    </border>
    <border>
      <left style="thin">
        <color rgb="FF000000"/>
      </left>
      <right style="dashed">
        <color rgb="FF000000"/>
      </right>
      <top/>
      <bottom/>
      <diagonal/>
    </border>
    <border>
      <left style="medium">
        <color auto="1"/>
      </left>
      <right style="thin">
        <color rgb="FF000000"/>
      </right>
      <top style="thin">
        <color rgb="FF000000"/>
      </top>
      <bottom style="medium">
        <color auto="1"/>
      </bottom>
      <diagonal/>
    </border>
    <border>
      <left/>
      <right style="dashed">
        <color rgb="FF000000"/>
      </right>
      <top style="thin">
        <color rgb="FF000000"/>
      </top>
      <bottom/>
      <diagonal/>
    </border>
    <border>
      <left/>
      <right/>
      <top/>
      <bottom style="thin">
        <color rgb="FF000000"/>
      </bottom>
      <diagonal/>
    </border>
    <border>
      <left/>
      <right style="thin">
        <color auto="1"/>
      </right>
      <top style="thin">
        <color auto="1"/>
      </top>
      <bottom/>
      <diagonal/>
    </border>
    <border>
      <left/>
      <right/>
      <top style="thin">
        <color rgb="FF000000"/>
      </top>
      <bottom/>
      <diagonal/>
    </border>
    <border>
      <left/>
      <right style="medium">
        <color auto="1"/>
      </right>
      <top/>
      <bottom/>
      <diagonal/>
    </border>
    <border>
      <left/>
      <right style="dashed">
        <color rgb="FF000000"/>
      </right>
      <top style="thin">
        <color rgb="FF000000"/>
      </top>
      <bottom style="thin">
        <color rgb="FF000000"/>
      </bottom>
      <diagonal/>
    </border>
    <border>
      <left style="medium">
        <color auto="1"/>
      </left>
      <right style="thin">
        <color auto="1"/>
      </right>
      <top style="thin">
        <color auto="1"/>
      </top>
      <bottom style="thin">
        <color rgb="FF000000"/>
      </bottom>
      <diagonal/>
    </border>
    <border>
      <left/>
      <right style="dashed">
        <color rgb="FF000000"/>
      </right>
      <top/>
      <bottom style="thin">
        <color rgb="FF000000"/>
      </bottom>
      <diagonal/>
    </border>
    <border>
      <left/>
      <right style="thin">
        <color auto="1"/>
      </right>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bottom/>
      <diagonal/>
    </border>
    <border>
      <left style="thin">
        <color auto="1"/>
      </left>
      <right style="dashed">
        <color rgb="FF000000"/>
      </right>
      <top/>
      <bottom style="medium">
        <color auto="1"/>
      </bottom>
      <diagonal/>
    </border>
    <border>
      <left style="dashed">
        <color rgb="FF000000"/>
      </left>
      <right style="thin">
        <color auto="1"/>
      </right>
      <top/>
      <bottom style="medium">
        <color auto="1"/>
      </bottom>
      <diagonal/>
    </border>
    <border>
      <left style="thin">
        <color auto="1"/>
      </left>
      <right/>
      <top style="medium">
        <color auto="1"/>
      </top>
      <bottom/>
      <diagonal/>
    </border>
    <border>
      <left style="thin">
        <color rgb="FF000000"/>
      </left>
      <right/>
      <top style="medium">
        <color auto="1"/>
      </top>
      <bottom/>
      <diagonal/>
    </border>
    <border>
      <left/>
      <right style="thin">
        <color rgb="FF000000"/>
      </right>
      <top style="thin">
        <color rgb="FF000000"/>
      </top>
      <bottom style="medium">
        <color auto="1"/>
      </bottom>
      <diagonal/>
    </border>
    <border>
      <left style="dashed">
        <color rgb="FF000000"/>
      </left>
      <right style="thin">
        <color rgb="FF000000"/>
      </right>
      <top/>
      <bottom/>
      <diagonal/>
    </border>
    <border>
      <left/>
      <right style="dashed">
        <color rgb="FF000000"/>
      </right>
      <top style="medium">
        <color indexed="64"/>
      </top>
      <bottom style="thin">
        <color rgb="FF000000"/>
      </bottom>
      <diagonal/>
    </border>
    <border>
      <left/>
      <right style="dashed">
        <color rgb="FF000000"/>
      </right>
      <top style="medium">
        <color indexed="64"/>
      </top>
      <bottom style="medium">
        <color indexed="64"/>
      </bottom>
      <diagonal/>
    </border>
    <border>
      <left/>
      <right style="thin">
        <color rgb="FF000000"/>
      </right>
      <top style="medium">
        <color auto="1"/>
      </top>
      <bottom/>
      <diagonal/>
    </border>
    <border>
      <left/>
      <right style="thin">
        <color rgb="FF000000"/>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auto="1"/>
      </left>
      <right style="thin">
        <color rgb="FF000000"/>
      </right>
      <top style="thin">
        <color rgb="FF000000"/>
      </top>
      <bottom style="thin">
        <color auto="1"/>
      </bottom>
      <diagonal/>
    </border>
    <border>
      <left style="thin">
        <color rgb="FF000000"/>
      </left>
      <right style="thin">
        <color rgb="FF000000"/>
      </right>
      <top style="thin">
        <color rgb="FF000000"/>
      </top>
      <bottom style="thin">
        <color auto="1"/>
      </bottom>
      <diagonal/>
    </border>
    <border>
      <left style="medium">
        <color auto="1"/>
      </left>
      <right style="thin">
        <color rgb="FF000000"/>
      </right>
      <top style="thin">
        <color auto="1"/>
      </top>
      <bottom style="thin">
        <color rgb="FF000000"/>
      </bottom>
      <diagonal/>
    </border>
    <border>
      <left style="thin">
        <color rgb="FF000000"/>
      </left>
      <right style="thin">
        <color rgb="FF000000"/>
      </right>
      <top style="thin">
        <color auto="1"/>
      </top>
      <bottom style="thin">
        <color rgb="FF000000"/>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style="medium">
        <color indexed="64"/>
      </right>
      <top style="thin">
        <color auto="1"/>
      </top>
      <bottom style="thin">
        <color auto="1"/>
      </bottom>
      <diagonal/>
    </border>
    <border>
      <left/>
      <right style="medium">
        <color indexed="64"/>
      </right>
      <top style="thin">
        <color auto="1"/>
      </top>
      <bottom style="medium">
        <color indexed="64"/>
      </bottom>
      <diagonal/>
    </border>
    <border>
      <left/>
      <right style="thin">
        <color indexed="64"/>
      </right>
      <top style="medium">
        <color indexed="64"/>
      </top>
      <bottom style="medium">
        <color indexed="64"/>
      </bottom>
      <diagonal/>
    </border>
    <border>
      <left style="medium">
        <color auto="1"/>
      </left>
      <right/>
      <top style="thin">
        <color auto="1"/>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style="thin">
        <color auto="1"/>
      </right>
      <top style="thin">
        <color auto="1"/>
      </top>
      <bottom style="medium">
        <color auto="1"/>
      </bottom>
      <diagonal/>
    </border>
    <border>
      <left style="thin">
        <color auto="1"/>
      </left>
      <right style="double">
        <color auto="1"/>
      </right>
      <top style="thin">
        <color auto="1"/>
      </top>
      <bottom style="medium">
        <color auto="1"/>
      </bottom>
      <diagonal/>
    </border>
    <border>
      <left style="double">
        <color auto="1"/>
      </left>
      <right style="thin">
        <color auto="1"/>
      </right>
      <top/>
      <bottom style="medium">
        <color auto="1"/>
      </bottom>
      <diagonal/>
    </border>
    <border>
      <left style="thin">
        <color auto="1"/>
      </left>
      <right style="double">
        <color auto="1"/>
      </right>
      <top/>
      <bottom style="medium">
        <color auto="1"/>
      </bottom>
      <diagonal/>
    </border>
    <border>
      <left style="double">
        <color auto="1"/>
      </left>
      <right style="thin">
        <color auto="1"/>
      </right>
      <top/>
      <bottom style="thin">
        <color auto="1"/>
      </bottom>
      <diagonal/>
    </border>
    <border>
      <left style="medium">
        <color indexed="64"/>
      </left>
      <right style="double">
        <color auto="1"/>
      </right>
      <top/>
      <bottom style="thin">
        <color auto="1"/>
      </bottom>
      <diagonal/>
    </border>
    <border>
      <left style="double">
        <color auto="1"/>
      </left>
      <right style="thin">
        <color auto="1"/>
      </right>
      <top style="thin">
        <color auto="1"/>
      </top>
      <bottom style="thin">
        <color auto="1"/>
      </bottom>
      <diagonal/>
    </border>
    <border>
      <left style="medium">
        <color indexed="64"/>
      </left>
      <right style="double">
        <color auto="1"/>
      </right>
      <top style="medium">
        <color indexed="64"/>
      </top>
      <bottom style="thin">
        <color auto="1"/>
      </bottom>
      <diagonal/>
    </border>
    <border>
      <left style="double">
        <color auto="1"/>
      </left>
      <right style="thin">
        <color auto="1"/>
      </right>
      <top style="medium">
        <color auto="1"/>
      </top>
      <bottom style="medium">
        <color auto="1"/>
      </bottom>
      <diagonal/>
    </border>
    <border>
      <left style="double">
        <color auto="1"/>
      </left>
      <right style="thin">
        <color auto="1"/>
      </right>
      <top style="medium">
        <color auto="1"/>
      </top>
      <bottom style="thin">
        <color auto="1"/>
      </bottom>
      <diagonal/>
    </border>
    <border>
      <left style="double">
        <color auto="1"/>
      </left>
      <right style="thin">
        <color auto="1"/>
      </right>
      <top/>
      <bottom/>
      <diagonal/>
    </border>
    <border>
      <left style="double">
        <color auto="1"/>
      </left>
      <right style="thin">
        <color auto="1"/>
      </right>
      <top style="thin">
        <color auto="1"/>
      </top>
      <bottom/>
      <diagonal/>
    </border>
    <border>
      <left/>
      <right/>
      <top/>
      <bottom style="double">
        <color auto="1"/>
      </bottom>
      <diagonal/>
    </border>
    <border>
      <left style="medium">
        <color indexed="64"/>
      </left>
      <right style="double">
        <color auto="1"/>
      </right>
      <top style="medium">
        <color indexed="64"/>
      </top>
      <bottom style="double">
        <color auto="1"/>
      </bottom>
      <diagonal/>
    </border>
    <border>
      <left style="thin">
        <color theme="0"/>
      </left>
      <right style="thin">
        <color theme="0"/>
      </right>
      <top style="medium">
        <color auto="1"/>
      </top>
      <bottom style="medium">
        <color auto="1"/>
      </bottom>
      <diagonal/>
    </border>
    <border>
      <left style="medium">
        <color indexed="64"/>
      </left>
      <right style="double">
        <color auto="1"/>
      </right>
      <top style="medium">
        <color indexed="64"/>
      </top>
      <bottom/>
      <diagonal/>
    </border>
    <border>
      <left style="double">
        <color indexed="64"/>
      </left>
      <right/>
      <top/>
      <bottom style="medium">
        <color auto="1"/>
      </bottom>
      <diagonal/>
    </border>
    <border>
      <left style="double">
        <color indexed="64"/>
      </left>
      <right/>
      <top style="medium">
        <color auto="1"/>
      </top>
      <bottom style="double">
        <color indexed="64"/>
      </bottom>
      <diagonal/>
    </border>
    <border>
      <left/>
      <right style="medium">
        <color auto="1"/>
      </right>
      <top style="medium">
        <color auto="1"/>
      </top>
      <bottom style="double">
        <color indexed="64"/>
      </bottom>
      <diagonal/>
    </border>
    <border>
      <left style="thin">
        <color theme="0"/>
      </left>
      <right/>
      <top style="medium">
        <color auto="1"/>
      </top>
      <bottom style="medium">
        <color auto="1"/>
      </bottom>
      <diagonal/>
    </border>
    <border>
      <left style="double">
        <color auto="1"/>
      </left>
      <right/>
      <top style="medium">
        <color auto="1"/>
      </top>
      <bottom style="medium">
        <color auto="1"/>
      </bottom>
      <diagonal/>
    </border>
    <border>
      <left/>
      <right/>
      <top style="medium">
        <color auto="1"/>
      </top>
      <bottom style="double">
        <color auto="1"/>
      </bottom>
      <diagonal/>
    </border>
    <border>
      <left style="medium">
        <color indexed="64"/>
      </left>
      <right style="double">
        <color indexed="64"/>
      </right>
      <top style="thin">
        <color indexed="64"/>
      </top>
      <bottom style="medium">
        <color indexed="64"/>
      </bottom>
      <diagonal/>
    </border>
    <border>
      <left style="double">
        <color theme="0"/>
      </left>
      <right style="thin">
        <color indexed="64"/>
      </right>
      <top style="medium">
        <color indexed="64"/>
      </top>
      <bottom style="medium">
        <color indexed="64"/>
      </bottom>
      <diagonal/>
    </border>
    <border>
      <left/>
      <right/>
      <top/>
      <bottom style="thin">
        <color auto="1"/>
      </bottom>
      <diagonal/>
    </border>
    <border>
      <left style="medium">
        <color indexed="64"/>
      </left>
      <right style="medium">
        <color indexed="64"/>
      </right>
      <top/>
      <bottom style="thin">
        <color auto="1"/>
      </bottom>
      <diagonal/>
    </border>
    <border>
      <left/>
      <right style="medium">
        <color auto="1"/>
      </right>
      <top/>
      <bottom style="thin">
        <color auto="1"/>
      </bottom>
      <diagonal/>
    </border>
    <border>
      <left/>
      <right style="medium">
        <color indexed="64"/>
      </right>
      <top style="thin">
        <color auto="1"/>
      </top>
      <bottom/>
      <diagonal/>
    </border>
    <border>
      <left style="medium">
        <color indexed="64"/>
      </left>
      <right style="double">
        <color auto="1"/>
      </right>
      <top style="thin">
        <color auto="1"/>
      </top>
      <bottom style="thin">
        <color auto="1"/>
      </bottom>
      <diagonal/>
    </border>
    <border>
      <left style="medium">
        <color indexed="64"/>
      </left>
      <right style="double">
        <color auto="1"/>
      </right>
      <top style="medium">
        <color indexed="64"/>
      </top>
      <bottom style="medium">
        <color indexed="64"/>
      </bottom>
      <diagonal/>
    </border>
    <border>
      <left style="thin">
        <color auto="1"/>
      </left>
      <right style="double">
        <color auto="1"/>
      </right>
      <top style="thin">
        <color auto="1"/>
      </top>
      <bottom/>
      <diagonal/>
    </border>
    <border>
      <left style="thin">
        <color auto="1"/>
      </left>
      <right style="double">
        <color auto="1"/>
      </right>
      <top/>
      <bottom/>
      <diagonal/>
    </border>
    <border>
      <left style="medium">
        <color indexed="64"/>
      </left>
      <right style="double">
        <color auto="1"/>
      </right>
      <top/>
      <bottom/>
      <diagonal/>
    </border>
    <border>
      <left/>
      <right style="medium">
        <color rgb="FF000000"/>
      </right>
      <top style="medium">
        <color indexed="64"/>
      </top>
      <bottom style="medium">
        <color indexed="64"/>
      </bottom>
      <diagonal/>
    </border>
  </borders>
  <cellStyleXfs count="8">
    <xf numFmtId="0" fontId="0" fillId="0" borderId="0"/>
    <xf numFmtId="166" fontId="1" fillId="0" borderId="0" applyFont="0" applyFill="0" applyBorder="0" applyAlignment="0" applyProtection="0"/>
    <xf numFmtId="44"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13" fillId="0" borderId="0">
      <alignment vertical="top"/>
    </xf>
    <xf numFmtId="164" fontId="1" fillId="0" borderId="0" applyFont="0" applyFill="0" applyBorder="0" applyAlignment="0" applyProtection="0"/>
    <xf numFmtId="9" fontId="1" fillId="0" borderId="0" applyFont="0" applyFill="0" applyBorder="0" applyAlignment="0" applyProtection="0"/>
  </cellStyleXfs>
  <cellXfs count="2189">
    <xf numFmtId="0" fontId="0" fillId="0" borderId="0" xfId="0"/>
    <xf numFmtId="0" fontId="2" fillId="2" borderId="1" xfId="0" applyFont="1" applyFill="1" applyBorder="1" applyAlignment="1" applyProtection="1">
      <alignment vertical="center"/>
      <protection locked="0"/>
    </xf>
    <xf numFmtId="3" fontId="2" fillId="0" borderId="2" xfId="0" applyNumberFormat="1" applyFont="1" applyBorder="1" applyAlignment="1" applyProtection="1">
      <alignment vertical="center"/>
    </xf>
    <xf numFmtId="0" fontId="2" fillId="0" borderId="0" xfId="0" applyFont="1" applyAlignment="1" applyProtection="1">
      <alignment vertical="center"/>
      <protection locked="0"/>
    </xf>
    <xf numFmtId="0" fontId="3" fillId="0" borderId="0" xfId="0" applyFont="1" applyAlignment="1" applyProtection="1">
      <alignment vertical="center"/>
      <protection locked="0"/>
    </xf>
    <xf numFmtId="0" fontId="3" fillId="0" borderId="0" xfId="0" applyFont="1" applyProtection="1">
      <protection locked="0"/>
    </xf>
    <xf numFmtId="0" fontId="4" fillId="0" borderId="0" xfId="0" applyFont="1" applyAlignment="1" applyProtection="1">
      <alignment vertical="center"/>
      <protection locked="0"/>
    </xf>
    <xf numFmtId="0" fontId="0" fillId="0" borderId="0" xfId="0" applyAlignment="1" applyProtection="1">
      <alignment vertical="center"/>
      <protection locked="0"/>
    </xf>
    <xf numFmtId="0" fontId="0" fillId="0" borderId="0" xfId="0" applyProtection="1">
      <protection locked="0"/>
    </xf>
    <xf numFmtId="0" fontId="4" fillId="2" borderId="3" xfId="0" applyFont="1" applyFill="1" applyBorder="1" applyAlignment="1" applyProtection="1">
      <alignment vertical="center"/>
      <protection locked="0"/>
    </xf>
    <xf numFmtId="0" fontId="7" fillId="4" borderId="17" xfId="0" applyFont="1" applyFill="1" applyBorder="1" applyAlignment="1" applyProtection="1">
      <alignment horizontal="center" vertical="center" wrapText="1" readingOrder="1"/>
      <protection locked="0"/>
    </xf>
    <xf numFmtId="0" fontId="7" fillId="4" borderId="18" xfId="0" applyFont="1" applyFill="1" applyBorder="1" applyAlignment="1" applyProtection="1">
      <alignment horizontal="center" vertical="center" wrapText="1" readingOrder="1"/>
      <protection locked="0"/>
    </xf>
    <xf numFmtId="0" fontId="8" fillId="0" borderId="22" xfId="0" applyFont="1" applyFill="1" applyBorder="1" applyAlignment="1" applyProtection="1">
      <alignment horizontal="left" vertical="center" wrapText="1" readingOrder="1"/>
      <protection locked="0"/>
    </xf>
    <xf numFmtId="167" fontId="8" fillId="0" borderId="23" xfId="0" applyNumberFormat="1" applyFont="1" applyBorder="1" applyAlignment="1" applyProtection="1">
      <alignment horizontal="right" vertical="center" wrapText="1" readingOrder="1"/>
      <protection locked="0"/>
    </xf>
    <xf numFmtId="167" fontId="8" fillId="0" borderId="24" xfId="0" applyNumberFormat="1" applyFont="1" applyBorder="1" applyAlignment="1" applyProtection="1">
      <alignment horizontal="right" vertical="center" wrapText="1" readingOrder="1"/>
      <protection locked="0"/>
    </xf>
    <xf numFmtId="0" fontId="8" fillId="0" borderId="25" xfId="0" applyFont="1" applyBorder="1" applyAlignment="1" applyProtection="1">
      <alignment horizontal="left" vertical="center" wrapText="1" readingOrder="1"/>
      <protection locked="0"/>
    </xf>
    <xf numFmtId="0" fontId="8" fillId="0" borderId="27" xfId="0" applyFont="1" applyFill="1" applyBorder="1" applyAlignment="1" applyProtection="1">
      <alignment horizontal="left" vertical="center" wrapText="1" readingOrder="1"/>
      <protection locked="0"/>
    </xf>
    <xf numFmtId="167" fontId="8" fillId="0" borderId="28" xfId="0" applyNumberFormat="1" applyFont="1" applyBorder="1" applyAlignment="1" applyProtection="1">
      <alignment horizontal="right" vertical="center" wrapText="1" readingOrder="1"/>
      <protection locked="0"/>
    </xf>
    <xf numFmtId="167" fontId="8" fillId="0" borderId="29" xfId="0" applyNumberFormat="1" applyFont="1" applyBorder="1" applyAlignment="1" applyProtection="1">
      <alignment horizontal="right" vertical="center" wrapText="1" readingOrder="1"/>
      <protection locked="0"/>
    </xf>
    <xf numFmtId="0" fontId="8" fillId="0" borderId="30" xfId="0" applyFont="1" applyBorder="1" applyAlignment="1" applyProtection="1">
      <alignment horizontal="left" vertical="center" wrapText="1" readingOrder="1"/>
      <protection locked="0"/>
    </xf>
    <xf numFmtId="0" fontId="8" fillId="0" borderId="27" xfId="0" applyFont="1" applyBorder="1" applyAlignment="1" applyProtection="1">
      <alignment horizontal="left" vertical="center" wrapText="1" readingOrder="1"/>
      <protection locked="0"/>
    </xf>
    <xf numFmtId="0" fontId="8" fillId="0" borderId="33" xfId="0" applyFont="1" applyBorder="1" applyAlignment="1" applyProtection="1">
      <alignment horizontal="left" vertical="center" wrapText="1" readingOrder="1"/>
      <protection locked="0"/>
    </xf>
    <xf numFmtId="167" fontId="8" fillId="0" borderId="34" xfId="0" applyNumberFormat="1" applyFont="1" applyBorder="1" applyAlignment="1" applyProtection="1">
      <alignment horizontal="right" vertical="center" wrapText="1" readingOrder="1"/>
      <protection locked="0"/>
    </xf>
    <xf numFmtId="167" fontId="8" fillId="0" borderId="35" xfId="0" applyNumberFormat="1" applyFont="1" applyBorder="1" applyAlignment="1" applyProtection="1">
      <alignment horizontal="right" vertical="center" wrapText="1" readingOrder="1"/>
      <protection locked="0"/>
    </xf>
    <xf numFmtId="0" fontId="8" fillId="0" borderId="36" xfId="0" applyFont="1" applyBorder="1" applyAlignment="1" applyProtection="1">
      <alignment horizontal="left" vertical="center" wrapText="1" readingOrder="1"/>
      <protection locked="0"/>
    </xf>
    <xf numFmtId="0" fontId="8" fillId="0" borderId="33" xfId="0" applyFont="1" applyBorder="1" applyAlignment="1" applyProtection="1">
      <alignment horizontal="left" vertical="center" wrapText="1" readingOrder="1"/>
      <protection locked="0"/>
    </xf>
    <xf numFmtId="0" fontId="8" fillId="0" borderId="22" xfId="0" applyFont="1" applyBorder="1" applyAlignment="1" applyProtection="1">
      <alignment horizontal="left" vertical="center" wrapText="1" readingOrder="1"/>
      <protection locked="0"/>
    </xf>
    <xf numFmtId="167" fontId="8" fillId="0" borderId="38" xfId="0" applyNumberFormat="1" applyFont="1" applyBorder="1" applyAlignment="1" applyProtection="1">
      <alignment horizontal="right" vertical="center" wrapText="1" readingOrder="1"/>
      <protection locked="0"/>
    </xf>
    <xf numFmtId="0" fontId="8" fillId="0" borderId="33" xfId="0" applyFont="1" applyFill="1" applyBorder="1" applyAlignment="1" applyProtection="1">
      <alignment horizontal="left" vertical="center" wrapText="1" readingOrder="1"/>
      <protection locked="0"/>
    </xf>
    <xf numFmtId="167" fontId="8" fillId="0" borderId="34" xfId="0" applyNumberFormat="1" applyFont="1" applyFill="1" applyBorder="1" applyAlignment="1" applyProtection="1">
      <alignment horizontal="right" vertical="center" wrapText="1" readingOrder="1"/>
      <protection locked="0"/>
    </xf>
    <xf numFmtId="167" fontId="8" fillId="0" borderId="35" xfId="0" applyNumberFormat="1" applyFont="1" applyFill="1" applyBorder="1" applyAlignment="1" applyProtection="1">
      <alignment horizontal="right" vertical="center" wrapText="1" readingOrder="1"/>
      <protection locked="0"/>
    </xf>
    <xf numFmtId="0" fontId="8" fillId="0" borderId="36" xfId="0" applyFont="1" applyFill="1" applyBorder="1" applyAlignment="1" applyProtection="1">
      <alignment horizontal="left" vertical="center" wrapText="1" readingOrder="1"/>
      <protection locked="0"/>
    </xf>
    <xf numFmtId="0" fontId="8" fillId="0" borderId="42" xfId="0" applyFont="1" applyBorder="1" applyAlignment="1" applyProtection="1">
      <alignment horizontal="left" vertical="center" wrapText="1" readingOrder="1"/>
      <protection locked="0"/>
    </xf>
    <xf numFmtId="167" fontId="8" fillId="0" borderId="42" xfId="0" applyNumberFormat="1" applyFont="1" applyBorder="1" applyAlignment="1" applyProtection="1">
      <alignment horizontal="right" vertical="center" wrapText="1" readingOrder="1"/>
      <protection locked="0"/>
    </xf>
    <xf numFmtId="0" fontId="8" fillId="0" borderId="39" xfId="0" applyFont="1" applyBorder="1" applyAlignment="1" applyProtection="1">
      <alignment horizontal="left" vertical="center" wrapText="1" readingOrder="1"/>
      <protection locked="0"/>
    </xf>
    <xf numFmtId="0" fontId="8" fillId="0" borderId="22" xfId="0" applyFont="1" applyBorder="1" applyAlignment="1" applyProtection="1">
      <alignment horizontal="center" vertical="center" wrapText="1" readingOrder="1"/>
      <protection locked="0"/>
    </xf>
    <xf numFmtId="168" fontId="8" fillId="0" borderId="22" xfId="1" applyNumberFormat="1" applyFont="1" applyBorder="1" applyAlignment="1" applyProtection="1">
      <alignment horizontal="left" vertical="center" wrapText="1" readingOrder="1"/>
      <protection locked="0"/>
    </xf>
    <xf numFmtId="168" fontId="8" fillId="0" borderId="25" xfId="1" applyNumberFormat="1" applyFont="1" applyBorder="1" applyAlignment="1" applyProtection="1">
      <alignment horizontal="left" vertical="center" wrapText="1" readingOrder="1"/>
    </xf>
    <xf numFmtId="0" fontId="8" fillId="0" borderId="45" xfId="0" applyFont="1" applyBorder="1" applyAlignment="1" applyProtection="1">
      <alignment horizontal="left" vertical="center" wrapText="1" readingOrder="1"/>
      <protection locked="0"/>
    </xf>
    <xf numFmtId="167" fontId="8" fillId="0" borderId="45" xfId="0" applyNumberFormat="1" applyFont="1" applyBorder="1" applyAlignment="1" applyProtection="1">
      <alignment horizontal="right" vertical="center" wrapText="1" readingOrder="1"/>
      <protection locked="0"/>
    </xf>
    <xf numFmtId="0" fontId="8" fillId="0" borderId="31" xfId="0" applyFont="1" applyBorder="1" applyAlignment="1" applyProtection="1">
      <alignment horizontal="left" vertical="center" wrapText="1" readingOrder="1"/>
      <protection locked="0"/>
    </xf>
    <xf numFmtId="0" fontId="8" fillId="0" borderId="27" xfId="0" applyFont="1" applyBorder="1" applyAlignment="1" applyProtection="1">
      <alignment horizontal="center" vertical="center" wrapText="1" readingOrder="1"/>
      <protection locked="0"/>
    </xf>
    <xf numFmtId="168" fontId="8" fillId="0" borderId="27" xfId="1" applyNumberFormat="1" applyFont="1" applyBorder="1" applyAlignment="1" applyProtection="1">
      <alignment horizontal="left" vertical="center" wrapText="1" readingOrder="1"/>
      <protection locked="0"/>
    </xf>
    <xf numFmtId="168" fontId="8" fillId="0" borderId="30" xfId="1" applyNumberFormat="1" applyFont="1" applyBorder="1" applyAlignment="1" applyProtection="1">
      <alignment horizontal="left" vertical="center" wrapText="1" readingOrder="1"/>
    </xf>
    <xf numFmtId="0" fontId="8" fillId="0" borderId="48" xfId="0" applyFont="1" applyBorder="1" applyAlignment="1" applyProtection="1">
      <alignment horizontal="left" vertical="center" wrapText="1" readingOrder="1"/>
      <protection locked="0"/>
    </xf>
    <xf numFmtId="167" fontId="8" fillId="0" borderId="48" xfId="0" applyNumberFormat="1" applyFont="1" applyBorder="1" applyAlignment="1" applyProtection="1">
      <alignment horizontal="right" vertical="center" wrapText="1" readingOrder="1"/>
      <protection locked="0"/>
    </xf>
    <xf numFmtId="0" fontId="8" fillId="0" borderId="37" xfId="0" applyFont="1" applyBorder="1" applyAlignment="1" applyProtection="1">
      <alignment horizontal="left" vertical="center" wrapText="1" readingOrder="1"/>
      <protection locked="0"/>
    </xf>
    <xf numFmtId="0" fontId="8" fillId="0" borderId="33" xfId="0" applyFont="1" applyBorder="1" applyAlignment="1" applyProtection="1">
      <alignment horizontal="center" vertical="center" wrapText="1" readingOrder="1"/>
      <protection locked="0"/>
    </xf>
    <xf numFmtId="168" fontId="8" fillId="0" borderId="33" xfId="1" applyNumberFormat="1" applyFont="1" applyBorder="1" applyAlignment="1" applyProtection="1">
      <alignment horizontal="left" vertical="center" wrapText="1" readingOrder="1"/>
      <protection locked="0"/>
    </xf>
    <xf numFmtId="168" fontId="8" fillId="0" borderId="36" xfId="1" applyNumberFormat="1" applyFont="1" applyBorder="1" applyAlignment="1" applyProtection="1">
      <alignment horizontal="left" vertical="center" wrapText="1" readingOrder="1"/>
    </xf>
    <xf numFmtId="0" fontId="8" fillId="0" borderId="50" xfId="0" applyFont="1" applyBorder="1" applyAlignment="1" applyProtection="1">
      <alignment horizontal="left" vertical="center" wrapText="1" readingOrder="1"/>
      <protection locked="0"/>
    </xf>
    <xf numFmtId="0" fontId="8" fillId="0" borderId="51" xfId="0" applyFont="1" applyBorder="1" applyAlignment="1" applyProtection="1">
      <alignment horizontal="left" vertical="center" wrapText="1" readingOrder="1"/>
      <protection locked="0"/>
    </xf>
    <xf numFmtId="0" fontId="8" fillId="0" borderId="52" xfId="0" applyFont="1" applyBorder="1" applyAlignment="1" applyProtection="1">
      <alignment horizontal="left" vertical="center" wrapText="1" readingOrder="1"/>
      <protection locked="0"/>
    </xf>
    <xf numFmtId="0" fontId="8" fillId="0" borderId="53" xfId="0" applyFont="1" applyBorder="1" applyAlignment="1" applyProtection="1">
      <alignment horizontal="left" vertical="center" wrapText="1" readingOrder="1"/>
      <protection locked="0"/>
    </xf>
    <xf numFmtId="0" fontId="8" fillId="0" borderId="54" xfId="0" applyFont="1" applyBorder="1" applyAlignment="1" applyProtection="1">
      <alignment horizontal="left" vertical="center" wrapText="1" readingOrder="1"/>
      <protection locked="0"/>
    </xf>
    <xf numFmtId="0" fontId="8" fillId="0" borderId="55" xfId="0" applyFont="1" applyBorder="1" applyAlignment="1" applyProtection="1">
      <alignment horizontal="left" vertical="center" wrapText="1" readingOrder="1"/>
      <protection locked="0"/>
    </xf>
    <xf numFmtId="167" fontId="8" fillId="0" borderId="55" xfId="0" applyNumberFormat="1" applyFont="1" applyBorder="1" applyAlignment="1" applyProtection="1">
      <alignment horizontal="right" vertical="center" wrapText="1" readingOrder="1"/>
      <protection locked="0"/>
    </xf>
    <xf numFmtId="0" fontId="8" fillId="0" borderId="56" xfId="0" applyFont="1" applyBorder="1" applyAlignment="1" applyProtection="1">
      <alignment horizontal="left" vertical="center" wrapText="1" readingOrder="1"/>
      <protection locked="0"/>
    </xf>
    <xf numFmtId="0" fontId="8" fillId="0" borderId="57" xfId="0" applyFont="1" applyBorder="1" applyAlignment="1" applyProtection="1">
      <alignment horizontal="left" vertical="center" wrapText="1" readingOrder="1"/>
      <protection locked="0"/>
    </xf>
    <xf numFmtId="0" fontId="8" fillId="0" borderId="55" xfId="0" applyFont="1" applyBorder="1" applyAlignment="1" applyProtection="1">
      <alignment horizontal="center" vertical="center" wrapText="1" readingOrder="1"/>
      <protection locked="0"/>
    </xf>
    <xf numFmtId="168" fontId="8" fillId="0" borderId="55" xfId="1" applyNumberFormat="1" applyFont="1" applyBorder="1" applyAlignment="1" applyProtection="1">
      <alignment horizontal="left" vertical="center" wrapText="1" readingOrder="1"/>
      <protection locked="0"/>
    </xf>
    <xf numFmtId="168" fontId="8" fillId="0" borderId="56" xfId="1" applyNumberFormat="1" applyFont="1" applyBorder="1" applyAlignment="1" applyProtection="1">
      <alignment horizontal="left" vertical="center" wrapText="1" readingOrder="1"/>
    </xf>
    <xf numFmtId="0" fontId="8" fillId="0" borderId="42" xfId="0" applyFont="1" applyBorder="1" applyAlignment="1" applyProtection="1">
      <alignment horizontal="left" vertical="center" wrapText="1" readingOrder="1"/>
      <protection locked="0"/>
    </xf>
    <xf numFmtId="0" fontId="8" fillId="0" borderId="42" xfId="0" applyFont="1" applyBorder="1" applyAlignment="1" applyProtection="1">
      <alignment horizontal="center" vertical="center" wrapText="1" readingOrder="1"/>
      <protection locked="0"/>
    </xf>
    <xf numFmtId="168" fontId="8" fillId="0" borderId="42" xfId="1" applyNumberFormat="1" applyFont="1" applyBorder="1" applyAlignment="1" applyProtection="1">
      <alignment horizontal="left" vertical="center" wrapText="1" readingOrder="1"/>
      <protection locked="0"/>
    </xf>
    <xf numFmtId="168" fontId="8" fillId="0" borderId="43" xfId="1" applyNumberFormat="1" applyFont="1" applyBorder="1" applyAlignment="1" applyProtection="1">
      <alignment horizontal="left" vertical="center" wrapText="1" readingOrder="1"/>
    </xf>
    <xf numFmtId="0" fontId="8" fillId="0" borderId="45" xfId="0" applyFont="1" applyBorder="1" applyAlignment="1" applyProtection="1">
      <alignment horizontal="left" vertical="center" wrapText="1" readingOrder="1"/>
      <protection locked="0"/>
    </xf>
    <xf numFmtId="0" fontId="8" fillId="0" borderId="45" xfId="0" applyFont="1" applyBorder="1" applyAlignment="1" applyProtection="1">
      <alignment horizontal="center" vertical="center" wrapText="1" readingOrder="1"/>
      <protection locked="0"/>
    </xf>
    <xf numFmtId="168" fontId="8" fillId="0" borderId="45" xfId="1" applyNumberFormat="1" applyFont="1" applyBorder="1" applyAlignment="1" applyProtection="1">
      <alignment horizontal="left" vertical="center" wrapText="1" readingOrder="1"/>
      <protection locked="0"/>
    </xf>
    <xf numFmtId="168" fontId="8" fillId="0" borderId="46" xfId="1" applyNumberFormat="1" applyFont="1" applyBorder="1" applyAlignment="1" applyProtection="1">
      <alignment horizontal="left" vertical="center" wrapText="1" readingOrder="1"/>
    </xf>
    <xf numFmtId="0" fontId="8" fillId="0" borderId="45" xfId="0" applyFont="1" applyBorder="1" applyAlignment="1" applyProtection="1">
      <alignment horizontal="left" wrapText="1" readingOrder="1"/>
      <protection locked="0"/>
    </xf>
    <xf numFmtId="0" fontId="8" fillId="0" borderId="47" xfId="0" applyFont="1" applyBorder="1" applyAlignment="1" applyProtection="1">
      <alignment horizontal="center" vertical="center" wrapText="1" readingOrder="1"/>
      <protection locked="0"/>
    </xf>
    <xf numFmtId="0" fontId="8" fillId="0" borderId="48" xfId="0" applyFont="1" applyBorder="1" applyAlignment="1" applyProtection="1">
      <alignment horizontal="left" wrapText="1" readingOrder="1"/>
      <protection locked="0"/>
    </xf>
    <xf numFmtId="0" fontId="8" fillId="0" borderId="48" xfId="0" applyFont="1" applyBorder="1" applyAlignment="1" applyProtection="1">
      <alignment horizontal="center" vertical="center" wrapText="1" readingOrder="1"/>
      <protection locked="0"/>
    </xf>
    <xf numFmtId="168" fontId="8" fillId="0" borderId="48" xfId="1" applyNumberFormat="1" applyFont="1" applyBorder="1" applyAlignment="1" applyProtection="1">
      <alignment horizontal="left" vertical="center" wrapText="1" readingOrder="1"/>
      <protection locked="0"/>
    </xf>
    <xf numFmtId="168" fontId="8" fillId="0" borderId="49" xfId="1" applyNumberFormat="1" applyFont="1" applyBorder="1" applyAlignment="1" applyProtection="1">
      <alignment horizontal="left" vertical="center" wrapText="1" readingOrder="1"/>
    </xf>
    <xf numFmtId="0" fontId="8" fillId="0" borderId="58" xfId="0" applyFont="1" applyBorder="1" applyAlignment="1" applyProtection="1">
      <alignment horizontal="left" wrapText="1" readingOrder="1"/>
      <protection locked="0"/>
    </xf>
    <xf numFmtId="167" fontId="8" fillId="0" borderId="59" xfId="0" applyNumberFormat="1" applyFont="1" applyBorder="1" applyAlignment="1" applyProtection="1">
      <alignment horizontal="right" vertical="center" wrapText="1" readingOrder="1"/>
      <protection locked="0"/>
    </xf>
    <xf numFmtId="167" fontId="8" fillId="0" borderId="60" xfId="0" applyNumberFormat="1" applyFont="1" applyBorder="1" applyAlignment="1" applyProtection="1">
      <alignment horizontal="right" vertical="center" wrapText="1" readingOrder="1"/>
      <protection locked="0"/>
    </xf>
    <xf numFmtId="0" fontId="8" fillId="0" borderId="61" xfId="0" applyFont="1" applyBorder="1" applyAlignment="1" applyProtection="1">
      <alignment horizontal="left" vertical="center" wrapText="1" readingOrder="1"/>
      <protection locked="0"/>
    </xf>
    <xf numFmtId="0" fontId="8" fillId="0" borderId="62" xfId="0" applyFont="1" applyBorder="1" applyAlignment="1" applyProtection="1">
      <alignment horizontal="left" wrapText="1" readingOrder="1"/>
      <protection locked="0"/>
    </xf>
    <xf numFmtId="0" fontId="8" fillId="0" borderId="58" xfId="0" applyFont="1" applyBorder="1" applyAlignment="1" applyProtection="1">
      <alignment horizontal="left" vertical="center" wrapText="1" readingOrder="1"/>
      <protection locked="0"/>
    </xf>
    <xf numFmtId="0" fontId="8" fillId="0" borderId="58" xfId="0" applyFont="1" applyBorder="1" applyAlignment="1" applyProtection="1">
      <alignment horizontal="center" vertical="center" wrapText="1" readingOrder="1"/>
      <protection locked="0"/>
    </xf>
    <xf numFmtId="168" fontId="8" fillId="0" borderId="58" xfId="1" applyNumberFormat="1" applyFont="1" applyBorder="1" applyAlignment="1" applyProtection="1">
      <alignment horizontal="left" vertical="center" wrapText="1" readingOrder="1"/>
      <protection locked="0"/>
    </xf>
    <xf numFmtId="168" fontId="8" fillId="0" borderId="58" xfId="1" applyNumberFormat="1" applyFont="1" applyBorder="1" applyAlignment="1" applyProtection="1">
      <alignment horizontal="left" vertical="center" wrapText="1" readingOrder="1"/>
    </xf>
    <xf numFmtId="0" fontId="8" fillId="0" borderId="63" xfId="0" applyFont="1" applyBorder="1" applyAlignment="1" applyProtection="1">
      <alignment horizontal="left" wrapText="1" readingOrder="1"/>
      <protection locked="0"/>
    </xf>
    <xf numFmtId="167" fontId="8" fillId="0" borderId="64" xfId="0" applyNumberFormat="1" applyFont="1" applyBorder="1" applyAlignment="1" applyProtection="1">
      <alignment horizontal="right" vertical="center" wrapText="1" readingOrder="1"/>
      <protection locked="0"/>
    </xf>
    <xf numFmtId="167" fontId="8" fillId="0" borderId="65" xfId="0" applyNumberFormat="1" applyFont="1" applyBorder="1" applyAlignment="1" applyProtection="1">
      <alignment horizontal="right" vertical="center" wrapText="1" readingOrder="1"/>
      <protection locked="0"/>
    </xf>
    <xf numFmtId="0" fontId="8" fillId="0" borderId="66" xfId="0" applyFont="1" applyBorder="1" applyAlignment="1" applyProtection="1">
      <alignment horizontal="left" vertical="center" wrapText="1" readingOrder="1"/>
      <protection locked="0"/>
    </xf>
    <xf numFmtId="0" fontId="8" fillId="0" borderId="67" xfId="0" applyFont="1" applyBorder="1" applyAlignment="1" applyProtection="1">
      <alignment horizontal="left" wrapText="1" readingOrder="1"/>
      <protection locked="0"/>
    </xf>
    <xf numFmtId="0" fontId="8" fillId="0" borderId="63" xfId="0" applyFont="1" applyBorder="1" applyAlignment="1" applyProtection="1">
      <alignment horizontal="left" vertical="center" wrapText="1" readingOrder="1"/>
      <protection locked="0"/>
    </xf>
    <xf numFmtId="0" fontId="8" fillId="0" borderId="63" xfId="0" applyFont="1" applyBorder="1" applyAlignment="1" applyProtection="1">
      <alignment horizontal="center" vertical="center" wrapText="1" readingOrder="1"/>
      <protection locked="0"/>
    </xf>
    <xf numFmtId="168" fontId="8" fillId="0" borderId="63" xfId="1" applyNumberFormat="1" applyFont="1" applyBorder="1" applyAlignment="1" applyProtection="1">
      <alignment horizontal="left" vertical="center" wrapText="1" readingOrder="1"/>
      <protection locked="0"/>
    </xf>
    <xf numFmtId="168" fontId="8" fillId="0" borderId="63" xfId="1" applyNumberFormat="1" applyFont="1" applyBorder="1" applyAlignment="1" applyProtection="1">
      <alignment horizontal="left" vertical="center" wrapText="1" readingOrder="1"/>
    </xf>
    <xf numFmtId="0" fontId="0" fillId="0" borderId="0" xfId="0" applyAlignment="1" applyProtection="1">
      <alignment horizontal="right" vertical="center"/>
      <protection locked="0"/>
    </xf>
    <xf numFmtId="0" fontId="0" fillId="0" borderId="0" xfId="0" applyAlignment="1" applyProtection="1">
      <alignment horizontal="right"/>
      <protection locked="0"/>
    </xf>
    <xf numFmtId="0" fontId="0" fillId="0" borderId="0" xfId="0" applyAlignment="1" applyProtection="1">
      <alignment horizontal="left" vertical="center"/>
      <protection locked="0"/>
    </xf>
    <xf numFmtId="0" fontId="0" fillId="0" borderId="0" xfId="0" applyAlignment="1" applyProtection="1">
      <alignment horizontal="center" vertical="center"/>
      <protection locked="0"/>
    </xf>
    <xf numFmtId="0" fontId="7" fillId="4" borderId="70" xfId="0" applyFont="1" applyFill="1" applyBorder="1" applyAlignment="1" applyProtection="1">
      <alignment horizontal="center" vertical="center" wrapText="1" readingOrder="1"/>
      <protection locked="0"/>
    </xf>
    <xf numFmtId="0" fontId="7" fillId="4" borderId="69" xfId="0" applyFont="1" applyFill="1" applyBorder="1" applyAlignment="1" applyProtection="1">
      <alignment horizontal="center" vertical="center" wrapText="1" readingOrder="1"/>
      <protection locked="0"/>
    </xf>
    <xf numFmtId="0" fontId="0" fillId="0" borderId="0" xfId="0"/>
    <xf numFmtId="0" fontId="2" fillId="0" borderId="0" xfId="0" applyFont="1" applyAlignment="1" applyProtection="1">
      <alignment vertical="center"/>
      <protection locked="0"/>
    </xf>
    <xf numFmtId="0" fontId="3" fillId="0" borderId="0" xfId="0" applyFont="1" applyAlignment="1" applyProtection="1">
      <alignment vertical="center"/>
      <protection locked="0"/>
    </xf>
    <xf numFmtId="0" fontId="3" fillId="0" borderId="0" xfId="0" applyFont="1" applyProtection="1">
      <protection locked="0"/>
    </xf>
    <xf numFmtId="0" fontId="4" fillId="0" borderId="0" xfId="0" applyFont="1" applyAlignment="1" applyProtection="1">
      <alignment vertical="center"/>
      <protection locked="0"/>
    </xf>
    <xf numFmtId="0" fontId="0" fillId="0" borderId="0" xfId="0" applyAlignment="1" applyProtection="1">
      <alignment vertical="center"/>
      <protection locked="0"/>
    </xf>
    <xf numFmtId="0" fontId="0" fillId="0" borderId="0" xfId="0" applyProtection="1">
      <protection locked="0"/>
    </xf>
    <xf numFmtId="0" fontId="0" fillId="0" borderId="0" xfId="0" applyAlignment="1" applyProtection="1">
      <alignment horizontal="right"/>
      <protection locked="0"/>
    </xf>
    <xf numFmtId="0" fontId="0" fillId="0" borderId="0" xfId="0" applyAlignment="1" applyProtection="1">
      <alignment horizontal="left" vertical="center"/>
      <protection locked="0"/>
    </xf>
    <xf numFmtId="0" fontId="0" fillId="0" borderId="0" xfId="0" applyAlignment="1" applyProtection="1">
      <alignment horizontal="center" vertical="center"/>
      <protection locked="0"/>
    </xf>
    <xf numFmtId="0" fontId="0" fillId="0" borderId="0" xfId="0" applyAlignment="1" applyProtection="1">
      <alignment horizontal="right" vertical="center"/>
      <protection locked="0"/>
    </xf>
    <xf numFmtId="0" fontId="4" fillId="2" borderId="3" xfId="0" applyFont="1" applyFill="1" applyBorder="1" applyAlignment="1" applyProtection="1">
      <alignment vertical="center"/>
      <protection locked="0"/>
    </xf>
    <xf numFmtId="0" fontId="2" fillId="2" borderId="1" xfId="0" applyFont="1" applyFill="1" applyBorder="1" applyAlignment="1" applyProtection="1">
      <alignment vertical="center"/>
      <protection locked="0"/>
    </xf>
    <xf numFmtId="3" fontId="2" fillId="0" borderId="2" xfId="0" applyNumberFormat="1" applyFont="1" applyBorder="1" applyAlignment="1" applyProtection="1">
      <alignment vertical="center"/>
    </xf>
    <xf numFmtId="0" fontId="8" fillId="0" borderId="45" xfId="0" applyFont="1" applyBorder="1" applyAlignment="1" applyProtection="1">
      <alignment horizontal="center" vertical="center" wrapText="1" readingOrder="1"/>
      <protection locked="0"/>
    </xf>
    <xf numFmtId="0" fontId="8" fillId="0" borderId="74" xfId="0" applyFont="1" applyBorder="1" applyAlignment="1" applyProtection="1">
      <alignment horizontal="left" vertical="center" wrapText="1" readingOrder="1"/>
      <protection locked="0"/>
    </xf>
    <xf numFmtId="0" fontId="8" fillId="0" borderId="75" xfId="0" applyFont="1" applyBorder="1" applyAlignment="1" applyProtection="1">
      <alignment horizontal="left" vertical="center" wrapText="1" readingOrder="1"/>
      <protection locked="0"/>
    </xf>
    <xf numFmtId="0" fontId="8" fillId="0" borderId="76" xfId="0" applyFont="1" applyBorder="1" applyAlignment="1" applyProtection="1">
      <alignment horizontal="left" vertical="center" wrapText="1" readingOrder="1"/>
      <protection locked="0"/>
    </xf>
    <xf numFmtId="0" fontId="8" fillId="0" borderId="41" xfId="0" applyFont="1" applyBorder="1" applyAlignment="1" applyProtection="1">
      <alignment horizontal="left" wrapText="1" readingOrder="1"/>
      <protection locked="0"/>
    </xf>
    <xf numFmtId="0" fontId="8" fillId="0" borderId="47" xfId="0" applyFont="1" applyBorder="1" applyAlignment="1" applyProtection="1">
      <alignment horizontal="left" wrapText="1" readingOrder="1"/>
      <protection locked="0"/>
    </xf>
    <xf numFmtId="0" fontId="8" fillId="0" borderId="41" xfId="0" applyFont="1" applyBorder="1" applyAlignment="1" applyProtection="1">
      <alignment horizontal="left" vertical="center" wrapText="1" readingOrder="1"/>
      <protection locked="0"/>
    </xf>
    <xf numFmtId="0" fontId="8" fillId="0" borderId="44" xfId="0" applyFont="1" applyBorder="1" applyAlignment="1" applyProtection="1">
      <alignment horizontal="left" vertical="center" wrapText="1" readingOrder="1"/>
      <protection locked="0"/>
    </xf>
    <xf numFmtId="0" fontId="8" fillId="0" borderId="44" xfId="0" applyFont="1" applyBorder="1" applyAlignment="1" applyProtection="1">
      <alignment horizontal="left" wrapText="1" readingOrder="1"/>
      <protection locked="0"/>
    </xf>
    <xf numFmtId="3" fontId="8" fillId="0" borderId="45" xfId="0" applyNumberFormat="1" applyFont="1" applyBorder="1" applyAlignment="1" applyProtection="1">
      <alignment horizontal="center" vertical="center" wrapText="1" readingOrder="1"/>
      <protection locked="0"/>
    </xf>
    <xf numFmtId="0" fontId="8" fillId="0" borderId="45" xfId="0" applyFont="1" applyBorder="1" applyAlignment="1" applyProtection="1">
      <alignment vertical="center" wrapText="1" readingOrder="1"/>
      <protection locked="0"/>
    </xf>
    <xf numFmtId="0" fontId="8" fillId="0" borderId="48" xfId="0" applyFont="1" applyBorder="1" applyAlignment="1" applyProtection="1">
      <alignment wrapText="1" readingOrder="1"/>
      <protection locked="0"/>
    </xf>
    <xf numFmtId="0" fontId="8" fillId="0" borderId="49" xfId="0" applyFont="1" applyBorder="1" applyAlignment="1" applyProtection="1">
      <alignment wrapText="1" readingOrder="1"/>
      <protection locked="0"/>
    </xf>
    <xf numFmtId="0" fontId="7" fillId="4" borderId="71" xfId="0" applyFont="1" applyFill="1" applyBorder="1" applyAlignment="1" applyProtection="1">
      <alignment horizontal="center" vertical="center" wrapText="1" readingOrder="1"/>
      <protection locked="0"/>
    </xf>
    <xf numFmtId="0" fontId="8" fillId="0" borderId="42" xfId="0" applyFont="1" applyBorder="1" applyAlignment="1" applyProtection="1">
      <alignment horizontal="center" vertical="center" wrapText="1" readingOrder="1"/>
      <protection locked="0"/>
    </xf>
    <xf numFmtId="0" fontId="8" fillId="0" borderId="86" xfId="0" applyFont="1" applyBorder="1" applyAlignment="1" applyProtection="1">
      <alignment horizontal="center" vertical="center" wrapText="1" readingOrder="1"/>
      <protection locked="0"/>
    </xf>
    <xf numFmtId="0" fontId="8" fillId="0" borderId="87" xfId="0" applyFont="1" applyBorder="1" applyAlignment="1" applyProtection="1">
      <alignment horizontal="center" vertical="center" wrapText="1" readingOrder="1"/>
      <protection locked="0"/>
    </xf>
    <xf numFmtId="3" fontId="8" fillId="0" borderId="87" xfId="0" applyNumberFormat="1" applyFont="1" applyBorder="1" applyAlignment="1" applyProtection="1">
      <alignment horizontal="center" vertical="center" wrapText="1" readingOrder="1"/>
      <protection locked="0"/>
    </xf>
    <xf numFmtId="3" fontId="8" fillId="0" borderId="93" xfId="0" applyNumberFormat="1" applyFont="1" applyBorder="1" applyAlignment="1" applyProtection="1">
      <alignment horizontal="center" vertical="center" wrapText="1" readingOrder="1"/>
      <protection locked="0"/>
    </xf>
    <xf numFmtId="0" fontId="9" fillId="0" borderId="44" xfId="0" applyFont="1" applyBorder="1" applyAlignment="1">
      <alignment horizontal="left" vertical="center" wrapText="1" indent="2"/>
    </xf>
    <xf numFmtId="0" fontId="9" fillId="0" borderId="45" xfId="0" applyFont="1" applyBorder="1" applyAlignment="1">
      <alignment horizontal="left" vertical="center" wrapText="1"/>
    </xf>
    <xf numFmtId="0" fontId="9" fillId="0" borderId="48" xfId="0" applyFont="1" applyBorder="1" applyAlignment="1">
      <alignment horizontal="left" vertical="center" wrapText="1"/>
    </xf>
    <xf numFmtId="0" fontId="8" fillId="0" borderId="46" xfId="0" applyFont="1" applyBorder="1" applyAlignment="1" applyProtection="1">
      <alignment vertical="center" wrapText="1" readingOrder="1"/>
      <protection locked="0"/>
    </xf>
    <xf numFmtId="0" fontId="8" fillId="0" borderId="47" xfId="0" applyFont="1" applyBorder="1" applyAlignment="1" applyProtection="1">
      <alignment horizontal="left" vertical="center" wrapText="1" readingOrder="1"/>
      <protection locked="0"/>
    </xf>
    <xf numFmtId="0" fontId="8" fillId="0" borderId="48" xfId="0" applyFont="1" applyBorder="1" applyAlignment="1" applyProtection="1">
      <alignment vertical="center" wrapText="1" readingOrder="1"/>
      <protection locked="0"/>
    </xf>
    <xf numFmtId="0" fontId="8" fillId="0" borderId="49" xfId="0" applyFont="1" applyBorder="1" applyAlignment="1" applyProtection="1">
      <alignment vertical="center" wrapText="1" readingOrder="1"/>
      <protection locked="0"/>
    </xf>
    <xf numFmtId="0" fontId="9" fillId="0" borderId="76" xfId="0" applyFont="1" applyBorder="1" applyAlignment="1">
      <alignment horizontal="left" vertical="center" wrapText="1"/>
    </xf>
    <xf numFmtId="167" fontId="8" fillId="0" borderId="42" xfId="0" applyNumberFormat="1" applyFont="1" applyBorder="1" applyAlignment="1" applyProtection="1">
      <alignment horizontal="center" vertical="center" wrapText="1" readingOrder="1"/>
      <protection locked="0"/>
    </xf>
    <xf numFmtId="167" fontId="8" fillId="0" borderId="48" xfId="0" applyNumberFormat="1" applyFont="1" applyBorder="1" applyAlignment="1" applyProtection="1">
      <alignment horizontal="center" vertical="center" wrapText="1" readingOrder="1"/>
      <protection locked="0"/>
    </xf>
    <xf numFmtId="167" fontId="8" fillId="0" borderId="45" xfId="0" applyNumberFormat="1" applyFont="1" applyBorder="1" applyAlignment="1" applyProtection="1">
      <alignment horizontal="center" vertical="center" wrapText="1" readingOrder="1"/>
      <protection locked="0"/>
    </xf>
    <xf numFmtId="167" fontId="9" fillId="0" borderId="45" xfId="0" applyNumberFormat="1" applyFont="1" applyBorder="1" applyAlignment="1">
      <alignment horizontal="center" vertical="center" wrapText="1"/>
    </xf>
    <xf numFmtId="167" fontId="9" fillId="0" borderId="48" xfId="0" applyNumberFormat="1" applyFont="1" applyBorder="1" applyAlignment="1">
      <alignment horizontal="center" vertical="center" wrapText="1"/>
    </xf>
    <xf numFmtId="0" fontId="8" fillId="0" borderId="42" xfId="0" applyFont="1" applyBorder="1" applyAlignment="1" applyProtection="1">
      <alignment wrapText="1" readingOrder="1"/>
      <protection locked="0"/>
    </xf>
    <xf numFmtId="0" fontId="8" fillId="0" borderId="43" xfId="0" applyFont="1" applyBorder="1" applyAlignment="1" applyProtection="1">
      <alignment wrapText="1" readingOrder="1"/>
      <protection locked="0"/>
    </xf>
    <xf numFmtId="0" fontId="8" fillId="0" borderId="95" xfId="0" applyFont="1" applyBorder="1" applyAlignment="1" applyProtection="1">
      <alignment horizontal="center" vertical="center" wrapText="1" readingOrder="1"/>
      <protection locked="0"/>
    </xf>
    <xf numFmtId="0" fontId="8" fillId="0" borderId="45" xfId="0" applyFont="1" applyBorder="1" applyAlignment="1" applyProtection="1">
      <alignment vertical="center" wrapText="1" readingOrder="1"/>
      <protection locked="0"/>
    </xf>
    <xf numFmtId="0" fontId="8" fillId="0" borderId="88" xfId="0" applyFont="1" applyBorder="1" applyAlignment="1" applyProtection="1">
      <alignment wrapText="1" readingOrder="1"/>
      <protection locked="0"/>
    </xf>
    <xf numFmtId="0" fontId="9" fillId="0" borderId="71" xfId="0" applyFont="1" applyBorder="1" applyAlignment="1">
      <alignment horizontal="left" vertical="center" wrapText="1"/>
    </xf>
    <xf numFmtId="167" fontId="9" fillId="0" borderId="71" xfId="0" applyNumberFormat="1" applyFont="1" applyBorder="1" applyAlignment="1">
      <alignment horizontal="center" vertical="center" wrapText="1"/>
    </xf>
    <xf numFmtId="0" fontId="9" fillId="0" borderId="89" xfId="0" applyFont="1" applyBorder="1" applyAlignment="1">
      <alignment horizontal="left" vertical="center" wrapText="1"/>
    </xf>
    <xf numFmtId="0" fontId="9" fillId="0" borderId="42" xfId="0" applyFont="1" applyBorder="1" applyAlignment="1">
      <alignment horizontal="left" vertical="center" wrapText="1"/>
    </xf>
    <xf numFmtId="167" fontId="9" fillId="0" borderId="42" xfId="0" applyNumberFormat="1" applyFont="1" applyBorder="1" applyAlignment="1">
      <alignment horizontal="center" vertical="center" wrapText="1"/>
    </xf>
    <xf numFmtId="0" fontId="9" fillId="0" borderId="43" xfId="0" applyFont="1" applyBorder="1" applyAlignment="1">
      <alignment horizontal="center" vertical="center" wrapText="1"/>
    </xf>
    <xf numFmtId="0" fontId="9" fillId="0" borderId="49" xfId="0" applyFont="1" applyBorder="1" applyAlignment="1">
      <alignment horizontal="center" vertical="center" wrapText="1"/>
    </xf>
    <xf numFmtId="0" fontId="9" fillId="0" borderId="46" xfId="0" applyFont="1" applyBorder="1" applyAlignment="1">
      <alignment horizontal="center" vertical="center" wrapText="1"/>
    </xf>
    <xf numFmtId="0" fontId="8" fillId="0" borderId="98" xfId="0" applyFont="1" applyBorder="1" applyAlignment="1" applyProtection="1">
      <alignment vertical="center" wrapText="1" readingOrder="1"/>
      <protection locked="0"/>
    </xf>
    <xf numFmtId="0" fontId="8" fillId="0" borderId="98" xfId="0" applyFont="1" applyBorder="1" applyAlignment="1" applyProtection="1">
      <alignment horizontal="left" vertical="center" wrapText="1" readingOrder="1"/>
      <protection locked="0"/>
    </xf>
    <xf numFmtId="0" fontId="9" fillId="0" borderId="94" xfId="0" applyFont="1" applyBorder="1" applyAlignment="1">
      <alignment horizontal="left" vertical="center" wrapText="1"/>
    </xf>
    <xf numFmtId="0" fontId="9" fillId="0" borderId="95" xfId="0" applyFont="1" applyBorder="1" applyAlignment="1">
      <alignment horizontal="left" vertical="center" wrapText="1"/>
    </xf>
    <xf numFmtId="167" fontId="9" fillId="0" borderId="95" xfId="0" applyNumberFormat="1" applyFont="1" applyBorder="1" applyAlignment="1">
      <alignment horizontal="center" vertical="center" wrapText="1"/>
    </xf>
    <xf numFmtId="0" fontId="9" fillId="0" borderId="96" xfId="0" applyFont="1" applyBorder="1" applyAlignment="1">
      <alignment horizontal="center" vertical="center" wrapText="1"/>
    </xf>
    <xf numFmtId="0" fontId="8" fillId="0" borderId="97" xfId="0" applyFont="1" applyBorder="1" applyAlignment="1" applyProtection="1">
      <alignment horizontal="center" vertical="center" wrapText="1" readingOrder="1"/>
      <protection locked="0"/>
    </xf>
    <xf numFmtId="0" fontId="8" fillId="0" borderId="95" xfId="0" applyFont="1" applyBorder="1" applyAlignment="1" applyProtection="1">
      <alignment vertical="center" wrapText="1" readingOrder="1"/>
      <protection locked="0"/>
    </xf>
    <xf numFmtId="0" fontId="8" fillId="0" borderId="96" xfId="0" applyFont="1" applyBorder="1" applyAlignment="1" applyProtection="1">
      <alignment horizontal="center" vertical="center" wrapText="1" readingOrder="1"/>
      <protection locked="0"/>
    </xf>
    <xf numFmtId="0" fontId="8" fillId="0" borderId="42" xfId="0" applyFont="1" applyBorder="1" applyAlignment="1" applyProtection="1">
      <alignment vertical="center" wrapText="1" readingOrder="1"/>
      <protection locked="0"/>
    </xf>
    <xf numFmtId="0" fontId="8" fillId="0" borderId="48" xfId="0" applyFont="1" applyBorder="1" applyAlignment="1" applyProtection="1">
      <alignment vertical="center" wrapText="1" readingOrder="1"/>
      <protection locked="0"/>
    </xf>
    <xf numFmtId="0" fontId="8" fillId="0" borderId="48" xfId="0" applyFont="1" applyBorder="1" applyAlignment="1" applyProtection="1">
      <alignment horizontal="center" vertical="center" wrapText="1" readingOrder="1"/>
      <protection locked="0"/>
    </xf>
    <xf numFmtId="0" fontId="8" fillId="0" borderId="99" xfId="0" applyFont="1" applyBorder="1" applyAlignment="1" applyProtection="1">
      <alignment wrapText="1" readingOrder="1"/>
      <protection locked="0"/>
    </xf>
    <xf numFmtId="0" fontId="8" fillId="0" borderId="41" xfId="0" applyFont="1" applyBorder="1" applyAlignment="1" applyProtection="1">
      <alignment horizontal="left" vertical="center" wrapText="1" readingOrder="1"/>
      <protection locked="0"/>
    </xf>
    <xf numFmtId="0" fontId="8" fillId="0" borderId="44" xfId="0" applyFont="1" applyBorder="1" applyAlignment="1" applyProtection="1">
      <alignment horizontal="left" vertical="center" wrapText="1" readingOrder="1"/>
      <protection locked="0"/>
    </xf>
    <xf numFmtId="0" fontId="8" fillId="0" borderId="47" xfId="0" applyFont="1" applyBorder="1" applyAlignment="1" applyProtection="1">
      <alignment horizontal="left" vertical="center" wrapText="1" readingOrder="1"/>
      <protection locked="0"/>
    </xf>
    <xf numFmtId="0" fontId="8" fillId="0" borderId="43" xfId="0" applyFont="1" applyBorder="1" applyAlignment="1" applyProtection="1">
      <alignment horizontal="left" vertical="center" wrapText="1" readingOrder="1"/>
      <protection locked="0"/>
    </xf>
    <xf numFmtId="0" fontId="8" fillId="0" borderId="46" xfId="0" applyFont="1" applyBorder="1" applyAlignment="1" applyProtection="1">
      <alignment horizontal="left" vertical="center" wrapText="1" readingOrder="1"/>
      <protection locked="0"/>
    </xf>
    <xf numFmtId="0" fontId="8" fillId="0" borderId="49" xfId="0" applyFont="1" applyBorder="1" applyAlignment="1" applyProtection="1">
      <alignment horizontal="left" vertical="center" wrapText="1" readingOrder="1"/>
      <protection locked="0"/>
    </xf>
    <xf numFmtId="0" fontId="8" fillId="0" borderId="42" xfId="0" applyFont="1" applyBorder="1" applyAlignment="1" applyProtection="1">
      <alignment horizontal="left" vertical="center" wrapText="1" readingOrder="1"/>
      <protection locked="0"/>
    </xf>
    <xf numFmtId="0" fontId="8" fillId="0" borderId="45" xfId="0" applyFont="1" applyBorder="1" applyAlignment="1" applyProtection="1">
      <alignment horizontal="left" vertical="center" wrapText="1" readingOrder="1"/>
      <protection locked="0"/>
    </xf>
    <xf numFmtId="0" fontId="8" fillId="0" borderId="22" xfId="0" applyFont="1" applyFill="1" applyBorder="1" applyAlignment="1" applyProtection="1">
      <alignment horizontal="left" vertical="center" wrapText="1" readingOrder="1"/>
      <protection locked="0"/>
    </xf>
    <xf numFmtId="0" fontId="8" fillId="0" borderId="33" xfId="0" applyFont="1" applyFill="1" applyBorder="1" applyAlignment="1" applyProtection="1">
      <alignment horizontal="left" vertical="center" wrapText="1" readingOrder="1"/>
      <protection locked="0"/>
    </xf>
    <xf numFmtId="0" fontId="8" fillId="0" borderId="22" xfId="0" applyFont="1" applyFill="1" applyBorder="1" applyAlignment="1" applyProtection="1">
      <alignment horizontal="center" vertical="center" wrapText="1" readingOrder="1"/>
      <protection locked="0"/>
    </xf>
    <xf numFmtId="0" fontId="8" fillId="0" borderId="33" xfId="0" applyFont="1" applyFill="1" applyBorder="1" applyAlignment="1" applyProtection="1">
      <alignment horizontal="center" vertical="center" wrapText="1" readingOrder="1"/>
      <protection locked="0"/>
    </xf>
    <xf numFmtId="0" fontId="8" fillId="0" borderId="33" xfId="0" applyFont="1" applyBorder="1" applyAlignment="1" applyProtection="1">
      <alignment horizontal="center" vertical="center" wrapText="1" readingOrder="1"/>
      <protection locked="0"/>
    </xf>
    <xf numFmtId="167" fontId="8" fillId="0" borderId="45" xfId="0" applyNumberFormat="1" applyFont="1" applyBorder="1" applyAlignment="1" applyProtection="1">
      <alignment horizontal="center" vertical="center" wrapText="1" readingOrder="1"/>
      <protection locked="0"/>
    </xf>
    <xf numFmtId="0" fontId="8" fillId="0" borderId="4" xfId="0" applyFont="1" applyBorder="1" applyAlignment="1" applyProtection="1">
      <alignment horizontal="center" vertical="center" wrapText="1" readingOrder="1"/>
      <protection locked="0"/>
    </xf>
    <xf numFmtId="0" fontId="8" fillId="0" borderId="45" xfId="0" applyFont="1" applyBorder="1" applyAlignment="1" applyProtection="1">
      <alignment vertical="center" wrapText="1" readingOrder="1"/>
      <protection locked="0"/>
    </xf>
    <xf numFmtId="0" fontId="8" fillId="0" borderId="48" xfId="0" applyFont="1" applyBorder="1" applyAlignment="1" applyProtection="1">
      <alignment vertical="center" wrapText="1" readingOrder="1"/>
      <protection locked="0"/>
    </xf>
    <xf numFmtId="0" fontId="8" fillId="0" borderId="45" xfId="0" applyFont="1" applyBorder="1" applyAlignment="1" applyProtection="1">
      <alignment horizontal="center" vertical="center" wrapText="1" readingOrder="1"/>
      <protection locked="0"/>
    </xf>
    <xf numFmtId="0" fontId="8" fillId="0" borderId="48" xfId="0" applyFont="1" applyBorder="1" applyAlignment="1" applyProtection="1">
      <alignment horizontal="center" vertical="center" wrapText="1" readingOrder="1"/>
      <protection locked="0"/>
    </xf>
    <xf numFmtId="0" fontId="8" fillId="0" borderId="42" xfId="0" applyFont="1" applyBorder="1" applyAlignment="1" applyProtection="1">
      <alignment vertical="center" wrapText="1" readingOrder="1"/>
      <protection locked="0"/>
    </xf>
    <xf numFmtId="0" fontId="8" fillId="0" borderId="42" xfId="0" applyFont="1" applyBorder="1" applyAlignment="1" applyProtection="1">
      <alignment horizontal="center" vertical="center" wrapText="1" readingOrder="1"/>
      <protection locked="0"/>
    </xf>
    <xf numFmtId="0" fontId="8" fillId="0" borderId="46" xfId="0" applyFont="1" applyBorder="1" applyAlignment="1" applyProtection="1">
      <alignment horizontal="center" vertical="center" wrapText="1" readingOrder="1"/>
      <protection locked="0"/>
    </xf>
    <xf numFmtId="3" fontId="0" fillId="0" borderId="0" xfId="0" applyNumberFormat="1" applyProtection="1">
      <protection locked="0"/>
    </xf>
    <xf numFmtId="0" fontId="0" fillId="0" borderId="45" xfId="0" applyBorder="1" applyProtection="1">
      <protection locked="0"/>
    </xf>
    <xf numFmtId="0" fontId="8" fillId="0" borderId="71" xfId="0" applyFont="1" applyBorder="1" applyAlignment="1" applyProtection="1">
      <alignment horizontal="center" vertical="center" wrapText="1" readingOrder="1"/>
      <protection locked="0"/>
    </xf>
    <xf numFmtId="0" fontId="8" fillId="0" borderId="71" xfId="0" applyFont="1" applyBorder="1" applyAlignment="1" applyProtection="1">
      <alignment wrapText="1" readingOrder="1"/>
      <protection locked="0"/>
    </xf>
    <xf numFmtId="0" fontId="8" fillId="0" borderId="71" xfId="0" applyFont="1" applyBorder="1" applyAlignment="1" applyProtection="1">
      <alignment horizontal="left" wrapText="1" readingOrder="1"/>
      <protection locked="0"/>
    </xf>
    <xf numFmtId="0" fontId="8" fillId="0" borderId="45" xfId="0" applyFont="1" applyBorder="1" applyAlignment="1" applyProtection="1">
      <alignment wrapText="1" readingOrder="1"/>
      <protection locked="0"/>
    </xf>
    <xf numFmtId="0" fontId="0" fillId="0" borderId="0" xfId="0" applyBorder="1" applyProtection="1">
      <protection locked="0"/>
    </xf>
    <xf numFmtId="0" fontId="8" fillId="0" borderId="45" xfId="0" applyFont="1" applyBorder="1" applyAlignment="1" applyProtection="1">
      <alignment horizontal="center" wrapText="1" readingOrder="1"/>
      <protection locked="0"/>
    </xf>
    <xf numFmtId="0" fontId="8" fillId="0" borderId="102" xfId="0" applyFont="1" applyBorder="1" applyAlignment="1" applyProtection="1">
      <alignment horizontal="left" wrapText="1" readingOrder="1"/>
      <protection locked="0"/>
    </xf>
    <xf numFmtId="0" fontId="8" fillId="0" borderId="0" xfId="0" applyFont="1" applyBorder="1" applyAlignment="1" applyProtection="1">
      <alignment horizontal="left" wrapText="1" readingOrder="1"/>
      <protection locked="0"/>
    </xf>
    <xf numFmtId="167" fontId="8" fillId="0" borderId="0" xfId="0" applyNumberFormat="1" applyFont="1" applyBorder="1" applyAlignment="1" applyProtection="1">
      <alignment horizontal="right" vertical="center" wrapText="1" readingOrder="1"/>
      <protection locked="0"/>
    </xf>
    <xf numFmtId="0" fontId="8" fillId="0" borderId="0" xfId="0" applyFont="1" applyBorder="1" applyAlignment="1" applyProtection="1">
      <alignment horizontal="left" vertical="center" wrapText="1" readingOrder="1"/>
      <protection locked="0"/>
    </xf>
    <xf numFmtId="0" fontId="8" fillId="0" borderId="0" xfId="0" applyFont="1" applyBorder="1" applyAlignment="1" applyProtection="1">
      <alignment horizontal="center" vertical="center" wrapText="1" readingOrder="1"/>
      <protection locked="0"/>
    </xf>
    <xf numFmtId="168" fontId="8" fillId="0" borderId="0" xfId="1" applyNumberFormat="1" applyFont="1" applyBorder="1" applyAlignment="1" applyProtection="1">
      <alignment horizontal="left" vertical="center" wrapText="1" readingOrder="1"/>
      <protection locked="0"/>
    </xf>
    <xf numFmtId="168" fontId="8" fillId="0" borderId="0" xfId="1" applyNumberFormat="1" applyFont="1" applyBorder="1" applyAlignment="1" applyProtection="1">
      <alignment horizontal="left" vertical="center" wrapText="1" readingOrder="1"/>
    </xf>
    <xf numFmtId="0" fontId="8" fillId="0" borderId="42" xfId="0" applyFont="1" applyBorder="1" applyAlignment="1" applyProtection="1">
      <alignment horizontal="left" wrapText="1" readingOrder="1"/>
      <protection locked="0"/>
    </xf>
    <xf numFmtId="0" fontId="7" fillId="4" borderId="48" xfId="0" applyFont="1" applyFill="1" applyBorder="1" applyAlignment="1" applyProtection="1">
      <alignment horizontal="center" vertical="center" wrapText="1" readingOrder="1"/>
      <protection locked="0"/>
    </xf>
    <xf numFmtId="168" fontId="8" fillId="0" borderId="46" xfId="1" applyNumberFormat="1" applyFont="1" applyBorder="1" applyAlignment="1" applyProtection="1">
      <alignment horizontal="left" vertical="center" wrapText="1" readingOrder="1"/>
      <protection locked="0"/>
    </xf>
    <xf numFmtId="0" fontId="8" fillId="0" borderId="95" xfId="0" applyFont="1" applyBorder="1" applyAlignment="1" applyProtection="1">
      <alignment wrapText="1" readingOrder="1"/>
      <protection locked="0"/>
    </xf>
    <xf numFmtId="0" fontId="8" fillId="0" borderId="104" xfId="0" applyFont="1" applyBorder="1" applyAlignment="1" applyProtection="1">
      <alignment horizontal="left" wrapText="1" readingOrder="1"/>
      <protection locked="0"/>
    </xf>
    <xf numFmtId="0" fontId="8" fillId="0" borderId="84" xfId="0" applyFont="1" applyBorder="1" applyAlignment="1" applyProtection="1">
      <alignment horizontal="left" vertical="center" wrapText="1" readingOrder="1"/>
      <protection locked="0"/>
    </xf>
    <xf numFmtId="0" fontId="0" fillId="0" borderId="71" xfId="0" applyBorder="1" applyProtection="1">
      <protection locked="0"/>
    </xf>
    <xf numFmtId="168" fontId="8" fillId="0" borderId="71" xfId="1" applyNumberFormat="1" applyFont="1" applyBorder="1" applyAlignment="1" applyProtection="1">
      <alignment horizontal="left" vertical="center" wrapText="1" readingOrder="1"/>
      <protection locked="0"/>
    </xf>
    <xf numFmtId="168" fontId="8" fillId="0" borderId="85" xfId="1" applyNumberFormat="1" applyFont="1" applyBorder="1" applyAlignment="1" applyProtection="1">
      <alignment horizontal="left" vertical="center" wrapText="1" readingOrder="1"/>
      <protection locked="0"/>
    </xf>
    <xf numFmtId="0" fontId="8" fillId="0" borderId="103" xfId="0" applyFont="1" applyBorder="1" applyAlignment="1" applyProtection="1">
      <alignment horizontal="center" vertical="center" wrapText="1" readingOrder="1"/>
      <protection locked="0"/>
    </xf>
    <xf numFmtId="168" fontId="8" fillId="0" borderId="103" xfId="1" applyNumberFormat="1" applyFont="1" applyBorder="1" applyAlignment="1" applyProtection="1">
      <alignment horizontal="left" vertical="center" wrapText="1" readingOrder="1"/>
      <protection locked="0"/>
    </xf>
    <xf numFmtId="167" fontId="8" fillId="0" borderId="45" xfId="0" applyNumberFormat="1" applyFont="1" applyBorder="1" applyAlignment="1" applyProtection="1">
      <alignment vertical="center" wrapText="1" readingOrder="1"/>
      <protection locked="0"/>
    </xf>
    <xf numFmtId="167" fontId="8" fillId="0" borderId="45" xfId="0" applyNumberFormat="1" applyFont="1" applyBorder="1" applyAlignment="1" applyProtection="1">
      <alignment horizontal="left" vertical="center" wrapText="1" readingOrder="1"/>
      <protection locked="0"/>
    </xf>
    <xf numFmtId="167" fontId="8" fillId="0" borderId="42" xfId="0" applyNumberFormat="1" applyFont="1" applyBorder="1" applyAlignment="1" applyProtection="1">
      <alignment vertical="center" wrapText="1" readingOrder="1"/>
      <protection locked="0"/>
    </xf>
    <xf numFmtId="0" fontId="9" fillId="0" borderId="42" xfId="0" applyFont="1" applyBorder="1"/>
    <xf numFmtId="0" fontId="8" fillId="0" borderId="48" xfId="0" applyFont="1" applyBorder="1" applyAlignment="1" applyProtection="1">
      <alignment horizontal="left" vertical="center" wrapText="1" readingOrder="1"/>
      <protection locked="0"/>
    </xf>
    <xf numFmtId="167" fontId="8" fillId="0" borderId="48" xfId="0" applyNumberFormat="1" applyFont="1" applyBorder="1" applyAlignment="1" applyProtection="1">
      <alignment horizontal="left" vertical="center" wrapText="1" readingOrder="1"/>
      <protection locked="0"/>
    </xf>
    <xf numFmtId="0" fontId="8" fillId="0" borderId="48" xfId="0" applyFont="1" applyBorder="1" applyAlignment="1" applyProtection="1">
      <alignment horizontal="center" wrapText="1" readingOrder="1"/>
      <protection locked="0"/>
    </xf>
    <xf numFmtId="167" fontId="8" fillId="0" borderId="42" xfId="0" applyNumberFormat="1" applyFont="1" applyBorder="1" applyAlignment="1" applyProtection="1">
      <alignment horizontal="left" vertical="center" wrapText="1" readingOrder="1"/>
      <protection locked="0"/>
    </xf>
    <xf numFmtId="0" fontId="8" fillId="0" borderId="42" xfId="0" applyFont="1" applyBorder="1" applyAlignment="1" applyProtection="1">
      <alignment horizontal="center" wrapText="1" readingOrder="1"/>
      <protection locked="0"/>
    </xf>
    <xf numFmtId="0" fontId="0" fillId="0" borderId="0" xfId="0" applyFill="1" applyProtection="1">
      <protection locked="0"/>
    </xf>
    <xf numFmtId="0" fontId="8" fillId="0" borderId="73" xfId="0" applyFont="1" applyBorder="1" applyAlignment="1" applyProtection="1">
      <alignment horizontal="left" vertical="center" wrapText="1" readingOrder="1"/>
      <protection locked="0"/>
    </xf>
    <xf numFmtId="168" fontId="8" fillId="0" borderId="16" xfId="1" applyNumberFormat="1" applyFont="1" applyBorder="1" applyAlignment="1" applyProtection="1">
      <alignment horizontal="left" vertical="center" wrapText="1" readingOrder="1"/>
      <protection locked="0"/>
    </xf>
    <xf numFmtId="0" fontId="8" fillId="0" borderId="108" xfId="0" applyFont="1" applyFill="1" applyBorder="1" applyAlignment="1" applyProtection="1">
      <alignment horizontal="center" vertical="center" wrapText="1" readingOrder="1"/>
      <protection locked="0"/>
    </xf>
    <xf numFmtId="0" fontId="8" fillId="0" borderId="109" xfId="0" applyFont="1" applyFill="1" applyBorder="1" applyAlignment="1" applyProtection="1">
      <alignment horizontal="left" vertical="center" wrapText="1" readingOrder="1"/>
      <protection locked="0"/>
    </xf>
    <xf numFmtId="0" fontId="8" fillId="0" borderId="109" xfId="0" applyFont="1" applyFill="1" applyBorder="1" applyAlignment="1" applyProtection="1">
      <alignment horizontal="center" vertical="center" wrapText="1" readingOrder="1"/>
      <protection locked="0"/>
    </xf>
    <xf numFmtId="168" fontId="8" fillId="0" borderId="109" xfId="1" applyNumberFormat="1" applyFont="1" applyFill="1" applyBorder="1" applyAlignment="1" applyProtection="1">
      <alignment horizontal="left" vertical="center" wrapText="1" readingOrder="1"/>
      <protection locked="0"/>
    </xf>
    <xf numFmtId="0" fontId="8" fillId="0" borderId="1" xfId="0" applyFont="1" applyBorder="1" applyAlignment="1" applyProtection="1">
      <alignment horizontal="center" vertical="center" wrapText="1" readingOrder="1"/>
      <protection locked="0"/>
    </xf>
    <xf numFmtId="0" fontId="8" fillId="0" borderId="110" xfId="0" applyFont="1" applyBorder="1" applyAlignment="1" applyProtection="1">
      <alignment horizontal="left" vertical="center" wrapText="1" readingOrder="1"/>
      <protection locked="0"/>
    </xf>
    <xf numFmtId="0" fontId="8" fillId="0" borderId="110" xfId="0" applyFont="1" applyBorder="1" applyAlignment="1" applyProtection="1">
      <alignment horizontal="center" vertical="center" wrapText="1" readingOrder="1"/>
      <protection locked="0"/>
    </xf>
    <xf numFmtId="168" fontId="8" fillId="0" borderId="110" xfId="1" applyNumberFormat="1" applyFont="1" applyBorder="1" applyAlignment="1" applyProtection="1">
      <alignment horizontal="left" vertical="center" wrapText="1" readingOrder="1"/>
      <protection locked="0"/>
    </xf>
    <xf numFmtId="0" fontId="8" fillId="0" borderId="109" xfId="0" applyFont="1" applyBorder="1" applyAlignment="1" applyProtection="1">
      <alignment horizontal="left" wrapText="1" readingOrder="1"/>
      <protection locked="0"/>
    </xf>
    <xf numFmtId="0" fontId="8" fillId="0" borderId="115" xfId="0" applyFont="1" applyBorder="1" applyAlignment="1" applyProtection="1">
      <alignment horizontal="left" wrapText="1" readingOrder="1"/>
      <protection locked="0"/>
    </xf>
    <xf numFmtId="0" fontId="8" fillId="0" borderId="116" xfId="0" applyFont="1" applyBorder="1" applyAlignment="1" applyProtection="1">
      <alignment horizontal="left" wrapText="1" readingOrder="1"/>
      <protection locked="0"/>
    </xf>
    <xf numFmtId="0" fontId="8" fillId="0" borderId="117" xfId="0" applyFont="1" applyBorder="1" applyAlignment="1" applyProtection="1">
      <alignment horizontal="left" wrapText="1" readingOrder="1"/>
      <protection locked="0"/>
    </xf>
    <xf numFmtId="0" fontId="8" fillId="0" borderId="116" xfId="0" applyFont="1" applyBorder="1" applyAlignment="1" applyProtection="1">
      <alignment horizontal="left" vertical="center" wrapText="1" readingOrder="1"/>
      <protection locked="0"/>
    </xf>
    <xf numFmtId="168" fontId="8" fillId="0" borderId="123" xfId="1" applyNumberFormat="1" applyFont="1" applyBorder="1" applyAlignment="1" applyProtection="1">
      <alignment horizontal="left" vertical="center" wrapText="1" readingOrder="1"/>
    </xf>
    <xf numFmtId="168" fontId="8" fillId="0" borderId="124" xfId="1" applyNumberFormat="1" applyFont="1" applyBorder="1" applyAlignment="1" applyProtection="1">
      <alignment horizontal="left" vertical="center" wrapText="1" readingOrder="1"/>
    </xf>
    <xf numFmtId="168" fontId="8" fillId="0" borderId="127" xfId="1" applyNumberFormat="1" applyFont="1" applyBorder="1" applyAlignment="1" applyProtection="1">
      <alignment horizontal="left" vertical="center" wrapText="1" readingOrder="1"/>
    </xf>
    <xf numFmtId="0" fontId="8" fillId="0" borderId="128" xfId="0" applyFont="1" applyFill="1" applyBorder="1" applyAlignment="1" applyProtection="1">
      <alignment horizontal="center" vertical="center" wrapText="1" readingOrder="1"/>
      <protection locked="0"/>
    </xf>
    <xf numFmtId="168" fontId="8" fillId="0" borderId="129" xfId="1" applyNumberFormat="1" applyFont="1" applyFill="1" applyBorder="1" applyAlignment="1" applyProtection="1">
      <alignment horizontal="left" vertical="center" wrapText="1" readingOrder="1"/>
    </xf>
    <xf numFmtId="0" fontId="8" fillId="0" borderId="134" xfId="0" applyFont="1" applyBorder="1" applyAlignment="1" applyProtection="1">
      <alignment horizontal="center" vertical="center" wrapText="1" readingOrder="1"/>
      <protection locked="0"/>
    </xf>
    <xf numFmtId="168" fontId="8" fillId="0" borderId="135" xfId="1" applyNumberFormat="1" applyFont="1" applyBorder="1" applyAlignment="1" applyProtection="1">
      <alignment horizontal="left" vertical="center" wrapText="1" readingOrder="1"/>
    </xf>
    <xf numFmtId="0" fontId="8" fillId="0" borderId="125" xfId="0" applyFont="1" applyBorder="1" applyAlignment="1" applyProtection="1">
      <alignment horizontal="left" wrapText="1" readingOrder="1"/>
      <protection locked="0"/>
    </xf>
    <xf numFmtId="168" fontId="8" fillId="0" borderId="136" xfId="1" applyNumberFormat="1" applyFont="1" applyBorder="1" applyAlignment="1" applyProtection="1">
      <alignment horizontal="left" vertical="center" wrapText="1" readingOrder="1"/>
      <protection locked="0"/>
    </xf>
    <xf numFmtId="0" fontId="8" fillId="0" borderId="126" xfId="0" applyFont="1" applyBorder="1" applyAlignment="1" applyProtection="1">
      <alignment horizontal="left" wrapText="1" readingOrder="1"/>
      <protection locked="0"/>
    </xf>
    <xf numFmtId="168" fontId="8" fillId="0" borderId="137" xfId="1" applyNumberFormat="1" applyFont="1" applyBorder="1" applyAlignment="1" applyProtection="1">
      <alignment horizontal="left" vertical="center" wrapText="1" readingOrder="1"/>
      <protection locked="0"/>
    </xf>
    <xf numFmtId="0" fontId="8" fillId="0" borderId="138" xfId="0" applyFont="1" applyBorder="1" applyAlignment="1" applyProtection="1">
      <alignment horizontal="left" wrapText="1" readingOrder="1"/>
      <protection locked="0"/>
    </xf>
    <xf numFmtId="168" fontId="8" fillId="0" borderId="139" xfId="1" applyNumberFormat="1" applyFont="1" applyBorder="1" applyAlignment="1" applyProtection="1">
      <alignment horizontal="left" vertical="center" wrapText="1" readingOrder="1"/>
      <protection locked="0"/>
    </xf>
    <xf numFmtId="0" fontId="8" fillId="0" borderId="128" xfId="0" applyFont="1" applyBorder="1" applyAlignment="1" applyProtection="1">
      <alignment horizontal="left" wrapText="1" readingOrder="1"/>
      <protection locked="0"/>
    </xf>
    <xf numFmtId="168" fontId="8" fillId="0" borderId="135" xfId="1" applyNumberFormat="1" applyFont="1" applyBorder="1" applyAlignment="1" applyProtection="1">
      <alignment horizontal="left" vertical="center" wrapText="1" readingOrder="1"/>
      <protection locked="0"/>
    </xf>
    <xf numFmtId="168" fontId="8" fillId="0" borderId="131" xfId="1" applyNumberFormat="1" applyFont="1" applyBorder="1" applyAlignment="1" applyProtection="1">
      <alignment horizontal="left" vertical="center" wrapText="1" readingOrder="1"/>
    </xf>
    <xf numFmtId="168" fontId="8" fillId="0" borderId="142" xfId="1" applyNumberFormat="1" applyFont="1" applyBorder="1" applyAlignment="1" applyProtection="1">
      <alignment horizontal="left" vertical="center" wrapText="1" readingOrder="1"/>
    </xf>
    <xf numFmtId="168" fontId="8" fillId="0" borderId="133" xfId="1" applyNumberFormat="1" applyFont="1" applyBorder="1" applyAlignment="1" applyProtection="1">
      <alignment horizontal="left" vertical="center" wrapText="1" readingOrder="1"/>
    </xf>
    <xf numFmtId="0" fontId="8" fillId="0" borderId="130" xfId="0" applyFont="1" applyBorder="1" applyAlignment="1" applyProtection="1">
      <alignment horizontal="center" vertical="center" wrapText="1" readingOrder="1"/>
      <protection locked="0"/>
    </xf>
    <xf numFmtId="0" fontId="8" fillId="0" borderId="141" xfId="0" applyFont="1" applyBorder="1" applyAlignment="1" applyProtection="1">
      <alignment horizontal="center" vertical="center" wrapText="1" readingOrder="1"/>
      <protection locked="0"/>
    </xf>
    <xf numFmtId="0" fontId="8" fillId="0" borderId="132" xfId="0" applyFont="1" applyBorder="1" applyAlignment="1" applyProtection="1">
      <alignment horizontal="center" vertical="center" wrapText="1" readingOrder="1"/>
      <protection locked="0"/>
    </xf>
    <xf numFmtId="0" fontId="8" fillId="0" borderId="143" xfId="0" applyFont="1" applyBorder="1" applyAlignment="1" applyProtection="1">
      <alignment horizontal="left" vertical="center" wrapText="1" readingOrder="1"/>
      <protection locked="0"/>
    </xf>
    <xf numFmtId="0" fontId="8" fillId="0" borderId="144" xfId="0" applyFont="1" applyBorder="1" applyAlignment="1" applyProtection="1">
      <alignment horizontal="left" vertical="center" wrapText="1" readingOrder="1"/>
      <protection locked="0"/>
    </xf>
    <xf numFmtId="0" fontId="8" fillId="0" borderId="145" xfId="0" applyFont="1" applyBorder="1" applyAlignment="1" applyProtection="1">
      <alignment horizontal="center" vertical="center" wrapText="1" readingOrder="1"/>
      <protection locked="0"/>
    </xf>
    <xf numFmtId="168" fontId="8" fillId="0" borderId="22" xfId="1" applyNumberFormat="1" applyFont="1" applyBorder="1" applyAlignment="1" applyProtection="1">
      <alignment horizontal="right" vertical="center" wrapText="1" readingOrder="1"/>
      <protection locked="0"/>
    </xf>
    <xf numFmtId="168" fontId="8" fillId="0" borderId="131" xfId="1" applyNumberFormat="1" applyFont="1" applyBorder="1" applyAlignment="1" applyProtection="1">
      <alignment horizontal="right" vertical="center" wrapText="1" readingOrder="1"/>
      <protection locked="0"/>
    </xf>
    <xf numFmtId="168" fontId="8" fillId="0" borderId="27" xfId="1" applyNumberFormat="1" applyFont="1" applyBorder="1" applyAlignment="1" applyProtection="1">
      <alignment horizontal="right" vertical="center" wrapText="1" readingOrder="1"/>
      <protection locked="0"/>
    </xf>
    <xf numFmtId="168" fontId="8" fillId="0" borderId="142" xfId="1" applyNumberFormat="1" applyFont="1" applyBorder="1" applyAlignment="1" applyProtection="1">
      <alignment horizontal="right" vertical="center" wrapText="1" readingOrder="1"/>
      <protection locked="0"/>
    </xf>
    <xf numFmtId="168" fontId="8" fillId="0" borderId="33" xfId="1" applyNumberFormat="1" applyFont="1" applyBorder="1" applyAlignment="1" applyProtection="1">
      <alignment horizontal="right" vertical="center" wrapText="1" readingOrder="1"/>
      <protection locked="0"/>
    </xf>
    <xf numFmtId="168" fontId="8" fillId="0" borderId="133" xfId="1" applyNumberFormat="1" applyFont="1" applyBorder="1" applyAlignment="1" applyProtection="1">
      <alignment horizontal="right" vertical="center" wrapText="1" readingOrder="1"/>
      <protection locked="0"/>
    </xf>
    <xf numFmtId="0" fontId="8" fillId="0" borderId="146" xfId="0" applyFont="1" applyBorder="1" applyAlignment="1" applyProtection="1">
      <alignment horizontal="left" vertical="center" wrapText="1" readingOrder="1"/>
      <protection locked="0"/>
    </xf>
    <xf numFmtId="0" fontId="4" fillId="2" borderId="107" xfId="0" applyFont="1" applyFill="1" applyBorder="1" applyAlignment="1" applyProtection="1">
      <alignment vertical="center"/>
      <protection locked="0"/>
    </xf>
    <xf numFmtId="0" fontId="4" fillId="2" borderId="0" xfId="0" applyFont="1" applyFill="1" applyBorder="1" applyAlignment="1" applyProtection="1">
      <alignment vertical="center"/>
      <protection locked="0"/>
    </xf>
    <xf numFmtId="0" fontId="4" fillId="0" borderId="0" xfId="0" applyFont="1" applyBorder="1" applyAlignment="1" applyProtection="1">
      <alignment vertical="center"/>
      <protection locked="0"/>
    </xf>
    <xf numFmtId="0" fontId="8" fillId="0" borderId="42" xfId="0" applyFont="1" applyBorder="1" applyAlignment="1" applyProtection="1">
      <alignment horizontal="left" vertical="center" wrapText="1" readingOrder="1"/>
      <protection locked="0"/>
    </xf>
    <xf numFmtId="0" fontId="8" fillId="0" borderId="45" xfId="0" applyFont="1" applyBorder="1" applyAlignment="1" applyProtection="1">
      <alignment horizontal="left" vertical="center" wrapText="1" readingOrder="1"/>
      <protection locked="0"/>
    </xf>
    <xf numFmtId="0" fontId="8" fillId="0" borderId="43" xfId="0" applyFont="1" applyBorder="1" applyAlignment="1" applyProtection="1">
      <alignment horizontal="left" vertical="center" wrapText="1" readingOrder="1"/>
      <protection locked="0"/>
    </xf>
    <xf numFmtId="0" fontId="8" fillId="0" borderId="46" xfId="0" applyFont="1" applyBorder="1" applyAlignment="1" applyProtection="1">
      <alignment horizontal="left" vertical="center" wrapText="1" readingOrder="1"/>
      <protection locked="0"/>
    </xf>
    <xf numFmtId="0" fontId="8" fillId="0" borderId="49" xfId="0" applyFont="1" applyBorder="1" applyAlignment="1" applyProtection="1">
      <alignment horizontal="left" vertical="center" wrapText="1" readingOrder="1"/>
      <protection locked="0"/>
    </xf>
    <xf numFmtId="0" fontId="8" fillId="0" borderId="45" xfId="0" applyFont="1" applyBorder="1" applyAlignment="1" applyProtection="1">
      <alignment horizontal="center" vertical="center" wrapText="1" readingOrder="1"/>
      <protection locked="0"/>
    </xf>
    <xf numFmtId="0" fontId="8" fillId="0" borderId="42" xfId="0" applyFont="1" applyBorder="1" applyAlignment="1" applyProtection="1">
      <alignment horizontal="center" vertical="center" wrapText="1" readingOrder="1"/>
      <protection locked="0"/>
    </xf>
    <xf numFmtId="0" fontId="8" fillId="0" borderId="48" xfId="0" applyFont="1" applyBorder="1" applyAlignment="1" applyProtection="1">
      <alignment horizontal="center" vertical="center" wrapText="1" readingOrder="1"/>
      <protection locked="0"/>
    </xf>
    <xf numFmtId="0" fontId="8" fillId="0" borderId="48" xfId="0" applyFont="1" applyBorder="1" applyAlignment="1" applyProtection="1">
      <alignment horizontal="left" vertical="center" wrapText="1" readingOrder="1"/>
      <protection locked="0"/>
    </xf>
    <xf numFmtId="0" fontId="8" fillId="0" borderId="84" xfId="0" applyFont="1" applyBorder="1" applyAlignment="1" applyProtection="1">
      <alignment horizontal="left" vertical="center" wrapText="1" readingOrder="1"/>
      <protection locked="0"/>
    </xf>
    <xf numFmtId="0" fontId="8" fillId="0" borderId="71" xfId="0" applyFont="1" applyBorder="1" applyAlignment="1" applyProtection="1">
      <alignment horizontal="left" vertical="center" wrapText="1" readingOrder="1"/>
      <protection locked="0"/>
    </xf>
    <xf numFmtId="0" fontId="8" fillId="0" borderId="71" xfId="0" applyFont="1" applyBorder="1" applyAlignment="1" applyProtection="1">
      <alignment horizontal="center" vertical="center" wrapText="1" readingOrder="1"/>
      <protection locked="0"/>
    </xf>
    <xf numFmtId="0" fontId="8" fillId="0" borderId="95" xfId="0" applyFont="1" applyBorder="1" applyAlignment="1" applyProtection="1">
      <alignment horizontal="center" vertical="center" wrapText="1" readingOrder="1"/>
      <protection locked="0"/>
    </xf>
    <xf numFmtId="0" fontId="8" fillId="0" borderId="45" xfId="0" applyFont="1" applyFill="1" applyBorder="1" applyAlignment="1" applyProtection="1">
      <alignment horizontal="left" vertical="center" wrapText="1" readingOrder="1"/>
      <protection locked="0"/>
    </xf>
    <xf numFmtId="0" fontId="8" fillId="0" borderId="76" xfId="0" applyFont="1" applyFill="1" applyBorder="1" applyAlignment="1" applyProtection="1">
      <alignment horizontal="center" vertical="center" wrapText="1" readingOrder="1"/>
      <protection locked="0"/>
    </xf>
    <xf numFmtId="0" fontId="8" fillId="0" borderId="0" xfId="0" applyFont="1" applyFill="1" applyBorder="1" applyAlignment="1" applyProtection="1">
      <alignment horizontal="center" vertical="center" wrapText="1" readingOrder="1"/>
      <protection locked="0"/>
    </xf>
    <xf numFmtId="0" fontId="8" fillId="0" borderId="148" xfId="0" applyFont="1" applyFill="1" applyBorder="1" applyAlignment="1" applyProtection="1">
      <alignment horizontal="center" vertical="center" wrapText="1" readingOrder="1"/>
      <protection locked="0"/>
    </xf>
    <xf numFmtId="0" fontId="8" fillId="0" borderId="45" xfId="0" applyFont="1" applyFill="1" applyBorder="1" applyAlignment="1" applyProtection="1">
      <alignment horizontal="center" vertical="center" wrapText="1" readingOrder="1"/>
      <protection locked="0"/>
    </xf>
    <xf numFmtId="168" fontId="8" fillId="0" borderId="45" xfId="1" applyNumberFormat="1" applyFont="1" applyFill="1" applyBorder="1" applyAlignment="1" applyProtection="1">
      <alignment horizontal="left" vertical="center" wrapText="1" readingOrder="1"/>
      <protection locked="0"/>
    </xf>
    <xf numFmtId="0" fontId="8" fillId="0" borderId="143" xfId="0" applyFont="1" applyFill="1" applyBorder="1" applyAlignment="1" applyProtection="1">
      <alignment horizontal="center" vertical="center" wrapText="1" readingOrder="1"/>
      <protection locked="0"/>
    </xf>
    <xf numFmtId="0" fontId="8" fillId="0" borderId="150" xfId="0" applyFont="1" applyBorder="1" applyAlignment="1" applyProtection="1">
      <alignment horizontal="center" vertical="center" wrapText="1" readingOrder="1"/>
      <protection locked="0"/>
    </xf>
    <xf numFmtId="168" fontId="8" fillId="0" borderId="151" xfId="1" applyNumberFormat="1" applyFont="1" applyBorder="1" applyAlignment="1" applyProtection="1">
      <alignment horizontal="left" vertical="center" wrapText="1" readingOrder="1"/>
    </xf>
    <xf numFmtId="0" fontId="8" fillId="0" borderId="41" xfId="0" applyFont="1" applyFill="1" applyBorder="1" applyAlignment="1" applyProtection="1">
      <alignment horizontal="center" vertical="center" wrapText="1" readingOrder="1"/>
      <protection locked="0"/>
    </xf>
    <xf numFmtId="0" fontId="8" fillId="0" borderId="42" xfId="0" applyFont="1" applyFill="1" applyBorder="1" applyAlignment="1" applyProtection="1">
      <alignment horizontal="left" vertical="center" wrapText="1" readingOrder="1"/>
      <protection locked="0"/>
    </xf>
    <xf numFmtId="0" fontId="8" fillId="0" borderId="42" xfId="0" applyFont="1" applyFill="1" applyBorder="1" applyAlignment="1" applyProtection="1">
      <alignment horizontal="center" vertical="center" wrapText="1" readingOrder="1"/>
      <protection locked="0"/>
    </xf>
    <xf numFmtId="168" fontId="8" fillId="0" borderId="42" xfId="1" applyNumberFormat="1" applyFont="1" applyFill="1" applyBorder="1" applyAlignment="1" applyProtection="1">
      <alignment horizontal="left" vertical="center" wrapText="1" readingOrder="1"/>
      <protection locked="0"/>
    </xf>
    <xf numFmtId="168" fontId="8" fillId="0" borderId="43" xfId="1" applyNumberFormat="1" applyFont="1" applyFill="1" applyBorder="1" applyAlignment="1" applyProtection="1">
      <alignment horizontal="left" vertical="center" wrapText="1" readingOrder="1"/>
    </xf>
    <xf numFmtId="0" fontId="8" fillId="0" borderId="44" xfId="0" applyFont="1" applyFill="1" applyBorder="1" applyAlignment="1" applyProtection="1">
      <alignment horizontal="center" vertical="center" wrapText="1" readingOrder="1"/>
      <protection locked="0"/>
    </xf>
    <xf numFmtId="168" fontId="8" fillId="0" borderId="46" xfId="1" applyNumberFormat="1" applyFont="1" applyFill="1" applyBorder="1" applyAlignment="1" applyProtection="1">
      <alignment horizontal="left" vertical="center" wrapText="1" readingOrder="1"/>
    </xf>
    <xf numFmtId="0" fontId="8" fillId="0" borderId="47" xfId="0" applyFont="1" applyFill="1" applyBorder="1" applyAlignment="1" applyProtection="1">
      <alignment horizontal="center" vertical="center" wrapText="1" readingOrder="1"/>
      <protection locked="0"/>
    </xf>
    <xf numFmtId="0" fontId="8" fillId="0" borderId="48" xfId="0" applyFont="1" applyFill="1" applyBorder="1" applyAlignment="1" applyProtection="1">
      <alignment horizontal="left" vertical="center" wrapText="1" readingOrder="1"/>
      <protection locked="0"/>
    </xf>
    <xf numFmtId="0" fontId="8" fillId="0" borderId="48" xfId="0" applyFont="1" applyFill="1" applyBorder="1" applyAlignment="1" applyProtection="1">
      <alignment horizontal="center" vertical="center" wrapText="1" readingOrder="1"/>
      <protection locked="0"/>
    </xf>
    <xf numFmtId="168" fontId="8" fillId="0" borderId="48" xfId="1" applyNumberFormat="1" applyFont="1" applyFill="1" applyBorder="1" applyAlignment="1" applyProtection="1">
      <alignment horizontal="left" vertical="center" wrapText="1" readingOrder="1"/>
      <protection locked="0"/>
    </xf>
    <xf numFmtId="168" fontId="8" fillId="0" borderId="49" xfId="1" applyNumberFormat="1" applyFont="1" applyFill="1" applyBorder="1" applyAlignment="1" applyProtection="1">
      <alignment horizontal="left" vertical="center" wrapText="1" readingOrder="1"/>
    </xf>
    <xf numFmtId="0" fontId="8" fillId="0" borderId="102" xfId="0" applyFont="1" applyBorder="1" applyAlignment="1" applyProtection="1">
      <alignment horizontal="center" wrapText="1" readingOrder="1"/>
      <protection locked="0"/>
    </xf>
    <xf numFmtId="0" fontId="8" fillId="0" borderId="63" xfId="0" applyFont="1" applyBorder="1" applyAlignment="1" applyProtection="1">
      <alignment horizontal="center" wrapText="1" readingOrder="1"/>
      <protection locked="0"/>
    </xf>
    <xf numFmtId="0" fontId="8" fillId="0" borderId="104" xfId="0" applyFont="1" applyBorder="1" applyAlignment="1" applyProtection="1">
      <alignment horizontal="center" wrapText="1" readingOrder="1"/>
      <protection locked="0"/>
    </xf>
    <xf numFmtId="0" fontId="8" fillId="0" borderId="109" xfId="0" applyFont="1" applyBorder="1" applyAlignment="1" applyProtection="1">
      <alignment horizontal="center" wrapText="1" readingOrder="1"/>
      <protection locked="0"/>
    </xf>
    <xf numFmtId="0" fontId="7" fillId="4" borderId="104" xfId="0" applyFont="1" applyFill="1" applyBorder="1" applyAlignment="1" applyProtection="1">
      <alignment horizontal="center" vertical="center" wrapText="1" readingOrder="1"/>
      <protection locked="0"/>
    </xf>
    <xf numFmtId="167" fontId="8" fillId="0" borderId="109" xfId="0" applyNumberFormat="1" applyFont="1" applyFill="1" applyBorder="1" applyAlignment="1" applyProtection="1">
      <alignment horizontal="center" vertical="center" wrapText="1" readingOrder="1"/>
      <protection locked="0"/>
    </xf>
    <xf numFmtId="167" fontId="8" fillId="0" borderId="109" xfId="0" applyNumberFormat="1" applyFont="1" applyBorder="1" applyAlignment="1" applyProtection="1">
      <alignment horizontal="center" vertical="center" wrapText="1" readingOrder="1"/>
      <protection locked="0"/>
    </xf>
    <xf numFmtId="167" fontId="8" fillId="0" borderId="102" xfId="0" applyNumberFormat="1" applyFont="1" applyFill="1" applyBorder="1" applyAlignment="1" applyProtection="1">
      <alignment horizontal="center" vertical="center" wrapText="1" readingOrder="1"/>
      <protection locked="0"/>
    </xf>
    <xf numFmtId="167" fontId="8" fillId="0" borderId="20" xfId="0" applyNumberFormat="1" applyFont="1" applyFill="1" applyBorder="1" applyAlignment="1" applyProtection="1">
      <alignment horizontal="center" vertical="center" wrapText="1" readingOrder="1"/>
      <protection locked="0"/>
    </xf>
    <xf numFmtId="0" fontId="8" fillId="0" borderId="112" xfId="0" applyFont="1" applyBorder="1" applyAlignment="1" applyProtection="1">
      <alignment horizontal="left" vertical="center" wrapText="1" readingOrder="1"/>
      <protection locked="0"/>
    </xf>
    <xf numFmtId="0" fontId="8" fillId="0" borderId="140" xfId="0" applyFont="1" applyBorder="1" applyAlignment="1" applyProtection="1">
      <alignment horizontal="left" vertical="center" wrapText="1" readingOrder="1"/>
      <protection locked="0"/>
    </xf>
    <xf numFmtId="0" fontId="8" fillId="0" borderId="113" xfId="0" applyFont="1" applyBorder="1" applyAlignment="1" applyProtection="1">
      <alignment horizontal="left" vertical="center" wrapText="1" readingOrder="1"/>
      <protection locked="0"/>
    </xf>
    <xf numFmtId="0" fontId="8" fillId="0" borderId="111" xfId="0" applyFont="1" applyFill="1" applyBorder="1" applyAlignment="1" applyProtection="1">
      <alignment horizontal="left" vertical="center" wrapText="1" readingOrder="1"/>
      <protection locked="0"/>
    </xf>
    <xf numFmtId="0" fontId="8" fillId="0" borderId="114" xfId="0" applyFont="1" applyBorder="1" applyAlignment="1" applyProtection="1">
      <alignment horizontal="left" vertical="center" wrapText="1" readingOrder="1"/>
      <protection locked="0"/>
    </xf>
    <xf numFmtId="0" fontId="8" fillId="0" borderId="147" xfId="0" applyFont="1" applyBorder="1" applyAlignment="1" applyProtection="1">
      <alignment horizontal="left" vertical="center" wrapText="1" readingOrder="1"/>
      <protection locked="0"/>
    </xf>
    <xf numFmtId="0" fontId="8" fillId="0" borderId="115" xfId="0" applyFont="1" applyFill="1" applyBorder="1" applyAlignment="1" applyProtection="1">
      <alignment horizontal="left" vertical="center" wrapText="1" readingOrder="1"/>
      <protection locked="0"/>
    </xf>
    <xf numFmtId="0" fontId="8" fillId="0" borderId="73" xfId="0" applyFont="1" applyFill="1" applyBorder="1" applyAlignment="1" applyProtection="1">
      <alignment horizontal="left" vertical="center" wrapText="1" readingOrder="1"/>
      <protection locked="0"/>
    </xf>
    <xf numFmtId="0" fontId="8" fillId="0" borderId="89" xfId="0" applyFont="1" applyFill="1" applyBorder="1" applyAlignment="1" applyProtection="1">
      <alignment horizontal="left" vertical="center" wrapText="1" readingOrder="1"/>
      <protection locked="0"/>
    </xf>
    <xf numFmtId="0" fontId="8" fillId="0" borderId="149" xfId="0" applyFont="1" applyFill="1" applyBorder="1" applyAlignment="1" applyProtection="1">
      <alignment horizontal="left" vertical="center" wrapText="1" readingOrder="1"/>
      <protection locked="0"/>
    </xf>
    <xf numFmtId="0" fontId="8" fillId="0" borderId="4" xfId="0" applyFont="1" applyFill="1" applyBorder="1" applyAlignment="1" applyProtection="1">
      <alignment horizontal="center" vertical="center" wrapText="1" readingOrder="1"/>
      <protection locked="0"/>
    </xf>
    <xf numFmtId="0" fontId="8" fillId="0" borderId="155" xfId="0" applyFont="1" applyBorder="1" applyAlignment="1" applyProtection="1">
      <alignment horizontal="left" wrapText="1" readingOrder="1"/>
      <protection locked="0"/>
    </xf>
    <xf numFmtId="0" fontId="8" fillId="0" borderId="156" xfId="0" applyFont="1" applyBorder="1" applyAlignment="1" applyProtection="1">
      <alignment horizontal="left" wrapText="1" readingOrder="1"/>
      <protection locked="0"/>
    </xf>
    <xf numFmtId="0" fontId="8" fillId="0" borderId="152" xfId="0" applyFont="1" applyBorder="1" applyAlignment="1" applyProtection="1">
      <alignment horizontal="left" wrapText="1" readingOrder="1"/>
      <protection locked="0"/>
    </xf>
    <xf numFmtId="0" fontId="8" fillId="0" borderId="144" xfId="0" applyFont="1" applyBorder="1" applyAlignment="1" applyProtection="1">
      <alignment horizontal="center" vertical="center" wrapText="1" readingOrder="1"/>
      <protection locked="0"/>
    </xf>
    <xf numFmtId="0" fontId="8" fillId="0" borderId="155" xfId="0" applyFont="1" applyFill="1" applyBorder="1" applyAlignment="1" applyProtection="1">
      <alignment horizontal="center" vertical="center" wrapText="1" readingOrder="1"/>
      <protection locked="0"/>
    </xf>
    <xf numFmtId="0" fontId="8" fillId="0" borderId="157" xfId="0" applyFont="1" applyFill="1" applyBorder="1" applyAlignment="1" applyProtection="1">
      <alignment horizontal="center" vertical="center" wrapText="1" readingOrder="1"/>
      <protection locked="0"/>
    </xf>
    <xf numFmtId="167" fontId="8" fillId="0" borderId="109" xfId="0" applyNumberFormat="1" applyFont="1" applyBorder="1" applyAlignment="1" applyProtection="1">
      <alignment horizontal="center" vertical="center" readingOrder="1"/>
      <protection locked="0"/>
    </xf>
    <xf numFmtId="0" fontId="8" fillId="0" borderId="109" xfId="0" applyFont="1" applyBorder="1" applyAlignment="1" applyProtection="1">
      <alignment horizontal="center" vertical="center" wrapText="1" readingOrder="1"/>
      <protection locked="0"/>
    </xf>
    <xf numFmtId="167" fontId="8" fillId="0" borderId="27" xfId="0" applyNumberFormat="1" applyFont="1" applyFill="1" applyBorder="1" applyAlignment="1" applyProtection="1">
      <alignment horizontal="center" vertical="center" wrapText="1" readingOrder="1"/>
      <protection locked="0"/>
    </xf>
    <xf numFmtId="167" fontId="8" fillId="0" borderId="27" xfId="0" applyNumberFormat="1" applyFont="1" applyFill="1" applyBorder="1" applyAlignment="1" applyProtection="1">
      <alignment horizontal="center" vertical="center" readingOrder="1"/>
      <protection locked="0"/>
    </xf>
    <xf numFmtId="0" fontId="8" fillId="0" borderId="112" xfId="0" applyFont="1" applyFill="1" applyBorder="1" applyAlignment="1" applyProtection="1">
      <alignment horizontal="left" vertical="center" wrapText="1" readingOrder="1"/>
      <protection locked="0"/>
    </xf>
    <xf numFmtId="167" fontId="8" fillId="0" borderId="22" xfId="0" applyNumberFormat="1" applyFont="1" applyFill="1" applyBorder="1" applyAlignment="1" applyProtection="1">
      <alignment horizontal="center" vertical="center" wrapText="1" readingOrder="1"/>
      <protection locked="0"/>
    </xf>
    <xf numFmtId="0" fontId="8" fillId="0" borderId="87" xfId="0" applyFont="1" applyFill="1" applyBorder="1" applyAlignment="1" applyProtection="1">
      <alignment horizontal="center" vertical="center" wrapText="1" readingOrder="1"/>
      <protection locked="0"/>
    </xf>
    <xf numFmtId="0" fontId="8" fillId="0" borderId="130" xfId="0" applyFont="1" applyFill="1" applyBorder="1" applyAlignment="1" applyProtection="1">
      <alignment horizontal="center" vertical="center" wrapText="1" readingOrder="1"/>
      <protection locked="0"/>
    </xf>
    <xf numFmtId="168" fontId="8" fillId="0" borderId="22" xfId="1" applyNumberFormat="1" applyFont="1" applyFill="1" applyBorder="1" applyAlignment="1" applyProtection="1">
      <alignment horizontal="left" vertical="center" wrapText="1" readingOrder="1"/>
      <protection locked="0"/>
    </xf>
    <xf numFmtId="168" fontId="8" fillId="0" borderId="131" xfId="1" applyNumberFormat="1" applyFont="1" applyFill="1" applyBorder="1" applyAlignment="1" applyProtection="1">
      <alignment horizontal="left" vertical="center" wrapText="1" readingOrder="1"/>
    </xf>
    <xf numFmtId="0" fontId="8" fillId="0" borderId="113" xfId="0" applyFont="1" applyFill="1" applyBorder="1" applyAlignment="1" applyProtection="1">
      <alignment horizontal="left" vertical="center" wrapText="1" readingOrder="1"/>
      <protection locked="0"/>
    </xf>
    <xf numFmtId="167" fontId="8" fillId="0" borderId="33" xfId="0" applyNumberFormat="1" applyFont="1" applyFill="1" applyBorder="1" applyAlignment="1" applyProtection="1">
      <alignment horizontal="center" vertical="center" wrapText="1" readingOrder="1"/>
      <protection locked="0"/>
    </xf>
    <xf numFmtId="0" fontId="8" fillId="0" borderId="144" xfId="0" applyFont="1" applyFill="1" applyBorder="1" applyAlignment="1" applyProtection="1">
      <alignment horizontal="center" vertical="center" wrapText="1" readingOrder="1"/>
      <protection locked="0"/>
    </xf>
    <xf numFmtId="0" fontId="8" fillId="0" borderId="132" xfId="0" applyFont="1" applyFill="1" applyBorder="1" applyAlignment="1" applyProtection="1">
      <alignment horizontal="center" vertical="center" wrapText="1" readingOrder="1"/>
      <protection locked="0"/>
    </xf>
    <xf numFmtId="168" fontId="8" fillId="0" borderId="33" xfId="1" applyNumberFormat="1" applyFont="1" applyFill="1" applyBorder="1" applyAlignment="1" applyProtection="1">
      <alignment horizontal="left" vertical="center" wrapText="1" readingOrder="1"/>
      <protection locked="0"/>
    </xf>
    <xf numFmtId="168" fontId="8" fillId="0" borderId="133" xfId="1" applyNumberFormat="1" applyFont="1" applyFill="1" applyBorder="1" applyAlignment="1" applyProtection="1">
      <alignment horizontal="left" vertical="center" wrapText="1" readingOrder="1"/>
    </xf>
    <xf numFmtId="168" fontId="8" fillId="0" borderId="71" xfId="1" applyNumberFormat="1" applyFont="1" applyBorder="1" applyAlignment="1" applyProtection="1">
      <alignment vertical="center" wrapText="1" readingOrder="1"/>
      <protection locked="0"/>
    </xf>
    <xf numFmtId="168" fontId="8" fillId="0" borderId="48" xfId="1" applyNumberFormat="1" applyFont="1" applyBorder="1" applyAlignment="1" applyProtection="1">
      <alignment vertical="center" wrapText="1" readingOrder="1"/>
      <protection locked="0"/>
    </xf>
    <xf numFmtId="0" fontId="0" fillId="0" borderId="0" xfId="0" applyBorder="1" applyAlignment="1" applyProtection="1">
      <alignment horizontal="right" vertical="center"/>
      <protection locked="0"/>
    </xf>
    <xf numFmtId="0" fontId="0" fillId="0" borderId="0" xfId="0" applyBorder="1" applyAlignment="1" applyProtection="1">
      <alignment horizontal="right"/>
      <protection locked="0"/>
    </xf>
    <xf numFmtId="0" fontId="0" fillId="0" borderId="0" xfId="0" applyBorder="1" applyAlignment="1" applyProtection="1">
      <alignment vertical="center"/>
      <protection locked="0"/>
    </xf>
    <xf numFmtId="0" fontId="0" fillId="0" borderId="0" xfId="0" applyBorder="1" applyAlignment="1" applyProtection="1">
      <alignment horizontal="left" vertical="center"/>
      <protection locked="0"/>
    </xf>
    <xf numFmtId="0" fontId="0" fillId="0" borderId="0" xfId="0" applyBorder="1" applyAlignment="1" applyProtection="1">
      <alignment horizontal="center" vertical="center"/>
      <protection locked="0"/>
    </xf>
    <xf numFmtId="167" fontId="8" fillId="0" borderId="46" xfId="0" applyNumberFormat="1" applyFont="1" applyBorder="1" applyAlignment="1" applyProtection="1">
      <alignment horizontal="center" vertical="center" wrapText="1" readingOrder="1"/>
      <protection locked="0"/>
    </xf>
    <xf numFmtId="167" fontId="8" fillId="0" borderId="44" xfId="0" applyNumberFormat="1" applyFont="1" applyBorder="1" applyAlignment="1" applyProtection="1">
      <alignment horizontal="left" vertical="center" wrapText="1" readingOrder="1"/>
      <protection locked="0"/>
    </xf>
    <xf numFmtId="0" fontId="12" fillId="0" borderId="44" xfId="0" applyFont="1" applyBorder="1" applyAlignment="1" applyProtection="1">
      <alignment horizontal="left"/>
      <protection locked="0"/>
    </xf>
    <xf numFmtId="0" fontId="0" fillId="0" borderId="47" xfId="0" applyBorder="1" applyAlignment="1" applyProtection="1">
      <alignment horizontal="left"/>
      <protection locked="0"/>
    </xf>
    <xf numFmtId="0" fontId="8" fillId="0" borderId="71" xfId="0" applyFont="1" applyBorder="1" applyAlignment="1" applyProtection="1">
      <alignment vertical="center" wrapText="1" readingOrder="1"/>
      <protection locked="0"/>
    </xf>
    <xf numFmtId="169" fontId="8" fillId="0" borderId="95" xfId="1" applyNumberFormat="1" applyFont="1" applyBorder="1" applyAlignment="1" applyProtection="1">
      <alignment horizontal="center" vertical="center" wrapText="1" readingOrder="1"/>
      <protection locked="0"/>
    </xf>
    <xf numFmtId="169" fontId="8" fillId="0" borderId="96" xfId="1" applyNumberFormat="1" applyFont="1" applyBorder="1" applyAlignment="1" applyProtection="1">
      <alignment horizontal="center" vertical="center" wrapText="1" readingOrder="1"/>
      <protection locked="0"/>
    </xf>
    <xf numFmtId="0" fontId="2" fillId="0" borderId="1" xfId="0" applyFont="1" applyBorder="1" applyAlignment="1" applyProtection="1">
      <alignment vertical="center"/>
      <protection locked="0"/>
    </xf>
    <xf numFmtId="3" fontId="2" fillId="0" borderId="2" xfId="0" applyNumberFormat="1" applyFont="1" applyBorder="1" applyAlignment="1" applyProtection="1">
      <alignment vertical="center"/>
      <protection locked="0"/>
    </xf>
    <xf numFmtId="0" fontId="2" fillId="0" borderId="0" xfId="0" applyFont="1" applyBorder="1" applyAlignment="1" applyProtection="1">
      <alignment vertical="center"/>
      <protection locked="0"/>
    </xf>
    <xf numFmtId="3" fontId="2" fillId="0" borderId="0" xfId="0" applyNumberFormat="1" applyFont="1" applyBorder="1" applyAlignment="1" applyProtection="1">
      <alignment vertical="center"/>
      <protection locked="0"/>
    </xf>
    <xf numFmtId="0" fontId="7" fillId="4" borderId="117" xfId="0" applyFont="1" applyFill="1" applyBorder="1" applyAlignment="1" applyProtection="1">
      <alignment horizontal="center" vertical="center" wrapText="1" readingOrder="1"/>
      <protection locked="0"/>
    </xf>
    <xf numFmtId="0" fontId="8" fillId="0" borderId="102" xfId="0" applyFont="1" applyBorder="1" applyAlignment="1" applyProtection="1">
      <alignment horizontal="left" vertical="center" wrapText="1" readingOrder="1"/>
      <protection locked="0"/>
    </xf>
    <xf numFmtId="167" fontId="8" fillId="0" borderId="102" xfId="0" applyNumberFormat="1" applyFont="1" applyBorder="1" applyAlignment="1" applyProtection="1">
      <alignment horizontal="center" vertical="center" wrapText="1" readingOrder="1"/>
      <protection locked="0"/>
    </xf>
    <xf numFmtId="167" fontId="8" fillId="0" borderId="115" xfId="0" applyNumberFormat="1" applyFont="1" applyBorder="1" applyAlignment="1" applyProtection="1">
      <alignment horizontal="center" vertical="center" wrapText="1" readingOrder="1"/>
      <protection locked="0"/>
    </xf>
    <xf numFmtId="0" fontId="8" fillId="0" borderId="163" xfId="0" applyFont="1" applyBorder="1" applyAlignment="1" applyProtection="1">
      <alignment horizontal="left" vertical="center" wrapText="1" readingOrder="1"/>
      <protection locked="0"/>
    </xf>
    <xf numFmtId="0" fontId="8" fillId="0" borderId="164" xfId="0" applyFont="1" applyBorder="1" applyAlignment="1" applyProtection="1">
      <alignment horizontal="left" vertical="center" wrapText="1" readingOrder="1"/>
      <protection locked="0"/>
    </xf>
    <xf numFmtId="168" fontId="8" fillId="0" borderId="58" xfId="4" applyNumberFormat="1" applyFont="1" applyBorder="1" applyAlignment="1" applyProtection="1">
      <alignment horizontal="left" vertical="center" wrapText="1" readingOrder="1"/>
      <protection locked="0"/>
    </xf>
    <xf numFmtId="168" fontId="8" fillId="0" borderId="165" xfId="4" applyNumberFormat="1" applyFont="1" applyBorder="1" applyAlignment="1" applyProtection="1">
      <alignment horizontal="left" vertical="center" wrapText="1" readingOrder="1"/>
      <protection locked="0"/>
    </xf>
    <xf numFmtId="0" fontId="8" fillId="0" borderId="103" xfId="0" applyFont="1" applyBorder="1" applyAlignment="1" applyProtection="1">
      <alignment horizontal="left" vertical="center" wrapText="1" readingOrder="1"/>
      <protection locked="0"/>
    </xf>
    <xf numFmtId="167" fontId="8" fillId="0" borderId="63" xfId="0" applyNumberFormat="1" applyFont="1" applyBorder="1" applyAlignment="1" applyProtection="1">
      <alignment horizontal="center" vertical="center" wrapText="1" readingOrder="1"/>
      <protection locked="0"/>
    </xf>
    <xf numFmtId="167" fontId="8" fillId="0" borderId="116" xfId="0" applyNumberFormat="1" applyFont="1" applyBorder="1" applyAlignment="1" applyProtection="1">
      <alignment horizontal="center" vertical="center" wrapText="1" readingOrder="1"/>
      <protection locked="0"/>
    </xf>
    <xf numFmtId="0" fontId="8" fillId="0" borderId="166" xfId="0" applyFont="1" applyBorder="1" applyAlignment="1" applyProtection="1">
      <alignment horizontal="left" vertical="center" wrapText="1" readingOrder="1"/>
      <protection locked="0"/>
    </xf>
    <xf numFmtId="0" fontId="8" fillId="0" borderId="167" xfId="0" applyFont="1" applyBorder="1" applyAlignment="1" applyProtection="1">
      <alignment horizontal="left" vertical="center" wrapText="1" readingOrder="1"/>
      <protection locked="0"/>
    </xf>
    <xf numFmtId="168" fontId="8" fillId="0" borderId="63" xfId="4" applyNumberFormat="1" applyFont="1" applyBorder="1" applyAlignment="1" applyProtection="1">
      <alignment horizontal="left" vertical="center" wrapText="1" readingOrder="1"/>
      <protection locked="0"/>
    </xf>
    <xf numFmtId="168" fontId="8" fillId="0" borderId="166" xfId="4" applyNumberFormat="1" applyFont="1" applyBorder="1" applyAlignment="1" applyProtection="1">
      <alignment horizontal="left" vertical="center" wrapText="1" readingOrder="1"/>
      <protection locked="0"/>
    </xf>
    <xf numFmtId="0" fontId="8" fillId="0" borderId="167" xfId="0" applyFont="1" applyBorder="1" applyAlignment="1" applyProtection="1">
      <alignment horizontal="left" wrapText="1" readingOrder="1"/>
      <protection locked="0"/>
    </xf>
    <xf numFmtId="14" fontId="8" fillId="0" borderId="166" xfId="0" applyNumberFormat="1" applyFont="1" applyBorder="1" applyAlignment="1" applyProtection="1">
      <alignment horizontal="left" vertical="center" wrapText="1" readingOrder="1"/>
      <protection locked="0"/>
    </xf>
    <xf numFmtId="0" fontId="8" fillId="0" borderId="168" xfId="0" applyFont="1" applyBorder="1" applyAlignment="1" applyProtection="1">
      <alignment horizontal="left" wrapText="1" readingOrder="1"/>
      <protection locked="0"/>
    </xf>
    <xf numFmtId="0" fontId="8" fillId="0" borderId="102" xfId="0" applyFont="1" applyBorder="1" applyAlignment="1" applyProtection="1">
      <alignment horizontal="center" vertical="center" wrapText="1" readingOrder="1"/>
      <protection locked="0"/>
    </xf>
    <xf numFmtId="168" fontId="8" fillId="0" borderId="102" xfId="4" applyNumberFormat="1" applyFont="1" applyBorder="1" applyAlignment="1" applyProtection="1">
      <alignment horizontal="left" vertical="center" wrapText="1" readingOrder="1"/>
      <protection locked="0"/>
    </xf>
    <xf numFmtId="168" fontId="8" fillId="0" borderId="163" xfId="4" applyNumberFormat="1" applyFont="1" applyBorder="1" applyAlignment="1" applyProtection="1">
      <alignment horizontal="left" vertical="center" wrapText="1" readingOrder="1"/>
      <protection locked="0"/>
    </xf>
    <xf numFmtId="0" fontId="8" fillId="0" borderId="165" xfId="0" applyFont="1" applyBorder="1" applyAlignment="1" applyProtection="1">
      <alignment horizontal="left" vertical="center" wrapText="1" readingOrder="1"/>
      <protection locked="0"/>
    </xf>
    <xf numFmtId="0" fontId="8" fillId="0" borderId="164" xfId="0" applyFont="1" applyBorder="1" applyAlignment="1" applyProtection="1">
      <alignment horizontal="left" wrapText="1" readingOrder="1"/>
      <protection locked="0"/>
    </xf>
    <xf numFmtId="167" fontId="8" fillId="0" borderId="58" xfId="0" applyNumberFormat="1" applyFont="1" applyBorder="1" applyAlignment="1" applyProtection="1">
      <alignment horizontal="center" vertical="center" wrapText="1" readingOrder="1"/>
      <protection locked="0"/>
    </xf>
    <xf numFmtId="167" fontId="8" fillId="0" borderId="146" xfId="0" applyNumberFormat="1" applyFont="1" applyBorder="1" applyAlignment="1" applyProtection="1">
      <alignment horizontal="center" vertical="center" wrapText="1" readingOrder="1"/>
      <protection locked="0"/>
    </xf>
    <xf numFmtId="0" fontId="8" fillId="0" borderId="63" xfId="0" applyFont="1" applyBorder="1" applyAlignment="1" applyProtection="1">
      <alignment horizontal="left" vertical="center" wrapText="1" indent="2" readingOrder="1"/>
      <protection locked="0"/>
    </xf>
    <xf numFmtId="0" fontId="8" fillId="0" borderId="103" xfId="0" applyFont="1" applyBorder="1" applyAlignment="1" applyProtection="1">
      <alignment horizontal="left" vertical="center" wrapText="1" indent="2" readingOrder="1"/>
      <protection locked="0"/>
    </xf>
    <xf numFmtId="167" fontId="8" fillId="0" borderId="103" xfId="0" applyNumberFormat="1" applyFont="1" applyBorder="1" applyAlignment="1" applyProtection="1">
      <alignment horizontal="center" vertical="center" wrapText="1" readingOrder="1"/>
      <protection locked="0"/>
    </xf>
    <xf numFmtId="167" fontId="8" fillId="0" borderId="147" xfId="0" applyNumberFormat="1" applyFont="1" applyBorder="1" applyAlignment="1" applyProtection="1">
      <alignment horizontal="center" vertical="center" wrapText="1" readingOrder="1"/>
      <protection locked="0"/>
    </xf>
    <xf numFmtId="0" fontId="8" fillId="0" borderId="169" xfId="0" applyFont="1" applyBorder="1" applyAlignment="1" applyProtection="1">
      <alignment horizontal="left" vertical="center" wrapText="1" readingOrder="1"/>
      <protection locked="0"/>
    </xf>
    <xf numFmtId="0" fontId="8" fillId="0" borderId="170" xfId="0" applyFont="1" applyBorder="1" applyAlignment="1" applyProtection="1">
      <alignment horizontal="left" wrapText="1" readingOrder="1"/>
      <protection locked="0"/>
    </xf>
    <xf numFmtId="168" fontId="8" fillId="0" borderId="103" xfId="4" applyNumberFormat="1" applyFont="1" applyBorder="1" applyAlignment="1" applyProtection="1">
      <alignment horizontal="left" vertical="center" wrapText="1" readingOrder="1"/>
      <protection locked="0"/>
    </xf>
    <xf numFmtId="168" fontId="8" fillId="0" borderId="169" xfId="4" applyNumberFormat="1" applyFont="1" applyBorder="1" applyAlignment="1" applyProtection="1">
      <alignment horizontal="left" vertical="center" wrapText="1" readingOrder="1"/>
      <protection locked="0"/>
    </xf>
    <xf numFmtId="167" fontId="8" fillId="0" borderId="171" xfId="0" applyNumberFormat="1" applyFont="1" applyBorder="1" applyAlignment="1" applyProtection="1">
      <alignment horizontal="center" vertical="center" wrapText="1" readingOrder="1"/>
      <protection locked="0"/>
    </xf>
    <xf numFmtId="167" fontId="8" fillId="0" borderId="172" xfId="0" applyNumberFormat="1" applyFont="1" applyBorder="1" applyAlignment="1" applyProtection="1">
      <alignment horizontal="center" vertical="center" wrapText="1" readingOrder="1"/>
      <protection locked="0"/>
    </xf>
    <xf numFmtId="168" fontId="8" fillId="0" borderId="42" xfId="4" applyNumberFormat="1" applyFont="1" applyBorder="1" applyAlignment="1" applyProtection="1">
      <alignment horizontal="left" vertical="center" wrapText="1" readingOrder="1"/>
      <protection locked="0"/>
    </xf>
    <xf numFmtId="168" fontId="8" fillId="0" borderId="43" xfId="4" applyNumberFormat="1" applyFont="1" applyBorder="1" applyAlignment="1" applyProtection="1">
      <alignment horizontal="left" vertical="center" wrapText="1" readingOrder="1"/>
      <protection locked="0"/>
    </xf>
    <xf numFmtId="167" fontId="8" fillId="0" borderId="173" xfId="0" applyNumberFormat="1" applyFont="1" applyBorder="1" applyAlignment="1" applyProtection="1">
      <alignment horizontal="center" vertical="center" wrapText="1" readingOrder="1"/>
      <protection locked="0"/>
    </xf>
    <xf numFmtId="167" fontId="8" fillId="0" borderId="174" xfId="0" applyNumberFormat="1" applyFont="1" applyBorder="1" applyAlignment="1" applyProtection="1">
      <alignment horizontal="center" vertical="center" wrapText="1" readingOrder="1"/>
      <protection locked="0"/>
    </xf>
    <xf numFmtId="168" fontId="8" fillId="0" borderId="45" xfId="4" applyNumberFormat="1" applyFont="1" applyBorder="1" applyAlignment="1" applyProtection="1">
      <alignment horizontal="left" vertical="center" wrapText="1" readingOrder="1"/>
      <protection locked="0"/>
    </xf>
    <xf numFmtId="168" fontId="8" fillId="0" borderId="46" xfId="4" applyNumberFormat="1" applyFont="1" applyBorder="1" applyAlignment="1" applyProtection="1">
      <alignment horizontal="left" vertical="center" wrapText="1" readingOrder="1"/>
      <protection locked="0"/>
    </xf>
    <xf numFmtId="167" fontId="8" fillId="0" borderId="175" xfId="0" applyNumberFormat="1" applyFont="1" applyBorder="1" applyAlignment="1" applyProtection="1">
      <alignment horizontal="center" vertical="center" wrapText="1" readingOrder="1"/>
      <protection locked="0"/>
    </xf>
    <xf numFmtId="167" fontId="8" fillId="0" borderId="176" xfId="0" applyNumberFormat="1" applyFont="1" applyBorder="1" applyAlignment="1" applyProtection="1">
      <alignment horizontal="center" vertical="center" wrapText="1" readingOrder="1"/>
      <protection locked="0"/>
    </xf>
    <xf numFmtId="168" fontId="8" fillId="0" borderId="48" xfId="4" applyNumberFormat="1" applyFont="1" applyBorder="1" applyAlignment="1" applyProtection="1">
      <alignment horizontal="left" vertical="center" wrapText="1" readingOrder="1"/>
      <protection locked="0"/>
    </xf>
    <xf numFmtId="168" fontId="8" fillId="0" borderId="49" xfId="4" applyNumberFormat="1" applyFont="1" applyBorder="1" applyAlignment="1" applyProtection="1">
      <alignment horizontal="left" vertical="center" wrapText="1" readingOrder="1"/>
      <protection locked="0"/>
    </xf>
    <xf numFmtId="167" fontId="8" fillId="0" borderId="177" xfId="0" applyNumberFormat="1" applyFont="1" applyBorder="1" applyAlignment="1" applyProtection="1">
      <alignment horizontal="center" vertical="center" wrapText="1" readingOrder="1"/>
      <protection locked="0"/>
    </xf>
    <xf numFmtId="167" fontId="8" fillId="0" borderId="178" xfId="0" applyNumberFormat="1" applyFont="1" applyBorder="1" applyAlignment="1" applyProtection="1">
      <alignment horizontal="center" vertical="center" wrapText="1" readingOrder="1"/>
      <protection locked="0"/>
    </xf>
    <xf numFmtId="0" fontId="8" fillId="0" borderId="85" xfId="0" applyFont="1" applyBorder="1" applyAlignment="1" applyProtection="1">
      <alignment horizontal="left" vertical="center" wrapText="1" readingOrder="1"/>
      <protection locked="0"/>
    </xf>
    <xf numFmtId="168" fontId="8" fillId="0" borderId="71" xfId="4" applyNumberFormat="1" applyFont="1" applyBorder="1" applyAlignment="1" applyProtection="1">
      <alignment horizontal="left" vertical="center" wrapText="1" readingOrder="1"/>
      <protection locked="0"/>
    </xf>
    <xf numFmtId="0" fontId="16" fillId="0" borderId="189" xfId="0" applyFont="1" applyBorder="1" applyAlignment="1" applyProtection="1">
      <alignment horizontal="left" vertical="center" wrapText="1" readingOrder="1"/>
      <protection locked="0"/>
    </xf>
    <xf numFmtId="167" fontId="16" fillId="0" borderId="189" xfId="0" applyNumberFormat="1" applyFont="1" applyBorder="1" applyAlignment="1" applyProtection="1">
      <alignment horizontal="right" vertical="center" wrapText="1" readingOrder="1"/>
      <protection locked="0"/>
    </xf>
    <xf numFmtId="168" fontId="16" fillId="0" borderId="189" xfId="4" applyNumberFormat="1" applyFont="1" applyBorder="1" applyAlignment="1" applyProtection="1">
      <alignment horizontal="left" vertical="center" wrapText="1" readingOrder="1"/>
      <protection locked="0"/>
    </xf>
    <xf numFmtId="0" fontId="12" fillId="0" borderId="0" xfId="0" applyFont="1" applyProtection="1">
      <protection locked="0"/>
    </xf>
    <xf numFmtId="0" fontId="16" fillId="0" borderId="45" xfId="0" applyFont="1" applyBorder="1" applyAlignment="1" applyProtection="1">
      <alignment horizontal="left" vertical="center" wrapText="1" readingOrder="1"/>
      <protection locked="0"/>
    </xf>
    <xf numFmtId="168" fontId="16" fillId="0" borderId="45" xfId="4" applyNumberFormat="1" applyFont="1" applyBorder="1" applyAlignment="1" applyProtection="1">
      <alignment horizontal="left" vertical="center" wrapText="1" readingOrder="1"/>
      <protection locked="0"/>
    </xf>
    <xf numFmtId="0" fontId="16" fillId="0" borderId="48" xfId="0" applyFont="1" applyBorder="1" applyAlignment="1" applyProtection="1">
      <alignment horizontal="left" vertical="center" wrapText="1" readingOrder="1"/>
      <protection locked="0"/>
    </xf>
    <xf numFmtId="167" fontId="16" fillId="0" borderId="48" xfId="0" applyNumberFormat="1" applyFont="1" applyBorder="1" applyAlignment="1" applyProtection="1">
      <alignment horizontal="right" vertical="center" wrapText="1" readingOrder="1"/>
      <protection locked="0"/>
    </xf>
    <xf numFmtId="0" fontId="16" fillId="0" borderId="49" xfId="0" applyFont="1" applyBorder="1" applyAlignment="1" applyProtection="1">
      <alignment horizontal="left" vertical="center" wrapText="1" readingOrder="1"/>
      <protection locked="0"/>
    </xf>
    <xf numFmtId="168" fontId="16" fillId="0" borderId="48" xfId="4" applyNumberFormat="1" applyFont="1" applyBorder="1" applyAlignment="1" applyProtection="1">
      <alignment horizontal="left" vertical="center" wrapText="1" readingOrder="1"/>
      <protection locked="0"/>
    </xf>
    <xf numFmtId="0" fontId="16" fillId="0" borderId="41" xfId="0" applyFont="1" applyBorder="1" applyAlignment="1" applyProtection="1">
      <alignment horizontal="left" vertical="center" wrapText="1" readingOrder="1"/>
      <protection locked="0"/>
    </xf>
    <xf numFmtId="0" fontId="16" fillId="0" borderId="42" xfId="0" applyFont="1" applyBorder="1" applyAlignment="1" applyProtection="1">
      <alignment horizontal="center" vertical="center" wrapText="1" readingOrder="1"/>
      <protection locked="0"/>
    </xf>
    <xf numFmtId="0" fontId="16" fillId="0" borderId="102" xfId="0" applyFont="1" applyBorder="1" applyAlignment="1" applyProtection="1">
      <alignment horizontal="left" vertical="center" wrapText="1" readingOrder="1"/>
      <protection locked="0"/>
    </xf>
    <xf numFmtId="167" fontId="16" fillId="0" borderId="179" xfId="0" applyNumberFormat="1" applyFont="1" applyBorder="1" applyAlignment="1" applyProtection="1">
      <alignment horizontal="right" vertical="center" wrapText="1" readingOrder="1"/>
      <protection locked="0"/>
    </xf>
    <xf numFmtId="167" fontId="16" fillId="0" borderId="180" xfId="0" applyNumberFormat="1" applyFont="1" applyBorder="1" applyAlignment="1" applyProtection="1">
      <alignment horizontal="right" vertical="center" wrapText="1" readingOrder="1"/>
      <protection locked="0"/>
    </xf>
    <xf numFmtId="0" fontId="16" fillId="0" borderId="102" xfId="0" applyFont="1" applyBorder="1" applyAlignment="1" applyProtection="1">
      <alignment horizontal="center" vertical="center" wrapText="1" readingOrder="1"/>
      <protection locked="0"/>
    </xf>
    <xf numFmtId="168" fontId="16" fillId="0" borderId="102" xfId="4" applyNumberFormat="1" applyFont="1" applyBorder="1" applyAlignment="1" applyProtection="1">
      <alignment horizontal="left" vertical="center" wrapText="1" readingOrder="1"/>
      <protection locked="0"/>
    </xf>
    <xf numFmtId="0" fontId="16" fillId="0" borderId="104" xfId="0" applyFont="1" applyBorder="1" applyAlignment="1" applyProtection="1">
      <alignment horizontal="left" vertical="center" wrapText="1" readingOrder="1"/>
      <protection locked="0"/>
    </xf>
    <xf numFmtId="167" fontId="16" fillId="0" borderId="17" xfId="0" applyNumberFormat="1" applyFont="1" applyBorder="1" applyAlignment="1" applyProtection="1">
      <alignment horizontal="right" vertical="center" wrapText="1" readingOrder="1"/>
      <protection locked="0"/>
    </xf>
    <xf numFmtId="167" fontId="16" fillId="0" borderId="18" xfId="0" applyNumberFormat="1" applyFont="1" applyBorder="1" applyAlignment="1" applyProtection="1">
      <alignment horizontal="right" vertical="center" wrapText="1" readingOrder="1"/>
      <protection locked="0"/>
    </xf>
    <xf numFmtId="0" fontId="16" fillId="0" borderId="104" xfId="0" applyFont="1" applyBorder="1" applyAlignment="1" applyProtection="1">
      <alignment horizontal="center" vertical="center" wrapText="1" readingOrder="1"/>
      <protection locked="0"/>
    </xf>
    <xf numFmtId="168" fontId="16" fillId="0" borderId="104" xfId="4" applyNumberFormat="1" applyFont="1" applyBorder="1" applyAlignment="1" applyProtection="1">
      <alignment horizontal="left" vertical="center" wrapText="1" readingOrder="1"/>
      <protection locked="0"/>
    </xf>
    <xf numFmtId="0" fontId="16" fillId="0" borderId="103" xfId="0" applyFont="1" applyBorder="1" applyAlignment="1" applyProtection="1">
      <alignment horizontal="left" vertical="center" wrapText="1" readingOrder="1"/>
      <protection locked="0"/>
    </xf>
    <xf numFmtId="167" fontId="16" fillId="0" borderId="69" xfId="0" applyNumberFormat="1" applyFont="1" applyBorder="1" applyAlignment="1" applyProtection="1">
      <alignment horizontal="right" vertical="center" wrapText="1" readingOrder="1"/>
      <protection locked="0"/>
    </xf>
    <xf numFmtId="167" fontId="16" fillId="0" borderId="70" xfId="0" applyNumberFormat="1" applyFont="1" applyBorder="1" applyAlignment="1" applyProtection="1">
      <alignment horizontal="right" vertical="center" wrapText="1" readingOrder="1"/>
      <protection locked="0"/>
    </xf>
    <xf numFmtId="0" fontId="16" fillId="0" borderId="103" xfId="0" applyFont="1" applyBorder="1" applyAlignment="1" applyProtection="1">
      <alignment horizontal="center" vertical="center" wrapText="1" readingOrder="1"/>
      <protection locked="0"/>
    </xf>
    <xf numFmtId="168" fontId="16" fillId="0" borderId="103" xfId="4" applyNumberFormat="1" applyFont="1" applyBorder="1" applyAlignment="1" applyProtection="1">
      <alignment horizontal="left" vertical="center" wrapText="1" readingOrder="1"/>
      <protection locked="0"/>
    </xf>
    <xf numFmtId="0" fontId="16" fillId="0" borderId="41" xfId="0" applyFont="1" applyBorder="1" applyAlignment="1" applyProtection="1">
      <alignment horizontal="left" vertical="center" wrapText="1" readingOrder="1"/>
      <protection locked="0"/>
    </xf>
    <xf numFmtId="0" fontId="16" fillId="0" borderId="42" xfId="0" applyFont="1" applyBorder="1" applyAlignment="1" applyProtection="1">
      <alignment horizontal="left" wrapText="1" readingOrder="1"/>
      <protection locked="0"/>
    </xf>
    <xf numFmtId="167" fontId="16" fillId="0" borderId="42" xfId="0" applyNumberFormat="1" applyFont="1" applyBorder="1" applyAlignment="1" applyProtection="1">
      <alignment horizontal="right" vertical="center" wrapText="1" readingOrder="1"/>
      <protection locked="0"/>
    </xf>
    <xf numFmtId="0" fontId="16" fillId="0" borderId="43" xfId="0" applyFont="1" applyBorder="1" applyAlignment="1" applyProtection="1">
      <alignment horizontal="left" vertical="center" wrapText="1" readingOrder="1"/>
      <protection locked="0"/>
    </xf>
    <xf numFmtId="0" fontId="16" fillId="0" borderId="42" xfId="0" applyFont="1" applyBorder="1" applyAlignment="1" applyProtection="1">
      <alignment horizontal="left" vertical="center" wrapText="1" readingOrder="1"/>
      <protection locked="0"/>
    </xf>
    <xf numFmtId="168" fontId="16" fillId="0" borderId="42" xfId="4" applyNumberFormat="1" applyFont="1" applyBorder="1" applyAlignment="1" applyProtection="1">
      <alignment horizontal="left" vertical="center" wrapText="1" readingOrder="1"/>
      <protection locked="0"/>
    </xf>
    <xf numFmtId="0" fontId="16" fillId="0" borderId="45" xfId="0" applyFont="1" applyBorder="1" applyAlignment="1" applyProtection="1">
      <alignment horizontal="left" wrapText="1" readingOrder="1"/>
      <protection locked="0"/>
    </xf>
    <xf numFmtId="167" fontId="16" fillId="0" borderId="45" xfId="0" applyNumberFormat="1" applyFont="1" applyBorder="1" applyAlignment="1" applyProtection="1">
      <alignment horizontal="right" vertical="center" wrapText="1" readingOrder="1"/>
      <protection locked="0"/>
    </xf>
    <xf numFmtId="0" fontId="16" fillId="0" borderId="46" xfId="0" applyFont="1" applyBorder="1" applyAlignment="1" applyProtection="1">
      <alignment horizontal="left" vertical="center" wrapText="1" readingOrder="1"/>
      <protection locked="0"/>
    </xf>
    <xf numFmtId="0" fontId="16" fillId="0" borderId="44" xfId="0" applyFont="1" applyBorder="1" applyAlignment="1" applyProtection="1">
      <alignment horizontal="left" vertical="center" wrapText="1" readingOrder="1"/>
      <protection locked="0"/>
    </xf>
    <xf numFmtId="168" fontId="16" fillId="0" borderId="45" xfId="4" applyNumberFormat="1" applyFont="1" applyBorder="1" applyAlignment="1" applyProtection="1">
      <alignment horizontal="right" vertical="center" wrapText="1" readingOrder="1"/>
      <protection locked="0"/>
    </xf>
    <xf numFmtId="0" fontId="16" fillId="0" borderId="45" xfId="0" applyFont="1" applyBorder="1" applyAlignment="1" applyProtection="1">
      <alignment horizontal="left" vertical="center" wrapText="1" readingOrder="1"/>
      <protection locked="0"/>
    </xf>
    <xf numFmtId="0" fontId="16" fillId="0" borderId="71" xfId="0" applyFont="1" applyBorder="1" applyAlignment="1" applyProtection="1">
      <alignment horizontal="left" vertical="center" wrapText="1" readingOrder="1"/>
      <protection locked="0"/>
    </xf>
    <xf numFmtId="167" fontId="16" fillId="0" borderId="71" xfId="0" applyNumberFormat="1" applyFont="1" applyBorder="1" applyAlignment="1" applyProtection="1">
      <alignment horizontal="right" vertical="center" wrapText="1" readingOrder="1"/>
      <protection locked="0"/>
    </xf>
    <xf numFmtId="168" fontId="16" fillId="0" borderId="71" xfId="4" applyNumberFormat="1" applyFont="1" applyBorder="1" applyAlignment="1" applyProtection="1">
      <alignment horizontal="left" vertical="center" wrapText="1" readingOrder="1"/>
      <protection locked="0"/>
    </xf>
    <xf numFmtId="0" fontId="12" fillId="0" borderId="0" xfId="0" applyFont="1"/>
    <xf numFmtId="0" fontId="19" fillId="0" borderId="42" xfId="5" applyNumberFormat="1" applyFont="1" applyFill="1" applyBorder="1" applyAlignment="1" applyProtection="1">
      <alignment horizontal="left" vertical="center" wrapText="1"/>
    </xf>
    <xf numFmtId="0" fontId="19" fillId="0" borderId="45" xfId="5" applyNumberFormat="1" applyFont="1" applyFill="1" applyBorder="1" applyAlignment="1" applyProtection="1">
      <alignment horizontal="left" vertical="center" wrapText="1"/>
    </xf>
    <xf numFmtId="0" fontId="16" fillId="0" borderId="45" xfId="0" applyFont="1" applyBorder="1" applyAlignment="1" applyProtection="1">
      <alignment horizontal="center" vertical="center" wrapText="1" readingOrder="1"/>
      <protection locked="0"/>
    </xf>
    <xf numFmtId="0" fontId="16" fillId="0" borderId="47" xfId="0" applyFont="1" applyBorder="1" applyAlignment="1" applyProtection="1">
      <alignment horizontal="left" vertical="center" wrapText="1" readingOrder="1"/>
      <protection locked="0"/>
    </xf>
    <xf numFmtId="0" fontId="16" fillId="0" borderId="48" xfId="0" applyFont="1" applyBorder="1" applyAlignment="1" applyProtection="1">
      <alignment horizontal="center" vertical="center" wrapText="1" readingOrder="1"/>
      <protection locked="0"/>
    </xf>
    <xf numFmtId="0" fontId="16" fillId="0" borderId="48" xfId="0" applyFont="1" applyBorder="1" applyAlignment="1" applyProtection="1">
      <alignment vertical="center" wrapText="1" readingOrder="1"/>
      <protection locked="0"/>
    </xf>
    <xf numFmtId="0" fontId="16" fillId="0" borderId="58" xfId="0" applyFont="1" applyBorder="1" applyAlignment="1" applyProtection="1">
      <alignment horizontal="center" vertical="center" wrapText="1" readingOrder="1"/>
      <protection locked="0"/>
    </xf>
    <xf numFmtId="168" fontId="16" fillId="0" borderId="58" xfId="4" applyNumberFormat="1" applyFont="1" applyBorder="1" applyAlignment="1" applyProtection="1">
      <alignment horizontal="left" vertical="center" wrapText="1" readingOrder="1"/>
      <protection locked="0"/>
    </xf>
    <xf numFmtId="0" fontId="16" fillId="0" borderId="63" xfId="0" applyFont="1" applyBorder="1" applyAlignment="1" applyProtection="1">
      <alignment horizontal="left" vertical="center" wrapText="1" readingOrder="1"/>
      <protection locked="0"/>
    </xf>
    <xf numFmtId="0" fontId="16" fillId="0" borderId="63" xfId="0" applyFont="1" applyBorder="1" applyAlignment="1" applyProtection="1">
      <alignment horizontal="center" vertical="center" wrapText="1" readingOrder="1"/>
      <protection locked="0"/>
    </xf>
    <xf numFmtId="168" fontId="16" fillId="0" borderId="63" xfId="4" applyNumberFormat="1" applyFont="1" applyBorder="1" applyAlignment="1" applyProtection="1">
      <alignment horizontal="left" vertical="center" wrapText="1" readingOrder="1"/>
      <protection locked="0"/>
    </xf>
    <xf numFmtId="0" fontId="12" fillId="0" borderId="45" xfId="0" applyFont="1" applyBorder="1" applyAlignment="1">
      <alignment horizontal="center" vertical="center"/>
    </xf>
    <xf numFmtId="0" fontId="12" fillId="0" borderId="45" xfId="0" applyFont="1" applyFill="1" applyBorder="1" applyAlignment="1">
      <alignment horizontal="center" vertical="center"/>
    </xf>
    <xf numFmtId="167" fontId="16" fillId="0" borderId="65" xfId="0" applyNumberFormat="1" applyFont="1" applyBorder="1" applyAlignment="1" applyProtection="1">
      <alignment horizontal="right" vertical="center" wrapText="1" readingOrder="1"/>
      <protection locked="0"/>
    </xf>
    <xf numFmtId="0" fontId="16" fillId="0" borderId="45" xfId="0" applyFont="1" applyFill="1" applyBorder="1" applyAlignment="1">
      <alignment horizontal="center" vertical="center" wrapText="1"/>
    </xf>
    <xf numFmtId="0" fontId="16" fillId="0" borderId="71" xfId="0" applyFont="1" applyFill="1" applyBorder="1" applyAlignment="1">
      <alignment horizontal="center" vertical="center" wrapText="1"/>
    </xf>
    <xf numFmtId="0" fontId="12" fillId="0" borderId="144" xfId="0" applyFont="1" applyBorder="1" applyAlignment="1">
      <alignment horizontal="left" vertical="center" wrapText="1"/>
    </xf>
    <xf numFmtId="0" fontId="16" fillId="0" borderId="48" xfId="0" applyFont="1" applyFill="1" applyBorder="1" applyAlignment="1">
      <alignment horizontal="center" vertical="center" wrapText="1"/>
    </xf>
    <xf numFmtId="167" fontId="16" fillId="0" borderId="64" xfId="0" applyNumberFormat="1" applyFont="1" applyBorder="1" applyAlignment="1" applyProtection="1">
      <alignment horizontal="right" vertical="center" wrapText="1" readingOrder="1"/>
      <protection locked="0"/>
    </xf>
    <xf numFmtId="0" fontId="16" fillId="0" borderId="109" xfId="0" applyFont="1" applyBorder="1" applyAlignment="1" applyProtection="1">
      <alignment horizontal="left" vertical="center" wrapText="1" readingOrder="1"/>
      <protection locked="0"/>
    </xf>
    <xf numFmtId="167" fontId="16" fillId="0" borderId="192" xfId="0" applyNumberFormat="1" applyFont="1" applyBorder="1" applyAlignment="1" applyProtection="1">
      <alignment horizontal="right" vertical="center" wrapText="1" readingOrder="1"/>
      <protection locked="0"/>
    </xf>
    <xf numFmtId="167" fontId="16" fillId="0" borderId="193" xfId="0" applyNumberFormat="1" applyFont="1" applyBorder="1" applyAlignment="1" applyProtection="1">
      <alignment horizontal="right" vertical="center" wrapText="1" readingOrder="1"/>
      <protection locked="0"/>
    </xf>
    <xf numFmtId="0" fontId="16" fillId="0" borderId="109" xfId="0" applyFont="1" applyBorder="1" applyAlignment="1" applyProtection="1">
      <alignment horizontal="center" vertical="center" wrapText="1" readingOrder="1"/>
      <protection locked="0"/>
    </xf>
    <xf numFmtId="168" fontId="16" fillId="0" borderId="109" xfId="4" applyNumberFormat="1" applyFont="1" applyBorder="1" applyAlignment="1" applyProtection="1">
      <alignment horizontal="left" vertical="center" wrapText="1" readingOrder="1"/>
      <protection locked="0"/>
    </xf>
    <xf numFmtId="0" fontId="16" fillId="0" borderId="58" xfId="0" applyFont="1" applyBorder="1" applyAlignment="1" applyProtection="1">
      <alignment horizontal="left" vertical="center" wrapText="1" readingOrder="1"/>
      <protection locked="0"/>
    </xf>
    <xf numFmtId="0" fontId="16" fillId="0" borderId="42" xfId="0" applyFont="1" applyBorder="1" applyAlignment="1" applyProtection="1">
      <alignment horizontal="left" vertical="center" wrapText="1" readingOrder="1"/>
      <protection locked="0"/>
    </xf>
    <xf numFmtId="0" fontId="16" fillId="0" borderId="101" xfId="0" applyFont="1" applyBorder="1" applyAlignment="1" applyProtection="1">
      <alignment horizontal="left" vertical="center" wrapText="1" readingOrder="1"/>
      <protection locked="0"/>
    </xf>
    <xf numFmtId="0" fontId="16" fillId="0" borderId="158" xfId="0" applyFont="1" applyBorder="1" applyAlignment="1" applyProtection="1">
      <alignment horizontal="left" vertical="center" wrapText="1" readingOrder="1"/>
      <protection locked="0"/>
    </xf>
    <xf numFmtId="167" fontId="16" fillId="0" borderId="64" xfId="0" applyNumberFormat="1" applyFont="1" applyBorder="1" applyAlignment="1" applyProtection="1">
      <alignment horizontal="right" wrapText="1" readingOrder="1"/>
      <protection locked="0"/>
    </xf>
    <xf numFmtId="167" fontId="16" fillId="0" borderId="65" xfId="0" applyNumberFormat="1" applyFont="1" applyBorder="1" applyAlignment="1" applyProtection="1">
      <alignment horizontal="right" wrapText="1" readingOrder="1"/>
      <protection locked="0"/>
    </xf>
    <xf numFmtId="0" fontId="16" fillId="0" borderId="184" xfId="0" applyFont="1" applyBorder="1" applyAlignment="1" applyProtection="1">
      <alignment horizontal="left" vertical="center" wrapText="1" readingOrder="1"/>
      <protection locked="0"/>
    </xf>
    <xf numFmtId="0" fontId="16" fillId="0" borderId="63" xfId="0" applyFont="1" applyFill="1" applyBorder="1" applyAlignment="1" applyProtection="1">
      <alignment horizontal="left" vertical="center" wrapText="1" readingOrder="1"/>
      <protection locked="0"/>
    </xf>
    <xf numFmtId="0" fontId="16" fillId="0" borderId="63" xfId="0" applyFont="1" applyFill="1" applyBorder="1" applyAlignment="1" applyProtection="1">
      <alignment horizontal="center" vertical="center" wrapText="1" readingOrder="1"/>
      <protection locked="0"/>
    </xf>
    <xf numFmtId="168" fontId="16" fillId="0" borderId="63" xfId="4" applyNumberFormat="1" applyFont="1" applyFill="1" applyBorder="1" applyAlignment="1" applyProtection="1">
      <alignment horizontal="left" vertical="center" wrapText="1" readingOrder="1"/>
      <protection locked="0"/>
    </xf>
    <xf numFmtId="0" fontId="16" fillId="0" borderId="183" xfId="0" applyFont="1" applyBorder="1" applyAlignment="1" applyProtection="1">
      <alignment horizontal="left" vertical="center" wrapText="1" readingOrder="1"/>
      <protection locked="0"/>
    </xf>
    <xf numFmtId="0" fontId="16" fillId="0" borderId="186" xfId="0" applyFont="1" applyBorder="1" applyAlignment="1" applyProtection="1">
      <alignment horizontal="left" vertical="center" wrapText="1" readingOrder="1"/>
      <protection locked="0"/>
    </xf>
    <xf numFmtId="167" fontId="16" fillId="0" borderId="59" xfId="0" applyNumberFormat="1" applyFont="1" applyBorder="1" applyAlignment="1" applyProtection="1">
      <alignment horizontal="right" wrapText="1" readingOrder="1"/>
      <protection locked="0"/>
    </xf>
    <xf numFmtId="167" fontId="16" fillId="0" borderId="60" xfId="0" applyNumberFormat="1" applyFont="1" applyBorder="1" applyAlignment="1" applyProtection="1">
      <alignment horizontal="right" wrapText="1" readingOrder="1"/>
      <protection locked="0"/>
    </xf>
    <xf numFmtId="0" fontId="16" fillId="0" borderId="146" xfId="0" applyFont="1" applyBorder="1" applyAlignment="1" applyProtection="1">
      <alignment horizontal="left" vertical="center" wrapText="1" readingOrder="1"/>
      <protection locked="0"/>
    </xf>
    <xf numFmtId="0" fontId="16" fillId="0" borderId="189" xfId="0" applyFont="1" applyBorder="1" applyAlignment="1" applyProtection="1">
      <alignment horizontal="center" vertical="center" wrapText="1" readingOrder="1"/>
      <protection locked="0"/>
    </xf>
    <xf numFmtId="0" fontId="16" fillId="0" borderId="71" xfId="0" applyFont="1" applyBorder="1" applyAlignment="1" applyProtection="1">
      <alignment horizontal="center" vertical="center" wrapText="1" readingOrder="1"/>
      <protection locked="0"/>
    </xf>
    <xf numFmtId="0" fontId="19" fillId="0" borderId="189" xfId="0" applyFont="1" applyBorder="1" applyAlignment="1">
      <alignment horizontal="center" vertical="center"/>
    </xf>
    <xf numFmtId="0" fontId="16" fillId="0" borderId="183" xfId="0" applyFont="1" applyBorder="1" applyAlignment="1" applyProtection="1">
      <alignment vertical="center" wrapText="1" readingOrder="1"/>
      <protection locked="0"/>
    </xf>
    <xf numFmtId="0" fontId="16" fillId="0" borderId="116" xfId="0" applyFont="1" applyBorder="1" applyAlignment="1" applyProtection="1">
      <alignment horizontal="left" vertical="center" wrapText="1" readingOrder="1"/>
      <protection locked="0"/>
    </xf>
    <xf numFmtId="0" fontId="19" fillId="0" borderId="45" xfId="0" applyFont="1" applyBorder="1" applyAlignment="1">
      <alignment horizontal="center" vertical="center"/>
    </xf>
    <xf numFmtId="0" fontId="16" fillId="0" borderId="98" xfId="0" applyFont="1" applyBorder="1" applyAlignment="1" applyProtection="1">
      <alignment vertical="center" wrapText="1" readingOrder="1"/>
      <protection locked="0"/>
    </xf>
    <xf numFmtId="167" fontId="16" fillId="0" borderId="197" xfId="0" applyNumberFormat="1" applyFont="1" applyBorder="1" applyAlignment="1" applyProtection="1">
      <alignment horizontal="right" wrapText="1" readingOrder="1"/>
      <protection locked="0"/>
    </xf>
    <xf numFmtId="167" fontId="16" fillId="0" borderId="70" xfId="0" applyNumberFormat="1" applyFont="1" applyBorder="1" applyAlignment="1" applyProtection="1">
      <alignment horizontal="right" wrapText="1" readingOrder="1"/>
      <protection locked="0"/>
    </xf>
    <xf numFmtId="0" fontId="16" fillId="0" borderId="147" xfId="0" applyFont="1" applyBorder="1" applyAlignment="1" applyProtection="1">
      <alignment horizontal="left" vertical="center" wrapText="1" readingOrder="1"/>
      <protection locked="0"/>
    </xf>
    <xf numFmtId="0" fontId="19" fillId="6" borderId="45" xfId="0" applyFont="1" applyFill="1" applyBorder="1" applyAlignment="1">
      <alignment horizontal="center" vertical="center"/>
    </xf>
    <xf numFmtId="167" fontId="16" fillId="0" borderId="202" xfId="0" applyNumberFormat="1" applyFont="1" applyBorder="1" applyAlignment="1" applyProtection="1">
      <alignment horizontal="right" wrapText="1" readingOrder="1"/>
      <protection locked="0"/>
    </xf>
    <xf numFmtId="167" fontId="16" fillId="0" borderId="98" xfId="0" applyNumberFormat="1" applyFont="1" applyBorder="1" applyAlignment="1" applyProtection="1">
      <alignment horizontal="right" wrapText="1" readingOrder="1"/>
      <protection locked="0"/>
    </xf>
    <xf numFmtId="167" fontId="16" fillId="0" borderId="76" xfId="0" applyNumberFormat="1" applyFont="1" applyBorder="1" applyAlignment="1" applyProtection="1">
      <alignment horizontal="right" wrapText="1" readingOrder="1"/>
      <protection locked="0"/>
    </xf>
    <xf numFmtId="167" fontId="16" fillId="0" borderId="45" xfId="0" applyNumberFormat="1" applyFont="1" applyBorder="1" applyAlignment="1" applyProtection="1">
      <alignment horizontal="right" wrapText="1" readingOrder="1"/>
      <protection locked="0"/>
    </xf>
    <xf numFmtId="0" fontId="16" fillId="0" borderId="183" xfId="0" applyFont="1" applyBorder="1" applyAlignment="1" applyProtection="1">
      <alignment horizontal="center" vertical="center" wrapText="1" readingOrder="1"/>
      <protection locked="0"/>
    </xf>
    <xf numFmtId="0" fontId="12" fillId="0" borderId="98" xfId="0" applyFont="1" applyBorder="1" applyAlignment="1" applyProtection="1">
      <alignment horizontal="right"/>
      <protection locked="0"/>
    </xf>
    <xf numFmtId="0" fontId="12" fillId="0" borderId="45" xfId="0" applyFont="1" applyBorder="1" applyAlignment="1" applyProtection="1">
      <alignment horizontal="right"/>
      <protection locked="0"/>
    </xf>
    <xf numFmtId="167" fontId="16" fillId="0" borderId="204" xfId="0" applyNumberFormat="1" applyFont="1" applyBorder="1" applyAlignment="1" applyProtection="1">
      <alignment horizontal="right" wrapText="1" readingOrder="1"/>
      <protection locked="0"/>
    </xf>
    <xf numFmtId="0" fontId="12" fillId="0" borderId="0" xfId="0" applyFont="1" applyAlignment="1" applyProtection="1">
      <alignment horizontal="right"/>
      <protection locked="0"/>
    </xf>
    <xf numFmtId="0" fontId="16" fillId="0" borderId="46" xfId="0" applyFont="1" applyBorder="1" applyAlignment="1" applyProtection="1">
      <alignment horizontal="center" vertical="center" wrapText="1" readingOrder="1"/>
      <protection locked="0"/>
    </xf>
    <xf numFmtId="0" fontId="16" fillId="0" borderId="102" xfId="0" applyFont="1" applyFill="1" applyBorder="1" applyAlignment="1" applyProtection="1">
      <alignment horizontal="left" vertical="center" wrapText="1" readingOrder="1"/>
      <protection locked="0"/>
    </xf>
    <xf numFmtId="0" fontId="16" fillId="0" borderId="102" xfId="0" applyFont="1" applyFill="1" applyBorder="1" applyAlignment="1" applyProtection="1">
      <alignment horizontal="center" vertical="center" wrapText="1" readingOrder="1"/>
      <protection locked="0"/>
    </xf>
    <xf numFmtId="168" fontId="16" fillId="0" borderId="102" xfId="4" applyNumberFormat="1" applyFont="1" applyFill="1" applyBorder="1" applyAlignment="1" applyProtection="1">
      <alignment horizontal="left" vertical="center" wrapText="1" readingOrder="1"/>
      <protection locked="0"/>
    </xf>
    <xf numFmtId="167" fontId="16" fillId="0" borderId="64" xfId="0" applyNumberFormat="1" applyFont="1" applyFill="1" applyBorder="1" applyAlignment="1" applyProtection="1">
      <alignment horizontal="right" vertical="center" wrapText="1" readingOrder="1"/>
      <protection locked="0"/>
    </xf>
    <xf numFmtId="167" fontId="16" fillId="0" borderId="65" xfId="0" applyNumberFormat="1" applyFont="1" applyFill="1" applyBorder="1" applyAlignment="1" applyProtection="1">
      <alignment horizontal="right" vertical="center" wrapText="1" readingOrder="1"/>
      <protection locked="0"/>
    </xf>
    <xf numFmtId="167" fontId="16" fillId="0" borderId="195" xfId="0" applyNumberFormat="1" applyFont="1" applyFill="1" applyBorder="1" applyAlignment="1" applyProtection="1">
      <alignment horizontal="right" vertical="center" wrapText="1" readingOrder="1"/>
      <protection locked="0"/>
    </xf>
    <xf numFmtId="0" fontId="16" fillId="0" borderId="58" xfId="0" applyFont="1" applyFill="1" applyBorder="1" applyAlignment="1" applyProtection="1">
      <alignment horizontal="left" vertical="center" wrapText="1" readingOrder="1"/>
      <protection locked="0"/>
    </xf>
    <xf numFmtId="168" fontId="16" fillId="0" borderId="58" xfId="4" applyNumberFormat="1" applyFont="1" applyFill="1" applyBorder="1" applyAlignment="1" applyProtection="1">
      <alignment horizontal="left" vertical="center" wrapText="1" readingOrder="1"/>
      <protection locked="0"/>
    </xf>
    <xf numFmtId="0" fontId="16" fillId="0" borderId="16" xfId="0" applyFont="1" applyFill="1" applyBorder="1" applyAlignment="1" applyProtection="1">
      <alignment horizontal="left" vertical="center" wrapText="1" readingOrder="1"/>
      <protection locked="0"/>
    </xf>
    <xf numFmtId="0" fontId="16" fillId="0" borderId="16" xfId="0" applyFont="1" applyFill="1" applyBorder="1" applyAlignment="1" applyProtection="1">
      <alignment horizontal="center" vertical="center" wrapText="1" readingOrder="1"/>
      <protection locked="0"/>
    </xf>
    <xf numFmtId="168" fontId="16" fillId="0" borderId="16" xfId="4" applyNumberFormat="1" applyFont="1" applyFill="1" applyBorder="1" applyAlignment="1" applyProtection="1">
      <alignment horizontal="left" vertical="center" wrapText="1" readingOrder="1"/>
      <protection locked="0"/>
    </xf>
    <xf numFmtId="0" fontId="16" fillId="0" borderId="158" xfId="0" applyFont="1" applyFill="1" applyBorder="1" applyAlignment="1" applyProtection="1">
      <alignment horizontal="center" vertical="center" wrapText="1" readingOrder="1"/>
      <protection locked="0"/>
    </xf>
    <xf numFmtId="167" fontId="16" fillId="0" borderId="59" xfId="0" applyNumberFormat="1" applyFont="1" applyFill="1" applyBorder="1" applyAlignment="1" applyProtection="1">
      <alignment horizontal="right" vertical="center" wrapText="1" readingOrder="1"/>
      <protection locked="0"/>
    </xf>
    <xf numFmtId="167" fontId="16" fillId="0" borderId="60" xfId="0" applyNumberFormat="1" applyFont="1" applyFill="1" applyBorder="1" applyAlignment="1" applyProtection="1">
      <alignment horizontal="right" vertical="center" wrapText="1" readingOrder="1"/>
      <protection locked="0"/>
    </xf>
    <xf numFmtId="0" fontId="16" fillId="0" borderId="58" xfId="0" applyFont="1" applyFill="1" applyBorder="1" applyAlignment="1" applyProtection="1">
      <alignment horizontal="center" vertical="center" wrapText="1" readingOrder="1"/>
      <protection locked="0"/>
    </xf>
    <xf numFmtId="0" fontId="16" fillId="0" borderId="45" xfId="0" applyFont="1" applyFill="1" applyBorder="1" applyAlignment="1" applyProtection="1">
      <alignment horizontal="left" vertical="center" wrapText="1" readingOrder="1"/>
      <protection locked="0"/>
    </xf>
    <xf numFmtId="167" fontId="16" fillId="0" borderId="45" xfId="0" applyNumberFormat="1" applyFont="1" applyFill="1" applyBorder="1" applyAlignment="1" applyProtection="1">
      <alignment horizontal="right" vertical="center" wrapText="1" readingOrder="1"/>
      <protection locked="0"/>
    </xf>
    <xf numFmtId="0" fontId="16" fillId="0" borderId="45" xfId="0" applyFont="1" applyFill="1" applyBorder="1" applyAlignment="1" applyProtection="1">
      <alignment horizontal="center" vertical="center" wrapText="1" readingOrder="1"/>
      <protection locked="0"/>
    </xf>
    <xf numFmtId="168" fontId="16" fillId="0" borderId="45" xfId="4" applyNumberFormat="1" applyFont="1" applyFill="1" applyBorder="1" applyAlignment="1" applyProtection="1">
      <alignment horizontal="left" vertical="center" wrapText="1" readingOrder="1"/>
      <protection locked="0"/>
    </xf>
    <xf numFmtId="167" fontId="16" fillId="0" borderId="159" xfId="0" applyNumberFormat="1" applyFont="1" applyBorder="1" applyAlignment="1" applyProtection="1">
      <alignment horizontal="right" vertical="center" wrapText="1" readingOrder="1"/>
      <protection locked="0"/>
    </xf>
    <xf numFmtId="167" fontId="16" fillId="0" borderId="160" xfId="0" applyNumberFormat="1" applyFont="1" applyBorder="1" applyAlignment="1" applyProtection="1">
      <alignment horizontal="right" vertical="center" wrapText="1" readingOrder="1"/>
      <protection locked="0"/>
    </xf>
    <xf numFmtId="0" fontId="12" fillId="0" borderId="42" xfId="0" applyFont="1" applyBorder="1" applyAlignment="1">
      <alignment horizontal="center" vertical="center" wrapText="1"/>
    </xf>
    <xf numFmtId="0" fontId="12" fillId="0" borderId="45" xfId="0" applyFont="1" applyBorder="1" applyAlignment="1">
      <alignment horizontal="center" vertical="center" wrapText="1"/>
    </xf>
    <xf numFmtId="0" fontId="12" fillId="7" borderId="45" xfId="0" applyFont="1" applyFill="1" applyBorder="1" applyAlignment="1">
      <alignment horizontal="center" vertical="center"/>
    </xf>
    <xf numFmtId="0" fontId="12" fillId="0" borderId="45" xfId="0" applyFont="1" applyBorder="1" applyAlignment="1">
      <alignment horizontal="center"/>
    </xf>
    <xf numFmtId="0" fontId="12" fillId="0" borderId="0" xfId="0" applyFont="1" applyAlignment="1" applyProtection="1">
      <alignment horizontal="right" vertical="center"/>
      <protection locked="0"/>
    </xf>
    <xf numFmtId="0" fontId="12" fillId="0" borderId="0" xfId="0" applyFont="1" applyAlignment="1" applyProtection="1">
      <alignment vertical="center"/>
      <protection locked="0"/>
    </xf>
    <xf numFmtId="0" fontId="12" fillId="0" borderId="0" xfId="0" applyFont="1" applyAlignment="1" applyProtection="1">
      <alignment horizontal="center" vertical="center"/>
      <protection locked="0"/>
    </xf>
    <xf numFmtId="0" fontId="16" fillId="0" borderId="84" xfId="0" applyFont="1" applyBorder="1" applyAlignment="1" applyProtection="1">
      <alignment vertical="center" wrapText="1" readingOrder="1"/>
      <protection locked="0"/>
    </xf>
    <xf numFmtId="164" fontId="16" fillId="0" borderId="42" xfId="6" applyFont="1" applyBorder="1" applyAlignment="1" applyProtection="1">
      <alignment horizontal="left" vertical="center" wrapText="1" readingOrder="1"/>
      <protection locked="0"/>
    </xf>
    <xf numFmtId="164" fontId="16" fillId="0" borderId="45" xfId="6" applyFont="1" applyBorder="1" applyAlignment="1" applyProtection="1">
      <alignment horizontal="left" vertical="center" wrapText="1" readingOrder="1"/>
      <protection locked="0"/>
    </xf>
    <xf numFmtId="164" fontId="16" fillId="0" borderId="45" xfId="6" applyFont="1" applyBorder="1" applyAlignment="1" applyProtection="1">
      <alignment vertical="center" wrapText="1" readingOrder="1"/>
      <protection locked="0"/>
    </xf>
    <xf numFmtId="164" fontId="16" fillId="0" borderId="48" xfId="6" applyFont="1" applyBorder="1" applyAlignment="1" applyProtection="1">
      <alignment vertical="center" wrapText="1" readingOrder="1"/>
      <protection locked="0"/>
    </xf>
    <xf numFmtId="164" fontId="16" fillId="0" borderId="45" xfId="6" applyFont="1" applyBorder="1" applyAlignment="1" applyProtection="1">
      <alignment horizontal="center" vertical="center" wrapText="1" readingOrder="1"/>
      <protection locked="0"/>
    </xf>
    <xf numFmtId="0" fontId="16" fillId="0" borderId="98" xfId="0" applyFont="1" applyBorder="1" applyAlignment="1" applyProtection="1">
      <alignment horizontal="left" vertical="center" wrapText="1" readingOrder="1"/>
      <protection locked="0"/>
    </xf>
    <xf numFmtId="0" fontId="16" fillId="0" borderId="99" xfId="0" applyFont="1" applyBorder="1" applyAlignment="1" applyProtection="1">
      <alignment horizontal="left" vertical="center" wrapText="1" readingOrder="1"/>
      <protection locked="0"/>
    </xf>
    <xf numFmtId="0" fontId="19" fillId="0" borderId="45" xfId="5" applyNumberFormat="1" applyFont="1" applyFill="1" applyBorder="1" applyAlignment="1" applyProtection="1">
      <alignment vertical="center" wrapText="1"/>
    </xf>
    <xf numFmtId="0" fontId="12" fillId="0" borderId="41" xfId="0" applyFont="1" applyBorder="1" applyAlignment="1">
      <alignment horizontal="left" vertical="center" wrapText="1"/>
    </xf>
    <xf numFmtId="0" fontId="12" fillId="0" borderId="107" xfId="0" applyFont="1" applyBorder="1" applyAlignment="1">
      <alignment horizontal="left" vertical="center" wrapText="1"/>
    </xf>
    <xf numFmtId="0" fontId="12" fillId="0" borderId="42" xfId="0" applyFont="1" applyBorder="1" applyAlignment="1">
      <alignment horizontal="center" vertical="center"/>
    </xf>
    <xf numFmtId="0" fontId="12" fillId="0" borderId="44" xfId="0" applyFont="1" applyBorder="1" applyAlignment="1">
      <alignment horizontal="left" vertical="center" wrapText="1"/>
    </xf>
    <xf numFmtId="0" fontId="12" fillId="0" borderId="84" xfId="0" applyFont="1" applyBorder="1" applyAlignment="1">
      <alignment horizontal="left" vertical="center" wrapText="1"/>
    </xf>
    <xf numFmtId="0" fontId="16" fillId="0" borderId="71" xfId="0" applyFont="1" applyBorder="1" applyAlignment="1" applyProtection="1">
      <alignment horizontal="left" vertical="center" wrapText="1" readingOrder="1"/>
      <protection locked="0"/>
    </xf>
    <xf numFmtId="0" fontId="16" fillId="0" borderId="71" xfId="0" applyFont="1" applyBorder="1" applyAlignment="1" applyProtection="1">
      <alignment vertical="center" wrapText="1" readingOrder="1"/>
      <protection locked="0"/>
    </xf>
    <xf numFmtId="0" fontId="12" fillId="0" borderId="206" xfId="0" applyFont="1" applyBorder="1" applyAlignment="1">
      <alignment horizontal="left" vertical="center" wrapText="1"/>
    </xf>
    <xf numFmtId="0" fontId="16" fillId="0" borderId="168" xfId="0" applyFont="1" applyBorder="1" applyAlignment="1" applyProtection="1">
      <alignment horizontal="left" vertical="center" wrapText="1" readingOrder="1"/>
      <protection locked="0"/>
    </xf>
    <xf numFmtId="0" fontId="16" fillId="0" borderId="196" xfId="0" applyFont="1" applyBorder="1" applyAlignment="1" applyProtection="1">
      <alignment horizontal="left" vertical="center" wrapText="1" readingOrder="1"/>
      <protection locked="0"/>
    </xf>
    <xf numFmtId="0" fontId="16" fillId="0" borderId="170" xfId="0" applyFont="1" applyBorder="1" applyAlignment="1" applyProtection="1">
      <alignment horizontal="left" vertical="center" wrapText="1" readingOrder="1"/>
      <protection locked="0"/>
    </xf>
    <xf numFmtId="0" fontId="16" fillId="0" borderId="84" xfId="0" applyFont="1" applyBorder="1" applyAlignment="1" applyProtection="1">
      <alignment horizontal="left" vertical="center" wrapText="1" readingOrder="1"/>
      <protection locked="0"/>
    </xf>
    <xf numFmtId="0" fontId="16" fillId="0" borderId="88" xfId="0" applyFont="1" applyBorder="1" applyAlignment="1" applyProtection="1">
      <alignment horizontal="left" vertical="center" wrapText="1" readingOrder="1"/>
      <protection locked="0"/>
    </xf>
    <xf numFmtId="0" fontId="12" fillId="0" borderId="203" xfId="0" applyFont="1" applyBorder="1" applyAlignment="1">
      <alignment horizontal="left" vertical="center" wrapText="1"/>
    </xf>
    <xf numFmtId="0" fontId="12" fillId="0" borderId="44" xfId="0" applyFont="1" applyFill="1" applyBorder="1" applyAlignment="1">
      <alignment horizontal="left" vertical="center" wrapText="1"/>
    </xf>
    <xf numFmtId="0" fontId="12" fillId="0" borderId="47" xfId="0" applyFont="1" applyFill="1" applyBorder="1" applyAlignment="1">
      <alignment horizontal="left" vertical="center" wrapText="1"/>
    </xf>
    <xf numFmtId="0" fontId="12" fillId="0" borderId="84" xfId="0" applyFont="1" applyFill="1" applyBorder="1" applyAlignment="1">
      <alignment horizontal="left" vertical="center" wrapText="1"/>
    </xf>
    <xf numFmtId="0" fontId="16" fillId="0" borderId="108" xfId="0" applyFont="1" applyBorder="1" applyAlignment="1" applyProtection="1">
      <alignment horizontal="left" vertical="center" wrapText="1" readingOrder="1"/>
      <protection locked="0"/>
    </xf>
    <xf numFmtId="0" fontId="16" fillId="0" borderId="0" xfId="0" applyFont="1" applyBorder="1" applyAlignment="1" applyProtection="1">
      <alignment horizontal="left" vertical="center" wrapText="1" readingOrder="1"/>
      <protection locked="0"/>
    </xf>
    <xf numFmtId="0" fontId="16" fillId="0" borderId="100" xfId="0" applyFont="1" applyBorder="1" applyAlignment="1" applyProtection="1">
      <alignment horizontal="left" vertical="center" wrapText="1" readingOrder="1"/>
      <protection locked="0"/>
    </xf>
    <xf numFmtId="0" fontId="16" fillId="0" borderId="189" xfId="0" applyFont="1" applyBorder="1" applyAlignment="1" applyProtection="1">
      <alignment horizontal="left" vertical="center" wrapText="1" readingOrder="1"/>
      <protection locked="0"/>
    </xf>
    <xf numFmtId="0" fontId="16" fillId="0" borderId="101" xfId="0" applyFont="1" applyFill="1" applyBorder="1" applyAlignment="1" applyProtection="1">
      <alignment horizontal="left" vertical="center" wrapText="1" readingOrder="1"/>
      <protection locked="0"/>
    </xf>
    <xf numFmtId="0" fontId="16" fillId="0" borderId="68" xfId="0" applyFont="1" applyFill="1" applyBorder="1" applyAlignment="1" applyProtection="1">
      <alignment horizontal="left" vertical="center" wrapText="1" readingOrder="1"/>
      <protection locked="0"/>
    </xf>
    <xf numFmtId="0" fontId="16" fillId="0" borderId="45" xfId="0" applyFont="1" applyFill="1" applyBorder="1" applyAlignment="1" applyProtection="1">
      <alignment horizontal="left" vertical="center" wrapText="1" readingOrder="1"/>
      <protection locked="0"/>
    </xf>
    <xf numFmtId="0" fontId="12" fillId="0" borderId="45" xfId="0" applyFont="1" applyFill="1" applyBorder="1" applyAlignment="1" applyProtection="1">
      <alignment horizontal="left" vertical="center" wrapText="1" readingOrder="1"/>
      <protection locked="0"/>
    </xf>
    <xf numFmtId="0" fontId="16" fillId="0" borderId="71" xfId="0" applyFont="1" applyFill="1" applyBorder="1" applyAlignment="1" applyProtection="1">
      <alignment horizontal="left" vertical="center" wrapText="1" readingOrder="1"/>
      <protection locked="0"/>
    </xf>
    <xf numFmtId="0" fontId="8" fillId="0" borderId="46" xfId="0" applyFont="1" applyBorder="1" applyAlignment="1" applyProtection="1">
      <alignment horizontal="left" vertical="center" wrapText="1" readingOrder="1"/>
      <protection locked="0"/>
    </xf>
    <xf numFmtId="0" fontId="7" fillId="4" borderId="48" xfId="0" applyFont="1" applyFill="1" applyBorder="1" applyAlignment="1" applyProtection="1">
      <alignment horizontal="center" vertical="center" wrapText="1" readingOrder="1"/>
      <protection locked="0"/>
    </xf>
    <xf numFmtId="0" fontId="16" fillId="0" borderId="74" xfId="0" applyFont="1" applyBorder="1" applyAlignment="1" applyProtection="1">
      <alignment horizontal="left" vertical="center" wrapText="1" readingOrder="1"/>
      <protection locked="0"/>
    </xf>
    <xf numFmtId="0" fontId="16" fillId="0" borderId="76" xfId="0" applyFont="1" applyBorder="1" applyAlignment="1" applyProtection="1">
      <alignment horizontal="left" vertical="center" wrapText="1" readingOrder="1"/>
      <protection locked="0"/>
    </xf>
    <xf numFmtId="0" fontId="16" fillId="0" borderId="75" xfId="0" applyFont="1" applyBorder="1" applyAlignment="1" applyProtection="1">
      <alignment horizontal="left" vertical="center" wrapText="1" readingOrder="1"/>
      <protection locked="0"/>
    </xf>
    <xf numFmtId="0" fontId="16" fillId="0" borderId="212" xfId="0" applyFont="1" applyBorder="1" applyAlignment="1" applyProtection="1">
      <alignment horizontal="left" vertical="center" wrapText="1" readingOrder="1"/>
      <protection locked="0"/>
    </xf>
    <xf numFmtId="0" fontId="16" fillId="0" borderId="185" xfId="0" applyFont="1" applyBorder="1" applyAlignment="1" applyProtection="1">
      <alignment horizontal="left" vertical="center" wrapText="1" readingOrder="1"/>
      <protection locked="0"/>
    </xf>
    <xf numFmtId="0" fontId="16" fillId="0" borderId="117" xfId="0" applyFont="1" applyBorder="1" applyAlignment="1" applyProtection="1">
      <alignment horizontal="left" vertical="center" wrapText="1" readingOrder="1"/>
      <protection locked="0"/>
    </xf>
    <xf numFmtId="0" fontId="16" fillId="0" borderId="213" xfId="0" applyFont="1" applyBorder="1" applyAlignment="1" applyProtection="1">
      <alignment horizontal="left" vertical="center" wrapText="1" readingOrder="1"/>
      <protection locked="0"/>
    </xf>
    <xf numFmtId="0" fontId="16" fillId="0" borderId="198" xfId="0" applyFont="1" applyBorder="1" applyAlignment="1" applyProtection="1">
      <alignment horizontal="left" vertical="center" wrapText="1" readingOrder="1"/>
      <protection locked="0"/>
    </xf>
    <xf numFmtId="0" fontId="16" fillId="0" borderId="200" xfId="0" applyFont="1" applyBorder="1" applyAlignment="1" applyProtection="1">
      <alignment horizontal="left" vertical="center" wrapText="1" readingOrder="1"/>
      <protection locked="0"/>
    </xf>
    <xf numFmtId="0" fontId="16" fillId="0" borderId="143" xfId="0" applyFont="1" applyBorder="1" applyAlignment="1" applyProtection="1">
      <alignment horizontal="left" vertical="center" wrapText="1" readingOrder="1"/>
      <protection locked="0"/>
    </xf>
    <xf numFmtId="167" fontId="16" fillId="0" borderId="45" xfId="0" applyNumberFormat="1" applyFont="1" applyBorder="1" applyAlignment="1" applyProtection="1">
      <alignment vertical="center" wrapText="1" readingOrder="1"/>
      <protection locked="0"/>
    </xf>
    <xf numFmtId="167" fontId="16" fillId="0" borderId="71" xfId="0" applyNumberFormat="1" applyFont="1" applyBorder="1" applyAlignment="1" applyProtection="1">
      <alignment vertical="center" wrapText="1" readingOrder="1"/>
      <protection locked="0"/>
    </xf>
    <xf numFmtId="0" fontId="2" fillId="0" borderId="0" xfId="0" applyFont="1" applyAlignment="1" applyProtection="1">
      <alignment horizontal="right" vertical="center"/>
      <protection locked="0"/>
    </xf>
    <xf numFmtId="0" fontId="4" fillId="0" borderId="0" xfId="0" applyFont="1" applyAlignment="1" applyProtection="1">
      <alignment horizontal="right" vertical="center"/>
      <protection locked="0"/>
    </xf>
    <xf numFmtId="0" fontId="16" fillId="0" borderId="45" xfId="0" applyFont="1" applyBorder="1" applyAlignment="1" applyProtection="1">
      <alignment vertical="center" wrapText="1" readingOrder="1"/>
      <protection locked="0"/>
    </xf>
    <xf numFmtId="0" fontId="16" fillId="0" borderId="189" xfId="0" applyFont="1" applyBorder="1" applyAlignment="1" applyProtection="1">
      <alignment vertical="center" wrapText="1" readingOrder="1"/>
      <protection locked="0"/>
    </xf>
    <xf numFmtId="0" fontId="16" fillId="0" borderId="95" xfId="0" applyFont="1" applyBorder="1" applyAlignment="1" applyProtection="1">
      <alignment vertical="center" wrapText="1" readingOrder="1"/>
      <protection locked="0"/>
    </xf>
    <xf numFmtId="0" fontId="16" fillId="0" borderId="16" xfId="0" applyFont="1" applyBorder="1" applyAlignment="1" applyProtection="1">
      <alignment vertical="center" wrapText="1" readingOrder="1"/>
      <protection locked="0"/>
    </xf>
    <xf numFmtId="0" fontId="16" fillId="0" borderId="76" xfId="0" applyFont="1" applyBorder="1" applyAlignment="1" applyProtection="1">
      <alignment vertical="center" wrapText="1" readingOrder="1"/>
      <protection locked="0"/>
    </xf>
    <xf numFmtId="0" fontId="16" fillId="0" borderId="167" xfId="0" applyFont="1" applyBorder="1" applyAlignment="1" applyProtection="1">
      <alignment horizontal="left" vertical="center" wrapText="1" readingOrder="1"/>
      <protection locked="0"/>
    </xf>
    <xf numFmtId="0" fontId="16" fillId="0" borderId="153" xfId="0" applyFont="1" applyBorder="1" applyAlignment="1" applyProtection="1">
      <alignment horizontal="left" vertical="center" wrapText="1" readingOrder="1"/>
      <protection locked="0"/>
    </xf>
    <xf numFmtId="0" fontId="16" fillId="0" borderId="74" xfId="0" applyFont="1" applyBorder="1" applyAlignment="1" applyProtection="1">
      <alignment horizontal="center" vertical="center" wrapText="1" readingOrder="1"/>
      <protection locked="0"/>
    </xf>
    <xf numFmtId="0" fontId="16" fillId="0" borderId="115" xfId="0" applyFont="1" applyBorder="1" applyAlignment="1" applyProtection="1">
      <alignment horizontal="left" vertical="center" wrapText="1" readingOrder="1"/>
      <protection locked="0"/>
    </xf>
    <xf numFmtId="0" fontId="16" fillId="0" borderId="89" xfId="0" applyFont="1" applyBorder="1" applyAlignment="1" applyProtection="1">
      <alignment horizontal="left" vertical="center" wrapText="1" readingOrder="1"/>
      <protection locked="0"/>
    </xf>
    <xf numFmtId="0" fontId="16" fillId="0" borderId="111" xfId="0" applyFont="1" applyBorder="1" applyAlignment="1" applyProtection="1">
      <alignment horizontal="left" vertical="center" wrapText="1" readingOrder="1"/>
      <protection locked="0"/>
    </xf>
    <xf numFmtId="0" fontId="16" fillId="0" borderId="116" xfId="0" applyFont="1" applyFill="1" applyBorder="1" applyAlignment="1" applyProtection="1">
      <alignment horizontal="left" vertical="center" wrapText="1" readingOrder="1"/>
      <protection locked="0"/>
    </xf>
    <xf numFmtId="0" fontId="16" fillId="0" borderId="156" xfId="0" applyFont="1" applyBorder="1" applyAlignment="1" applyProtection="1">
      <alignment horizontal="left" vertical="center" wrapText="1" readingOrder="1"/>
      <protection locked="0"/>
    </xf>
    <xf numFmtId="0" fontId="16" fillId="0" borderId="89" xfId="0" applyFont="1" applyBorder="1" applyAlignment="1" applyProtection="1">
      <alignment horizontal="center" vertical="center" wrapText="1" readingOrder="1"/>
      <protection locked="0"/>
    </xf>
    <xf numFmtId="0" fontId="16" fillId="0" borderId="76" xfId="0" applyFont="1" applyBorder="1" applyAlignment="1" applyProtection="1">
      <alignment horizontal="center" vertical="center" wrapText="1" readingOrder="1"/>
      <protection locked="0"/>
    </xf>
    <xf numFmtId="0" fontId="16" fillId="0" borderId="73" xfId="0" applyFont="1" applyFill="1" applyBorder="1" applyAlignment="1" applyProtection="1">
      <alignment horizontal="left" vertical="center" wrapText="1" readingOrder="1"/>
      <protection locked="0"/>
    </xf>
    <xf numFmtId="0" fontId="16" fillId="0" borderId="115" xfId="0" applyFont="1" applyFill="1" applyBorder="1" applyAlignment="1" applyProtection="1">
      <alignment horizontal="left" vertical="center" wrapText="1" readingOrder="1"/>
      <protection locked="0"/>
    </xf>
    <xf numFmtId="0" fontId="16" fillId="0" borderId="146" xfId="0" applyFont="1" applyFill="1" applyBorder="1" applyAlignment="1" applyProtection="1">
      <alignment horizontal="left" vertical="center" wrapText="1" readingOrder="1"/>
      <protection locked="0"/>
    </xf>
    <xf numFmtId="0" fontId="16" fillId="0" borderId="76" xfId="0" applyFont="1" applyFill="1" applyBorder="1" applyAlignment="1" applyProtection="1">
      <alignment horizontal="left" vertical="center" wrapText="1" readingOrder="1"/>
      <protection locked="0"/>
    </xf>
    <xf numFmtId="0" fontId="16" fillId="0" borderId="164" xfId="0" applyFont="1" applyBorder="1" applyAlignment="1" applyProtection="1">
      <alignment horizontal="left" vertical="center" wrapText="1" readingOrder="1"/>
      <protection locked="0"/>
    </xf>
    <xf numFmtId="0" fontId="16" fillId="0" borderId="167" xfId="0" applyFont="1" applyFill="1" applyBorder="1" applyAlignment="1" applyProtection="1">
      <alignment horizontal="left" vertical="center" wrapText="1" readingOrder="1"/>
      <protection locked="0"/>
    </xf>
    <xf numFmtId="0" fontId="16" fillId="0" borderId="44" xfId="0" applyFont="1" applyBorder="1" applyAlignment="1">
      <alignment horizontal="left" vertical="center" wrapText="1"/>
    </xf>
    <xf numFmtId="0" fontId="22" fillId="0" borderId="44" xfId="0" applyFont="1" applyBorder="1" applyAlignment="1">
      <alignment horizontal="left" vertical="center" wrapText="1"/>
    </xf>
    <xf numFmtId="0" fontId="16" fillId="0" borderId="84" xfId="0" applyFont="1" applyBorder="1" applyAlignment="1">
      <alignment horizontal="left" vertical="center" wrapText="1"/>
    </xf>
    <xf numFmtId="0" fontId="19" fillId="0" borderId="206" xfId="0" applyFont="1" applyBorder="1" applyAlignment="1">
      <alignment horizontal="left" vertical="center"/>
    </xf>
    <xf numFmtId="0" fontId="19" fillId="0" borderId="44" xfId="0" applyFont="1" applyBorder="1" applyAlignment="1">
      <alignment horizontal="left" vertical="center"/>
    </xf>
    <xf numFmtId="0" fontId="19" fillId="0" borderId="44" xfId="0" applyFont="1" applyBorder="1" applyAlignment="1">
      <alignment horizontal="left" vertical="center" wrapText="1"/>
    </xf>
    <xf numFmtId="0" fontId="19" fillId="6" borderId="44" xfId="0" applyFont="1" applyFill="1" applyBorder="1" applyAlignment="1">
      <alignment horizontal="left" vertical="center"/>
    </xf>
    <xf numFmtId="0" fontId="12" fillId="0" borderId="44" xfId="0" applyFont="1" applyBorder="1" applyAlignment="1">
      <alignment horizontal="left" vertical="center"/>
    </xf>
    <xf numFmtId="0" fontId="12" fillId="0" borderId="44" xfId="0" applyNumberFormat="1" applyFont="1" applyBorder="1" applyAlignment="1">
      <alignment horizontal="left" vertical="center" wrapText="1"/>
    </xf>
    <xf numFmtId="0" fontId="16" fillId="0" borderId="168" xfId="0" applyFont="1" applyFill="1" applyBorder="1" applyAlignment="1" applyProtection="1">
      <alignment horizontal="left" vertical="center" wrapText="1" readingOrder="1"/>
      <protection locked="0"/>
    </xf>
    <xf numFmtId="0" fontId="16" fillId="0" borderId="44" xfId="0" applyFont="1" applyFill="1" applyBorder="1" applyAlignment="1" applyProtection="1">
      <alignment horizontal="left" vertical="center" wrapText="1" readingOrder="1"/>
      <protection locked="0"/>
    </xf>
    <xf numFmtId="0" fontId="2"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17" fillId="0" borderId="48" xfId="0" applyFont="1" applyBorder="1" applyAlignment="1" applyProtection="1">
      <alignment horizontal="center" vertical="center" wrapText="1" readingOrder="1"/>
      <protection locked="0"/>
    </xf>
    <xf numFmtId="16" fontId="16" fillId="0" borderId="45" xfId="0" applyNumberFormat="1" applyFont="1" applyBorder="1" applyAlignment="1" applyProtection="1">
      <alignment horizontal="center" vertical="center" wrapText="1" readingOrder="1"/>
      <protection locked="0"/>
    </xf>
    <xf numFmtId="17" fontId="16" fillId="0" borderId="45" xfId="0" applyNumberFormat="1" applyFont="1" applyFill="1" applyBorder="1" applyAlignment="1" applyProtection="1">
      <alignment horizontal="center" vertical="center" wrapText="1" readingOrder="1"/>
      <protection locked="0"/>
    </xf>
    <xf numFmtId="0" fontId="16" fillId="0" borderId="100" xfId="0" applyFont="1" applyBorder="1" applyAlignment="1" applyProtection="1">
      <alignment vertical="center" wrapText="1" readingOrder="1"/>
      <protection locked="0"/>
    </xf>
    <xf numFmtId="0" fontId="16" fillId="0" borderId="199" xfId="0" applyFont="1" applyBorder="1" applyAlignment="1" applyProtection="1">
      <alignment vertical="center" wrapText="1" readingOrder="1"/>
      <protection locked="0"/>
    </xf>
    <xf numFmtId="0" fontId="16" fillId="0" borderId="89" xfId="0" applyFont="1" applyBorder="1" applyAlignment="1" applyProtection="1">
      <alignment vertical="center" wrapText="1" readingOrder="1"/>
      <protection locked="0"/>
    </xf>
    <xf numFmtId="0" fontId="19" fillId="0" borderId="84" xfId="0" applyFont="1" applyBorder="1" applyAlignment="1">
      <alignment horizontal="left" vertical="center"/>
    </xf>
    <xf numFmtId="0" fontId="19" fillId="0" borderId="71" xfId="0" applyFont="1" applyBorder="1" applyAlignment="1">
      <alignment horizontal="center" vertical="center"/>
    </xf>
    <xf numFmtId="167" fontId="16" fillId="0" borderId="215" xfId="0" applyNumberFormat="1" applyFont="1" applyBorder="1" applyAlignment="1" applyProtection="1">
      <alignment horizontal="right" wrapText="1" readingOrder="1"/>
      <protection locked="0"/>
    </xf>
    <xf numFmtId="167" fontId="16" fillId="0" borderId="180" xfId="0" applyNumberFormat="1" applyFont="1" applyBorder="1" applyAlignment="1" applyProtection="1">
      <alignment horizontal="right" wrapText="1" readingOrder="1"/>
      <protection locked="0"/>
    </xf>
    <xf numFmtId="0" fontId="12" fillId="0" borderId="0" xfId="0" applyFont="1" applyBorder="1" applyAlignment="1" applyProtection="1">
      <alignment horizontal="right"/>
      <protection locked="0"/>
    </xf>
    <xf numFmtId="0" fontId="16" fillId="0" borderId="75" xfId="0" applyFont="1" applyBorder="1" applyAlignment="1" applyProtection="1">
      <alignment horizontal="center" vertical="center" wrapText="1" readingOrder="1"/>
      <protection locked="0"/>
    </xf>
    <xf numFmtId="0" fontId="12" fillId="0" borderId="47" xfId="0" applyFont="1" applyBorder="1" applyAlignment="1">
      <alignment horizontal="left" vertical="center" wrapText="1"/>
    </xf>
    <xf numFmtId="0" fontId="16" fillId="0" borderId="164" xfId="0" applyFont="1" applyFill="1" applyBorder="1" applyAlignment="1" applyProtection="1">
      <alignment horizontal="left" vertical="center" wrapText="1" readingOrder="1"/>
      <protection locked="0"/>
    </xf>
    <xf numFmtId="0" fontId="16" fillId="0" borderId="110" xfId="0" applyFont="1" applyBorder="1" applyAlignment="1" applyProtection="1">
      <alignment horizontal="left" vertical="center" wrapText="1" readingOrder="1"/>
      <protection locked="0"/>
    </xf>
    <xf numFmtId="167" fontId="16" fillId="0" borderId="216" xfId="0" applyNumberFormat="1" applyFont="1" applyBorder="1" applyAlignment="1" applyProtection="1">
      <alignment horizontal="right" vertical="center" wrapText="1" readingOrder="1"/>
      <protection locked="0"/>
    </xf>
    <xf numFmtId="0" fontId="16" fillId="0" borderId="114" xfId="0" applyFont="1" applyBorder="1" applyAlignment="1" applyProtection="1">
      <alignment horizontal="center" vertical="center" wrapText="1" readingOrder="1"/>
      <protection locked="0"/>
    </xf>
    <xf numFmtId="0" fontId="16" fillId="0" borderId="1" xfId="0" applyFont="1" applyBorder="1" applyAlignment="1" applyProtection="1">
      <alignment horizontal="left" vertical="center" wrapText="1" readingOrder="1"/>
      <protection locked="0"/>
    </xf>
    <xf numFmtId="167" fontId="16" fillId="0" borderId="214" xfId="0" applyNumberFormat="1" applyFont="1" applyFill="1" applyBorder="1" applyAlignment="1" applyProtection="1">
      <alignment horizontal="right" vertical="center" wrapText="1" readingOrder="1"/>
      <protection locked="0"/>
    </xf>
    <xf numFmtId="0" fontId="16" fillId="0" borderId="42" xfId="0" applyFont="1" applyFill="1" applyBorder="1" applyAlignment="1" applyProtection="1">
      <alignment horizontal="left" vertical="center" wrapText="1" readingOrder="1"/>
      <protection locked="0"/>
    </xf>
    <xf numFmtId="167" fontId="16" fillId="0" borderId="42" xfId="0" applyNumberFormat="1" applyFont="1" applyFill="1" applyBorder="1" applyAlignment="1" applyProtection="1">
      <alignment horizontal="right" vertical="center" wrapText="1" readingOrder="1"/>
      <protection locked="0"/>
    </xf>
    <xf numFmtId="0" fontId="16" fillId="0" borderId="43" xfId="0" applyFont="1" applyFill="1" applyBorder="1" applyAlignment="1" applyProtection="1">
      <alignment horizontal="center" vertical="center" wrapText="1" readingOrder="1"/>
      <protection locked="0"/>
    </xf>
    <xf numFmtId="0" fontId="16" fillId="0" borderId="46" xfId="0" applyFont="1" applyFill="1" applyBorder="1" applyAlignment="1" applyProtection="1">
      <alignment horizontal="center" vertical="center" wrapText="1" readingOrder="1"/>
      <protection locked="0"/>
    </xf>
    <xf numFmtId="0" fontId="16" fillId="0" borderId="47" xfId="0" applyFont="1" applyFill="1" applyBorder="1" applyAlignment="1" applyProtection="1">
      <alignment horizontal="left" vertical="center" wrapText="1" readingOrder="1"/>
      <protection locked="0"/>
    </xf>
    <xf numFmtId="0" fontId="16" fillId="0" borderId="48" xfId="0" applyFont="1" applyFill="1" applyBorder="1" applyAlignment="1" applyProtection="1">
      <alignment horizontal="left" vertical="center" wrapText="1" readingOrder="1"/>
      <protection locked="0"/>
    </xf>
    <xf numFmtId="167" fontId="16" fillId="0" borderId="48" xfId="0" applyNumberFormat="1" applyFont="1" applyFill="1" applyBorder="1" applyAlignment="1" applyProtection="1">
      <alignment horizontal="right" vertical="center" wrapText="1" readingOrder="1"/>
      <protection locked="0"/>
    </xf>
    <xf numFmtId="0" fontId="16" fillId="0" borderId="49" xfId="0" applyFont="1" applyFill="1" applyBorder="1" applyAlignment="1" applyProtection="1">
      <alignment horizontal="left" vertical="center" wrapText="1" readingOrder="1"/>
      <protection locked="0"/>
    </xf>
    <xf numFmtId="0" fontId="16" fillId="0" borderId="41" xfId="0" applyFont="1" applyFill="1" applyBorder="1" applyAlignment="1" applyProtection="1">
      <alignment horizontal="left" vertical="center" wrapText="1" readingOrder="1"/>
      <protection locked="0"/>
    </xf>
    <xf numFmtId="17" fontId="16" fillId="0" borderId="42" xfId="0" applyNumberFormat="1" applyFont="1" applyFill="1" applyBorder="1" applyAlignment="1" applyProtection="1">
      <alignment horizontal="center" vertical="center" wrapText="1" readingOrder="1"/>
      <protection locked="0"/>
    </xf>
    <xf numFmtId="0" fontId="16" fillId="0" borderId="42" xfId="0" applyFont="1" applyFill="1" applyBorder="1" applyAlignment="1" applyProtection="1">
      <alignment horizontal="center" vertical="center" wrapText="1" readingOrder="1"/>
      <protection locked="0"/>
    </xf>
    <xf numFmtId="168" fontId="16" fillId="0" borderId="42" xfId="4" applyNumberFormat="1" applyFont="1" applyFill="1" applyBorder="1" applyAlignment="1" applyProtection="1">
      <alignment horizontal="left" vertical="center" wrapText="1" readingOrder="1"/>
      <protection locked="0"/>
    </xf>
    <xf numFmtId="0" fontId="16" fillId="0" borderId="48" xfId="0" applyFont="1" applyFill="1" applyBorder="1" applyAlignment="1" applyProtection="1">
      <alignment horizontal="center" vertical="center" wrapText="1" readingOrder="1"/>
      <protection locked="0"/>
    </xf>
    <xf numFmtId="168" fontId="16" fillId="0" borderId="48" xfId="4" applyNumberFormat="1" applyFont="1" applyFill="1" applyBorder="1" applyAlignment="1" applyProtection="1">
      <alignment horizontal="left" vertical="center" wrapText="1" readingOrder="1"/>
      <protection locked="0"/>
    </xf>
    <xf numFmtId="167" fontId="16" fillId="0" borderId="71" xfId="0" applyNumberFormat="1" applyFont="1" applyFill="1" applyBorder="1" applyAlignment="1" applyProtection="1">
      <alignment horizontal="right" vertical="center" wrapText="1" readingOrder="1"/>
      <protection locked="0"/>
    </xf>
    <xf numFmtId="0" fontId="16" fillId="0" borderId="85" xfId="0" applyFont="1" applyFill="1" applyBorder="1" applyAlignment="1" applyProtection="1">
      <alignment horizontal="center" vertical="center" wrapText="1" readingOrder="1"/>
      <protection locked="0"/>
    </xf>
    <xf numFmtId="0" fontId="16" fillId="0" borderId="84" xfId="0" applyFont="1" applyFill="1" applyBorder="1" applyAlignment="1" applyProtection="1">
      <alignment horizontal="left" vertical="center" wrapText="1" readingOrder="1"/>
      <protection locked="0"/>
    </xf>
    <xf numFmtId="0" fontId="16" fillId="0" borderId="71" xfId="0" applyFont="1" applyFill="1" applyBorder="1" applyAlignment="1" applyProtection="1">
      <alignment horizontal="center" vertical="center" wrapText="1" readingOrder="1"/>
      <protection locked="0"/>
    </xf>
    <xf numFmtId="168" fontId="16" fillId="0" borderId="71" xfId="4" applyNumberFormat="1" applyFont="1" applyFill="1" applyBorder="1" applyAlignment="1" applyProtection="1">
      <alignment horizontal="left" vertical="center" wrapText="1" readingOrder="1"/>
      <protection locked="0"/>
    </xf>
    <xf numFmtId="0" fontId="16" fillId="0" borderId="1" xfId="0" applyFont="1" applyFill="1" applyBorder="1" applyAlignment="1" applyProtection="1">
      <alignment horizontal="left" vertical="center" wrapText="1" readingOrder="1"/>
      <protection locked="0"/>
    </xf>
    <xf numFmtId="0" fontId="16" fillId="0" borderId="110" xfId="0" applyFont="1" applyFill="1" applyBorder="1" applyAlignment="1" applyProtection="1">
      <alignment horizontal="left" vertical="center" wrapText="1" readingOrder="1"/>
      <protection locked="0"/>
    </xf>
    <xf numFmtId="167" fontId="16" fillId="0" borderId="110" xfId="0" applyNumberFormat="1" applyFont="1" applyFill="1" applyBorder="1" applyAlignment="1" applyProtection="1">
      <alignment horizontal="right" vertical="center" wrapText="1" readingOrder="1"/>
      <protection locked="0"/>
    </xf>
    <xf numFmtId="0" fontId="16" fillId="0" borderId="2" xfId="0" applyFont="1" applyFill="1" applyBorder="1" applyAlignment="1" applyProtection="1">
      <alignment horizontal="left" vertical="center" wrapText="1" readingOrder="1"/>
      <protection locked="0"/>
    </xf>
    <xf numFmtId="0" fontId="16" fillId="0" borderId="110" xfId="0" applyFont="1" applyFill="1" applyBorder="1" applyAlignment="1" applyProtection="1">
      <alignment horizontal="center" vertical="center" wrapText="1" readingOrder="1"/>
      <protection locked="0"/>
    </xf>
    <xf numFmtId="168" fontId="16" fillId="0" borderId="110" xfId="4" applyNumberFormat="1" applyFont="1" applyFill="1" applyBorder="1" applyAlignment="1" applyProtection="1">
      <alignment horizontal="left" vertical="center" wrapText="1" readingOrder="1"/>
      <protection locked="0"/>
    </xf>
    <xf numFmtId="170" fontId="3" fillId="0" borderId="0" xfId="0" applyNumberFormat="1" applyFont="1" applyAlignment="1" applyProtection="1">
      <alignment vertical="center"/>
      <protection locked="0"/>
    </xf>
    <xf numFmtId="170" fontId="0" fillId="0" borderId="0" xfId="0" applyNumberFormat="1" applyAlignment="1" applyProtection="1">
      <alignment vertical="center"/>
      <protection locked="0"/>
    </xf>
    <xf numFmtId="170" fontId="16" fillId="0" borderId="207" xfId="4" applyNumberFormat="1" applyFont="1" applyBorder="1" applyAlignment="1" applyProtection="1">
      <alignment horizontal="left" vertical="center" wrapText="1" readingOrder="1"/>
    </xf>
    <xf numFmtId="170" fontId="16" fillId="0" borderId="46" xfId="4" applyNumberFormat="1" applyFont="1" applyBorder="1" applyAlignment="1" applyProtection="1">
      <alignment horizontal="left" vertical="center" wrapText="1" readingOrder="1"/>
    </xf>
    <xf numFmtId="170" fontId="16" fillId="0" borderId="49" xfId="4" applyNumberFormat="1" applyFont="1" applyBorder="1" applyAlignment="1" applyProtection="1">
      <alignment horizontal="left" vertical="center" wrapText="1" readingOrder="1"/>
    </xf>
    <xf numFmtId="170" fontId="16" fillId="0" borderId="163" xfId="4" applyNumberFormat="1" applyFont="1" applyBorder="1" applyAlignment="1" applyProtection="1">
      <alignment horizontal="left" vertical="center" wrapText="1" readingOrder="1"/>
    </xf>
    <xf numFmtId="170" fontId="16" fillId="0" borderId="181" xfId="4" applyNumberFormat="1" applyFont="1" applyBorder="1" applyAlignment="1" applyProtection="1">
      <alignment horizontal="left" vertical="center" wrapText="1" readingOrder="1"/>
    </xf>
    <xf numFmtId="170" fontId="16" fillId="0" borderId="169" xfId="4" applyNumberFormat="1" applyFont="1" applyBorder="1" applyAlignment="1" applyProtection="1">
      <alignment horizontal="left" vertical="center" wrapText="1" readingOrder="1"/>
    </xf>
    <xf numFmtId="170" fontId="16" fillId="0" borderId="43" xfId="4" applyNumberFormat="1" applyFont="1" applyBorder="1" applyAlignment="1" applyProtection="1">
      <alignment horizontal="left" vertical="center" wrapText="1" readingOrder="1"/>
    </xf>
    <xf numFmtId="170" fontId="16" fillId="0" borderId="85" xfId="4" applyNumberFormat="1" applyFont="1" applyBorder="1" applyAlignment="1" applyProtection="1">
      <alignment horizontal="left" vertical="center" wrapText="1" readingOrder="1"/>
    </xf>
    <xf numFmtId="170" fontId="16" fillId="0" borderId="165" xfId="4" applyNumberFormat="1" applyFont="1" applyBorder="1" applyAlignment="1" applyProtection="1">
      <alignment horizontal="left" vertical="center" wrapText="1" readingOrder="1"/>
    </xf>
    <xf numFmtId="170" fontId="16" fillId="0" borderId="166" xfId="4" applyNumberFormat="1" applyFont="1" applyBorder="1" applyAlignment="1" applyProtection="1">
      <alignment horizontal="left" vertical="center" wrapText="1" readingOrder="1"/>
    </xf>
    <xf numFmtId="170" fontId="16" fillId="0" borderId="194" xfId="4" applyNumberFormat="1" applyFont="1" applyBorder="1" applyAlignment="1" applyProtection="1">
      <alignment horizontal="left" vertical="center" wrapText="1" readingOrder="1"/>
    </xf>
    <xf numFmtId="170" fontId="16" fillId="0" borderId="165" xfId="4" applyNumberFormat="1" applyFont="1" applyBorder="1" applyAlignment="1" applyProtection="1">
      <alignment horizontal="left" vertical="center" wrapText="1" readingOrder="1"/>
      <protection locked="0"/>
    </xf>
    <xf numFmtId="170" fontId="16" fillId="0" borderId="166" xfId="4" applyNumberFormat="1" applyFont="1" applyBorder="1" applyAlignment="1" applyProtection="1">
      <alignment horizontal="left" vertical="center" wrapText="1" readingOrder="1"/>
      <protection locked="0"/>
    </xf>
    <xf numFmtId="170" fontId="16" fillId="0" borderId="46" xfId="4" applyNumberFormat="1" applyFont="1" applyBorder="1" applyAlignment="1" applyProtection="1">
      <alignment horizontal="left" vertical="center" wrapText="1" readingOrder="1"/>
      <protection locked="0"/>
    </xf>
    <xf numFmtId="170" fontId="16" fillId="0" borderId="85" xfId="4" applyNumberFormat="1" applyFont="1" applyBorder="1" applyAlignment="1" applyProtection="1">
      <alignment horizontal="left" vertical="center" wrapText="1" readingOrder="1"/>
      <protection locked="0"/>
    </xf>
    <xf numFmtId="170" fontId="16" fillId="0" borderId="163" xfId="4" applyNumberFormat="1" applyFont="1" applyBorder="1" applyAlignment="1" applyProtection="1">
      <alignment horizontal="left" vertical="center" wrapText="1" readingOrder="1"/>
      <protection locked="0"/>
    </xf>
    <xf numFmtId="170" fontId="16" fillId="0" borderId="169" xfId="4" applyNumberFormat="1" applyFont="1" applyBorder="1" applyAlignment="1" applyProtection="1">
      <alignment horizontal="left" vertical="center" wrapText="1" readingOrder="1"/>
      <protection locked="0"/>
    </xf>
    <xf numFmtId="170" fontId="16" fillId="0" borderId="49" xfId="4" applyNumberFormat="1" applyFont="1" applyBorder="1" applyAlignment="1" applyProtection="1">
      <alignment horizontal="left" vertical="center" wrapText="1" readingOrder="1"/>
      <protection locked="0"/>
    </xf>
    <xf numFmtId="170" fontId="16" fillId="0" borderId="194" xfId="4" applyNumberFormat="1" applyFont="1" applyBorder="1" applyAlignment="1" applyProtection="1">
      <alignment horizontal="left" vertical="center" wrapText="1" readingOrder="1"/>
      <protection locked="0"/>
    </xf>
    <xf numFmtId="170" fontId="16" fillId="0" borderId="43" xfId="4" applyNumberFormat="1" applyFont="1" applyFill="1" applyBorder="1" applyAlignment="1" applyProtection="1">
      <alignment horizontal="left" vertical="center" wrapText="1" readingOrder="1"/>
    </xf>
    <xf numFmtId="170" fontId="16" fillId="0" borderId="46" xfId="4" applyNumberFormat="1" applyFont="1" applyFill="1" applyBorder="1" applyAlignment="1" applyProtection="1">
      <alignment horizontal="left" vertical="center" wrapText="1" readingOrder="1"/>
    </xf>
    <xf numFmtId="170" fontId="16" fillId="0" borderId="85" xfId="4" applyNumberFormat="1" applyFont="1" applyFill="1" applyBorder="1" applyAlignment="1" applyProtection="1">
      <alignment horizontal="left" vertical="center" wrapText="1" readingOrder="1"/>
    </xf>
    <xf numFmtId="170" fontId="16" fillId="0" borderId="2" xfId="4" applyNumberFormat="1" applyFont="1" applyFill="1" applyBorder="1" applyAlignment="1" applyProtection="1">
      <alignment horizontal="left" vertical="center" wrapText="1" readingOrder="1"/>
    </xf>
    <xf numFmtId="170" fontId="16" fillId="0" borderId="161" xfId="3" applyNumberFormat="1" applyFont="1" applyFill="1" applyBorder="1" applyAlignment="1" applyProtection="1">
      <alignment horizontal="left" vertical="center" wrapText="1" readingOrder="1"/>
    </xf>
    <xf numFmtId="170" fontId="16" fillId="0" borderId="46" xfId="2" applyNumberFormat="1" applyFont="1" applyFill="1" applyBorder="1" applyAlignment="1" applyProtection="1">
      <alignment horizontal="left" vertical="center" wrapText="1" readingOrder="1"/>
    </xf>
    <xf numFmtId="170" fontId="12" fillId="0" borderId="0" xfId="0" applyNumberFormat="1" applyFont="1" applyAlignment="1" applyProtection="1">
      <alignment vertical="center"/>
      <protection locked="0"/>
    </xf>
    <xf numFmtId="0" fontId="12" fillId="0" borderId="16" xfId="0" applyFont="1" applyFill="1" applyBorder="1" applyAlignment="1" applyProtection="1">
      <alignment horizontal="left" vertical="center" wrapText="1" readingOrder="1"/>
      <protection locked="0"/>
    </xf>
    <xf numFmtId="168" fontId="16" fillId="0" borderId="158" xfId="4" applyNumberFormat="1" applyFont="1" applyFill="1" applyBorder="1" applyAlignment="1" applyProtection="1">
      <alignment horizontal="left" vertical="center" wrapText="1" readingOrder="1"/>
      <protection locked="0"/>
    </xf>
    <xf numFmtId="0" fontId="16" fillId="0" borderId="100" xfId="0" applyFont="1" applyFill="1" applyBorder="1" applyAlignment="1" applyProtection="1">
      <alignment horizontal="center" vertical="center" wrapText="1" readingOrder="1"/>
      <protection locked="0"/>
    </xf>
    <xf numFmtId="168" fontId="16" fillId="0" borderId="100" xfId="4" applyNumberFormat="1" applyFont="1" applyFill="1" applyBorder="1" applyAlignment="1" applyProtection="1">
      <alignment horizontal="left" vertical="center" wrapText="1" readingOrder="1"/>
      <protection locked="0"/>
    </xf>
    <xf numFmtId="0" fontId="16" fillId="0" borderId="189" xfId="0" applyFont="1" applyFill="1" applyBorder="1" applyAlignment="1" applyProtection="1">
      <alignment horizontal="left" vertical="center" wrapText="1" readingOrder="1"/>
      <protection locked="0"/>
    </xf>
    <xf numFmtId="167" fontId="16" fillId="0" borderId="189" xfId="0" applyNumberFormat="1" applyFont="1" applyFill="1" applyBorder="1" applyAlignment="1" applyProtection="1">
      <alignment horizontal="right" vertical="center" wrapText="1" readingOrder="1"/>
      <protection locked="0"/>
    </xf>
    <xf numFmtId="0" fontId="16" fillId="0" borderId="153" xfId="0" applyFont="1" applyFill="1" applyBorder="1" applyAlignment="1" applyProtection="1">
      <alignment horizontal="left" vertical="center" wrapText="1" readingOrder="1"/>
      <protection locked="0"/>
    </xf>
    <xf numFmtId="0" fontId="16" fillId="0" borderId="189" xfId="0" applyFont="1" applyFill="1" applyBorder="1" applyAlignment="1" applyProtection="1">
      <alignment horizontal="center" vertical="center" wrapText="1" readingOrder="1"/>
      <protection locked="0"/>
    </xf>
    <xf numFmtId="168" fontId="16" fillId="0" borderId="189" xfId="4" applyNumberFormat="1" applyFont="1" applyFill="1" applyBorder="1" applyAlignment="1" applyProtection="1">
      <alignment horizontal="left" vertical="center" wrapText="1" readingOrder="1"/>
      <protection locked="0"/>
    </xf>
    <xf numFmtId="0" fontId="12" fillId="0" borderId="1" xfId="0" applyFont="1" applyFill="1" applyBorder="1" applyAlignment="1" applyProtection="1">
      <alignment horizontal="left" vertical="center" wrapText="1" readingOrder="1"/>
      <protection locked="0"/>
    </xf>
    <xf numFmtId="170" fontId="16" fillId="0" borderId="2" xfId="3" applyNumberFormat="1" applyFont="1" applyFill="1" applyBorder="1" applyAlignment="1" applyProtection="1">
      <alignment horizontal="right" vertical="center" wrapText="1" readingOrder="1"/>
    </xf>
    <xf numFmtId="170" fontId="16" fillId="0" borderId="2" xfId="3" applyNumberFormat="1" applyFont="1" applyFill="1" applyBorder="1" applyAlignment="1" applyProtection="1">
      <alignment horizontal="left" vertical="center" wrapText="1" readingOrder="1"/>
    </xf>
    <xf numFmtId="0" fontId="16" fillId="0" borderId="43" xfId="0" applyFont="1" applyFill="1" applyBorder="1" applyAlignment="1" applyProtection="1">
      <alignment horizontal="left" vertical="center" wrapText="1" readingOrder="1"/>
      <protection locked="0"/>
    </xf>
    <xf numFmtId="0" fontId="16" fillId="0" borderId="46" xfId="0" applyFont="1" applyFill="1" applyBorder="1" applyAlignment="1" applyProtection="1">
      <alignment horizontal="left" vertical="center" wrapText="1" readingOrder="1"/>
      <protection locked="0"/>
    </xf>
    <xf numFmtId="0" fontId="12" fillId="0" borderId="41" xfId="0" applyFont="1" applyFill="1" applyBorder="1" applyAlignment="1" applyProtection="1">
      <alignment horizontal="left" vertical="center" wrapText="1" readingOrder="1"/>
      <protection locked="0"/>
    </xf>
    <xf numFmtId="170" fontId="16" fillId="0" borderId="43" xfId="3" applyNumberFormat="1" applyFont="1" applyFill="1" applyBorder="1" applyAlignment="1" applyProtection="1">
      <alignment horizontal="center" vertical="center" wrapText="1" readingOrder="1"/>
    </xf>
    <xf numFmtId="0" fontId="16" fillId="0" borderId="206" xfId="0" applyFont="1" applyFill="1" applyBorder="1" applyAlignment="1" applyProtection="1">
      <alignment horizontal="left" vertical="center" wrapText="1" readingOrder="1"/>
      <protection locked="0"/>
    </xf>
    <xf numFmtId="0" fontId="16" fillId="0" borderId="55" xfId="0" applyFont="1" applyBorder="1" applyAlignment="1" applyProtection="1">
      <alignment horizontal="left" vertical="center" wrapText="1" readingOrder="1"/>
      <protection locked="0"/>
    </xf>
    <xf numFmtId="170" fontId="16" fillId="0" borderId="49" xfId="4" applyNumberFormat="1" applyFont="1" applyFill="1" applyBorder="1" applyAlignment="1" applyProtection="1">
      <alignment horizontal="left" vertical="center" wrapText="1" readingOrder="1"/>
    </xf>
    <xf numFmtId="0" fontId="16" fillId="0" borderId="208" xfId="0" applyFont="1" applyFill="1" applyBorder="1" applyAlignment="1" applyProtection="1">
      <alignment horizontal="left" vertical="center" wrapText="1" readingOrder="1"/>
      <protection locked="0"/>
    </xf>
    <xf numFmtId="170" fontId="16" fillId="0" borderId="106" xfId="3" applyNumberFormat="1" applyFont="1" applyFill="1" applyBorder="1" applyAlignment="1" applyProtection="1">
      <alignment horizontal="left" vertical="center" wrapText="1" readingOrder="1"/>
    </xf>
    <xf numFmtId="170" fontId="16" fillId="0" borderId="207" xfId="3" applyNumberFormat="1" applyFont="1" applyFill="1" applyBorder="1" applyAlignment="1" applyProtection="1">
      <alignment horizontal="center" vertical="center" wrapText="1" readingOrder="1"/>
    </xf>
    <xf numFmtId="170" fontId="16" fillId="0" borderId="2" xfId="3" applyNumberFormat="1" applyFont="1" applyFill="1" applyBorder="1" applyAlignment="1" applyProtection="1">
      <alignment horizontal="center" vertical="center" wrapText="1" readingOrder="1"/>
    </xf>
    <xf numFmtId="0" fontId="12" fillId="0" borderId="71" xfId="0" applyFont="1" applyBorder="1" applyAlignment="1">
      <alignment horizontal="center" vertical="center"/>
    </xf>
    <xf numFmtId="0" fontId="12" fillId="0" borderId="189" xfId="0" applyFont="1" applyBorder="1" applyAlignment="1">
      <alignment horizontal="center" vertical="center"/>
    </xf>
    <xf numFmtId="0" fontId="12" fillId="0" borderId="44" xfId="0" applyFont="1" applyBorder="1" applyAlignment="1">
      <alignment vertical="center"/>
    </xf>
    <xf numFmtId="0" fontId="12" fillId="0" borderId="47" xfId="0" applyFont="1" applyBorder="1" applyAlignment="1">
      <alignment vertical="center"/>
    </xf>
    <xf numFmtId="170" fontId="16" fillId="0" borderId="207" xfId="4" applyNumberFormat="1" applyFont="1" applyBorder="1" applyAlignment="1" applyProtection="1">
      <alignment horizontal="left" vertical="center" wrapText="1" readingOrder="1"/>
      <protection locked="0"/>
    </xf>
    <xf numFmtId="0" fontId="16" fillId="0" borderId="88" xfId="0" applyFont="1" applyFill="1" applyBorder="1" applyAlignment="1" applyProtection="1">
      <alignment horizontal="left" vertical="center" wrapText="1" readingOrder="1"/>
      <protection locked="0"/>
    </xf>
    <xf numFmtId="170" fontId="16" fillId="0" borderId="163" xfId="4" applyNumberFormat="1" applyFont="1" applyFill="1" applyBorder="1" applyAlignment="1" applyProtection="1">
      <alignment horizontal="left" vertical="center" wrapText="1" readingOrder="1"/>
      <protection locked="0"/>
    </xf>
    <xf numFmtId="170" fontId="16" fillId="0" borderId="181" xfId="4" applyNumberFormat="1" applyFont="1" applyBorder="1" applyAlignment="1" applyProtection="1">
      <alignment horizontal="left" vertical="center" wrapText="1" readingOrder="1"/>
      <protection locked="0"/>
    </xf>
    <xf numFmtId="0" fontId="16" fillId="0" borderId="44" xfId="0" applyFont="1" applyBorder="1" applyAlignment="1" applyProtection="1">
      <alignment vertical="center" wrapText="1" readingOrder="1"/>
      <protection locked="0"/>
    </xf>
    <xf numFmtId="0" fontId="16" fillId="8" borderId="45" xfId="0" applyFont="1" applyFill="1" applyBorder="1" applyAlignment="1" applyProtection="1">
      <alignment horizontal="left" vertical="center" wrapText="1" readingOrder="1"/>
      <protection locked="0"/>
    </xf>
    <xf numFmtId="167" fontId="16" fillId="8" borderId="45" xfId="0" applyNumberFormat="1" applyFont="1" applyFill="1" applyBorder="1" applyAlignment="1" applyProtection="1">
      <alignment horizontal="right" vertical="center" wrapText="1" readingOrder="1"/>
      <protection locked="0"/>
    </xf>
    <xf numFmtId="0" fontId="16" fillId="8" borderId="48" xfId="0" applyFont="1" applyFill="1" applyBorder="1" applyAlignment="1" applyProtection="1">
      <alignment horizontal="left" vertical="center" wrapText="1" readingOrder="1"/>
      <protection locked="0"/>
    </xf>
    <xf numFmtId="167" fontId="16" fillId="8" borderId="48" xfId="0" applyNumberFormat="1" applyFont="1" applyFill="1" applyBorder="1" applyAlignment="1" applyProtection="1">
      <alignment horizontal="right" vertical="center" wrapText="1" readingOrder="1"/>
      <protection locked="0"/>
    </xf>
    <xf numFmtId="0" fontId="12" fillId="0" borderId="45" xfId="0" applyFont="1" applyBorder="1" applyAlignment="1" applyProtection="1">
      <alignment horizontal="right" vertical="center"/>
      <protection locked="0"/>
    </xf>
    <xf numFmtId="0" fontId="12" fillId="0" borderId="48" xfId="0" applyFont="1" applyBorder="1" applyAlignment="1" applyProtection="1">
      <alignment horizontal="right" vertical="center"/>
      <protection locked="0"/>
    </xf>
    <xf numFmtId="0" fontId="12" fillId="0" borderId="76" xfId="0" applyFont="1" applyBorder="1" applyAlignment="1" applyProtection="1">
      <alignment horizontal="right"/>
      <protection locked="0"/>
    </xf>
    <xf numFmtId="0" fontId="12" fillId="0" borderId="75" xfId="0" applyFont="1" applyBorder="1" applyAlignment="1" applyProtection="1">
      <alignment horizontal="right"/>
      <protection locked="0"/>
    </xf>
    <xf numFmtId="170" fontId="16" fillId="0" borderId="82" xfId="4" applyNumberFormat="1" applyFont="1" applyFill="1" applyBorder="1" applyAlignment="1" applyProtection="1">
      <alignment horizontal="left" vertical="center" wrapText="1" readingOrder="1"/>
    </xf>
    <xf numFmtId="0" fontId="12" fillId="0" borderId="42" xfId="0" applyFont="1" applyFill="1" applyBorder="1" applyAlignment="1" applyProtection="1">
      <alignment horizontal="left" vertical="center" wrapText="1" readingOrder="1"/>
      <protection locked="0"/>
    </xf>
    <xf numFmtId="0" fontId="12" fillId="0" borderId="48" xfId="0" applyFont="1" applyFill="1" applyBorder="1" applyAlignment="1" applyProtection="1">
      <alignment horizontal="left" vertical="center" wrapText="1" readingOrder="1"/>
      <protection locked="0"/>
    </xf>
    <xf numFmtId="0" fontId="16" fillId="8" borderId="58" xfId="0" applyFont="1" applyFill="1" applyBorder="1" applyAlignment="1" applyProtection="1">
      <alignment horizontal="left" vertical="center" wrapText="1" readingOrder="1"/>
      <protection locked="0"/>
    </xf>
    <xf numFmtId="167" fontId="16" fillId="8" borderId="59" xfId="0" applyNumberFormat="1" applyFont="1" applyFill="1" applyBorder="1" applyAlignment="1" applyProtection="1">
      <alignment horizontal="right" vertical="center" wrapText="1" readingOrder="1"/>
      <protection locked="0"/>
    </xf>
    <xf numFmtId="167" fontId="16" fillId="8" borderId="60" xfId="0" applyNumberFormat="1" applyFont="1" applyFill="1" applyBorder="1" applyAlignment="1" applyProtection="1">
      <alignment horizontal="right" vertical="center" wrapText="1" readingOrder="1"/>
      <protection locked="0"/>
    </xf>
    <xf numFmtId="0" fontId="16" fillId="8" borderId="146" xfId="0" applyFont="1" applyFill="1" applyBorder="1" applyAlignment="1" applyProtection="1">
      <alignment horizontal="left" vertical="center" wrapText="1" readingOrder="1"/>
      <protection locked="0"/>
    </xf>
    <xf numFmtId="0" fontId="16" fillId="0" borderId="58" xfId="0" applyFont="1" applyFill="1" applyBorder="1" applyAlignment="1" applyProtection="1">
      <alignment horizontal="left" wrapText="1" readingOrder="1"/>
      <protection locked="0"/>
    </xf>
    <xf numFmtId="170" fontId="16" fillId="0" borderId="165" xfId="4" applyNumberFormat="1" applyFont="1" applyFill="1" applyBorder="1" applyAlignment="1" applyProtection="1">
      <alignment horizontal="left" vertical="center" wrapText="1" readingOrder="1"/>
    </xf>
    <xf numFmtId="0" fontId="16" fillId="0" borderId="63" xfId="0" applyFont="1" applyFill="1" applyBorder="1" applyAlignment="1" applyProtection="1">
      <alignment horizontal="left" wrapText="1" readingOrder="1"/>
      <protection locked="0"/>
    </xf>
    <xf numFmtId="170" fontId="16" fillId="0" borderId="166" xfId="4" applyNumberFormat="1" applyFont="1" applyFill="1" applyBorder="1" applyAlignment="1" applyProtection="1">
      <alignment horizontal="left" vertical="center" wrapText="1" readingOrder="1"/>
    </xf>
    <xf numFmtId="0" fontId="12" fillId="0" borderId="44" xfId="0" applyFont="1" applyBorder="1" applyAlignment="1" applyProtection="1">
      <alignment horizontal="left" vertical="center" wrapText="1"/>
      <protection locked="0"/>
    </xf>
    <xf numFmtId="0" fontId="15" fillId="0" borderId="45" xfId="0" applyFont="1" applyBorder="1" applyAlignment="1">
      <alignment horizontal="left" vertical="center" wrapText="1"/>
    </xf>
    <xf numFmtId="0" fontId="16" fillId="0" borderId="74" xfId="0" applyFont="1" applyFill="1" applyBorder="1" applyAlignment="1" applyProtection="1">
      <alignment horizontal="left" vertical="center" wrapText="1" readingOrder="1"/>
      <protection locked="0"/>
    </xf>
    <xf numFmtId="0" fontId="16" fillId="8" borderId="76" xfId="0" applyFont="1" applyFill="1" applyBorder="1" applyAlignment="1" applyProtection="1">
      <alignment horizontal="left" vertical="center" wrapText="1" readingOrder="1"/>
      <protection locked="0"/>
    </xf>
    <xf numFmtId="0" fontId="16" fillId="8" borderId="75" xfId="0" applyFont="1" applyFill="1" applyBorder="1" applyAlignment="1" applyProtection="1">
      <alignment horizontal="left" vertical="center" wrapText="1" readingOrder="1"/>
      <protection locked="0"/>
    </xf>
    <xf numFmtId="0" fontId="16" fillId="0" borderId="100" xfId="0" applyFont="1" applyBorder="1" applyAlignment="1" applyProtection="1">
      <alignment horizontal="center" vertical="center" wrapText="1" readingOrder="1"/>
      <protection locked="0"/>
    </xf>
    <xf numFmtId="0" fontId="16" fillId="8" borderId="45" xfId="0" applyFont="1" applyFill="1" applyBorder="1" applyAlignment="1" applyProtection="1">
      <alignment horizontal="center" vertical="center" wrapText="1" readingOrder="1"/>
      <protection locked="0"/>
    </xf>
    <xf numFmtId="0" fontId="16" fillId="8" borderId="48" xfId="0" applyFont="1" applyFill="1" applyBorder="1" applyAlignment="1" applyProtection="1">
      <alignment horizontal="center" vertical="center" wrapText="1" readingOrder="1"/>
      <protection locked="0"/>
    </xf>
    <xf numFmtId="0" fontId="16" fillId="8" borderId="109" xfId="0" applyFont="1" applyFill="1" applyBorder="1" applyAlignment="1" applyProtection="1">
      <alignment horizontal="center" vertical="center" wrapText="1" readingOrder="1"/>
      <protection locked="0"/>
    </xf>
    <xf numFmtId="0" fontId="16" fillId="8" borderId="158" xfId="0" applyFont="1" applyFill="1" applyBorder="1" applyAlignment="1" applyProtection="1">
      <alignment horizontal="center" vertical="center" wrapText="1" readingOrder="1"/>
      <protection locked="0"/>
    </xf>
    <xf numFmtId="0" fontId="16" fillId="8" borderId="110" xfId="0" applyFont="1" applyFill="1" applyBorder="1" applyAlignment="1" applyProtection="1">
      <alignment horizontal="center" vertical="center" wrapText="1" readingOrder="1"/>
      <protection locked="0"/>
    </xf>
    <xf numFmtId="0" fontId="16" fillId="8" borderId="100" xfId="0" applyFont="1" applyFill="1" applyBorder="1" applyAlignment="1" applyProtection="1">
      <alignment horizontal="center" vertical="center" wrapText="1" readingOrder="1"/>
      <protection locked="0"/>
    </xf>
    <xf numFmtId="0" fontId="16" fillId="8" borderId="42" xfId="0" applyFont="1" applyFill="1" applyBorder="1" applyAlignment="1" applyProtection="1">
      <alignment horizontal="center" vertical="center" wrapText="1" readingOrder="1"/>
      <protection locked="0"/>
    </xf>
    <xf numFmtId="0" fontId="16" fillId="8" borderId="189" xfId="0" applyFont="1" applyFill="1" applyBorder="1" applyAlignment="1" applyProtection="1">
      <alignment horizontal="center" vertical="center" wrapText="1" readingOrder="1"/>
      <protection locked="0"/>
    </xf>
    <xf numFmtId="0" fontId="16" fillId="8" borderId="16" xfId="0" applyFont="1" applyFill="1" applyBorder="1" applyAlignment="1" applyProtection="1">
      <alignment horizontal="left" vertical="center" wrapText="1" readingOrder="1"/>
      <protection locked="0"/>
    </xf>
    <xf numFmtId="0" fontId="17" fillId="8" borderId="45" xfId="0" applyFont="1" applyFill="1" applyBorder="1" applyAlignment="1" applyProtection="1">
      <alignment horizontal="center" vertical="center" wrapText="1" readingOrder="1"/>
      <protection locked="0"/>
    </xf>
    <xf numFmtId="16" fontId="16" fillId="8" borderId="45" xfId="0" applyNumberFormat="1" applyFont="1" applyFill="1" applyBorder="1" applyAlignment="1" applyProtection="1">
      <alignment horizontal="center" vertical="center" wrapText="1" readingOrder="1"/>
      <protection locked="0"/>
    </xf>
    <xf numFmtId="168" fontId="16" fillId="8" borderId="42" xfId="4" applyNumberFormat="1" applyFont="1" applyFill="1" applyBorder="1" applyAlignment="1" applyProtection="1">
      <alignment horizontal="left" vertical="center" wrapText="1" readingOrder="1"/>
      <protection locked="0"/>
    </xf>
    <xf numFmtId="170" fontId="16" fillId="8" borderId="43" xfId="4" applyNumberFormat="1" applyFont="1" applyFill="1" applyBorder="1" applyAlignment="1" applyProtection="1">
      <alignment horizontal="left" vertical="center" wrapText="1" readingOrder="1"/>
    </xf>
    <xf numFmtId="168" fontId="16" fillId="8" borderId="45" xfId="4" applyNumberFormat="1" applyFont="1" applyFill="1" applyBorder="1" applyAlignment="1" applyProtection="1">
      <alignment horizontal="left" vertical="center" wrapText="1" readingOrder="1"/>
      <protection locked="0"/>
    </xf>
    <xf numFmtId="170" fontId="16" fillId="8" borderId="46" xfId="4" applyNumberFormat="1" applyFont="1" applyFill="1" applyBorder="1" applyAlignment="1" applyProtection="1">
      <alignment horizontal="left" vertical="center" wrapText="1" readingOrder="1"/>
    </xf>
    <xf numFmtId="168" fontId="16" fillId="8" borderId="45" xfId="4" applyNumberFormat="1" applyFont="1" applyFill="1" applyBorder="1" applyAlignment="1" applyProtection="1">
      <alignment horizontal="right" vertical="center" wrapText="1" readingOrder="1"/>
      <protection locked="0"/>
    </xf>
    <xf numFmtId="168" fontId="16" fillId="8" borderId="48" xfId="4" applyNumberFormat="1" applyFont="1" applyFill="1" applyBorder="1" applyAlignment="1" applyProtection="1">
      <alignment horizontal="left" vertical="center" wrapText="1" readingOrder="1"/>
      <protection locked="0"/>
    </xf>
    <xf numFmtId="170" fontId="16" fillId="8" borderId="49" xfId="4" applyNumberFormat="1" applyFont="1" applyFill="1" applyBorder="1" applyAlignment="1" applyProtection="1">
      <alignment horizontal="left" vertical="center" wrapText="1" readingOrder="1"/>
    </xf>
    <xf numFmtId="168" fontId="8" fillId="0" borderId="166" xfId="4" applyNumberFormat="1" applyFont="1" applyBorder="1" applyAlignment="1" applyProtection="1">
      <alignment horizontal="left" vertical="center" wrapText="1" readingOrder="1"/>
    </xf>
    <xf numFmtId="0" fontId="8" fillId="0" borderId="196" xfId="0" applyFont="1" applyBorder="1" applyAlignment="1" applyProtection="1">
      <alignment horizontal="left" wrapText="1" readingOrder="1"/>
      <protection locked="0"/>
    </xf>
    <xf numFmtId="0" fontId="8" fillId="0" borderId="104" xfId="0" applyFont="1" applyBorder="1" applyAlignment="1" applyProtection="1">
      <alignment horizontal="left" vertical="center" wrapText="1" readingOrder="1"/>
      <protection locked="0"/>
    </xf>
    <xf numFmtId="0" fontId="8" fillId="0" borderId="104" xfId="0" applyFont="1" applyBorder="1" applyAlignment="1" applyProtection="1">
      <alignment horizontal="center" vertical="center" wrapText="1" readingOrder="1"/>
      <protection locked="0"/>
    </xf>
    <xf numFmtId="168" fontId="8" fillId="0" borderId="104" xfId="4" applyNumberFormat="1" applyFont="1" applyBorder="1" applyAlignment="1" applyProtection="1">
      <alignment horizontal="left" vertical="center" wrapText="1" readingOrder="1"/>
      <protection locked="0"/>
    </xf>
    <xf numFmtId="168" fontId="8" fillId="0" borderId="181" xfId="4" applyNumberFormat="1" applyFont="1" applyBorder="1" applyAlignment="1" applyProtection="1">
      <alignment horizontal="left" vertical="center" wrapText="1" readingOrder="1"/>
    </xf>
    <xf numFmtId="167" fontId="8" fillId="0" borderId="17" xfId="0" applyNumberFormat="1" applyFont="1" applyBorder="1" applyAlignment="1" applyProtection="1">
      <alignment horizontal="right" vertical="center" wrapText="1" readingOrder="1"/>
      <protection locked="0"/>
    </xf>
    <xf numFmtId="167" fontId="8" fillId="0" borderId="18" xfId="0" applyNumberFormat="1" applyFont="1" applyBorder="1" applyAlignment="1" applyProtection="1">
      <alignment horizontal="right" vertical="center" wrapText="1" readingOrder="1"/>
      <protection locked="0"/>
    </xf>
    <xf numFmtId="168" fontId="8" fillId="0" borderId="165" xfId="4" applyNumberFormat="1" applyFont="1" applyBorder="1" applyAlignment="1" applyProtection="1">
      <alignment horizontal="left" vertical="center" wrapText="1" readingOrder="1"/>
    </xf>
    <xf numFmtId="167" fontId="8" fillId="0" borderId="179" xfId="0" applyNumberFormat="1" applyFont="1" applyBorder="1" applyAlignment="1" applyProtection="1">
      <alignment horizontal="right" vertical="center" wrapText="1" readingOrder="1"/>
      <protection locked="0"/>
    </xf>
    <xf numFmtId="167" fontId="8" fillId="0" borderId="180" xfId="0" applyNumberFormat="1" applyFont="1" applyBorder="1" applyAlignment="1" applyProtection="1">
      <alignment horizontal="right" vertical="center" wrapText="1" readingOrder="1"/>
      <protection locked="0"/>
    </xf>
    <xf numFmtId="0" fontId="8" fillId="0" borderId="161" xfId="0" applyFont="1" applyBorder="1" applyAlignment="1" applyProtection="1">
      <alignment horizontal="left" vertical="center" wrapText="1" readingOrder="1"/>
      <protection locked="0"/>
    </xf>
    <xf numFmtId="0" fontId="8" fillId="0" borderId="181" xfId="0" applyFont="1" applyBorder="1" applyAlignment="1" applyProtection="1">
      <alignment horizontal="left" vertical="center" wrapText="1" readingOrder="1"/>
      <protection locked="0"/>
    </xf>
    <xf numFmtId="0" fontId="16" fillId="0" borderId="206" xfId="0" applyFont="1" applyBorder="1" applyAlignment="1" applyProtection="1">
      <alignment vertical="center" wrapText="1" readingOrder="1"/>
      <protection locked="0"/>
    </xf>
    <xf numFmtId="0" fontId="16" fillId="0" borderId="47" xfId="0" applyFont="1" applyBorder="1" applyAlignment="1" applyProtection="1">
      <alignment vertical="center" wrapText="1" readingOrder="1"/>
      <protection locked="0"/>
    </xf>
    <xf numFmtId="9" fontId="0" fillId="0" borderId="0" xfId="0" applyNumberFormat="1" applyProtection="1">
      <protection locked="0"/>
    </xf>
    <xf numFmtId="9" fontId="0" fillId="0" borderId="0" xfId="7" applyNumberFormat="1" applyFont="1" applyProtection="1">
      <protection locked="0"/>
    </xf>
    <xf numFmtId="9" fontId="0" fillId="0" borderId="0" xfId="0" applyNumberFormat="1"/>
    <xf numFmtId="168" fontId="8" fillId="0" borderId="74" xfId="4" applyNumberFormat="1" applyFont="1" applyBorder="1" applyAlignment="1" applyProtection="1">
      <alignment horizontal="left" vertical="center" wrapText="1" readingOrder="1"/>
    </xf>
    <xf numFmtId="168" fontId="8" fillId="0" borderId="76" xfId="4" applyNumberFormat="1" applyFont="1" applyBorder="1" applyAlignment="1" applyProtection="1">
      <alignment horizontal="left" vertical="center" wrapText="1" readingOrder="1"/>
    </xf>
    <xf numFmtId="168" fontId="8" fillId="0" borderId="75" xfId="4" applyNumberFormat="1" applyFont="1" applyBorder="1" applyAlignment="1" applyProtection="1">
      <alignment horizontal="left" vertical="center" wrapText="1" readingOrder="1"/>
    </xf>
    <xf numFmtId="168" fontId="8" fillId="0" borderId="221" xfId="4" applyNumberFormat="1" applyFont="1" applyBorder="1" applyAlignment="1" applyProtection="1">
      <alignment horizontal="left" vertical="center" wrapText="1" readingOrder="1"/>
    </xf>
    <xf numFmtId="168" fontId="8" fillId="0" borderId="222" xfId="4" applyNumberFormat="1" applyFont="1" applyBorder="1" applyAlignment="1" applyProtection="1">
      <alignment horizontal="left" vertical="center" wrapText="1" readingOrder="1"/>
    </xf>
    <xf numFmtId="168" fontId="8" fillId="0" borderId="223" xfId="4" applyNumberFormat="1" applyFont="1" applyBorder="1" applyAlignment="1" applyProtection="1">
      <alignment horizontal="left" vertical="center" wrapText="1" readingOrder="1"/>
    </xf>
    <xf numFmtId="0" fontId="0" fillId="0" borderId="221" xfId="0" applyBorder="1" applyProtection="1">
      <protection locked="0"/>
    </xf>
    <xf numFmtId="0" fontId="0" fillId="0" borderId="222" xfId="0" applyBorder="1" applyProtection="1">
      <protection locked="0"/>
    </xf>
    <xf numFmtId="9" fontId="0" fillId="0" borderId="221" xfId="7" applyNumberFormat="1" applyFont="1" applyBorder="1" applyAlignment="1" applyProtection="1">
      <alignment horizontal="center" vertical="center"/>
      <protection locked="0"/>
    </xf>
    <xf numFmtId="9" fontId="0" fillId="0" borderId="222" xfId="7" applyNumberFormat="1" applyFont="1" applyBorder="1" applyAlignment="1" applyProtection="1">
      <alignment horizontal="center" vertical="center"/>
      <protection locked="0"/>
    </xf>
    <xf numFmtId="0" fontId="0" fillId="0" borderId="221" xfId="0" applyBorder="1" applyAlignment="1" applyProtection="1">
      <alignment horizontal="left" vertical="center"/>
      <protection locked="0"/>
    </xf>
    <xf numFmtId="0" fontId="0" fillId="0" borderId="222" xfId="0" applyBorder="1" applyAlignment="1" applyProtection="1">
      <alignment horizontal="left" vertical="center"/>
      <protection locked="0"/>
    </xf>
    <xf numFmtId="0" fontId="0" fillId="0" borderId="224" xfId="0" applyBorder="1" applyAlignment="1" applyProtection="1">
      <alignment horizontal="left" vertical="center"/>
      <protection locked="0"/>
    </xf>
    <xf numFmtId="167" fontId="8" fillId="0" borderId="69" xfId="0" applyNumberFormat="1" applyFont="1" applyBorder="1" applyAlignment="1" applyProtection="1">
      <alignment horizontal="right" vertical="center" wrapText="1" readingOrder="1"/>
      <protection locked="0"/>
    </xf>
    <xf numFmtId="167" fontId="8" fillId="0" borderId="70" xfId="0" applyNumberFormat="1" applyFont="1" applyBorder="1" applyAlignment="1" applyProtection="1">
      <alignment horizontal="right" vertical="center" wrapText="1" readingOrder="1"/>
      <protection locked="0"/>
    </xf>
    <xf numFmtId="0" fontId="0" fillId="0" borderId="224" xfId="0" applyBorder="1" applyProtection="1">
      <protection locked="0"/>
    </xf>
    <xf numFmtId="9" fontId="0" fillId="0" borderId="224" xfId="7" applyNumberFormat="1" applyFont="1" applyBorder="1" applyAlignment="1" applyProtection="1">
      <alignment horizontal="center" vertical="center"/>
      <protection locked="0"/>
    </xf>
    <xf numFmtId="0" fontId="0" fillId="0" borderId="225" xfId="0" applyBorder="1" applyProtection="1">
      <protection locked="0"/>
    </xf>
    <xf numFmtId="0" fontId="0" fillId="0" borderId="225" xfId="0" applyBorder="1" applyAlignment="1" applyProtection="1">
      <alignment vertical="center"/>
      <protection locked="0"/>
    </xf>
    <xf numFmtId="0" fontId="0" fillId="0" borderId="1" xfId="0" applyBorder="1" applyProtection="1">
      <protection locked="0"/>
    </xf>
    <xf numFmtId="0" fontId="0" fillId="0" borderId="110" xfId="0" applyBorder="1" applyProtection="1">
      <protection locked="0"/>
    </xf>
    <xf numFmtId="0" fontId="0" fillId="0" borderId="110" xfId="0" applyBorder="1" applyAlignment="1" applyProtection="1">
      <alignment horizontal="right" vertical="center"/>
      <protection locked="0"/>
    </xf>
    <xf numFmtId="169" fontId="0" fillId="0" borderId="110" xfId="1" applyNumberFormat="1" applyFont="1" applyBorder="1" applyAlignment="1" applyProtection="1">
      <alignment horizontal="right" vertical="center"/>
      <protection locked="0"/>
    </xf>
    <xf numFmtId="0" fontId="0" fillId="0" borderId="2" xfId="0" applyBorder="1" applyAlignment="1" applyProtection="1">
      <alignment horizontal="right"/>
      <protection locked="0"/>
    </xf>
    <xf numFmtId="9" fontId="0" fillId="0" borderId="1" xfId="7" applyNumberFormat="1" applyFont="1" applyBorder="1" applyAlignment="1" applyProtection="1">
      <alignment horizontal="center" vertical="center"/>
      <protection locked="0"/>
    </xf>
    <xf numFmtId="9" fontId="0" fillId="0" borderId="2" xfId="0" applyNumberFormat="1" applyBorder="1" applyAlignment="1" applyProtection="1">
      <alignment horizontal="center" vertical="center"/>
      <protection locked="0"/>
    </xf>
    <xf numFmtId="0" fontId="8" fillId="0" borderId="43" xfId="0" applyFont="1" applyBorder="1" applyAlignment="1" applyProtection="1">
      <alignment horizontal="left" vertical="center" wrapText="1" readingOrder="1"/>
      <protection locked="0"/>
    </xf>
    <xf numFmtId="0" fontId="8" fillId="0" borderId="46" xfId="0" applyFont="1" applyBorder="1" applyAlignment="1" applyProtection="1">
      <alignment horizontal="left" vertical="center" wrapText="1" readingOrder="1"/>
      <protection locked="0"/>
    </xf>
    <xf numFmtId="0" fontId="8" fillId="0" borderId="49" xfId="0" applyFont="1" applyBorder="1" applyAlignment="1" applyProtection="1">
      <alignment horizontal="left" vertical="center" wrapText="1" readingOrder="1"/>
      <protection locked="0"/>
    </xf>
    <xf numFmtId="0" fontId="8" fillId="0" borderId="42" xfId="0" applyFont="1" applyBorder="1" applyAlignment="1" applyProtection="1">
      <alignment horizontal="left" vertical="center" wrapText="1" readingOrder="1"/>
      <protection locked="0"/>
    </xf>
    <xf numFmtId="0" fontId="8" fillId="0" borderId="45" xfId="0" applyFont="1" applyBorder="1" applyAlignment="1" applyProtection="1">
      <alignment horizontal="left" vertical="center" wrapText="1" readingOrder="1"/>
      <protection locked="0"/>
    </xf>
    <xf numFmtId="167" fontId="8" fillId="0" borderId="42" xfId="0" applyNumberFormat="1" applyFont="1" applyBorder="1" applyAlignment="1" applyProtection="1">
      <alignment horizontal="center" vertical="center" wrapText="1" readingOrder="1"/>
      <protection locked="0"/>
    </xf>
    <xf numFmtId="167" fontId="8" fillId="0" borderId="45" xfId="0" applyNumberFormat="1" applyFont="1" applyBorder="1" applyAlignment="1" applyProtection="1">
      <alignment horizontal="center" vertical="center" wrapText="1" readingOrder="1"/>
      <protection locked="0"/>
    </xf>
    <xf numFmtId="0" fontId="8" fillId="0" borderId="74" xfId="0" applyFont="1" applyBorder="1" applyAlignment="1" applyProtection="1">
      <alignment horizontal="left" vertical="center" wrapText="1" readingOrder="1"/>
      <protection locked="0"/>
    </xf>
    <xf numFmtId="0" fontId="8" fillId="0" borderId="76" xfId="0" applyFont="1" applyBorder="1" applyAlignment="1" applyProtection="1">
      <alignment horizontal="left" vertical="center" wrapText="1" readingOrder="1"/>
      <protection locked="0"/>
    </xf>
    <xf numFmtId="0" fontId="8" fillId="0" borderId="45" xfId="0" applyFont="1" applyBorder="1" applyAlignment="1" applyProtection="1">
      <alignment horizontal="center" vertical="center" wrapText="1" readingOrder="1"/>
      <protection locked="0"/>
    </xf>
    <xf numFmtId="0" fontId="8" fillId="0" borderId="48" xfId="0" applyFont="1" applyBorder="1" applyAlignment="1" applyProtection="1">
      <alignment horizontal="center" vertical="center" wrapText="1" readingOrder="1"/>
      <protection locked="0"/>
    </xf>
    <xf numFmtId="0" fontId="8" fillId="0" borderId="42" xfId="0" applyFont="1" applyBorder="1" applyAlignment="1" applyProtection="1">
      <alignment horizontal="center" vertical="center" wrapText="1" readingOrder="1"/>
      <protection locked="0"/>
    </xf>
    <xf numFmtId="0" fontId="8" fillId="0" borderId="71" xfId="0" applyFont="1" applyBorder="1" applyAlignment="1" applyProtection="1">
      <alignment horizontal="left" vertical="center" wrapText="1" readingOrder="1"/>
      <protection locked="0"/>
    </xf>
    <xf numFmtId="167" fontId="8" fillId="0" borderId="71" xfId="0" applyNumberFormat="1" applyFont="1" applyBorder="1" applyAlignment="1" applyProtection="1">
      <alignment horizontal="center" vertical="center" wrapText="1" readingOrder="1"/>
      <protection locked="0"/>
    </xf>
    <xf numFmtId="0" fontId="8" fillId="0" borderId="48" xfId="0" applyFont="1" applyBorder="1" applyAlignment="1" applyProtection="1">
      <alignment horizontal="left" vertical="center" wrapText="1" readingOrder="1"/>
      <protection locked="0"/>
    </xf>
    <xf numFmtId="0" fontId="0" fillId="0" borderId="5" xfId="0" applyBorder="1" applyProtection="1">
      <protection locked="0"/>
    </xf>
    <xf numFmtId="0" fontId="0" fillId="0" borderId="46" xfId="0" applyBorder="1" applyAlignment="1" applyProtection="1">
      <alignment horizontal="left" vertical="center"/>
      <protection locked="0"/>
    </xf>
    <xf numFmtId="0" fontId="0" fillId="0" borderId="85" xfId="0" applyBorder="1" applyAlignment="1" applyProtection="1">
      <alignment horizontal="left" vertical="center"/>
      <protection locked="0"/>
    </xf>
    <xf numFmtId="0" fontId="0" fillId="0" borderId="74" xfId="0" applyBorder="1" applyAlignment="1" applyProtection="1">
      <alignment horizontal="left" vertical="center"/>
      <protection locked="0"/>
    </xf>
    <xf numFmtId="0" fontId="0" fillId="0" borderId="76" xfId="0" applyBorder="1" applyAlignment="1" applyProtection="1">
      <alignment horizontal="left" vertical="center"/>
      <protection locked="0"/>
    </xf>
    <xf numFmtId="0" fontId="0" fillId="0" borderId="89" xfId="0" applyBorder="1" applyAlignment="1" applyProtection="1">
      <alignment horizontal="left" vertical="center"/>
      <protection locked="0"/>
    </xf>
    <xf numFmtId="0" fontId="0" fillId="0" borderId="206" xfId="0" applyBorder="1" applyAlignment="1" applyProtection="1">
      <alignment horizontal="center" vertical="center"/>
      <protection hidden="1"/>
    </xf>
    <xf numFmtId="0" fontId="0" fillId="0" borderId="189" xfId="0" applyBorder="1" applyAlignment="1" applyProtection="1">
      <alignment horizontal="center" vertical="center"/>
      <protection hidden="1"/>
    </xf>
    <xf numFmtId="0" fontId="0" fillId="0" borderId="207" xfId="0" applyBorder="1" applyAlignment="1" applyProtection="1">
      <alignment horizontal="center" vertical="center"/>
      <protection hidden="1"/>
    </xf>
    <xf numFmtId="0" fontId="0" fillId="0" borderId="44" xfId="0" applyBorder="1" applyAlignment="1" applyProtection="1">
      <alignment horizontal="center" vertical="center"/>
      <protection hidden="1"/>
    </xf>
    <xf numFmtId="0" fontId="0" fillId="0" borderId="45" xfId="0" applyBorder="1" applyAlignment="1" applyProtection="1">
      <alignment horizontal="center" vertical="center"/>
      <protection hidden="1"/>
    </xf>
    <xf numFmtId="0" fontId="0" fillId="0" borderId="46" xfId="0" applyBorder="1" applyAlignment="1" applyProtection="1">
      <alignment horizontal="center" vertical="center"/>
      <protection hidden="1"/>
    </xf>
    <xf numFmtId="0" fontId="7" fillId="11" borderId="48" xfId="0" applyFont="1" applyFill="1" applyBorder="1" applyAlignment="1" applyProtection="1">
      <alignment horizontal="center" vertical="center" wrapText="1" readingOrder="1"/>
      <protection locked="0"/>
    </xf>
    <xf numFmtId="171" fontId="0" fillId="0" borderId="0" xfId="0" applyNumberFormat="1" applyProtection="1">
      <protection locked="0"/>
    </xf>
    <xf numFmtId="164" fontId="0" fillId="0" borderId="206" xfId="6" applyFont="1" applyBorder="1" applyAlignment="1" applyProtection="1">
      <alignment horizontal="center" vertical="center"/>
      <protection hidden="1"/>
    </xf>
    <xf numFmtId="164" fontId="0" fillId="0" borderId="189" xfId="6" applyFont="1" applyBorder="1" applyAlignment="1" applyProtection="1">
      <alignment horizontal="center" vertical="center"/>
      <protection hidden="1"/>
    </xf>
    <xf numFmtId="164" fontId="0" fillId="0" borderId="207" xfId="6" applyFont="1" applyBorder="1" applyAlignment="1" applyProtection="1">
      <alignment horizontal="center" vertical="center"/>
      <protection hidden="1"/>
    </xf>
    <xf numFmtId="164" fontId="0" fillId="0" borderId="44" xfId="6" applyFont="1" applyBorder="1" applyAlignment="1" applyProtection="1">
      <alignment horizontal="center" vertical="center"/>
      <protection hidden="1"/>
    </xf>
    <xf numFmtId="164" fontId="0" fillId="0" borderId="45" xfId="6" applyFont="1" applyBorder="1" applyAlignment="1" applyProtection="1">
      <alignment horizontal="center" vertical="center"/>
      <protection hidden="1"/>
    </xf>
    <xf numFmtId="164" fontId="0" fillId="0" borderId="46" xfId="6" applyFont="1" applyBorder="1" applyAlignment="1" applyProtection="1">
      <alignment horizontal="center" vertical="center"/>
      <protection hidden="1"/>
    </xf>
    <xf numFmtId="0" fontId="0" fillId="0" borderId="114" xfId="0" applyBorder="1" applyAlignment="1" applyProtection="1">
      <alignment horizontal="left" vertical="center"/>
      <protection locked="0"/>
    </xf>
    <xf numFmtId="0" fontId="0" fillId="0" borderId="84" xfId="0" applyBorder="1" applyAlignment="1" applyProtection="1">
      <alignment horizontal="center" vertical="center"/>
      <protection hidden="1"/>
    </xf>
    <xf numFmtId="0" fontId="0" fillId="0" borderId="71" xfId="0" applyBorder="1" applyAlignment="1" applyProtection="1">
      <alignment horizontal="center" vertical="center"/>
      <protection hidden="1"/>
    </xf>
    <xf numFmtId="0" fontId="0" fillId="0" borderId="85" xfId="0" applyBorder="1" applyAlignment="1" applyProtection="1">
      <alignment horizontal="center" vertical="center"/>
      <protection hidden="1"/>
    </xf>
    <xf numFmtId="164" fontId="0" fillId="0" borderId="84" xfId="6" applyFont="1" applyBorder="1" applyAlignment="1" applyProtection="1">
      <alignment horizontal="center" vertical="center"/>
      <protection hidden="1"/>
    </xf>
    <xf numFmtId="164" fontId="0" fillId="0" borderId="71" xfId="6" applyFont="1" applyBorder="1" applyAlignment="1" applyProtection="1">
      <alignment horizontal="center" vertical="center"/>
      <protection hidden="1"/>
    </xf>
    <xf numFmtId="164" fontId="0" fillId="0" borderId="85" xfId="6" applyFont="1" applyBorder="1" applyAlignment="1" applyProtection="1">
      <alignment horizontal="center" vertical="center"/>
      <protection hidden="1"/>
    </xf>
    <xf numFmtId="0" fontId="0" fillId="0" borderId="2" xfId="0" applyBorder="1" applyProtection="1">
      <protection locked="0"/>
    </xf>
    <xf numFmtId="164" fontId="0" fillId="0" borderId="1" xfId="0" applyNumberFormat="1" applyBorder="1" applyAlignment="1" applyProtection="1">
      <alignment vertical="center"/>
      <protection locked="0"/>
    </xf>
    <xf numFmtId="164" fontId="0" fillId="0" borderId="110" xfId="0" applyNumberFormat="1" applyBorder="1" applyAlignment="1" applyProtection="1">
      <alignment vertical="center"/>
      <protection locked="0"/>
    </xf>
    <xf numFmtId="164" fontId="0" fillId="0" borderId="2" xfId="0" applyNumberFormat="1" applyBorder="1" applyAlignment="1" applyProtection="1">
      <alignment vertical="center"/>
      <protection locked="0"/>
    </xf>
    <xf numFmtId="0" fontId="8" fillId="0" borderId="189" xfId="0" applyFont="1" applyBorder="1" applyAlignment="1" applyProtection="1">
      <alignment horizontal="left" vertical="center" wrapText="1" readingOrder="1"/>
      <protection locked="0"/>
    </xf>
    <xf numFmtId="0" fontId="8" fillId="0" borderId="206" xfId="0" applyFont="1" applyBorder="1" applyAlignment="1" applyProtection="1">
      <alignment horizontal="left" wrapText="1" readingOrder="1"/>
      <protection locked="0"/>
    </xf>
    <xf numFmtId="0" fontId="8" fillId="0" borderId="189" xfId="0" applyFont="1" applyBorder="1" applyAlignment="1" applyProtection="1">
      <alignment horizontal="center" vertical="center" wrapText="1" readingOrder="1"/>
      <protection locked="0"/>
    </xf>
    <xf numFmtId="168" fontId="8" fillId="0" borderId="189" xfId="4" applyNumberFormat="1" applyFont="1" applyBorder="1" applyAlignment="1" applyProtection="1">
      <alignment horizontal="left" vertical="center" wrapText="1" readingOrder="1"/>
      <protection locked="0"/>
    </xf>
    <xf numFmtId="168" fontId="8" fillId="0" borderId="207" xfId="4" applyNumberFormat="1" applyFont="1" applyBorder="1" applyAlignment="1" applyProtection="1">
      <alignment horizontal="left" vertical="center" wrapText="1" readingOrder="1"/>
      <protection locked="0"/>
    </xf>
    <xf numFmtId="14" fontId="8" fillId="0" borderId="189" xfId="0" applyNumberFormat="1" applyFont="1" applyBorder="1" applyAlignment="1" applyProtection="1">
      <alignment horizontal="left" vertical="center" wrapText="1" readingOrder="1"/>
      <protection locked="0"/>
    </xf>
    <xf numFmtId="0" fontId="8" fillId="0" borderId="89" xfId="0" applyFont="1" applyBorder="1" applyAlignment="1" applyProtection="1">
      <alignment horizontal="left" vertical="center" wrapText="1" readingOrder="1"/>
      <protection locked="0"/>
    </xf>
    <xf numFmtId="0" fontId="8" fillId="0" borderId="46" xfId="0" applyFont="1" applyBorder="1" applyAlignment="1" applyProtection="1">
      <alignment horizontal="left" vertical="center" wrapText="1" readingOrder="1"/>
      <protection locked="0"/>
    </xf>
    <xf numFmtId="0" fontId="8" fillId="0" borderId="42" xfId="0" applyFont="1" applyBorder="1" applyAlignment="1" applyProtection="1">
      <alignment horizontal="left" vertical="center" wrapText="1" readingOrder="1"/>
      <protection locked="0"/>
    </xf>
    <xf numFmtId="0" fontId="8" fillId="0" borderId="45" xfId="0" applyFont="1" applyBorder="1" applyAlignment="1" applyProtection="1">
      <alignment horizontal="left" vertical="center" wrapText="1" readingOrder="1"/>
      <protection locked="0"/>
    </xf>
    <xf numFmtId="0" fontId="8" fillId="0" borderId="45" xfId="0" applyFont="1" applyBorder="1" applyAlignment="1" applyProtection="1">
      <alignment horizontal="center" vertical="center" wrapText="1" readingOrder="1"/>
      <protection locked="0"/>
    </xf>
    <xf numFmtId="0" fontId="8" fillId="0" borderId="48" xfId="0" applyFont="1" applyBorder="1" applyAlignment="1" applyProtection="1">
      <alignment horizontal="center" vertical="center" wrapText="1" readingOrder="1"/>
      <protection locked="0"/>
    </xf>
    <xf numFmtId="0" fontId="8" fillId="0" borderId="42" xfId="0" applyFont="1" applyBorder="1" applyAlignment="1" applyProtection="1">
      <alignment horizontal="center" vertical="center" wrapText="1" readingOrder="1"/>
      <protection locked="0"/>
    </xf>
    <xf numFmtId="0" fontId="8" fillId="0" borderId="48" xfId="0" applyFont="1" applyBorder="1" applyAlignment="1" applyProtection="1">
      <alignment horizontal="left" vertical="center" wrapText="1" readingOrder="1"/>
      <protection locked="0"/>
    </xf>
    <xf numFmtId="0" fontId="8" fillId="0" borderId="229" xfId="0" applyFont="1" applyBorder="1" applyAlignment="1" applyProtection="1">
      <alignment horizontal="left" wrapText="1" readingOrder="1"/>
      <protection locked="0"/>
    </xf>
    <xf numFmtId="0" fontId="8" fillId="0" borderId="230" xfId="0" applyFont="1" applyBorder="1" applyAlignment="1" applyProtection="1">
      <alignment horizontal="left" vertical="center" wrapText="1" readingOrder="1"/>
      <protection locked="0"/>
    </xf>
    <xf numFmtId="0" fontId="8" fillId="0" borderId="231" xfId="0" applyFont="1" applyBorder="1" applyAlignment="1" applyProtection="1">
      <alignment horizontal="left" wrapText="1" readingOrder="1"/>
      <protection locked="0"/>
    </xf>
    <xf numFmtId="0" fontId="8" fillId="0" borderId="232" xfId="0" applyFont="1" applyBorder="1" applyAlignment="1" applyProtection="1">
      <alignment horizontal="left" vertical="center" wrapText="1" readingOrder="1"/>
      <protection locked="0"/>
    </xf>
    <xf numFmtId="9" fontId="0" fillId="14" borderId="221" xfId="7" applyNumberFormat="1" applyFont="1" applyFill="1" applyBorder="1" applyAlignment="1" applyProtection="1">
      <alignment horizontal="center" vertical="center"/>
      <protection locked="0"/>
    </xf>
    <xf numFmtId="9" fontId="0" fillId="14" borderId="222" xfId="7" applyNumberFormat="1" applyFont="1" applyFill="1" applyBorder="1" applyAlignment="1" applyProtection="1">
      <alignment horizontal="center" vertical="center"/>
      <protection locked="0"/>
    </xf>
    <xf numFmtId="9" fontId="0" fillId="14" borderId="224" xfId="7" applyNumberFormat="1" applyFont="1" applyFill="1" applyBorder="1" applyAlignment="1" applyProtection="1">
      <alignment horizontal="center" vertical="center"/>
      <protection locked="0"/>
    </xf>
    <xf numFmtId="9" fontId="0" fillId="14" borderId="1" xfId="7" applyNumberFormat="1" applyFont="1" applyFill="1" applyBorder="1" applyAlignment="1" applyProtection="1">
      <alignment horizontal="center" vertical="center"/>
      <protection locked="0"/>
    </xf>
    <xf numFmtId="168" fontId="8" fillId="14" borderId="41" xfId="4" applyNumberFormat="1" applyFont="1" applyFill="1" applyBorder="1" applyAlignment="1" applyProtection="1">
      <alignment horizontal="left" vertical="center" wrapText="1" readingOrder="1"/>
    </xf>
    <xf numFmtId="168" fontId="8" fillId="14" borderId="44" xfId="4" applyNumberFormat="1" applyFont="1" applyFill="1" applyBorder="1" applyAlignment="1" applyProtection="1">
      <alignment horizontal="left" vertical="center" wrapText="1" readingOrder="1"/>
    </xf>
    <xf numFmtId="168" fontId="8" fillId="14" borderId="47" xfId="4" applyNumberFormat="1" applyFont="1" applyFill="1" applyBorder="1" applyAlignment="1" applyProtection="1">
      <alignment horizontal="left" vertical="center" wrapText="1" readingOrder="1"/>
    </xf>
    <xf numFmtId="0" fontId="0" fillId="0" borderId="43" xfId="0" applyBorder="1" applyAlignment="1" applyProtection="1">
      <alignment horizontal="left" vertical="center" wrapText="1"/>
      <protection locked="0"/>
    </xf>
    <xf numFmtId="0" fontId="4" fillId="0" borderId="3" xfId="0" applyFont="1" applyBorder="1" applyAlignment="1" applyProtection="1">
      <alignment vertical="center"/>
      <protection locked="0"/>
    </xf>
    <xf numFmtId="14" fontId="4" fillId="0" borderId="5" xfId="0" applyNumberFormat="1" applyFont="1" applyBorder="1" applyAlignment="1" applyProtection="1">
      <alignment vertical="center"/>
      <protection locked="0"/>
    </xf>
    <xf numFmtId="9" fontId="0" fillId="0" borderId="4" xfId="0" applyNumberFormat="1" applyBorder="1" applyAlignment="1" applyProtection="1">
      <alignment horizontal="center" vertical="center"/>
      <protection locked="0"/>
    </xf>
    <xf numFmtId="0" fontId="7" fillId="9" borderId="94" xfId="0" applyFont="1" applyFill="1" applyBorder="1" applyAlignment="1" applyProtection="1">
      <alignment horizontal="center" vertical="center" wrapText="1" readingOrder="1"/>
      <protection locked="0"/>
    </xf>
    <xf numFmtId="0" fontId="7" fillId="9" borderId="95" xfId="0" applyFont="1" applyFill="1" applyBorder="1" applyAlignment="1" applyProtection="1">
      <alignment horizontal="center" vertical="center" wrapText="1" readingOrder="1"/>
      <protection locked="0"/>
    </xf>
    <xf numFmtId="0" fontId="7" fillId="9" borderId="96" xfId="0" applyFont="1" applyFill="1" applyBorder="1" applyAlignment="1" applyProtection="1">
      <alignment horizontal="center" vertical="center" wrapText="1" readingOrder="1"/>
      <protection locked="0"/>
    </xf>
    <xf numFmtId="169" fontId="0" fillId="0" borderId="41" xfId="1" applyNumberFormat="1" applyFont="1" applyBorder="1" applyAlignment="1" applyProtection="1">
      <alignment horizontal="center" vertical="center"/>
      <protection locked="0"/>
    </xf>
    <xf numFmtId="169" fontId="0" fillId="0" borderId="42" xfId="1" applyNumberFormat="1" applyFont="1" applyBorder="1" applyAlignment="1" applyProtection="1">
      <alignment horizontal="center" vertical="center"/>
      <protection locked="0"/>
    </xf>
    <xf numFmtId="169" fontId="0" fillId="0" borderId="43" xfId="1" applyNumberFormat="1" applyFont="1" applyBorder="1" applyAlignment="1" applyProtection="1">
      <alignment horizontal="center" vertical="center"/>
      <protection locked="0"/>
    </xf>
    <xf numFmtId="169" fontId="0" fillId="0" borderId="44" xfId="1" applyNumberFormat="1" applyFont="1" applyBorder="1" applyAlignment="1" applyProtection="1">
      <alignment horizontal="center" vertical="center"/>
      <protection locked="0"/>
    </xf>
    <xf numFmtId="169" fontId="0" fillId="0" borderId="45" xfId="1" applyNumberFormat="1" applyFont="1" applyBorder="1" applyAlignment="1" applyProtection="1">
      <alignment horizontal="center" vertical="center"/>
      <protection locked="0"/>
    </xf>
    <xf numFmtId="169" fontId="0" fillId="0" borderId="46" xfId="1" applyNumberFormat="1" applyFont="1" applyBorder="1" applyAlignment="1" applyProtection="1">
      <alignment horizontal="center" vertical="center"/>
      <protection locked="0"/>
    </xf>
    <xf numFmtId="169" fontId="0" fillId="0" borderId="47" xfId="1" applyNumberFormat="1" applyFont="1" applyBorder="1" applyAlignment="1" applyProtection="1">
      <alignment horizontal="center" vertical="center"/>
      <protection locked="0"/>
    </xf>
    <xf numFmtId="169" fontId="0" fillId="0" borderId="48" xfId="1" applyNumberFormat="1" applyFont="1" applyBorder="1" applyAlignment="1" applyProtection="1">
      <alignment horizontal="center" vertical="center"/>
      <protection locked="0"/>
    </xf>
    <xf numFmtId="169" fontId="0" fillId="0" borderId="49" xfId="1" applyNumberFormat="1" applyFont="1" applyBorder="1" applyAlignment="1" applyProtection="1">
      <alignment horizontal="center" vertical="center"/>
      <protection locked="0"/>
    </xf>
    <xf numFmtId="172" fontId="0" fillId="14" borderId="41" xfId="7" applyNumberFormat="1" applyFont="1" applyFill="1" applyBorder="1" applyAlignment="1" applyProtection="1">
      <alignment horizontal="center" vertical="center"/>
      <protection locked="0"/>
    </xf>
    <xf numFmtId="172" fontId="0" fillId="14" borderId="44" xfId="7" applyNumberFormat="1" applyFont="1" applyFill="1" applyBorder="1" applyAlignment="1" applyProtection="1">
      <alignment horizontal="center" vertical="center"/>
      <protection locked="0"/>
    </xf>
    <xf numFmtId="172" fontId="0" fillId="14" borderId="84" xfId="7" applyNumberFormat="1" applyFont="1" applyFill="1" applyBorder="1" applyAlignment="1" applyProtection="1">
      <alignment horizontal="center" vertical="center"/>
      <protection locked="0"/>
    </xf>
    <xf numFmtId="0" fontId="0" fillId="0" borderId="42" xfId="0" applyBorder="1" applyAlignment="1" applyProtection="1">
      <alignment horizontal="left" vertical="center"/>
      <protection locked="0"/>
    </xf>
    <xf numFmtId="0" fontId="0" fillId="0" borderId="42" xfId="0" applyBorder="1" applyAlignment="1" applyProtection="1">
      <alignment vertical="center"/>
      <protection locked="0"/>
    </xf>
    <xf numFmtId="0" fontId="0" fillId="0" borderId="42" xfId="0" applyBorder="1" applyAlignment="1" applyProtection="1">
      <alignment horizontal="center" vertical="center"/>
      <protection locked="0"/>
    </xf>
    <xf numFmtId="0" fontId="9" fillId="0" borderId="46" xfId="0" applyFont="1" applyBorder="1" applyAlignment="1">
      <alignment horizontal="left" vertical="center" wrapText="1"/>
    </xf>
    <xf numFmtId="0" fontId="9" fillId="0" borderId="110" xfId="0" applyFont="1" applyBorder="1" applyAlignment="1">
      <alignment horizontal="left" vertical="center" wrapText="1"/>
    </xf>
    <xf numFmtId="167" fontId="9" fillId="0" borderId="110" xfId="0" applyNumberFormat="1" applyFont="1" applyBorder="1" applyAlignment="1">
      <alignment horizontal="center" vertical="center" wrapText="1"/>
    </xf>
    <xf numFmtId="0" fontId="9" fillId="0" borderId="2" xfId="0" applyFont="1" applyBorder="1" applyAlignment="1">
      <alignment horizontal="center" vertical="center" wrapText="1"/>
    </xf>
    <xf numFmtId="0" fontId="10" fillId="0" borderId="1" xfId="0" applyFont="1" applyBorder="1" applyAlignment="1">
      <alignment horizontal="left" vertical="center" wrapText="1"/>
    </xf>
    <xf numFmtId="14" fontId="8" fillId="0" borderId="45" xfId="0" applyNumberFormat="1" applyFont="1" applyBorder="1" applyAlignment="1" applyProtection="1">
      <alignment horizontal="left" vertical="center" wrapText="1" readingOrder="1"/>
      <protection locked="0"/>
    </xf>
    <xf numFmtId="167" fontId="8" fillId="7" borderId="45" xfId="0" applyNumberFormat="1" applyFont="1" applyFill="1" applyBorder="1" applyAlignment="1" applyProtection="1">
      <alignment horizontal="right" vertical="center" wrapText="1" readingOrder="1"/>
      <protection locked="0"/>
    </xf>
    <xf numFmtId="14" fontId="8" fillId="0" borderId="45" xfId="0" applyNumberFormat="1" applyFont="1" applyFill="1" applyBorder="1" applyAlignment="1" applyProtection="1">
      <alignment horizontal="left" vertical="center" wrapText="1" readingOrder="1"/>
      <protection locked="0"/>
    </xf>
    <xf numFmtId="168" fontId="8" fillId="0" borderId="45" xfId="4" applyNumberFormat="1" applyFont="1" applyFill="1" applyBorder="1" applyAlignment="1" applyProtection="1">
      <alignment horizontal="left" vertical="center" wrapText="1" readingOrder="1"/>
      <protection locked="0"/>
    </xf>
    <xf numFmtId="0" fontId="17" fillId="0" borderId="45" xfId="0" applyFont="1" applyBorder="1" applyAlignment="1" applyProtection="1">
      <alignment horizontal="center" vertical="center" wrapText="1" readingOrder="1"/>
      <protection locked="0"/>
    </xf>
    <xf numFmtId="0" fontId="16" fillId="0" borderId="42" xfId="0" applyFont="1" applyBorder="1" applyAlignment="1" applyProtection="1">
      <alignment vertical="center" wrapText="1" readingOrder="1"/>
      <protection locked="0"/>
    </xf>
    <xf numFmtId="168" fontId="8" fillId="0" borderId="45" xfId="1" applyNumberFormat="1" applyFont="1" applyBorder="1" applyAlignment="1" applyProtection="1">
      <alignment vertical="center" wrapText="1" readingOrder="1"/>
      <protection locked="0"/>
    </xf>
    <xf numFmtId="0" fontId="24" fillId="0" borderId="0" xfId="0" applyFont="1" applyProtection="1">
      <protection locked="0"/>
    </xf>
    <xf numFmtId="167" fontId="8" fillId="0" borderId="45" xfId="0" applyNumberFormat="1" applyFont="1" applyBorder="1" applyAlignment="1" applyProtection="1">
      <alignment horizontal="center" vertical="center" readingOrder="1"/>
      <protection locked="0"/>
    </xf>
    <xf numFmtId="168" fontId="8" fillId="0" borderId="45" xfId="1" applyNumberFormat="1" applyFont="1" applyBorder="1" applyAlignment="1" applyProtection="1">
      <alignment horizontal="right" vertical="center" wrapText="1" readingOrder="1"/>
      <protection locked="0"/>
    </xf>
    <xf numFmtId="167" fontId="30" fillId="0" borderId="45" xfId="0" applyNumberFormat="1" applyFont="1" applyBorder="1" applyAlignment="1" applyProtection="1">
      <alignment horizontal="right" vertical="center" wrapText="1" readingOrder="1"/>
      <protection locked="0"/>
    </xf>
    <xf numFmtId="0" fontId="0" fillId="0" borderId="0" xfId="0" applyAlignment="1">
      <alignment wrapText="1"/>
    </xf>
    <xf numFmtId="0" fontId="8" fillId="0" borderId="45" xfId="0" applyFont="1" applyBorder="1" applyAlignment="1" applyProtection="1">
      <alignment horizontal="center" vertical="center" wrapText="1" readingOrder="1"/>
      <protection locked="0"/>
    </xf>
    <xf numFmtId="0" fontId="8" fillId="0" borderId="45" xfId="0" applyFont="1" applyBorder="1" applyAlignment="1" applyProtection="1">
      <alignment horizontal="left" vertical="center" wrapText="1" readingOrder="1"/>
      <protection locked="0"/>
    </xf>
    <xf numFmtId="0" fontId="8" fillId="0" borderId="42" xfId="0" applyFont="1" applyBorder="1" applyAlignment="1" applyProtection="1">
      <alignment horizontal="left" vertical="center" wrapText="1" readingOrder="1"/>
      <protection locked="0"/>
    </xf>
    <xf numFmtId="0" fontId="8" fillId="0" borderId="42" xfId="0" applyFont="1" applyBorder="1" applyAlignment="1" applyProtection="1">
      <alignment horizontal="center" vertical="center" wrapText="1" readingOrder="1"/>
      <protection locked="0"/>
    </xf>
    <xf numFmtId="167" fontId="8" fillId="0" borderId="45" xfId="0" applyNumberFormat="1" applyFont="1" applyBorder="1" applyAlignment="1" applyProtection="1">
      <alignment horizontal="right" vertical="center" wrapText="1" readingOrder="1"/>
      <protection locked="0"/>
    </xf>
    <xf numFmtId="0" fontId="8" fillId="0" borderId="48" xfId="0" applyFont="1" applyBorder="1" applyAlignment="1" applyProtection="1">
      <alignment horizontal="left" vertical="center" wrapText="1" readingOrder="1"/>
      <protection locked="0"/>
    </xf>
    <xf numFmtId="167" fontId="8" fillId="0" borderId="48" xfId="0" applyNumberFormat="1" applyFont="1" applyBorder="1" applyAlignment="1" applyProtection="1">
      <alignment horizontal="right" vertical="center" wrapText="1" readingOrder="1"/>
      <protection locked="0"/>
    </xf>
    <xf numFmtId="167" fontId="8" fillId="0" borderId="48" xfId="0" applyNumberFormat="1" applyFont="1" applyBorder="1" applyAlignment="1" applyProtection="1">
      <alignment horizontal="center" vertical="center" wrapText="1" readingOrder="1"/>
      <protection locked="0"/>
    </xf>
    <xf numFmtId="0" fontId="8" fillId="0" borderId="48" xfId="0" applyFont="1" applyBorder="1" applyAlignment="1" applyProtection="1">
      <alignment horizontal="center" vertical="center" wrapText="1" readingOrder="1"/>
      <protection locked="0"/>
    </xf>
    <xf numFmtId="167" fontId="8" fillId="0" borderId="45" xfId="0" applyNumberFormat="1" applyFont="1" applyFill="1" applyBorder="1" applyAlignment="1" applyProtection="1">
      <alignment horizontal="center" vertical="center" wrapText="1" readingOrder="1"/>
      <protection locked="0"/>
    </xf>
    <xf numFmtId="167" fontId="8" fillId="0" borderId="42" xfId="0" applyNumberFormat="1" applyFont="1" applyBorder="1" applyAlignment="1" applyProtection="1">
      <alignment horizontal="right" vertical="center" wrapText="1" readingOrder="1"/>
      <protection locked="0"/>
    </xf>
    <xf numFmtId="0" fontId="8" fillId="0" borderId="43" xfId="0" applyFont="1" applyBorder="1" applyAlignment="1" applyProtection="1">
      <alignment horizontal="left" vertical="center" wrapText="1" readingOrder="1"/>
      <protection locked="0"/>
    </xf>
    <xf numFmtId="0" fontId="8" fillId="0" borderId="46" xfId="0" applyFont="1" applyBorder="1" applyAlignment="1" applyProtection="1">
      <alignment horizontal="left" vertical="center" wrapText="1" readingOrder="1"/>
      <protection locked="0"/>
    </xf>
    <xf numFmtId="0" fontId="8" fillId="0" borderId="49" xfId="0" applyFont="1" applyBorder="1" applyAlignment="1" applyProtection="1">
      <alignment horizontal="left" vertical="center" wrapText="1" readingOrder="1"/>
      <protection locked="0"/>
    </xf>
    <xf numFmtId="0" fontId="8" fillId="0" borderId="45" xfId="0" applyFont="1" applyBorder="1" applyAlignment="1" applyProtection="1">
      <alignment horizontal="left" vertical="center" wrapText="1" readingOrder="1"/>
      <protection locked="0"/>
    </xf>
    <xf numFmtId="0" fontId="8" fillId="0" borderId="45" xfId="0" applyFont="1" applyBorder="1" applyAlignment="1" applyProtection="1">
      <alignment horizontal="center" vertical="center" wrapText="1" readingOrder="1"/>
      <protection locked="0"/>
    </xf>
    <xf numFmtId="168" fontId="8" fillId="0" borderId="45" xfId="1" applyNumberFormat="1" applyFont="1" applyBorder="1" applyAlignment="1" applyProtection="1">
      <alignment horizontal="center" vertical="center" wrapText="1" readingOrder="1"/>
      <protection locked="0"/>
    </xf>
    <xf numFmtId="0" fontId="8" fillId="0" borderId="45" xfId="0" applyFont="1" applyFill="1" applyBorder="1" applyAlignment="1" applyProtection="1">
      <alignment horizontal="center" vertical="center" wrapText="1" readingOrder="1"/>
      <protection locked="0"/>
    </xf>
    <xf numFmtId="167" fontId="8" fillId="0" borderId="45" xfId="0" applyNumberFormat="1" applyFont="1" applyBorder="1" applyAlignment="1" applyProtection="1">
      <alignment horizontal="center" vertical="center" wrapText="1" readingOrder="1"/>
      <protection locked="0"/>
    </xf>
    <xf numFmtId="167" fontId="8" fillId="0" borderId="42" xfId="0" applyNumberFormat="1" applyFont="1" applyBorder="1" applyAlignment="1" applyProtection="1">
      <alignment horizontal="center" vertical="center" wrapText="1" readingOrder="1"/>
      <protection locked="0"/>
    </xf>
    <xf numFmtId="0" fontId="8" fillId="0" borderId="42" xfId="0" applyFont="1" applyBorder="1" applyAlignment="1" applyProtection="1">
      <alignment horizontal="center" vertical="center" wrapText="1" readingOrder="1"/>
      <protection locked="0"/>
    </xf>
    <xf numFmtId="167" fontId="8" fillId="0" borderId="45" xfId="0" applyNumberFormat="1" applyFont="1" applyBorder="1" applyAlignment="1" applyProtection="1">
      <alignment horizontal="right" vertical="center" wrapText="1" readingOrder="1"/>
      <protection locked="0"/>
    </xf>
    <xf numFmtId="0" fontId="8" fillId="0" borderId="45" xfId="0" applyFont="1" applyBorder="1" applyAlignment="1" applyProtection="1">
      <alignment vertical="center" wrapText="1" readingOrder="1"/>
      <protection locked="0"/>
    </xf>
    <xf numFmtId="0" fontId="8" fillId="0" borderId="48" xfId="0" applyFont="1" applyBorder="1" applyAlignment="1" applyProtection="1">
      <alignment horizontal="left" vertical="center" wrapText="1" readingOrder="1"/>
      <protection locked="0"/>
    </xf>
    <xf numFmtId="167" fontId="8" fillId="0" borderId="48" xfId="0" applyNumberFormat="1" applyFont="1" applyBorder="1" applyAlignment="1" applyProtection="1">
      <alignment horizontal="right" vertical="center" wrapText="1" readingOrder="1"/>
      <protection locked="0"/>
    </xf>
    <xf numFmtId="0" fontId="8" fillId="0" borderId="48" xfId="0" applyFont="1" applyBorder="1" applyAlignment="1" applyProtection="1">
      <alignment vertical="center" wrapText="1" readingOrder="1"/>
      <protection locked="0"/>
    </xf>
    <xf numFmtId="0" fontId="8" fillId="0" borderId="48" xfId="0" applyFont="1" applyBorder="1" applyAlignment="1" applyProtection="1">
      <alignment horizontal="center" vertical="center" wrapText="1" readingOrder="1"/>
      <protection locked="0"/>
    </xf>
    <xf numFmtId="0" fontId="16" fillId="0" borderId="45" xfId="0" applyFont="1" applyBorder="1" applyAlignment="1" applyProtection="1">
      <alignment horizontal="left" vertical="center" wrapText="1" readingOrder="1"/>
      <protection locked="0"/>
    </xf>
    <xf numFmtId="167" fontId="16" fillId="0" borderId="45" xfId="0" applyNumberFormat="1" applyFont="1" applyBorder="1" applyAlignment="1" applyProtection="1">
      <alignment horizontal="right" vertical="center" wrapText="1" readingOrder="1"/>
      <protection locked="0"/>
    </xf>
    <xf numFmtId="0" fontId="19" fillId="0" borderId="45" xfId="5" applyNumberFormat="1" applyFont="1" applyFill="1" applyBorder="1" applyAlignment="1" applyProtection="1">
      <alignment horizontal="left" vertical="center" wrapText="1"/>
    </xf>
    <xf numFmtId="167" fontId="16" fillId="0" borderId="48" xfId="0" applyNumberFormat="1" applyFont="1" applyBorder="1" applyAlignment="1" applyProtection="1">
      <alignment horizontal="right" vertical="center" wrapText="1" readingOrder="1"/>
      <protection locked="0"/>
    </xf>
    <xf numFmtId="167" fontId="8" fillId="0" borderId="45" xfId="0" applyNumberFormat="1" applyFont="1" applyFill="1" applyBorder="1" applyAlignment="1" applyProtection="1">
      <alignment horizontal="right" vertical="center" wrapText="1" readingOrder="1"/>
      <protection locked="0"/>
    </xf>
    <xf numFmtId="0" fontId="8" fillId="0" borderId="45" xfId="0" applyFont="1" applyFill="1" applyBorder="1" applyAlignment="1" applyProtection="1">
      <alignment horizontal="left" vertical="center" wrapText="1" readingOrder="1"/>
      <protection locked="0"/>
    </xf>
    <xf numFmtId="0" fontId="8" fillId="0" borderId="42" xfId="0" applyFont="1" applyBorder="1" applyAlignment="1" applyProtection="1">
      <alignment horizontal="left" vertical="center" wrapText="1" readingOrder="1"/>
      <protection locked="0"/>
    </xf>
    <xf numFmtId="3" fontId="8" fillId="0" borderId="45" xfId="0" applyNumberFormat="1" applyFont="1" applyBorder="1" applyAlignment="1" applyProtection="1">
      <alignment horizontal="center" vertical="center" wrapText="1" readingOrder="1"/>
      <protection locked="0"/>
    </xf>
    <xf numFmtId="0" fontId="10" fillId="0" borderId="44" xfId="0" applyFont="1" applyBorder="1" applyAlignment="1">
      <alignment horizontal="left" vertical="center" wrapText="1"/>
    </xf>
    <xf numFmtId="0" fontId="9" fillId="0" borderId="46" xfId="0" applyFont="1" applyBorder="1" applyAlignment="1">
      <alignment horizontal="center" vertical="center" wrapText="1"/>
    </xf>
    <xf numFmtId="167" fontId="9" fillId="0" borderId="45" xfId="0" applyNumberFormat="1" applyFont="1" applyBorder="1" applyAlignment="1">
      <alignment horizontal="center" vertical="center" wrapText="1"/>
    </xf>
    <xf numFmtId="0" fontId="8" fillId="0" borderId="98" xfId="0" applyFont="1" applyBorder="1" applyAlignment="1" applyProtection="1">
      <alignment horizontal="left" vertical="center" wrapText="1" readingOrder="1"/>
      <protection locked="0"/>
    </xf>
    <xf numFmtId="0" fontId="8" fillId="0" borderId="46" xfId="0" applyFont="1" applyBorder="1" applyAlignment="1" applyProtection="1">
      <alignment horizontal="left" vertical="center" wrapText="1" readingOrder="1"/>
      <protection locked="0"/>
    </xf>
    <xf numFmtId="0" fontId="8" fillId="0" borderId="49" xfId="0" applyFont="1" applyBorder="1" applyAlignment="1" applyProtection="1">
      <alignment horizontal="left" vertical="center" wrapText="1" readingOrder="1"/>
      <protection locked="0"/>
    </xf>
    <xf numFmtId="0" fontId="8" fillId="0" borderId="42" xfId="0" applyFont="1" applyBorder="1" applyAlignment="1" applyProtection="1">
      <alignment vertical="center" wrapText="1" readingOrder="1"/>
      <protection locked="0"/>
    </xf>
    <xf numFmtId="167" fontId="8" fillId="0" borderId="42" xfId="0" applyNumberFormat="1" applyFont="1" applyBorder="1" applyAlignment="1" applyProtection="1">
      <alignment horizontal="right" vertical="center" wrapText="1" readingOrder="1"/>
      <protection locked="0"/>
    </xf>
    <xf numFmtId="167" fontId="8" fillId="0" borderId="46" xfId="0" applyNumberFormat="1" applyFont="1" applyBorder="1" applyAlignment="1" applyProtection="1">
      <alignment horizontal="center" vertical="center" wrapText="1" readingOrder="1"/>
      <protection locked="0"/>
    </xf>
    <xf numFmtId="0" fontId="8" fillId="0" borderId="46" xfId="0" applyFont="1" applyBorder="1" applyAlignment="1" applyProtection="1">
      <alignment horizontal="center" vertical="center" wrapText="1" readingOrder="1"/>
      <protection locked="0"/>
    </xf>
    <xf numFmtId="0" fontId="8" fillId="0" borderId="43" xfId="0" applyFont="1" applyBorder="1" applyAlignment="1" applyProtection="1">
      <alignment horizontal="left" vertical="center" wrapText="1" readingOrder="1"/>
      <protection locked="0"/>
    </xf>
    <xf numFmtId="0" fontId="8" fillId="0" borderId="99" xfId="0" applyFont="1" applyBorder="1" applyAlignment="1" applyProtection="1">
      <alignment horizontal="left" vertical="center" wrapText="1" readingOrder="1"/>
      <protection locked="0"/>
    </xf>
    <xf numFmtId="0" fontId="8" fillId="0" borderId="88" xfId="0" applyFont="1" applyBorder="1" applyAlignment="1" applyProtection="1">
      <alignment horizontal="left" vertical="center" wrapText="1" readingOrder="1"/>
      <protection locked="0"/>
    </xf>
    <xf numFmtId="0" fontId="19" fillId="0" borderId="42" xfId="5" applyNumberFormat="1" applyFont="1" applyFill="1" applyBorder="1" applyAlignment="1" applyProtection="1">
      <alignment horizontal="left" vertical="center" wrapText="1"/>
    </xf>
    <xf numFmtId="0" fontId="16" fillId="0" borderId="42" xfId="0" applyFont="1" applyBorder="1" applyAlignment="1" applyProtection="1">
      <alignment horizontal="left" vertical="center" wrapText="1" readingOrder="1"/>
      <protection locked="0"/>
    </xf>
    <xf numFmtId="167" fontId="16" fillId="0" borderId="42" xfId="0" applyNumberFormat="1" applyFont="1" applyBorder="1" applyAlignment="1" applyProtection="1">
      <alignment horizontal="right" vertical="center" wrapText="1" readingOrder="1"/>
      <protection locked="0"/>
    </xf>
    <xf numFmtId="0" fontId="16" fillId="0" borderId="45" xfId="0" applyFont="1" applyFill="1" applyBorder="1" applyAlignment="1" applyProtection="1">
      <alignment horizontal="left" vertical="center" wrapText="1" readingOrder="1"/>
      <protection locked="0"/>
    </xf>
    <xf numFmtId="0" fontId="8" fillId="0" borderId="71" xfId="0" applyFont="1" applyBorder="1" applyAlignment="1" applyProtection="1">
      <alignment horizontal="left" vertical="center" wrapText="1" readingOrder="1"/>
      <protection locked="0"/>
    </xf>
    <xf numFmtId="0" fontId="8" fillId="0" borderId="71" xfId="0" applyFont="1" applyBorder="1" applyAlignment="1" applyProtection="1">
      <alignment horizontal="center" vertical="center" wrapText="1" readingOrder="1"/>
      <protection locked="0"/>
    </xf>
    <xf numFmtId="0" fontId="8" fillId="0" borderId="95" xfId="0" applyFont="1" applyBorder="1" applyAlignment="1" applyProtection="1">
      <alignment horizontal="center" vertical="center" wrapText="1" readingOrder="1"/>
      <protection locked="0"/>
    </xf>
    <xf numFmtId="0" fontId="31" fillId="15" borderId="100" xfId="0" applyFont="1" applyFill="1" applyBorder="1" applyAlignment="1" applyProtection="1">
      <alignment horizontal="right" vertical="center"/>
      <protection locked="0"/>
    </xf>
    <xf numFmtId="169" fontId="31" fillId="15" borderId="100" xfId="1" applyNumberFormat="1" applyFont="1" applyFill="1" applyBorder="1" applyAlignment="1" applyProtection="1">
      <alignment horizontal="right" vertical="center"/>
      <protection locked="0"/>
    </xf>
    <xf numFmtId="0" fontId="31" fillId="15" borderId="0" xfId="0" applyFont="1" applyFill="1" applyBorder="1" applyAlignment="1" applyProtection="1">
      <alignment vertical="center"/>
      <protection locked="0"/>
    </xf>
    <xf numFmtId="0" fontId="31" fillId="15" borderId="0" xfId="0" applyFont="1" applyFill="1" applyBorder="1" applyAlignment="1" applyProtection="1">
      <alignment horizontal="left" vertical="center"/>
      <protection locked="0"/>
    </xf>
    <xf numFmtId="0" fontId="31" fillId="15" borderId="0" xfId="0" applyFont="1" applyFill="1" applyBorder="1" applyAlignment="1" applyProtection="1">
      <alignment horizontal="center" vertical="center"/>
      <protection locked="0"/>
    </xf>
    <xf numFmtId="167" fontId="8" fillId="0" borderId="45" xfId="0" applyNumberFormat="1" applyFont="1" applyFill="1" applyBorder="1" applyAlignment="1" applyProtection="1">
      <alignment vertical="center" wrapText="1" readingOrder="1"/>
      <protection locked="0"/>
    </xf>
    <xf numFmtId="167" fontId="8" fillId="0" borderId="45" xfId="0" applyNumberFormat="1" applyFont="1" applyFill="1" applyBorder="1" applyAlignment="1" applyProtection="1">
      <alignment vertical="center" readingOrder="1"/>
      <protection locked="0"/>
    </xf>
    <xf numFmtId="0" fontId="0" fillId="0" borderId="100" xfId="0" applyBorder="1" applyAlignment="1" applyProtection="1">
      <alignment vertical="center"/>
      <protection locked="0"/>
    </xf>
    <xf numFmtId="14" fontId="8" fillId="0" borderId="48" xfId="0" applyNumberFormat="1" applyFont="1" applyBorder="1" applyAlignment="1" applyProtection="1">
      <alignment horizontal="left" vertical="center" wrapText="1" readingOrder="1"/>
      <protection locked="0"/>
    </xf>
    <xf numFmtId="167" fontId="8" fillId="7" borderId="42" xfId="0" applyNumberFormat="1" applyFont="1" applyFill="1" applyBorder="1" applyAlignment="1" applyProtection="1">
      <alignment horizontal="right" vertical="center" wrapText="1" readingOrder="1"/>
      <protection locked="0"/>
    </xf>
    <xf numFmtId="14" fontId="8" fillId="0" borderId="42" xfId="0" applyNumberFormat="1" applyFont="1" applyFill="1" applyBorder="1" applyAlignment="1" applyProtection="1">
      <alignment horizontal="left" vertical="center" wrapText="1" readingOrder="1"/>
      <protection locked="0"/>
    </xf>
    <xf numFmtId="167" fontId="8" fillId="7" borderId="48" xfId="0" applyNumberFormat="1" applyFont="1" applyFill="1" applyBorder="1" applyAlignment="1" applyProtection="1">
      <alignment horizontal="right" vertical="center" wrapText="1" readingOrder="1"/>
      <protection locked="0"/>
    </xf>
    <xf numFmtId="0" fontId="8" fillId="7" borderId="48" xfId="0" applyFont="1" applyFill="1" applyBorder="1" applyAlignment="1" applyProtection="1">
      <alignment horizontal="left" vertical="center" wrapText="1" readingOrder="1"/>
      <protection locked="0"/>
    </xf>
    <xf numFmtId="14" fontId="8" fillId="7" borderId="48" xfId="0" applyNumberFormat="1" applyFont="1" applyFill="1" applyBorder="1" applyAlignment="1" applyProtection="1">
      <alignment horizontal="left" vertical="center" wrapText="1" readingOrder="1"/>
      <protection locked="0"/>
    </xf>
    <xf numFmtId="14" fontId="8" fillId="0" borderId="42" xfId="0" applyNumberFormat="1" applyFont="1" applyBorder="1" applyAlignment="1" applyProtection="1">
      <alignment horizontal="left" vertical="center" wrapText="1" readingOrder="1"/>
      <protection locked="0"/>
    </xf>
    <xf numFmtId="168" fontId="8" fillId="0" borderId="42" xfId="4" applyNumberFormat="1" applyFont="1" applyFill="1" applyBorder="1" applyAlignment="1" applyProtection="1">
      <alignment horizontal="left" vertical="center" wrapText="1" readingOrder="1"/>
      <protection locked="0"/>
    </xf>
    <xf numFmtId="168" fontId="8" fillId="0" borderId="48" xfId="4" applyNumberFormat="1" applyFont="1" applyFill="1" applyBorder="1" applyAlignment="1" applyProtection="1">
      <alignment horizontal="left" vertical="center" wrapText="1" readingOrder="1"/>
      <protection locked="0"/>
    </xf>
    <xf numFmtId="10" fontId="0" fillId="14" borderId="42" xfId="7" applyNumberFormat="1" applyFont="1" applyFill="1" applyBorder="1" applyAlignment="1" applyProtection="1">
      <alignment horizontal="center" vertical="center"/>
    </xf>
    <xf numFmtId="9" fontId="0" fillId="14" borderId="42" xfId="7" applyFont="1" applyFill="1" applyBorder="1" applyAlignment="1" applyProtection="1">
      <alignment horizontal="center" vertical="center"/>
    </xf>
    <xf numFmtId="10" fontId="0" fillId="14" borderId="45" xfId="7" applyNumberFormat="1" applyFont="1" applyFill="1" applyBorder="1" applyAlignment="1" applyProtection="1">
      <alignment horizontal="center" vertical="center"/>
    </xf>
    <xf numFmtId="9" fontId="0" fillId="14" borderId="45" xfId="7" applyFont="1" applyFill="1" applyBorder="1" applyAlignment="1" applyProtection="1">
      <alignment horizontal="center" vertical="center"/>
    </xf>
    <xf numFmtId="10" fontId="0" fillId="14" borderId="48" xfId="7" applyNumberFormat="1" applyFont="1" applyFill="1" applyBorder="1" applyAlignment="1" applyProtection="1">
      <alignment horizontal="center" vertical="center"/>
    </xf>
    <xf numFmtId="9" fontId="0" fillId="14" borderId="48" xfId="7" applyFont="1" applyFill="1" applyBorder="1" applyAlignment="1" applyProtection="1">
      <alignment horizontal="center" vertical="center"/>
    </xf>
    <xf numFmtId="0" fontId="0" fillId="0" borderId="42" xfId="0" applyBorder="1" applyAlignment="1" applyProtection="1">
      <alignment vertical="center"/>
    </xf>
    <xf numFmtId="10" fontId="0" fillId="14" borderId="110" xfId="7" applyNumberFormat="1" applyFont="1" applyFill="1" applyBorder="1" applyAlignment="1" applyProtection="1">
      <alignment horizontal="center" vertical="center"/>
    </xf>
    <xf numFmtId="10" fontId="0" fillId="14" borderId="100" xfId="7" applyNumberFormat="1" applyFont="1" applyFill="1" applyBorder="1" applyAlignment="1" applyProtection="1">
      <alignment horizontal="center" vertical="center"/>
    </xf>
    <xf numFmtId="9" fontId="0" fillId="14" borderId="100" xfId="7" applyFont="1" applyFill="1" applyBorder="1" applyAlignment="1" applyProtection="1">
      <alignment horizontal="center" vertical="center"/>
    </xf>
    <xf numFmtId="10" fontId="0" fillId="2" borderId="45" xfId="7" applyNumberFormat="1" applyFont="1" applyFill="1" applyBorder="1" applyAlignment="1" applyProtection="1">
      <alignment horizontal="center" vertical="center"/>
    </xf>
    <xf numFmtId="10" fontId="0" fillId="14" borderId="42" xfId="7" applyNumberFormat="1" applyFont="1" applyFill="1" applyBorder="1" applyAlignment="1" applyProtection="1">
      <alignment horizontal="center" vertical="center" wrapText="1"/>
    </xf>
    <xf numFmtId="0" fontId="8" fillId="0" borderId="88" xfId="0" applyFont="1" applyBorder="1" applyAlignment="1" applyProtection="1">
      <alignment horizontal="left" wrapText="1" readingOrder="1"/>
      <protection locked="0"/>
    </xf>
    <xf numFmtId="0" fontId="8" fillId="0" borderId="98" xfId="0" applyFont="1" applyBorder="1" applyAlignment="1" applyProtection="1">
      <alignment horizontal="left" wrapText="1" readingOrder="1"/>
      <protection locked="0"/>
    </xf>
    <xf numFmtId="0" fontId="8" fillId="0" borderId="99" xfId="0" applyFont="1" applyBorder="1" applyAlignment="1" applyProtection="1">
      <alignment horizontal="left" wrapText="1" readingOrder="1"/>
      <protection locked="0"/>
    </xf>
    <xf numFmtId="0" fontId="8" fillId="7" borderId="99" xfId="0" applyFont="1" applyFill="1" applyBorder="1" applyAlignment="1" applyProtection="1">
      <alignment horizontal="left" vertical="center" wrapText="1" readingOrder="1"/>
      <protection locked="0"/>
    </xf>
    <xf numFmtId="0" fontId="8" fillId="0" borderId="88" xfId="0" applyFont="1" applyBorder="1" applyAlignment="1" applyProtection="1">
      <alignment vertical="center" wrapText="1" readingOrder="1"/>
      <protection locked="0"/>
    </xf>
    <xf numFmtId="0" fontId="16" fillId="0" borderId="88" xfId="0" applyFont="1" applyBorder="1" applyAlignment="1" applyProtection="1">
      <alignment vertical="center" wrapText="1" readingOrder="1"/>
      <protection locked="0"/>
    </xf>
    <xf numFmtId="0" fontId="12" fillId="0" borderId="98" xfId="0" applyFont="1" applyBorder="1" applyAlignment="1">
      <alignment horizontal="left" vertical="center" wrapText="1"/>
    </xf>
    <xf numFmtId="0" fontId="12" fillId="0" borderId="98" xfId="0" applyFont="1" applyFill="1" applyBorder="1" applyAlignment="1">
      <alignment horizontal="left" vertical="center" wrapText="1"/>
    </xf>
    <xf numFmtId="0" fontId="12" fillId="0" borderId="98" xfId="0" applyFont="1" applyBorder="1" applyAlignment="1">
      <alignment vertical="center"/>
    </xf>
    <xf numFmtId="0" fontId="12" fillId="0" borderId="199" xfId="0" applyFont="1" applyBorder="1" applyAlignment="1">
      <alignment horizontal="left" vertical="center" wrapText="1"/>
    </xf>
    <xf numFmtId="0" fontId="12" fillId="0" borderId="99" xfId="0" applyFont="1" applyBorder="1" applyAlignment="1">
      <alignment horizontal="left" vertical="center" wrapText="1"/>
    </xf>
    <xf numFmtId="0" fontId="16" fillId="0" borderId="98" xfId="0" applyFont="1" applyFill="1" applyBorder="1" applyAlignment="1" applyProtection="1">
      <alignment horizontal="left" vertical="center" wrapText="1" readingOrder="1"/>
      <protection locked="0"/>
    </xf>
    <xf numFmtId="0" fontId="12" fillId="0" borderId="88" xfId="0" applyFont="1" applyBorder="1" applyAlignment="1">
      <alignment horizontal="left" vertical="center" wrapText="1"/>
    </xf>
    <xf numFmtId="167" fontId="8" fillId="0" borderId="98" xfId="0" applyNumberFormat="1" applyFont="1" applyBorder="1" applyAlignment="1" applyProtection="1">
      <alignment horizontal="left" vertical="center" wrapText="1" readingOrder="1"/>
      <protection locked="0"/>
    </xf>
    <xf numFmtId="0" fontId="8" fillId="0" borderId="98" xfId="0" applyFont="1" applyBorder="1" applyAlignment="1" applyProtection="1">
      <alignment horizontal="center" vertical="center" wrapText="1" readingOrder="1"/>
      <protection locked="0"/>
    </xf>
    <xf numFmtId="0" fontId="8" fillId="0" borderId="98" xfId="0" applyFont="1" applyFill="1" applyBorder="1" applyAlignment="1" applyProtection="1">
      <alignment horizontal="center" vertical="center" wrapText="1" readingOrder="1"/>
      <protection locked="0"/>
    </xf>
    <xf numFmtId="14" fontId="8" fillId="0" borderId="46" xfId="0" applyNumberFormat="1" applyFont="1" applyBorder="1" applyAlignment="1" applyProtection="1">
      <alignment horizontal="left" vertical="center" wrapText="1" readingOrder="1"/>
      <protection locked="0"/>
    </xf>
    <xf numFmtId="0" fontId="8" fillId="7" borderId="43" xfId="0" applyFont="1" applyFill="1" applyBorder="1" applyAlignment="1" applyProtection="1">
      <alignment horizontal="left" vertical="center" wrapText="1" readingOrder="1"/>
      <protection locked="0"/>
    </xf>
    <xf numFmtId="0" fontId="8" fillId="7" borderId="46" xfId="0" applyFont="1" applyFill="1" applyBorder="1" applyAlignment="1" applyProtection="1">
      <alignment horizontal="left" vertical="center" wrapText="1" readingOrder="1"/>
      <protection locked="0"/>
    </xf>
    <xf numFmtId="0" fontId="8" fillId="7" borderId="49" xfId="0" applyFont="1" applyFill="1" applyBorder="1" applyAlignment="1" applyProtection="1">
      <alignment horizontal="left" vertical="center" wrapText="1" readingOrder="1"/>
      <protection locked="0"/>
    </xf>
    <xf numFmtId="0" fontId="8" fillId="0" borderId="46" xfId="0" applyFont="1" applyFill="1" applyBorder="1" applyAlignment="1" applyProtection="1">
      <alignment horizontal="left" vertical="center" wrapText="1" readingOrder="1"/>
      <protection locked="0"/>
    </xf>
    <xf numFmtId="0" fontId="18" fillId="0" borderId="44" xfId="0" applyFont="1" applyBorder="1" applyAlignment="1" applyProtection="1">
      <alignment horizontal="left" vertical="center" wrapText="1" readingOrder="1"/>
      <protection locked="0"/>
    </xf>
    <xf numFmtId="0" fontId="16" fillId="0" borderId="46" xfId="0" applyFont="1" applyBorder="1" applyAlignment="1" applyProtection="1">
      <alignment horizontal="left" vertical="center" wrapText="1" readingOrder="1"/>
      <protection locked="0"/>
    </xf>
    <xf numFmtId="0" fontId="16" fillId="0" borderId="46" xfId="0" applyFont="1" applyBorder="1" applyAlignment="1" applyProtection="1">
      <alignment vertical="center" wrapText="1" readingOrder="1"/>
      <protection locked="0"/>
    </xf>
    <xf numFmtId="0" fontId="16" fillId="0" borderId="46" xfId="0" applyFont="1" applyBorder="1" applyAlignment="1" applyProtection="1">
      <alignment horizontal="center" vertical="center" wrapText="1" readingOrder="1"/>
      <protection locked="0"/>
    </xf>
    <xf numFmtId="0" fontId="18" fillId="0" borderId="44" xfId="0" applyFont="1" applyFill="1" applyBorder="1" applyAlignment="1" applyProtection="1">
      <alignment horizontal="left" vertical="center" wrapText="1" readingOrder="1"/>
      <protection locked="0"/>
    </xf>
    <xf numFmtId="0" fontId="14" fillId="0" borderId="44" xfId="0" applyFont="1" applyBorder="1" applyAlignment="1" applyProtection="1">
      <alignment horizontal="left" vertical="center" wrapText="1"/>
      <protection locked="0"/>
    </xf>
    <xf numFmtId="0" fontId="26" fillId="0" borderId="44" xfId="0" applyFont="1" applyBorder="1" applyAlignment="1" applyProtection="1">
      <alignment vertical="center" wrapText="1" readingOrder="1"/>
      <protection locked="0"/>
    </xf>
    <xf numFmtId="0" fontId="8" fillId="0" borderId="46" xfId="0" applyFont="1" applyFill="1" applyBorder="1" applyAlignment="1" applyProtection="1">
      <alignment horizontal="center" vertical="center" wrapText="1" readingOrder="1"/>
      <protection locked="0"/>
    </xf>
    <xf numFmtId="0" fontId="26" fillId="0" borderId="44" xfId="0" applyFont="1" applyFill="1" applyBorder="1" applyAlignment="1" applyProtection="1">
      <alignment horizontal="left" vertical="center" wrapText="1" readingOrder="1"/>
      <protection locked="0"/>
    </xf>
    <xf numFmtId="0" fontId="26" fillId="0" borderId="44" xfId="0" applyFont="1" applyBorder="1" applyAlignment="1" applyProtection="1">
      <alignment horizontal="left" vertical="center" wrapText="1" readingOrder="1"/>
      <protection locked="0"/>
    </xf>
    <xf numFmtId="0" fontId="0" fillId="0" borderId="74" xfId="0" applyBorder="1" applyAlignment="1" applyProtection="1">
      <alignment vertical="center"/>
      <protection locked="0"/>
    </xf>
    <xf numFmtId="0" fontId="8" fillId="0" borderId="76" xfId="0" applyFont="1" applyBorder="1" applyAlignment="1" applyProtection="1">
      <alignment vertical="center" wrapText="1" readingOrder="1"/>
      <protection locked="0"/>
    </xf>
    <xf numFmtId="168" fontId="8" fillId="0" borderId="76" xfId="1" applyNumberFormat="1" applyFont="1" applyBorder="1" applyAlignment="1" applyProtection="1">
      <alignment horizontal="left" vertical="center" wrapText="1" readingOrder="1"/>
    </xf>
    <xf numFmtId="168" fontId="8" fillId="0" borderId="74" xfId="4" applyNumberFormat="1" applyFont="1" applyBorder="1" applyAlignment="1" applyProtection="1">
      <alignment horizontal="left" vertical="center" wrapText="1" readingOrder="1"/>
      <protection locked="0"/>
    </xf>
    <xf numFmtId="168" fontId="8" fillId="0" borderId="76" xfId="4" applyNumberFormat="1" applyFont="1" applyBorder="1" applyAlignment="1" applyProtection="1">
      <alignment horizontal="left" vertical="center" wrapText="1" readingOrder="1"/>
      <protection locked="0"/>
    </xf>
    <xf numFmtId="168" fontId="8" fillId="0" borderId="75" xfId="4" applyNumberFormat="1" applyFont="1" applyBorder="1" applyAlignment="1" applyProtection="1">
      <alignment horizontal="left" vertical="center" wrapText="1" readingOrder="1"/>
      <protection locked="0"/>
    </xf>
    <xf numFmtId="168" fontId="8" fillId="7" borderId="74" xfId="4" applyNumberFormat="1" applyFont="1" applyFill="1" applyBorder="1" applyAlignment="1" applyProtection="1">
      <alignment horizontal="left" vertical="center" wrapText="1" readingOrder="1"/>
    </xf>
    <xf numFmtId="168" fontId="8" fillId="7" borderId="76" xfId="4" applyNumberFormat="1" applyFont="1" applyFill="1" applyBorder="1" applyAlignment="1" applyProtection="1">
      <alignment horizontal="left" vertical="center" wrapText="1" readingOrder="1"/>
    </xf>
    <xf numFmtId="168" fontId="8" fillId="0" borderId="74" xfId="4" applyNumberFormat="1" applyFont="1" applyFill="1" applyBorder="1" applyAlignment="1" applyProtection="1">
      <alignment horizontal="left" vertical="center" wrapText="1" readingOrder="1"/>
      <protection locked="0"/>
    </xf>
    <xf numFmtId="168" fontId="8" fillId="0" borderId="76" xfId="4" applyNumberFormat="1" applyFont="1" applyFill="1" applyBorder="1" applyAlignment="1" applyProtection="1">
      <alignment horizontal="left" vertical="center" wrapText="1" readingOrder="1"/>
    </xf>
    <xf numFmtId="168" fontId="8" fillId="0" borderId="75" xfId="4" applyNumberFormat="1" applyFont="1" applyFill="1" applyBorder="1" applyAlignment="1" applyProtection="1">
      <alignment horizontal="left" vertical="center" wrapText="1" readingOrder="1"/>
    </xf>
    <xf numFmtId="168" fontId="8" fillId="7" borderId="75" xfId="4" applyNumberFormat="1" applyFont="1" applyFill="1" applyBorder="1" applyAlignment="1" applyProtection="1">
      <alignment horizontal="left" vertical="center" wrapText="1" readingOrder="1"/>
    </xf>
    <xf numFmtId="168" fontId="8" fillId="0" borderId="75" xfId="1" applyNumberFormat="1" applyFont="1" applyBorder="1" applyAlignment="1" applyProtection="1">
      <alignment horizontal="left" vertical="center" wrapText="1" readingOrder="1"/>
    </xf>
    <xf numFmtId="168" fontId="8" fillId="0" borderId="74" xfId="1" applyNumberFormat="1" applyFont="1" applyBorder="1" applyAlignment="1" applyProtection="1">
      <alignment horizontal="left" vertical="center" wrapText="1" readingOrder="1"/>
    </xf>
    <xf numFmtId="170" fontId="16" fillId="0" borderId="74" xfId="4" applyNumberFormat="1" applyFont="1" applyBorder="1" applyAlignment="1" applyProtection="1">
      <alignment horizontal="left" vertical="center" wrapText="1" readingOrder="1"/>
    </xf>
    <xf numFmtId="170" fontId="16" fillId="0" borderId="76" xfId="4" applyNumberFormat="1" applyFont="1" applyBorder="1" applyAlignment="1" applyProtection="1">
      <alignment horizontal="left" vertical="center" wrapText="1" readingOrder="1"/>
    </xf>
    <xf numFmtId="170" fontId="16" fillId="0" borderId="75" xfId="4" applyNumberFormat="1" applyFont="1" applyBorder="1" applyAlignment="1" applyProtection="1">
      <alignment horizontal="left" vertical="center" wrapText="1" readingOrder="1"/>
    </xf>
    <xf numFmtId="170" fontId="16" fillId="0" borderId="74" xfId="4" applyNumberFormat="1" applyFont="1" applyFill="1" applyBorder="1" applyAlignment="1" applyProtection="1">
      <alignment horizontal="left" vertical="center" wrapText="1" readingOrder="1"/>
    </xf>
    <xf numFmtId="170" fontId="16" fillId="0" borderId="76" xfId="4" applyNumberFormat="1" applyFont="1" applyFill="1" applyBorder="1" applyAlignment="1" applyProtection="1">
      <alignment horizontal="left" vertical="center" wrapText="1" readingOrder="1"/>
    </xf>
    <xf numFmtId="170" fontId="16" fillId="0" borderId="76" xfId="3" applyNumberFormat="1" applyFont="1" applyFill="1" applyBorder="1" applyAlignment="1" applyProtection="1">
      <alignment horizontal="center" vertical="center" wrapText="1" readingOrder="1"/>
    </xf>
    <xf numFmtId="170" fontId="16" fillId="0" borderId="76" xfId="2" applyNumberFormat="1" applyFont="1" applyFill="1" applyBorder="1" applyAlignment="1" applyProtection="1">
      <alignment horizontal="left" vertical="center" wrapText="1" readingOrder="1"/>
    </xf>
    <xf numFmtId="170" fontId="16" fillId="8" borderId="74" xfId="4" applyNumberFormat="1" applyFont="1" applyFill="1" applyBorder="1" applyAlignment="1" applyProtection="1">
      <alignment horizontal="left" vertical="center" wrapText="1" readingOrder="1"/>
    </xf>
    <xf numFmtId="170" fontId="16" fillId="8" borderId="76" xfId="4" applyNumberFormat="1" applyFont="1" applyFill="1" applyBorder="1" applyAlignment="1" applyProtection="1">
      <alignment horizontal="left" vertical="center" wrapText="1" readingOrder="1"/>
    </xf>
    <xf numFmtId="170" fontId="16" fillId="8" borderId="75" xfId="4" applyNumberFormat="1" applyFont="1" applyFill="1" applyBorder="1" applyAlignment="1" applyProtection="1">
      <alignment horizontal="left" vertical="center" wrapText="1" readingOrder="1"/>
    </xf>
    <xf numFmtId="168" fontId="8" fillId="0" borderId="76" xfId="1" applyNumberFormat="1" applyFont="1" applyBorder="1" applyAlignment="1" applyProtection="1">
      <alignment horizontal="left" vertical="center" wrapText="1" readingOrder="1"/>
      <protection locked="0"/>
    </xf>
    <xf numFmtId="168" fontId="8" fillId="0" borderId="76" xfId="1" applyNumberFormat="1" applyFont="1" applyFill="1" applyBorder="1" applyAlignment="1" applyProtection="1">
      <alignment horizontal="left" vertical="center" wrapText="1" readingOrder="1"/>
    </xf>
    <xf numFmtId="168" fontId="8" fillId="0" borderId="76" xfId="1" applyNumberFormat="1" applyFont="1" applyBorder="1" applyAlignment="1" applyProtection="1">
      <alignment horizontal="right" vertical="center" wrapText="1" readingOrder="1"/>
      <protection locked="0"/>
    </xf>
    <xf numFmtId="168" fontId="8" fillId="0" borderId="76" xfId="1" applyNumberFormat="1" applyFont="1" applyBorder="1" applyAlignment="1" applyProtection="1">
      <alignment horizontal="center" vertical="center" wrapText="1" readingOrder="1"/>
      <protection locked="0"/>
    </xf>
    <xf numFmtId="0" fontId="31" fillId="15" borderId="0" xfId="0" applyFont="1" applyFill="1" applyBorder="1" applyAlignment="1" applyProtection="1">
      <alignment horizontal="left" vertical="center"/>
    </xf>
    <xf numFmtId="0" fontId="31" fillId="15" borderId="220" xfId="0" applyFont="1" applyFill="1" applyBorder="1" applyAlignment="1" applyProtection="1">
      <alignment vertical="center"/>
    </xf>
    <xf numFmtId="0" fontId="0" fillId="0" borderId="221" xfId="0" applyBorder="1" applyAlignment="1" applyProtection="1">
      <alignment vertical="center"/>
    </xf>
    <xf numFmtId="0" fontId="0" fillId="0" borderId="222" xfId="0" applyBorder="1" applyAlignment="1" applyProtection="1">
      <alignment vertical="center"/>
    </xf>
    <xf numFmtId="0" fontId="0" fillId="0" borderId="223" xfId="0" applyBorder="1" applyAlignment="1" applyProtection="1">
      <alignment vertical="center"/>
    </xf>
    <xf numFmtId="0" fontId="0" fillId="0" borderId="220" xfId="0" applyBorder="1" applyAlignment="1" applyProtection="1">
      <alignment vertical="center"/>
    </xf>
    <xf numFmtId="0" fontId="0" fillId="0" borderId="228" xfId="0" applyBorder="1" applyAlignment="1" applyProtection="1">
      <alignment vertical="center"/>
    </xf>
    <xf numFmtId="0" fontId="0" fillId="0" borderId="74" xfId="0" applyBorder="1" applyAlignment="1" applyProtection="1">
      <alignment vertical="center"/>
    </xf>
    <xf numFmtId="0" fontId="0" fillId="0" borderId="46"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9" fontId="31" fillId="15" borderId="100" xfId="7" applyNumberFormat="1" applyFont="1" applyFill="1" applyBorder="1" applyAlignment="1" applyProtection="1">
      <alignment horizontal="center" vertical="center"/>
    </xf>
    <xf numFmtId="0" fontId="31" fillId="15" borderId="106" xfId="0" applyFont="1" applyFill="1" applyBorder="1" applyAlignment="1" applyProtection="1">
      <alignment horizontal="left" vertical="center"/>
      <protection locked="0"/>
    </xf>
    <xf numFmtId="0" fontId="0" fillId="0" borderId="49" xfId="0" applyBorder="1" applyAlignment="1" applyProtection="1">
      <alignment horizontal="left" vertical="center"/>
      <protection locked="0"/>
    </xf>
    <xf numFmtId="0" fontId="0" fillId="0" borderId="43" xfId="0" applyBorder="1" applyAlignment="1" applyProtection="1">
      <alignment horizontal="left" vertical="center"/>
      <protection locked="0"/>
    </xf>
    <xf numFmtId="10" fontId="0" fillId="14" borderId="71" xfId="7" applyNumberFormat="1" applyFont="1" applyFill="1" applyBorder="1" applyAlignment="1" applyProtection="1">
      <alignment horizontal="center" vertical="center"/>
    </xf>
    <xf numFmtId="9" fontId="0" fillId="14" borderId="71" xfId="7" applyFont="1" applyFill="1" applyBorder="1" applyAlignment="1" applyProtection="1">
      <alignment horizontal="center" vertical="center"/>
    </xf>
    <xf numFmtId="0" fontId="0" fillId="0" borderId="100" xfId="0" applyBorder="1" applyAlignment="1" applyProtection="1">
      <alignment horizontal="left" vertical="center"/>
      <protection locked="0"/>
    </xf>
    <xf numFmtId="0" fontId="0" fillId="0" borderId="100" xfId="0" applyBorder="1" applyAlignment="1" applyProtection="1">
      <alignment horizontal="center" vertical="center"/>
      <protection locked="0"/>
    </xf>
    <xf numFmtId="0" fontId="0" fillId="0" borderId="154" xfId="0" applyBorder="1" applyAlignment="1" applyProtection="1">
      <alignment vertical="center"/>
      <protection locked="0"/>
    </xf>
    <xf numFmtId="168" fontId="8" fillId="0" borderId="220" xfId="4" applyNumberFormat="1" applyFont="1" applyBorder="1" applyAlignment="1" applyProtection="1">
      <alignment horizontal="left" vertical="center" wrapText="1" readingOrder="1"/>
    </xf>
    <xf numFmtId="0" fontId="0" fillId="0" borderId="106" xfId="0" applyBorder="1" applyAlignment="1" applyProtection="1">
      <alignment horizontal="left" vertical="center"/>
      <protection locked="0"/>
    </xf>
    <xf numFmtId="0" fontId="8" fillId="0" borderId="237" xfId="0" applyFont="1" applyBorder="1" applyAlignment="1" applyProtection="1">
      <alignment horizontal="center" vertical="center" wrapText="1" readingOrder="1"/>
      <protection locked="0"/>
    </xf>
    <xf numFmtId="0" fontId="8" fillId="0" borderId="110" xfId="0" applyFont="1" applyBorder="1" applyAlignment="1" applyProtection="1">
      <alignment vertical="center" wrapText="1" readingOrder="1"/>
      <protection locked="0"/>
    </xf>
    <xf numFmtId="0" fontId="8" fillId="0" borderId="114" xfId="0" applyFont="1" applyBorder="1" applyAlignment="1" applyProtection="1">
      <alignment horizontal="center" vertical="center" wrapText="1" readingOrder="1"/>
      <protection locked="0"/>
    </xf>
    <xf numFmtId="168" fontId="8" fillId="0" borderId="225" xfId="4" applyNumberFormat="1" applyFont="1" applyBorder="1" applyAlignment="1" applyProtection="1">
      <alignment horizontal="left" vertical="center" wrapText="1" readingOrder="1"/>
    </xf>
    <xf numFmtId="9" fontId="0" fillId="14" borderId="110" xfId="7" applyFont="1" applyFill="1" applyBorder="1" applyAlignment="1" applyProtection="1">
      <alignment horizontal="center" vertical="center"/>
    </xf>
    <xf numFmtId="0" fontId="0" fillId="0" borderId="2" xfId="0" applyBorder="1" applyAlignment="1" applyProtection="1">
      <alignment horizontal="left" vertical="center"/>
      <protection locked="0"/>
    </xf>
    <xf numFmtId="0" fontId="10" fillId="0" borderId="94" xfId="0" applyFont="1" applyBorder="1" applyAlignment="1">
      <alignment horizontal="left" vertical="center" wrapText="1"/>
    </xf>
    <xf numFmtId="169" fontId="8" fillId="0" borderId="187" xfId="1" applyNumberFormat="1" applyFont="1" applyBorder="1" applyAlignment="1" applyProtection="1">
      <alignment horizontal="center" vertical="center" wrapText="1" readingOrder="1"/>
      <protection locked="0"/>
    </xf>
    <xf numFmtId="168" fontId="8" fillId="0" borderId="228" xfId="4" applyNumberFormat="1" applyFont="1" applyBorder="1" applyAlignment="1" applyProtection="1">
      <alignment horizontal="left" vertical="center" wrapText="1" readingOrder="1"/>
    </xf>
    <xf numFmtId="10" fontId="0" fillId="14" borderId="95" xfId="7" applyNumberFormat="1" applyFont="1" applyFill="1" applyBorder="1" applyAlignment="1" applyProtection="1">
      <alignment horizontal="center" vertical="center"/>
    </xf>
    <xf numFmtId="9" fontId="0" fillId="14" borderId="95" xfId="7" applyFont="1" applyFill="1" applyBorder="1" applyAlignment="1" applyProtection="1">
      <alignment horizontal="center" vertical="center"/>
    </xf>
    <xf numFmtId="0" fontId="0" fillId="0" borderId="96" xfId="0" applyBorder="1" applyAlignment="1" applyProtection="1">
      <alignment horizontal="left" vertical="center"/>
      <protection locked="0"/>
    </xf>
    <xf numFmtId="0" fontId="0" fillId="0" borderId="110" xfId="0" applyBorder="1" applyAlignment="1" applyProtection="1">
      <alignment vertical="center"/>
      <protection locked="0"/>
    </xf>
    <xf numFmtId="0" fontId="0" fillId="0" borderId="110" xfId="0" applyBorder="1" applyAlignment="1" applyProtection="1">
      <alignment horizontal="left" vertical="center"/>
      <protection locked="0"/>
    </xf>
    <xf numFmtId="0" fontId="0" fillId="0" borderId="110" xfId="0" applyBorder="1" applyAlignment="1" applyProtection="1">
      <alignment horizontal="center" vertical="center"/>
      <protection locked="0"/>
    </xf>
    <xf numFmtId="0" fontId="0" fillId="0" borderId="114" xfId="0" applyBorder="1" applyAlignment="1" applyProtection="1">
      <alignment vertical="center"/>
      <protection locked="0"/>
    </xf>
    <xf numFmtId="167" fontId="8" fillId="0" borderId="110" xfId="0" applyNumberFormat="1" applyFont="1" applyBorder="1" applyAlignment="1" applyProtection="1">
      <alignment horizontal="right" vertical="center" wrapText="1" readingOrder="1"/>
      <protection locked="0"/>
    </xf>
    <xf numFmtId="0" fontId="8" fillId="0" borderId="2" xfId="0" applyFont="1" applyBorder="1" applyAlignment="1" applyProtection="1">
      <alignment horizontal="left" vertical="center" wrapText="1" readingOrder="1"/>
      <protection locked="0"/>
    </xf>
    <xf numFmtId="168" fontId="8" fillId="0" borderId="110" xfId="4" applyNumberFormat="1" applyFont="1" applyBorder="1" applyAlignment="1" applyProtection="1">
      <alignment horizontal="left" vertical="center" wrapText="1" readingOrder="1"/>
      <protection locked="0"/>
    </xf>
    <xf numFmtId="168" fontId="8" fillId="0" borderId="114" xfId="4" applyNumberFormat="1" applyFont="1" applyBorder="1" applyAlignment="1" applyProtection="1">
      <alignment horizontal="left" vertical="center" wrapText="1" readingOrder="1"/>
      <protection locked="0"/>
    </xf>
    <xf numFmtId="0" fontId="0" fillId="0" borderId="225" xfId="0" applyBorder="1" applyAlignment="1" applyProtection="1">
      <alignment vertical="center"/>
    </xf>
    <xf numFmtId="0" fontId="31" fillId="15" borderId="95" xfId="0" applyFont="1" applyFill="1" applyBorder="1" applyAlignment="1" applyProtection="1">
      <alignment horizontal="right" vertical="center"/>
      <protection locked="0"/>
    </xf>
    <xf numFmtId="169" fontId="31" fillId="15" borderId="95" xfId="1" applyNumberFormat="1" applyFont="1" applyFill="1" applyBorder="1" applyAlignment="1" applyProtection="1">
      <alignment horizontal="right" vertical="center"/>
      <protection locked="0"/>
    </xf>
    <xf numFmtId="0" fontId="31" fillId="15" borderId="157" xfId="0" applyFont="1" applyFill="1" applyBorder="1" applyAlignment="1" applyProtection="1">
      <alignment vertical="center"/>
      <protection locked="0"/>
    </xf>
    <xf numFmtId="0" fontId="31" fillId="15" borderId="157" xfId="0" applyFont="1" applyFill="1" applyBorder="1" applyAlignment="1" applyProtection="1">
      <alignment horizontal="left" vertical="center"/>
      <protection locked="0"/>
    </xf>
    <xf numFmtId="0" fontId="31" fillId="15" borderId="157" xfId="0" applyFont="1" applyFill="1" applyBorder="1" applyAlignment="1" applyProtection="1">
      <alignment horizontal="center" vertical="center"/>
      <protection locked="0"/>
    </xf>
    <xf numFmtId="0" fontId="31" fillId="15" borderId="228" xfId="0" applyFont="1" applyFill="1" applyBorder="1" applyAlignment="1" applyProtection="1">
      <alignment vertical="center"/>
    </xf>
    <xf numFmtId="0" fontId="31" fillId="15" borderId="157" xfId="0" applyFont="1" applyFill="1" applyBorder="1" applyAlignment="1" applyProtection="1">
      <alignment horizontal="left" vertical="center"/>
    </xf>
    <xf numFmtId="9" fontId="31" fillId="15" borderId="95" xfId="7" applyNumberFormat="1" applyFont="1" applyFill="1" applyBorder="1" applyAlignment="1" applyProtection="1">
      <alignment horizontal="center" vertical="center"/>
    </xf>
    <xf numFmtId="0" fontId="31" fillId="15" borderId="96" xfId="0" applyFont="1" applyFill="1" applyBorder="1" applyAlignment="1" applyProtection="1">
      <alignment horizontal="left" vertical="center"/>
      <protection locked="0"/>
    </xf>
    <xf numFmtId="0" fontId="31" fillId="15" borderId="4" xfId="0" applyFont="1" applyFill="1" applyBorder="1" applyAlignment="1" applyProtection="1">
      <alignment vertical="center"/>
      <protection locked="0"/>
    </xf>
    <xf numFmtId="0" fontId="12" fillId="0" borderId="99" xfId="0" applyFont="1" applyBorder="1" applyAlignment="1">
      <alignment vertical="center"/>
    </xf>
    <xf numFmtId="14" fontId="12" fillId="0" borderId="42" xfId="0" applyNumberFormat="1" applyFont="1" applyBorder="1" applyAlignment="1">
      <alignment vertical="center"/>
    </xf>
    <xf numFmtId="14" fontId="12" fillId="0" borderId="45" xfId="0" applyNumberFormat="1" applyFont="1" applyBorder="1" applyAlignment="1">
      <alignment vertical="center"/>
    </xf>
    <xf numFmtId="167" fontId="16" fillId="0" borderId="48" xfId="0" applyNumberFormat="1" applyFont="1" applyBorder="1" applyAlignment="1" applyProtection="1">
      <alignment vertical="center" wrapText="1" readingOrder="1"/>
      <protection locked="0"/>
    </xf>
    <xf numFmtId="0" fontId="16" fillId="0" borderId="49" xfId="0" applyFont="1" applyBorder="1" applyAlignment="1" applyProtection="1">
      <alignment vertical="center" wrapText="1" readingOrder="1"/>
      <protection locked="0"/>
    </xf>
    <xf numFmtId="0" fontId="16" fillId="0" borderId="95" xfId="0" applyFont="1" applyBorder="1" applyAlignment="1" applyProtection="1">
      <alignment horizontal="left" vertical="center" wrapText="1" readingOrder="1"/>
      <protection locked="0"/>
    </xf>
    <xf numFmtId="0" fontId="16" fillId="0" borderId="85" xfId="0" applyFont="1" applyFill="1" applyBorder="1" applyAlignment="1" applyProtection="1">
      <alignment horizontal="left" vertical="center" wrapText="1" readingOrder="1"/>
      <protection locked="0"/>
    </xf>
    <xf numFmtId="0" fontId="16" fillId="0" borderId="199" xfId="0" applyFont="1" applyFill="1" applyBorder="1" applyAlignment="1" applyProtection="1">
      <alignment horizontal="left" vertical="center" wrapText="1" readingOrder="1"/>
      <protection locked="0"/>
    </xf>
    <xf numFmtId="0" fontId="0" fillId="0" borderId="224" xfId="0" applyBorder="1" applyAlignment="1" applyProtection="1">
      <alignment vertical="center"/>
    </xf>
    <xf numFmtId="0" fontId="31" fillId="15" borderId="110" xfId="0" applyFont="1" applyFill="1" applyBorder="1" applyAlignment="1" applyProtection="1">
      <alignment horizontal="right" vertical="center"/>
      <protection locked="0"/>
    </xf>
    <xf numFmtId="169" fontId="31" fillId="15" borderId="110" xfId="1" applyNumberFormat="1" applyFont="1" applyFill="1" applyBorder="1" applyAlignment="1" applyProtection="1">
      <alignment horizontal="right" vertical="center"/>
      <protection locked="0"/>
    </xf>
    <xf numFmtId="0" fontId="31" fillId="15" borderId="4" xfId="0" applyFont="1" applyFill="1" applyBorder="1" applyAlignment="1" applyProtection="1">
      <alignment horizontal="left" vertical="center"/>
      <protection locked="0"/>
    </xf>
    <xf numFmtId="0" fontId="31" fillId="15" borderId="4" xfId="0" applyFont="1" applyFill="1" applyBorder="1" applyAlignment="1" applyProtection="1">
      <alignment horizontal="center" vertical="center"/>
      <protection locked="0"/>
    </xf>
    <xf numFmtId="0" fontId="31" fillId="15" borderId="225" xfId="0" applyFont="1" applyFill="1" applyBorder="1" applyAlignment="1" applyProtection="1">
      <alignment vertical="center"/>
    </xf>
    <xf numFmtId="0" fontId="31" fillId="15" borderId="4" xfId="0" applyFont="1" applyFill="1" applyBorder="1" applyAlignment="1" applyProtection="1">
      <alignment horizontal="left" vertical="center"/>
    </xf>
    <xf numFmtId="9" fontId="31" fillId="15" borderId="110" xfId="7" applyNumberFormat="1" applyFont="1" applyFill="1" applyBorder="1" applyAlignment="1" applyProtection="1">
      <alignment horizontal="center" vertical="center"/>
    </xf>
    <xf numFmtId="0" fontId="31" fillId="15" borderId="2" xfId="0" applyFont="1" applyFill="1" applyBorder="1" applyAlignment="1" applyProtection="1">
      <alignment horizontal="left" vertical="center"/>
      <protection locked="0"/>
    </xf>
    <xf numFmtId="14" fontId="4" fillId="0" borderId="0" xfId="0" applyNumberFormat="1" applyFont="1" applyFill="1" applyAlignment="1" applyProtection="1">
      <alignment vertical="center"/>
      <protection locked="0"/>
    </xf>
    <xf numFmtId="0" fontId="31" fillId="15" borderId="110" xfId="0" applyFont="1" applyFill="1" applyBorder="1" applyAlignment="1" applyProtection="1">
      <alignment vertical="center"/>
      <protection locked="0"/>
    </xf>
    <xf numFmtId="0" fontId="31" fillId="15" borderId="110" xfId="0" applyFont="1" applyFill="1" applyBorder="1" applyAlignment="1" applyProtection="1">
      <alignment horizontal="left" vertical="center"/>
      <protection locked="0"/>
    </xf>
    <xf numFmtId="0" fontId="31" fillId="15" borderId="110" xfId="0" applyFont="1" applyFill="1" applyBorder="1" applyAlignment="1" applyProtection="1">
      <alignment horizontal="center" vertical="center"/>
      <protection locked="0"/>
    </xf>
    <xf numFmtId="0" fontId="31" fillId="15" borderId="114" xfId="0" applyFont="1" applyFill="1" applyBorder="1" applyAlignment="1" applyProtection="1">
      <alignment vertical="center"/>
      <protection locked="0"/>
    </xf>
    <xf numFmtId="0" fontId="36" fillId="0" borderId="45" xfId="0" applyFont="1" applyBorder="1" applyAlignment="1">
      <alignment vertical="center" wrapText="1" shrinkToFit="1"/>
    </xf>
    <xf numFmtId="9" fontId="38" fillId="20" borderId="45" xfId="0" applyNumberFormat="1" applyFont="1" applyFill="1" applyBorder="1" applyAlignment="1">
      <alignment horizontal="center" vertical="center" wrapText="1"/>
    </xf>
    <xf numFmtId="9" fontId="37" fillId="17" borderId="45" xfId="0" applyNumberFormat="1" applyFont="1" applyFill="1" applyBorder="1" applyAlignment="1">
      <alignment horizontal="center" vertical="center" wrapText="1"/>
    </xf>
    <xf numFmtId="9" fontId="39" fillId="0" borderId="45" xfId="0" applyNumberFormat="1" applyFont="1" applyBorder="1" applyAlignment="1">
      <alignment horizontal="center" vertical="center" wrapText="1"/>
    </xf>
    <xf numFmtId="9" fontId="31" fillId="15" borderId="154" xfId="7" applyNumberFormat="1" applyFont="1" applyFill="1" applyBorder="1" applyAlignment="1" applyProtection="1">
      <alignment horizontal="center" vertical="center"/>
    </xf>
    <xf numFmtId="9" fontId="31" fillId="15" borderId="114" xfId="7" applyNumberFormat="1" applyFont="1" applyFill="1" applyBorder="1" applyAlignment="1" applyProtection="1">
      <alignment horizontal="center" vertical="center"/>
    </xf>
    <xf numFmtId="9" fontId="31" fillId="15" borderId="187" xfId="7" applyNumberFormat="1" applyFont="1" applyFill="1" applyBorder="1" applyAlignment="1" applyProtection="1">
      <alignment horizontal="center" vertical="center"/>
    </xf>
    <xf numFmtId="9" fontId="40" fillId="0" borderId="74" xfId="7" applyFont="1" applyFill="1" applyBorder="1" applyAlignment="1" applyProtection="1">
      <alignment horizontal="center" vertical="center"/>
    </xf>
    <xf numFmtId="9" fontId="40" fillId="0" borderId="76" xfId="7" applyFont="1" applyFill="1" applyBorder="1" applyAlignment="1" applyProtection="1">
      <alignment horizontal="center" vertical="center"/>
    </xf>
    <xf numFmtId="9" fontId="40" fillId="0" borderId="75" xfId="7" applyFont="1" applyFill="1" applyBorder="1" applyAlignment="1" applyProtection="1">
      <alignment horizontal="center" vertical="center"/>
    </xf>
    <xf numFmtId="9" fontId="40" fillId="0" borderId="154" xfId="7" applyFont="1" applyFill="1" applyBorder="1" applyAlignment="1" applyProtection="1">
      <alignment horizontal="center" vertical="center"/>
    </xf>
    <xf numFmtId="9" fontId="40" fillId="0" borderId="114" xfId="7" applyFont="1" applyFill="1" applyBorder="1" applyAlignment="1" applyProtection="1">
      <alignment horizontal="center" vertical="center"/>
    </xf>
    <xf numFmtId="9" fontId="40" fillId="0" borderId="187" xfId="7" applyFont="1" applyFill="1" applyBorder="1" applyAlignment="1" applyProtection="1">
      <alignment horizontal="center" vertical="center"/>
    </xf>
    <xf numFmtId="9" fontId="40" fillId="0" borderId="153" xfId="7" applyFont="1" applyFill="1" applyBorder="1" applyAlignment="1" applyProtection="1">
      <alignment horizontal="center" vertical="center"/>
    </xf>
    <xf numFmtId="9" fontId="40" fillId="0" borderId="89" xfId="7" applyFont="1" applyFill="1" applyBorder="1" applyAlignment="1" applyProtection="1">
      <alignment horizontal="center" vertical="center"/>
    </xf>
    <xf numFmtId="9" fontId="41" fillId="15" borderId="154" xfId="7" applyNumberFormat="1" applyFont="1" applyFill="1" applyBorder="1" applyAlignment="1" applyProtection="1">
      <alignment horizontal="center" vertical="center"/>
    </xf>
    <xf numFmtId="9" fontId="41" fillId="15" borderId="114" xfId="7" applyNumberFormat="1" applyFont="1" applyFill="1" applyBorder="1" applyAlignment="1" applyProtection="1">
      <alignment horizontal="center" vertical="center"/>
    </xf>
    <xf numFmtId="9" fontId="0" fillId="0" borderId="0" xfId="7" applyFont="1"/>
    <xf numFmtId="9" fontId="0" fillId="0" borderId="0" xfId="7" applyFont="1" applyProtection="1">
      <protection locked="0"/>
    </xf>
    <xf numFmtId="0" fontId="31" fillId="15" borderId="2" xfId="0" applyFont="1" applyFill="1" applyBorder="1" applyAlignment="1" applyProtection="1">
      <alignment horizontal="right" vertical="center"/>
      <protection locked="0"/>
    </xf>
    <xf numFmtId="0" fontId="31" fillId="15" borderId="1" xfId="0" applyFont="1" applyFill="1" applyBorder="1" applyAlignment="1" applyProtection="1">
      <alignment vertical="center"/>
    </xf>
    <xf numFmtId="0" fontId="31" fillId="15" borderId="237" xfId="0" applyFont="1" applyFill="1" applyBorder="1" applyAlignment="1" applyProtection="1">
      <alignment vertical="center"/>
      <protection locked="0"/>
    </xf>
    <xf numFmtId="0" fontId="31" fillId="0" borderId="0" xfId="0" applyFont="1" applyAlignment="1" applyProtection="1">
      <alignment vertical="center"/>
      <protection locked="0"/>
    </xf>
    <xf numFmtId="9" fontId="41" fillId="15" borderId="187" xfId="7" applyNumberFormat="1" applyFont="1" applyFill="1" applyBorder="1" applyAlignment="1" applyProtection="1">
      <alignment horizontal="center" vertical="center"/>
    </xf>
    <xf numFmtId="0" fontId="31" fillId="15" borderId="106" xfId="0" applyFont="1" applyFill="1" applyBorder="1" applyAlignment="1" applyProtection="1">
      <alignment horizontal="right" vertical="center"/>
      <protection locked="0"/>
    </xf>
    <xf numFmtId="0" fontId="31" fillId="15" borderId="208" xfId="0" applyFont="1" applyFill="1" applyBorder="1" applyAlignment="1" applyProtection="1">
      <alignment vertical="center"/>
    </xf>
    <xf numFmtId="0" fontId="0" fillId="0" borderId="88" xfId="0" applyBorder="1" applyAlignment="1" applyProtection="1">
      <alignment vertical="center"/>
      <protection locked="0"/>
    </xf>
    <xf numFmtId="0" fontId="0" fillId="0" borderId="41" xfId="0" applyBorder="1" applyAlignment="1" applyProtection="1">
      <alignment vertical="center"/>
    </xf>
    <xf numFmtId="0" fontId="40" fillId="0" borderId="74" xfId="0" applyFont="1" applyBorder="1" applyAlignment="1" applyProtection="1">
      <alignment horizontal="center" vertical="center"/>
    </xf>
    <xf numFmtId="9" fontId="0" fillId="0" borderId="43" xfId="0" applyNumberFormat="1" applyBorder="1" applyAlignment="1" applyProtection="1">
      <alignment vertical="center"/>
      <protection locked="0"/>
    </xf>
    <xf numFmtId="0" fontId="0" fillId="0" borderId="44" xfId="0" applyBorder="1" applyAlignment="1" applyProtection="1">
      <alignment vertical="center"/>
    </xf>
    <xf numFmtId="0" fontId="0" fillId="0" borderId="47" xfId="0" applyBorder="1" applyAlignment="1" applyProtection="1">
      <alignment vertical="center"/>
    </xf>
    <xf numFmtId="0" fontId="0" fillId="0" borderId="188" xfId="0" applyBorder="1" applyAlignment="1" applyProtection="1">
      <alignment vertical="center"/>
      <protection locked="0"/>
    </xf>
    <xf numFmtId="0" fontId="0" fillId="0" borderId="208" xfId="0" applyBorder="1" applyAlignment="1" applyProtection="1">
      <alignment vertical="center"/>
    </xf>
    <xf numFmtId="0" fontId="0" fillId="0" borderId="1" xfId="0" applyBorder="1" applyAlignment="1" applyProtection="1">
      <alignment vertical="center"/>
    </xf>
    <xf numFmtId="0" fontId="0" fillId="0" borderId="237" xfId="0" applyBorder="1" applyAlignment="1" applyProtection="1">
      <alignment vertical="center"/>
      <protection locked="0"/>
    </xf>
    <xf numFmtId="0" fontId="24" fillId="0" borderId="1" xfId="0" applyFont="1" applyBorder="1" applyAlignment="1" applyProtection="1">
      <alignment vertical="center"/>
      <protection locked="0"/>
    </xf>
    <xf numFmtId="0" fontId="8" fillId="0" borderId="237" xfId="0" applyFont="1" applyBorder="1" applyAlignment="1" applyProtection="1">
      <alignment horizontal="left" vertical="center" wrapText="1" readingOrder="1"/>
      <protection locked="0"/>
    </xf>
    <xf numFmtId="0" fontId="31" fillId="15" borderId="96" xfId="0" applyFont="1" applyFill="1" applyBorder="1" applyAlignment="1" applyProtection="1">
      <alignment horizontal="right" vertical="center"/>
      <protection locked="0"/>
    </xf>
    <xf numFmtId="0" fontId="31" fillId="15" borderId="94" xfId="0" applyFont="1" applyFill="1" applyBorder="1" applyAlignment="1" applyProtection="1">
      <alignment vertical="center"/>
    </xf>
    <xf numFmtId="0" fontId="0" fillId="0" borderId="106" xfId="0" applyBorder="1" applyAlignment="1" applyProtection="1">
      <alignment vertical="center"/>
      <protection locked="0"/>
    </xf>
    <xf numFmtId="0" fontId="12" fillId="0" borderId="46" xfId="0" applyFont="1" applyBorder="1" applyAlignment="1" applyProtection="1">
      <alignment horizontal="right" vertical="center"/>
      <protection locked="0"/>
    </xf>
    <xf numFmtId="0" fontId="12" fillId="0" borderId="49" xfId="0" applyFont="1" applyBorder="1" applyAlignment="1" applyProtection="1">
      <alignment horizontal="right" vertical="center"/>
      <protection locked="0"/>
    </xf>
    <xf numFmtId="0" fontId="32" fillId="0" borderId="0" xfId="0" applyFont="1" applyAlignment="1" applyProtection="1">
      <alignment vertical="center"/>
      <protection locked="0"/>
    </xf>
    <xf numFmtId="0" fontId="12" fillId="0" borderId="98" xfId="0" applyFont="1" applyBorder="1" applyAlignment="1" applyProtection="1">
      <alignment horizontal="left" vertical="center"/>
      <protection locked="0"/>
    </xf>
    <xf numFmtId="0" fontId="0" fillId="0" borderId="98" xfId="0" applyBorder="1" applyAlignment="1" applyProtection="1">
      <alignment horizontal="left" vertical="center"/>
      <protection locked="0"/>
    </xf>
    <xf numFmtId="0" fontId="0" fillId="0" borderId="46" xfId="0" applyBorder="1" applyAlignment="1" applyProtection="1">
      <alignment vertical="center"/>
      <protection locked="0"/>
    </xf>
    <xf numFmtId="0" fontId="0" fillId="0" borderId="45" xfId="0" applyBorder="1" applyAlignment="1" applyProtection="1">
      <alignment vertical="center"/>
      <protection locked="0"/>
    </xf>
    <xf numFmtId="0" fontId="0" fillId="0" borderId="98" xfId="0" applyBorder="1" applyAlignment="1" applyProtection="1">
      <alignment vertical="center"/>
      <protection locked="0"/>
    </xf>
    <xf numFmtId="0" fontId="9" fillId="0" borderId="98" xfId="0" applyFont="1" applyBorder="1" applyAlignment="1">
      <alignment vertical="center"/>
    </xf>
    <xf numFmtId="0" fontId="8" fillId="0" borderId="199" xfId="0" applyFont="1" applyBorder="1" applyAlignment="1" applyProtection="1">
      <alignment horizontal="left" vertical="center" wrapText="1" readingOrder="1"/>
      <protection locked="0"/>
    </xf>
    <xf numFmtId="168" fontId="8" fillId="0" borderId="89" xfId="1" applyNumberFormat="1" applyFont="1" applyBorder="1" applyAlignment="1" applyProtection="1">
      <alignment horizontal="left" vertical="center" wrapText="1" readingOrder="1"/>
    </xf>
    <xf numFmtId="0" fontId="8" fillId="0" borderId="71" xfId="0" applyFont="1" applyFill="1" applyBorder="1" applyAlignment="1" applyProtection="1">
      <alignment horizontal="left" vertical="center" wrapText="1" readingOrder="1"/>
      <protection locked="0"/>
    </xf>
    <xf numFmtId="167" fontId="8" fillId="0" borderId="71" xfId="0" applyNumberFormat="1" applyFont="1" applyFill="1" applyBorder="1" applyAlignment="1" applyProtection="1">
      <alignment horizontal="right" vertical="center" wrapText="1" readingOrder="1"/>
      <protection locked="0"/>
    </xf>
    <xf numFmtId="0" fontId="8" fillId="0" borderId="85" xfId="0" applyFont="1" applyFill="1" applyBorder="1" applyAlignment="1" applyProtection="1">
      <alignment horizontal="center" vertical="center" wrapText="1" readingOrder="1"/>
      <protection locked="0"/>
    </xf>
    <xf numFmtId="0" fontId="8" fillId="0" borderId="199" xfId="0" applyFont="1" applyFill="1" applyBorder="1" applyAlignment="1" applyProtection="1">
      <alignment horizontal="center" vertical="center" wrapText="1" readingOrder="1"/>
      <protection locked="0"/>
    </xf>
    <xf numFmtId="0" fontId="8" fillId="0" borderId="71" xfId="0" applyFont="1" applyFill="1" applyBorder="1" applyAlignment="1" applyProtection="1">
      <alignment horizontal="center" vertical="center" wrapText="1" readingOrder="1"/>
      <protection locked="0"/>
    </xf>
    <xf numFmtId="168" fontId="8" fillId="0" borderId="71" xfId="1" applyNumberFormat="1" applyFont="1" applyFill="1" applyBorder="1" applyAlignment="1" applyProtection="1">
      <alignment horizontal="left" vertical="center" wrapText="1" readingOrder="1"/>
      <protection locked="0"/>
    </xf>
    <xf numFmtId="168" fontId="8" fillId="0" borderId="89" xfId="1" applyNumberFormat="1" applyFont="1" applyFill="1" applyBorder="1" applyAlignment="1" applyProtection="1">
      <alignment horizontal="left" vertical="center" wrapText="1" readingOrder="1"/>
    </xf>
    <xf numFmtId="168" fontId="8" fillId="14" borderId="88" xfId="4" applyNumberFormat="1" applyFont="1" applyFill="1" applyBorder="1" applyAlignment="1" applyProtection="1">
      <alignment horizontal="center" vertical="center" wrapText="1" readingOrder="1"/>
    </xf>
    <xf numFmtId="168" fontId="8" fillId="14" borderId="98" xfId="4" applyNumberFormat="1" applyFont="1" applyFill="1" applyBorder="1" applyAlignment="1" applyProtection="1">
      <alignment horizontal="center" vertical="center" wrapText="1" readingOrder="1"/>
    </xf>
    <xf numFmtId="168" fontId="8" fillId="14" borderId="99" xfId="4" applyNumberFormat="1" applyFont="1" applyFill="1" applyBorder="1" applyAlignment="1" applyProtection="1">
      <alignment horizontal="center" vertical="center" wrapText="1" readingOrder="1"/>
    </xf>
    <xf numFmtId="0" fontId="0" fillId="0" borderId="88" xfId="0" applyBorder="1" applyAlignment="1" applyProtection="1">
      <alignment horizontal="center" vertical="center"/>
    </xf>
    <xf numFmtId="168" fontId="8" fillId="14" borderId="188" xfId="4" applyNumberFormat="1" applyFont="1" applyFill="1" applyBorder="1" applyAlignment="1" applyProtection="1">
      <alignment horizontal="center" vertical="center" wrapText="1" readingOrder="1"/>
    </xf>
    <xf numFmtId="168" fontId="8" fillId="14" borderId="237" xfId="4" applyNumberFormat="1" applyFont="1" applyFill="1" applyBorder="1" applyAlignment="1" applyProtection="1">
      <alignment horizontal="center" vertical="center" wrapText="1" readingOrder="1"/>
    </xf>
    <xf numFmtId="168" fontId="8" fillId="14" borderId="97" xfId="4" applyNumberFormat="1" applyFont="1" applyFill="1" applyBorder="1" applyAlignment="1" applyProtection="1">
      <alignment horizontal="center" vertical="center" wrapText="1" readingOrder="1"/>
    </xf>
    <xf numFmtId="168" fontId="8" fillId="14" borderId="93" xfId="4" applyNumberFormat="1" applyFont="1" applyFill="1" applyBorder="1" applyAlignment="1" applyProtection="1">
      <alignment horizontal="center" vertical="center" wrapText="1" readingOrder="1"/>
    </xf>
    <xf numFmtId="168" fontId="8" fillId="14" borderId="235" xfId="4" applyNumberFormat="1" applyFont="1" applyFill="1" applyBorder="1" applyAlignment="1" applyProtection="1">
      <alignment horizontal="center" vertical="center" wrapText="1" readingOrder="1"/>
    </xf>
    <xf numFmtId="168" fontId="8" fillId="14" borderId="236" xfId="4" applyNumberFormat="1" applyFont="1" applyFill="1" applyBorder="1" applyAlignment="1" applyProtection="1">
      <alignment horizontal="center" vertical="center" wrapText="1" readingOrder="1"/>
    </xf>
    <xf numFmtId="0" fontId="0" fillId="0" borderId="98" xfId="0" applyBorder="1" applyAlignment="1" applyProtection="1">
      <alignment horizontal="center" vertical="center"/>
    </xf>
    <xf numFmtId="0" fontId="0" fillId="0" borderId="199" xfId="0" applyBorder="1" applyAlignment="1" applyProtection="1">
      <alignment horizontal="center" vertical="center"/>
    </xf>
    <xf numFmtId="168" fontId="8" fillId="14" borderId="199" xfId="4" applyNumberFormat="1" applyFont="1" applyFill="1" applyBorder="1" applyAlignment="1" applyProtection="1">
      <alignment horizontal="center" vertical="center" wrapText="1" readingOrder="1"/>
    </xf>
    <xf numFmtId="9" fontId="0" fillId="0" borderId="0" xfId="7" applyFont="1" applyAlignment="1" applyProtection="1">
      <alignment wrapText="1"/>
      <protection locked="0"/>
    </xf>
    <xf numFmtId="171" fontId="0" fillId="0" borderId="0" xfId="0" applyNumberFormat="1" applyAlignment="1" applyProtection="1">
      <alignment wrapText="1"/>
      <protection locked="0"/>
    </xf>
    <xf numFmtId="9" fontId="0" fillId="0" borderId="42" xfId="7" applyFont="1" applyFill="1" applyBorder="1" applyAlignment="1" applyProtection="1">
      <alignment horizontal="center" vertical="center" wrapText="1"/>
    </xf>
    <xf numFmtId="9" fontId="0" fillId="0" borderId="45" xfId="7" applyFont="1" applyFill="1" applyBorder="1" applyAlignment="1" applyProtection="1">
      <alignment horizontal="center" vertical="center" wrapText="1"/>
    </xf>
    <xf numFmtId="9" fontId="0" fillId="0" borderId="48" xfId="7" applyFont="1" applyFill="1" applyBorder="1" applyAlignment="1" applyProtection="1">
      <alignment horizontal="center" vertical="center" wrapText="1"/>
    </xf>
    <xf numFmtId="9" fontId="31" fillId="15" borderId="100" xfId="7" applyNumberFormat="1" applyFont="1" applyFill="1" applyBorder="1" applyAlignment="1" applyProtection="1">
      <alignment horizontal="center" vertical="center" wrapText="1"/>
    </xf>
    <xf numFmtId="0" fontId="0" fillId="0" borderId="42" xfId="0" applyBorder="1" applyAlignment="1" applyProtection="1">
      <alignment horizontal="center" vertical="center" wrapText="1"/>
    </xf>
    <xf numFmtId="9" fontId="0" fillId="0" borderId="100" xfId="7" applyFont="1" applyFill="1" applyBorder="1" applyAlignment="1" applyProtection="1">
      <alignment horizontal="center" vertical="center" wrapText="1"/>
    </xf>
    <xf numFmtId="9" fontId="0" fillId="0" borderId="110" xfId="7" applyFont="1" applyFill="1" applyBorder="1" applyAlignment="1" applyProtection="1">
      <alignment horizontal="center" vertical="center" wrapText="1"/>
    </xf>
    <xf numFmtId="9" fontId="0" fillId="0" borderId="95" xfId="7" applyFont="1" applyFill="1" applyBorder="1" applyAlignment="1" applyProtection="1">
      <alignment horizontal="center" vertical="center" wrapText="1"/>
    </xf>
    <xf numFmtId="9" fontId="31" fillId="15" borderId="110" xfId="7" applyNumberFormat="1" applyFont="1" applyFill="1" applyBorder="1" applyAlignment="1" applyProtection="1">
      <alignment horizontal="center" vertical="center" wrapText="1"/>
    </xf>
    <xf numFmtId="9" fontId="31" fillId="15" borderId="95" xfId="7" applyNumberFormat="1" applyFont="1" applyFill="1" applyBorder="1" applyAlignment="1" applyProtection="1">
      <alignment horizontal="center" vertical="center" wrapText="1"/>
    </xf>
    <xf numFmtId="9" fontId="0" fillId="0" borderId="71" xfId="7" applyFont="1" applyFill="1" applyBorder="1" applyAlignment="1" applyProtection="1">
      <alignment horizontal="center" vertical="center" wrapText="1"/>
    </xf>
    <xf numFmtId="0" fontId="0" fillId="0" borderId="0" xfId="0" applyAlignment="1" applyProtection="1">
      <alignment wrapText="1"/>
    </xf>
    <xf numFmtId="0" fontId="34" fillId="16" borderId="4" xfId="0" applyFont="1" applyFill="1" applyBorder="1" applyAlignment="1" applyProtection="1">
      <alignment vertical="center" wrapText="1"/>
      <protection locked="0"/>
    </xf>
    <xf numFmtId="0" fontId="31" fillId="15" borderId="92" xfId="0" applyFont="1" applyFill="1" applyBorder="1" applyAlignment="1" applyProtection="1">
      <alignment horizontal="left" vertical="center"/>
      <protection locked="0"/>
    </xf>
    <xf numFmtId="9" fontId="34" fillId="16" borderId="110" xfId="7" applyNumberFormat="1" applyFont="1" applyFill="1" applyBorder="1" applyAlignment="1" applyProtection="1">
      <alignment horizontal="center" vertical="center"/>
    </xf>
    <xf numFmtId="9" fontId="34" fillId="16" borderId="110" xfId="7" applyNumberFormat="1" applyFont="1" applyFill="1" applyBorder="1" applyAlignment="1" applyProtection="1">
      <alignment horizontal="center" vertical="center" wrapText="1"/>
    </xf>
    <xf numFmtId="0" fontId="34" fillId="16" borderId="201" xfId="0" applyFont="1" applyFill="1" applyBorder="1" applyAlignment="1" applyProtection="1">
      <alignment horizontal="left" vertical="center"/>
      <protection locked="0"/>
    </xf>
    <xf numFmtId="9" fontId="45" fillId="16" borderId="2" xfId="7" applyNumberFormat="1" applyFont="1" applyFill="1" applyBorder="1" applyAlignment="1" applyProtection="1">
      <alignment horizontal="center" vertical="center"/>
    </xf>
    <xf numFmtId="9" fontId="47" fillId="16" borderId="110" xfId="7" applyNumberFormat="1" applyFont="1" applyFill="1" applyBorder="1" applyAlignment="1" applyProtection="1">
      <alignment horizontal="center" vertical="center"/>
    </xf>
    <xf numFmtId="9" fontId="47" fillId="16" borderId="110" xfId="7" applyNumberFormat="1" applyFont="1" applyFill="1" applyBorder="1" applyAlignment="1" applyProtection="1">
      <alignment horizontal="center" vertical="center" wrapText="1"/>
    </xf>
    <xf numFmtId="9" fontId="48" fillId="16" borderId="2" xfId="7" applyNumberFormat="1" applyFont="1" applyFill="1" applyBorder="1" applyAlignment="1" applyProtection="1">
      <alignment horizontal="center" vertical="center"/>
    </xf>
    <xf numFmtId="10" fontId="0" fillId="0" borderId="0" xfId="0" applyNumberFormat="1" applyProtection="1">
      <protection locked="0"/>
    </xf>
    <xf numFmtId="0" fontId="43" fillId="19" borderId="95" xfId="0" applyFont="1" applyFill="1" applyBorder="1" applyAlignment="1" applyProtection="1">
      <alignment horizontal="center" vertical="center" wrapText="1" readingOrder="1"/>
      <protection locked="0"/>
    </xf>
    <xf numFmtId="0" fontId="43" fillId="19" borderId="187" xfId="0" applyFont="1" applyFill="1" applyBorder="1" applyAlignment="1" applyProtection="1">
      <alignment horizontal="center" vertical="center" wrapText="1" readingOrder="1"/>
      <protection locked="0"/>
    </xf>
    <xf numFmtId="0" fontId="31" fillId="15" borderId="201" xfId="0" applyFont="1" applyFill="1" applyBorder="1" applyAlignment="1" applyProtection="1">
      <alignment horizontal="left" vertical="center"/>
      <protection locked="0"/>
    </xf>
    <xf numFmtId="9" fontId="31" fillId="15" borderId="110" xfId="7" applyFont="1" applyFill="1" applyBorder="1" applyAlignment="1" applyProtection="1">
      <alignment horizontal="center" vertical="center"/>
    </xf>
    <xf numFmtId="9" fontId="41" fillId="15" borderId="2" xfId="7" applyNumberFormat="1" applyFont="1" applyFill="1" applyBorder="1" applyAlignment="1" applyProtection="1">
      <alignment horizontal="center" vertical="center"/>
    </xf>
    <xf numFmtId="0" fontId="43" fillId="20" borderId="107" xfId="0" applyFont="1" applyFill="1" applyBorder="1" applyAlignment="1" applyProtection="1">
      <alignment horizontal="center" vertical="center" wrapText="1" readingOrder="1"/>
      <protection locked="0"/>
    </xf>
    <xf numFmtId="0" fontId="43" fillId="19" borderId="208" xfId="0" applyFont="1" applyFill="1" applyBorder="1" applyAlignment="1" applyProtection="1">
      <alignment horizontal="center" vertical="center" wrapText="1" readingOrder="1"/>
      <protection locked="0"/>
    </xf>
    <xf numFmtId="0" fontId="43" fillId="19" borderId="100" xfId="0" applyFont="1" applyFill="1" applyBorder="1" applyAlignment="1" applyProtection="1">
      <alignment horizontal="center" vertical="center" wrapText="1" readingOrder="1"/>
      <protection locked="0"/>
    </xf>
    <xf numFmtId="0" fontId="42" fillId="18" borderId="100" xfId="0" applyFont="1" applyFill="1" applyBorder="1" applyAlignment="1" applyProtection="1">
      <alignment horizontal="center" vertical="center" wrapText="1" readingOrder="1"/>
      <protection locked="0"/>
    </xf>
    <xf numFmtId="0" fontId="43" fillId="19" borderId="106" xfId="0" applyFont="1" applyFill="1" applyBorder="1" applyAlignment="1" applyProtection="1">
      <alignment horizontal="center" vertical="center" wrapText="1" readingOrder="1"/>
      <protection locked="0"/>
    </xf>
    <xf numFmtId="0" fontId="43" fillId="20" borderId="0" xfId="0" applyFont="1" applyFill="1" applyBorder="1" applyAlignment="1" applyProtection="1">
      <alignment horizontal="center" vertical="center" wrapText="1" readingOrder="1"/>
      <protection locked="0"/>
    </xf>
    <xf numFmtId="0" fontId="43" fillId="20" borderId="220" xfId="0" applyFont="1" applyFill="1" applyBorder="1" applyAlignment="1" applyProtection="1">
      <alignment horizontal="center" vertical="center" wrapText="1" readingOrder="1"/>
      <protection locked="0"/>
    </xf>
    <xf numFmtId="0" fontId="43" fillId="19" borderId="94" xfId="0" applyFont="1" applyFill="1" applyBorder="1" applyAlignment="1" applyProtection="1">
      <alignment horizontal="center" vertical="center" wrapText="1" readingOrder="1"/>
      <protection locked="0"/>
    </xf>
    <xf numFmtId="10" fontId="0" fillId="14" borderId="189" xfId="7" applyNumberFormat="1" applyFont="1" applyFill="1" applyBorder="1" applyAlignment="1" applyProtection="1">
      <alignment horizontal="center" vertical="center"/>
    </xf>
    <xf numFmtId="9" fontId="0" fillId="14" borderId="189" xfId="7" applyFont="1" applyFill="1" applyBorder="1" applyAlignment="1" applyProtection="1">
      <alignment horizontal="center" vertical="center"/>
    </xf>
    <xf numFmtId="9" fontId="0" fillId="0" borderId="189" xfId="7" applyFont="1" applyFill="1" applyBorder="1" applyAlignment="1" applyProtection="1">
      <alignment horizontal="center" vertical="center" wrapText="1"/>
    </xf>
    <xf numFmtId="0" fontId="0" fillId="0" borderId="207" xfId="0" applyBorder="1" applyAlignment="1" applyProtection="1">
      <alignment horizontal="left" vertical="center" wrapText="1"/>
      <protection locked="0"/>
    </xf>
    <xf numFmtId="0" fontId="44" fillId="19" borderId="95" xfId="0" applyFont="1" applyFill="1" applyBorder="1" applyAlignment="1" applyProtection="1">
      <alignment horizontal="center" vertical="center" wrapText="1" readingOrder="1"/>
      <protection locked="0"/>
    </xf>
    <xf numFmtId="0" fontId="31" fillId="15" borderId="237" xfId="0" applyFont="1" applyFill="1" applyBorder="1" applyAlignment="1" applyProtection="1">
      <alignment horizontal="left" vertical="center"/>
    </xf>
    <xf numFmtId="10" fontId="0" fillId="0" borderId="153" xfId="7" applyNumberFormat="1" applyFont="1" applyBorder="1" applyAlignment="1" applyProtection="1">
      <alignment horizontal="center" vertical="center"/>
    </xf>
    <xf numFmtId="10" fontId="0" fillId="0" borderId="76" xfId="7" applyNumberFormat="1" applyFont="1" applyBorder="1" applyAlignment="1" applyProtection="1">
      <alignment horizontal="center" vertical="center"/>
    </xf>
    <xf numFmtId="10" fontId="0" fillId="0" borderId="75" xfId="7" applyNumberFormat="1" applyFont="1" applyBorder="1" applyAlignment="1" applyProtection="1">
      <alignment horizontal="center" vertical="center"/>
    </xf>
    <xf numFmtId="9" fontId="31" fillId="15" borderId="114" xfId="7" applyFont="1" applyFill="1" applyBorder="1" applyAlignment="1" applyProtection="1">
      <alignment horizontal="center" vertical="center"/>
    </xf>
    <xf numFmtId="10" fontId="0" fillId="0" borderId="74" xfId="7" applyNumberFormat="1" applyFont="1" applyBorder="1" applyAlignment="1" applyProtection="1">
      <alignment horizontal="center" vertical="center"/>
    </xf>
    <xf numFmtId="10" fontId="0" fillId="0" borderId="154" xfId="7" applyNumberFormat="1" applyFont="1" applyBorder="1" applyAlignment="1" applyProtection="1">
      <alignment horizontal="center" vertical="center"/>
    </xf>
    <xf numFmtId="10" fontId="0" fillId="0" borderId="114" xfId="7" applyNumberFormat="1" applyFont="1" applyBorder="1" applyAlignment="1" applyProtection="1">
      <alignment horizontal="center" vertical="center"/>
    </xf>
    <xf numFmtId="10" fontId="0" fillId="0" borderId="187" xfId="7" applyNumberFormat="1" applyFont="1" applyBorder="1" applyAlignment="1" applyProtection="1">
      <alignment horizontal="center" vertical="center"/>
    </xf>
    <xf numFmtId="10" fontId="0" fillId="0" borderId="89" xfId="7" applyNumberFormat="1" applyFont="1" applyBorder="1" applyAlignment="1" applyProtection="1">
      <alignment horizontal="center" vertical="center"/>
    </xf>
    <xf numFmtId="0" fontId="49" fillId="18" borderId="243" xfId="0" applyFont="1" applyFill="1" applyBorder="1" applyAlignment="1" applyProtection="1">
      <alignment horizontal="center" vertical="center" wrapText="1" readingOrder="1"/>
      <protection locked="0"/>
    </xf>
    <xf numFmtId="0" fontId="43" fillId="19" borderId="244" xfId="0" applyFont="1" applyFill="1" applyBorder="1" applyAlignment="1" applyProtection="1">
      <alignment horizontal="center" vertical="center" wrapText="1" readingOrder="1"/>
      <protection locked="0"/>
    </xf>
    <xf numFmtId="10" fontId="0" fillId="0" borderId="246" xfId="7" applyNumberFormat="1" applyFont="1" applyBorder="1" applyAlignment="1" applyProtection="1">
      <alignment horizontal="center" vertical="center"/>
    </xf>
    <xf numFmtId="10" fontId="0" fillId="0" borderId="248" xfId="7" applyNumberFormat="1" applyFont="1" applyBorder="1" applyAlignment="1" applyProtection="1">
      <alignment horizontal="center" vertical="center"/>
    </xf>
    <xf numFmtId="10" fontId="0" fillId="0" borderId="242" xfId="7" applyNumberFormat="1" applyFont="1" applyBorder="1" applyAlignment="1" applyProtection="1">
      <alignment horizontal="center" vertical="center"/>
    </xf>
    <xf numFmtId="9" fontId="31" fillId="15" borderId="250" xfId="7" applyFont="1" applyFill="1" applyBorder="1" applyAlignment="1" applyProtection="1">
      <alignment horizontal="center" vertical="center"/>
    </xf>
    <xf numFmtId="0" fontId="0" fillId="0" borderId="251" xfId="0" applyBorder="1" applyAlignment="1" applyProtection="1">
      <alignment vertical="center"/>
    </xf>
    <xf numFmtId="10" fontId="0" fillId="0" borderId="251" xfId="7" applyNumberFormat="1" applyFont="1" applyBorder="1" applyAlignment="1" applyProtection="1">
      <alignment horizontal="center" vertical="center"/>
    </xf>
    <xf numFmtId="10" fontId="0" fillId="0" borderId="252" xfId="7" applyNumberFormat="1" applyFont="1" applyBorder="1" applyAlignment="1" applyProtection="1">
      <alignment horizontal="center" vertical="center"/>
    </xf>
    <xf numFmtId="10" fontId="0" fillId="0" borderId="250" xfId="7" applyNumberFormat="1" applyFont="1" applyBorder="1" applyAlignment="1" applyProtection="1">
      <alignment horizontal="center" vertical="center"/>
    </xf>
    <xf numFmtId="10" fontId="0" fillId="0" borderId="244" xfId="7" applyNumberFormat="1" applyFont="1" applyBorder="1" applyAlignment="1" applyProtection="1">
      <alignment horizontal="center" vertical="center"/>
    </xf>
    <xf numFmtId="9" fontId="31" fillId="15" borderId="252" xfId="7" applyFont="1" applyFill="1" applyBorder="1" applyAlignment="1" applyProtection="1">
      <alignment horizontal="center" vertical="center"/>
    </xf>
    <xf numFmtId="9" fontId="31" fillId="15" borderId="250" xfId="7" applyNumberFormat="1" applyFont="1" applyFill="1" applyBorder="1" applyAlignment="1" applyProtection="1">
      <alignment horizontal="center" vertical="center"/>
    </xf>
    <xf numFmtId="9" fontId="31" fillId="15" borderId="244" xfId="7" applyNumberFormat="1" applyFont="1" applyFill="1" applyBorder="1" applyAlignment="1" applyProtection="1">
      <alignment horizontal="center" vertical="center"/>
    </xf>
    <xf numFmtId="9" fontId="31" fillId="15" borderId="252" xfId="7" applyNumberFormat="1" applyFont="1" applyFill="1" applyBorder="1" applyAlignment="1" applyProtection="1">
      <alignment horizontal="center" vertical="center"/>
    </xf>
    <xf numFmtId="10" fontId="0" fillId="0" borderId="253" xfId="7" applyNumberFormat="1" applyFont="1" applyBorder="1" applyAlignment="1" applyProtection="1">
      <alignment horizontal="center" vertical="center"/>
    </xf>
    <xf numFmtId="0" fontId="0" fillId="0" borderId="254" xfId="0" applyBorder="1" applyProtection="1">
      <protection locked="0"/>
    </xf>
    <xf numFmtId="0" fontId="46" fillId="21" borderId="4" xfId="0" applyFont="1" applyFill="1" applyBorder="1" applyAlignment="1">
      <alignment vertical="center" wrapText="1"/>
    </xf>
    <xf numFmtId="9" fontId="34" fillId="16" borderId="256" xfId="7" applyNumberFormat="1" applyFont="1" applyFill="1" applyBorder="1" applyAlignment="1" applyProtection="1">
      <alignment horizontal="center" vertical="center"/>
    </xf>
    <xf numFmtId="9" fontId="50" fillId="21" borderId="110" xfId="7" applyFont="1" applyFill="1" applyBorder="1" applyAlignment="1">
      <alignment vertical="center" wrapText="1"/>
    </xf>
    <xf numFmtId="9" fontId="0" fillId="19" borderId="245" xfId="0" applyNumberFormat="1" applyFill="1" applyBorder="1" applyProtection="1">
      <protection locked="0"/>
    </xf>
    <xf numFmtId="9" fontId="35" fillId="19" borderId="247" xfId="7" applyFont="1" applyFill="1" applyBorder="1" applyAlignment="1" applyProtection="1">
      <alignment horizontal="right" vertical="center"/>
    </xf>
    <xf numFmtId="9" fontId="35" fillId="19" borderId="249" xfId="7" applyFont="1" applyFill="1" applyBorder="1" applyAlignment="1" applyProtection="1">
      <alignment horizontal="right" vertical="center"/>
    </xf>
    <xf numFmtId="0" fontId="4" fillId="2" borderId="45" xfId="0" applyFont="1" applyFill="1" applyBorder="1" applyAlignment="1" applyProtection="1">
      <alignment vertical="center"/>
      <protection locked="0"/>
    </xf>
    <xf numFmtId="14" fontId="4" fillId="2" borderId="45" xfId="0" applyNumberFormat="1" applyFont="1" applyFill="1" applyBorder="1" applyAlignment="1" applyProtection="1">
      <alignment horizontal="center" vertical="center"/>
      <protection locked="0"/>
    </xf>
    <xf numFmtId="9" fontId="35" fillId="19" borderId="257" xfId="7" applyFont="1" applyFill="1" applyBorder="1" applyAlignment="1" applyProtection="1">
      <alignment horizontal="right" vertical="center"/>
    </xf>
    <xf numFmtId="9" fontId="34" fillId="16" borderId="261" xfId="7" applyNumberFormat="1" applyFont="1" applyFill="1" applyBorder="1" applyAlignment="1" applyProtection="1">
      <alignment horizontal="center" vertical="center"/>
    </xf>
    <xf numFmtId="9" fontId="50" fillId="21" borderId="114" xfId="7" applyFont="1" applyFill="1" applyBorder="1" applyAlignment="1">
      <alignment vertical="center" wrapText="1"/>
    </xf>
    <xf numFmtId="0" fontId="0" fillId="0" borderId="249" xfId="0" applyBorder="1" applyAlignment="1" applyProtection="1">
      <alignment horizontal="left" vertical="center" textRotation="90" wrapText="1"/>
      <protection locked="0"/>
    </xf>
    <xf numFmtId="9" fontId="0" fillId="0" borderId="264" xfId="0" applyNumberFormat="1" applyBorder="1" applyAlignment="1" applyProtection="1">
      <alignment vertical="center"/>
      <protection locked="0"/>
    </xf>
    <xf numFmtId="9" fontId="34" fillId="16" borderId="265" xfId="7" applyNumberFormat="1" applyFont="1" applyFill="1" applyBorder="1" applyAlignment="1" applyProtection="1">
      <alignment horizontal="center" vertical="center"/>
    </xf>
    <xf numFmtId="9" fontId="50" fillId="21" borderId="265" xfId="7" applyFont="1" applyFill="1" applyBorder="1" applyAlignment="1">
      <alignment vertical="center" wrapText="1"/>
    </xf>
    <xf numFmtId="0" fontId="16" fillId="0" borderId="45" xfId="0" applyFont="1" applyBorder="1" applyAlignment="1" applyProtection="1">
      <alignment horizontal="left" vertical="center" wrapText="1" readingOrder="1"/>
      <protection locked="0"/>
    </xf>
    <xf numFmtId="0" fontId="16" fillId="0" borderId="188" xfId="0" applyFont="1" applyBorder="1" applyAlignment="1" applyProtection="1">
      <alignment horizontal="left" vertical="center" wrapText="1" readingOrder="1"/>
      <protection locked="0"/>
    </xf>
    <xf numFmtId="0" fontId="16" fillId="0" borderId="205" xfId="0" applyFont="1" applyBorder="1" applyAlignment="1" applyProtection="1">
      <alignment horizontal="left" vertical="center" wrapText="1" readingOrder="1"/>
      <protection locked="0"/>
    </xf>
    <xf numFmtId="0" fontId="19" fillId="0" borderId="45" xfId="5" applyNumberFormat="1" applyFont="1" applyFill="1" applyBorder="1" applyAlignment="1" applyProtection="1">
      <alignment horizontal="left" vertical="center" wrapText="1"/>
    </xf>
    <xf numFmtId="14" fontId="12" fillId="0" borderId="48" xfId="0" applyNumberFormat="1" applyFont="1" applyBorder="1" applyAlignment="1">
      <alignment horizontal="right" vertical="center"/>
    </xf>
    <xf numFmtId="0" fontId="19" fillId="0" borderId="48" xfId="5" applyNumberFormat="1" applyFont="1" applyFill="1" applyBorder="1" applyAlignment="1" applyProtection="1">
      <alignment horizontal="left" vertical="center" wrapText="1"/>
    </xf>
    <xf numFmtId="14" fontId="12" fillId="0" borderId="71" xfId="0" applyNumberFormat="1" applyFont="1" applyBorder="1" applyAlignment="1">
      <alignment horizontal="right" vertical="center"/>
    </xf>
    <xf numFmtId="0" fontId="19" fillId="0" borderId="71" xfId="5" applyNumberFormat="1" applyFont="1" applyFill="1" applyBorder="1" applyAlignment="1" applyProtection="1">
      <alignment horizontal="left" vertical="center" wrapText="1"/>
    </xf>
    <xf numFmtId="0" fontId="16" fillId="0" borderId="100" xfId="0" applyFont="1" applyBorder="1" applyAlignment="1" applyProtection="1">
      <alignment horizontal="left" vertical="center" wrapText="1" readingOrder="1"/>
      <protection locked="0"/>
    </xf>
    <xf numFmtId="0" fontId="0" fillId="0" borderId="206" xfId="0" applyBorder="1" applyAlignment="1" applyProtection="1">
      <alignment wrapText="1"/>
    </xf>
    <xf numFmtId="0" fontId="0" fillId="0" borderId="44" xfId="0" applyBorder="1" applyAlignment="1" applyProtection="1">
      <alignment wrapText="1"/>
    </xf>
    <xf numFmtId="0" fontId="0" fillId="0" borderId="44" xfId="0" applyBorder="1" applyAlignment="1" applyProtection="1">
      <alignment vertical="center" wrapText="1"/>
    </xf>
    <xf numFmtId="0" fontId="0" fillId="0" borderId="41" xfId="0" applyBorder="1" applyAlignment="1" applyProtection="1">
      <alignment vertical="center" wrapText="1"/>
    </xf>
    <xf numFmtId="0" fontId="0" fillId="0" borderId="47" xfId="0" applyBorder="1" applyAlignment="1" applyProtection="1">
      <alignment vertical="center" wrapText="1"/>
    </xf>
    <xf numFmtId="0" fontId="0" fillId="0" borderId="1" xfId="0" applyBorder="1" applyAlignment="1" applyProtection="1">
      <alignment vertical="center" wrapText="1"/>
    </xf>
    <xf numFmtId="0" fontId="0" fillId="0" borderId="208" xfId="0" applyBorder="1" applyAlignment="1" applyProtection="1">
      <alignment vertical="center" wrapText="1"/>
    </xf>
    <xf numFmtId="0" fontId="0" fillId="0" borderId="94" xfId="0" applyBorder="1" applyAlignment="1" applyProtection="1">
      <alignment vertical="center" wrapText="1"/>
    </xf>
    <xf numFmtId="0" fontId="0" fillId="0" borderId="84" xfId="0" applyBorder="1" applyAlignment="1" applyProtection="1">
      <alignment vertical="center" wrapText="1"/>
    </xf>
    <xf numFmtId="0" fontId="31" fillId="15" borderId="1" xfId="0" applyFont="1" applyFill="1" applyBorder="1" applyAlignment="1" applyProtection="1">
      <alignment vertical="center" wrapText="1"/>
    </xf>
    <xf numFmtId="0" fontId="0" fillId="0" borderId="207" xfId="0" applyBorder="1" applyAlignment="1" applyProtection="1">
      <alignment horizontal="left" vertical="center"/>
      <protection locked="0"/>
    </xf>
    <xf numFmtId="0" fontId="31" fillId="15" borderId="225" xfId="0" applyFont="1" applyFill="1" applyBorder="1" applyAlignment="1" applyProtection="1">
      <alignment horizontal="left" vertical="center"/>
      <protection locked="0"/>
    </xf>
    <xf numFmtId="0" fontId="19" fillId="0" borderId="45" xfId="5" applyNumberFormat="1" applyFont="1" applyFill="1" applyBorder="1" applyAlignment="1" applyProtection="1">
      <alignment horizontal="left" vertical="center" wrapText="1"/>
    </xf>
    <xf numFmtId="0" fontId="16" fillId="0" borderId="100" xfId="0" applyFont="1" applyBorder="1" applyAlignment="1" applyProtection="1">
      <alignment horizontal="left" vertical="center" wrapText="1" readingOrder="1"/>
      <protection locked="0"/>
    </xf>
    <xf numFmtId="0" fontId="19" fillId="0" borderId="42" xfId="5" applyNumberFormat="1" applyFont="1" applyFill="1" applyBorder="1" applyAlignment="1" applyProtection="1">
      <alignment vertical="center" wrapText="1"/>
    </xf>
    <xf numFmtId="167" fontId="16" fillId="0" borderId="42" xfId="0" applyNumberFormat="1" applyFont="1" applyBorder="1" applyAlignment="1" applyProtection="1">
      <alignment vertical="center" readingOrder="1"/>
      <protection locked="0"/>
    </xf>
    <xf numFmtId="167" fontId="16" fillId="0" borderId="45" xfId="0" applyNumberFormat="1" applyFont="1" applyBorder="1" applyAlignment="1" applyProtection="1">
      <alignment vertical="center" readingOrder="1"/>
      <protection locked="0"/>
    </xf>
    <xf numFmtId="167" fontId="16" fillId="0" borderId="42" xfId="0" applyNumberFormat="1" applyFont="1" applyBorder="1" applyAlignment="1" applyProtection="1">
      <alignment vertical="center" wrapText="1" readingOrder="1"/>
      <protection locked="0"/>
    </xf>
    <xf numFmtId="0" fontId="19" fillId="0" borderId="100" xfId="5" applyNumberFormat="1" applyFont="1" applyFill="1" applyBorder="1" applyAlignment="1" applyProtection="1">
      <alignment horizontal="left" vertical="center" wrapText="1"/>
    </xf>
    <xf numFmtId="14" fontId="12" fillId="0" borderId="100" xfId="0" applyNumberFormat="1" applyFont="1" applyBorder="1" applyAlignment="1">
      <alignment vertical="center"/>
    </xf>
    <xf numFmtId="0" fontId="12" fillId="0" borderId="106" xfId="0" applyFont="1" applyBorder="1" applyAlignment="1">
      <alignment horizontal="left" vertical="center" wrapText="1"/>
    </xf>
    <xf numFmtId="164" fontId="16" fillId="0" borderId="100" xfId="6" applyFont="1" applyBorder="1" applyAlignment="1" applyProtection="1">
      <alignment vertical="center" wrapText="1" readingOrder="1"/>
      <protection locked="0"/>
    </xf>
    <xf numFmtId="170" fontId="16" fillId="0" borderId="154" xfId="4" applyNumberFormat="1" applyFont="1" applyBorder="1" applyAlignment="1" applyProtection="1">
      <alignment horizontal="left" vertical="center" wrapText="1" readingOrder="1"/>
    </xf>
    <xf numFmtId="168" fontId="8" fillId="14" borderId="201" xfId="4" applyNumberFormat="1" applyFont="1" applyFill="1" applyBorder="1" applyAlignment="1" applyProtection="1">
      <alignment horizontal="center" vertical="center" wrapText="1" readingOrder="1"/>
    </xf>
    <xf numFmtId="0" fontId="19" fillId="0" borderId="189" xfId="5" applyNumberFormat="1" applyFont="1" applyFill="1" applyBorder="1" applyAlignment="1" applyProtection="1">
      <alignment horizontal="left" vertical="center" wrapText="1"/>
    </xf>
    <xf numFmtId="14" fontId="12" fillId="0" borderId="189" xfId="0" applyNumberFormat="1" applyFont="1" applyBorder="1" applyAlignment="1">
      <alignment vertical="center"/>
    </xf>
    <xf numFmtId="164" fontId="16" fillId="0" borderId="189" xfId="6" applyFont="1" applyBorder="1" applyAlignment="1" applyProtection="1">
      <alignment horizontal="left" vertical="center" wrapText="1" readingOrder="1"/>
      <protection locked="0"/>
    </xf>
    <xf numFmtId="170" fontId="16" fillId="0" borderId="153" xfId="4" applyNumberFormat="1" applyFont="1" applyBorder="1" applyAlignment="1" applyProtection="1">
      <alignment horizontal="left" vertical="center" wrapText="1" readingOrder="1"/>
    </xf>
    <xf numFmtId="0" fontId="0" fillId="0" borderId="267" xfId="0" applyBorder="1" applyAlignment="1" applyProtection="1">
      <alignment vertical="center"/>
    </xf>
    <xf numFmtId="168" fontId="8" fillId="14" borderId="268" xfId="4" applyNumberFormat="1" applyFont="1" applyFill="1" applyBorder="1" applyAlignment="1" applyProtection="1">
      <alignment horizontal="center" vertical="center" wrapText="1" readingOrder="1"/>
    </xf>
    <xf numFmtId="0" fontId="12" fillId="0" borderId="205" xfId="0" applyFont="1" applyBorder="1" applyAlignment="1">
      <alignment horizontal="left" vertical="center" wrapText="1"/>
    </xf>
    <xf numFmtId="0" fontId="12" fillId="0" borderId="207" xfId="0" applyFont="1" applyBorder="1" applyAlignment="1">
      <alignment horizontal="left" vertical="center" wrapText="1"/>
    </xf>
    <xf numFmtId="164" fontId="16" fillId="0" borderId="189" xfId="6" applyFont="1" applyBorder="1" applyAlignment="1" applyProtection="1">
      <alignment vertical="center" wrapText="1" readingOrder="1"/>
      <protection locked="0"/>
    </xf>
    <xf numFmtId="0" fontId="12" fillId="0" borderId="188" xfId="0" applyFont="1" applyFill="1" applyBorder="1" applyAlignment="1">
      <alignment horizontal="left" vertical="center" wrapText="1"/>
    </xf>
    <xf numFmtId="0" fontId="12" fillId="0" borderId="100" xfId="0" applyFont="1" applyBorder="1" applyAlignment="1">
      <alignment horizontal="center" vertical="center"/>
    </xf>
    <xf numFmtId="168" fontId="16" fillId="0" borderId="100" xfId="4" applyNumberFormat="1" applyFont="1" applyBorder="1" applyAlignment="1" applyProtection="1">
      <alignment horizontal="left" vertical="center" wrapText="1" readingOrder="1"/>
      <protection locked="0"/>
    </xf>
    <xf numFmtId="168" fontId="8" fillId="14" borderId="0" xfId="4" applyNumberFormat="1" applyFont="1" applyFill="1" applyBorder="1" applyAlignment="1" applyProtection="1">
      <alignment horizontal="center" vertical="center" wrapText="1" readingOrder="1"/>
    </xf>
    <xf numFmtId="0" fontId="12" fillId="0" borderId="199" xfId="0" applyFont="1" applyFill="1" applyBorder="1" applyAlignment="1">
      <alignment horizontal="left" vertical="center" wrapText="1"/>
    </xf>
    <xf numFmtId="170" fontId="16" fillId="0" borderId="89" xfId="4" applyNumberFormat="1" applyFont="1" applyBorder="1" applyAlignment="1" applyProtection="1">
      <alignment horizontal="left" vertical="center" wrapText="1" readingOrder="1"/>
    </xf>
    <xf numFmtId="168" fontId="8" fillId="14" borderId="269" xfId="4" applyNumberFormat="1" applyFont="1" applyFill="1" applyBorder="1" applyAlignment="1" applyProtection="1">
      <alignment horizontal="center" vertical="center" wrapText="1" readingOrder="1"/>
    </xf>
    <xf numFmtId="0" fontId="0" fillId="0" borderId="84" xfId="0" applyBorder="1" applyAlignment="1" applyProtection="1">
      <alignment vertical="center"/>
    </xf>
    <xf numFmtId="168" fontId="8" fillId="14" borderId="148" xfId="4" applyNumberFormat="1" applyFont="1" applyFill="1" applyBorder="1" applyAlignment="1" applyProtection="1">
      <alignment horizontal="center" vertical="center" wrapText="1" readingOrder="1"/>
    </xf>
    <xf numFmtId="9" fontId="35" fillId="19" borderId="270" xfId="7" applyFont="1" applyFill="1" applyBorder="1" applyAlignment="1" applyProtection="1">
      <alignment horizontal="right" vertical="center"/>
    </xf>
    <xf numFmtId="14" fontId="12" fillId="0" borderId="95" xfId="0" applyNumberFormat="1" applyFont="1" applyBorder="1" applyAlignment="1">
      <alignment horizontal="right" vertical="center"/>
    </xf>
    <xf numFmtId="0" fontId="12" fillId="0" borderId="97" xfId="0" applyFont="1" applyFill="1" applyBorder="1" applyAlignment="1">
      <alignment horizontal="left" vertical="center" wrapText="1"/>
    </xf>
    <xf numFmtId="0" fontId="16" fillId="0" borderId="95" xfId="0" applyFont="1" applyBorder="1" applyAlignment="1" applyProtection="1">
      <alignment horizontal="center" vertical="center" wrapText="1" readingOrder="1"/>
      <protection locked="0"/>
    </xf>
    <xf numFmtId="0" fontId="12" fillId="0" borderId="95" xfId="0" applyFont="1" applyBorder="1" applyAlignment="1">
      <alignment horizontal="center" vertical="center"/>
    </xf>
    <xf numFmtId="168" fontId="16" fillId="0" borderId="95" xfId="4" applyNumberFormat="1" applyFont="1" applyBorder="1" applyAlignment="1" applyProtection="1">
      <alignment horizontal="left" vertical="center" wrapText="1" readingOrder="1"/>
      <protection locked="0"/>
    </xf>
    <xf numFmtId="170" fontId="16" fillId="0" borderId="187" xfId="4" applyNumberFormat="1" applyFont="1" applyBorder="1" applyAlignment="1" applyProtection="1">
      <alignment horizontal="left" vertical="center" wrapText="1" readingOrder="1"/>
    </xf>
    <xf numFmtId="168" fontId="8" fillId="14" borderId="157" xfId="4" applyNumberFormat="1" applyFont="1" applyFill="1" applyBorder="1" applyAlignment="1" applyProtection="1">
      <alignment horizontal="center" vertical="center" wrapText="1" readingOrder="1"/>
    </xf>
    <xf numFmtId="9" fontId="35" fillId="19" borderId="271" xfId="7" applyFont="1" applyFill="1" applyBorder="1" applyAlignment="1" applyProtection="1">
      <alignment horizontal="right" vertical="center"/>
    </xf>
    <xf numFmtId="9" fontId="35" fillId="19" borderId="264" xfId="7" applyFont="1" applyFill="1" applyBorder="1" applyAlignment="1" applyProtection="1">
      <alignment horizontal="right" vertical="center"/>
    </xf>
    <xf numFmtId="0" fontId="19" fillId="0" borderId="95" xfId="5" applyNumberFormat="1" applyFont="1" applyFill="1" applyBorder="1" applyAlignment="1" applyProtection="1">
      <alignment vertical="center" wrapText="1"/>
    </xf>
    <xf numFmtId="14" fontId="12" fillId="0" borderId="71" xfId="0" applyNumberFormat="1" applyFont="1" applyBorder="1" applyAlignment="1">
      <alignment vertical="center"/>
    </xf>
    <xf numFmtId="0" fontId="19" fillId="0" borderId="100" xfId="5" applyNumberFormat="1" applyFont="1" applyFill="1" applyBorder="1" applyAlignment="1" applyProtection="1">
      <alignment horizontal="left" vertical="center" wrapText="1"/>
    </xf>
    <xf numFmtId="168" fontId="8" fillId="14" borderId="205" xfId="4" applyNumberFormat="1" applyFont="1" applyFill="1" applyBorder="1" applyAlignment="1" applyProtection="1">
      <alignment horizontal="center" vertical="center" wrapText="1" readingOrder="1"/>
    </xf>
    <xf numFmtId="9" fontId="35" fillId="19" borderId="274" xfId="7" applyFont="1" applyFill="1" applyBorder="1" applyAlignment="1" applyProtection="1">
      <alignment horizontal="right" vertical="center"/>
    </xf>
    <xf numFmtId="0" fontId="18" fillId="0" borderId="1" xfId="0" applyFont="1" applyBorder="1" applyAlignment="1" applyProtection="1">
      <alignment horizontal="center" vertical="center" wrapText="1" readingOrder="1"/>
      <protection locked="0"/>
    </xf>
    <xf numFmtId="0" fontId="19" fillId="0" borderId="110" xfId="5" applyNumberFormat="1" applyFont="1" applyFill="1" applyBorder="1" applyAlignment="1" applyProtection="1">
      <alignment vertical="center" wrapText="1"/>
    </xf>
    <xf numFmtId="167" fontId="16" fillId="0" borderId="110" xfId="0" applyNumberFormat="1" applyFont="1" applyBorder="1" applyAlignment="1" applyProtection="1">
      <alignment vertical="center" readingOrder="1"/>
      <protection locked="0"/>
    </xf>
    <xf numFmtId="167" fontId="16" fillId="0" borderId="110" xfId="0" applyNumberFormat="1" applyFont="1" applyBorder="1" applyAlignment="1" applyProtection="1">
      <alignment vertical="center" wrapText="1" readingOrder="1"/>
      <protection locked="0"/>
    </xf>
    <xf numFmtId="0" fontId="12" fillId="0" borderId="2" xfId="0" applyFont="1" applyBorder="1" applyAlignment="1">
      <alignment vertical="center" wrapText="1"/>
    </xf>
    <xf numFmtId="0" fontId="12" fillId="0" borderId="237" xfId="0" applyFont="1" applyBorder="1" applyAlignment="1">
      <alignment horizontal="left" vertical="center" wrapText="1"/>
    </xf>
    <xf numFmtId="0" fontId="16" fillId="0" borderId="110" xfId="0" applyFont="1" applyBorder="1" applyAlignment="1" applyProtection="1">
      <alignment horizontal="center" vertical="center" wrapText="1" readingOrder="1"/>
      <protection locked="0"/>
    </xf>
    <xf numFmtId="0" fontId="16" fillId="0" borderId="110" xfId="0" applyFont="1" applyFill="1" applyBorder="1" applyAlignment="1">
      <alignment horizontal="center" vertical="center" wrapText="1"/>
    </xf>
    <xf numFmtId="168" fontId="16" fillId="0" borderId="110" xfId="4" applyNumberFormat="1" applyFont="1" applyBorder="1" applyAlignment="1" applyProtection="1">
      <alignment horizontal="left" vertical="center" wrapText="1" readingOrder="1"/>
      <protection locked="0"/>
    </xf>
    <xf numFmtId="170" fontId="16" fillId="0" borderId="114" xfId="4" applyNumberFormat="1" applyFont="1" applyBorder="1" applyAlignment="1" applyProtection="1">
      <alignment horizontal="left" vertical="center" wrapText="1" readingOrder="1"/>
    </xf>
    <xf numFmtId="167" fontId="8" fillId="0" borderId="45" xfId="0" applyNumberFormat="1" applyFont="1" applyBorder="1" applyAlignment="1" applyProtection="1">
      <alignment horizontal="left" vertical="center" wrapText="1" readingOrder="1"/>
      <protection locked="0"/>
    </xf>
    <xf numFmtId="167" fontId="8" fillId="0" borderId="45" xfId="0" applyNumberFormat="1" applyFont="1" applyBorder="1" applyAlignment="1" applyProtection="1">
      <alignment horizontal="right" vertical="center" wrapText="1" readingOrder="1"/>
      <protection locked="0"/>
    </xf>
    <xf numFmtId="167" fontId="8" fillId="0" borderId="71" xfId="0" applyNumberFormat="1" applyFont="1" applyBorder="1" applyAlignment="1" applyProtection="1">
      <alignment horizontal="right" vertical="center" wrapText="1" readingOrder="1"/>
      <protection locked="0"/>
    </xf>
    <xf numFmtId="0" fontId="0" fillId="0" borderId="206" xfId="0" applyBorder="1" applyAlignment="1" applyProtection="1">
      <alignment vertical="center" wrapText="1"/>
    </xf>
    <xf numFmtId="0" fontId="16" fillId="0" borderId="45" xfId="0" applyFont="1" applyBorder="1" applyAlignment="1" applyProtection="1">
      <alignment horizontal="left" vertical="center" wrapText="1" readingOrder="1"/>
      <protection locked="0"/>
    </xf>
    <xf numFmtId="0" fontId="12" fillId="0" borderId="45" xfId="0" applyFont="1" applyBorder="1" applyAlignment="1">
      <alignment horizontal="left" vertical="center" wrapText="1"/>
    </xf>
    <xf numFmtId="167" fontId="8" fillId="0" borderId="45" xfId="0" applyNumberFormat="1" applyFont="1" applyBorder="1" applyAlignment="1" applyProtection="1">
      <alignment horizontal="center" vertical="center" wrapText="1" readingOrder="1"/>
      <protection locked="0"/>
    </xf>
    <xf numFmtId="0" fontId="8" fillId="0" borderId="71" xfId="0" applyFont="1" applyBorder="1" applyAlignment="1" applyProtection="1">
      <alignment vertical="center" wrapText="1" readingOrder="1"/>
      <protection locked="0"/>
    </xf>
    <xf numFmtId="0" fontId="8" fillId="0" borderId="199" xfId="0" applyFont="1" applyBorder="1" applyAlignment="1" applyProtection="1">
      <alignment horizontal="left" vertical="center" wrapText="1" readingOrder="1"/>
      <protection locked="0"/>
    </xf>
    <xf numFmtId="0" fontId="9" fillId="0" borderId="85" xfId="0" applyFont="1" applyBorder="1" applyAlignment="1">
      <alignment horizontal="left" vertical="center" wrapText="1"/>
    </xf>
    <xf numFmtId="0" fontId="8" fillId="0" borderId="89" xfId="0" applyFont="1" applyBorder="1" applyAlignment="1" applyProtection="1">
      <alignment vertical="center" wrapText="1" readingOrder="1"/>
      <protection locked="0"/>
    </xf>
    <xf numFmtId="168" fontId="8" fillId="0" borderId="224" xfId="4" applyNumberFormat="1" applyFont="1" applyBorder="1" applyAlignment="1" applyProtection="1">
      <alignment horizontal="left" vertical="center" wrapText="1" readingOrder="1"/>
    </xf>
    <xf numFmtId="0" fontId="8" fillId="0" borderId="71" xfId="0" applyFont="1" applyBorder="1" applyAlignment="1" applyProtection="1">
      <alignment vertical="center" wrapText="1" readingOrder="1"/>
      <protection locked="0"/>
    </xf>
    <xf numFmtId="0" fontId="8" fillId="0" borderId="199" xfId="0" applyFont="1" applyBorder="1" applyAlignment="1" applyProtection="1">
      <alignment horizontal="left" vertical="center" wrapText="1" readingOrder="1"/>
      <protection locked="0"/>
    </xf>
    <xf numFmtId="0" fontId="0" fillId="0" borderId="0" xfId="0" applyAlignment="1">
      <alignment vertical="center"/>
    </xf>
    <xf numFmtId="0" fontId="0" fillId="0" borderId="0" xfId="0" applyAlignment="1">
      <alignment vertical="center" wrapText="1"/>
    </xf>
    <xf numFmtId="10" fontId="0" fillId="0" borderId="253" xfId="7" applyNumberFormat="1" applyFont="1" applyBorder="1" applyAlignment="1" applyProtection="1">
      <alignment horizontal="center" vertical="center"/>
    </xf>
    <xf numFmtId="167" fontId="8" fillId="0" borderId="42" xfId="0" applyNumberFormat="1" applyFont="1" applyBorder="1" applyAlignment="1" applyProtection="1">
      <alignment horizontal="right" vertical="center" wrapText="1" readingOrder="1"/>
      <protection locked="0"/>
    </xf>
    <xf numFmtId="0" fontId="0" fillId="0" borderId="91" xfId="0" applyBorder="1"/>
    <xf numFmtId="0" fontId="0" fillId="0" borderId="91" xfId="0" applyBorder="1" applyAlignment="1">
      <alignment wrapText="1"/>
    </xf>
    <xf numFmtId="0" fontId="0" fillId="0" borderId="92" xfId="0" applyBorder="1" applyAlignment="1">
      <alignment horizontal="left" vertical="top" wrapText="1"/>
    </xf>
    <xf numFmtId="0" fontId="0" fillId="0" borderId="0" xfId="0" applyBorder="1"/>
    <xf numFmtId="0" fontId="0" fillId="0" borderId="0" xfId="0" applyBorder="1" applyAlignment="1">
      <alignment wrapText="1"/>
    </xf>
    <xf numFmtId="0" fontId="0" fillId="0" borderId="201" xfId="0" applyBorder="1" applyAlignment="1">
      <alignment horizontal="left" vertical="top" wrapText="1"/>
    </xf>
    <xf numFmtId="0" fontId="0" fillId="0" borderId="201" xfId="0" applyBorder="1"/>
    <xf numFmtId="0" fontId="0" fillId="0" borderId="157" xfId="0" applyBorder="1"/>
    <xf numFmtId="0" fontId="0" fillId="0" borderId="227" xfId="0" applyBorder="1"/>
    <xf numFmtId="0" fontId="0" fillId="0" borderId="0" xfId="0" applyBorder="1" applyAlignment="1">
      <alignment vertical="center" wrapText="1"/>
    </xf>
    <xf numFmtId="0" fontId="0" fillId="0" borderId="0" xfId="0" applyFill="1" applyBorder="1"/>
    <xf numFmtId="0" fontId="0" fillId="0" borderId="91" xfId="0" applyBorder="1" applyAlignment="1">
      <alignment vertical="center"/>
    </xf>
    <xf numFmtId="0" fontId="0" fillId="0" borderId="92" xfId="0" applyBorder="1" applyAlignment="1">
      <alignment vertical="center"/>
    </xf>
    <xf numFmtId="0" fontId="0" fillId="0" borderId="3" xfId="0" applyBorder="1"/>
    <xf numFmtId="0" fontId="0" fillId="0" borderId="4" xfId="0" applyBorder="1"/>
    <xf numFmtId="0" fontId="0" fillId="0" borderId="5" xfId="0" applyBorder="1"/>
    <xf numFmtId="0" fontId="0" fillId="0" borderId="4" xfId="0" applyBorder="1" applyAlignment="1">
      <alignment wrapText="1"/>
    </xf>
    <xf numFmtId="0" fontId="0" fillId="0" borderId="92" xfId="0" applyBorder="1"/>
    <xf numFmtId="0" fontId="0" fillId="0" borderId="157" xfId="0" applyBorder="1" applyAlignment="1">
      <alignment wrapText="1"/>
    </xf>
    <xf numFmtId="0" fontId="0" fillId="0" borderId="0" xfId="0" applyFill="1" applyBorder="1" applyAlignment="1">
      <alignment wrapText="1"/>
    </xf>
    <xf numFmtId="0" fontId="0" fillId="0" borderId="0" xfId="0" applyBorder="1" applyAlignment="1">
      <alignment horizontal="left" vertical="center"/>
    </xf>
    <xf numFmtId="0" fontId="0" fillId="0" borderId="0" xfId="0" applyBorder="1" applyAlignment="1">
      <alignment vertical="center"/>
    </xf>
    <xf numFmtId="0" fontId="0" fillId="0" borderId="201" xfId="0" applyFill="1" applyBorder="1" applyAlignment="1">
      <alignment wrapText="1"/>
    </xf>
    <xf numFmtId="0" fontId="0" fillId="0" borderId="157" xfId="0" applyFill="1" applyBorder="1" applyAlignment="1">
      <alignment wrapText="1"/>
    </xf>
    <xf numFmtId="0" fontId="16" fillId="0" borderId="85" xfId="0" applyFont="1" applyBorder="1" applyAlignment="1" applyProtection="1">
      <alignment horizontal="left" vertical="center" wrapText="1" readingOrder="1"/>
      <protection locked="0"/>
    </xf>
    <xf numFmtId="0" fontId="16" fillId="0" borderId="199" xfId="0" applyFont="1" applyBorder="1" applyAlignment="1" applyProtection="1">
      <alignment horizontal="left" vertical="center" wrapText="1" readingOrder="1"/>
      <protection locked="0"/>
    </xf>
    <xf numFmtId="0" fontId="53" fillId="0" borderId="0" xfId="0" applyFont="1" applyAlignment="1">
      <alignment wrapText="1"/>
    </xf>
    <xf numFmtId="167" fontId="8" fillId="0" borderId="45" xfId="0" applyNumberFormat="1" applyFont="1" applyBorder="1" applyAlignment="1" applyProtection="1">
      <alignment horizontal="right" vertical="center" wrapText="1" readingOrder="1"/>
      <protection locked="0"/>
    </xf>
    <xf numFmtId="0" fontId="0" fillId="0" borderId="0" xfId="0" applyAlignment="1">
      <alignment horizontal="left" vertical="center" wrapText="1"/>
    </xf>
    <xf numFmtId="167" fontId="8" fillId="0" borderId="45" xfId="0" applyNumberFormat="1" applyFont="1" applyBorder="1" applyAlignment="1" applyProtection="1">
      <alignment horizontal="left" vertical="center" wrapText="1" readingOrder="1"/>
      <protection locked="0"/>
    </xf>
    <xf numFmtId="0" fontId="16" fillId="0" borderId="46" xfId="0" applyFont="1" applyBorder="1" applyAlignment="1" applyProtection="1">
      <alignment horizontal="left" vertical="center" wrapText="1" readingOrder="1"/>
      <protection locked="0"/>
    </xf>
    <xf numFmtId="0" fontId="16" fillId="0" borderId="45" xfId="0" applyFont="1" applyBorder="1" applyAlignment="1" applyProtection="1">
      <alignment horizontal="left" vertical="center" wrapText="1" readingOrder="1"/>
      <protection locked="0"/>
    </xf>
    <xf numFmtId="167" fontId="16" fillId="0" borderId="45" xfId="0" applyNumberFormat="1" applyFont="1" applyBorder="1" applyAlignment="1" applyProtection="1">
      <alignment horizontal="right" vertical="center" wrapText="1" readingOrder="1"/>
      <protection locked="0"/>
    </xf>
    <xf numFmtId="167" fontId="16" fillId="0" borderId="48" xfId="0" applyNumberFormat="1" applyFont="1" applyBorder="1" applyAlignment="1" applyProtection="1">
      <alignment horizontal="right" vertical="center" wrapText="1" readingOrder="1"/>
      <protection locked="0"/>
    </xf>
    <xf numFmtId="0" fontId="18" fillId="0" borderId="54" xfId="0" applyFont="1" applyBorder="1" applyAlignment="1" applyProtection="1">
      <alignment horizontal="left" vertical="center" wrapText="1" readingOrder="1"/>
      <protection locked="0"/>
    </xf>
    <xf numFmtId="0" fontId="8" fillId="0" borderId="199" xfId="0" applyFont="1" applyBorder="1" applyAlignment="1" applyProtection="1">
      <alignment horizontal="left" vertical="center" wrapText="1" readingOrder="1"/>
      <protection locked="0"/>
    </xf>
    <xf numFmtId="0" fontId="8" fillId="0" borderId="71" xfId="0" applyFont="1" applyBorder="1" applyAlignment="1" applyProtection="1">
      <alignment vertical="center" wrapText="1" readingOrder="1"/>
      <protection locked="0"/>
    </xf>
    <xf numFmtId="0" fontId="16" fillId="0" borderId="42" xfId="0" applyFont="1" applyBorder="1" applyAlignment="1" applyProtection="1">
      <alignment horizontal="left" vertical="center" wrapText="1" readingOrder="1"/>
      <protection locked="0"/>
    </xf>
    <xf numFmtId="167" fontId="16" fillId="0" borderId="42" xfId="0" applyNumberFormat="1" applyFont="1" applyBorder="1" applyAlignment="1" applyProtection="1">
      <alignment horizontal="right" vertical="center" wrapText="1" readingOrder="1"/>
      <protection locked="0"/>
    </xf>
    <xf numFmtId="0" fontId="31" fillId="15" borderId="4" xfId="0" applyFont="1" applyFill="1" applyBorder="1" applyAlignment="1" applyProtection="1">
      <alignment horizontal="center" vertical="center"/>
      <protection locked="0"/>
    </xf>
    <xf numFmtId="0" fontId="16" fillId="0" borderId="45" xfId="0" applyFont="1" applyBorder="1" applyAlignment="1" applyProtection="1">
      <alignment horizontal="left" vertical="center" wrapText="1" readingOrder="1"/>
      <protection locked="0"/>
    </xf>
    <xf numFmtId="0" fontId="18" fillId="0" borderId="41" xfId="0" applyFont="1" applyBorder="1" applyAlignment="1" applyProtection="1">
      <alignment horizontal="left" vertical="center" wrapText="1" readingOrder="1"/>
      <protection locked="0"/>
    </xf>
    <xf numFmtId="167" fontId="16" fillId="0" borderId="45" xfId="0" applyNumberFormat="1" applyFont="1" applyBorder="1" applyAlignment="1" applyProtection="1">
      <alignment horizontal="right" vertical="center" wrapText="1" readingOrder="1"/>
      <protection locked="0"/>
    </xf>
    <xf numFmtId="0" fontId="18" fillId="0" borderId="54" xfId="0" applyFont="1" applyBorder="1" applyAlignment="1" applyProtection="1">
      <alignment horizontal="left" vertical="center" wrapText="1" readingOrder="1"/>
      <protection locked="0"/>
    </xf>
    <xf numFmtId="167" fontId="9" fillId="0" borderId="45" xfId="0" applyNumberFormat="1" applyFont="1" applyBorder="1" applyAlignment="1">
      <alignment horizontal="center" vertical="center" wrapText="1"/>
    </xf>
    <xf numFmtId="0" fontId="16" fillId="0" borderId="42" xfId="0" applyFont="1" applyBorder="1" applyAlignment="1" applyProtection="1">
      <alignment horizontal="left" vertical="center" wrapText="1" readingOrder="1"/>
      <protection locked="0"/>
    </xf>
    <xf numFmtId="167" fontId="16" fillId="0" borderId="42" xfId="0" applyNumberFormat="1" applyFont="1" applyBorder="1" applyAlignment="1" applyProtection="1">
      <alignment horizontal="right" vertical="center" wrapText="1" readingOrder="1"/>
      <protection locked="0"/>
    </xf>
    <xf numFmtId="0" fontId="0" fillId="7" borderId="44" xfId="0" applyFill="1" applyBorder="1" applyAlignment="1" applyProtection="1">
      <alignment vertical="center" wrapText="1"/>
    </xf>
    <xf numFmtId="10" fontId="0" fillId="0" borderId="272" xfId="7" applyNumberFormat="1" applyFont="1" applyBorder="1" applyAlignment="1" applyProtection="1">
      <alignment vertical="center" wrapText="1"/>
    </xf>
    <xf numFmtId="10" fontId="0" fillId="0" borderId="273" xfId="7" applyNumberFormat="1" applyFont="1" applyBorder="1" applyAlignment="1" applyProtection="1">
      <alignment vertical="center" wrapText="1"/>
    </xf>
    <xf numFmtId="0" fontId="0" fillId="0" borderId="208" xfId="0" applyBorder="1" applyAlignment="1" applyProtection="1">
      <alignment horizontal="center" vertical="center" wrapText="1"/>
    </xf>
    <xf numFmtId="0" fontId="54" fillId="0" borderId="71" xfId="0" applyFont="1" applyBorder="1" applyAlignment="1">
      <alignment horizontal="left" vertical="center" wrapText="1"/>
    </xf>
    <xf numFmtId="9" fontId="35" fillId="19" borderId="221" xfId="7" applyFont="1" applyFill="1" applyBorder="1" applyAlignment="1" applyProtection="1">
      <alignment horizontal="right" vertical="center"/>
    </xf>
    <xf numFmtId="9" fontId="35" fillId="19" borderId="225" xfId="7" applyFont="1" applyFill="1" applyBorder="1" applyAlignment="1" applyProtection="1">
      <alignment horizontal="right" vertical="center"/>
    </xf>
    <xf numFmtId="0" fontId="16" fillId="0" borderId="43" xfId="0" applyFont="1" applyBorder="1" applyAlignment="1" applyProtection="1">
      <alignment vertical="center" wrapText="1" readingOrder="1"/>
      <protection locked="0"/>
    </xf>
    <xf numFmtId="0" fontId="16" fillId="0" borderId="45" xfId="0" applyFont="1" applyBorder="1" applyAlignment="1" applyProtection="1">
      <alignment vertical="center" readingOrder="1"/>
      <protection locked="0"/>
    </xf>
    <xf numFmtId="170" fontId="16" fillId="0" borderId="45" xfId="4" applyNumberFormat="1" applyFont="1" applyBorder="1" applyAlignment="1" applyProtection="1">
      <alignment horizontal="left" vertical="center" wrapText="1" readingOrder="1"/>
      <protection locked="0"/>
    </xf>
    <xf numFmtId="0" fontId="0" fillId="0" borderId="45" xfId="0" applyBorder="1" applyAlignment="1" applyProtection="1">
      <alignment vertical="center"/>
    </xf>
    <xf numFmtId="0" fontId="0" fillId="0" borderId="45" xfId="0" applyBorder="1" applyAlignment="1" applyProtection="1">
      <alignment vertical="center" wrapText="1"/>
    </xf>
    <xf numFmtId="10" fontId="0" fillId="0" borderId="45" xfId="7" applyNumberFormat="1" applyFont="1" applyBorder="1" applyAlignment="1" applyProtection="1">
      <alignment horizontal="center" vertical="center"/>
    </xf>
    <xf numFmtId="9" fontId="40" fillId="0" borderId="45" xfId="7" applyFont="1" applyFill="1" applyBorder="1" applyAlignment="1" applyProtection="1">
      <alignment horizontal="center" vertical="center"/>
    </xf>
    <xf numFmtId="0" fontId="0" fillId="0" borderId="45" xfId="0" applyBorder="1" applyAlignment="1" applyProtection="1">
      <alignment horizontal="left" vertical="center"/>
      <protection locked="0"/>
    </xf>
    <xf numFmtId="0" fontId="16" fillId="0" borderId="42" xfId="0" applyFont="1" applyBorder="1" applyAlignment="1" applyProtection="1">
      <alignment vertical="center" readingOrder="1"/>
      <protection locked="0"/>
    </xf>
    <xf numFmtId="170" fontId="16" fillId="0" borderId="42" xfId="4" applyNumberFormat="1" applyFont="1" applyBorder="1" applyAlignment="1" applyProtection="1">
      <alignment horizontal="left" vertical="center" wrapText="1" readingOrder="1"/>
      <protection locked="0"/>
    </xf>
    <xf numFmtId="0" fontId="0" fillId="0" borderId="42" xfId="0" applyBorder="1" applyAlignment="1" applyProtection="1">
      <alignment vertical="center" wrapText="1"/>
    </xf>
    <xf numFmtId="10" fontId="0" fillId="0" borderId="42" xfId="7" applyNumberFormat="1" applyFont="1" applyBorder="1" applyAlignment="1" applyProtection="1">
      <alignment horizontal="center" vertical="center"/>
    </xf>
    <xf numFmtId="9" fontId="40" fillId="0" borderId="42" xfId="7" applyFont="1" applyFill="1" applyBorder="1" applyAlignment="1" applyProtection="1">
      <alignment horizontal="center" vertical="center"/>
    </xf>
    <xf numFmtId="9" fontId="35" fillId="19" borderId="43" xfId="7" applyFont="1" applyFill="1" applyBorder="1" applyAlignment="1" applyProtection="1">
      <alignment horizontal="right" vertical="center"/>
    </xf>
    <xf numFmtId="9" fontId="35" fillId="19" borderId="46" xfId="7" applyFont="1" applyFill="1" applyBorder="1" applyAlignment="1" applyProtection="1">
      <alignment horizontal="right" vertical="center"/>
    </xf>
    <xf numFmtId="0" fontId="16" fillId="0" borderId="48" xfId="0" applyFont="1" applyBorder="1" applyAlignment="1" applyProtection="1">
      <alignment vertical="center" readingOrder="1"/>
      <protection locked="0"/>
    </xf>
    <xf numFmtId="170" fontId="16" fillId="0" borderId="48" xfId="4" applyNumberFormat="1" applyFont="1" applyBorder="1" applyAlignment="1" applyProtection="1">
      <alignment horizontal="left" vertical="center" wrapText="1" readingOrder="1"/>
      <protection locked="0"/>
    </xf>
    <xf numFmtId="0" fontId="0" fillId="0" borderId="48" xfId="0" applyBorder="1" applyAlignment="1" applyProtection="1">
      <alignment vertical="center"/>
    </xf>
    <xf numFmtId="0" fontId="0" fillId="0" borderId="48" xfId="0" applyBorder="1" applyAlignment="1" applyProtection="1">
      <alignment vertical="center" wrapText="1"/>
    </xf>
    <xf numFmtId="10" fontId="0" fillId="0" borderId="48" xfId="7" applyNumberFormat="1" applyFont="1" applyBorder="1" applyAlignment="1" applyProtection="1">
      <alignment horizontal="center" vertical="center"/>
    </xf>
    <xf numFmtId="9" fontId="40" fillId="0" borderId="48" xfId="7" applyFont="1" applyFill="1" applyBorder="1" applyAlignment="1" applyProtection="1">
      <alignment horizontal="center" vertical="center"/>
    </xf>
    <xf numFmtId="0" fontId="0" fillId="0" borderId="48" xfId="0" applyBorder="1" applyAlignment="1" applyProtection="1">
      <alignment horizontal="left" vertical="center"/>
      <protection locked="0"/>
    </xf>
    <xf numFmtId="9" fontId="35" fillId="19" borderId="49" xfId="7" applyFont="1" applyFill="1" applyBorder="1" applyAlignment="1" applyProtection="1">
      <alignment horizontal="right" vertical="center"/>
    </xf>
    <xf numFmtId="0" fontId="16" fillId="0" borderId="71" xfId="0" applyFont="1" applyBorder="1" applyAlignment="1" applyProtection="1">
      <alignment vertical="center" readingOrder="1"/>
      <protection locked="0"/>
    </xf>
    <xf numFmtId="0" fontId="0" fillId="0" borderId="71" xfId="0" applyBorder="1" applyAlignment="1" applyProtection="1">
      <alignment vertical="center"/>
    </xf>
    <xf numFmtId="0" fontId="0" fillId="0" borderId="71" xfId="0" applyBorder="1" applyAlignment="1" applyProtection="1">
      <alignment vertical="center" wrapText="1"/>
    </xf>
    <xf numFmtId="0" fontId="0" fillId="0" borderId="45" xfId="0" applyBorder="1"/>
    <xf numFmtId="0" fontId="0" fillId="0" borderId="42" xfId="0" applyBorder="1"/>
    <xf numFmtId="0" fontId="0" fillId="0" borderId="48" xfId="0" applyBorder="1"/>
    <xf numFmtId="170" fontId="16" fillId="0" borderId="45" xfId="4" applyNumberFormat="1" applyFont="1" applyBorder="1" applyAlignment="1" applyProtection="1">
      <alignment horizontal="left" vertical="center" wrapText="1" readingOrder="1"/>
    </xf>
    <xf numFmtId="168" fontId="8" fillId="14" borderId="45" xfId="4" applyNumberFormat="1" applyFont="1" applyFill="1" applyBorder="1" applyAlignment="1" applyProtection="1">
      <alignment horizontal="center" vertical="center" wrapText="1" readingOrder="1"/>
    </xf>
    <xf numFmtId="0" fontId="0" fillId="0" borderId="45" xfId="0" applyFill="1" applyBorder="1" applyAlignment="1">
      <alignment wrapText="1"/>
    </xf>
    <xf numFmtId="0" fontId="18" fillId="0" borderId="1" xfId="0" applyFont="1" applyBorder="1" applyAlignment="1" applyProtection="1">
      <alignment horizontal="left" vertical="center" wrapText="1" readingOrder="1"/>
      <protection locked="0"/>
    </xf>
    <xf numFmtId="167" fontId="16" fillId="0" borderId="110" xfId="0" applyNumberFormat="1" applyFont="1" applyBorder="1" applyAlignment="1" applyProtection="1">
      <alignment horizontal="right" vertical="center" wrapText="1" readingOrder="1"/>
      <protection locked="0"/>
    </xf>
    <xf numFmtId="0" fontId="16" fillId="0" borderId="2" xfId="0" applyFont="1" applyBorder="1" applyAlignment="1" applyProtection="1">
      <alignment horizontal="left" vertical="center" wrapText="1" readingOrder="1"/>
      <protection locked="0"/>
    </xf>
    <xf numFmtId="0" fontId="16" fillId="0" borderId="237" xfId="0" applyFont="1" applyBorder="1" applyAlignment="1" applyProtection="1">
      <alignment horizontal="left" vertical="center" wrapText="1" readingOrder="1"/>
      <protection locked="0"/>
    </xf>
    <xf numFmtId="0" fontId="18" fillId="0" borderId="1" xfId="0" applyFont="1" applyBorder="1" applyAlignment="1" applyProtection="1">
      <alignment vertical="center" wrapText="1" readingOrder="1"/>
      <protection locked="0"/>
    </xf>
    <xf numFmtId="170" fontId="16" fillId="0" borderId="42" xfId="4" applyNumberFormat="1" applyFont="1" applyBorder="1" applyAlignment="1" applyProtection="1">
      <alignment horizontal="left" vertical="center" wrapText="1" readingOrder="1"/>
    </xf>
    <xf numFmtId="168" fontId="8" fillId="14" borderId="42" xfId="4" applyNumberFormat="1" applyFont="1" applyFill="1" applyBorder="1" applyAlignment="1" applyProtection="1">
      <alignment horizontal="center" vertical="center" wrapText="1" readingOrder="1"/>
    </xf>
    <xf numFmtId="0" fontId="0" fillId="0" borderId="48" xfId="0" applyFill="1" applyBorder="1" applyAlignment="1">
      <alignment wrapText="1"/>
    </xf>
    <xf numFmtId="170" fontId="16" fillId="0" borderId="48" xfId="4" applyNumberFormat="1" applyFont="1" applyBorder="1" applyAlignment="1" applyProtection="1">
      <alignment horizontal="left" vertical="center" wrapText="1" readingOrder="1"/>
    </xf>
    <xf numFmtId="168" fontId="8" fillId="14" borderId="48" xfId="4" applyNumberFormat="1" applyFont="1" applyFill="1" applyBorder="1" applyAlignment="1" applyProtection="1">
      <alignment horizontal="center" vertical="center" wrapText="1" readingOrder="1"/>
    </xf>
    <xf numFmtId="0" fontId="0" fillId="0" borderId="42" xfId="0" applyFill="1" applyBorder="1" applyAlignment="1">
      <alignment wrapText="1"/>
    </xf>
    <xf numFmtId="170" fontId="16" fillId="0" borderId="71" xfId="4" applyNumberFormat="1" applyFont="1" applyBorder="1" applyAlignment="1" applyProtection="1">
      <alignment horizontal="left" vertical="center" wrapText="1" readingOrder="1"/>
      <protection locked="0"/>
    </xf>
    <xf numFmtId="168" fontId="8" fillId="14" borderId="71" xfId="4" applyNumberFormat="1" applyFont="1" applyFill="1" applyBorder="1" applyAlignment="1" applyProtection="1">
      <alignment horizontal="center" vertical="center" wrapText="1" readingOrder="1"/>
    </xf>
    <xf numFmtId="10" fontId="0" fillId="0" borderId="71" xfId="7" applyNumberFormat="1" applyFont="1" applyBorder="1" applyAlignment="1" applyProtection="1">
      <alignment horizontal="center" vertical="center"/>
    </xf>
    <xf numFmtId="9" fontId="40" fillId="0" borderId="71" xfId="7" applyFont="1" applyFill="1" applyBorder="1" applyAlignment="1" applyProtection="1">
      <alignment horizontal="center" vertical="center"/>
    </xf>
    <xf numFmtId="0" fontId="0" fillId="0" borderId="71" xfId="0" applyBorder="1" applyAlignment="1" applyProtection="1">
      <alignment horizontal="left" vertical="center"/>
      <protection locked="0"/>
    </xf>
    <xf numFmtId="9" fontId="35" fillId="19" borderId="85" xfId="7" applyFont="1" applyFill="1" applyBorder="1" applyAlignment="1" applyProtection="1">
      <alignment horizontal="right" vertical="center"/>
    </xf>
    <xf numFmtId="167" fontId="16" fillId="0" borderId="55" xfId="0" applyNumberFormat="1" applyFont="1" applyBorder="1" applyAlignment="1" applyProtection="1">
      <alignment horizontal="right" vertical="center" wrapText="1" readingOrder="1"/>
      <protection locked="0"/>
    </xf>
    <xf numFmtId="0" fontId="16" fillId="0" borderId="55" xfId="0" applyFont="1" applyBorder="1" applyAlignment="1" applyProtection="1">
      <alignment horizontal="center" vertical="center" wrapText="1" readingOrder="1"/>
      <protection locked="0"/>
    </xf>
    <xf numFmtId="168" fontId="16" fillId="0" borderId="55" xfId="4" applyNumberFormat="1" applyFont="1" applyBorder="1" applyAlignment="1" applyProtection="1">
      <alignment horizontal="left" vertical="center" wrapText="1" readingOrder="1"/>
      <protection locked="0"/>
    </xf>
    <xf numFmtId="170" fontId="16" fillId="0" borderId="55" xfId="4" applyNumberFormat="1" applyFont="1" applyBorder="1" applyAlignment="1" applyProtection="1">
      <alignment horizontal="left" vertical="center" wrapText="1" readingOrder="1"/>
      <protection locked="0"/>
    </xf>
    <xf numFmtId="0" fontId="0" fillId="0" borderId="55" xfId="0" applyBorder="1" applyAlignment="1" applyProtection="1">
      <alignment vertical="center"/>
    </xf>
    <xf numFmtId="168" fontId="8" fillId="14" borderId="55" xfId="4" applyNumberFormat="1" applyFont="1" applyFill="1" applyBorder="1" applyAlignment="1" applyProtection="1">
      <alignment horizontal="center" vertical="center" wrapText="1" readingOrder="1"/>
    </xf>
    <xf numFmtId="0" fontId="0" fillId="0" borderId="55" xfId="0" applyBorder="1" applyAlignment="1" applyProtection="1">
      <alignment vertical="center" wrapText="1"/>
    </xf>
    <xf numFmtId="10" fontId="0" fillId="14" borderId="55" xfId="7" applyNumberFormat="1" applyFont="1" applyFill="1" applyBorder="1" applyAlignment="1" applyProtection="1">
      <alignment horizontal="center" vertical="center"/>
    </xf>
    <xf numFmtId="10" fontId="0" fillId="0" borderId="55" xfId="7" applyNumberFormat="1" applyFont="1" applyBorder="1" applyAlignment="1" applyProtection="1">
      <alignment horizontal="center" vertical="center"/>
    </xf>
    <xf numFmtId="9" fontId="0" fillId="14" borderId="55" xfId="7" applyFont="1" applyFill="1" applyBorder="1" applyAlignment="1" applyProtection="1">
      <alignment horizontal="center" vertical="center"/>
    </xf>
    <xf numFmtId="9" fontId="0" fillId="0" borderId="55" xfId="7" applyFont="1" applyFill="1" applyBorder="1" applyAlignment="1" applyProtection="1">
      <alignment horizontal="center" vertical="center" wrapText="1"/>
    </xf>
    <xf numFmtId="9" fontId="40" fillId="0" borderId="55" xfId="7" applyFont="1" applyFill="1" applyBorder="1" applyAlignment="1" applyProtection="1">
      <alignment horizontal="center" vertical="center"/>
    </xf>
    <xf numFmtId="0" fontId="0" fillId="0" borderId="55" xfId="0" applyBorder="1" applyAlignment="1" applyProtection="1">
      <alignment horizontal="left" vertical="center"/>
      <protection locked="0"/>
    </xf>
    <xf numFmtId="9" fontId="35" fillId="19" borderId="56" xfId="7" applyFont="1" applyFill="1" applyBorder="1" applyAlignment="1" applyProtection="1">
      <alignment horizontal="right" vertical="center"/>
    </xf>
    <xf numFmtId="0" fontId="0" fillId="0" borderId="71" xfId="0" applyBorder="1"/>
    <xf numFmtId="14" fontId="0" fillId="0" borderId="0" xfId="0" applyNumberFormat="1"/>
    <xf numFmtId="167" fontId="16" fillId="0" borderId="100" xfId="0" applyNumberFormat="1" applyFont="1" applyBorder="1" applyAlignment="1" applyProtection="1">
      <alignment horizontal="right" vertical="center" wrapText="1" readingOrder="1"/>
      <protection locked="0"/>
    </xf>
    <xf numFmtId="0" fontId="18" fillId="0" borderId="54" xfId="0" applyFont="1" applyBorder="1" applyAlignment="1" applyProtection="1">
      <alignment vertical="center" wrapText="1" readingOrder="1"/>
      <protection locked="0"/>
    </xf>
    <xf numFmtId="0" fontId="0" fillId="12" borderId="0" xfId="0" applyFill="1" applyAlignment="1">
      <alignment wrapText="1"/>
    </xf>
    <xf numFmtId="0" fontId="0" fillId="12" borderId="0" xfId="0" applyFill="1"/>
    <xf numFmtId="0" fontId="18" fillId="0" borderId="41" xfId="0" applyFont="1" applyBorder="1" applyAlignment="1" applyProtection="1">
      <alignment horizontal="left" vertical="center" wrapText="1" readingOrder="1"/>
      <protection locked="0"/>
    </xf>
    <xf numFmtId="0" fontId="18" fillId="0" borderId="41" xfId="0" applyFont="1" applyBorder="1" applyAlignment="1" applyProtection="1">
      <alignment vertical="center" wrapText="1" readingOrder="1"/>
      <protection locked="0"/>
    </xf>
    <xf numFmtId="0" fontId="18" fillId="0" borderId="54" xfId="0" applyFont="1" applyBorder="1" applyAlignment="1" applyProtection="1">
      <alignment vertical="center" readingOrder="1"/>
      <protection locked="0"/>
    </xf>
    <xf numFmtId="0" fontId="0" fillId="0" borderId="45" xfId="0" applyBorder="1" applyAlignment="1">
      <alignment vertical="center" wrapText="1"/>
    </xf>
    <xf numFmtId="0" fontId="12" fillId="0" borderId="71" xfId="0" applyFont="1" applyBorder="1" applyAlignment="1">
      <alignment horizontal="left" vertical="center" wrapText="1"/>
    </xf>
    <xf numFmtId="17" fontId="16" fillId="0" borderId="71" xfId="0" applyNumberFormat="1" applyFont="1" applyFill="1" applyBorder="1" applyAlignment="1" applyProtection="1">
      <alignment horizontal="center" vertical="center" wrapText="1" readingOrder="1"/>
      <protection locked="0"/>
    </xf>
    <xf numFmtId="170" fontId="16" fillId="0" borderId="89" xfId="2" applyNumberFormat="1" applyFont="1" applyFill="1" applyBorder="1" applyAlignment="1" applyProtection="1">
      <alignment horizontal="left" vertical="center" wrapText="1" readingOrder="1"/>
    </xf>
    <xf numFmtId="0" fontId="16" fillId="0" borderId="110" xfId="0" applyFont="1" applyBorder="1" applyAlignment="1" applyProtection="1">
      <alignment vertical="center" wrapText="1" readingOrder="1"/>
      <protection locked="0"/>
    </xf>
    <xf numFmtId="170" fontId="16" fillId="0" borderId="110" xfId="4" applyNumberFormat="1" applyFont="1" applyBorder="1" applyAlignment="1" applyProtection="1">
      <alignment horizontal="left" vertical="center" wrapText="1" readingOrder="1"/>
      <protection locked="0"/>
    </xf>
    <xf numFmtId="0" fontId="0" fillId="0" borderId="110" xfId="0" applyBorder="1" applyAlignment="1" applyProtection="1">
      <alignment vertical="center"/>
    </xf>
    <xf numFmtId="168" fontId="8" fillId="14" borderId="110" xfId="4" applyNumberFormat="1" applyFont="1" applyFill="1" applyBorder="1" applyAlignment="1" applyProtection="1">
      <alignment horizontal="center" vertical="center" wrapText="1" readingOrder="1"/>
    </xf>
    <xf numFmtId="0" fontId="0" fillId="0" borderId="110" xfId="0" applyBorder="1" applyAlignment="1" applyProtection="1">
      <alignment vertical="center" wrapText="1"/>
    </xf>
    <xf numFmtId="10" fontId="0" fillId="0" borderId="110" xfId="7" applyNumberFormat="1" applyFont="1" applyBorder="1" applyAlignment="1" applyProtection="1">
      <alignment horizontal="center" vertical="center"/>
    </xf>
    <xf numFmtId="9" fontId="40" fillId="0" borderId="110" xfId="7" applyFont="1" applyFill="1" applyBorder="1" applyAlignment="1" applyProtection="1">
      <alignment horizontal="center" vertical="center"/>
    </xf>
    <xf numFmtId="9" fontId="35" fillId="19" borderId="2" xfId="7" applyFont="1" applyFill="1" applyBorder="1" applyAlignment="1" applyProtection="1">
      <alignment horizontal="right" vertical="center"/>
    </xf>
    <xf numFmtId="0" fontId="0" fillId="0" borderId="0" xfId="0" applyAlignment="1" applyProtection="1">
      <alignment wrapText="1" readingOrder="1"/>
      <protection locked="0"/>
    </xf>
    <xf numFmtId="0" fontId="31" fillId="0" borderId="0" xfId="0" applyFont="1" applyAlignment="1" applyProtection="1">
      <alignment vertical="center" wrapText="1" readingOrder="1"/>
      <protection locked="0"/>
    </xf>
    <xf numFmtId="0" fontId="0" fillId="0" borderId="0" xfId="0" applyAlignment="1" applyProtection="1">
      <alignment vertical="center" wrapText="1" readingOrder="1"/>
      <protection locked="0"/>
    </xf>
    <xf numFmtId="9" fontId="35" fillId="19" borderId="90" xfId="7" applyFont="1" applyFill="1" applyBorder="1" applyAlignment="1" applyProtection="1">
      <alignment horizontal="right" vertical="center"/>
    </xf>
    <xf numFmtId="9" fontId="35" fillId="19" borderId="86" xfId="7" applyFont="1" applyFill="1" applyBorder="1" applyAlignment="1" applyProtection="1">
      <alignment horizontal="right" vertical="center"/>
    </xf>
    <xf numFmtId="0" fontId="32" fillId="0" borderId="225" xfId="0" applyFont="1" applyBorder="1" applyAlignment="1" applyProtection="1">
      <alignment vertical="center" wrapText="1"/>
      <protection locked="0"/>
    </xf>
    <xf numFmtId="0" fontId="32" fillId="0" borderId="225" xfId="0" applyFont="1" applyBorder="1" applyAlignment="1" applyProtection="1">
      <alignment vertical="center" wrapText="1" readingOrder="1"/>
      <protection locked="0"/>
    </xf>
    <xf numFmtId="9" fontId="33" fillId="18" borderId="255" xfId="7" applyFont="1" applyFill="1" applyBorder="1" applyAlignment="1" applyProtection="1">
      <alignment horizontal="center" vertical="center"/>
      <protection locked="0"/>
    </xf>
    <xf numFmtId="0" fontId="56" fillId="18" borderId="48" xfId="0" applyFont="1" applyFill="1" applyBorder="1" applyAlignment="1" applyProtection="1">
      <alignment horizontal="center" vertical="center" wrapText="1" readingOrder="1"/>
      <protection locked="0"/>
    </xf>
    <xf numFmtId="0" fontId="56" fillId="18" borderId="242" xfId="0" applyFont="1" applyFill="1" applyBorder="1" applyAlignment="1" applyProtection="1">
      <alignment horizontal="center" vertical="center" wrapText="1" readingOrder="1"/>
      <protection locked="0"/>
    </xf>
    <xf numFmtId="0" fontId="56" fillId="18" borderId="243" xfId="0" applyFont="1" applyFill="1" applyBorder="1" applyAlignment="1" applyProtection="1">
      <alignment horizontal="center" vertical="center" wrapText="1" readingOrder="1"/>
      <protection locked="0"/>
    </xf>
    <xf numFmtId="0" fontId="8" fillId="0" borderId="46" xfId="0" applyFont="1" applyBorder="1" applyAlignment="1" applyProtection="1">
      <alignment horizontal="center" vertical="center" wrapText="1" readingOrder="1"/>
      <protection locked="0"/>
    </xf>
    <xf numFmtId="0" fontId="8" fillId="0" borderId="45" xfId="0" applyFont="1" applyBorder="1" applyAlignment="1" applyProtection="1">
      <alignment horizontal="left" vertical="center" wrapText="1" readingOrder="1"/>
      <protection locked="0"/>
    </xf>
    <xf numFmtId="0" fontId="18" fillId="0" borderId="41" xfId="0" applyFont="1" applyBorder="1" applyAlignment="1" applyProtection="1">
      <alignment horizontal="left" vertical="center" wrapText="1" readingOrder="1"/>
      <protection locked="0"/>
    </xf>
    <xf numFmtId="0" fontId="18" fillId="0" borderId="84" xfId="0" applyFont="1" applyBorder="1" applyAlignment="1" applyProtection="1">
      <alignment horizontal="left" vertical="center" wrapText="1" readingOrder="1"/>
      <protection locked="0"/>
    </xf>
    <xf numFmtId="0" fontId="18" fillId="0" borderId="44" xfId="0" applyFont="1" applyBorder="1" applyAlignment="1" applyProtection="1">
      <alignment horizontal="left" vertical="center" wrapText="1" readingOrder="1"/>
      <protection locked="0"/>
    </xf>
    <xf numFmtId="0" fontId="29" fillId="0" borderId="44" xfId="0" applyFont="1" applyBorder="1" applyAlignment="1" applyProtection="1">
      <alignment vertical="center" wrapText="1" readingOrder="1"/>
      <protection locked="0"/>
    </xf>
    <xf numFmtId="0" fontId="26" fillId="0" borderId="44" xfId="0" applyFont="1" applyBorder="1" applyAlignment="1" applyProtection="1">
      <alignment vertical="center" wrapText="1" readingOrder="1"/>
      <protection locked="0"/>
    </xf>
    <xf numFmtId="0" fontId="26" fillId="0" borderId="84" xfId="0" applyFont="1" applyBorder="1" applyAlignment="1" applyProtection="1">
      <alignment vertical="center" wrapText="1" readingOrder="1"/>
      <protection locked="0"/>
    </xf>
    <xf numFmtId="0" fontId="0" fillId="0" borderId="46" xfId="0" applyBorder="1" applyAlignment="1" applyProtection="1">
      <alignment horizontal="center" vertical="center" wrapText="1"/>
      <protection locked="0"/>
    </xf>
    <xf numFmtId="0" fontId="31" fillId="15" borderId="3" xfId="0" applyFont="1" applyFill="1" applyBorder="1" applyAlignment="1" applyProtection="1">
      <alignment horizontal="center" vertical="center"/>
      <protection locked="0"/>
    </xf>
    <xf numFmtId="0" fontId="31" fillId="15" borderId="4" xfId="0" applyFont="1" applyFill="1" applyBorder="1" applyAlignment="1" applyProtection="1">
      <alignment horizontal="center" vertical="center"/>
      <protection locked="0"/>
    </xf>
    <xf numFmtId="0" fontId="31" fillId="15" borderId="237" xfId="0" applyFont="1" applyFill="1" applyBorder="1" applyAlignment="1" applyProtection="1">
      <alignment horizontal="center" vertical="center"/>
      <protection locked="0"/>
    </xf>
    <xf numFmtId="0" fontId="31" fillId="15" borderId="157" xfId="0" applyFont="1" applyFill="1" applyBorder="1" applyAlignment="1" applyProtection="1">
      <alignment horizontal="center" vertical="center"/>
      <protection locked="0"/>
    </xf>
    <xf numFmtId="0" fontId="31" fillId="15" borderId="97" xfId="0" applyFont="1" applyFill="1" applyBorder="1" applyAlignment="1" applyProtection="1">
      <alignment horizontal="center" vertical="center"/>
      <protection locked="0"/>
    </xf>
    <xf numFmtId="167" fontId="8" fillId="0" borderId="46" xfId="0" applyNumberFormat="1" applyFont="1" applyBorder="1" applyAlignment="1" applyProtection="1">
      <alignment horizontal="center" vertical="center" wrapText="1" readingOrder="1"/>
      <protection locked="0"/>
    </xf>
    <xf numFmtId="167" fontId="8" fillId="0" borderId="85" xfId="0" applyNumberFormat="1" applyFont="1" applyBorder="1" applyAlignment="1" applyProtection="1">
      <alignment horizontal="center" vertical="center" wrapText="1" readingOrder="1"/>
      <protection locked="0"/>
    </xf>
    <xf numFmtId="0" fontId="26" fillId="0" borderId="41" xfId="0" applyFont="1" applyBorder="1" applyAlignment="1" applyProtection="1">
      <alignment horizontal="left" vertical="center" wrapText="1" readingOrder="1"/>
      <protection locked="0"/>
    </xf>
    <xf numFmtId="0" fontId="26" fillId="0" borderId="44" xfId="0" applyFont="1" applyBorder="1" applyAlignment="1" applyProtection="1">
      <alignment horizontal="left" vertical="center" wrapText="1" readingOrder="1"/>
      <protection locked="0"/>
    </xf>
    <xf numFmtId="167" fontId="8" fillId="0" borderId="45" xfId="0" applyNumberFormat="1" applyFont="1" applyBorder="1" applyAlignment="1" applyProtection="1">
      <alignment horizontal="right" vertical="center" wrapText="1" readingOrder="1"/>
      <protection locked="0"/>
    </xf>
    <xf numFmtId="167" fontId="8" fillId="0" borderId="71" xfId="0" applyNumberFormat="1" applyFont="1" applyBorder="1" applyAlignment="1" applyProtection="1">
      <alignment horizontal="right" vertical="center" wrapText="1" readingOrder="1"/>
      <protection locked="0"/>
    </xf>
    <xf numFmtId="0" fontId="8" fillId="0" borderId="88" xfId="0" applyFont="1" applyBorder="1" applyAlignment="1" applyProtection="1">
      <alignment horizontal="center" vertical="center" wrapText="1" readingOrder="1"/>
      <protection locked="0"/>
    </xf>
    <xf numFmtId="0" fontId="8" fillId="0" borderId="98" xfId="0" applyFont="1" applyBorder="1" applyAlignment="1" applyProtection="1">
      <alignment horizontal="center" vertical="center" wrapText="1" readingOrder="1"/>
      <protection locked="0"/>
    </xf>
    <xf numFmtId="0" fontId="33" fillId="18" borderId="258" xfId="0" applyFont="1" applyFill="1" applyBorder="1" applyAlignment="1" applyProtection="1">
      <alignment horizontal="center" vertical="center" wrapText="1"/>
    </xf>
    <xf numFmtId="0" fontId="33" fillId="18" borderId="157" xfId="0" applyFont="1" applyFill="1" applyBorder="1" applyAlignment="1" applyProtection="1">
      <alignment horizontal="center" vertical="center" wrapText="1"/>
    </xf>
    <xf numFmtId="0" fontId="33" fillId="18" borderId="262" xfId="0" applyFont="1" applyFill="1" applyBorder="1" applyAlignment="1" applyProtection="1">
      <alignment horizontal="center" vertical="center" wrapText="1"/>
    </xf>
    <xf numFmtId="0" fontId="33" fillId="18" borderId="4" xfId="0" applyFont="1" applyFill="1" applyBorder="1" applyAlignment="1" applyProtection="1">
      <alignment horizontal="center" vertical="center" wrapText="1"/>
    </xf>
    <xf numFmtId="0" fontId="33" fillId="18" borderId="259" xfId="0" applyFont="1" applyFill="1" applyBorder="1" applyAlignment="1" applyProtection="1">
      <alignment horizontal="center" vertical="center" wrapText="1"/>
    </xf>
    <xf numFmtId="0" fontId="33" fillId="18" borderId="263" xfId="0" applyFont="1" applyFill="1" applyBorder="1" applyAlignment="1" applyProtection="1">
      <alignment horizontal="center" vertical="center" wrapText="1"/>
    </xf>
    <xf numFmtId="0" fontId="33" fillId="18" borderId="260" xfId="0" applyFont="1" applyFill="1" applyBorder="1" applyAlignment="1" applyProtection="1">
      <alignment horizontal="center" vertical="center" wrapText="1"/>
    </xf>
    <xf numFmtId="0" fontId="50" fillId="21" borderId="3" xfId="0" applyFont="1" applyFill="1" applyBorder="1" applyAlignment="1">
      <alignment horizontal="center" vertical="center" wrapText="1"/>
    </xf>
    <xf numFmtId="0" fontId="50" fillId="21" borderId="4" xfId="0" applyFont="1" applyFill="1" applyBorder="1" applyAlignment="1">
      <alignment horizontal="center" vertical="center" wrapText="1"/>
    </xf>
    <xf numFmtId="0" fontId="50" fillId="21" borderId="237" xfId="0" applyFont="1" applyFill="1" applyBorder="1" applyAlignment="1">
      <alignment horizontal="center" vertical="center" wrapText="1"/>
    </xf>
    <xf numFmtId="0" fontId="33" fillId="0" borderId="3" xfId="0" applyFont="1" applyFill="1" applyBorder="1" applyAlignment="1" applyProtection="1">
      <alignment horizontal="center" vertical="center" wrapText="1"/>
      <protection locked="0"/>
    </xf>
    <xf numFmtId="0" fontId="33" fillId="0" borderId="4" xfId="0" applyFont="1" applyFill="1" applyBorder="1" applyAlignment="1" applyProtection="1">
      <alignment horizontal="center" vertical="center" wrapText="1"/>
      <protection locked="0"/>
    </xf>
    <xf numFmtId="0" fontId="8" fillId="0" borderId="45" xfId="0" applyFont="1" applyBorder="1" applyAlignment="1" applyProtection="1">
      <alignment horizontal="center" vertical="center" wrapText="1" readingOrder="1"/>
      <protection locked="0"/>
    </xf>
    <xf numFmtId="167" fontId="8" fillId="0" borderId="45" xfId="0" applyNumberFormat="1" applyFont="1" applyBorder="1" applyAlignment="1" applyProtection="1">
      <alignment horizontal="center" vertical="center" wrapText="1" readingOrder="1"/>
      <protection locked="0"/>
    </xf>
    <xf numFmtId="168" fontId="8" fillId="0" borderId="45" xfId="1" applyNumberFormat="1" applyFont="1" applyBorder="1" applyAlignment="1" applyProtection="1">
      <alignment horizontal="center" vertical="center" wrapText="1" readingOrder="1"/>
      <protection locked="0"/>
    </xf>
    <xf numFmtId="0" fontId="8" fillId="0" borderId="45" xfId="0" applyFont="1" applyBorder="1" applyAlignment="1" applyProtection="1">
      <alignment vertical="center" wrapText="1" readingOrder="1"/>
      <protection locked="0"/>
    </xf>
    <xf numFmtId="0" fontId="8" fillId="0" borderId="71" xfId="0" applyFont="1" applyBorder="1" applyAlignment="1" applyProtection="1">
      <alignment vertical="center" wrapText="1" readingOrder="1"/>
      <protection locked="0"/>
    </xf>
    <xf numFmtId="0" fontId="8" fillId="0" borderId="71" xfId="0" applyFont="1" applyBorder="1" applyAlignment="1" applyProtection="1">
      <alignment horizontal="left" vertical="center" wrapText="1" readingOrder="1"/>
      <protection locked="0"/>
    </xf>
    <xf numFmtId="0" fontId="8" fillId="0" borderId="71" xfId="0" applyFont="1" applyBorder="1" applyAlignment="1" applyProtection="1">
      <alignment horizontal="center" vertical="center" wrapText="1" readingOrder="1"/>
      <protection locked="0"/>
    </xf>
    <xf numFmtId="0" fontId="24" fillId="0" borderId="86" xfId="0" applyFont="1" applyBorder="1" applyAlignment="1" applyProtection="1">
      <alignment horizontal="center" vertical="center"/>
      <protection locked="0"/>
    </xf>
    <xf numFmtId="0" fontId="24" fillId="0" borderId="233" xfId="0" applyFont="1" applyBorder="1" applyAlignment="1" applyProtection="1">
      <alignment horizontal="center" vertical="center"/>
      <protection locked="0"/>
    </xf>
    <xf numFmtId="0" fontId="24" fillId="0" borderId="238" xfId="0" applyFont="1" applyBorder="1" applyAlignment="1" applyProtection="1">
      <alignment horizontal="center" vertical="center"/>
      <protection locked="0"/>
    </xf>
    <xf numFmtId="0" fontId="26" fillId="0" borderId="41" xfId="0" applyFont="1" applyBorder="1" applyAlignment="1" applyProtection="1">
      <alignment vertical="center" wrapText="1" readingOrder="1"/>
      <protection locked="0"/>
    </xf>
    <xf numFmtId="0" fontId="24" fillId="0" borderId="87" xfId="0" applyFont="1" applyBorder="1" applyAlignment="1" applyProtection="1">
      <alignment horizontal="center" vertical="center"/>
      <protection locked="0"/>
    </xf>
    <xf numFmtId="0" fontId="24" fillId="0" borderId="143" xfId="0" applyFont="1" applyBorder="1" applyAlignment="1" applyProtection="1">
      <alignment horizontal="center" vertical="center"/>
      <protection locked="0"/>
    </xf>
    <xf numFmtId="0" fontId="24" fillId="0" borderId="144" xfId="0" applyFont="1" applyBorder="1" applyAlignment="1" applyProtection="1">
      <alignment horizontal="center" vertical="center"/>
      <protection locked="0"/>
    </xf>
    <xf numFmtId="0" fontId="16" fillId="0" borderId="43" xfId="0" applyFont="1" applyBorder="1" applyAlignment="1" applyProtection="1">
      <alignment horizontal="left" vertical="center" wrapText="1" readingOrder="1"/>
      <protection locked="0"/>
    </xf>
    <xf numFmtId="0" fontId="16" fillId="0" borderId="49" xfId="0" applyFont="1" applyBorder="1" applyAlignment="1" applyProtection="1">
      <alignment horizontal="left" vertical="center" wrapText="1" readingOrder="1"/>
      <protection locked="0"/>
    </xf>
    <xf numFmtId="168" fontId="8" fillId="0" borderId="76" xfId="1" applyNumberFormat="1" applyFont="1" applyBorder="1" applyAlignment="1" applyProtection="1">
      <alignment horizontal="center" vertical="center" wrapText="1" readingOrder="1"/>
    </xf>
    <xf numFmtId="0" fontId="24" fillId="0" borderId="86" xfId="0" applyFont="1" applyBorder="1" applyAlignment="1" applyProtection="1">
      <alignment horizontal="center" vertical="center" wrapText="1"/>
      <protection locked="0"/>
    </xf>
    <xf numFmtId="0" fontId="24" fillId="0" borderId="233" xfId="0" applyFont="1" applyBorder="1" applyAlignment="1" applyProtection="1">
      <alignment horizontal="center" vertical="center" wrapText="1"/>
      <protection locked="0"/>
    </xf>
    <xf numFmtId="0" fontId="24" fillId="0" borderId="238" xfId="0" applyFont="1" applyBorder="1" applyAlignment="1" applyProtection="1">
      <alignment horizontal="center" vertical="center" wrapText="1"/>
      <protection locked="0"/>
    </xf>
    <xf numFmtId="0" fontId="26" fillId="0" borderId="44" xfId="0" applyFont="1" applyFill="1" applyBorder="1" applyAlignment="1" applyProtection="1">
      <alignment horizontal="left" vertical="center" wrapText="1" readingOrder="1"/>
      <protection locked="0"/>
    </xf>
    <xf numFmtId="0" fontId="26" fillId="0" borderId="84" xfId="0" applyFont="1" applyFill="1" applyBorder="1" applyAlignment="1" applyProtection="1">
      <alignment horizontal="left" vertical="center" wrapText="1" readingOrder="1"/>
      <protection locked="0"/>
    </xf>
    <xf numFmtId="0" fontId="8" fillId="0" borderId="45" xfId="0" applyFont="1" applyFill="1" applyBorder="1" applyAlignment="1" applyProtection="1">
      <alignment horizontal="center" vertical="center" wrapText="1" readingOrder="1"/>
      <protection locked="0"/>
    </xf>
    <xf numFmtId="0" fontId="8" fillId="0" borderId="43" xfId="0" applyFont="1" applyBorder="1" applyAlignment="1" applyProtection="1">
      <alignment horizontal="center" vertical="center" wrapText="1" readingOrder="1"/>
      <protection locked="0"/>
    </xf>
    <xf numFmtId="167" fontId="8" fillId="0" borderId="45" xfId="0" applyNumberFormat="1" applyFont="1" applyBorder="1" applyAlignment="1" applyProtection="1">
      <alignment horizontal="left" vertical="center" wrapText="1" readingOrder="1"/>
      <protection locked="0"/>
    </xf>
    <xf numFmtId="0" fontId="8" fillId="0" borderId="46" xfId="0" applyFont="1" applyBorder="1" applyAlignment="1" applyProtection="1">
      <alignment horizontal="left" vertical="center" wrapText="1" readingOrder="1"/>
      <protection locked="0"/>
    </xf>
    <xf numFmtId="0" fontId="0" fillId="0" borderId="45" xfId="0" applyBorder="1" applyAlignment="1" applyProtection="1">
      <alignment horizontal="left" vertical="center" wrapText="1"/>
      <protection locked="0"/>
    </xf>
    <xf numFmtId="168" fontId="8" fillId="0" borderId="76" xfId="1" applyNumberFormat="1" applyFont="1" applyBorder="1" applyAlignment="1" applyProtection="1">
      <alignment horizontal="center" vertical="center" wrapText="1" readingOrder="1"/>
      <protection locked="0"/>
    </xf>
    <xf numFmtId="168" fontId="8" fillId="0" borderId="71" xfId="1" applyNumberFormat="1" applyFont="1" applyBorder="1" applyAlignment="1" applyProtection="1">
      <alignment horizontal="center" vertical="center" wrapText="1" readingOrder="1"/>
      <protection locked="0"/>
    </xf>
    <xf numFmtId="168" fontId="8" fillId="0" borderId="89" xfId="1" applyNumberFormat="1" applyFont="1" applyBorder="1" applyAlignment="1" applyProtection="1">
      <alignment horizontal="center" vertical="center" wrapText="1" readingOrder="1"/>
    </xf>
    <xf numFmtId="0" fontId="8" fillId="0" borderId="98" xfId="0" applyFont="1" applyBorder="1" applyAlignment="1" applyProtection="1">
      <alignment horizontal="left" vertical="center" wrapText="1" readingOrder="1"/>
      <protection locked="0"/>
    </xf>
    <xf numFmtId="0" fontId="26" fillId="0" borderId="84" xfId="0" applyFont="1" applyBorder="1" applyAlignment="1" applyProtection="1">
      <alignment horizontal="left" vertical="center" wrapText="1" readingOrder="1"/>
      <protection locked="0"/>
    </xf>
    <xf numFmtId="0" fontId="8" fillId="0" borderId="199" xfId="0" applyFont="1" applyBorder="1" applyAlignment="1" applyProtection="1">
      <alignment horizontal="left" vertical="center" wrapText="1" readingOrder="1"/>
      <protection locked="0"/>
    </xf>
    <xf numFmtId="0" fontId="8" fillId="0" borderId="76" xfId="0" applyFont="1" applyBorder="1" applyAlignment="1" applyProtection="1">
      <alignment horizontal="center" vertical="center" wrapText="1" readingOrder="1"/>
      <protection locked="0"/>
    </xf>
    <xf numFmtId="0" fontId="24" fillId="0" borderId="87" xfId="0" applyFont="1" applyBorder="1" applyAlignment="1" applyProtection="1">
      <alignment horizontal="center" vertical="center" wrapText="1"/>
      <protection locked="0"/>
    </xf>
    <xf numFmtId="0" fontId="24" fillId="0" borderId="143" xfId="0" applyFont="1" applyBorder="1" applyAlignment="1" applyProtection="1">
      <alignment horizontal="center" vertical="center" wrapText="1"/>
      <protection locked="0"/>
    </xf>
    <xf numFmtId="0" fontId="27" fillId="0" borderId="91"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27" fillId="0" borderId="143" xfId="0" applyFont="1" applyBorder="1" applyAlignment="1" applyProtection="1">
      <alignment horizontal="center" vertical="center"/>
      <protection locked="0"/>
    </xf>
    <xf numFmtId="0" fontId="18" fillId="0" borderId="41" xfId="0" applyFont="1" applyFill="1" applyBorder="1" applyAlignment="1" applyProtection="1">
      <alignment horizontal="left" vertical="center" wrapText="1" readingOrder="1"/>
      <protection locked="0"/>
    </xf>
    <xf numFmtId="0" fontId="18" fillId="0" borderId="44" xfId="0" applyFont="1" applyFill="1" applyBorder="1" applyAlignment="1" applyProtection="1">
      <alignment horizontal="left" vertical="center" wrapText="1" readingOrder="1"/>
      <protection locked="0"/>
    </xf>
    <xf numFmtId="0" fontId="18" fillId="0" borderId="47" xfId="0" applyFont="1" applyBorder="1" applyAlignment="1" applyProtection="1">
      <alignment horizontal="left" vertical="center" wrapText="1" readingOrder="1"/>
      <protection locked="0"/>
    </xf>
    <xf numFmtId="0" fontId="24" fillId="0" borderId="148" xfId="0" applyFont="1" applyBorder="1" applyAlignment="1" applyProtection="1">
      <alignment horizontal="center" vertical="center"/>
      <protection locked="0"/>
    </xf>
    <xf numFmtId="0" fontId="28" fillId="0" borderId="87" xfId="0" applyFont="1" applyBorder="1" applyAlignment="1" applyProtection="1">
      <alignment horizontal="center" vertical="center" wrapText="1"/>
      <protection locked="0"/>
    </xf>
    <xf numFmtId="0" fontId="28" fillId="0" borderId="143" xfId="0" applyFont="1" applyBorder="1" applyAlignment="1" applyProtection="1">
      <alignment horizontal="center" vertical="center" wrapText="1"/>
      <protection locked="0"/>
    </xf>
    <xf numFmtId="0" fontId="14" fillId="0" borderId="84" xfId="0" applyFont="1" applyFill="1" applyBorder="1" applyAlignment="1" applyProtection="1">
      <alignment horizontal="left" vertical="center" wrapText="1" readingOrder="1"/>
      <protection locked="0"/>
    </xf>
    <xf numFmtId="0" fontId="14" fillId="0" borderId="208" xfId="0" applyFont="1" applyFill="1" applyBorder="1" applyAlignment="1" applyProtection="1">
      <alignment horizontal="left" vertical="center" wrapText="1" readingOrder="1"/>
      <protection locked="0"/>
    </xf>
    <xf numFmtId="0" fontId="18" fillId="0" borderId="54" xfId="0" applyFont="1" applyBorder="1" applyAlignment="1" applyProtection="1">
      <alignment horizontal="left" vertical="center" wrapText="1" readingOrder="1"/>
      <protection locked="0"/>
    </xf>
    <xf numFmtId="0" fontId="18" fillId="0" borderId="94" xfId="0" applyFont="1" applyBorder="1" applyAlignment="1" applyProtection="1">
      <alignment horizontal="left" vertical="center" wrapText="1" readingOrder="1"/>
      <protection locked="0"/>
    </xf>
    <xf numFmtId="0" fontId="18" fillId="0" borderId="206" xfId="0" applyFont="1" applyBorder="1" applyAlignment="1" applyProtection="1">
      <alignment horizontal="left" vertical="center" wrapText="1" readingOrder="1"/>
      <protection locked="0"/>
    </xf>
    <xf numFmtId="0" fontId="24" fillId="0" borderId="44" xfId="0" applyFont="1" applyBorder="1" applyAlignment="1" applyProtection="1">
      <alignment vertical="center" wrapText="1"/>
      <protection locked="0"/>
    </xf>
    <xf numFmtId="0" fontId="24" fillId="0" borderId="47" xfId="0" applyFont="1" applyBorder="1" applyAlignment="1" applyProtection="1">
      <alignment vertical="center" wrapText="1"/>
      <protection locked="0"/>
    </xf>
    <xf numFmtId="0" fontId="26" fillId="0" borderId="47" xfId="0" applyFont="1" applyBorder="1" applyAlignment="1" applyProtection="1">
      <alignment horizontal="left" vertical="center" wrapText="1" readingOrder="1"/>
      <protection locked="0"/>
    </xf>
    <xf numFmtId="0" fontId="8" fillId="0" borderId="45" xfId="0" applyFont="1" applyFill="1" applyBorder="1" applyAlignment="1" applyProtection="1">
      <alignment horizontal="left" vertical="center" wrapText="1" readingOrder="1"/>
      <protection locked="0"/>
    </xf>
    <xf numFmtId="0" fontId="24" fillId="0" borderId="234" xfId="0" applyFont="1" applyBorder="1" applyAlignment="1" applyProtection="1">
      <alignment horizontal="center" vertical="center"/>
      <protection locked="0"/>
    </xf>
    <xf numFmtId="0" fontId="24" fillId="0" borderId="41" xfId="0" applyFont="1" applyBorder="1" applyAlignment="1" applyProtection="1">
      <alignment vertical="center" wrapText="1"/>
      <protection locked="0"/>
    </xf>
    <xf numFmtId="0" fontId="18" fillId="0" borderId="54" xfId="0" applyFont="1" applyBorder="1" applyAlignment="1" applyProtection="1">
      <alignment horizontal="center" vertical="center" wrapText="1" readingOrder="1"/>
      <protection locked="0"/>
    </xf>
    <xf numFmtId="0" fontId="18" fillId="0" borderId="208" xfId="0" applyFont="1" applyBorder="1" applyAlignment="1" applyProtection="1">
      <alignment horizontal="center" vertical="center" wrapText="1" readingOrder="1"/>
      <protection locked="0"/>
    </xf>
    <xf numFmtId="0" fontId="20" fillId="0" borderId="54" xfId="5" applyNumberFormat="1" applyFont="1" applyFill="1" applyBorder="1" applyAlignment="1" applyProtection="1">
      <alignment horizontal="center" vertical="center" wrapText="1"/>
    </xf>
    <xf numFmtId="0" fontId="20" fillId="0" borderId="208" xfId="5" applyNumberFormat="1" applyFont="1" applyFill="1" applyBorder="1" applyAlignment="1" applyProtection="1">
      <alignment horizontal="center" vertical="center" wrapText="1"/>
    </xf>
    <xf numFmtId="0" fontId="20" fillId="0" borderId="94" xfId="5" applyNumberFormat="1" applyFont="1" applyFill="1" applyBorder="1" applyAlignment="1" applyProtection="1">
      <alignment horizontal="center" vertical="center" wrapText="1"/>
    </xf>
    <xf numFmtId="0" fontId="16" fillId="0" borderId="46" xfId="0" applyFont="1" applyBorder="1" applyAlignment="1" applyProtection="1">
      <alignment horizontal="left" vertical="center" wrapText="1" readingOrder="1"/>
      <protection locked="0"/>
    </xf>
    <xf numFmtId="0" fontId="16" fillId="0" borderId="45" xfId="0" applyFont="1" applyBorder="1" applyAlignment="1" applyProtection="1">
      <alignment horizontal="left" vertical="center" wrapText="1" readingOrder="1"/>
      <protection locked="0"/>
    </xf>
    <xf numFmtId="0" fontId="12" fillId="0" borderId="43" xfId="0" applyFont="1" applyBorder="1" applyAlignment="1">
      <alignment horizontal="left" vertical="center" wrapText="1"/>
    </xf>
    <xf numFmtId="0" fontId="12" fillId="0" borderId="207" xfId="0" applyFont="1" applyBorder="1" applyAlignment="1">
      <alignment horizontal="left" vertical="center" wrapText="1"/>
    </xf>
    <xf numFmtId="0" fontId="12" fillId="0" borderId="46" xfId="0" applyFont="1" applyBorder="1" applyAlignment="1">
      <alignment horizontal="left" vertical="center" wrapText="1"/>
    </xf>
    <xf numFmtId="0" fontId="19" fillId="0" borderId="45" xfId="5" applyNumberFormat="1" applyFont="1" applyFill="1" applyBorder="1" applyAlignment="1" applyProtection="1">
      <alignment horizontal="left" vertical="center" wrapText="1"/>
    </xf>
    <xf numFmtId="0" fontId="19" fillId="0" borderId="71" xfId="5" applyNumberFormat="1" applyFont="1" applyFill="1" applyBorder="1" applyAlignment="1" applyProtection="1">
      <alignment horizontal="left" vertical="center" wrapText="1"/>
    </xf>
    <xf numFmtId="0" fontId="19" fillId="0" borderId="189" xfId="5" applyNumberFormat="1" applyFont="1" applyFill="1" applyBorder="1" applyAlignment="1" applyProtection="1">
      <alignment horizontal="left" vertical="center" wrapText="1"/>
    </xf>
    <xf numFmtId="0" fontId="19" fillId="0" borderId="100" xfId="5" applyNumberFormat="1" applyFont="1" applyFill="1" applyBorder="1" applyAlignment="1" applyProtection="1">
      <alignment horizontal="left" vertical="center" wrapText="1"/>
    </xf>
    <xf numFmtId="0" fontId="28" fillId="0" borderId="148" xfId="0" applyFont="1" applyBorder="1" applyAlignment="1" applyProtection="1">
      <alignment horizontal="center" vertical="center" wrapText="1"/>
      <protection locked="0"/>
    </xf>
    <xf numFmtId="0" fontId="28" fillId="0" borderId="144" xfId="0" applyFont="1" applyBorder="1" applyAlignment="1" applyProtection="1">
      <alignment horizontal="center" vertical="center" wrapText="1"/>
      <protection locked="0"/>
    </xf>
    <xf numFmtId="0" fontId="2" fillId="0" borderId="87" xfId="0" applyFont="1" applyBorder="1" applyAlignment="1" applyProtection="1">
      <alignment horizontal="center" vertical="center"/>
      <protection locked="0"/>
    </xf>
    <xf numFmtId="0" fontId="2" fillId="0" borderId="266" xfId="0" applyFont="1" applyBorder="1" applyAlignment="1" applyProtection="1">
      <alignment horizontal="center" vertical="center"/>
      <protection locked="0"/>
    </xf>
    <xf numFmtId="0" fontId="2" fillId="0" borderId="143" xfId="0" applyFont="1" applyBorder="1" applyAlignment="1" applyProtection="1">
      <alignment horizontal="center" vertical="center"/>
      <protection locked="0"/>
    </xf>
    <xf numFmtId="0" fontId="18" fillId="0" borderId="41" xfId="0" applyFont="1" applyBorder="1" applyAlignment="1" applyProtection="1">
      <alignment horizontal="center" vertical="center" wrapText="1" readingOrder="1"/>
      <protection locked="0"/>
    </xf>
    <xf numFmtId="0" fontId="18" fillId="0" borderId="206" xfId="0" applyFont="1" applyBorder="1" applyAlignment="1" applyProtection="1">
      <alignment horizontal="center" vertical="center" wrapText="1" readingOrder="1"/>
      <protection locked="0"/>
    </xf>
    <xf numFmtId="0" fontId="18" fillId="0" borderId="44" xfId="0" applyFont="1" applyBorder="1" applyAlignment="1" applyProtection="1">
      <alignment horizontal="center" vertical="center" wrapText="1" readingOrder="1"/>
      <protection locked="0"/>
    </xf>
    <xf numFmtId="0" fontId="18" fillId="0" borderId="47" xfId="0" applyFont="1" applyBorder="1" applyAlignment="1" applyProtection="1">
      <alignment horizontal="center" vertical="center" wrapText="1" readingOrder="1"/>
      <protection locked="0"/>
    </xf>
    <xf numFmtId="0" fontId="19" fillId="0" borderId="48" xfId="5" applyNumberFormat="1" applyFont="1" applyFill="1" applyBorder="1" applyAlignment="1" applyProtection="1">
      <alignment horizontal="left" vertical="center" wrapText="1"/>
    </xf>
    <xf numFmtId="167" fontId="16" fillId="0" borderId="45" xfId="0" applyNumberFormat="1" applyFont="1" applyBorder="1" applyAlignment="1" applyProtection="1">
      <alignment horizontal="right" vertical="center" wrapText="1" readingOrder="1"/>
      <protection locked="0"/>
    </xf>
    <xf numFmtId="167" fontId="16" fillId="0" borderId="48" xfId="0" applyNumberFormat="1" applyFont="1" applyBorder="1" applyAlignment="1" applyProtection="1">
      <alignment horizontal="right" vertical="center" wrapText="1" readingOrder="1"/>
      <protection locked="0"/>
    </xf>
    <xf numFmtId="0" fontId="12" fillId="0" borderId="56" xfId="0" applyFont="1" applyBorder="1" applyAlignment="1">
      <alignment horizontal="center" vertical="center" wrapText="1"/>
    </xf>
    <xf numFmtId="0" fontId="12" fillId="0" borderId="106" xfId="0" applyFont="1" applyBorder="1" applyAlignment="1">
      <alignment horizontal="center" vertical="center" wrapText="1"/>
    </xf>
    <xf numFmtId="0" fontId="12" fillId="0" borderId="85" xfId="0" applyFont="1" applyBorder="1" applyAlignment="1">
      <alignment horizontal="center" vertical="center" wrapText="1"/>
    </xf>
    <xf numFmtId="0" fontId="12" fillId="0" borderId="96" xfId="0" applyFont="1" applyBorder="1" applyAlignment="1">
      <alignment horizontal="center" vertical="center" wrapText="1"/>
    </xf>
    <xf numFmtId="167" fontId="8" fillId="0" borderId="45" xfId="0" applyNumberFormat="1" applyFont="1" applyFill="1" applyBorder="1" applyAlignment="1" applyProtection="1">
      <alignment horizontal="right" vertical="center" wrapText="1" readingOrder="1"/>
      <protection locked="0"/>
    </xf>
    <xf numFmtId="0" fontId="12" fillId="0" borderId="43" xfId="0" applyFont="1" applyBorder="1" applyAlignment="1">
      <alignment horizontal="center" vertical="center" wrapText="1"/>
    </xf>
    <xf numFmtId="0" fontId="12" fillId="0" borderId="207" xfId="0" applyFont="1" applyBorder="1" applyAlignment="1">
      <alignment horizontal="center" vertical="center" wrapText="1"/>
    </xf>
    <xf numFmtId="0" fontId="12" fillId="0" borderId="46" xfId="0" applyFont="1" applyBorder="1" applyAlignment="1">
      <alignment horizontal="center" vertical="center" wrapText="1"/>
    </xf>
    <xf numFmtId="0" fontId="12" fillId="0" borderId="49" xfId="0" applyFont="1" applyBorder="1" applyAlignment="1">
      <alignment horizontal="center" vertical="center" wrapText="1"/>
    </xf>
    <xf numFmtId="168" fontId="8" fillId="0" borderId="76" xfId="1" applyNumberFormat="1" applyFont="1" applyFill="1" applyBorder="1" applyAlignment="1" applyProtection="1">
      <alignment horizontal="center" vertical="center" wrapText="1" readingOrder="1"/>
    </xf>
    <xf numFmtId="0" fontId="8" fillId="0" borderId="46" xfId="0" applyFont="1" applyFill="1" applyBorder="1" applyAlignment="1" applyProtection="1">
      <alignment horizontal="left" vertical="center" wrapText="1" readingOrder="1"/>
      <protection locked="0"/>
    </xf>
    <xf numFmtId="0" fontId="8" fillId="0" borderId="98" xfId="0" applyFont="1" applyFill="1" applyBorder="1" applyAlignment="1" applyProtection="1">
      <alignment horizontal="left" vertical="center" wrapText="1" readingOrder="1"/>
      <protection locked="0"/>
    </xf>
    <xf numFmtId="0" fontId="19" fillId="0" borderId="42" xfId="5" applyNumberFormat="1" applyFont="1" applyFill="1" applyBorder="1" applyAlignment="1" applyProtection="1">
      <alignment horizontal="left" vertical="center" wrapText="1"/>
    </xf>
    <xf numFmtId="14" fontId="12" fillId="0" borderId="42" xfId="0" applyNumberFormat="1" applyFont="1" applyBorder="1" applyAlignment="1">
      <alignment horizontal="right" vertical="center"/>
    </xf>
    <xf numFmtId="14" fontId="12" fillId="0" borderId="45" xfId="0" applyNumberFormat="1" applyFont="1" applyBorder="1" applyAlignment="1">
      <alignment horizontal="right" vertical="center"/>
    </xf>
    <xf numFmtId="14" fontId="12" fillId="0" borderId="71" xfId="0" applyNumberFormat="1" applyFont="1" applyBorder="1" applyAlignment="1">
      <alignment horizontal="right" vertical="center"/>
    </xf>
    <xf numFmtId="14" fontId="12" fillId="0" borderId="189" xfId="0" applyNumberFormat="1" applyFont="1" applyBorder="1" applyAlignment="1">
      <alignment horizontal="right" vertical="center"/>
    </xf>
    <xf numFmtId="0" fontId="21" fillId="0" borderId="45" xfId="5" applyNumberFormat="1" applyFont="1" applyFill="1" applyBorder="1" applyAlignment="1" applyProtection="1">
      <alignment horizontal="left" vertical="center" wrapText="1"/>
    </xf>
    <xf numFmtId="0" fontId="24" fillId="10" borderId="1" xfId="0" applyFont="1" applyFill="1" applyBorder="1" applyAlignment="1" applyProtection="1">
      <alignment horizontal="center" vertical="center"/>
      <protection locked="0"/>
    </xf>
    <xf numFmtId="0" fontId="24" fillId="10" borderId="110" xfId="0" applyFont="1" applyFill="1" applyBorder="1" applyAlignment="1" applyProtection="1">
      <alignment horizontal="center" vertical="center"/>
      <protection locked="0"/>
    </xf>
    <xf numFmtId="0" fontId="24" fillId="10" borderId="2" xfId="0" applyFont="1" applyFill="1" applyBorder="1" applyAlignment="1" applyProtection="1">
      <alignment horizontal="center" vertical="center"/>
      <protection locked="0"/>
    </xf>
    <xf numFmtId="0" fontId="24" fillId="0" borderId="41" xfId="0" applyFont="1" applyBorder="1" applyAlignment="1" applyProtection="1">
      <alignment horizontal="left" vertical="center" wrapText="1"/>
      <protection locked="0"/>
    </xf>
    <xf numFmtId="0" fontId="24" fillId="0" borderId="44" xfId="0" applyFont="1" applyBorder="1" applyAlignment="1" applyProtection="1">
      <alignment horizontal="left" vertical="center" wrapText="1"/>
      <protection locked="0"/>
    </xf>
    <xf numFmtId="0" fontId="24" fillId="0" borderId="47" xfId="0" applyFont="1" applyBorder="1" applyAlignment="1" applyProtection="1">
      <alignment horizontal="left" vertical="center" wrapText="1"/>
      <protection locked="0"/>
    </xf>
    <xf numFmtId="0" fontId="24" fillId="0" borderId="41" xfId="0" applyFont="1" applyBorder="1" applyAlignment="1" applyProtection="1">
      <alignment horizontal="left" vertical="center"/>
      <protection locked="0"/>
    </xf>
    <xf numFmtId="0" fontId="24" fillId="0" borderId="44" xfId="0" applyFont="1" applyBorder="1" applyAlignment="1" applyProtection="1">
      <alignment horizontal="left" vertical="center"/>
      <protection locked="0"/>
    </xf>
    <xf numFmtId="0" fontId="24" fillId="0" borderId="47" xfId="0" applyFont="1" applyBorder="1" applyAlignment="1" applyProtection="1">
      <alignment horizontal="left" vertical="center"/>
      <protection locked="0"/>
    </xf>
    <xf numFmtId="0" fontId="9" fillId="0" borderId="46" xfId="0" applyFont="1" applyBorder="1" applyAlignment="1">
      <alignment horizontal="center" vertical="center" wrapText="1"/>
    </xf>
    <xf numFmtId="0" fontId="10" fillId="0" borderId="44" xfId="0" applyFont="1" applyBorder="1" applyAlignment="1">
      <alignment horizontal="left" vertical="center" wrapText="1"/>
    </xf>
    <xf numFmtId="168" fontId="8" fillId="0" borderId="74" xfId="1" applyNumberFormat="1" applyFont="1" applyBorder="1" applyAlignment="1" applyProtection="1">
      <alignment horizontal="center" vertical="center" wrapText="1" readingOrder="1"/>
    </xf>
    <xf numFmtId="168" fontId="8" fillId="0" borderId="45" xfId="1" applyNumberFormat="1" applyFont="1" applyBorder="1" applyAlignment="1" applyProtection="1">
      <alignment horizontal="center" vertical="center" wrapText="1" readingOrder="1"/>
    </xf>
    <xf numFmtId="0" fontId="8" fillId="0" borderId="88" xfId="0" applyFont="1" applyBorder="1" applyAlignment="1" applyProtection="1">
      <alignment horizontal="left" vertical="center" wrapText="1" readingOrder="1"/>
      <protection locked="0"/>
    </xf>
    <xf numFmtId="0" fontId="8" fillId="0" borderId="42" xfId="0" applyFont="1" applyBorder="1" applyAlignment="1" applyProtection="1">
      <alignment horizontal="left" vertical="center" wrapText="1" readingOrder="1"/>
      <protection locked="0"/>
    </xf>
    <xf numFmtId="0" fontId="8" fillId="0" borderId="42" xfId="0" applyFont="1" applyBorder="1" applyAlignment="1" applyProtection="1">
      <alignment horizontal="center" vertical="center" wrapText="1" readingOrder="1"/>
      <protection locked="0"/>
    </xf>
    <xf numFmtId="168" fontId="8" fillId="0" borderId="42" xfId="1" applyNumberFormat="1" applyFont="1" applyBorder="1" applyAlignment="1" applyProtection="1">
      <alignment horizontal="center" vertical="center" wrapText="1" readingOrder="1"/>
      <protection locked="0"/>
    </xf>
    <xf numFmtId="168" fontId="8" fillId="0" borderId="45" xfId="1" applyNumberFormat="1" applyFont="1" applyFill="1" applyBorder="1" applyAlignment="1" applyProtection="1">
      <alignment horizontal="center" vertical="center" wrapText="1" readingOrder="1"/>
      <protection locked="0"/>
    </xf>
    <xf numFmtId="0" fontId="56" fillId="18" borderId="75" xfId="0" applyFont="1" applyFill="1" applyBorder="1" applyAlignment="1" applyProtection="1">
      <alignment horizontal="center" vertical="center" wrapText="1" readingOrder="1"/>
      <protection locked="0"/>
    </xf>
    <xf numFmtId="0" fontId="56" fillId="18" borderId="99" xfId="0" applyFont="1" applyFill="1" applyBorder="1" applyAlignment="1" applyProtection="1">
      <alignment horizontal="center" vertical="center" wrapText="1" readingOrder="1"/>
      <protection locked="0"/>
    </xf>
    <xf numFmtId="0" fontId="55" fillId="19" borderId="42" xfId="0" applyFont="1" applyFill="1" applyBorder="1" applyAlignment="1" applyProtection="1">
      <alignment horizontal="center" vertical="center" wrapText="1" readingOrder="1"/>
      <protection locked="0"/>
    </xf>
    <xf numFmtId="0" fontId="55" fillId="19" borderId="48" xfId="0" applyFont="1" applyFill="1" applyBorder="1" applyAlignment="1" applyProtection="1">
      <alignment horizontal="center" vertical="center" wrapText="1" readingOrder="1"/>
      <protection locked="0"/>
    </xf>
    <xf numFmtId="0" fontId="24" fillId="10" borderId="41" xfId="0" applyFont="1" applyFill="1" applyBorder="1" applyAlignment="1" applyProtection="1">
      <alignment horizontal="center" vertical="center"/>
      <protection locked="0"/>
    </xf>
    <xf numFmtId="0" fontId="24" fillId="10" borderId="42" xfId="0" applyFont="1" applyFill="1" applyBorder="1" applyAlignment="1" applyProtection="1">
      <alignment horizontal="center" vertical="center"/>
      <protection locked="0"/>
    </xf>
    <xf numFmtId="0" fontId="24" fillId="10" borderId="43" xfId="0" applyFont="1" applyFill="1" applyBorder="1" applyAlignment="1" applyProtection="1">
      <alignment horizontal="center" vertical="center"/>
      <protection locked="0"/>
    </xf>
    <xf numFmtId="0" fontId="24" fillId="0" borderId="54" xfId="0" applyFont="1" applyBorder="1" applyAlignment="1" applyProtection="1">
      <alignment horizontal="left" vertical="center" wrapText="1"/>
      <protection locked="0"/>
    </xf>
    <xf numFmtId="0" fontId="24" fillId="0" borderId="208" xfId="0" applyFont="1" applyBorder="1" applyAlignment="1" applyProtection="1">
      <alignment horizontal="left" vertical="center" wrapText="1"/>
      <protection locked="0"/>
    </xf>
    <xf numFmtId="0" fontId="24" fillId="0" borderId="94" xfId="0" applyFont="1" applyBorder="1" applyAlignment="1" applyProtection="1">
      <alignment horizontal="left" vertical="center" wrapText="1"/>
      <protection locked="0"/>
    </xf>
    <xf numFmtId="0" fontId="55" fillId="19" borderId="74" xfId="0" applyFont="1" applyFill="1" applyBorder="1" applyAlignment="1" applyProtection="1">
      <alignment horizontal="center" vertical="center" wrapText="1" readingOrder="1"/>
      <protection locked="0"/>
    </xf>
    <xf numFmtId="0" fontId="55" fillId="19" borderId="75" xfId="0" applyFont="1" applyFill="1" applyBorder="1" applyAlignment="1" applyProtection="1">
      <alignment horizontal="center" vertical="center" wrapText="1" readingOrder="1"/>
      <protection locked="0"/>
    </xf>
    <xf numFmtId="0" fontId="10" fillId="0" borderId="47" xfId="0" applyFont="1" applyBorder="1" applyAlignment="1">
      <alignment horizontal="left" vertical="center" wrapText="1"/>
    </xf>
    <xf numFmtId="0" fontId="55" fillId="20" borderId="212" xfId="0" applyFont="1" applyFill="1" applyBorder="1" applyAlignment="1" applyProtection="1">
      <alignment horizontal="center" vertical="center" wrapText="1" readingOrder="1"/>
      <protection locked="0"/>
    </xf>
    <xf numFmtId="0" fontId="55" fillId="20" borderId="149" xfId="0" applyFont="1" applyFill="1" applyBorder="1" applyAlignment="1" applyProtection="1">
      <alignment horizontal="center" vertical="center" wrapText="1" readingOrder="1"/>
      <protection locked="0"/>
    </xf>
    <xf numFmtId="0" fontId="55" fillId="19" borderId="54" xfId="0" applyFont="1" applyFill="1" applyBorder="1" applyAlignment="1" applyProtection="1">
      <alignment horizontal="center" vertical="center" wrapText="1" readingOrder="1"/>
      <protection locked="0"/>
    </xf>
    <xf numFmtId="0" fontId="55" fillId="19" borderId="94" xfId="0" applyFont="1" applyFill="1" applyBorder="1" applyAlignment="1" applyProtection="1">
      <alignment horizontal="center" vertical="center" wrapText="1" readingOrder="1"/>
      <protection locked="0"/>
    </xf>
    <xf numFmtId="0" fontId="55" fillId="19" borderId="41" xfId="0" applyFont="1" applyFill="1" applyBorder="1" applyAlignment="1" applyProtection="1">
      <alignment horizontal="center" vertical="center" wrapText="1" readingOrder="1"/>
      <protection locked="0"/>
    </xf>
    <xf numFmtId="0" fontId="55" fillId="19" borderId="47" xfId="0" applyFont="1" applyFill="1" applyBorder="1" applyAlignment="1" applyProtection="1">
      <alignment horizontal="center" vertical="center" wrapText="1" readingOrder="1"/>
      <protection locked="0"/>
    </xf>
    <xf numFmtId="0" fontId="55" fillId="20" borderId="91" xfId="0" applyFont="1" applyFill="1" applyBorder="1" applyAlignment="1" applyProtection="1">
      <alignment horizontal="center" vertical="center" wrapText="1" readingOrder="1"/>
      <protection locked="0"/>
    </xf>
    <xf numFmtId="0" fontId="55" fillId="20" borderId="157" xfId="0" applyFont="1" applyFill="1" applyBorder="1" applyAlignment="1" applyProtection="1">
      <alignment horizontal="center" vertical="center" wrapText="1" readingOrder="1"/>
      <protection locked="0"/>
    </xf>
    <xf numFmtId="0" fontId="55" fillId="20" borderId="219" xfId="0" applyFont="1" applyFill="1" applyBorder="1" applyAlignment="1" applyProtection="1">
      <alignment horizontal="center" vertical="center" wrapText="1" readingOrder="1"/>
      <protection locked="0"/>
    </xf>
    <xf numFmtId="0" fontId="55" fillId="20" borderId="220" xfId="0" applyFont="1" applyFill="1" applyBorder="1" applyAlignment="1" applyProtection="1">
      <alignment horizontal="center" vertical="center" wrapText="1" readingOrder="1"/>
      <protection locked="0"/>
    </xf>
    <xf numFmtId="0" fontId="55" fillId="20" borderId="228" xfId="0" applyFont="1" applyFill="1" applyBorder="1" applyAlignment="1" applyProtection="1">
      <alignment horizontal="center" vertical="center" wrapText="1" readingOrder="1"/>
      <protection locked="0"/>
    </xf>
    <xf numFmtId="3" fontId="8" fillId="0" borderId="76" xfId="0" applyNumberFormat="1" applyFont="1" applyBorder="1" applyAlignment="1" applyProtection="1">
      <alignment horizontal="center" vertical="center" wrapText="1" readingOrder="1"/>
      <protection locked="0"/>
    </xf>
    <xf numFmtId="3" fontId="8" fillId="0" borderId="45" xfId="0" applyNumberFormat="1" applyFont="1" applyBorder="1" applyAlignment="1" applyProtection="1">
      <alignment horizontal="center" vertical="center" wrapText="1" readingOrder="1"/>
      <protection locked="0"/>
    </xf>
    <xf numFmtId="0" fontId="55" fillId="20" borderId="158" xfId="0" applyFont="1" applyFill="1" applyBorder="1" applyAlignment="1" applyProtection="1">
      <alignment horizontal="center" vertical="center" wrapText="1" readingOrder="1"/>
      <protection locked="0"/>
    </xf>
    <xf numFmtId="0" fontId="55" fillId="20" borderId="20" xfId="0" applyFont="1" applyFill="1" applyBorder="1" applyAlignment="1" applyProtection="1">
      <alignment horizontal="center" vertical="center" wrapText="1" readingOrder="1"/>
      <protection locked="0"/>
    </xf>
    <xf numFmtId="0" fontId="55" fillId="20" borderId="217" xfId="0" applyFont="1" applyFill="1" applyBorder="1" applyAlignment="1" applyProtection="1">
      <alignment horizontal="center" vertical="center" wrapText="1" readingOrder="1"/>
      <protection locked="0"/>
    </xf>
    <xf numFmtId="0" fontId="55" fillId="20" borderId="218" xfId="0" applyFont="1" applyFill="1" applyBorder="1" applyAlignment="1" applyProtection="1">
      <alignment horizontal="center" vertical="center" wrapText="1" readingOrder="1"/>
      <protection locked="0"/>
    </xf>
    <xf numFmtId="0" fontId="24" fillId="10" borderId="208" xfId="0" applyFont="1" applyFill="1" applyBorder="1" applyAlignment="1" applyProtection="1">
      <alignment horizontal="center" vertical="center"/>
      <protection locked="0"/>
    </xf>
    <xf numFmtId="0" fontId="24" fillId="10" borderId="100" xfId="0" applyFont="1" applyFill="1" applyBorder="1" applyAlignment="1" applyProtection="1">
      <alignment horizontal="center" vertical="center"/>
      <protection locked="0"/>
    </xf>
    <xf numFmtId="0" fontId="24" fillId="10" borderId="106" xfId="0" applyFont="1" applyFill="1" applyBorder="1" applyAlignment="1" applyProtection="1">
      <alignment horizontal="center" vertical="center"/>
      <protection locked="0"/>
    </xf>
    <xf numFmtId="168" fontId="8" fillId="0" borderId="75" xfId="1" applyNumberFormat="1" applyFont="1" applyBorder="1" applyAlignment="1" applyProtection="1">
      <alignment horizontal="center" vertical="center" wrapText="1" readingOrder="1"/>
    </xf>
    <xf numFmtId="0" fontId="8" fillId="0" borderId="99" xfId="0" applyFont="1" applyBorder="1" applyAlignment="1" applyProtection="1">
      <alignment horizontal="left" vertical="center" wrapText="1" readingOrder="1"/>
      <protection locked="0"/>
    </xf>
    <xf numFmtId="0" fontId="8" fillId="0" borderId="48" xfId="0" applyFont="1" applyBorder="1" applyAlignment="1" applyProtection="1">
      <alignment vertical="center" wrapText="1" readingOrder="1"/>
      <protection locked="0"/>
    </xf>
    <xf numFmtId="0" fontId="8" fillId="0" borderId="48" xfId="0" applyFont="1" applyBorder="1" applyAlignment="1" applyProtection="1">
      <alignment horizontal="center" vertical="center" wrapText="1" readingOrder="1"/>
      <protection locked="0"/>
    </xf>
    <xf numFmtId="168" fontId="8" fillId="0" borderId="48" xfId="1" applyNumberFormat="1" applyFont="1" applyBorder="1" applyAlignment="1" applyProtection="1">
      <alignment horizontal="center" vertical="center" wrapText="1" readingOrder="1"/>
      <protection locked="0"/>
    </xf>
    <xf numFmtId="0" fontId="55" fillId="20" borderId="90" xfId="0" applyFont="1" applyFill="1" applyBorder="1" applyAlignment="1" applyProtection="1">
      <alignment horizontal="center" vertical="center"/>
      <protection locked="0"/>
    </xf>
    <xf numFmtId="0" fontId="55" fillId="20" borderId="91" xfId="0" applyFont="1" applyFill="1" applyBorder="1" applyAlignment="1" applyProtection="1">
      <alignment horizontal="center" vertical="center"/>
      <protection locked="0"/>
    </xf>
    <xf numFmtId="0" fontId="55" fillId="20" borderId="92" xfId="0" applyFont="1" applyFill="1" applyBorder="1" applyAlignment="1" applyProtection="1">
      <alignment horizontal="center" vertical="center"/>
      <protection locked="0"/>
    </xf>
    <xf numFmtId="0" fontId="55" fillId="20" borderId="107" xfId="0" applyFont="1" applyFill="1" applyBorder="1" applyAlignment="1" applyProtection="1">
      <alignment horizontal="center" vertical="center"/>
      <protection locked="0"/>
    </xf>
    <xf numFmtId="0" fontId="55" fillId="20" borderId="0" xfId="0" applyFont="1" applyFill="1" applyBorder="1" applyAlignment="1" applyProtection="1">
      <alignment horizontal="center" vertical="center"/>
      <protection locked="0"/>
    </xf>
    <xf numFmtId="0" fontId="55" fillId="20" borderId="201" xfId="0" applyFont="1" applyFill="1" applyBorder="1" applyAlignment="1" applyProtection="1">
      <alignment horizontal="center" vertical="center"/>
      <protection locked="0"/>
    </xf>
    <xf numFmtId="0" fontId="55" fillId="19" borderId="239" xfId="0" applyFont="1" applyFill="1" applyBorder="1" applyAlignment="1" applyProtection="1">
      <alignment horizontal="center" vertical="center" wrapText="1" readingOrder="1"/>
      <protection locked="0"/>
    </xf>
    <xf numFmtId="0" fontId="55" fillId="19" borderId="240" xfId="0" applyFont="1" applyFill="1" applyBorder="1" applyAlignment="1" applyProtection="1">
      <alignment horizontal="center" vertical="center" wrapText="1" readingOrder="1"/>
      <protection locked="0"/>
    </xf>
    <xf numFmtId="0" fontId="55" fillId="19" borderId="241" xfId="0" applyFont="1" applyFill="1" applyBorder="1" applyAlignment="1" applyProtection="1">
      <alignment horizontal="center" vertical="center" wrapText="1" readingOrder="1"/>
      <protection locked="0"/>
    </xf>
    <xf numFmtId="0" fontId="24" fillId="0" borderId="107" xfId="0" applyFont="1" applyBorder="1" applyAlignment="1" applyProtection="1">
      <alignment horizontal="center" vertical="center"/>
      <protection locked="0"/>
    </xf>
    <xf numFmtId="0" fontId="18" fillId="0" borderId="208" xfId="0" applyFont="1" applyBorder="1" applyAlignment="1" applyProtection="1">
      <alignment horizontal="left" vertical="center" wrapText="1" readingOrder="1"/>
      <protection locked="0"/>
    </xf>
    <xf numFmtId="0" fontId="55" fillId="20" borderId="90" xfId="0" applyFont="1" applyFill="1" applyBorder="1" applyAlignment="1" applyProtection="1">
      <alignment horizontal="center" vertical="center" wrapText="1" readingOrder="1"/>
      <protection locked="0"/>
    </xf>
    <xf numFmtId="0" fontId="55" fillId="20" borderId="107" xfId="0" applyFont="1" applyFill="1" applyBorder="1" applyAlignment="1" applyProtection="1">
      <alignment horizontal="center" vertical="center" wrapText="1" readingOrder="1"/>
      <protection locked="0"/>
    </xf>
    <xf numFmtId="0" fontId="55" fillId="20" borderId="226" xfId="0" applyFont="1" applyFill="1" applyBorder="1" applyAlignment="1" applyProtection="1">
      <alignment horizontal="center" vertical="center" wrapText="1" readingOrder="1"/>
      <protection locked="0"/>
    </xf>
    <xf numFmtId="0" fontId="55" fillId="20" borderId="92" xfId="0" applyFont="1" applyFill="1" applyBorder="1" applyAlignment="1" applyProtection="1">
      <alignment horizontal="center" vertical="center" wrapText="1" readingOrder="1"/>
      <protection locked="0"/>
    </xf>
    <xf numFmtId="0" fontId="55" fillId="20" borderId="227" xfId="0" applyFont="1" applyFill="1" applyBorder="1" applyAlignment="1" applyProtection="1">
      <alignment horizontal="center" vertical="center" wrapText="1" readingOrder="1"/>
      <protection locked="0"/>
    </xf>
    <xf numFmtId="0" fontId="55" fillId="19" borderId="43" xfId="0" applyFont="1" applyFill="1" applyBorder="1" applyAlignment="1" applyProtection="1">
      <alignment horizontal="center" vertical="center" wrapText="1" readingOrder="1"/>
      <protection locked="0"/>
    </xf>
    <xf numFmtId="0" fontId="55" fillId="19" borderId="49" xfId="0" applyFont="1" applyFill="1" applyBorder="1" applyAlignment="1" applyProtection="1">
      <alignment horizontal="center" vertical="center" wrapText="1" readingOrder="1"/>
      <protection locked="0"/>
    </xf>
    <xf numFmtId="0" fontId="0" fillId="10" borderId="42" xfId="0" applyFill="1" applyBorder="1" applyAlignment="1" applyProtection="1">
      <alignment horizontal="center" vertical="center"/>
      <protection locked="0"/>
    </xf>
    <xf numFmtId="0" fontId="0" fillId="10" borderId="43" xfId="0" applyFill="1" applyBorder="1" applyAlignment="1" applyProtection="1">
      <alignment horizontal="center" vertical="center"/>
      <protection locked="0"/>
    </xf>
    <xf numFmtId="0" fontId="24" fillId="0" borderId="54" xfId="0" applyFont="1" applyBorder="1" applyAlignment="1" applyProtection="1">
      <alignment horizontal="left" vertical="center"/>
      <protection locked="0"/>
    </xf>
    <xf numFmtId="0" fontId="24" fillId="0" borderId="208" xfId="0" applyFont="1" applyBorder="1" applyAlignment="1" applyProtection="1">
      <alignment horizontal="left" vertical="center"/>
      <protection locked="0"/>
    </xf>
    <xf numFmtId="0" fontId="24" fillId="0" borderId="94" xfId="0" applyFont="1" applyBorder="1" applyAlignment="1" applyProtection="1">
      <alignment horizontal="left" vertical="center"/>
      <protection locked="0"/>
    </xf>
    <xf numFmtId="0" fontId="24" fillId="0" borderId="234" xfId="0" applyFont="1" applyBorder="1" applyAlignment="1" applyProtection="1">
      <alignment horizontal="center" vertical="center" wrapText="1"/>
      <protection locked="0"/>
    </xf>
    <xf numFmtId="0" fontId="10" fillId="0" borderId="84" xfId="0" applyFont="1" applyBorder="1" applyAlignment="1">
      <alignment horizontal="left" vertical="center" wrapText="1"/>
    </xf>
    <xf numFmtId="0" fontId="0" fillId="0" borderId="0" xfId="0" applyAlignment="1">
      <alignment horizontal="left" vertical="center" wrapText="1"/>
    </xf>
    <xf numFmtId="0" fontId="0" fillId="12" borderId="0" xfId="0" applyFill="1" applyAlignment="1">
      <alignment horizontal="left" vertical="center" wrapText="1"/>
    </xf>
    <xf numFmtId="0" fontId="0" fillId="12" borderId="0" xfId="0" applyFill="1" applyAlignment="1">
      <alignment horizontal="center" vertical="center" wrapText="1"/>
    </xf>
    <xf numFmtId="0" fontId="0" fillId="0" borderId="0" xfId="0" applyAlignment="1">
      <alignment horizontal="left" vertical="center"/>
    </xf>
    <xf numFmtId="0" fontId="0" fillId="0" borderId="0" xfId="0" applyAlignment="1">
      <alignment horizontal="left" wrapText="1"/>
    </xf>
    <xf numFmtId="0" fontId="0" fillId="0" borderId="90" xfId="0" applyBorder="1" applyAlignment="1">
      <alignment horizontal="left" vertical="center" wrapText="1"/>
    </xf>
    <xf numFmtId="0" fontId="0" fillId="0" borderId="226" xfId="0" applyBorder="1" applyAlignment="1">
      <alignment horizontal="left" vertical="center"/>
    </xf>
    <xf numFmtId="0" fontId="0" fillId="0" borderId="90" xfId="0" applyBorder="1" applyAlignment="1">
      <alignment horizontal="center" vertical="center" wrapText="1"/>
    </xf>
    <xf numFmtId="0" fontId="0" fillId="0" borderId="107" xfId="0" applyBorder="1" applyAlignment="1">
      <alignment horizontal="center" vertical="center" wrapText="1"/>
    </xf>
    <xf numFmtId="0" fontId="0" fillId="0" borderId="226" xfId="0" applyBorder="1" applyAlignment="1">
      <alignment horizontal="center" vertical="center" wrapText="1"/>
    </xf>
    <xf numFmtId="0" fontId="0" fillId="0" borderId="90" xfId="0" applyBorder="1" applyAlignment="1">
      <alignment horizontal="left" vertical="center"/>
    </xf>
    <xf numFmtId="0" fontId="0" fillId="0" borderId="107" xfId="0" applyBorder="1" applyAlignment="1">
      <alignment horizontal="left" vertical="center"/>
    </xf>
    <xf numFmtId="0" fontId="53" fillId="2" borderId="91" xfId="0" applyFont="1" applyFill="1" applyBorder="1" applyAlignment="1">
      <alignment horizontal="left" vertical="center"/>
    </xf>
    <xf numFmtId="0" fontId="53" fillId="2" borderId="0" xfId="0" applyFont="1" applyFill="1" applyAlignment="1">
      <alignment horizontal="left" vertical="center"/>
    </xf>
    <xf numFmtId="168" fontId="8" fillId="0" borderId="43" xfId="1" applyNumberFormat="1" applyFont="1" applyBorder="1" applyAlignment="1" applyProtection="1">
      <alignment horizontal="center" vertical="center" wrapText="1" readingOrder="1"/>
    </xf>
    <xf numFmtId="168" fontId="8" fillId="0" borderId="46" xfId="1" applyNumberFormat="1" applyFont="1" applyBorder="1" applyAlignment="1" applyProtection="1">
      <alignment horizontal="center" vertical="center" wrapText="1" readingOrder="1"/>
    </xf>
    <xf numFmtId="168" fontId="8" fillId="0" borderId="49" xfId="1" applyNumberFormat="1" applyFont="1" applyBorder="1" applyAlignment="1" applyProtection="1">
      <alignment horizontal="center" vertical="center" wrapText="1" readingOrder="1"/>
    </xf>
    <xf numFmtId="0" fontId="8" fillId="0" borderId="48" xfId="0" applyFont="1" applyBorder="1" applyAlignment="1" applyProtection="1">
      <alignment horizontal="left" vertical="center" wrapText="1" readingOrder="1"/>
      <protection locked="0"/>
    </xf>
    <xf numFmtId="167" fontId="8" fillId="0" borderId="48" xfId="0" applyNumberFormat="1" applyFont="1" applyBorder="1" applyAlignment="1" applyProtection="1">
      <alignment horizontal="right" vertical="center" wrapText="1" readingOrder="1"/>
      <protection locked="0"/>
    </xf>
    <xf numFmtId="0" fontId="8" fillId="0" borderId="49" xfId="0" applyFont="1" applyBorder="1" applyAlignment="1" applyProtection="1">
      <alignment horizontal="left" vertical="center" wrapText="1" readingOrder="1"/>
      <protection locked="0"/>
    </xf>
    <xf numFmtId="0" fontId="8" fillId="0" borderId="41" xfId="0" applyFont="1" applyBorder="1" applyAlignment="1" applyProtection="1">
      <alignment horizontal="left" vertical="center" wrapText="1" readingOrder="1"/>
      <protection locked="0"/>
    </xf>
    <xf numFmtId="0" fontId="8" fillId="0" borderId="44" xfId="0" applyFont="1" applyBorder="1" applyAlignment="1" applyProtection="1">
      <alignment horizontal="left" vertical="center" wrapText="1" readingOrder="1"/>
      <protection locked="0"/>
    </xf>
    <xf numFmtId="0" fontId="8" fillId="0" borderId="47" xfId="0" applyFont="1" applyBorder="1" applyAlignment="1" applyProtection="1">
      <alignment horizontal="left" vertical="center" wrapText="1" readingOrder="1"/>
      <protection locked="0"/>
    </xf>
    <xf numFmtId="0" fontId="8" fillId="0" borderId="42" xfId="0" applyFont="1" applyBorder="1" applyAlignment="1" applyProtection="1">
      <alignment vertical="center" wrapText="1" readingOrder="1"/>
      <protection locked="0"/>
    </xf>
    <xf numFmtId="167" fontId="8" fillId="0" borderId="42" xfId="0" applyNumberFormat="1" applyFont="1" applyBorder="1" applyAlignment="1" applyProtection="1">
      <alignment horizontal="right" vertical="center" wrapText="1" readingOrder="1"/>
      <protection locked="0"/>
    </xf>
    <xf numFmtId="167" fontId="8" fillId="0" borderId="43" xfId="0" applyNumberFormat="1" applyFont="1" applyBorder="1" applyAlignment="1" applyProtection="1">
      <alignment horizontal="center" vertical="center" wrapText="1" readingOrder="1"/>
      <protection locked="0"/>
    </xf>
    <xf numFmtId="167" fontId="8" fillId="0" borderId="49" xfId="0" applyNumberFormat="1" applyFont="1" applyBorder="1" applyAlignment="1" applyProtection="1">
      <alignment horizontal="center" vertical="center" wrapText="1" readingOrder="1"/>
      <protection locked="0"/>
    </xf>
    <xf numFmtId="0" fontId="8" fillId="0" borderId="49" xfId="0" applyFont="1" applyBorder="1" applyAlignment="1" applyProtection="1">
      <alignment horizontal="center" vertical="center" wrapText="1" readingOrder="1"/>
      <protection locked="0"/>
    </xf>
    <xf numFmtId="0" fontId="8" fillId="0" borderId="43" xfId="0" applyFont="1" applyBorder="1" applyAlignment="1" applyProtection="1">
      <alignment horizontal="left" vertical="center" wrapText="1" readingOrder="1"/>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5" fillId="3" borderId="6" xfId="0" applyFont="1" applyFill="1" applyBorder="1" applyAlignment="1" applyProtection="1">
      <alignment horizontal="center" wrapText="1" readingOrder="1"/>
      <protection locked="0"/>
    </xf>
    <xf numFmtId="0" fontId="6" fillId="3" borderId="77" xfId="0" applyFont="1" applyFill="1" applyBorder="1" applyAlignment="1" applyProtection="1">
      <alignment horizontal="center" wrapText="1" readingOrder="1"/>
      <protection locked="0"/>
    </xf>
    <xf numFmtId="0" fontId="6" fillId="3" borderId="78" xfId="0" applyFont="1" applyFill="1" applyBorder="1" applyAlignment="1" applyProtection="1">
      <alignment horizontal="center" wrapText="1" readingOrder="1"/>
      <protection locked="0"/>
    </xf>
    <xf numFmtId="0" fontId="6" fillId="3" borderId="79" xfId="0" applyFont="1" applyFill="1" applyBorder="1" applyAlignment="1" applyProtection="1">
      <alignment horizontal="center" wrapText="1" readingOrder="1"/>
      <protection locked="0"/>
    </xf>
    <xf numFmtId="0" fontId="7" fillId="4" borderId="10" xfId="0" applyFont="1" applyFill="1" applyBorder="1" applyAlignment="1" applyProtection="1">
      <alignment horizontal="center" vertical="center" wrapText="1" readingOrder="1"/>
      <protection locked="0"/>
    </xf>
    <xf numFmtId="0" fontId="7" fillId="4" borderId="15" xfId="0" applyFont="1" applyFill="1" applyBorder="1" applyAlignment="1" applyProtection="1">
      <alignment horizontal="center" vertical="center" wrapText="1" readingOrder="1"/>
      <protection locked="0"/>
    </xf>
    <xf numFmtId="0" fontId="7" fillId="4" borderId="11" xfId="0" applyFont="1" applyFill="1" applyBorder="1" applyAlignment="1" applyProtection="1">
      <alignment horizontal="center" vertical="center" wrapText="1" readingOrder="1"/>
      <protection locked="0"/>
    </xf>
    <xf numFmtId="0" fontId="7" fillId="4" borderId="16" xfId="0" applyFont="1" applyFill="1" applyBorder="1" applyAlignment="1" applyProtection="1">
      <alignment horizontal="center" vertical="center" wrapText="1" readingOrder="1"/>
      <protection locked="0"/>
    </xf>
    <xf numFmtId="0" fontId="7" fillId="4" borderId="12" xfId="0" applyFont="1" applyFill="1" applyBorder="1" applyAlignment="1" applyProtection="1">
      <alignment horizontal="center" vertical="center" wrapText="1" readingOrder="1"/>
      <protection locked="0"/>
    </xf>
    <xf numFmtId="0" fontId="7" fillId="4" borderId="13" xfId="0" applyFont="1" applyFill="1" applyBorder="1" applyAlignment="1" applyProtection="1">
      <alignment horizontal="center" vertical="center" wrapText="1" readingOrder="1"/>
      <protection locked="0"/>
    </xf>
    <xf numFmtId="0" fontId="7" fillId="4" borderId="72" xfId="0" applyFont="1" applyFill="1" applyBorder="1" applyAlignment="1" applyProtection="1">
      <alignment horizontal="center" vertical="center" wrapText="1" readingOrder="1"/>
      <protection locked="0"/>
    </xf>
    <xf numFmtId="0" fontId="7" fillId="4" borderId="73" xfId="0" applyFont="1" applyFill="1" applyBorder="1" applyAlignment="1" applyProtection="1">
      <alignment horizontal="center" vertical="center" wrapText="1" readingOrder="1"/>
      <protection locked="0"/>
    </xf>
    <xf numFmtId="0" fontId="7" fillId="5" borderId="80" xfId="0" applyFont="1" applyFill="1" applyBorder="1" applyAlignment="1" applyProtection="1">
      <alignment horizontal="center" vertical="center" wrapText="1" readingOrder="1"/>
      <protection locked="0"/>
    </xf>
    <xf numFmtId="0" fontId="7" fillId="5" borderId="68" xfId="0" applyFont="1" applyFill="1" applyBorder="1" applyAlignment="1" applyProtection="1">
      <alignment horizontal="center" vertical="center" wrapText="1" readingOrder="1"/>
      <protection locked="0"/>
    </xf>
    <xf numFmtId="0" fontId="7" fillId="5" borderId="11" xfId="0" applyFont="1" applyFill="1" applyBorder="1" applyAlignment="1" applyProtection="1">
      <alignment horizontal="center" vertical="center" wrapText="1" readingOrder="1"/>
      <protection locked="0"/>
    </xf>
    <xf numFmtId="0" fontId="7" fillId="5" borderId="16" xfId="0" applyFont="1" applyFill="1" applyBorder="1" applyAlignment="1" applyProtection="1">
      <alignment horizontal="center" vertical="center" wrapText="1" readingOrder="1"/>
      <protection locked="0"/>
    </xf>
    <xf numFmtId="0" fontId="7" fillId="5" borderId="81" xfId="0" applyFont="1" applyFill="1" applyBorder="1" applyAlignment="1" applyProtection="1">
      <alignment horizontal="center" vertical="center" wrapText="1" readingOrder="1"/>
      <protection locked="0"/>
    </xf>
    <xf numFmtId="0" fontId="7" fillId="5" borderId="82" xfId="0" applyFont="1" applyFill="1" applyBorder="1" applyAlignment="1" applyProtection="1">
      <alignment horizontal="center" vertical="center" wrapText="1" readingOrder="1"/>
      <protection locked="0"/>
    </xf>
    <xf numFmtId="171" fontId="24" fillId="10" borderId="42" xfId="0" applyNumberFormat="1" applyFont="1" applyFill="1" applyBorder="1" applyAlignment="1" applyProtection="1">
      <alignment horizontal="center" vertical="center" textRotation="90"/>
      <protection locked="0"/>
    </xf>
    <xf numFmtId="171" fontId="24" fillId="10" borderId="48" xfId="0" applyNumberFormat="1" applyFont="1" applyFill="1" applyBorder="1" applyAlignment="1" applyProtection="1">
      <alignment horizontal="center" vertical="center" textRotation="90"/>
      <protection locked="0"/>
    </xf>
    <xf numFmtId="0" fontId="7" fillId="9" borderId="219" xfId="0" applyFont="1" applyFill="1" applyBorder="1" applyAlignment="1" applyProtection="1">
      <alignment horizontal="center" vertical="center" wrapText="1" readingOrder="1"/>
      <protection locked="0"/>
    </xf>
    <xf numFmtId="0" fontId="7" fillId="9" borderId="228" xfId="0" applyFont="1" applyFill="1" applyBorder="1" applyAlignment="1" applyProtection="1">
      <alignment horizontal="center" vertical="center" wrapText="1" readingOrder="1"/>
      <protection locked="0"/>
    </xf>
    <xf numFmtId="0" fontId="7" fillId="9" borderId="90" xfId="0" applyFont="1" applyFill="1" applyBorder="1" applyAlignment="1" applyProtection="1">
      <alignment horizontal="center" vertical="center" wrapText="1" readingOrder="1"/>
      <protection locked="0"/>
    </xf>
    <xf numFmtId="0" fontId="7" fillId="9" borderId="91" xfId="0" applyFont="1" applyFill="1" applyBorder="1" applyAlignment="1" applyProtection="1">
      <alignment horizontal="center" vertical="center" wrapText="1" readingOrder="1"/>
      <protection locked="0"/>
    </xf>
    <xf numFmtId="0" fontId="7" fillId="9" borderId="226" xfId="0" applyFont="1" applyFill="1" applyBorder="1" applyAlignment="1" applyProtection="1">
      <alignment horizontal="center" vertical="center" wrapText="1" readingOrder="1"/>
      <protection locked="0"/>
    </xf>
    <xf numFmtId="0" fontId="7" fillId="9" borderId="157" xfId="0" applyFont="1" applyFill="1" applyBorder="1" applyAlignment="1" applyProtection="1">
      <alignment horizontal="center" vertical="center" wrapText="1" readingOrder="1"/>
      <protection locked="0"/>
    </xf>
    <xf numFmtId="171" fontId="7" fillId="10" borderId="41" xfId="0" applyNumberFormat="1" applyFont="1" applyFill="1" applyBorder="1" applyAlignment="1" applyProtection="1">
      <alignment horizontal="center" vertical="center" textRotation="90" wrapText="1" readingOrder="1"/>
      <protection locked="0"/>
    </xf>
    <xf numFmtId="171" fontId="7" fillId="10" borderId="47" xfId="0" applyNumberFormat="1" applyFont="1" applyFill="1" applyBorder="1" applyAlignment="1" applyProtection="1">
      <alignment horizontal="center" vertical="center" textRotation="90" wrapText="1" readingOrder="1"/>
      <protection locked="0"/>
    </xf>
    <xf numFmtId="171" fontId="24" fillId="10" borderId="43" xfId="0" applyNumberFormat="1" applyFont="1" applyFill="1" applyBorder="1" applyAlignment="1" applyProtection="1">
      <alignment horizontal="center" vertical="center" textRotation="90"/>
      <protection locked="0"/>
    </xf>
    <xf numFmtId="171" fontId="24" fillId="10" borderId="49" xfId="0" applyNumberFormat="1" applyFont="1" applyFill="1" applyBorder="1" applyAlignment="1" applyProtection="1">
      <alignment horizontal="center" vertical="center" textRotation="90"/>
      <protection locked="0"/>
    </xf>
    <xf numFmtId="171" fontId="7" fillId="10" borderId="42" xfId="0" applyNumberFormat="1" applyFont="1" applyFill="1" applyBorder="1" applyAlignment="1" applyProtection="1">
      <alignment horizontal="center" vertical="center" textRotation="90" wrapText="1" readingOrder="1"/>
      <protection locked="0"/>
    </xf>
    <xf numFmtId="171" fontId="7" fillId="10" borderId="48" xfId="0" applyNumberFormat="1" applyFont="1" applyFill="1" applyBorder="1" applyAlignment="1" applyProtection="1">
      <alignment horizontal="center" vertical="center" textRotation="90" wrapText="1" readingOrder="1"/>
      <protection locked="0"/>
    </xf>
    <xf numFmtId="0" fontId="24" fillId="0" borderId="221" xfId="0" applyFont="1" applyBorder="1" applyAlignment="1" applyProtection="1">
      <alignment horizontal="center" vertical="center" textRotation="90"/>
      <protection locked="0"/>
    </xf>
    <xf numFmtId="0" fontId="24" fillId="0" borderId="222" xfId="0" applyFont="1" applyBorder="1" applyAlignment="1" applyProtection="1">
      <alignment horizontal="center" vertical="center" textRotation="90"/>
      <protection locked="0"/>
    </xf>
    <xf numFmtId="0" fontId="24" fillId="0" borderId="224" xfId="0" applyFont="1" applyBorder="1" applyAlignment="1" applyProtection="1">
      <alignment horizontal="center" vertical="center" textRotation="90"/>
      <protection locked="0"/>
    </xf>
    <xf numFmtId="0" fontId="8" fillId="0" borderId="217" xfId="0" applyFont="1" applyBorder="1" applyAlignment="1" applyProtection="1">
      <alignment horizontal="left" vertical="center" wrapText="1" readingOrder="1"/>
      <protection locked="0"/>
    </xf>
    <xf numFmtId="0" fontId="8" fillId="0" borderId="185" xfId="0" applyFont="1" applyBorder="1" applyAlignment="1" applyProtection="1">
      <alignment horizontal="left" vertical="center" wrapText="1" readingOrder="1"/>
      <protection locked="0"/>
    </xf>
    <xf numFmtId="0" fontId="0" fillId="0" borderId="3" xfId="0"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25" fillId="12" borderId="90" xfId="0" applyFont="1" applyFill="1" applyBorder="1" applyAlignment="1" applyProtection="1">
      <alignment horizontal="center" vertical="center" wrapText="1" readingOrder="1"/>
      <protection locked="0"/>
    </xf>
    <xf numFmtId="0" fontId="25" fillId="12" borderId="91" xfId="0" applyFont="1" applyFill="1" applyBorder="1" applyAlignment="1" applyProtection="1">
      <alignment horizontal="center" vertical="center" wrapText="1" readingOrder="1"/>
      <protection locked="0"/>
    </xf>
    <xf numFmtId="0" fontId="25" fillId="12" borderId="92" xfId="0" applyFont="1" applyFill="1" applyBorder="1" applyAlignment="1" applyProtection="1">
      <alignment horizontal="center" vertical="center" wrapText="1" readingOrder="1"/>
      <protection locked="0"/>
    </xf>
    <xf numFmtId="0" fontId="25" fillId="12" borderId="107" xfId="0" applyFont="1" applyFill="1" applyBorder="1" applyAlignment="1" applyProtection="1">
      <alignment horizontal="center" vertical="center" wrapText="1" readingOrder="1"/>
      <protection locked="0"/>
    </xf>
    <xf numFmtId="0" fontId="25" fillId="12" borderId="0" xfId="0" applyFont="1" applyFill="1" applyBorder="1" applyAlignment="1" applyProtection="1">
      <alignment horizontal="center" vertical="center" wrapText="1" readingOrder="1"/>
      <protection locked="0"/>
    </xf>
    <xf numFmtId="0" fontId="25" fillId="12" borderId="201" xfId="0" applyFont="1" applyFill="1" applyBorder="1" applyAlignment="1" applyProtection="1">
      <alignment horizontal="center" vertical="center" wrapText="1" readingOrder="1"/>
      <protection locked="0"/>
    </xf>
    <xf numFmtId="0" fontId="7" fillId="13" borderId="41" xfId="0" applyFont="1" applyFill="1" applyBorder="1" applyAlignment="1" applyProtection="1">
      <alignment horizontal="center" vertical="center" wrapText="1" readingOrder="1"/>
      <protection locked="0"/>
    </xf>
    <xf numFmtId="0" fontId="7" fillId="13" borderId="47" xfId="0" applyFont="1" applyFill="1" applyBorder="1" applyAlignment="1" applyProtection="1">
      <alignment horizontal="center" vertical="center" wrapText="1" readingOrder="1"/>
      <protection locked="0"/>
    </xf>
    <xf numFmtId="0" fontId="7" fillId="13" borderId="42" xfId="0" applyFont="1" applyFill="1" applyBorder="1" applyAlignment="1" applyProtection="1">
      <alignment horizontal="center" vertical="center" wrapText="1" readingOrder="1"/>
      <protection locked="0"/>
    </xf>
    <xf numFmtId="0" fontId="7" fillId="13" borderId="48" xfId="0" applyFont="1" applyFill="1" applyBorder="1" applyAlignment="1" applyProtection="1">
      <alignment horizontal="center" vertical="center" wrapText="1" readingOrder="1"/>
      <protection locked="0"/>
    </xf>
    <xf numFmtId="0" fontId="7" fillId="13" borderId="43" xfId="0" applyFont="1" applyFill="1" applyBorder="1" applyAlignment="1" applyProtection="1">
      <alignment horizontal="center" vertical="center" wrapText="1" readingOrder="1"/>
      <protection locked="0"/>
    </xf>
    <xf numFmtId="0" fontId="7" fillId="13" borderId="49" xfId="0" applyFont="1" applyFill="1" applyBorder="1" applyAlignment="1" applyProtection="1">
      <alignment horizontal="center" vertical="center" wrapText="1" readingOrder="1"/>
      <protection locked="0"/>
    </xf>
    <xf numFmtId="0" fontId="7" fillId="5" borderId="217" xfId="0" applyFont="1" applyFill="1" applyBorder="1" applyAlignment="1" applyProtection="1">
      <alignment horizontal="center" vertical="center" wrapText="1" readingOrder="1"/>
      <protection locked="0"/>
    </xf>
    <xf numFmtId="0" fontId="7" fillId="5" borderId="185" xfId="0" applyFont="1" applyFill="1" applyBorder="1" applyAlignment="1" applyProtection="1">
      <alignment horizontal="center" vertical="center" wrapText="1" readingOrder="1"/>
      <protection locked="0"/>
    </xf>
    <xf numFmtId="0" fontId="7" fillId="5" borderId="158" xfId="0" applyFont="1" applyFill="1" applyBorder="1" applyAlignment="1" applyProtection="1">
      <alignment horizontal="center" vertical="center" wrapText="1" readingOrder="1"/>
      <protection locked="0"/>
    </xf>
    <xf numFmtId="0" fontId="7" fillId="9" borderId="92" xfId="0" applyFont="1" applyFill="1" applyBorder="1" applyAlignment="1" applyProtection="1">
      <alignment horizontal="center" vertical="center" wrapText="1" readingOrder="1"/>
      <protection locked="0"/>
    </xf>
    <xf numFmtId="0" fontId="7" fillId="9" borderId="227" xfId="0" applyFont="1" applyFill="1" applyBorder="1" applyAlignment="1" applyProtection="1">
      <alignment horizontal="center" vertical="center" wrapText="1" readingOrder="1"/>
      <protection locked="0"/>
    </xf>
    <xf numFmtId="0" fontId="25" fillId="12" borderId="90" xfId="0" applyFont="1" applyFill="1" applyBorder="1" applyAlignment="1" applyProtection="1">
      <alignment horizontal="center" vertical="center"/>
      <protection locked="0"/>
    </xf>
    <xf numFmtId="0" fontId="25" fillId="12" borderId="91" xfId="0" applyFont="1" applyFill="1" applyBorder="1" applyAlignment="1" applyProtection="1">
      <alignment horizontal="center" vertical="center"/>
      <protection locked="0"/>
    </xf>
    <xf numFmtId="0" fontId="25" fillId="12" borderId="92" xfId="0" applyFont="1" applyFill="1" applyBorder="1" applyAlignment="1" applyProtection="1">
      <alignment horizontal="center" vertical="center"/>
      <protection locked="0"/>
    </xf>
    <xf numFmtId="0" fontId="25" fillId="12" borderId="226" xfId="0" applyFont="1" applyFill="1" applyBorder="1" applyAlignment="1" applyProtection="1">
      <alignment horizontal="center" vertical="center"/>
      <protection locked="0"/>
    </xf>
    <xf numFmtId="0" fontId="25" fillId="12" borderId="157" xfId="0" applyFont="1" applyFill="1" applyBorder="1" applyAlignment="1" applyProtection="1">
      <alignment horizontal="center" vertical="center"/>
      <protection locked="0"/>
    </xf>
    <xf numFmtId="0" fontId="25" fillId="12" borderId="227" xfId="0" applyFont="1" applyFill="1" applyBorder="1" applyAlignment="1" applyProtection="1">
      <alignment horizontal="center" vertical="center"/>
      <protection locked="0"/>
    </xf>
    <xf numFmtId="0" fontId="7" fillId="9" borderId="41" xfId="0" applyFont="1" applyFill="1" applyBorder="1" applyAlignment="1" applyProtection="1">
      <alignment horizontal="center" vertical="center" wrapText="1" readingOrder="1"/>
      <protection locked="0"/>
    </xf>
    <xf numFmtId="0" fontId="7" fillId="9" borderId="42" xfId="0" applyFont="1" applyFill="1" applyBorder="1" applyAlignment="1" applyProtection="1">
      <alignment horizontal="center" vertical="center" wrapText="1" readingOrder="1"/>
      <protection locked="0"/>
    </xf>
    <xf numFmtId="0" fontId="7" fillId="9" borderId="43" xfId="0" applyFont="1" applyFill="1" applyBorder="1" applyAlignment="1" applyProtection="1">
      <alignment horizontal="center" vertical="center" wrapText="1" readingOrder="1"/>
      <protection locked="0"/>
    </xf>
    <xf numFmtId="0" fontId="7" fillId="9" borderId="220" xfId="0" applyFont="1" applyFill="1" applyBorder="1" applyAlignment="1" applyProtection="1">
      <alignment horizontal="center" vertical="center" wrapText="1" readingOrder="1"/>
      <protection locked="0"/>
    </xf>
    <xf numFmtId="0" fontId="25" fillId="3" borderId="90" xfId="0" applyFont="1" applyFill="1" applyBorder="1" applyAlignment="1" applyProtection="1">
      <alignment horizontal="center" vertical="center" wrapText="1" readingOrder="1"/>
      <protection locked="0"/>
    </xf>
    <xf numFmtId="0" fontId="25" fillId="3" borderId="91" xfId="0" applyFont="1" applyFill="1" applyBorder="1" applyAlignment="1" applyProtection="1">
      <alignment horizontal="center" vertical="center" wrapText="1" readingOrder="1"/>
      <protection locked="0"/>
    </xf>
    <xf numFmtId="0" fontId="25" fillId="3" borderId="92" xfId="0" applyFont="1" applyFill="1" applyBorder="1" applyAlignment="1" applyProtection="1">
      <alignment horizontal="center" vertical="center" wrapText="1" readingOrder="1"/>
      <protection locked="0"/>
    </xf>
    <xf numFmtId="0" fontId="25" fillId="3" borderId="226" xfId="0" applyFont="1" applyFill="1" applyBorder="1" applyAlignment="1" applyProtection="1">
      <alignment horizontal="center" vertical="center" wrapText="1" readingOrder="1"/>
      <protection locked="0"/>
    </xf>
    <xf numFmtId="0" fontId="25" fillId="3" borderId="157" xfId="0" applyFont="1" applyFill="1" applyBorder="1" applyAlignment="1" applyProtection="1">
      <alignment horizontal="center" vertical="center" wrapText="1" readingOrder="1"/>
      <protection locked="0"/>
    </xf>
    <xf numFmtId="0" fontId="25" fillId="3" borderId="227" xfId="0" applyFont="1" applyFill="1" applyBorder="1" applyAlignment="1" applyProtection="1">
      <alignment horizontal="center" vertical="center" wrapText="1" readingOrder="1"/>
      <protection locked="0"/>
    </xf>
    <xf numFmtId="0" fontId="6" fillId="3" borderId="90" xfId="0" applyFont="1" applyFill="1" applyBorder="1" applyAlignment="1" applyProtection="1">
      <alignment horizontal="center" vertical="center" wrapText="1" readingOrder="1"/>
      <protection locked="0"/>
    </xf>
    <xf numFmtId="0" fontId="6" fillId="3" borderId="91" xfId="0" applyFont="1" applyFill="1" applyBorder="1" applyAlignment="1" applyProtection="1">
      <alignment horizontal="center" vertical="center" wrapText="1" readingOrder="1"/>
      <protection locked="0"/>
    </xf>
    <xf numFmtId="0" fontId="6" fillId="3" borderId="92" xfId="0" applyFont="1" applyFill="1" applyBorder="1" applyAlignment="1" applyProtection="1">
      <alignment horizontal="center" vertical="center" wrapText="1" readingOrder="1"/>
      <protection locked="0"/>
    </xf>
    <xf numFmtId="0" fontId="6" fillId="3" borderId="226" xfId="0" applyFont="1" applyFill="1" applyBorder="1" applyAlignment="1" applyProtection="1">
      <alignment horizontal="center" vertical="center" wrapText="1" readingOrder="1"/>
      <protection locked="0"/>
    </xf>
    <xf numFmtId="0" fontId="6" fillId="3" borderId="157" xfId="0" applyFont="1" applyFill="1" applyBorder="1" applyAlignment="1" applyProtection="1">
      <alignment horizontal="center" vertical="center" wrapText="1" readingOrder="1"/>
      <protection locked="0"/>
    </xf>
    <xf numFmtId="0" fontId="6" fillId="3" borderId="227" xfId="0" applyFont="1" applyFill="1" applyBorder="1" applyAlignment="1" applyProtection="1">
      <alignment horizontal="center" vertical="center" wrapText="1" readingOrder="1"/>
      <protection locked="0"/>
    </xf>
    <xf numFmtId="0" fontId="7" fillId="5" borderId="219" xfId="0" applyFont="1" applyFill="1" applyBorder="1" applyAlignment="1" applyProtection="1">
      <alignment horizontal="center" vertical="center" wrapText="1" readingOrder="1"/>
      <protection locked="0"/>
    </xf>
    <xf numFmtId="0" fontId="7" fillId="5" borderId="220" xfId="0" applyFont="1" applyFill="1" applyBorder="1" applyAlignment="1" applyProtection="1">
      <alignment horizontal="center" vertical="center" wrapText="1" readingOrder="1"/>
      <protection locked="0"/>
    </xf>
    <xf numFmtId="0" fontId="7" fillId="5" borderId="228" xfId="0" applyFont="1" applyFill="1" applyBorder="1" applyAlignment="1" applyProtection="1">
      <alignment horizontal="center" vertical="center" wrapText="1" readingOrder="1"/>
      <protection locked="0"/>
    </xf>
    <xf numFmtId="0" fontId="7" fillId="5" borderId="161" xfId="0" applyFont="1" applyFill="1" applyBorder="1" applyAlignment="1" applyProtection="1">
      <alignment horizontal="center" vertical="center" wrapText="1" readingOrder="1"/>
      <protection locked="0"/>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10" fillId="0" borderId="5" xfId="0" applyFont="1" applyBorder="1" applyAlignment="1">
      <alignment horizontal="left" vertical="center" wrapText="1"/>
    </xf>
    <xf numFmtId="0" fontId="8" fillId="0" borderId="3" xfId="0" applyFont="1" applyBorder="1" applyAlignment="1" applyProtection="1">
      <alignment horizontal="center" vertical="center" wrapText="1" readingOrder="1"/>
      <protection locked="0"/>
    </xf>
    <xf numFmtId="0" fontId="8" fillId="0" borderId="4" xfId="0" applyFont="1" applyBorder="1" applyAlignment="1" applyProtection="1">
      <alignment horizontal="center" vertical="center" wrapText="1" readingOrder="1"/>
      <protection locked="0"/>
    </xf>
    <xf numFmtId="0" fontId="8" fillId="0" borderId="5" xfId="0" applyFont="1" applyBorder="1" applyAlignment="1" applyProtection="1">
      <alignment horizontal="center" vertical="center" wrapText="1" readingOrder="1"/>
      <protection locked="0"/>
    </xf>
    <xf numFmtId="0" fontId="10" fillId="0" borderId="86" xfId="0" applyFont="1" applyBorder="1" applyAlignment="1">
      <alignment horizontal="left" vertical="center" wrapText="1"/>
    </xf>
    <xf numFmtId="0" fontId="10" fillId="0" borderId="87" xfId="0" applyFont="1" applyBorder="1" applyAlignment="1">
      <alignment horizontal="left" vertical="center" wrapText="1"/>
    </xf>
    <xf numFmtId="0" fontId="8" fillId="0" borderId="3" xfId="0" applyFont="1" applyBorder="1" applyAlignment="1" applyProtection="1">
      <alignment horizontal="center" wrapText="1" readingOrder="1"/>
      <protection locked="0"/>
    </xf>
    <xf numFmtId="0" fontId="8" fillId="0" borderId="4" xfId="0" applyFont="1" applyBorder="1" applyAlignment="1" applyProtection="1">
      <alignment horizontal="center" wrapText="1" readingOrder="1"/>
      <protection locked="0"/>
    </xf>
    <xf numFmtId="0" fontId="8" fillId="0" borderId="5" xfId="0" applyFont="1" applyBorder="1" applyAlignment="1" applyProtection="1">
      <alignment horizontal="center" wrapText="1" readingOrder="1"/>
      <protection locked="0"/>
    </xf>
    <xf numFmtId="0" fontId="9" fillId="0" borderId="44" xfId="0" applyFont="1" applyBorder="1" applyAlignment="1">
      <alignment horizontal="left" vertical="center" wrapText="1"/>
    </xf>
    <xf numFmtId="0" fontId="9" fillId="0" borderId="47" xfId="0" applyFont="1" applyBorder="1" applyAlignment="1">
      <alignment horizontal="left" vertical="center" wrapText="1"/>
    </xf>
    <xf numFmtId="167" fontId="9" fillId="0" borderId="45" xfId="0" applyNumberFormat="1" applyFont="1" applyBorder="1" applyAlignment="1">
      <alignment horizontal="center" vertical="center" wrapText="1"/>
    </xf>
    <xf numFmtId="168" fontId="8" fillId="0" borderId="43" xfId="1" applyNumberFormat="1" applyFont="1" applyBorder="1" applyAlignment="1" applyProtection="1">
      <alignment horizontal="center" vertical="center" wrapText="1" readingOrder="1"/>
      <protection locked="0"/>
    </xf>
    <xf numFmtId="168" fontId="8" fillId="0" borderId="46" xfId="1" applyNumberFormat="1" applyFont="1" applyBorder="1" applyAlignment="1" applyProtection="1">
      <alignment horizontal="center" vertical="center" wrapText="1" readingOrder="1"/>
      <protection locked="0"/>
    </xf>
    <xf numFmtId="0" fontId="9" fillId="0" borderId="41" xfId="0" applyFont="1" applyBorder="1" applyAlignment="1">
      <alignment horizontal="left" vertical="center" wrapText="1"/>
    </xf>
    <xf numFmtId="0" fontId="9" fillId="0" borderId="43" xfId="0" applyFont="1" applyBorder="1" applyAlignment="1">
      <alignment horizontal="center" vertical="center" wrapText="1"/>
    </xf>
    <xf numFmtId="3" fontId="8" fillId="0" borderId="46" xfId="0" applyNumberFormat="1" applyFont="1" applyBorder="1" applyAlignment="1" applyProtection="1">
      <alignment horizontal="center" vertical="center" wrapText="1" readingOrder="1"/>
      <protection locked="0"/>
    </xf>
    <xf numFmtId="0" fontId="9" fillId="0" borderId="44" xfId="0" applyFont="1" applyBorder="1" applyAlignment="1">
      <alignment horizontal="left" vertical="center" wrapText="1" indent="2"/>
    </xf>
    <xf numFmtId="0" fontId="9" fillId="0" borderId="84" xfId="0" applyFont="1" applyBorder="1" applyAlignment="1">
      <alignment horizontal="left" vertical="center" wrapText="1" indent="2"/>
    </xf>
    <xf numFmtId="0" fontId="5" fillId="3" borderId="83" xfId="0" applyFont="1" applyFill="1" applyBorder="1" applyAlignment="1" applyProtection="1">
      <alignment horizontal="center" wrapText="1" readingOrder="1"/>
      <protection locked="0"/>
    </xf>
    <xf numFmtId="0" fontId="6" fillId="3" borderId="90" xfId="0" applyFont="1" applyFill="1" applyBorder="1" applyAlignment="1" applyProtection="1">
      <alignment horizontal="center" wrapText="1" readingOrder="1"/>
      <protection locked="0"/>
    </xf>
    <xf numFmtId="0" fontId="6" fillId="3" borderId="91" xfId="0" applyFont="1" applyFill="1" applyBorder="1" applyAlignment="1" applyProtection="1">
      <alignment horizontal="center" wrapText="1" readingOrder="1"/>
      <protection locked="0"/>
    </xf>
    <xf numFmtId="0" fontId="6" fillId="3" borderId="92" xfId="0" applyFont="1" applyFill="1" applyBorder="1" applyAlignment="1" applyProtection="1">
      <alignment horizontal="center" wrapText="1" readingOrder="1"/>
      <protection locked="0"/>
    </xf>
    <xf numFmtId="0" fontId="7" fillId="4" borderId="41" xfId="0" applyFont="1" applyFill="1" applyBorder="1" applyAlignment="1" applyProtection="1">
      <alignment horizontal="center" vertical="center" wrapText="1" readingOrder="1"/>
      <protection locked="0"/>
    </xf>
    <xf numFmtId="0" fontId="7" fillId="4" borderId="84" xfId="0" applyFont="1" applyFill="1" applyBorder="1" applyAlignment="1" applyProtection="1">
      <alignment horizontal="center" vertical="center" wrapText="1" readingOrder="1"/>
      <protection locked="0"/>
    </xf>
    <xf numFmtId="0" fontId="7" fillId="4" borderId="42" xfId="0" applyFont="1" applyFill="1" applyBorder="1" applyAlignment="1" applyProtection="1">
      <alignment horizontal="center" vertical="center" wrapText="1" readingOrder="1"/>
      <protection locked="0"/>
    </xf>
    <xf numFmtId="0" fontId="7" fillId="4" borderId="71" xfId="0" applyFont="1" applyFill="1" applyBorder="1" applyAlignment="1" applyProtection="1">
      <alignment horizontal="center" vertical="center" wrapText="1" readingOrder="1"/>
      <protection locked="0"/>
    </xf>
    <xf numFmtId="0" fontId="7" fillId="4" borderId="74" xfId="0" applyFont="1" applyFill="1" applyBorder="1" applyAlignment="1" applyProtection="1">
      <alignment horizontal="center" vertical="center" wrapText="1" readingOrder="1"/>
      <protection locked="0"/>
    </xf>
    <xf numFmtId="0" fontId="7" fillId="4" borderId="89" xfId="0" applyFont="1" applyFill="1" applyBorder="1" applyAlignment="1" applyProtection="1">
      <alignment horizontal="center" vertical="center" wrapText="1" readingOrder="1"/>
      <protection locked="0"/>
    </xf>
    <xf numFmtId="0" fontId="7" fillId="5" borderId="41" xfId="0" applyFont="1" applyFill="1" applyBorder="1" applyAlignment="1" applyProtection="1">
      <alignment horizontal="center" vertical="center" wrapText="1" readingOrder="1"/>
      <protection locked="0"/>
    </xf>
    <xf numFmtId="0" fontId="7" fillId="5" borderId="84" xfId="0" applyFont="1" applyFill="1" applyBorder="1" applyAlignment="1" applyProtection="1">
      <alignment horizontal="center" vertical="center" wrapText="1" readingOrder="1"/>
      <protection locked="0"/>
    </xf>
    <xf numFmtId="0" fontId="7" fillId="5" borderId="42" xfId="0" applyFont="1" applyFill="1" applyBorder="1" applyAlignment="1" applyProtection="1">
      <alignment horizontal="center" vertical="center" wrapText="1" readingOrder="1"/>
      <protection locked="0"/>
    </xf>
    <xf numFmtId="0" fontId="7" fillId="5" borderId="71" xfId="0" applyFont="1" applyFill="1" applyBorder="1" applyAlignment="1" applyProtection="1">
      <alignment horizontal="center" vertical="center" wrapText="1" readingOrder="1"/>
      <protection locked="0"/>
    </xf>
    <xf numFmtId="0" fontId="7" fillId="5" borderId="43" xfId="0" applyFont="1" applyFill="1" applyBorder="1" applyAlignment="1" applyProtection="1">
      <alignment horizontal="center" vertical="center" wrapText="1" readingOrder="1"/>
      <protection locked="0"/>
    </xf>
    <xf numFmtId="0" fontId="7" fillId="5" borderId="85" xfId="0" applyFont="1" applyFill="1" applyBorder="1" applyAlignment="1" applyProtection="1">
      <alignment horizontal="center" vertical="center" wrapText="1" readingOrder="1"/>
      <protection locked="0"/>
    </xf>
    <xf numFmtId="0" fontId="7" fillId="5" borderId="20" xfId="0" applyFont="1" applyFill="1" applyBorder="1" applyAlignment="1" applyProtection="1">
      <alignment horizontal="center" vertical="center" wrapText="1" readingOrder="1"/>
      <protection locked="0"/>
    </xf>
    <xf numFmtId="0" fontId="7" fillId="5" borderId="162" xfId="0" applyFont="1" applyFill="1" applyBorder="1" applyAlignment="1" applyProtection="1">
      <alignment horizontal="center" vertical="center" wrapText="1" readingOrder="1"/>
      <protection locked="0"/>
    </xf>
    <xf numFmtId="0" fontId="8" fillId="0" borderId="101" xfId="0" applyFont="1" applyBorder="1" applyAlignment="1" applyProtection="1">
      <alignment horizontal="left" vertical="center" wrapText="1" readingOrder="1"/>
      <protection locked="0"/>
    </xf>
    <xf numFmtId="0" fontId="8" fillId="0" borderId="68" xfId="0" applyFont="1" applyBorder="1" applyAlignment="1" applyProtection="1">
      <alignment horizontal="left" vertical="center" wrapText="1" readingOrder="1"/>
      <protection locked="0"/>
    </xf>
    <xf numFmtId="0" fontId="8" fillId="0" borderId="105" xfId="0" applyFont="1" applyBorder="1" applyAlignment="1" applyProtection="1">
      <alignment horizontal="left" vertical="center" wrapText="1" readingOrder="1"/>
      <protection locked="0"/>
    </xf>
    <xf numFmtId="0" fontId="5" fillId="3" borderId="90" xfId="0" applyFont="1" applyFill="1" applyBorder="1" applyAlignment="1" applyProtection="1">
      <alignment horizontal="center" wrapText="1" readingOrder="1"/>
      <protection locked="0"/>
    </xf>
    <xf numFmtId="0" fontId="5" fillId="3" borderId="91" xfId="0" applyFont="1" applyFill="1" applyBorder="1" applyAlignment="1" applyProtection="1">
      <alignment horizontal="center" wrapText="1" readingOrder="1"/>
      <protection locked="0"/>
    </xf>
    <xf numFmtId="0" fontId="7" fillId="4" borderId="47" xfId="0" applyFont="1" applyFill="1" applyBorder="1" applyAlignment="1" applyProtection="1">
      <alignment horizontal="center" vertical="center" wrapText="1" readingOrder="1"/>
      <protection locked="0"/>
    </xf>
    <xf numFmtId="0" fontId="7" fillId="4" borderId="48" xfId="0" applyFont="1" applyFill="1" applyBorder="1" applyAlignment="1" applyProtection="1">
      <alignment horizontal="center" vertical="center" wrapText="1" readingOrder="1"/>
      <protection locked="0"/>
    </xf>
    <xf numFmtId="0" fontId="7" fillId="4" borderId="43" xfId="0" applyFont="1" applyFill="1" applyBorder="1" applyAlignment="1" applyProtection="1">
      <alignment horizontal="center" vertical="center" wrapText="1" readingOrder="1"/>
      <protection locked="0"/>
    </xf>
    <xf numFmtId="0" fontId="7" fillId="4" borderId="49" xfId="0" applyFont="1" applyFill="1" applyBorder="1" applyAlignment="1" applyProtection="1">
      <alignment horizontal="center" vertical="center" wrapText="1" readingOrder="1"/>
      <protection locked="0"/>
    </xf>
    <xf numFmtId="0" fontId="7" fillId="5" borderId="218" xfId="0" applyFont="1" applyFill="1" applyBorder="1" applyAlignment="1" applyProtection="1">
      <alignment horizontal="center" vertical="center" wrapText="1" readingOrder="1"/>
      <protection locked="0"/>
    </xf>
    <xf numFmtId="0" fontId="8" fillId="0" borderId="84" xfId="0" applyFont="1" applyBorder="1" applyAlignment="1" applyProtection="1">
      <alignment horizontal="left" vertical="center" wrapText="1" readingOrder="1"/>
      <protection locked="0"/>
    </xf>
    <xf numFmtId="0" fontId="7" fillId="4" borderId="101" xfId="0" applyFont="1" applyFill="1" applyBorder="1" applyAlignment="1" applyProtection="1">
      <alignment horizontal="center" vertical="center" wrapText="1" readingOrder="1"/>
      <protection locked="0"/>
    </xf>
    <xf numFmtId="0" fontId="7" fillId="4" borderId="68" xfId="0" applyFont="1" applyFill="1" applyBorder="1" applyAlignment="1" applyProtection="1">
      <alignment horizontal="center" vertical="center" wrapText="1" readingOrder="1"/>
      <protection locked="0"/>
    </xf>
    <xf numFmtId="0" fontId="7" fillId="4" borderId="158" xfId="0" applyFont="1" applyFill="1" applyBorder="1" applyAlignment="1" applyProtection="1">
      <alignment horizontal="center" vertical="center" wrapText="1" readingOrder="1"/>
      <protection locked="0"/>
    </xf>
    <xf numFmtId="0" fontId="7" fillId="4" borderId="159" xfId="0" applyFont="1" applyFill="1" applyBorder="1" applyAlignment="1" applyProtection="1">
      <alignment horizontal="center" vertical="center" wrapText="1" readingOrder="1"/>
      <protection locked="0"/>
    </xf>
    <xf numFmtId="0" fontId="7" fillId="4" borderId="160" xfId="0" applyFont="1" applyFill="1" applyBorder="1" applyAlignment="1" applyProtection="1">
      <alignment horizontal="center" vertical="center" wrapText="1" readingOrder="1"/>
      <protection locked="0"/>
    </xf>
    <xf numFmtId="0" fontId="7" fillId="4" borderId="161" xfId="0" applyFont="1" applyFill="1" applyBorder="1" applyAlignment="1" applyProtection="1">
      <alignment horizontal="center" vertical="center" wrapText="1" readingOrder="1"/>
      <protection locked="0"/>
    </xf>
    <xf numFmtId="0" fontId="7" fillId="4" borderId="82" xfId="0" applyFont="1" applyFill="1" applyBorder="1" applyAlignment="1" applyProtection="1">
      <alignment horizontal="center" vertical="center" wrapText="1" readingOrder="1"/>
      <protection locked="0"/>
    </xf>
    <xf numFmtId="0" fontId="7" fillId="5" borderId="101" xfId="0" applyFont="1" applyFill="1" applyBorder="1" applyAlignment="1" applyProtection="1">
      <alignment horizontal="center" vertical="center" wrapText="1" readingOrder="1"/>
      <protection locked="0"/>
    </xf>
    <xf numFmtId="0" fontId="7" fillId="5" borderId="105" xfId="0" applyFont="1" applyFill="1" applyBorder="1" applyAlignment="1" applyProtection="1">
      <alignment horizontal="center" vertical="center" wrapText="1" readingOrder="1"/>
      <protection locked="0"/>
    </xf>
    <xf numFmtId="168" fontId="8" fillId="0" borderId="22" xfId="1" applyNumberFormat="1" applyFont="1" applyFill="1" applyBorder="1" applyAlignment="1" applyProtection="1">
      <alignment horizontal="center" vertical="center" wrapText="1" readingOrder="1"/>
      <protection locked="0"/>
    </xf>
    <xf numFmtId="168" fontId="8" fillId="0" borderId="27" xfId="1" applyNumberFormat="1" applyFont="1" applyFill="1" applyBorder="1" applyAlignment="1" applyProtection="1">
      <alignment horizontal="center" vertical="center" wrapText="1" readingOrder="1"/>
      <protection locked="0"/>
    </xf>
    <xf numFmtId="168" fontId="8" fillId="0" borderId="33" xfId="1" applyNumberFormat="1" applyFont="1" applyFill="1" applyBorder="1" applyAlignment="1" applyProtection="1">
      <alignment horizontal="center" vertical="center" wrapText="1" readingOrder="1"/>
      <protection locked="0"/>
    </xf>
    <xf numFmtId="168" fontId="8" fillId="0" borderId="25" xfId="1" applyNumberFormat="1" applyFont="1" applyFill="1" applyBorder="1" applyAlignment="1" applyProtection="1">
      <alignment horizontal="center" vertical="center" wrapText="1" readingOrder="1"/>
    </xf>
    <xf numFmtId="168" fontId="8" fillId="0" borderId="30" xfId="1" applyNumberFormat="1" applyFont="1" applyFill="1" applyBorder="1" applyAlignment="1" applyProtection="1">
      <alignment horizontal="center" vertical="center" wrapText="1" readingOrder="1"/>
    </xf>
    <xf numFmtId="168" fontId="8" fillId="0" borderId="36" xfId="1" applyNumberFormat="1" applyFont="1" applyFill="1" applyBorder="1" applyAlignment="1" applyProtection="1">
      <alignment horizontal="center" vertical="center" wrapText="1" readingOrder="1"/>
    </xf>
    <xf numFmtId="0" fontId="8" fillId="0" borderId="21" xfId="0" applyFont="1" applyBorder="1" applyAlignment="1" applyProtection="1">
      <alignment horizontal="left" vertical="center" wrapText="1" readingOrder="1"/>
      <protection locked="0"/>
    </xf>
    <xf numFmtId="0" fontId="8" fillId="0" borderId="32" xfId="0" applyFont="1" applyBorder="1" applyAlignment="1" applyProtection="1">
      <alignment horizontal="left" vertical="center" wrapText="1" readingOrder="1"/>
      <protection locked="0"/>
    </xf>
    <xf numFmtId="0" fontId="8" fillId="0" borderId="41" xfId="0" applyFont="1" applyBorder="1" applyAlignment="1" applyProtection="1">
      <alignment horizontal="center" vertical="center" wrapText="1" readingOrder="1"/>
      <protection locked="0"/>
    </xf>
    <xf numFmtId="0" fontId="8" fillId="0" borderId="44" xfId="0" applyFont="1" applyBorder="1" applyAlignment="1" applyProtection="1">
      <alignment horizontal="center" vertical="center" wrapText="1" readingOrder="1"/>
      <protection locked="0"/>
    </xf>
    <xf numFmtId="0" fontId="8" fillId="0" borderId="47" xfId="0" applyFont="1" applyBorder="1" applyAlignment="1" applyProtection="1">
      <alignment horizontal="center" vertical="center" wrapText="1" readingOrder="1"/>
      <protection locked="0"/>
    </xf>
    <xf numFmtId="168" fontId="8" fillId="0" borderId="25" xfId="1" applyNumberFormat="1" applyFont="1" applyBorder="1" applyAlignment="1" applyProtection="1">
      <alignment horizontal="center" vertical="center" wrapText="1" readingOrder="1"/>
    </xf>
    <xf numFmtId="168" fontId="8" fillId="0" borderId="36" xfId="1" applyNumberFormat="1" applyFont="1" applyBorder="1" applyAlignment="1" applyProtection="1">
      <alignment horizontal="center" vertical="center" wrapText="1" readingOrder="1"/>
    </xf>
    <xf numFmtId="0" fontId="8" fillId="0" borderId="21" xfId="0" applyFont="1" applyFill="1" applyBorder="1" applyAlignment="1" applyProtection="1">
      <alignment horizontal="left" vertical="center" wrapText="1" readingOrder="1"/>
      <protection locked="0"/>
    </xf>
    <xf numFmtId="0" fontId="8" fillId="0" borderId="26" xfId="0" applyFont="1" applyFill="1" applyBorder="1" applyAlignment="1" applyProtection="1">
      <alignment horizontal="left" vertical="center" wrapText="1" readingOrder="1"/>
      <protection locked="0"/>
    </xf>
    <xf numFmtId="0" fontId="8" fillId="0" borderId="32" xfId="0" applyFont="1" applyFill="1" applyBorder="1" applyAlignment="1" applyProtection="1">
      <alignment horizontal="left" vertical="center" wrapText="1" readingOrder="1"/>
      <protection locked="0"/>
    </xf>
    <xf numFmtId="0" fontId="8" fillId="0" borderId="22" xfId="0" applyFont="1" applyFill="1" applyBorder="1" applyAlignment="1" applyProtection="1">
      <alignment horizontal="left" vertical="center" wrapText="1" readingOrder="1"/>
      <protection locked="0"/>
    </xf>
    <xf numFmtId="0" fontId="8" fillId="0" borderId="27" xfId="0" applyFont="1" applyFill="1" applyBorder="1" applyAlignment="1" applyProtection="1">
      <alignment horizontal="left" vertical="center" wrapText="1" readingOrder="1"/>
      <protection locked="0"/>
    </xf>
    <xf numFmtId="167" fontId="8" fillId="0" borderId="23" xfId="0" applyNumberFormat="1" applyFont="1" applyFill="1" applyBorder="1" applyAlignment="1" applyProtection="1">
      <alignment horizontal="right" vertical="center" wrapText="1" readingOrder="1"/>
      <protection locked="0"/>
    </xf>
    <xf numFmtId="167" fontId="8" fillId="0" borderId="28" xfId="0" applyNumberFormat="1" applyFont="1" applyFill="1" applyBorder="1" applyAlignment="1" applyProtection="1">
      <alignment horizontal="right" vertical="center" wrapText="1" readingOrder="1"/>
      <protection locked="0"/>
    </xf>
    <xf numFmtId="167" fontId="8" fillId="0" borderId="38" xfId="0" applyNumberFormat="1" applyFont="1" applyFill="1" applyBorder="1" applyAlignment="1" applyProtection="1">
      <alignment horizontal="right" vertical="center" wrapText="1" readingOrder="1"/>
      <protection locked="0"/>
    </xf>
    <xf numFmtId="167" fontId="8" fillId="0" borderId="40" xfId="0" applyNumberFormat="1" applyFont="1" applyFill="1" applyBorder="1" applyAlignment="1" applyProtection="1">
      <alignment horizontal="right" vertical="center" wrapText="1" readingOrder="1"/>
      <protection locked="0"/>
    </xf>
    <xf numFmtId="0" fontId="8" fillId="0" borderId="25" xfId="0" applyFont="1" applyFill="1" applyBorder="1" applyAlignment="1" applyProtection="1">
      <alignment horizontal="left" vertical="center" wrapText="1" readingOrder="1"/>
      <protection locked="0"/>
    </xf>
    <xf numFmtId="0" fontId="8" fillId="0" borderId="30" xfId="0" applyFont="1" applyFill="1" applyBorder="1" applyAlignment="1" applyProtection="1">
      <alignment horizontal="left" vertical="center" wrapText="1" readingOrder="1"/>
      <protection locked="0"/>
    </xf>
    <xf numFmtId="0" fontId="8" fillId="0" borderId="39" xfId="0" applyFont="1" applyFill="1" applyBorder="1" applyAlignment="1" applyProtection="1">
      <alignment horizontal="left" vertical="center" wrapText="1" readingOrder="1"/>
      <protection locked="0"/>
    </xf>
    <xf numFmtId="0" fontId="8" fillId="0" borderId="31" xfId="0" applyFont="1" applyFill="1" applyBorder="1" applyAlignment="1" applyProtection="1">
      <alignment horizontal="left" vertical="center" wrapText="1" readingOrder="1"/>
      <protection locked="0"/>
    </xf>
    <xf numFmtId="0" fontId="8" fillId="0" borderId="37" xfId="0" applyFont="1" applyFill="1" applyBorder="1" applyAlignment="1" applyProtection="1">
      <alignment horizontal="left" vertical="center" wrapText="1" readingOrder="1"/>
      <protection locked="0"/>
    </xf>
    <xf numFmtId="0" fontId="8" fillId="0" borderId="33" xfId="0" applyFont="1" applyFill="1" applyBorder="1" applyAlignment="1" applyProtection="1">
      <alignment horizontal="left" vertical="center" wrapText="1" readingOrder="1"/>
      <protection locked="0"/>
    </xf>
    <xf numFmtId="0" fontId="8" fillId="0" borderId="22" xfId="0" applyFont="1" applyFill="1" applyBorder="1" applyAlignment="1" applyProtection="1">
      <alignment horizontal="center" vertical="center" wrapText="1" readingOrder="1"/>
      <protection locked="0"/>
    </xf>
    <xf numFmtId="0" fontId="8" fillId="0" borderId="27" xfId="0" applyFont="1" applyFill="1" applyBorder="1" applyAlignment="1" applyProtection="1">
      <alignment horizontal="center" vertical="center" wrapText="1" readingOrder="1"/>
      <protection locked="0"/>
    </xf>
    <xf numFmtId="0" fontId="8" fillId="0" borderId="33" xfId="0" applyFont="1" applyFill="1" applyBorder="1" applyAlignment="1" applyProtection="1">
      <alignment horizontal="center" vertical="center" wrapText="1" readingOrder="1"/>
      <protection locked="0"/>
    </xf>
    <xf numFmtId="0" fontId="8" fillId="0" borderId="39" xfId="0" applyFont="1" applyBorder="1" applyAlignment="1" applyProtection="1">
      <alignment horizontal="left" vertical="center" wrapText="1" readingOrder="1"/>
      <protection locked="0"/>
    </xf>
    <xf numFmtId="0" fontId="8" fillId="0" borderId="37" xfId="0" applyFont="1" applyBorder="1" applyAlignment="1" applyProtection="1">
      <alignment horizontal="left" vertical="center" wrapText="1" readingOrder="1"/>
      <protection locked="0"/>
    </xf>
    <xf numFmtId="0" fontId="8" fillId="0" borderId="22" xfId="0" applyFont="1" applyBorder="1" applyAlignment="1" applyProtection="1">
      <alignment horizontal="left" vertical="center" wrapText="1" readingOrder="1"/>
      <protection locked="0"/>
    </xf>
    <xf numFmtId="0" fontId="8" fillId="0" borderId="33" xfId="0" applyFont="1" applyBorder="1" applyAlignment="1" applyProtection="1">
      <alignment horizontal="left" vertical="center" wrapText="1" readingOrder="1"/>
      <protection locked="0"/>
    </xf>
    <xf numFmtId="0" fontId="8" fillId="0" borderId="22" xfId="0" applyFont="1" applyBorder="1" applyAlignment="1" applyProtection="1">
      <alignment horizontal="center" vertical="center" wrapText="1" readingOrder="1"/>
      <protection locked="0"/>
    </xf>
    <xf numFmtId="0" fontId="8" fillId="0" borderId="33" xfId="0" applyFont="1" applyBorder="1" applyAlignment="1" applyProtection="1">
      <alignment horizontal="center" vertical="center" wrapText="1" readingOrder="1"/>
      <protection locked="0"/>
    </xf>
    <xf numFmtId="168" fontId="8" fillId="0" borderId="22" xfId="1" applyNumberFormat="1" applyFont="1" applyBorder="1" applyAlignment="1" applyProtection="1">
      <alignment horizontal="center" vertical="center" wrapText="1" readingOrder="1"/>
      <protection locked="0"/>
    </xf>
    <xf numFmtId="168" fontId="8" fillId="0" borderId="33" xfId="1" applyNumberFormat="1" applyFont="1" applyBorder="1" applyAlignment="1" applyProtection="1">
      <alignment horizontal="center" vertical="center" wrapText="1" readingOrder="1"/>
      <protection locked="0"/>
    </xf>
    <xf numFmtId="0" fontId="8" fillId="0" borderId="31" xfId="0" applyFont="1" applyBorder="1" applyAlignment="1" applyProtection="1">
      <alignment horizontal="left" vertical="center" wrapText="1" readingOrder="1"/>
      <protection locked="0"/>
    </xf>
    <xf numFmtId="0" fontId="8" fillId="0" borderId="27" xfId="0" applyFont="1" applyBorder="1" applyAlignment="1" applyProtection="1">
      <alignment horizontal="left" vertical="center" wrapText="1" readingOrder="1"/>
      <protection locked="0"/>
    </xf>
    <xf numFmtId="0" fontId="8" fillId="0" borderId="27" xfId="0" applyFont="1" applyBorder="1" applyAlignment="1" applyProtection="1">
      <alignment horizontal="center" vertical="center" wrapText="1" readingOrder="1"/>
      <protection locked="0"/>
    </xf>
    <xf numFmtId="168" fontId="8" fillId="0" borderId="27" xfId="1" applyNumberFormat="1" applyFont="1" applyBorder="1" applyAlignment="1" applyProtection="1">
      <alignment horizontal="center" vertical="center" wrapText="1" readingOrder="1"/>
      <protection locked="0"/>
    </xf>
    <xf numFmtId="168" fontId="8" fillId="0" borderId="30" xfId="1" applyNumberFormat="1" applyFont="1" applyBorder="1" applyAlignment="1" applyProtection="1">
      <alignment horizontal="center" vertical="center" wrapText="1" readingOrder="1"/>
    </xf>
    <xf numFmtId="0" fontId="7" fillId="5" borderId="14" xfId="0" applyFont="1" applyFill="1" applyBorder="1" applyAlignment="1" applyProtection="1">
      <alignment horizontal="center" vertical="center" wrapText="1" readingOrder="1"/>
      <protection locked="0"/>
    </xf>
    <xf numFmtId="0" fontId="7" fillId="5" borderId="19" xfId="0" applyFont="1" applyFill="1" applyBorder="1" applyAlignment="1" applyProtection="1">
      <alignment horizontal="center" vertical="center" wrapText="1" readingOrder="1"/>
      <protection locked="0"/>
    </xf>
    <xf numFmtId="0" fontId="8" fillId="0" borderId="26" xfId="0" applyFont="1" applyBorder="1" applyAlignment="1" applyProtection="1">
      <alignment horizontal="left" vertical="center" wrapText="1" readingOrder="1"/>
      <protection locked="0"/>
    </xf>
    <xf numFmtId="0" fontId="5" fillId="3" borderId="7" xfId="0" applyFont="1" applyFill="1" applyBorder="1" applyAlignment="1" applyProtection="1">
      <alignment horizontal="center" wrapText="1" readingOrder="1"/>
      <protection locked="0"/>
    </xf>
    <xf numFmtId="0" fontId="6" fillId="3" borderId="8" xfId="0" applyFont="1" applyFill="1" applyBorder="1" applyAlignment="1" applyProtection="1">
      <alignment horizontal="center" wrapText="1" readingOrder="1"/>
      <protection locked="0"/>
    </xf>
    <xf numFmtId="0" fontId="6" fillId="3" borderId="6" xfId="0" applyFont="1" applyFill="1" applyBorder="1" applyAlignment="1" applyProtection="1">
      <alignment horizontal="center" wrapText="1" readingOrder="1"/>
      <protection locked="0"/>
    </xf>
    <xf numFmtId="0" fontId="6" fillId="3" borderId="9" xfId="0" applyFont="1" applyFill="1" applyBorder="1" applyAlignment="1" applyProtection="1">
      <alignment horizontal="center" wrapText="1" readingOrder="1"/>
      <protection locked="0"/>
    </xf>
    <xf numFmtId="0" fontId="7" fillId="4" borderId="14" xfId="0" applyFont="1" applyFill="1" applyBorder="1" applyAlignment="1" applyProtection="1">
      <alignment horizontal="center" vertical="center" wrapText="1" readingOrder="1"/>
      <protection locked="0"/>
    </xf>
    <xf numFmtId="0" fontId="7" fillId="4" borderId="19" xfId="0" applyFont="1" applyFill="1" applyBorder="1" applyAlignment="1" applyProtection="1">
      <alignment horizontal="center" vertical="center" wrapText="1" readingOrder="1"/>
      <protection locked="0"/>
    </xf>
    <xf numFmtId="0" fontId="7" fillId="5" borderId="10" xfId="0" applyFont="1" applyFill="1" applyBorder="1" applyAlignment="1" applyProtection="1">
      <alignment horizontal="center" vertical="center" wrapText="1" readingOrder="1"/>
      <protection locked="0"/>
    </xf>
    <xf numFmtId="0" fontId="7" fillId="5" borderId="15" xfId="0" applyFont="1" applyFill="1" applyBorder="1" applyAlignment="1" applyProtection="1">
      <alignment horizontal="center" vertical="center" wrapText="1" readingOrder="1"/>
      <protection locked="0"/>
    </xf>
    <xf numFmtId="0" fontId="2" fillId="0" borderId="0" xfId="0" applyFont="1" applyAlignment="1" applyProtection="1">
      <alignment horizontal="left" vertical="center"/>
      <protection locked="0"/>
    </xf>
    <xf numFmtId="167" fontId="8" fillId="0" borderId="42" xfId="0" applyNumberFormat="1" applyFont="1" applyBorder="1" applyAlignment="1" applyProtection="1">
      <alignment horizontal="center" vertical="center" wrapText="1" readingOrder="1"/>
      <protection locked="0"/>
    </xf>
    <xf numFmtId="0" fontId="8" fillId="0" borderId="74" xfId="0" applyFont="1" applyBorder="1" applyAlignment="1" applyProtection="1">
      <alignment horizontal="left" vertical="center" wrapText="1" readingOrder="1"/>
      <protection locked="0"/>
    </xf>
    <xf numFmtId="0" fontId="8" fillId="0" borderId="76" xfId="0" applyFont="1" applyBorder="1" applyAlignment="1" applyProtection="1">
      <alignment horizontal="left" vertical="center" wrapText="1" readingOrder="1"/>
      <protection locked="0"/>
    </xf>
    <xf numFmtId="0" fontId="14" fillId="0" borderId="90" xfId="0" applyFont="1" applyBorder="1" applyAlignment="1">
      <alignment horizontal="left" vertical="center" wrapText="1"/>
    </xf>
    <xf numFmtId="0" fontId="14" fillId="0" borderId="91" xfId="0" applyFont="1" applyBorder="1" applyAlignment="1">
      <alignment horizontal="left" vertical="center" wrapText="1"/>
    </xf>
    <xf numFmtId="0" fontId="16" fillId="0" borderId="3" xfId="0" applyFont="1" applyBorder="1" applyAlignment="1" applyProtection="1">
      <alignment horizontal="center" vertical="center" wrapText="1" readingOrder="1"/>
      <protection locked="0"/>
    </xf>
    <xf numFmtId="0" fontId="16" fillId="0" borderId="4" xfId="0" applyFont="1" applyBorder="1" applyAlignment="1" applyProtection="1">
      <alignment horizontal="center" vertical="center" wrapText="1" readingOrder="1"/>
      <protection locked="0"/>
    </xf>
    <xf numFmtId="0" fontId="16" fillId="0" borderId="5" xfId="0" applyFont="1" applyBorder="1" applyAlignment="1" applyProtection="1">
      <alignment horizontal="center" vertical="center" wrapText="1" readingOrder="1"/>
      <protection locked="0"/>
    </xf>
    <xf numFmtId="0" fontId="12" fillId="0" borderId="74" xfId="0" applyFont="1" applyBorder="1" applyAlignment="1">
      <alignment horizontal="center" vertical="center" wrapText="1"/>
    </xf>
    <xf numFmtId="0" fontId="12" fillId="0" borderId="76" xfId="0" applyFont="1" applyBorder="1" applyAlignment="1">
      <alignment horizontal="center" vertical="center" wrapText="1"/>
    </xf>
    <xf numFmtId="0" fontId="12" fillId="0" borderId="75" xfId="0" applyFont="1" applyBorder="1" applyAlignment="1">
      <alignment horizontal="center" vertical="center" wrapText="1"/>
    </xf>
    <xf numFmtId="14" fontId="12" fillId="0" borderId="48" xfId="0" applyNumberFormat="1" applyFont="1" applyBorder="1" applyAlignment="1">
      <alignment horizontal="right" vertical="center"/>
    </xf>
    <xf numFmtId="0" fontId="18" fillId="2" borderId="111" xfId="0" applyFont="1" applyFill="1" applyBorder="1" applyAlignment="1" applyProtection="1">
      <alignment horizontal="left" wrapText="1" readingOrder="1"/>
      <protection locked="0"/>
    </xf>
    <xf numFmtId="0" fontId="18" fillId="2" borderId="4" xfId="0" applyFont="1" applyFill="1" applyBorder="1" applyAlignment="1" applyProtection="1">
      <alignment horizontal="left" wrapText="1" readingOrder="1"/>
      <protection locked="0"/>
    </xf>
    <xf numFmtId="168" fontId="16" fillId="2" borderId="3" xfId="4" applyNumberFormat="1" applyFont="1" applyFill="1" applyBorder="1" applyAlignment="1" applyProtection="1">
      <alignment horizontal="center" vertical="center" wrapText="1" readingOrder="1"/>
    </xf>
    <xf numFmtId="168" fontId="16" fillId="2" borderId="4" xfId="4" applyNumberFormat="1" applyFont="1" applyFill="1" applyBorder="1" applyAlignment="1" applyProtection="1">
      <alignment horizontal="center" vertical="center" wrapText="1" readingOrder="1"/>
    </xf>
    <xf numFmtId="168" fontId="16" fillId="2" borderId="5" xfId="4" applyNumberFormat="1" applyFont="1" applyFill="1" applyBorder="1" applyAlignment="1" applyProtection="1">
      <alignment horizontal="center" vertical="center" wrapText="1" readingOrder="1"/>
    </xf>
    <xf numFmtId="0" fontId="16" fillId="0" borderId="41" xfId="0" applyFont="1" applyBorder="1" applyAlignment="1" applyProtection="1">
      <alignment horizontal="left" vertical="center" wrapText="1" readingOrder="1"/>
      <protection locked="0"/>
    </xf>
    <xf numFmtId="0" fontId="16" fillId="0" borderId="44" xfId="0" applyFont="1" applyBorder="1" applyAlignment="1" applyProtection="1">
      <alignment horizontal="left" vertical="center" wrapText="1" readingOrder="1"/>
      <protection locked="0"/>
    </xf>
    <xf numFmtId="0" fontId="16" fillId="0" borderId="84" xfId="0" applyFont="1" applyBorder="1" applyAlignment="1" applyProtection="1">
      <alignment horizontal="left" vertical="center" wrapText="1" readingOrder="1"/>
      <protection locked="0"/>
    </xf>
    <xf numFmtId="0" fontId="12" fillId="0" borderId="74" xfId="0" applyFont="1" applyBorder="1" applyAlignment="1">
      <alignment horizontal="left" vertical="center" wrapText="1"/>
    </xf>
    <xf numFmtId="0" fontId="12" fillId="0" borderId="76" xfId="0" applyFont="1" applyBorder="1" applyAlignment="1">
      <alignment horizontal="left" vertical="center" wrapText="1"/>
    </xf>
    <xf numFmtId="0" fontId="12" fillId="0" borderId="89" xfId="0" applyFont="1" applyBorder="1" applyAlignment="1">
      <alignment horizontal="left" vertical="center" wrapText="1"/>
    </xf>
    <xf numFmtId="0" fontId="19" fillId="0" borderId="41" xfId="5" applyNumberFormat="1" applyFont="1" applyFill="1" applyBorder="1" applyAlignment="1" applyProtection="1">
      <alignment horizontal="left" vertical="center" wrapText="1"/>
    </xf>
    <xf numFmtId="0" fontId="19" fillId="0" borderId="44" xfId="5" applyNumberFormat="1" applyFont="1" applyFill="1" applyBorder="1" applyAlignment="1" applyProtection="1">
      <alignment horizontal="left" vertical="center" wrapText="1"/>
    </xf>
    <xf numFmtId="0" fontId="19" fillId="0" borderId="84" xfId="5" applyNumberFormat="1" applyFont="1" applyFill="1" applyBorder="1" applyAlignment="1" applyProtection="1">
      <alignment horizontal="left" vertical="center" wrapText="1"/>
    </xf>
    <xf numFmtId="0" fontId="12" fillId="0" borderId="89" xfId="0" applyFont="1" applyBorder="1" applyAlignment="1">
      <alignment horizontal="center" vertical="center" wrapText="1"/>
    </xf>
    <xf numFmtId="0" fontId="16" fillId="0" borderId="54" xfId="0" applyFont="1" applyBorder="1" applyAlignment="1" applyProtection="1">
      <alignment horizontal="left" vertical="center" wrapText="1" readingOrder="1"/>
      <protection locked="0"/>
    </xf>
    <xf numFmtId="0" fontId="16" fillId="0" borderId="208" xfId="0" applyFont="1" applyBorder="1" applyAlignment="1" applyProtection="1">
      <alignment horizontal="left" vertical="center" wrapText="1" readingOrder="1"/>
      <protection locked="0"/>
    </xf>
    <xf numFmtId="0" fontId="16" fillId="0" borderId="94" xfId="0" applyFont="1" applyBorder="1" applyAlignment="1" applyProtection="1">
      <alignment horizontal="left" vertical="center" wrapText="1" readingOrder="1"/>
      <protection locked="0"/>
    </xf>
    <xf numFmtId="0" fontId="12" fillId="0" borderId="211" xfId="0" applyFont="1" applyBorder="1" applyAlignment="1">
      <alignment horizontal="center" vertical="center" wrapText="1"/>
    </xf>
    <xf numFmtId="0" fontId="12" fillId="0" borderId="154" xfId="0" applyFont="1" applyBorder="1" applyAlignment="1">
      <alignment horizontal="center" vertical="center" wrapText="1"/>
    </xf>
    <xf numFmtId="0" fontId="12" fillId="0" borderId="187" xfId="0" applyFont="1" applyBorder="1" applyAlignment="1">
      <alignment horizontal="center" vertical="center" wrapText="1"/>
    </xf>
    <xf numFmtId="0" fontId="5" fillId="3" borderId="3" xfId="0" applyFont="1" applyFill="1" applyBorder="1" applyAlignment="1" applyProtection="1">
      <alignment horizontal="center" wrapText="1" readingOrder="1"/>
      <protection locked="0"/>
    </xf>
    <xf numFmtId="0" fontId="5" fillId="3" borderId="4" xfId="0" applyFont="1" applyFill="1" applyBorder="1" applyAlignment="1" applyProtection="1">
      <alignment horizontal="center" wrapText="1" readingOrder="1"/>
      <protection locked="0"/>
    </xf>
    <xf numFmtId="0" fontId="6" fillId="3" borderId="3" xfId="0" applyFont="1" applyFill="1" applyBorder="1" applyAlignment="1" applyProtection="1">
      <alignment horizontal="center" wrapText="1" readingOrder="1"/>
      <protection locked="0"/>
    </xf>
    <xf numFmtId="0" fontId="6" fillId="3" borderId="4" xfId="0" applyFont="1" applyFill="1" applyBorder="1" applyAlignment="1" applyProtection="1">
      <alignment horizontal="center" wrapText="1" readingOrder="1"/>
      <protection locked="0"/>
    </xf>
    <xf numFmtId="0" fontId="6" fillId="3" borderId="5" xfId="0" applyFont="1" applyFill="1" applyBorder="1" applyAlignment="1" applyProtection="1">
      <alignment horizontal="center" wrapText="1" readingOrder="1"/>
      <protection locked="0"/>
    </xf>
    <xf numFmtId="0" fontId="7" fillId="4" borderId="105" xfId="0" applyFont="1" applyFill="1" applyBorder="1" applyAlignment="1" applyProtection="1">
      <alignment horizontal="center" vertical="center" wrapText="1" readingOrder="1"/>
      <protection locked="0"/>
    </xf>
    <xf numFmtId="0" fontId="7" fillId="4" borderId="20" xfId="0" applyFont="1" applyFill="1" applyBorder="1" applyAlignment="1" applyProtection="1">
      <alignment horizontal="center" vertical="center" wrapText="1" readingOrder="1"/>
      <protection locked="0"/>
    </xf>
    <xf numFmtId="0" fontId="7" fillId="4" borderId="212" xfId="0" applyFont="1" applyFill="1" applyBorder="1" applyAlignment="1" applyProtection="1">
      <alignment horizontal="center" vertical="center" wrapText="1" readingOrder="1"/>
      <protection locked="0"/>
    </xf>
    <xf numFmtId="0" fontId="7" fillId="4" borderId="149" xfId="0" applyFont="1" applyFill="1" applyBorder="1" applyAlignment="1" applyProtection="1">
      <alignment horizontal="center" vertical="center" wrapText="1" readingOrder="1"/>
      <protection locked="0"/>
    </xf>
    <xf numFmtId="170" fontId="7" fillId="5" borderId="161" xfId="0" applyNumberFormat="1" applyFont="1" applyFill="1" applyBorder="1" applyAlignment="1" applyProtection="1">
      <alignment horizontal="center" vertical="center" wrapText="1" readingOrder="1"/>
      <protection locked="0"/>
    </xf>
    <xf numFmtId="170" fontId="7" fillId="5" borderId="162" xfId="0" applyNumberFormat="1" applyFont="1" applyFill="1" applyBorder="1" applyAlignment="1" applyProtection="1">
      <alignment horizontal="center" vertical="center" wrapText="1" readingOrder="1"/>
      <protection locked="0"/>
    </xf>
    <xf numFmtId="0" fontId="16" fillId="0" borderId="206" xfId="0" applyFont="1" applyBorder="1" applyAlignment="1" applyProtection="1">
      <alignment horizontal="left" vertical="center" wrapText="1" readingOrder="1"/>
      <protection locked="0"/>
    </xf>
    <xf numFmtId="0" fontId="16" fillId="0" borderId="47" xfId="0" applyFont="1" applyBorder="1" applyAlignment="1" applyProtection="1">
      <alignment horizontal="left" vertical="center" wrapText="1" readingOrder="1"/>
      <protection locked="0"/>
    </xf>
    <xf numFmtId="0" fontId="16" fillId="0" borderId="101" xfId="0" applyFont="1" applyBorder="1" applyAlignment="1" applyProtection="1">
      <alignment horizontal="left" vertical="center" wrapText="1" readingOrder="1"/>
      <protection locked="0"/>
    </xf>
    <xf numFmtId="0" fontId="16" fillId="0" borderId="105" xfId="0" applyFont="1" applyBorder="1" applyAlignment="1" applyProtection="1">
      <alignment horizontal="left" vertical="center" wrapText="1" readingOrder="1"/>
      <protection locked="0"/>
    </xf>
    <xf numFmtId="0" fontId="16" fillId="0" borderId="68" xfId="0" applyFont="1" applyBorder="1" applyAlignment="1" applyProtection="1">
      <alignment horizontal="left" vertical="center" wrapText="1" readingOrder="1"/>
      <protection locked="0"/>
    </xf>
    <xf numFmtId="0" fontId="16" fillId="0" borderId="76" xfId="0" applyFont="1" applyBorder="1" applyAlignment="1" applyProtection="1">
      <alignment horizontal="left" vertical="center" wrapText="1" readingOrder="1"/>
      <protection locked="0"/>
    </xf>
    <xf numFmtId="0" fontId="16" fillId="0" borderId="74" xfId="0" applyFont="1" applyBorder="1" applyAlignment="1" applyProtection="1">
      <alignment horizontal="left" vertical="center" wrapText="1" readingOrder="1"/>
      <protection locked="0"/>
    </xf>
    <xf numFmtId="0" fontId="16" fillId="0" borderId="16" xfId="0" applyFont="1" applyBorder="1" applyAlignment="1" applyProtection="1">
      <alignment horizontal="left" vertical="center" wrapText="1" readingOrder="1"/>
      <protection locked="0"/>
    </xf>
    <xf numFmtId="0" fontId="16" fillId="0" borderId="58" xfId="0" applyFont="1" applyBorder="1" applyAlignment="1" applyProtection="1">
      <alignment horizontal="left" vertical="center" wrapText="1" readingOrder="1"/>
      <protection locked="0"/>
    </xf>
    <xf numFmtId="167" fontId="16" fillId="0" borderId="195" xfId="0" applyNumberFormat="1" applyFont="1" applyBorder="1" applyAlignment="1" applyProtection="1">
      <alignment horizontal="right" vertical="center" wrapText="1" readingOrder="1"/>
      <protection locked="0"/>
    </xf>
    <xf numFmtId="167" fontId="16" fillId="0" borderId="59" xfId="0" applyNumberFormat="1" applyFont="1" applyBorder="1" applyAlignment="1" applyProtection="1">
      <alignment horizontal="right" vertical="center" wrapText="1" readingOrder="1"/>
      <protection locked="0"/>
    </xf>
    <xf numFmtId="167" fontId="16" fillId="0" borderId="214" xfId="0" applyNumberFormat="1" applyFont="1" applyBorder="1" applyAlignment="1" applyProtection="1">
      <alignment horizontal="right" vertical="center" wrapText="1" readingOrder="1"/>
      <protection locked="0"/>
    </xf>
    <xf numFmtId="167" fontId="16" fillId="0" borderId="182" xfId="0" applyNumberFormat="1" applyFont="1" applyBorder="1" applyAlignment="1" applyProtection="1">
      <alignment horizontal="right" vertical="center" wrapText="1" readingOrder="1"/>
      <protection locked="0"/>
    </xf>
    <xf numFmtId="0" fontId="16" fillId="0" borderId="73" xfId="0" applyFont="1" applyBorder="1" applyAlignment="1" applyProtection="1">
      <alignment horizontal="left" vertical="center" wrapText="1" readingOrder="1"/>
      <protection locked="0"/>
    </xf>
    <xf numFmtId="0" fontId="16" fillId="0" borderId="146" xfId="0" applyFont="1" applyBorder="1" applyAlignment="1" applyProtection="1">
      <alignment horizontal="left" vertical="center" wrapText="1" readingOrder="1"/>
      <protection locked="0"/>
    </xf>
    <xf numFmtId="0" fontId="19" fillId="0" borderId="87" xfId="5" applyNumberFormat="1" applyFont="1" applyFill="1" applyBorder="1" applyAlignment="1" applyProtection="1">
      <alignment horizontal="left" vertical="center" wrapText="1"/>
    </xf>
    <xf numFmtId="0" fontId="19" fillId="0" borderId="143" xfId="5" applyNumberFormat="1" applyFont="1" applyFill="1" applyBorder="1" applyAlignment="1" applyProtection="1">
      <alignment horizontal="left" vertical="center" wrapText="1"/>
    </xf>
    <xf numFmtId="167" fontId="16" fillId="0" borderId="55" xfId="0" applyNumberFormat="1" applyFont="1" applyBorder="1" applyAlignment="1" applyProtection="1">
      <alignment horizontal="right" vertical="center" readingOrder="1"/>
      <protection locked="0"/>
    </xf>
    <xf numFmtId="167" fontId="16" fillId="0" borderId="100" xfId="0" applyNumberFormat="1" applyFont="1" applyBorder="1" applyAlignment="1" applyProtection="1">
      <alignment horizontal="right" vertical="center" readingOrder="1"/>
      <protection locked="0"/>
    </xf>
    <xf numFmtId="167" fontId="16" fillId="0" borderId="95" xfId="0" applyNumberFormat="1" applyFont="1" applyBorder="1" applyAlignment="1" applyProtection="1">
      <alignment horizontal="right" vertical="center" readingOrder="1"/>
      <protection locked="0"/>
    </xf>
    <xf numFmtId="167" fontId="16" fillId="0" borderId="211" xfId="0" applyNumberFormat="1" applyFont="1" applyBorder="1" applyAlignment="1" applyProtection="1">
      <alignment horizontal="right" vertical="center" wrapText="1" readingOrder="1"/>
      <protection locked="0"/>
    </xf>
    <xf numFmtId="167" fontId="16" fillId="0" borderId="154" xfId="0" applyNumberFormat="1" applyFont="1" applyBorder="1" applyAlignment="1" applyProtection="1">
      <alignment horizontal="right" vertical="center" wrapText="1" readingOrder="1"/>
      <protection locked="0"/>
    </xf>
    <xf numFmtId="167" fontId="16" fillId="0" borderId="187" xfId="0" applyNumberFormat="1" applyFont="1" applyBorder="1" applyAlignment="1" applyProtection="1">
      <alignment horizontal="right" vertical="center" wrapText="1" readingOrder="1"/>
      <protection locked="0"/>
    </xf>
    <xf numFmtId="0" fontId="12" fillId="0" borderId="211" xfId="0" applyFont="1" applyBorder="1" applyAlignment="1">
      <alignment vertical="center" wrapText="1"/>
    </xf>
    <xf numFmtId="0" fontId="12" fillId="0" borderId="154" xfId="0" applyFont="1" applyBorder="1" applyAlignment="1">
      <alignment vertical="center" wrapText="1"/>
    </xf>
    <xf numFmtId="0" fontId="12" fillId="0" borderId="187" xfId="0" applyFont="1" applyBorder="1" applyAlignment="1">
      <alignment vertical="center" wrapText="1"/>
    </xf>
    <xf numFmtId="0" fontId="12" fillId="0" borderId="143" xfId="0" applyFont="1" applyBorder="1" applyAlignment="1">
      <alignment horizontal="left" vertical="center"/>
    </xf>
    <xf numFmtId="0" fontId="12" fillId="0" borderId="148" xfId="0" applyFont="1" applyBorder="1" applyAlignment="1">
      <alignment horizontal="left" vertical="center"/>
    </xf>
    <xf numFmtId="0" fontId="19" fillId="0" borderId="54" xfId="5" applyNumberFormat="1" applyFont="1" applyFill="1" applyBorder="1" applyAlignment="1" applyProtection="1">
      <alignment horizontal="left" vertical="center" wrapText="1"/>
    </xf>
    <xf numFmtId="0" fontId="20" fillId="0" borderId="208" xfId="5" applyNumberFormat="1" applyFont="1" applyFill="1" applyBorder="1" applyAlignment="1" applyProtection="1">
      <alignment horizontal="left" vertical="center" wrapText="1"/>
    </xf>
    <xf numFmtId="0" fontId="20" fillId="0" borderId="94" xfId="5" applyNumberFormat="1" applyFont="1" applyFill="1" applyBorder="1" applyAlignment="1" applyProtection="1">
      <alignment horizontal="left" vertical="center" wrapText="1"/>
    </xf>
    <xf numFmtId="167" fontId="16" fillId="0" borderId="190" xfId="0" applyNumberFormat="1" applyFont="1" applyBorder="1" applyAlignment="1" applyProtection="1">
      <alignment horizontal="right" vertical="center" wrapText="1" readingOrder="1"/>
      <protection locked="0"/>
    </xf>
    <xf numFmtId="167" fontId="16" fillId="0" borderId="209" xfId="0" applyNumberFormat="1" applyFont="1" applyBorder="1" applyAlignment="1" applyProtection="1">
      <alignment horizontal="right" vertical="center" wrapText="1" readingOrder="1"/>
      <protection locked="0"/>
    </xf>
    <xf numFmtId="167" fontId="16" fillId="0" borderId="191" xfId="0" applyNumberFormat="1" applyFont="1" applyBorder="1" applyAlignment="1" applyProtection="1">
      <alignment horizontal="right" vertical="center" wrapText="1" readingOrder="1"/>
      <protection locked="0"/>
    </xf>
    <xf numFmtId="167" fontId="16" fillId="0" borderId="210" xfId="0" applyNumberFormat="1" applyFont="1" applyBorder="1" applyAlignment="1" applyProtection="1">
      <alignment horizontal="right" vertical="center" wrapText="1" readingOrder="1"/>
      <protection locked="0"/>
    </xf>
    <xf numFmtId="0" fontId="16" fillId="0" borderId="42" xfId="0" applyFont="1" applyBorder="1" applyAlignment="1" applyProtection="1">
      <alignment horizontal="left" vertical="center" wrapText="1" readingOrder="1"/>
      <protection locked="0"/>
    </xf>
    <xf numFmtId="167" fontId="16" fillId="0" borderId="42" xfId="0" applyNumberFormat="1" applyFont="1" applyBorder="1" applyAlignment="1" applyProtection="1">
      <alignment horizontal="right" vertical="center" wrapText="1" readingOrder="1"/>
      <protection locked="0"/>
    </xf>
    <xf numFmtId="0" fontId="18" fillId="2" borderId="90" xfId="0" applyFont="1" applyFill="1" applyBorder="1" applyAlignment="1" applyProtection="1">
      <alignment horizontal="left" vertical="center" wrapText="1" readingOrder="1"/>
      <protection locked="0"/>
    </xf>
    <xf numFmtId="0" fontId="18" fillId="2" borderId="91" xfId="0" applyFont="1" applyFill="1" applyBorder="1" applyAlignment="1" applyProtection="1">
      <alignment horizontal="left" vertical="center" wrapText="1" readingOrder="1"/>
      <protection locked="0"/>
    </xf>
    <xf numFmtId="0" fontId="18" fillId="2" borderId="92" xfId="0" applyFont="1" applyFill="1" applyBorder="1" applyAlignment="1" applyProtection="1">
      <alignment horizontal="left" vertical="center" wrapText="1" readingOrder="1"/>
      <protection locked="0"/>
    </xf>
    <xf numFmtId="168" fontId="16" fillId="2" borderId="90" xfId="4" applyNumberFormat="1" applyFont="1" applyFill="1" applyBorder="1" applyAlignment="1" applyProtection="1">
      <alignment horizontal="center" vertical="center" wrapText="1" readingOrder="1"/>
    </xf>
    <xf numFmtId="168" fontId="16" fillId="2" borderId="91" xfId="4" applyNumberFormat="1" applyFont="1" applyFill="1" applyBorder="1" applyAlignment="1" applyProtection="1">
      <alignment horizontal="center" vertical="center" wrapText="1" readingOrder="1"/>
    </xf>
    <xf numFmtId="168" fontId="16" fillId="2" borderId="92" xfId="4" applyNumberFormat="1" applyFont="1" applyFill="1" applyBorder="1" applyAlignment="1" applyProtection="1">
      <alignment horizontal="center" vertical="center" wrapText="1" readingOrder="1"/>
    </xf>
    <xf numFmtId="0" fontId="12" fillId="0" borderId="45" xfId="0" applyFont="1" applyFill="1" applyBorder="1" applyAlignment="1" applyProtection="1">
      <alignment horizontal="left" vertical="center" wrapText="1" readingOrder="1"/>
      <protection locked="0"/>
    </xf>
    <xf numFmtId="0" fontId="16" fillId="0" borderId="45" xfId="0" applyFont="1" applyFill="1" applyBorder="1" applyAlignment="1" applyProtection="1">
      <alignment horizontal="left" vertical="center" wrapText="1" readingOrder="1"/>
      <protection locked="0"/>
    </xf>
    <xf numFmtId="0" fontId="18" fillId="2" borderId="90" xfId="0" applyFont="1" applyFill="1" applyBorder="1" applyAlignment="1" applyProtection="1">
      <alignment horizontal="left" wrapText="1" readingOrder="1"/>
      <protection locked="0"/>
    </xf>
    <xf numFmtId="0" fontId="18" fillId="2" borderId="91" xfId="0" applyFont="1" applyFill="1" applyBorder="1" applyAlignment="1" applyProtection="1">
      <alignment horizontal="left" wrapText="1" readingOrder="1"/>
      <protection locked="0"/>
    </xf>
    <xf numFmtId="0" fontId="18" fillId="2" borderId="92" xfId="0" applyFont="1" applyFill="1" applyBorder="1" applyAlignment="1" applyProtection="1">
      <alignment horizontal="left" wrapText="1" readingOrder="1"/>
      <protection locked="0"/>
    </xf>
    <xf numFmtId="0" fontId="16" fillId="0" borderId="189" xfId="0" applyFont="1" applyFill="1" applyBorder="1" applyAlignment="1" applyProtection="1">
      <alignment horizontal="left" vertical="center" wrapText="1" readingOrder="1"/>
      <protection locked="0"/>
    </xf>
    <xf numFmtId="0" fontId="12" fillId="0" borderId="71" xfId="0" applyFont="1" applyFill="1" applyBorder="1" applyAlignment="1" applyProtection="1">
      <alignment horizontal="left" vertical="center" wrapText="1" readingOrder="1"/>
      <protection locked="0"/>
    </xf>
    <xf numFmtId="0" fontId="12" fillId="0" borderId="189" xfId="0" applyFont="1" applyFill="1" applyBorder="1" applyAlignment="1" applyProtection="1">
      <alignment horizontal="left" vertical="center" wrapText="1" readingOrder="1"/>
      <protection locked="0"/>
    </xf>
    <xf numFmtId="0" fontId="18" fillId="2" borderId="212" xfId="0" applyFont="1" applyFill="1" applyBorder="1" applyAlignment="1" applyProtection="1">
      <alignment horizontal="left" wrapText="1" readingOrder="1"/>
      <protection locked="0"/>
    </xf>
    <xf numFmtId="0" fontId="16" fillId="0" borderId="41" xfId="0" applyFont="1" applyFill="1" applyBorder="1" applyAlignment="1" applyProtection="1">
      <alignment horizontal="left" vertical="center" wrapText="1" readingOrder="1"/>
      <protection locked="0"/>
    </xf>
    <xf numFmtId="0" fontId="16" fillId="0" borderId="44" xfId="0" applyFont="1" applyFill="1" applyBorder="1" applyAlignment="1" applyProtection="1">
      <alignment horizontal="left" vertical="center" wrapText="1" readingOrder="1"/>
      <protection locked="0"/>
    </xf>
    <xf numFmtId="0" fontId="16" fillId="0" borderId="47" xfId="0" applyFont="1" applyFill="1" applyBorder="1" applyAlignment="1" applyProtection="1">
      <alignment horizontal="left" vertical="center" wrapText="1" readingOrder="1"/>
      <protection locked="0"/>
    </xf>
    <xf numFmtId="0" fontId="12" fillId="0" borderId="101" xfId="0" applyFont="1" applyFill="1" applyBorder="1" applyAlignment="1" applyProtection="1">
      <alignment horizontal="left" vertical="center" wrapText="1" readingOrder="1"/>
      <protection locked="0"/>
    </xf>
    <xf numFmtId="0" fontId="16" fillId="0" borderId="105" xfId="0" applyFont="1" applyFill="1" applyBorder="1" applyAlignment="1" applyProtection="1">
      <alignment horizontal="left" vertical="center" wrapText="1" readingOrder="1"/>
      <protection locked="0"/>
    </xf>
    <xf numFmtId="0" fontId="18" fillId="2" borderId="107" xfId="0" applyFont="1" applyFill="1" applyBorder="1" applyAlignment="1" applyProtection="1">
      <alignment horizontal="left" wrapText="1" readingOrder="1"/>
      <protection locked="0"/>
    </xf>
    <xf numFmtId="0" fontId="18" fillId="2" borderId="0" xfId="0" applyFont="1" applyFill="1" applyBorder="1" applyAlignment="1" applyProtection="1">
      <alignment horizontal="left" wrapText="1" readingOrder="1"/>
      <protection locked="0"/>
    </xf>
    <xf numFmtId="0" fontId="18" fillId="2" borderId="201" xfId="0" applyFont="1" applyFill="1" applyBorder="1" applyAlignment="1" applyProtection="1">
      <alignment horizontal="left" wrapText="1" readingOrder="1"/>
      <protection locked="0"/>
    </xf>
    <xf numFmtId="0" fontId="16" fillId="0" borderId="84" xfId="0" applyFont="1" applyFill="1" applyBorder="1" applyAlignment="1" applyProtection="1">
      <alignment horizontal="left" vertical="center" wrapText="1" readingOrder="1"/>
      <protection locked="0"/>
    </xf>
    <xf numFmtId="0" fontId="18" fillId="2" borderId="3" xfId="0" applyFont="1" applyFill="1" applyBorder="1" applyAlignment="1" applyProtection="1">
      <alignment horizontal="left" wrapText="1" readingOrder="1"/>
      <protection locked="0"/>
    </xf>
    <xf numFmtId="0" fontId="18" fillId="2" borderId="5" xfId="0" applyFont="1" applyFill="1" applyBorder="1" applyAlignment="1" applyProtection="1">
      <alignment horizontal="left" wrapText="1" readingOrder="1"/>
      <protection locked="0"/>
    </xf>
    <xf numFmtId="0" fontId="16" fillId="0" borderId="57" xfId="0" applyFont="1" applyBorder="1" applyAlignment="1" applyProtection="1">
      <alignment horizontal="left" vertical="center" wrapText="1" readingOrder="1"/>
      <protection locked="0"/>
    </xf>
    <xf numFmtId="0" fontId="16" fillId="0" borderId="188" xfId="0" applyFont="1" applyBorder="1" applyAlignment="1" applyProtection="1">
      <alignment horizontal="left" vertical="center" wrapText="1" readingOrder="1"/>
      <protection locked="0"/>
    </xf>
    <xf numFmtId="0" fontId="16" fillId="0" borderId="205" xfId="0" applyFont="1" applyBorder="1" applyAlignment="1" applyProtection="1">
      <alignment horizontal="left" vertical="center" wrapText="1" readingOrder="1"/>
      <protection locked="0"/>
    </xf>
    <xf numFmtId="0" fontId="16" fillId="0" borderId="74" xfId="0" applyFont="1" applyBorder="1" applyAlignment="1" applyProtection="1">
      <alignment horizontal="center" vertical="center" wrapText="1" readingOrder="1"/>
      <protection locked="0"/>
    </xf>
    <xf numFmtId="0" fontId="16" fillId="0" borderId="76" xfId="0" applyFont="1" applyBorder="1" applyAlignment="1" applyProtection="1">
      <alignment horizontal="center" vertical="center" wrapText="1" readingOrder="1"/>
      <protection locked="0"/>
    </xf>
    <xf numFmtId="0" fontId="16" fillId="0" borderId="147" xfId="0" applyFont="1" applyBorder="1" applyAlignment="1" applyProtection="1">
      <alignment horizontal="center" vertical="center" wrapText="1" readingOrder="1"/>
      <protection locked="0"/>
    </xf>
    <xf numFmtId="0" fontId="16" fillId="0" borderId="73" xfId="0" applyFont="1" applyBorder="1" applyAlignment="1" applyProtection="1">
      <alignment horizontal="center" vertical="center" wrapText="1" readingOrder="1"/>
      <protection locked="0"/>
    </xf>
    <xf numFmtId="0" fontId="16" fillId="0" borderId="100" xfId="0" applyFont="1" applyBorder="1" applyAlignment="1" applyProtection="1">
      <alignment horizontal="left" vertical="center" wrapText="1" readingOrder="1"/>
      <protection locked="0"/>
    </xf>
    <xf numFmtId="0" fontId="5" fillId="3" borderId="41" xfId="0" applyFont="1" applyFill="1" applyBorder="1" applyAlignment="1" applyProtection="1">
      <alignment horizontal="center" wrapText="1" readingOrder="1"/>
      <protection locked="0"/>
    </xf>
    <xf numFmtId="0" fontId="5" fillId="3" borderId="42" xfId="0" applyFont="1" applyFill="1" applyBorder="1" applyAlignment="1" applyProtection="1">
      <alignment horizontal="center" wrapText="1" readingOrder="1"/>
      <protection locked="0"/>
    </xf>
    <xf numFmtId="0" fontId="6" fillId="3" borderId="42" xfId="0" applyFont="1" applyFill="1" applyBorder="1" applyAlignment="1" applyProtection="1">
      <alignment horizontal="center" wrapText="1" readingOrder="1"/>
      <protection locked="0"/>
    </xf>
    <xf numFmtId="0" fontId="6" fillId="3" borderId="43" xfId="0" applyFont="1" applyFill="1" applyBorder="1" applyAlignment="1" applyProtection="1">
      <alignment horizontal="center" wrapText="1" readingOrder="1"/>
      <protection locked="0"/>
    </xf>
    <xf numFmtId="0" fontId="7" fillId="4" borderId="44" xfId="0" applyFont="1" applyFill="1" applyBorder="1" applyAlignment="1" applyProtection="1">
      <alignment horizontal="center" vertical="center" wrapText="1" readingOrder="1"/>
      <protection locked="0"/>
    </xf>
    <xf numFmtId="0" fontId="7" fillId="4" borderId="45" xfId="0" applyFont="1" applyFill="1" applyBorder="1" applyAlignment="1" applyProtection="1">
      <alignment horizontal="center" vertical="center" wrapText="1" readingOrder="1"/>
      <protection locked="0"/>
    </xf>
    <xf numFmtId="0" fontId="7" fillId="5" borderId="45" xfId="0" applyFont="1" applyFill="1" applyBorder="1" applyAlignment="1" applyProtection="1">
      <alignment horizontal="center" vertical="center" wrapText="1" readingOrder="1"/>
      <protection locked="0"/>
    </xf>
    <xf numFmtId="0" fontId="7" fillId="5" borderId="48" xfId="0" applyFont="1" applyFill="1" applyBorder="1" applyAlignment="1" applyProtection="1">
      <alignment horizontal="center" vertical="center" wrapText="1" readingOrder="1"/>
      <protection locked="0"/>
    </xf>
    <xf numFmtId="0" fontId="7" fillId="5" borderId="46" xfId="0" applyFont="1" applyFill="1" applyBorder="1" applyAlignment="1" applyProtection="1">
      <alignment horizontal="center" vertical="center" wrapText="1" readingOrder="1"/>
      <protection locked="0"/>
    </xf>
    <xf numFmtId="0" fontId="7" fillId="5" borderId="49" xfId="0" applyFont="1" applyFill="1" applyBorder="1" applyAlignment="1" applyProtection="1">
      <alignment horizontal="center" vertical="center" wrapText="1" readingOrder="1"/>
      <protection locked="0"/>
    </xf>
    <xf numFmtId="0" fontId="8" fillId="0" borderId="41" xfId="0" applyFont="1" applyBorder="1" applyAlignment="1" applyProtection="1">
      <alignment vertical="center" wrapText="1" readingOrder="1"/>
      <protection locked="0"/>
    </xf>
    <xf numFmtId="0" fontId="8" fillId="0" borderId="44" xfId="0" applyFont="1" applyBorder="1" applyAlignment="1" applyProtection="1">
      <alignment vertical="center" wrapText="1" readingOrder="1"/>
      <protection locked="0"/>
    </xf>
    <xf numFmtId="0" fontId="8" fillId="0" borderId="47" xfId="0" applyFont="1" applyBorder="1" applyAlignment="1" applyProtection="1">
      <alignment vertical="center" wrapText="1" readingOrder="1"/>
      <protection locked="0"/>
    </xf>
    <xf numFmtId="0" fontId="8" fillId="0" borderId="100" xfId="0" applyFont="1" applyBorder="1" applyAlignment="1" applyProtection="1">
      <alignment horizontal="left" vertical="center" wrapText="1" readingOrder="1"/>
      <protection locked="0"/>
    </xf>
    <xf numFmtId="0" fontId="8" fillId="0" borderId="95" xfId="0" applyFont="1" applyBorder="1" applyAlignment="1" applyProtection="1">
      <alignment horizontal="left" vertical="center" wrapText="1" readingOrder="1"/>
      <protection locked="0"/>
    </xf>
    <xf numFmtId="167" fontId="8" fillId="0" borderId="71" xfId="0" applyNumberFormat="1" applyFont="1" applyBorder="1" applyAlignment="1" applyProtection="1">
      <alignment horizontal="center" vertical="center" wrapText="1" readingOrder="1"/>
      <protection locked="0"/>
    </xf>
    <xf numFmtId="167" fontId="8" fillId="0" borderId="100" xfId="0" applyNumberFormat="1" applyFont="1" applyBorder="1" applyAlignment="1" applyProtection="1">
      <alignment horizontal="center" vertical="center" wrapText="1" readingOrder="1"/>
      <protection locked="0"/>
    </xf>
    <xf numFmtId="167" fontId="8" fillId="0" borderId="95" xfId="0" applyNumberFormat="1" applyFont="1" applyBorder="1" applyAlignment="1" applyProtection="1">
      <alignment horizontal="center" vertical="center" wrapText="1" readingOrder="1"/>
      <protection locked="0"/>
    </xf>
    <xf numFmtId="0" fontId="8" fillId="0" borderId="100" xfId="0" applyFont="1" applyBorder="1" applyAlignment="1" applyProtection="1">
      <alignment horizontal="center" vertical="center" wrapText="1" readingOrder="1"/>
      <protection locked="0"/>
    </xf>
    <xf numFmtId="0" fontId="8" fillId="0" borderId="95" xfId="0" applyFont="1" applyBorder="1" applyAlignment="1" applyProtection="1">
      <alignment horizontal="center" vertical="center" wrapText="1" readingOrder="1"/>
      <protection locked="0"/>
    </xf>
    <xf numFmtId="168" fontId="8" fillId="0" borderId="100" xfId="1" applyNumberFormat="1" applyFont="1" applyBorder="1" applyAlignment="1" applyProtection="1">
      <alignment horizontal="center" vertical="center" wrapText="1" readingOrder="1"/>
      <protection locked="0"/>
    </xf>
    <xf numFmtId="168" fontId="8" fillId="0" borderId="95" xfId="1" applyNumberFormat="1" applyFont="1" applyBorder="1" applyAlignment="1" applyProtection="1">
      <alignment horizontal="center" vertical="center" wrapText="1" readingOrder="1"/>
      <protection locked="0"/>
    </xf>
    <xf numFmtId="168" fontId="8" fillId="0" borderId="85" xfId="1" applyNumberFormat="1" applyFont="1" applyBorder="1" applyAlignment="1" applyProtection="1">
      <alignment horizontal="center" vertical="center" wrapText="1" readingOrder="1"/>
      <protection locked="0"/>
    </xf>
    <xf numFmtId="168" fontId="8" fillId="0" borderId="106" xfId="1" applyNumberFormat="1" applyFont="1" applyBorder="1" applyAlignment="1" applyProtection="1">
      <alignment horizontal="center" vertical="center" wrapText="1" readingOrder="1"/>
      <protection locked="0"/>
    </xf>
    <xf numFmtId="168" fontId="8" fillId="0" borderId="96" xfId="1" applyNumberFormat="1" applyFont="1" applyBorder="1" applyAlignment="1" applyProtection="1">
      <alignment horizontal="center" vertical="center" wrapText="1" readingOrder="1"/>
      <protection locked="0"/>
    </xf>
    <xf numFmtId="0" fontId="8" fillId="0" borderId="84" xfId="0" applyFont="1" applyBorder="1" applyAlignment="1" applyProtection="1">
      <alignment vertical="center" wrapText="1" readingOrder="1"/>
      <protection locked="0"/>
    </xf>
    <xf numFmtId="0" fontId="0" fillId="0" borderId="71" xfId="0" applyBorder="1" applyAlignment="1" applyProtection="1">
      <alignment horizontal="left" vertical="center" wrapText="1"/>
      <protection locked="0"/>
    </xf>
    <xf numFmtId="0" fontId="0" fillId="0" borderId="45" xfId="0" applyBorder="1" applyAlignment="1" applyProtection="1">
      <alignment horizontal="center" wrapText="1"/>
      <protection locked="0"/>
    </xf>
    <xf numFmtId="0" fontId="0" fillId="0" borderId="71" xfId="0" applyBorder="1" applyAlignment="1" applyProtection="1">
      <alignment horizontal="center" wrapText="1"/>
      <protection locked="0"/>
    </xf>
    <xf numFmtId="0" fontId="11" fillId="0" borderId="41" xfId="0" applyFont="1" applyBorder="1" applyAlignment="1" applyProtection="1">
      <alignment vertical="center" wrapText="1" readingOrder="1"/>
      <protection locked="0"/>
    </xf>
    <xf numFmtId="0" fontId="11" fillId="0" borderId="44" xfId="0" applyFont="1" applyBorder="1" applyAlignment="1" applyProtection="1">
      <alignment vertical="center" wrapText="1" readingOrder="1"/>
      <protection locked="0"/>
    </xf>
    <xf numFmtId="0" fontId="11" fillId="0" borderId="47" xfId="0" applyFont="1" applyBorder="1" applyAlignment="1" applyProtection="1">
      <alignment vertical="center" wrapText="1" readingOrder="1"/>
      <protection locked="0"/>
    </xf>
    <xf numFmtId="167" fontId="8" fillId="0" borderId="42" xfId="0" applyNumberFormat="1" applyFont="1" applyBorder="1" applyAlignment="1" applyProtection="1">
      <alignment horizontal="left" vertical="center" wrapText="1" readingOrder="1"/>
      <protection locked="0"/>
    </xf>
    <xf numFmtId="0" fontId="8" fillId="0" borderId="101" xfId="0" applyFont="1" applyFill="1" applyBorder="1" applyAlignment="1" applyProtection="1">
      <alignment horizontal="center" vertical="center" wrapText="1" readingOrder="1"/>
      <protection locked="0"/>
    </xf>
    <xf numFmtId="0" fontId="8" fillId="0" borderId="68" xfId="0" applyFont="1" applyFill="1" applyBorder="1" applyAlignment="1" applyProtection="1">
      <alignment horizontal="center" vertical="center" wrapText="1" readingOrder="1"/>
      <protection locked="0"/>
    </xf>
    <xf numFmtId="0" fontId="8" fillId="0" borderId="107" xfId="0" applyFont="1" applyFill="1" applyBorder="1" applyAlignment="1" applyProtection="1">
      <alignment horizontal="center" vertical="center" wrapText="1" readingOrder="1"/>
      <protection locked="0"/>
    </xf>
    <xf numFmtId="0" fontId="8" fillId="0" borderId="105" xfId="0" applyFont="1" applyFill="1" applyBorder="1" applyAlignment="1" applyProtection="1">
      <alignment horizontal="center" vertical="center" wrapText="1" readingOrder="1"/>
      <protection locked="0"/>
    </xf>
    <xf numFmtId="167" fontId="8" fillId="0" borderId="103" xfId="0" applyNumberFormat="1" applyFont="1" applyFill="1" applyBorder="1" applyAlignment="1" applyProtection="1">
      <alignment horizontal="center" vertical="center" wrapText="1" readingOrder="1"/>
      <protection locked="0"/>
    </xf>
    <xf numFmtId="167" fontId="8" fillId="0" borderId="16" xfId="0" applyNumberFormat="1" applyFont="1" applyFill="1" applyBorder="1" applyAlignment="1" applyProtection="1">
      <alignment horizontal="center" vertical="center" wrapText="1" readingOrder="1"/>
      <protection locked="0"/>
    </xf>
    <xf numFmtId="167" fontId="8" fillId="0" borderId="103" xfId="0" applyNumberFormat="1" applyFont="1" applyFill="1" applyBorder="1" applyAlignment="1" applyProtection="1">
      <alignment horizontal="center" vertical="center" readingOrder="1"/>
      <protection locked="0"/>
    </xf>
    <xf numFmtId="167" fontId="8" fillId="0" borderId="16" xfId="0" applyNumberFormat="1" applyFont="1" applyFill="1" applyBorder="1" applyAlignment="1" applyProtection="1">
      <alignment horizontal="center" vertical="center" readingOrder="1"/>
      <protection locked="0"/>
    </xf>
    <xf numFmtId="0" fontId="8" fillId="0" borderId="89" xfId="0" applyFont="1" applyFill="1" applyBorder="1" applyAlignment="1" applyProtection="1">
      <alignment horizontal="center" vertical="center" wrapText="1" readingOrder="1"/>
      <protection locked="0"/>
    </xf>
    <xf numFmtId="0" fontId="8" fillId="0" borderId="153" xfId="0" applyFont="1" applyFill="1" applyBorder="1" applyAlignment="1" applyProtection="1">
      <alignment horizontal="center" vertical="center" wrapText="1" readingOrder="1"/>
      <protection locked="0"/>
    </xf>
    <xf numFmtId="0" fontId="8" fillId="0" borderId="154" xfId="0" applyFont="1" applyFill="1" applyBorder="1" applyAlignment="1" applyProtection="1">
      <alignment horizontal="center" vertical="center" wrapText="1" readingOrder="1"/>
      <protection locked="0"/>
    </xf>
    <xf numFmtId="0" fontId="6" fillId="3" borderId="118" xfId="0" applyFont="1" applyFill="1" applyBorder="1" applyAlignment="1" applyProtection="1">
      <alignment horizontal="center" wrapText="1" readingOrder="1"/>
      <protection locked="0"/>
    </xf>
    <xf numFmtId="0" fontId="7" fillId="4" borderId="0" xfId="0" applyFont="1" applyFill="1" applyBorder="1" applyAlignment="1" applyProtection="1">
      <alignment horizontal="center" vertical="center" wrapText="1" readingOrder="1"/>
      <protection locked="0"/>
    </xf>
    <xf numFmtId="0" fontId="7" fillId="5" borderId="119" xfId="0" applyFont="1" applyFill="1" applyBorder="1" applyAlignment="1" applyProtection="1">
      <alignment horizontal="center" vertical="center" wrapText="1" readingOrder="1"/>
      <protection locked="0"/>
    </xf>
    <xf numFmtId="0" fontId="7" fillId="5" borderId="121" xfId="0" applyFont="1" applyFill="1" applyBorder="1" applyAlignment="1" applyProtection="1">
      <alignment horizontal="center" vertical="center" wrapText="1" readingOrder="1"/>
      <protection locked="0"/>
    </xf>
    <xf numFmtId="0" fontId="7" fillId="5" borderId="120" xfId="0" applyFont="1" applyFill="1" applyBorder="1" applyAlignment="1" applyProtection="1">
      <alignment horizontal="center" vertical="center" wrapText="1" readingOrder="1"/>
      <protection locked="0"/>
    </xf>
    <xf numFmtId="0" fontId="7" fillId="5" borderId="122" xfId="0" applyFont="1" applyFill="1" applyBorder="1" applyAlignment="1" applyProtection="1">
      <alignment horizontal="center" vertical="center" wrapText="1" readingOrder="1"/>
      <protection locked="0"/>
    </xf>
    <xf numFmtId="0" fontId="8" fillId="0" borderId="21" xfId="0" applyFont="1" applyBorder="1" applyAlignment="1" applyProtection="1">
      <alignment horizontal="center" vertical="center" wrapText="1" readingOrder="1"/>
      <protection locked="0"/>
    </xf>
    <xf numFmtId="0" fontId="8" fillId="0" borderId="26" xfId="0" applyFont="1" applyBorder="1" applyAlignment="1" applyProtection="1">
      <alignment horizontal="center" vertical="center" wrapText="1" readingOrder="1"/>
      <protection locked="0"/>
    </xf>
    <xf numFmtId="0" fontId="8" fillId="0" borderId="32" xfId="0" applyFont="1" applyBorder="1" applyAlignment="1" applyProtection="1">
      <alignment horizontal="center" vertical="center" wrapText="1" readingOrder="1"/>
      <protection locked="0"/>
    </xf>
    <xf numFmtId="167" fontId="8" fillId="0" borderId="22" xfId="0" applyNumberFormat="1" applyFont="1" applyBorder="1" applyAlignment="1" applyProtection="1">
      <alignment horizontal="center" vertical="center" wrapText="1" readingOrder="1"/>
      <protection locked="0"/>
    </xf>
    <xf numFmtId="167" fontId="8" fillId="0" borderId="27" xfId="0" applyNumberFormat="1" applyFont="1" applyBorder="1" applyAlignment="1" applyProtection="1">
      <alignment horizontal="center" vertical="center" wrapText="1" readingOrder="1"/>
      <protection locked="0"/>
    </xf>
    <xf numFmtId="167" fontId="8" fillId="0" borderId="33" xfId="0" applyNumberFormat="1" applyFont="1" applyBorder="1" applyAlignment="1" applyProtection="1">
      <alignment horizontal="center" vertical="center" wrapText="1" readingOrder="1"/>
      <protection locked="0"/>
    </xf>
    <xf numFmtId="0" fontId="8" fillId="0" borderId="87" xfId="0" applyFont="1" applyBorder="1" applyAlignment="1" applyProtection="1">
      <alignment horizontal="center" vertical="center" wrapText="1" readingOrder="1"/>
      <protection locked="0"/>
    </xf>
    <xf numFmtId="0" fontId="8" fillId="0" borderId="143" xfId="0" applyFont="1" applyBorder="1" applyAlignment="1" applyProtection="1">
      <alignment horizontal="center" vertical="center" wrapText="1" readingOrder="1"/>
      <protection locked="0"/>
    </xf>
    <xf numFmtId="0" fontId="8" fillId="0" borderId="144" xfId="0" applyFont="1" applyBorder="1" applyAlignment="1" applyProtection="1">
      <alignment horizontal="center" vertical="center" wrapText="1" readingOrder="1"/>
      <protection locked="0"/>
    </xf>
    <xf numFmtId="0" fontId="8" fillId="0" borderId="130" xfId="0" applyFont="1" applyBorder="1" applyAlignment="1" applyProtection="1">
      <alignment horizontal="center" vertical="center" wrapText="1" readingOrder="1"/>
      <protection locked="0"/>
    </xf>
    <xf numFmtId="0" fontId="8" fillId="0" borderId="141" xfId="0" applyFont="1" applyBorder="1" applyAlignment="1" applyProtection="1">
      <alignment horizontal="center" vertical="center" wrapText="1" readingOrder="1"/>
      <protection locked="0"/>
    </xf>
    <xf numFmtId="0" fontId="8" fillId="0" borderId="132" xfId="0" applyFont="1" applyBorder="1" applyAlignment="1" applyProtection="1">
      <alignment horizontal="center" vertical="center" wrapText="1" readingOrder="1"/>
      <protection locked="0"/>
    </xf>
    <xf numFmtId="0" fontId="8" fillId="0" borderId="101" xfId="0" applyFont="1" applyBorder="1" applyAlignment="1" applyProtection="1">
      <alignment horizontal="center" vertical="center" wrapText="1" readingOrder="1"/>
      <protection locked="0"/>
    </xf>
    <xf numFmtId="0" fontId="8" fillId="0" borderId="68" xfId="0" applyFont="1" applyBorder="1" applyAlignment="1" applyProtection="1">
      <alignment horizontal="center" vertical="center" wrapText="1" readingOrder="1"/>
      <protection locked="0"/>
    </xf>
    <xf numFmtId="0" fontId="8" fillId="0" borderId="105" xfId="0" applyFont="1" applyBorder="1" applyAlignment="1" applyProtection="1">
      <alignment horizontal="center" vertical="center" wrapText="1" readingOrder="1"/>
      <protection locked="0"/>
    </xf>
    <xf numFmtId="167" fontId="8" fillId="0" borderId="16" xfId="0" applyNumberFormat="1" applyFont="1" applyBorder="1" applyAlignment="1" applyProtection="1">
      <alignment horizontal="center" vertical="center" wrapText="1" readingOrder="1"/>
      <protection locked="0"/>
    </xf>
    <xf numFmtId="0" fontId="8" fillId="0" borderId="121" xfId="0" applyFont="1" applyBorder="1" applyAlignment="1" applyProtection="1">
      <alignment horizontal="center" vertical="center" wrapText="1" readingOrder="1"/>
      <protection locked="0"/>
    </xf>
    <xf numFmtId="0" fontId="8" fillId="0" borderId="0" xfId="0" applyFont="1" applyBorder="1" applyAlignment="1" applyProtection="1">
      <alignment horizontal="center" vertical="center" wrapText="1" readingOrder="1"/>
      <protection locked="0"/>
    </xf>
    <xf numFmtId="0" fontId="8" fillId="0" borderId="140" xfId="0" applyFont="1" applyBorder="1" applyAlignment="1" applyProtection="1">
      <alignment horizontal="left" vertical="center" wrapText="1" readingOrder="1"/>
      <protection locked="0"/>
    </xf>
    <xf numFmtId="0" fontId="8" fillId="0" borderId="113" xfId="0" applyFont="1" applyBorder="1" applyAlignment="1" applyProtection="1">
      <alignment horizontal="left" vertical="center" wrapText="1" readingOrder="1"/>
      <protection locked="0"/>
    </xf>
    <xf numFmtId="168" fontId="8" fillId="0" borderId="142" xfId="1" applyNumberFormat="1" applyFont="1" applyBorder="1" applyAlignment="1" applyProtection="1">
      <alignment horizontal="center" vertical="center" wrapText="1" readingOrder="1"/>
      <protection locked="0"/>
    </xf>
    <xf numFmtId="168" fontId="8" fillId="0" borderId="133" xfId="1" applyNumberFormat="1" applyFont="1" applyBorder="1" applyAlignment="1" applyProtection="1">
      <alignment horizontal="center" vertical="center" wrapText="1" readingOrder="1"/>
      <protection locked="0"/>
    </xf>
    <xf numFmtId="0" fontId="57" fillId="0" borderId="225" xfId="0" applyFont="1" applyBorder="1" applyAlignment="1">
      <alignment horizontal="center" vertical="center" wrapText="1"/>
    </xf>
    <xf numFmtId="0" fontId="54" fillId="0" borderId="5" xfId="0" applyFont="1" applyBorder="1" applyAlignment="1">
      <alignment horizontal="center" vertical="center" wrapText="1"/>
    </xf>
    <xf numFmtId="0" fontId="57" fillId="0" borderId="275" xfId="0" applyFont="1" applyBorder="1" applyAlignment="1">
      <alignment horizontal="center" vertical="center" wrapText="1"/>
    </xf>
  </cellXfs>
  <cellStyles count="8">
    <cellStyle name="Millares" xfId="1" builtinId="3"/>
    <cellStyle name="Millares [0]" xfId="6" builtinId="6"/>
    <cellStyle name="Millares 2" xfId="4" xr:uid="{00000000-0005-0000-0000-000002000000}"/>
    <cellStyle name="Moneda" xfId="3" builtinId="4"/>
    <cellStyle name="Moneda 2" xfId="2" xr:uid="{00000000-0005-0000-0000-000004000000}"/>
    <cellStyle name="Normal" xfId="0" builtinId="0"/>
    <cellStyle name="Normal 3" xfId="5" xr:uid="{00000000-0005-0000-0000-000006000000}"/>
    <cellStyle name="Porcentaje" xfId="7" builtinId="5"/>
  </cellStyles>
  <dxfs count="98">
    <dxf>
      <font>
        <b/>
        <i val="0"/>
        <color rgb="FFC00000"/>
      </font>
      <fill>
        <patternFill>
          <bgColor rgb="FFFFFF00"/>
        </patternFill>
      </fill>
      <border>
        <left style="thin">
          <color auto="1"/>
        </left>
        <right style="thin">
          <color auto="1"/>
        </right>
        <bottom style="thin">
          <color auto="1"/>
        </bottom>
        <vertical/>
        <horizontal/>
      </border>
    </dxf>
    <dxf>
      <font>
        <b/>
        <i val="0"/>
        <color rgb="FFC00000"/>
      </font>
      <fill>
        <patternFill>
          <bgColor rgb="FFFFFF00"/>
        </patternFill>
      </fill>
      <border>
        <left style="thin">
          <color auto="1"/>
        </left>
        <right style="thin">
          <color auto="1"/>
        </right>
        <bottom style="thin">
          <color auto="1"/>
        </bottom>
        <vertical/>
        <horizontal/>
      </border>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9" tint="-0.499984740745262"/>
      </font>
      <fill>
        <patternFill>
          <bgColor theme="9" tint="0.39994506668294322"/>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7" tint="-0.499984740745262"/>
      </font>
      <fill>
        <patternFill>
          <bgColor theme="7" tint="0.39994506668294322"/>
        </patternFill>
      </fill>
    </dxf>
    <dxf>
      <font>
        <color theme="9" tint="-0.499984740745262"/>
      </font>
      <fill>
        <patternFill>
          <bgColor theme="9" tint="0.3999450666829432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9" tint="-0.499984740745262"/>
      </font>
      <fill>
        <patternFill>
          <bgColor theme="9" tint="0.39994506668294322"/>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7" tint="-0.499984740745262"/>
      </font>
      <fill>
        <patternFill>
          <bgColor theme="7" tint="0.39994506668294322"/>
        </patternFill>
      </fill>
    </dxf>
    <dxf>
      <font>
        <color theme="9" tint="-0.499984740745262"/>
      </font>
      <fill>
        <patternFill>
          <bgColor theme="9" tint="0.3999450666829432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9" tint="-0.499984740745262"/>
      </font>
      <fill>
        <patternFill>
          <bgColor theme="9" tint="0.39994506668294322"/>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7" tint="-0.499984740745262"/>
      </font>
      <fill>
        <patternFill>
          <bgColor theme="7" tint="0.39994506668294322"/>
        </patternFill>
      </fill>
    </dxf>
    <dxf>
      <font>
        <color theme="9" tint="-0.499984740745262"/>
      </font>
      <fill>
        <patternFill>
          <bgColor theme="9" tint="0.3999450666829432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9" tint="-0.499984740745262"/>
      </font>
      <fill>
        <patternFill>
          <bgColor theme="9" tint="0.39994506668294322"/>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7" tint="-0.499984740745262"/>
      </font>
      <fill>
        <patternFill>
          <bgColor theme="7" tint="0.39994506668294322"/>
        </patternFill>
      </fill>
    </dxf>
    <dxf>
      <font>
        <color theme="9" tint="-0.499984740745262"/>
      </font>
      <fill>
        <patternFill>
          <bgColor theme="9" tint="0.3999450666829432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9" tint="-0.499984740745262"/>
      </font>
      <fill>
        <patternFill>
          <bgColor theme="9" tint="0.39994506668294322"/>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7" tint="-0.499984740745262"/>
      </font>
      <fill>
        <patternFill>
          <bgColor theme="7" tint="0.39994506668294322"/>
        </patternFill>
      </fill>
    </dxf>
    <dxf>
      <font>
        <color theme="9" tint="-0.499984740745262"/>
      </font>
      <fill>
        <patternFill>
          <bgColor theme="9" tint="0.3999450666829432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22</xdr:col>
      <xdr:colOff>443776</xdr:colOff>
      <xdr:row>116</xdr:row>
      <xdr:rowOff>23813</xdr:rowOff>
    </xdr:from>
    <xdr:to>
      <xdr:col>22</xdr:col>
      <xdr:colOff>443777</xdr:colOff>
      <xdr:row>1412</xdr:row>
      <xdr:rowOff>660359</xdr:rowOff>
    </xdr:to>
    <xdr:cxnSp macro="">
      <xdr:nvCxnSpPr>
        <xdr:cNvPr id="3" name="Conector recto 2">
          <a:extLst>
            <a:ext uri="{FF2B5EF4-FFF2-40B4-BE49-F238E27FC236}">
              <a16:creationId xmlns:a16="http://schemas.microsoft.com/office/drawing/2014/main" id="{00000000-0008-0000-0100-000003000000}"/>
            </a:ext>
          </a:extLst>
        </xdr:cNvPr>
        <xdr:cNvCxnSpPr/>
      </xdr:nvCxnSpPr>
      <xdr:spPr>
        <a:xfrm flipH="1">
          <a:off x="18922276" y="1547813"/>
          <a:ext cx="1" cy="13495296"/>
        </a:xfrm>
        <a:prstGeom prst="line">
          <a:avLst/>
        </a:prstGeom>
        <a:ln w="57150">
          <a:headEnd type="none" w="lg" len="lg"/>
          <a:tailEnd type="stealth" w="lg" len="lg"/>
        </a:ln>
        <a:effectLst>
          <a:outerShdw blurRad="50800" dist="38100" dir="2700000" algn="tl" rotWithShape="0">
            <a:prstClr val="black">
              <a:alpha val="40000"/>
            </a:prstClr>
          </a:outerShdw>
        </a:effectLst>
      </xdr:spPr>
      <xdr:style>
        <a:lnRef idx="1">
          <a:schemeClr val="accent4"/>
        </a:lnRef>
        <a:fillRef idx="0">
          <a:schemeClr val="accent4"/>
        </a:fillRef>
        <a:effectRef idx="0">
          <a:schemeClr val="accent4"/>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207817</xdr:colOff>
          <xdr:row>2</xdr:row>
          <xdr:rowOff>62869</xdr:rowOff>
        </xdr:from>
        <xdr:to>
          <xdr:col>26</xdr:col>
          <xdr:colOff>744682</xdr:colOff>
          <xdr:row>32</xdr:row>
          <xdr:rowOff>180975</xdr:rowOff>
        </xdr:to>
        <xdr:pic>
          <xdr:nvPicPr>
            <xdr:cNvPr id="2" name="Imagen 1">
              <a:extLst>
                <a:ext uri="{FF2B5EF4-FFF2-40B4-BE49-F238E27FC236}">
                  <a16:creationId xmlns:a16="http://schemas.microsoft.com/office/drawing/2014/main" id="{00000000-0008-0000-0200-000002000000}"/>
                </a:ext>
              </a:extLst>
            </xdr:cNvPr>
            <xdr:cNvPicPr>
              <a:picLocks noChangeAspect="1" noChangeArrowheads="1"/>
              <a:extLst>
                <a:ext uri="{84589F7E-364E-4C9E-8A38-B11213B215E9}">
                  <a14:cameraTool cellRange="Febrero!$A$117:$W$1411" spid="_x0000_s16402"/>
                </a:ext>
              </a:extLst>
            </xdr:cNvPicPr>
          </xdr:nvPicPr>
          <xdr:blipFill>
            <a:blip xmlns:r="http://schemas.openxmlformats.org/officeDocument/2006/relationships" r:embed="rId1"/>
            <a:srcRect/>
            <a:stretch>
              <a:fillRect/>
            </a:stretch>
          </xdr:blipFill>
          <xdr:spPr bwMode="auto">
            <a:xfrm>
              <a:off x="969817" y="443869"/>
              <a:ext cx="19586865" cy="583310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C3"/>
  <sheetViews>
    <sheetView workbookViewId="0">
      <selection activeCell="C3" sqref="C3"/>
    </sheetView>
  </sheetViews>
  <sheetFormatPr baseColWidth="10" defaultRowHeight="15" x14ac:dyDescent="0.25"/>
  <cols>
    <col min="2" max="2" width="14.5703125" bestFit="1" customWidth="1"/>
  </cols>
  <sheetData>
    <row r="3" spans="2:3" x14ac:dyDescent="0.25">
      <c r="B3" t="s">
        <v>1813</v>
      </c>
      <c r="C3" s="802"/>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1000328"/>
  <sheetViews>
    <sheetView tabSelected="1" zoomScale="40" zoomScaleNormal="40" workbookViewId="0">
      <pane xSplit="3" ySplit="9" topLeftCell="P1411" activePane="bottomRight" state="frozen"/>
      <selection pane="topRight" activeCell="E1" sqref="E1"/>
      <selection pane="bottomLeft" activeCell="A8" sqref="A8"/>
      <selection pane="bottomRight" activeCell="X1425" sqref="X1425"/>
    </sheetView>
  </sheetViews>
  <sheetFormatPr baseColWidth="10" defaultColWidth="10.85546875" defaultRowHeight="15" outlineLevelRow="3" outlineLevelCol="2" x14ac:dyDescent="0.25"/>
  <cols>
    <col min="1" max="1" width="39.5703125" style="106" customWidth="1"/>
    <col min="2" max="2" width="44.42578125" style="934" customWidth="1"/>
    <col min="3" max="3" width="59.5703125" style="106" customWidth="1"/>
    <col min="4" max="4" width="11.28515625" style="110" hidden="1" customWidth="1" outlineLevel="1"/>
    <col min="5" max="5" width="12.85546875" style="110" hidden="1" customWidth="1" outlineLevel="1"/>
    <col min="6" max="6" width="19.28515625" style="107" hidden="1" customWidth="1" outlineLevel="1"/>
    <col min="7" max="7" width="24.140625" style="106" hidden="1" customWidth="1" outlineLevel="2"/>
    <col min="8" max="8" width="23.7109375" style="105" hidden="1" customWidth="1" outlineLevel="2"/>
    <col min="9" max="9" width="13.42578125" style="108" hidden="1" customWidth="1" outlineLevel="2"/>
    <col min="10" max="10" width="10.42578125" style="109" hidden="1" customWidth="1" outlineLevel="2"/>
    <col min="11" max="11" width="13.28515625" style="105" hidden="1" customWidth="1" outlineLevel="2"/>
    <col min="12" max="12" width="14.140625" style="105" hidden="1" customWidth="1" outlineLevel="2"/>
    <col min="13" max="13" width="11.140625" style="105" hidden="1" customWidth="1" outlineLevel="2"/>
    <col min="14" max="14" width="10.5703125" style="109" hidden="1" customWidth="1" outlineLevel="1" collapsed="1"/>
    <col min="15" max="15" width="55.5703125" style="106" hidden="1" customWidth="1" outlineLevel="1"/>
    <col min="16" max="16" width="21.7109375" style="105" bestFit="1" customWidth="1" collapsed="1"/>
    <col min="17" max="17" width="21" style="106" customWidth="1"/>
    <col min="18" max="18" width="21.85546875" style="106" customWidth="1"/>
    <col min="19" max="19" width="20.140625" style="106" customWidth="1"/>
    <col min="20" max="20" width="32" style="1241" customWidth="1"/>
    <col min="21" max="21" width="16.7109375" style="106" customWidth="1"/>
    <col min="22" max="22" width="76.5703125" style="106" hidden="1" customWidth="1" outlineLevel="1"/>
    <col min="23" max="23" width="48.5703125" style="106" customWidth="1" collapsed="1"/>
    <col min="24" max="24" width="162.140625" style="106" customWidth="1"/>
    <col min="25" max="16384" width="10.85546875" style="106"/>
  </cols>
  <sheetData>
    <row r="1" spans="1:24" ht="39" hidden="1" customHeight="1" outlineLevel="1" x14ac:dyDescent="0.3">
      <c r="A1" s="1158" t="s">
        <v>2032</v>
      </c>
      <c r="B1" s="1156" t="s">
        <v>2028</v>
      </c>
      <c r="C1" s="1303" t="s">
        <v>1806</v>
      </c>
      <c r="D1" s="104"/>
      <c r="E1" s="104"/>
      <c r="F1" s="104"/>
      <c r="G1" s="104"/>
      <c r="H1" s="104"/>
      <c r="I1" s="104"/>
      <c r="J1" s="104"/>
      <c r="S1"/>
      <c r="T1" s="938"/>
      <c r="U1"/>
    </row>
    <row r="2" spans="1:24" ht="39" hidden="1" customHeight="1" outlineLevel="1" x14ac:dyDescent="0.3">
      <c r="A2" s="1159" t="s">
        <v>2029</v>
      </c>
      <c r="B2" s="1156" t="s">
        <v>2030</v>
      </c>
      <c r="C2" s="1304">
        <v>42794</v>
      </c>
      <c r="D2" s="104"/>
      <c r="E2" s="104"/>
      <c r="F2" s="104"/>
      <c r="G2" s="104"/>
      <c r="H2" s="104"/>
      <c r="I2" s="104"/>
      <c r="J2" s="104"/>
      <c r="P2" s="106"/>
      <c r="S2" s="1173"/>
      <c r="T2" s="938"/>
      <c r="U2"/>
    </row>
    <row r="3" spans="1:24" ht="39" hidden="1" customHeight="1" outlineLevel="1" x14ac:dyDescent="0.3">
      <c r="A3" s="1157" t="s">
        <v>2033</v>
      </c>
      <c r="B3" s="1156" t="s">
        <v>2031</v>
      </c>
      <c r="C3" s="1151"/>
      <c r="D3" s="104"/>
      <c r="E3" s="104"/>
      <c r="F3" s="104"/>
      <c r="G3" s="104"/>
      <c r="H3" s="104"/>
      <c r="I3" s="104"/>
      <c r="J3" s="104"/>
      <c r="P3" s="106"/>
      <c r="S3" s="1173"/>
      <c r="T3" s="938"/>
      <c r="U3"/>
    </row>
    <row r="4" spans="1:24" ht="21.75" hidden="1" customHeight="1" outlineLevel="1" x14ac:dyDescent="0.3">
      <c r="B4" s="104"/>
      <c r="C4" s="104"/>
      <c r="D4" s="104"/>
      <c r="E4" s="104"/>
      <c r="F4" s="104"/>
      <c r="G4" s="104"/>
      <c r="H4" s="104"/>
      <c r="I4" s="104"/>
      <c r="J4" s="104"/>
      <c r="S4" s="800"/>
      <c r="T4" s="1228"/>
      <c r="U4" s="1174"/>
    </row>
    <row r="5" spans="1:24" ht="21.75" hidden="1" customHeight="1" outlineLevel="1" thickBot="1" x14ac:dyDescent="0.3">
      <c r="B5" s="104"/>
      <c r="C5" s="104"/>
      <c r="D5" s="104"/>
      <c r="E5" s="104"/>
      <c r="F5" s="104"/>
      <c r="G5" s="104"/>
      <c r="H5" s="104"/>
      <c r="I5" s="104"/>
      <c r="J5" s="104"/>
      <c r="S5" s="800"/>
      <c r="T5" s="1229"/>
      <c r="U5" s="857"/>
    </row>
    <row r="6" spans="1:24" ht="15.75" customHeight="1" collapsed="1" x14ac:dyDescent="0.25">
      <c r="A6" s="1756" t="s">
        <v>1796</v>
      </c>
      <c r="B6" s="1756" t="s">
        <v>4</v>
      </c>
      <c r="C6" s="1726"/>
      <c r="D6" s="1726"/>
      <c r="E6" s="1726"/>
      <c r="F6" s="1759"/>
      <c r="G6" s="1726" t="s">
        <v>5</v>
      </c>
      <c r="H6" s="1726"/>
      <c r="I6" s="1726"/>
      <c r="J6" s="1726"/>
      <c r="K6" s="1726"/>
      <c r="L6" s="1726"/>
      <c r="M6" s="1728" t="s">
        <v>2039</v>
      </c>
      <c r="N6" s="1745" t="s">
        <v>1818</v>
      </c>
      <c r="O6" s="1746"/>
      <c r="P6" s="1746"/>
      <c r="Q6" s="1746"/>
      <c r="R6" s="1746"/>
      <c r="S6" s="1746"/>
      <c r="T6" s="1746"/>
      <c r="U6" s="1746"/>
      <c r="V6" s="1746"/>
      <c r="W6" s="1747"/>
    </row>
    <row r="7" spans="1:24" ht="15.75" customHeight="1" thickBot="1" x14ac:dyDescent="0.3">
      <c r="A7" s="1757"/>
      <c r="B7" s="1758"/>
      <c r="C7" s="1727"/>
      <c r="D7" s="1727"/>
      <c r="E7" s="1727"/>
      <c r="F7" s="1760"/>
      <c r="G7" s="1727"/>
      <c r="H7" s="1727"/>
      <c r="I7" s="1727"/>
      <c r="J7" s="1727"/>
      <c r="K7" s="1727"/>
      <c r="L7" s="1727"/>
      <c r="M7" s="1729"/>
      <c r="N7" s="1748"/>
      <c r="O7" s="1749"/>
      <c r="P7" s="1749"/>
      <c r="Q7" s="1749"/>
      <c r="R7" s="1749"/>
      <c r="S7" s="1749"/>
      <c r="T7" s="1749"/>
      <c r="U7" s="1749"/>
      <c r="V7" s="1749"/>
      <c r="W7" s="1750"/>
    </row>
    <row r="8" spans="1:24" ht="37.5" customHeight="1" thickTop="1" x14ac:dyDescent="0.25">
      <c r="A8" s="1757"/>
      <c r="B8" s="1724" t="s">
        <v>2034</v>
      </c>
      <c r="C8" s="1709" t="s">
        <v>2035</v>
      </c>
      <c r="D8" s="1709" t="s">
        <v>1934</v>
      </c>
      <c r="E8" s="1709"/>
      <c r="F8" s="1761" t="s">
        <v>2038</v>
      </c>
      <c r="G8" s="1735" t="s">
        <v>9</v>
      </c>
      <c r="H8" s="1733" t="s">
        <v>10</v>
      </c>
      <c r="I8" s="1733" t="s">
        <v>11</v>
      </c>
      <c r="J8" s="1733" t="s">
        <v>12</v>
      </c>
      <c r="K8" s="1733" t="s">
        <v>13</v>
      </c>
      <c r="L8" s="1720" t="s">
        <v>14</v>
      </c>
      <c r="M8" s="1729"/>
      <c r="N8" s="1722" t="s">
        <v>2036</v>
      </c>
      <c r="O8" s="1724" t="s">
        <v>1810</v>
      </c>
      <c r="P8" s="1709" t="s">
        <v>1808</v>
      </c>
      <c r="Q8" s="1717" t="s">
        <v>2026</v>
      </c>
      <c r="R8" s="1751" t="s">
        <v>2027</v>
      </c>
      <c r="S8" s="1752"/>
      <c r="T8" s="1752"/>
      <c r="U8" s="1752"/>
      <c r="V8" s="1752"/>
      <c r="W8" s="1753"/>
    </row>
    <row r="9" spans="1:24" ht="51.75" customHeight="1" thickBot="1" x14ac:dyDescent="0.3">
      <c r="A9" s="1758"/>
      <c r="B9" s="1725"/>
      <c r="C9" s="1710"/>
      <c r="D9" s="1552" t="s">
        <v>2036</v>
      </c>
      <c r="E9" s="1552" t="s">
        <v>2037</v>
      </c>
      <c r="F9" s="1762"/>
      <c r="G9" s="1736"/>
      <c r="H9" s="1734"/>
      <c r="I9" s="1734"/>
      <c r="J9" s="1734"/>
      <c r="K9" s="1734"/>
      <c r="L9" s="1721"/>
      <c r="M9" s="1730"/>
      <c r="N9" s="1723"/>
      <c r="O9" s="1725"/>
      <c r="P9" s="1710"/>
      <c r="Q9" s="1718"/>
      <c r="R9" s="1553" t="s">
        <v>2043</v>
      </c>
      <c r="S9" s="1552" t="s">
        <v>2044</v>
      </c>
      <c r="T9" s="1707" t="s">
        <v>2045</v>
      </c>
      <c r="U9" s="1708"/>
      <c r="V9" s="1552" t="s">
        <v>2046</v>
      </c>
      <c r="W9" s="1554" t="s">
        <v>2070</v>
      </c>
      <c r="X9" s="1280" t="s">
        <v>2400</v>
      </c>
    </row>
    <row r="10" spans="1:24" ht="45" hidden="1" customHeight="1" thickBot="1" x14ac:dyDescent="0.3">
      <c r="A10" s="1257"/>
      <c r="B10" s="1258"/>
      <c r="C10" s="1259"/>
      <c r="D10" s="1260"/>
      <c r="E10" s="1260"/>
      <c r="F10" s="1261"/>
      <c r="G10" s="1262"/>
      <c r="H10" s="1262"/>
      <c r="I10" s="1262"/>
      <c r="J10" s="1262"/>
      <c r="K10" s="1262"/>
      <c r="L10" s="1262"/>
      <c r="M10" s="1263"/>
      <c r="N10" s="1264"/>
      <c r="O10" s="1264"/>
      <c r="P10" s="1252"/>
      <c r="Q10" s="1253"/>
      <c r="R10" s="1281"/>
      <c r="S10" s="1269"/>
      <c r="T10" s="1269"/>
      <c r="U10" s="1269"/>
      <c r="V10" s="1252"/>
      <c r="W10" s="1300">
        <f t="shared" ref="W10:W57" si="0">1-R10</f>
        <v>1</v>
      </c>
      <c r="X10" s="1544"/>
    </row>
    <row r="11" spans="1:24" ht="71.25" hidden="1" customHeight="1" outlineLevel="3" thickBot="1" x14ac:dyDescent="0.3">
      <c r="A11" s="1596" t="s">
        <v>1803</v>
      </c>
      <c r="B11" s="1571" t="s">
        <v>1785</v>
      </c>
      <c r="C11" s="941" t="s">
        <v>1786</v>
      </c>
      <c r="D11" s="949">
        <v>42795</v>
      </c>
      <c r="E11" s="949">
        <v>43084</v>
      </c>
      <c r="F11" s="950" t="s">
        <v>1787</v>
      </c>
      <c r="G11" s="1023" t="s">
        <v>1788</v>
      </c>
      <c r="H11" s="941" t="s">
        <v>21</v>
      </c>
      <c r="I11" s="941" t="s">
        <v>29</v>
      </c>
      <c r="J11" s="942">
        <v>1</v>
      </c>
      <c r="K11" s="408">
        <v>33226908</v>
      </c>
      <c r="L11" s="803">
        <f>+K11*J11</f>
        <v>33226908</v>
      </c>
      <c r="M11" s="806" t="str">
        <f t="shared" ref="M11:M47" si="1">+IF(D11="","",IF(MONTH($C$2)&lt;MONTH(D11),"",E11-D11))</f>
        <v/>
      </c>
      <c r="N11" s="1215" t="str">
        <f t="shared" ref="N11:N47" si="2">+IF(D11="","",IF(AND(MONTH($C$2)&gt;=MONTH(D11),MONTH($C$2)&lt;=MONTH(E11)),"X",""))</f>
        <v/>
      </c>
      <c r="O11" s="1321"/>
      <c r="P11" s="1265" t="str">
        <f>+IF(N11="","",IFERROR(IF(MONTH($C$2)&lt;MONTH(D11),"",IF(E11&lt;$C$2,1,IF(D11&lt;$C$2,($C$2-D11)/(E11-D11),0))),0))</f>
        <v/>
      </c>
      <c r="Q11" s="1271"/>
      <c r="R11" s="1282"/>
      <c r="S11" s="1266" t="str">
        <f>IF(P11="","",IF(Q11&gt;P11,1,(Q11/P11)))</f>
        <v/>
      </c>
      <c r="T11" s="1267" t="str">
        <f>+IF(S11="","Sin Iniciar",IF(S11&lt;0.6,"Crítico",IF(S11&lt;0.9,"En Proceso",IF(AND(P11=1,Q11=1,S11=1),"Terminado","Normal"))))</f>
        <v>Sin Iniciar</v>
      </c>
      <c r="U11" s="1169" t="str">
        <f>+IF(T11="","",IF(T11="Sin Iniciar","6",IF(T11="Crítico","L",IF(T11="En Proceso","K",IF(T11="Normal","J","B")))))</f>
        <v>6</v>
      </c>
      <c r="V11" s="1268"/>
      <c r="W11" s="1301">
        <f t="shared" si="0"/>
        <v>1</v>
      </c>
      <c r="X11" s="1544"/>
    </row>
    <row r="12" spans="1:24" ht="90" hidden="1" customHeight="1" outlineLevel="3" thickBot="1" x14ac:dyDescent="0.3">
      <c r="A12" s="1597"/>
      <c r="B12" s="1572"/>
      <c r="C12" s="940" t="s">
        <v>1789</v>
      </c>
      <c r="D12" s="943">
        <v>42745</v>
      </c>
      <c r="E12" s="943">
        <v>42916</v>
      </c>
      <c r="F12" s="951" t="s">
        <v>1790</v>
      </c>
      <c r="G12" s="1024" t="s">
        <v>1791</v>
      </c>
      <c r="H12" s="940" t="s">
        <v>21</v>
      </c>
      <c r="I12" s="940" t="s">
        <v>22</v>
      </c>
      <c r="J12" s="939">
        <v>1</v>
      </c>
      <c r="K12" s="412">
        <v>16750000</v>
      </c>
      <c r="L12" s="804">
        <f>+K12*J12</f>
        <v>16750000</v>
      </c>
      <c r="M12" s="807">
        <f t="shared" si="1"/>
        <v>171</v>
      </c>
      <c r="N12" s="1216" t="str">
        <f t="shared" si="2"/>
        <v>X</v>
      </c>
      <c r="O12" s="1322" t="s">
        <v>2167</v>
      </c>
      <c r="P12" s="1013">
        <f>+IF(N12="","",IFERROR(IF(MONTH($C$2)&lt;MONTH(D12),"",IF(E12&lt;$C$2,1,IF(D12&lt;$C$2,($C$2-D12)/(E12-D12),0))),0))</f>
        <v>0.28654970760233917</v>
      </c>
      <c r="Q12" s="1272">
        <v>0.2</v>
      </c>
      <c r="R12" s="1283">
        <v>0.12280000000000001</v>
      </c>
      <c r="S12" s="1014">
        <f t="shared" ref="S12:S14" si="3">IF(P12="","",IF(Q12&gt;P12,1,(Q12/P12)))</f>
        <v>0.69795918367346943</v>
      </c>
      <c r="T12" s="1231" t="str">
        <f t="shared" ref="T12:T79" si="4">+IF(S12="","Sin Iniciar",IF(S12&lt;0.6,"Crítico",IF(S12&lt;0.9,"En Proceso",IF(AND(P12=1,Q12=1,S12=1),"Terminado","Normal"))))</f>
        <v>En Proceso</v>
      </c>
      <c r="U12" s="1164" t="str">
        <f t="shared" ref="U12:U79" si="5">+IF(T12="","",IF(T12="Sin Iniciar","6",IF(T12="Crítico","L",IF(T12="En Proceso","K",IF(T12="Normal","J","B")))))</f>
        <v>K</v>
      </c>
      <c r="V12" s="1090" t="s">
        <v>1926</v>
      </c>
      <c r="W12" s="1302">
        <f t="shared" si="0"/>
        <v>0.87719999999999998</v>
      </c>
      <c r="X12" s="1544"/>
    </row>
    <row r="13" spans="1:24" ht="129" hidden="1" outlineLevel="3" thickBot="1" x14ac:dyDescent="0.3">
      <c r="A13" s="1597"/>
      <c r="B13" s="1572"/>
      <c r="C13" s="940" t="s">
        <v>1792</v>
      </c>
      <c r="D13" s="943">
        <v>42745</v>
      </c>
      <c r="E13" s="943">
        <v>43084</v>
      </c>
      <c r="F13" s="951" t="s">
        <v>1793</v>
      </c>
      <c r="G13" s="1024" t="s">
        <v>1788</v>
      </c>
      <c r="H13" s="940" t="s">
        <v>21</v>
      </c>
      <c r="I13" s="940"/>
      <c r="J13" s="939"/>
      <c r="K13" s="412"/>
      <c r="L13" s="804">
        <f t="shared" ref="L13:L14" si="6">+K13*J13</f>
        <v>0</v>
      </c>
      <c r="M13" s="807">
        <f t="shared" si="1"/>
        <v>339</v>
      </c>
      <c r="N13" s="1216" t="str">
        <f t="shared" si="2"/>
        <v>X</v>
      </c>
      <c r="O13" s="1323" t="s">
        <v>2169</v>
      </c>
      <c r="P13" s="1013">
        <f>+IF(N13="","",IFERROR(IF(MONTH($C$2)&lt;MONTH(D13),"",IF(E13&lt;$C$2,1,IF(D13&lt;$C$2,($C$2-D13)/(E13-D13),0))),0))</f>
        <v>0.14454277286135694</v>
      </c>
      <c r="Q13" s="1272">
        <v>0.13</v>
      </c>
      <c r="R13" s="1283">
        <v>1.4999999999999999E-2</v>
      </c>
      <c r="S13" s="1014">
        <f t="shared" si="3"/>
        <v>0.89938775510204072</v>
      </c>
      <c r="T13" s="1231" t="str">
        <f t="shared" si="4"/>
        <v>En Proceso</v>
      </c>
      <c r="U13" s="1164" t="str">
        <f t="shared" si="5"/>
        <v>K</v>
      </c>
      <c r="V13" s="1090" t="s">
        <v>1924</v>
      </c>
      <c r="W13" s="1302">
        <f t="shared" si="0"/>
        <v>0.98499999999999999</v>
      </c>
      <c r="X13" s="1544"/>
    </row>
    <row r="14" spans="1:24" ht="117" hidden="1" customHeight="1" outlineLevel="3" thickBot="1" x14ac:dyDescent="0.3">
      <c r="A14" s="1643"/>
      <c r="B14" s="1641"/>
      <c r="C14" s="944" t="s">
        <v>1794</v>
      </c>
      <c r="D14" s="945">
        <v>42745</v>
      </c>
      <c r="E14" s="945">
        <v>43084</v>
      </c>
      <c r="F14" s="952" t="s">
        <v>1795</v>
      </c>
      <c r="G14" s="1025" t="s">
        <v>1791</v>
      </c>
      <c r="H14" s="944" t="s">
        <v>21</v>
      </c>
      <c r="I14" s="944"/>
      <c r="J14" s="947"/>
      <c r="K14" s="416"/>
      <c r="L14" s="805">
        <f t="shared" si="6"/>
        <v>0</v>
      </c>
      <c r="M14" s="808">
        <f t="shared" si="1"/>
        <v>339</v>
      </c>
      <c r="N14" s="1217" t="str">
        <f t="shared" si="2"/>
        <v>X</v>
      </c>
      <c r="O14" s="1323" t="s">
        <v>2168</v>
      </c>
      <c r="P14" s="1015">
        <f>+IF(N14="","",IFERROR(IF(MONTH($C$2)&lt;MONTH(D14),"",IF(E14&lt;$C$2,1,IF(D14&lt;$C$2,($C$2-D14)/(E14-D14),0))),0))</f>
        <v>0.14454277286135694</v>
      </c>
      <c r="Q14" s="1273">
        <v>0.14000000000000001</v>
      </c>
      <c r="R14" s="1284">
        <v>0.05</v>
      </c>
      <c r="S14" s="1016">
        <f t="shared" si="3"/>
        <v>0.96857142857142864</v>
      </c>
      <c r="T14" s="1232" t="str">
        <f t="shared" si="4"/>
        <v>Normal</v>
      </c>
      <c r="U14" s="1165" t="str">
        <f t="shared" si="5"/>
        <v>J</v>
      </c>
      <c r="V14" s="1091" t="s">
        <v>1925</v>
      </c>
      <c r="W14" s="1302">
        <f t="shared" si="0"/>
        <v>0.95</v>
      </c>
      <c r="X14" s="1544"/>
    </row>
    <row r="15" spans="1:24" s="1178" customFormat="1" ht="60" hidden="1" outlineLevel="2" collapsed="1" thickBot="1" x14ac:dyDescent="0.3">
      <c r="A15" s="1564" t="s">
        <v>2066</v>
      </c>
      <c r="B15" s="1565"/>
      <c r="C15" s="1565"/>
      <c r="D15" s="1143"/>
      <c r="E15" s="1144"/>
      <c r="F15" s="1175"/>
      <c r="G15" s="1133"/>
      <c r="H15" s="1133"/>
      <c r="I15" s="1145"/>
      <c r="J15" s="1146"/>
      <c r="K15" s="1133"/>
      <c r="L15" s="1133"/>
      <c r="M15" s="1147" t="str">
        <f t="shared" si="1"/>
        <v/>
      </c>
      <c r="N15" s="1148" t="str">
        <f t="shared" si="2"/>
        <v/>
      </c>
      <c r="O15" s="1176"/>
      <c r="P15" s="1255">
        <f>+IFERROR(SUMPRODUCT(P11:P14,M11:M14)/SUM(M11:M14),0)</f>
        <v>0.17314487632508835</v>
      </c>
      <c r="Q15" s="1274">
        <f>+IFERROR(SUMPRODUCT(Q11:Q14,M11:M14)/SUM(M11:M14),0)</f>
        <v>0.14809187279151945</v>
      </c>
      <c r="R15" s="1285">
        <f>+IFERROR(SUMPRODUCT(R11:R14,M11:M14)/SUM(M11:M14),0)</f>
        <v>5.0687632508833923E-2</v>
      </c>
      <c r="S15" s="1255">
        <f>+Q15/P15</f>
        <v>0.85530612244897963</v>
      </c>
      <c r="T15" s="1238" t="str">
        <f t="shared" si="4"/>
        <v>En Proceso</v>
      </c>
      <c r="U15" s="1256" t="str">
        <f t="shared" si="5"/>
        <v>K</v>
      </c>
      <c r="V15" s="1254"/>
      <c r="W15" s="1302">
        <f t="shared" si="0"/>
        <v>0.9493123674911661</v>
      </c>
      <c r="X15" s="1545"/>
    </row>
    <row r="16" spans="1:24" s="105" customFormat="1" ht="24" hidden="1" customHeight="1" outlineLevel="3" thickBot="1" x14ac:dyDescent="0.3">
      <c r="A16" s="1606" t="s">
        <v>1852</v>
      </c>
      <c r="B16" s="1711" t="s">
        <v>1853</v>
      </c>
      <c r="C16" s="1712"/>
      <c r="D16" s="1712"/>
      <c r="E16" s="1712"/>
      <c r="F16" s="1713"/>
      <c r="G16" s="1182"/>
      <c r="H16" s="920"/>
      <c r="I16" s="919"/>
      <c r="J16" s="921"/>
      <c r="K16" s="920"/>
      <c r="L16" s="1054"/>
      <c r="M16" s="1084" t="str">
        <f t="shared" si="1"/>
        <v/>
      </c>
      <c r="N16" s="1218" t="str">
        <f t="shared" si="2"/>
        <v/>
      </c>
      <c r="O16" s="1183"/>
      <c r="P16" s="1017" t="str">
        <f t="shared" ref="P16:P56" si="7">+IF(N16="","",IFERROR(IF(MONTH($C$2)&lt;MONTH(D16),"",IF(E16&lt;$C$2,1,IF(D16&lt;$C$2,($C$2-D16)/(E16-D16),0))),0))</f>
        <v/>
      </c>
      <c r="Q16" s="1089"/>
      <c r="R16" s="1286"/>
      <c r="S16" s="1017"/>
      <c r="T16" s="1234"/>
      <c r="U16" s="1184"/>
      <c r="V16" s="1185"/>
      <c r="W16" s="1302"/>
      <c r="X16" s="1546"/>
    </row>
    <row r="17" spans="1:24" s="105" customFormat="1" ht="36" hidden="1" customHeight="1" outlineLevel="3" thickBot="1" x14ac:dyDescent="0.3">
      <c r="A17" s="1607"/>
      <c r="B17" s="1699" t="s">
        <v>161</v>
      </c>
      <c r="C17" s="134" t="s">
        <v>162</v>
      </c>
      <c r="D17" s="976"/>
      <c r="E17" s="976"/>
      <c r="F17" s="922" t="s">
        <v>163</v>
      </c>
      <c r="G17" s="1619" t="s">
        <v>164</v>
      </c>
      <c r="H17" s="1592" t="s">
        <v>21</v>
      </c>
      <c r="I17" s="1589" t="s">
        <v>165</v>
      </c>
      <c r="J17" s="1589">
        <v>1</v>
      </c>
      <c r="K17" s="1732">
        <v>30000000</v>
      </c>
      <c r="L17" s="1731">
        <v>30000000</v>
      </c>
      <c r="M17" s="807" t="str">
        <f t="shared" si="1"/>
        <v/>
      </c>
      <c r="N17" s="1216" t="str">
        <f t="shared" si="2"/>
        <v/>
      </c>
      <c r="O17" s="1186"/>
      <c r="P17" s="1013" t="str">
        <f t="shared" si="7"/>
        <v/>
      </c>
      <c r="Q17" s="1272"/>
      <c r="R17" s="1283"/>
      <c r="S17" s="1014" t="str">
        <f t="shared" ref="S17:S56" si="8">IF(P17="","",IF(Q17&gt;P17,1,(Q17/P17)))</f>
        <v/>
      </c>
      <c r="T17" s="1231" t="str">
        <f t="shared" si="4"/>
        <v>Sin Iniciar</v>
      </c>
      <c r="U17" s="1164" t="str">
        <f t="shared" si="5"/>
        <v>6</v>
      </c>
      <c r="V17" s="845"/>
      <c r="W17" s="1302">
        <f t="shared" si="0"/>
        <v>1</v>
      </c>
      <c r="X17" s="1546"/>
    </row>
    <row r="18" spans="1:24" s="105" customFormat="1" ht="35.25" hidden="1" customHeight="1" outlineLevel="3" thickBot="1" x14ac:dyDescent="0.3">
      <c r="A18" s="1607"/>
      <c r="B18" s="1699"/>
      <c r="C18" s="134" t="s">
        <v>166</v>
      </c>
      <c r="D18" s="976"/>
      <c r="E18" s="976"/>
      <c r="F18" s="922" t="s">
        <v>167</v>
      </c>
      <c r="G18" s="1619"/>
      <c r="H18" s="1592"/>
      <c r="I18" s="1589"/>
      <c r="J18" s="1589"/>
      <c r="K18" s="1589"/>
      <c r="L18" s="1622"/>
      <c r="M18" s="807" t="str">
        <f t="shared" si="1"/>
        <v/>
      </c>
      <c r="N18" s="1216" t="str">
        <f t="shared" si="2"/>
        <v/>
      </c>
      <c r="O18" s="1186"/>
      <c r="P18" s="1013" t="str">
        <f t="shared" si="7"/>
        <v/>
      </c>
      <c r="Q18" s="1272"/>
      <c r="R18" s="1283"/>
      <c r="S18" s="1014" t="str">
        <f t="shared" si="8"/>
        <v/>
      </c>
      <c r="T18" s="1231" t="str">
        <f t="shared" si="4"/>
        <v>Sin Iniciar</v>
      </c>
      <c r="U18" s="1164" t="str">
        <f t="shared" si="5"/>
        <v>6</v>
      </c>
      <c r="V18" s="845"/>
      <c r="W18" s="1302">
        <f t="shared" si="0"/>
        <v>1</v>
      </c>
      <c r="X18" s="1546"/>
    </row>
    <row r="19" spans="1:24" s="105" customFormat="1" ht="36" hidden="1" customHeight="1" outlineLevel="3" thickBot="1" x14ac:dyDescent="0.3">
      <c r="A19" s="1607"/>
      <c r="B19" s="1699" t="s">
        <v>168</v>
      </c>
      <c r="C19" s="134" t="s">
        <v>169</v>
      </c>
      <c r="D19" s="976"/>
      <c r="E19" s="976"/>
      <c r="F19" s="922" t="s">
        <v>39</v>
      </c>
      <c r="G19" s="1619" t="s">
        <v>170</v>
      </c>
      <c r="H19" s="1592" t="s">
        <v>91</v>
      </c>
      <c r="I19" s="1589" t="s">
        <v>22</v>
      </c>
      <c r="J19" s="1589">
        <v>1</v>
      </c>
      <c r="K19" s="1591">
        <v>50000000</v>
      </c>
      <c r="L19" s="1605">
        <f>+K19*J19</f>
        <v>50000000</v>
      </c>
      <c r="M19" s="807" t="str">
        <f t="shared" si="1"/>
        <v/>
      </c>
      <c r="N19" s="1216" t="str">
        <f t="shared" si="2"/>
        <v/>
      </c>
      <c r="O19" s="1186"/>
      <c r="P19" s="1013" t="str">
        <f t="shared" si="7"/>
        <v/>
      </c>
      <c r="Q19" s="1272"/>
      <c r="R19" s="1283"/>
      <c r="S19" s="1014" t="str">
        <f t="shared" si="8"/>
        <v/>
      </c>
      <c r="T19" s="1231" t="str">
        <f t="shared" si="4"/>
        <v>Sin Iniciar</v>
      </c>
      <c r="U19" s="1164" t="str">
        <f t="shared" si="5"/>
        <v>6</v>
      </c>
      <c r="V19" s="845"/>
      <c r="W19" s="1302">
        <f t="shared" si="0"/>
        <v>1</v>
      </c>
      <c r="X19" s="1546"/>
    </row>
    <row r="20" spans="1:24" s="105" customFormat="1" ht="35.25" hidden="1" customHeight="1" outlineLevel="3" thickBot="1" x14ac:dyDescent="0.3">
      <c r="A20" s="1607"/>
      <c r="B20" s="1699"/>
      <c r="C20" s="134" t="s">
        <v>171</v>
      </c>
      <c r="D20" s="976"/>
      <c r="E20" s="976"/>
      <c r="F20" s="922" t="s">
        <v>172</v>
      </c>
      <c r="G20" s="1619"/>
      <c r="H20" s="1592"/>
      <c r="I20" s="1589"/>
      <c r="J20" s="1589"/>
      <c r="K20" s="1591"/>
      <c r="L20" s="1605"/>
      <c r="M20" s="807" t="str">
        <f t="shared" si="1"/>
        <v/>
      </c>
      <c r="N20" s="1216" t="str">
        <f t="shared" si="2"/>
        <v/>
      </c>
      <c r="O20" s="1186"/>
      <c r="P20" s="1013" t="str">
        <f t="shared" si="7"/>
        <v/>
      </c>
      <c r="Q20" s="1272"/>
      <c r="R20" s="1283"/>
      <c r="S20" s="1014" t="str">
        <f t="shared" si="8"/>
        <v/>
      </c>
      <c r="T20" s="1231" t="str">
        <f t="shared" si="4"/>
        <v>Sin Iniciar</v>
      </c>
      <c r="U20" s="1164" t="str">
        <f t="shared" si="5"/>
        <v>6</v>
      </c>
      <c r="V20" s="845"/>
      <c r="W20" s="1302">
        <f t="shared" si="0"/>
        <v>1</v>
      </c>
      <c r="X20" s="1546"/>
    </row>
    <row r="21" spans="1:24" s="105" customFormat="1" ht="35.25" hidden="1" customHeight="1" outlineLevel="3" thickBot="1" x14ac:dyDescent="0.3">
      <c r="A21" s="1607"/>
      <c r="B21" s="1699"/>
      <c r="C21" s="134" t="s">
        <v>42</v>
      </c>
      <c r="D21" s="976"/>
      <c r="E21" s="976"/>
      <c r="F21" s="922" t="s">
        <v>173</v>
      </c>
      <c r="G21" s="977" t="s">
        <v>174</v>
      </c>
      <c r="H21" s="961" t="s">
        <v>174</v>
      </c>
      <c r="I21" s="961" t="s">
        <v>174</v>
      </c>
      <c r="J21" s="961" t="s">
        <v>174</v>
      </c>
      <c r="K21" s="961" t="s">
        <v>174</v>
      </c>
      <c r="L21" s="1055" t="s">
        <v>174</v>
      </c>
      <c r="M21" s="807" t="str">
        <f t="shared" si="1"/>
        <v/>
      </c>
      <c r="N21" s="1216" t="str">
        <f t="shared" si="2"/>
        <v/>
      </c>
      <c r="O21" s="1186"/>
      <c r="P21" s="1013" t="str">
        <f t="shared" si="7"/>
        <v/>
      </c>
      <c r="Q21" s="1272"/>
      <c r="R21" s="1283"/>
      <c r="S21" s="1014" t="str">
        <f t="shared" si="8"/>
        <v/>
      </c>
      <c r="T21" s="1231" t="str">
        <f t="shared" si="4"/>
        <v>Sin Iniciar</v>
      </c>
      <c r="U21" s="1164" t="str">
        <f t="shared" si="5"/>
        <v>6</v>
      </c>
      <c r="V21" s="845"/>
      <c r="W21" s="1302">
        <f t="shared" si="0"/>
        <v>1</v>
      </c>
      <c r="X21" s="1546"/>
    </row>
    <row r="22" spans="1:24" s="105" customFormat="1" ht="39" hidden="1" customHeight="1" outlineLevel="3" thickBot="1" x14ac:dyDescent="0.3">
      <c r="A22" s="1607"/>
      <c r="B22" s="974" t="s">
        <v>175</v>
      </c>
      <c r="C22" s="134" t="s">
        <v>176</v>
      </c>
      <c r="D22" s="976"/>
      <c r="E22" s="976"/>
      <c r="F22" s="922" t="s">
        <v>177</v>
      </c>
      <c r="G22" s="977" t="s">
        <v>178</v>
      </c>
      <c r="H22" s="961" t="s">
        <v>21</v>
      </c>
      <c r="I22" s="961" t="s">
        <v>174</v>
      </c>
      <c r="J22" s="961" t="s">
        <v>174</v>
      </c>
      <c r="K22" s="961" t="s">
        <v>174</v>
      </c>
      <c r="L22" s="1055" t="s">
        <v>174</v>
      </c>
      <c r="M22" s="807" t="str">
        <f t="shared" si="1"/>
        <v/>
      </c>
      <c r="N22" s="1216" t="str">
        <f t="shared" si="2"/>
        <v/>
      </c>
      <c r="O22" s="1186"/>
      <c r="P22" s="1013" t="str">
        <f t="shared" si="7"/>
        <v/>
      </c>
      <c r="Q22" s="1272"/>
      <c r="R22" s="1283"/>
      <c r="S22" s="1014" t="str">
        <f t="shared" si="8"/>
        <v/>
      </c>
      <c r="T22" s="1231" t="str">
        <f t="shared" si="4"/>
        <v>Sin Iniciar</v>
      </c>
      <c r="U22" s="1164" t="str">
        <f t="shared" si="5"/>
        <v>6</v>
      </c>
      <c r="V22" s="845"/>
      <c r="W22" s="1302">
        <f t="shared" si="0"/>
        <v>1</v>
      </c>
      <c r="X22" s="1546"/>
    </row>
    <row r="23" spans="1:24" s="105" customFormat="1" ht="45.75" hidden="1" customHeight="1" outlineLevel="3" thickBot="1" x14ac:dyDescent="0.3">
      <c r="A23" s="1607"/>
      <c r="B23" s="1699" t="s">
        <v>179</v>
      </c>
      <c r="C23" s="134" t="s">
        <v>180</v>
      </c>
      <c r="D23" s="976"/>
      <c r="E23" s="976"/>
      <c r="F23" s="922" t="s">
        <v>181</v>
      </c>
      <c r="G23" s="977" t="s">
        <v>174</v>
      </c>
      <c r="H23" s="961"/>
      <c r="I23" s="961" t="s">
        <v>174</v>
      </c>
      <c r="J23" s="961" t="s">
        <v>174</v>
      </c>
      <c r="K23" s="961" t="s">
        <v>174</v>
      </c>
      <c r="L23" s="1055" t="s">
        <v>174</v>
      </c>
      <c r="M23" s="807" t="str">
        <f t="shared" si="1"/>
        <v/>
      </c>
      <c r="N23" s="1216" t="str">
        <f t="shared" si="2"/>
        <v/>
      </c>
      <c r="O23" s="1186"/>
      <c r="P23" s="1013" t="str">
        <f t="shared" si="7"/>
        <v/>
      </c>
      <c r="Q23" s="1272"/>
      <c r="R23" s="1283"/>
      <c r="S23" s="1014" t="str">
        <f t="shared" si="8"/>
        <v/>
      </c>
      <c r="T23" s="1231" t="str">
        <f t="shared" si="4"/>
        <v>Sin Iniciar</v>
      </c>
      <c r="U23" s="1164" t="str">
        <f t="shared" si="5"/>
        <v>6</v>
      </c>
      <c r="V23" s="1090" t="s">
        <v>1923</v>
      </c>
      <c r="W23" s="1302">
        <f t="shared" si="0"/>
        <v>1</v>
      </c>
      <c r="X23" s="1546"/>
    </row>
    <row r="24" spans="1:24" s="105" customFormat="1" ht="35.25" hidden="1" customHeight="1" outlineLevel="3" thickBot="1" x14ac:dyDescent="0.3">
      <c r="A24" s="1607"/>
      <c r="B24" s="1699"/>
      <c r="C24" s="134" t="s">
        <v>182</v>
      </c>
      <c r="D24" s="976"/>
      <c r="E24" s="976"/>
      <c r="F24" s="922" t="s">
        <v>183</v>
      </c>
      <c r="G24" s="977" t="s">
        <v>174</v>
      </c>
      <c r="H24" s="961" t="s">
        <v>174</v>
      </c>
      <c r="I24" s="961" t="s">
        <v>174</v>
      </c>
      <c r="J24" s="961" t="s">
        <v>174</v>
      </c>
      <c r="K24" s="961" t="s">
        <v>174</v>
      </c>
      <c r="L24" s="1055" t="s">
        <v>174</v>
      </c>
      <c r="M24" s="807" t="str">
        <f t="shared" si="1"/>
        <v/>
      </c>
      <c r="N24" s="1216" t="str">
        <f t="shared" si="2"/>
        <v/>
      </c>
      <c r="O24" s="1186"/>
      <c r="P24" s="1013" t="str">
        <f t="shared" si="7"/>
        <v/>
      </c>
      <c r="Q24" s="1272"/>
      <c r="R24" s="1283">
        <f>+Q24</f>
        <v>0</v>
      </c>
      <c r="S24" s="1014" t="str">
        <f t="shared" si="8"/>
        <v/>
      </c>
      <c r="T24" s="1231" t="str">
        <f t="shared" si="4"/>
        <v>Sin Iniciar</v>
      </c>
      <c r="U24" s="1164" t="str">
        <f>+IF(T24="","",IF(T24="Sin Iniciar","6",IF(T24="Crítico","L",IF(T24="En Proceso","K",IF(T24="Normal","J","B")))))</f>
        <v>6</v>
      </c>
      <c r="V24" s="845"/>
      <c r="W24" s="1302">
        <f t="shared" si="0"/>
        <v>1</v>
      </c>
      <c r="X24" s="1546"/>
    </row>
    <row r="25" spans="1:24" s="105" customFormat="1" ht="35.25" hidden="1" customHeight="1" outlineLevel="3" thickBot="1" x14ac:dyDescent="0.3">
      <c r="A25" s="1607"/>
      <c r="B25" s="1769"/>
      <c r="C25" s="1457" t="s">
        <v>2358</v>
      </c>
      <c r="D25" s="152"/>
      <c r="E25" s="152"/>
      <c r="F25" s="1397"/>
      <c r="G25" s="1401"/>
      <c r="H25" s="1400"/>
      <c r="I25" s="1400"/>
      <c r="J25" s="1400"/>
      <c r="K25" s="1400"/>
      <c r="L25" s="1398"/>
      <c r="M25" s="1399"/>
      <c r="N25" s="1216" t="str">
        <f t="shared" si="2"/>
        <v/>
      </c>
      <c r="O25" s="1361"/>
      <c r="P25" s="1013" t="str">
        <f t="shared" si="7"/>
        <v/>
      </c>
      <c r="Q25" s="1279"/>
      <c r="R25" s="1283">
        <f t="shared" ref="R25:R30" si="9">+Q25</f>
        <v>0</v>
      </c>
      <c r="S25" s="1014" t="str">
        <f t="shared" si="8"/>
        <v/>
      </c>
      <c r="T25" s="1231" t="str">
        <f t="shared" si="4"/>
        <v>Sin Iniciar</v>
      </c>
      <c r="U25" s="1164" t="str">
        <f t="shared" ref="U25:U30" si="10">+IF(T25="","",IF(T25="Sin Iniciar","6",IF(T25="Crítico","L",IF(T25="En Proceso","K",IF(T25="Normal","J","B")))))</f>
        <v>6</v>
      </c>
      <c r="V25" s="846"/>
      <c r="W25" s="1302">
        <f t="shared" si="0"/>
        <v>1</v>
      </c>
      <c r="X25" s="1546"/>
    </row>
    <row r="26" spans="1:24" s="105" customFormat="1" ht="35.25" hidden="1" customHeight="1" outlineLevel="3" thickBot="1" x14ac:dyDescent="0.3">
      <c r="A26" s="1607"/>
      <c r="B26" s="1769"/>
      <c r="C26" s="151" t="s">
        <v>2360</v>
      </c>
      <c r="D26" s="152"/>
      <c r="E26" s="152"/>
      <c r="F26" s="1397"/>
      <c r="G26" s="1396"/>
      <c r="H26" s="1395"/>
      <c r="I26" s="1395"/>
      <c r="J26" s="1395"/>
      <c r="K26" s="1395"/>
      <c r="L26" s="1398"/>
      <c r="M26" s="1399"/>
      <c r="N26" s="1216" t="str">
        <f t="shared" si="2"/>
        <v/>
      </c>
      <c r="O26" s="1361"/>
      <c r="P26" s="1013" t="str">
        <f t="shared" si="7"/>
        <v/>
      </c>
      <c r="Q26" s="1279"/>
      <c r="R26" s="1283">
        <f t="shared" si="9"/>
        <v>0</v>
      </c>
      <c r="S26" s="1014" t="str">
        <f t="shared" si="8"/>
        <v/>
      </c>
      <c r="T26" s="1231" t="str">
        <f t="shared" si="4"/>
        <v>Sin Iniciar</v>
      </c>
      <c r="U26" s="1164" t="str">
        <f t="shared" si="10"/>
        <v>6</v>
      </c>
      <c r="V26" s="846"/>
      <c r="W26" s="1302">
        <f t="shared" si="0"/>
        <v>1</v>
      </c>
      <c r="X26" s="1546"/>
    </row>
    <row r="27" spans="1:24" s="105" customFormat="1" ht="35.25" hidden="1" customHeight="1" outlineLevel="3" thickBot="1" x14ac:dyDescent="0.3">
      <c r="A27" s="1607"/>
      <c r="B27" s="1769"/>
      <c r="C27" s="151" t="s">
        <v>2337</v>
      </c>
      <c r="D27" s="152"/>
      <c r="E27" s="152"/>
      <c r="F27" s="1397"/>
      <c r="G27" s="1396"/>
      <c r="H27" s="1395"/>
      <c r="I27" s="1395"/>
      <c r="J27" s="1395"/>
      <c r="K27" s="1395"/>
      <c r="L27" s="1398"/>
      <c r="M27" s="1399"/>
      <c r="N27" s="1216" t="str">
        <f t="shared" si="2"/>
        <v/>
      </c>
      <c r="O27" s="1361"/>
      <c r="P27" s="1013" t="str">
        <f t="shared" si="7"/>
        <v/>
      </c>
      <c r="Q27" s="1279"/>
      <c r="R27" s="1283">
        <f t="shared" si="9"/>
        <v>0</v>
      </c>
      <c r="S27" s="1014" t="str">
        <f t="shared" si="8"/>
        <v/>
      </c>
      <c r="T27" s="1231" t="str">
        <f t="shared" si="4"/>
        <v>Sin Iniciar</v>
      </c>
      <c r="U27" s="1164" t="str">
        <f t="shared" si="10"/>
        <v>6</v>
      </c>
      <c r="V27" s="846"/>
      <c r="W27" s="1302">
        <f t="shared" si="0"/>
        <v>1</v>
      </c>
      <c r="X27" s="1546"/>
    </row>
    <row r="28" spans="1:24" s="105" customFormat="1" ht="35.25" hidden="1" customHeight="1" outlineLevel="3" thickBot="1" x14ac:dyDescent="0.3">
      <c r="A28" s="1607"/>
      <c r="B28" s="1769"/>
      <c r="C28" s="151" t="s">
        <v>2277</v>
      </c>
      <c r="D28" s="152"/>
      <c r="E28" s="152"/>
      <c r="F28" s="1397"/>
      <c r="G28" s="1441"/>
      <c r="H28" s="1442"/>
      <c r="I28" s="1442"/>
      <c r="J28" s="1442"/>
      <c r="K28" s="1442"/>
      <c r="L28" s="1398"/>
      <c r="M28" s="1399"/>
      <c r="N28" s="1216" t="str">
        <f t="shared" si="2"/>
        <v/>
      </c>
      <c r="O28" s="1361"/>
      <c r="P28" s="1013" t="str">
        <f t="shared" si="7"/>
        <v/>
      </c>
      <c r="Q28" s="1279"/>
      <c r="R28" s="1283">
        <f t="shared" si="9"/>
        <v>0</v>
      </c>
      <c r="S28" s="1014" t="str">
        <f t="shared" si="8"/>
        <v/>
      </c>
      <c r="T28" s="1231" t="str">
        <f t="shared" si="4"/>
        <v>Sin Iniciar</v>
      </c>
      <c r="U28" s="1164" t="str">
        <f t="shared" si="10"/>
        <v>6</v>
      </c>
      <c r="V28" s="846"/>
      <c r="W28" s="1302">
        <f t="shared" si="0"/>
        <v>1</v>
      </c>
      <c r="X28" s="1546"/>
    </row>
    <row r="29" spans="1:24" s="105" customFormat="1" ht="35.25" hidden="1" customHeight="1" outlineLevel="3" thickBot="1" x14ac:dyDescent="0.3">
      <c r="A29" s="1607"/>
      <c r="B29" s="1769"/>
      <c r="C29" s="151" t="s">
        <v>2278</v>
      </c>
      <c r="D29" s="152"/>
      <c r="E29" s="152"/>
      <c r="F29" s="1397"/>
      <c r="G29" s="1441"/>
      <c r="H29" s="1442"/>
      <c r="I29" s="1442"/>
      <c r="J29" s="1442"/>
      <c r="K29" s="1442"/>
      <c r="L29" s="1398"/>
      <c r="M29" s="1399"/>
      <c r="N29" s="1216" t="str">
        <f t="shared" si="2"/>
        <v/>
      </c>
      <c r="O29" s="1361"/>
      <c r="P29" s="1013" t="str">
        <f t="shared" si="7"/>
        <v/>
      </c>
      <c r="Q29" s="1279"/>
      <c r="R29" s="1283">
        <f t="shared" si="9"/>
        <v>0</v>
      </c>
      <c r="S29" s="1014" t="str">
        <f t="shared" si="8"/>
        <v/>
      </c>
      <c r="T29" s="1231" t="str">
        <f t="shared" si="4"/>
        <v>Sin Iniciar</v>
      </c>
      <c r="U29" s="1164" t="str">
        <f t="shared" si="10"/>
        <v>6</v>
      </c>
      <c r="V29" s="846"/>
      <c r="W29" s="1302">
        <f t="shared" si="0"/>
        <v>1</v>
      </c>
      <c r="X29" s="1546"/>
    </row>
    <row r="30" spans="1:24" s="105" customFormat="1" ht="35.25" hidden="1" customHeight="1" outlineLevel="3" thickBot="1" x14ac:dyDescent="0.3">
      <c r="A30" s="1607"/>
      <c r="B30" s="1769"/>
      <c r="C30" s="151" t="s">
        <v>92</v>
      </c>
      <c r="D30" s="152"/>
      <c r="E30" s="152"/>
      <c r="F30" s="1397"/>
      <c r="G30" s="1441"/>
      <c r="H30" s="1442"/>
      <c r="I30" s="1442"/>
      <c r="J30" s="1442"/>
      <c r="K30" s="1442"/>
      <c r="L30" s="1398"/>
      <c r="M30" s="1399"/>
      <c r="N30" s="1216" t="str">
        <f t="shared" si="2"/>
        <v/>
      </c>
      <c r="O30" s="1361"/>
      <c r="P30" s="1013" t="str">
        <f t="shared" si="7"/>
        <v/>
      </c>
      <c r="Q30" s="1279"/>
      <c r="R30" s="1283">
        <f t="shared" si="9"/>
        <v>0</v>
      </c>
      <c r="S30" s="1014" t="str">
        <f t="shared" si="8"/>
        <v/>
      </c>
      <c r="T30" s="1231" t="str">
        <f t="shared" si="4"/>
        <v>Sin Iniciar</v>
      </c>
      <c r="U30" s="1164" t="str">
        <f t="shared" si="10"/>
        <v>6</v>
      </c>
      <c r="V30" s="846"/>
      <c r="W30" s="1302">
        <f t="shared" si="0"/>
        <v>1</v>
      </c>
      <c r="X30" s="1546"/>
    </row>
    <row r="31" spans="1:24" s="105" customFormat="1" ht="35.25" hidden="1" customHeight="1" outlineLevel="3" thickBot="1" x14ac:dyDescent="0.3">
      <c r="A31" s="1607"/>
      <c r="B31" s="1711" t="s">
        <v>227</v>
      </c>
      <c r="C31" s="1763"/>
      <c r="D31" s="1763"/>
      <c r="E31" s="1763"/>
      <c r="F31" s="1764"/>
      <c r="G31" s="1182"/>
      <c r="H31" s="920"/>
      <c r="I31" s="919"/>
      <c r="J31" s="921"/>
      <c r="K31" s="920"/>
      <c r="L31" s="1054"/>
      <c r="M31" s="806" t="str">
        <f t="shared" si="1"/>
        <v/>
      </c>
      <c r="N31" s="1215" t="str">
        <f t="shared" si="2"/>
        <v/>
      </c>
      <c r="O31" s="1183"/>
      <c r="P31" s="1011" t="str">
        <f t="shared" si="7"/>
        <v/>
      </c>
      <c r="Q31" s="1275"/>
      <c r="R31" s="1287"/>
      <c r="S31" s="1012"/>
      <c r="T31" s="1230"/>
      <c r="U31" s="1163"/>
      <c r="V31" s="1095"/>
      <c r="W31" s="1302"/>
      <c r="X31" s="1546"/>
    </row>
    <row r="32" spans="1:24" s="105" customFormat="1" ht="36.75" hidden="1" customHeight="1" outlineLevel="3" thickBot="1" x14ac:dyDescent="0.3">
      <c r="A32" s="1607"/>
      <c r="B32" s="1699" t="s">
        <v>222</v>
      </c>
      <c r="C32" s="134" t="s">
        <v>222</v>
      </c>
      <c r="D32" s="976">
        <v>42826</v>
      </c>
      <c r="E32" s="976">
        <v>42855</v>
      </c>
      <c r="F32" s="975" t="s">
        <v>185</v>
      </c>
      <c r="G32" s="159" t="s">
        <v>174</v>
      </c>
      <c r="H32" s="961" t="s">
        <v>174</v>
      </c>
      <c r="I32" s="961" t="s">
        <v>174</v>
      </c>
      <c r="J32" s="961" t="s">
        <v>174</v>
      </c>
      <c r="K32" s="961" t="s">
        <v>174</v>
      </c>
      <c r="L32" s="1055" t="s">
        <v>174</v>
      </c>
      <c r="M32" s="807" t="str">
        <f t="shared" si="1"/>
        <v/>
      </c>
      <c r="N32" s="1216" t="str">
        <f t="shared" si="2"/>
        <v/>
      </c>
      <c r="O32" s="1186"/>
      <c r="P32" s="1013" t="str">
        <f t="shared" si="7"/>
        <v/>
      </c>
      <c r="Q32" s="1272"/>
      <c r="R32" s="1283"/>
      <c r="S32" s="1014" t="str">
        <f t="shared" si="8"/>
        <v/>
      </c>
      <c r="T32" s="1231" t="str">
        <f t="shared" si="4"/>
        <v>Sin Iniciar</v>
      </c>
      <c r="U32" s="1164" t="str">
        <f t="shared" si="5"/>
        <v>6</v>
      </c>
      <c r="V32" s="845"/>
      <c r="W32" s="1302">
        <f t="shared" si="0"/>
        <v>1</v>
      </c>
      <c r="X32" s="1546"/>
    </row>
    <row r="33" spans="1:24" s="105" customFormat="1" ht="36.75" hidden="1" customHeight="1" outlineLevel="3" thickBot="1" x14ac:dyDescent="0.3">
      <c r="A33" s="1607"/>
      <c r="B33" s="1699"/>
      <c r="C33" s="134" t="s">
        <v>186</v>
      </c>
      <c r="D33" s="976">
        <v>42795</v>
      </c>
      <c r="E33" s="976">
        <v>42853</v>
      </c>
      <c r="F33" s="975" t="s">
        <v>173</v>
      </c>
      <c r="G33" s="159" t="s">
        <v>174</v>
      </c>
      <c r="H33" s="961" t="s">
        <v>174</v>
      </c>
      <c r="I33" s="961" t="s">
        <v>174</v>
      </c>
      <c r="J33" s="961" t="s">
        <v>174</v>
      </c>
      <c r="K33" s="961" t="s">
        <v>174</v>
      </c>
      <c r="L33" s="1055" t="s">
        <v>174</v>
      </c>
      <c r="M33" s="807" t="str">
        <f t="shared" si="1"/>
        <v/>
      </c>
      <c r="N33" s="1216" t="str">
        <f t="shared" si="2"/>
        <v/>
      </c>
      <c r="O33" s="1186"/>
      <c r="P33" s="1013" t="str">
        <f t="shared" si="7"/>
        <v/>
      </c>
      <c r="Q33" s="1272"/>
      <c r="R33" s="1283"/>
      <c r="S33" s="1014" t="str">
        <f t="shared" si="8"/>
        <v/>
      </c>
      <c r="T33" s="1231" t="str">
        <f t="shared" si="4"/>
        <v>Sin Iniciar</v>
      </c>
      <c r="U33" s="1164" t="str">
        <f t="shared" si="5"/>
        <v>6</v>
      </c>
      <c r="V33" s="845"/>
      <c r="W33" s="1302">
        <f t="shared" si="0"/>
        <v>1</v>
      </c>
      <c r="X33" s="1546"/>
    </row>
    <row r="34" spans="1:24" s="105" customFormat="1" ht="35.25" hidden="1" customHeight="1" outlineLevel="3" thickBot="1" x14ac:dyDescent="0.3">
      <c r="A34" s="1607"/>
      <c r="B34" s="1699" t="s">
        <v>187</v>
      </c>
      <c r="C34" s="134" t="s">
        <v>188</v>
      </c>
      <c r="D34" s="976">
        <v>42901</v>
      </c>
      <c r="E34" s="976">
        <v>42937</v>
      </c>
      <c r="F34" s="1698" t="s">
        <v>189</v>
      </c>
      <c r="G34" s="1619" t="s">
        <v>225</v>
      </c>
      <c r="H34" s="1592" t="s">
        <v>21</v>
      </c>
      <c r="I34" s="1589" t="s">
        <v>29</v>
      </c>
      <c r="J34" s="1589">
        <v>1</v>
      </c>
      <c r="K34" s="1591">
        <v>9205860</v>
      </c>
      <c r="L34" s="1616">
        <v>9205860</v>
      </c>
      <c r="M34" s="807" t="str">
        <f t="shared" si="1"/>
        <v/>
      </c>
      <c r="N34" s="1216" t="str">
        <f t="shared" si="2"/>
        <v/>
      </c>
      <c r="O34" s="1186"/>
      <c r="P34" s="1013" t="str">
        <f t="shared" si="7"/>
        <v/>
      </c>
      <c r="Q34" s="1272"/>
      <c r="R34" s="1283"/>
      <c r="S34" s="1014" t="str">
        <f t="shared" si="8"/>
        <v/>
      </c>
      <c r="T34" s="1231" t="str">
        <f t="shared" si="4"/>
        <v>Sin Iniciar</v>
      </c>
      <c r="U34" s="1164" t="str">
        <f t="shared" si="5"/>
        <v>6</v>
      </c>
      <c r="V34" s="845"/>
      <c r="W34" s="1302">
        <f t="shared" si="0"/>
        <v>1</v>
      </c>
      <c r="X34" s="1546"/>
    </row>
    <row r="35" spans="1:24" s="105" customFormat="1" ht="35.25" hidden="1" customHeight="1" outlineLevel="3" thickBot="1" x14ac:dyDescent="0.3">
      <c r="A35" s="1607"/>
      <c r="B35" s="1699"/>
      <c r="C35" s="134" t="s">
        <v>190</v>
      </c>
      <c r="D35" s="976">
        <v>42826</v>
      </c>
      <c r="E35" s="976">
        <v>42855</v>
      </c>
      <c r="F35" s="1698"/>
      <c r="G35" s="1619"/>
      <c r="H35" s="1592"/>
      <c r="I35" s="1589"/>
      <c r="J35" s="1589"/>
      <c r="K35" s="1591"/>
      <c r="L35" s="1616"/>
      <c r="M35" s="807" t="str">
        <f t="shared" si="1"/>
        <v/>
      </c>
      <c r="N35" s="1216" t="str">
        <f t="shared" si="2"/>
        <v/>
      </c>
      <c r="O35" s="1186"/>
      <c r="P35" s="1013" t="str">
        <f t="shared" si="7"/>
        <v/>
      </c>
      <c r="Q35" s="1272"/>
      <c r="R35" s="1283"/>
      <c r="S35" s="1014" t="str">
        <f t="shared" si="8"/>
        <v/>
      </c>
      <c r="T35" s="1231" t="str">
        <f t="shared" si="4"/>
        <v>Sin Iniciar</v>
      </c>
      <c r="U35" s="1164" t="str">
        <f t="shared" si="5"/>
        <v>6</v>
      </c>
      <c r="V35" s="845"/>
      <c r="W35" s="1302">
        <f t="shared" si="0"/>
        <v>1</v>
      </c>
      <c r="X35" s="1546"/>
    </row>
    <row r="36" spans="1:24" s="105" customFormat="1" ht="36.75" hidden="1" customHeight="1" outlineLevel="3" thickBot="1" x14ac:dyDescent="0.3">
      <c r="A36" s="1607"/>
      <c r="B36" s="1699" t="s">
        <v>191</v>
      </c>
      <c r="C36" s="134" t="s">
        <v>192</v>
      </c>
      <c r="D36" s="1450">
        <v>42795</v>
      </c>
      <c r="E36" s="1450">
        <v>42824</v>
      </c>
      <c r="F36" s="975" t="s">
        <v>163</v>
      </c>
      <c r="G36" s="1619" t="s">
        <v>193</v>
      </c>
      <c r="H36" s="1556" t="s">
        <v>41</v>
      </c>
      <c r="I36" s="1701" t="s">
        <v>194</v>
      </c>
      <c r="J36" s="1701" t="s">
        <v>194</v>
      </c>
      <c r="K36" s="1701" t="s">
        <v>194</v>
      </c>
      <c r="L36" s="1605" t="s">
        <v>194</v>
      </c>
      <c r="M36" s="807" t="str">
        <f t="shared" si="1"/>
        <v/>
      </c>
      <c r="N36" s="1216" t="str">
        <f t="shared" si="2"/>
        <v/>
      </c>
      <c r="O36" s="1186"/>
      <c r="P36" s="1013" t="str">
        <f t="shared" si="7"/>
        <v/>
      </c>
      <c r="Q36" s="1272"/>
      <c r="R36" s="1283"/>
      <c r="S36" s="1014" t="str">
        <f t="shared" si="8"/>
        <v/>
      </c>
      <c r="T36" s="1231" t="str">
        <f t="shared" si="4"/>
        <v>Sin Iniciar</v>
      </c>
      <c r="U36" s="1164" t="str">
        <f t="shared" si="5"/>
        <v>6</v>
      </c>
      <c r="V36" s="845"/>
      <c r="W36" s="1302">
        <f t="shared" si="0"/>
        <v>1</v>
      </c>
      <c r="X36" s="1546"/>
    </row>
    <row r="37" spans="1:24" s="105" customFormat="1" ht="35.25" hidden="1" customHeight="1" outlineLevel="3" thickBot="1" x14ac:dyDescent="0.3">
      <c r="A37" s="1607"/>
      <c r="B37" s="1699"/>
      <c r="C37" s="134" t="s">
        <v>195</v>
      </c>
      <c r="D37" s="1450">
        <v>42795</v>
      </c>
      <c r="E37" s="1450">
        <v>42826</v>
      </c>
      <c r="F37" s="1698" t="s">
        <v>196</v>
      </c>
      <c r="G37" s="1619"/>
      <c r="H37" s="1556"/>
      <c r="I37" s="1701"/>
      <c r="J37" s="1701"/>
      <c r="K37" s="1701"/>
      <c r="L37" s="1605"/>
      <c r="M37" s="807" t="str">
        <f t="shared" si="1"/>
        <v/>
      </c>
      <c r="N37" s="1216" t="str">
        <f t="shared" si="2"/>
        <v/>
      </c>
      <c r="O37" s="1186"/>
      <c r="P37" s="1013" t="str">
        <f t="shared" si="7"/>
        <v/>
      </c>
      <c r="Q37" s="1272"/>
      <c r="R37" s="1283"/>
      <c r="S37" s="1014" t="str">
        <f t="shared" si="8"/>
        <v/>
      </c>
      <c r="T37" s="1231" t="str">
        <f t="shared" si="4"/>
        <v>Sin Iniciar</v>
      </c>
      <c r="U37" s="1164" t="str">
        <f t="shared" si="5"/>
        <v>6</v>
      </c>
      <c r="V37" s="845"/>
      <c r="W37" s="1302">
        <f t="shared" si="0"/>
        <v>1</v>
      </c>
      <c r="X37" s="1546"/>
    </row>
    <row r="38" spans="1:24" s="105" customFormat="1" ht="35.25" hidden="1" customHeight="1" outlineLevel="3" thickBot="1" x14ac:dyDescent="0.3">
      <c r="A38" s="1607"/>
      <c r="B38" s="1699"/>
      <c r="C38" s="134" t="s">
        <v>197</v>
      </c>
      <c r="D38" s="1450">
        <v>42856</v>
      </c>
      <c r="E38" s="1450">
        <v>42887</v>
      </c>
      <c r="F38" s="1698"/>
      <c r="G38" s="1619"/>
      <c r="H38" s="1556"/>
      <c r="I38" s="1701"/>
      <c r="J38" s="1701"/>
      <c r="K38" s="1701"/>
      <c r="L38" s="1605"/>
      <c r="M38" s="807" t="str">
        <f t="shared" si="1"/>
        <v/>
      </c>
      <c r="N38" s="1216" t="str">
        <f t="shared" si="2"/>
        <v/>
      </c>
      <c r="O38" s="1186"/>
      <c r="P38" s="1013" t="str">
        <f t="shared" si="7"/>
        <v/>
      </c>
      <c r="Q38" s="1272"/>
      <c r="R38" s="1283"/>
      <c r="S38" s="1014" t="str">
        <f t="shared" si="8"/>
        <v/>
      </c>
      <c r="T38" s="1231" t="str">
        <f t="shared" si="4"/>
        <v>Sin Iniciar</v>
      </c>
      <c r="U38" s="1164" t="str">
        <f t="shared" si="5"/>
        <v>6</v>
      </c>
      <c r="V38" s="845"/>
      <c r="W38" s="1302">
        <f t="shared" si="0"/>
        <v>1</v>
      </c>
      <c r="X38" s="1546"/>
    </row>
    <row r="39" spans="1:24" s="105" customFormat="1" ht="35.25" hidden="1" customHeight="1" outlineLevel="3" thickBot="1" x14ac:dyDescent="0.3">
      <c r="A39" s="1607"/>
      <c r="B39" s="1699"/>
      <c r="C39" s="134" t="s">
        <v>223</v>
      </c>
      <c r="D39" s="1450">
        <v>42856</v>
      </c>
      <c r="E39" s="1450">
        <v>42887</v>
      </c>
      <c r="F39" s="1698"/>
      <c r="G39" s="1619"/>
      <c r="H39" s="1556"/>
      <c r="I39" s="1701"/>
      <c r="J39" s="1701"/>
      <c r="K39" s="1701"/>
      <c r="L39" s="1605"/>
      <c r="M39" s="807" t="str">
        <f t="shared" si="1"/>
        <v/>
      </c>
      <c r="N39" s="1216" t="str">
        <f t="shared" si="2"/>
        <v/>
      </c>
      <c r="O39" s="1186"/>
      <c r="P39" s="1013" t="str">
        <f t="shared" si="7"/>
        <v/>
      </c>
      <c r="Q39" s="1272"/>
      <c r="R39" s="1283"/>
      <c r="S39" s="1014" t="str">
        <f t="shared" si="8"/>
        <v/>
      </c>
      <c r="T39" s="1231" t="str">
        <f t="shared" si="4"/>
        <v>Sin Iniciar</v>
      </c>
      <c r="U39" s="1164" t="str">
        <f t="shared" si="5"/>
        <v>6</v>
      </c>
      <c r="V39" s="845"/>
      <c r="W39" s="1302">
        <f t="shared" si="0"/>
        <v>1</v>
      </c>
      <c r="X39" s="1546"/>
    </row>
    <row r="40" spans="1:24" s="105" customFormat="1" ht="35.25" hidden="1" customHeight="1" outlineLevel="3" thickBot="1" x14ac:dyDescent="0.3">
      <c r="A40" s="1607"/>
      <c r="B40" s="1699"/>
      <c r="C40" s="134" t="s">
        <v>198</v>
      </c>
      <c r="D40" s="1450">
        <v>42940</v>
      </c>
      <c r="E40" s="1450">
        <v>43039</v>
      </c>
      <c r="F40" s="1698" t="s">
        <v>199</v>
      </c>
      <c r="G40" s="1619"/>
      <c r="H40" s="1556"/>
      <c r="I40" s="1701"/>
      <c r="J40" s="1701"/>
      <c r="K40" s="1701"/>
      <c r="L40" s="1605"/>
      <c r="M40" s="807" t="str">
        <f t="shared" si="1"/>
        <v/>
      </c>
      <c r="N40" s="1216" t="str">
        <f t="shared" si="2"/>
        <v/>
      </c>
      <c r="O40" s="1186"/>
      <c r="P40" s="1013" t="str">
        <f t="shared" si="7"/>
        <v/>
      </c>
      <c r="Q40" s="1272"/>
      <c r="R40" s="1283"/>
      <c r="S40" s="1014" t="str">
        <f t="shared" si="8"/>
        <v/>
      </c>
      <c r="T40" s="1231" t="str">
        <f t="shared" si="4"/>
        <v>Sin Iniciar</v>
      </c>
      <c r="U40" s="1164" t="str">
        <f t="shared" si="5"/>
        <v>6</v>
      </c>
      <c r="V40" s="845"/>
      <c r="W40" s="1302">
        <f t="shared" si="0"/>
        <v>1</v>
      </c>
      <c r="X40" s="1546"/>
    </row>
    <row r="41" spans="1:24" s="105" customFormat="1" ht="35.25" hidden="1" customHeight="1" outlineLevel="3" thickBot="1" x14ac:dyDescent="0.3">
      <c r="A41" s="1607"/>
      <c r="B41" s="1699"/>
      <c r="C41" s="134" t="s">
        <v>200</v>
      </c>
      <c r="D41" s="1450">
        <v>42940</v>
      </c>
      <c r="E41" s="1450">
        <v>43039</v>
      </c>
      <c r="F41" s="1698"/>
      <c r="G41" s="1619"/>
      <c r="H41" s="1556"/>
      <c r="I41" s="1701"/>
      <c r="J41" s="1701"/>
      <c r="K41" s="1701"/>
      <c r="L41" s="1605"/>
      <c r="M41" s="807" t="str">
        <f t="shared" si="1"/>
        <v/>
      </c>
      <c r="N41" s="1216" t="str">
        <f t="shared" si="2"/>
        <v/>
      </c>
      <c r="O41" s="1186"/>
      <c r="P41" s="1013" t="str">
        <f t="shared" si="7"/>
        <v/>
      </c>
      <c r="Q41" s="1272"/>
      <c r="R41" s="1283"/>
      <c r="S41" s="1014" t="str">
        <f t="shared" si="8"/>
        <v/>
      </c>
      <c r="T41" s="1231" t="str">
        <f t="shared" si="4"/>
        <v>Sin Iniciar</v>
      </c>
      <c r="U41" s="1164" t="str">
        <f t="shared" si="5"/>
        <v>6</v>
      </c>
      <c r="V41" s="845"/>
      <c r="W41" s="1302">
        <f t="shared" si="0"/>
        <v>1</v>
      </c>
      <c r="X41" s="1546"/>
    </row>
    <row r="42" spans="1:24" s="105" customFormat="1" ht="35.25" hidden="1" customHeight="1" outlineLevel="3" thickBot="1" x14ac:dyDescent="0.3">
      <c r="A42" s="1607"/>
      <c r="B42" s="1699"/>
      <c r="C42" s="134" t="s">
        <v>201</v>
      </c>
      <c r="D42" s="1450">
        <v>42940</v>
      </c>
      <c r="E42" s="1450">
        <v>43039</v>
      </c>
      <c r="F42" s="1698"/>
      <c r="G42" s="1619"/>
      <c r="H42" s="1556"/>
      <c r="I42" s="1701"/>
      <c r="J42" s="1701"/>
      <c r="K42" s="1701"/>
      <c r="L42" s="1605"/>
      <c r="M42" s="807" t="str">
        <f t="shared" si="1"/>
        <v/>
      </c>
      <c r="N42" s="1216" t="str">
        <f t="shared" si="2"/>
        <v/>
      </c>
      <c r="O42" s="1186"/>
      <c r="P42" s="1013" t="str">
        <f t="shared" si="7"/>
        <v/>
      </c>
      <c r="Q42" s="1272"/>
      <c r="R42" s="1283"/>
      <c r="S42" s="1014" t="str">
        <f t="shared" si="8"/>
        <v/>
      </c>
      <c r="T42" s="1231" t="str">
        <f t="shared" si="4"/>
        <v>Sin Iniciar</v>
      </c>
      <c r="U42" s="1164" t="str">
        <f t="shared" si="5"/>
        <v>6</v>
      </c>
      <c r="V42" s="845"/>
      <c r="W42" s="1302">
        <f t="shared" si="0"/>
        <v>1</v>
      </c>
      <c r="X42" s="1546"/>
    </row>
    <row r="43" spans="1:24" s="105" customFormat="1" ht="35.25" hidden="1" customHeight="1" outlineLevel="3" thickBot="1" x14ac:dyDescent="0.3">
      <c r="A43" s="1607"/>
      <c r="B43" s="1699"/>
      <c r="C43" s="134" t="s">
        <v>202</v>
      </c>
      <c r="D43" s="1450">
        <v>42940</v>
      </c>
      <c r="E43" s="1450">
        <v>43039</v>
      </c>
      <c r="F43" s="1698"/>
      <c r="G43" s="1619"/>
      <c r="H43" s="1556"/>
      <c r="I43" s="1701"/>
      <c r="J43" s="1701"/>
      <c r="K43" s="1701"/>
      <c r="L43" s="1605"/>
      <c r="M43" s="807" t="str">
        <f t="shared" si="1"/>
        <v/>
      </c>
      <c r="N43" s="1216" t="str">
        <f t="shared" si="2"/>
        <v/>
      </c>
      <c r="O43" s="1186"/>
      <c r="P43" s="1013" t="str">
        <f t="shared" si="7"/>
        <v/>
      </c>
      <c r="Q43" s="1272"/>
      <c r="R43" s="1283"/>
      <c r="S43" s="1014" t="str">
        <f t="shared" si="8"/>
        <v/>
      </c>
      <c r="T43" s="1231" t="str">
        <f t="shared" si="4"/>
        <v>Sin Iniciar</v>
      </c>
      <c r="U43" s="1164" t="str">
        <f t="shared" si="5"/>
        <v>6</v>
      </c>
      <c r="V43" s="845"/>
      <c r="W43" s="1302">
        <f t="shared" si="0"/>
        <v>1</v>
      </c>
      <c r="X43" s="1546"/>
    </row>
    <row r="44" spans="1:24" s="105" customFormat="1" ht="35.25" hidden="1" customHeight="1" outlineLevel="3" thickBot="1" x14ac:dyDescent="0.3">
      <c r="A44" s="1607"/>
      <c r="B44" s="1699"/>
      <c r="C44" s="134" t="s">
        <v>203</v>
      </c>
      <c r="D44" s="1450">
        <v>42940</v>
      </c>
      <c r="E44" s="1450">
        <v>43039</v>
      </c>
      <c r="F44" s="1698"/>
      <c r="G44" s="1619"/>
      <c r="H44" s="1556"/>
      <c r="I44" s="1701"/>
      <c r="J44" s="1701"/>
      <c r="K44" s="1701"/>
      <c r="L44" s="1605"/>
      <c r="M44" s="807" t="str">
        <f t="shared" si="1"/>
        <v/>
      </c>
      <c r="N44" s="1216" t="str">
        <f t="shared" si="2"/>
        <v/>
      </c>
      <c r="O44" s="1186"/>
      <c r="P44" s="1013" t="str">
        <f t="shared" si="7"/>
        <v/>
      </c>
      <c r="Q44" s="1272"/>
      <c r="R44" s="1283"/>
      <c r="S44" s="1014" t="str">
        <f t="shared" si="8"/>
        <v/>
      </c>
      <c r="T44" s="1231" t="str">
        <f t="shared" si="4"/>
        <v>Sin Iniciar</v>
      </c>
      <c r="U44" s="1164" t="str">
        <f t="shared" si="5"/>
        <v>6</v>
      </c>
      <c r="V44" s="845"/>
      <c r="W44" s="1302">
        <f t="shared" si="0"/>
        <v>1</v>
      </c>
      <c r="X44" s="1546"/>
    </row>
    <row r="45" spans="1:24" s="105" customFormat="1" ht="35.25" hidden="1" customHeight="1" outlineLevel="3" thickBot="1" x14ac:dyDescent="0.3">
      <c r="A45" s="1607"/>
      <c r="B45" s="1699"/>
      <c r="C45" s="134" t="s">
        <v>204</v>
      </c>
      <c r="D45" s="976">
        <v>43040</v>
      </c>
      <c r="E45" s="976">
        <v>43049</v>
      </c>
      <c r="F45" s="1698" t="s">
        <v>205</v>
      </c>
      <c r="G45" s="1619"/>
      <c r="H45" s="1556"/>
      <c r="I45" s="1701"/>
      <c r="J45" s="1701"/>
      <c r="K45" s="1701"/>
      <c r="L45" s="1605"/>
      <c r="M45" s="807" t="str">
        <f t="shared" si="1"/>
        <v/>
      </c>
      <c r="N45" s="1216" t="str">
        <f t="shared" si="2"/>
        <v/>
      </c>
      <c r="O45" s="1186"/>
      <c r="P45" s="1013" t="str">
        <f t="shared" si="7"/>
        <v/>
      </c>
      <c r="Q45" s="1272"/>
      <c r="R45" s="1283"/>
      <c r="S45" s="1014" t="str">
        <f t="shared" si="8"/>
        <v/>
      </c>
      <c r="T45" s="1231" t="str">
        <f t="shared" si="4"/>
        <v>Sin Iniciar</v>
      </c>
      <c r="U45" s="1164" t="str">
        <f t="shared" si="5"/>
        <v>6</v>
      </c>
      <c r="V45" s="845"/>
      <c r="W45" s="1302">
        <f t="shared" si="0"/>
        <v>1</v>
      </c>
      <c r="X45" s="1546"/>
    </row>
    <row r="46" spans="1:24" s="105" customFormat="1" ht="35.25" hidden="1" customHeight="1" outlineLevel="3" thickBot="1" x14ac:dyDescent="0.3">
      <c r="A46" s="1607"/>
      <c r="B46" s="1699"/>
      <c r="C46" s="134" t="s">
        <v>206</v>
      </c>
      <c r="D46" s="976">
        <v>43052</v>
      </c>
      <c r="E46" s="976">
        <v>43085</v>
      </c>
      <c r="F46" s="1698"/>
      <c r="G46" s="1619"/>
      <c r="H46" s="1556"/>
      <c r="I46" s="1701"/>
      <c r="J46" s="1701"/>
      <c r="K46" s="1701"/>
      <c r="L46" s="1605"/>
      <c r="M46" s="807" t="str">
        <f t="shared" si="1"/>
        <v/>
      </c>
      <c r="N46" s="1216" t="str">
        <f t="shared" si="2"/>
        <v/>
      </c>
      <c r="O46" s="1186"/>
      <c r="P46" s="1013" t="str">
        <f t="shared" si="7"/>
        <v/>
      </c>
      <c r="Q46" s="1272"/>
      <c r="R46" s="1283"/>
      <c r="S46" s="1014" t="str">
        <f t="shared" si="8"/>
        <v/>
      </c>
      <c r="T46" s="1231" t="str">
        <f t="shared" si="4"/>
        <v>Sin Iniciar</v>
      </c>
      <c r="U46" s="1164" t="str">
        <f t="shared" si="5"/>
        <v>6</v>
      </c>
      <c r="V46" s="845"/>
      <c r="W46" s="1302">
        <f t="shared" si="0"/>
        <v>1</v>
      </c>
      <c r="X46" s="1546"/>
    </row>
    <row r="47" spans="1:24" s="105" customFormat="1" ht="35.25" hidden="1" customHeight="1" outlineLevel="3" thickBot="1" x14ac:dyDescent="0.3">
      <c r="A47" s="1607"/>
      <c r="B47" s="1699" t="s">
        <v>207</v>
      </c>
      <c r="C47" s="134" t="s">
        <v>208</v>
      </c>
      <c r="D47" s="976">
        <v>42758</v>
      </c>
      <c r="E47" s="976">
        <v>42766</v>
      </c>
      <c r="F47" s="1698" t="s">
        <v>209</v>
      </c>
      <c r="G47" s="159" t="s">
        <v>174</v>
      </c>
      <c r="H47" s="961" t="s">
        <v>174</v>
      </c>
      <c r="I47" s="961" t="s">
        <v>174</v>
      </c>
      <c r="J47" s="961" t="s">
        <v>174</v>
      </c>
      <c r="K47" s="961" t="s">
        <v>174</v>
      </c>
      <c r="L47" s="1055" t="s">
        <v>174</v>
      </c>
      <c r="M47" s="807">
        <f t="shared" si="1"/>
        <v>8</v>
      </c>
      <c r="N47" s="1216" t="str">
        <f t="shared" si="2"/>
        <v/>
      </c>
      <c r="O47" s="1186"/>
      <c r="P47" s="1013" t="str">
        <f t="shared" si="7"/>
        <v/>
      </c>
      <c r="Q47" s="1272"/>
      <c r="R47" s="1283"/>
      <c r="S47" s="1014" t="str">
        <f t="shared" si="8"/>
        <v/>
      </c>
      <c r="T47" s="1231" t="str">
        <f t="shared" si="4"/>
        <v>Sin Iniciar</v>
      </c>
      <c r="U47" s="1164" t="str">
        <f t="shared" si="5"/>
        <v>6</v>
      </c>
      <c r="V47" s="845"/>
      <c r="W47" s="1302">
        <f t="shared" si="0"/>
        <v>1</v>
      </c>
      <c r="X47" s="1546"/>
    </row>
    <row r="48" spans="1:24" s="105" customFormat="1" ht="35.25" hidden="1" customHeight="1" outlineLevel="3" thickBot="1" x14ac:dyDescent="0.3">
      <c r="A48" s="1607"/>
      <c r="B48" s="1699"/>
      <c r="C48" s="134" t="s">
        <v>210</v>
      </c>
      <c r="D48" s="976">
        <v>42826</v>
      </c>
      <c r="E48" s="976">
        <v>42855</v>
      </c>
      <c r="F48" s="1698"/>
      <c r="G48" s="159" t="s">
        <v>174</v>
      </c>
      <c r="H48" s="961" t="s">
        <v>174</v>
      </c>
      <c r="I48" s="961" t="s">
        <v>174</v>
      </c>
      <c r="J48" s="961" t="s">
        <v>174</v>
      </c>
      <c r="K48" s="961" t="s">
        <v>174</v>
      </c>
      <c r="L48" s="1055" t="s">
        <v>174</v>
      </c>
      <c r="M48" s="807" t="str">
        <f t="shared" ref="M48:M78" si="11">+IF(D48="","",IF(MONTH($C$2)&lt;MONTH(D48),"",E48-D48))</f>
        <v/>
      </c>
      <c r="N48" s="1216" t="str">
        <f t="shared" ref="N48:N78" si="12">+IF(D48="","",IF(AND(MONTH($C$2)&gt;=MONTH(D48),MONTH($C$2)&lt;=MONTH(E48)),"X",""))</f>
        <v/>
      </c>
      <c r="O48" s="1186"/>
      <c r="P48" s="1013" t="str">
        <f t="shared" si="7"/>
        <v/>
      </c>
      <c r="Q48" s="1272"/>
      <c r="R48" s="1283"/>
      <c r="S48" s="1014" t="str">
        <f t="shared" si="8"/>
        <v/>
      </c>
      <c r="T48" s="1231" t="str">
        <f t="shared" si="4"/>
        <v>Sin Iniciar</v>
      </c>
      <c r="U48" s="1164" t="str">
        <f t="shared" si="5"/>
        <v>6</v>
      </c>
      <c r="V48" s="845"/>
      <c r="W48" s="1302">
        <f t="shared" si="0"/>
        <v>1</v>
      </c>
      <c r="X48" s="1546"/>
    </row>
    <row r="49" spans="1:24" s="105" customFormat="1" ht="35.25" hidden="1" customHeight="1" outlineLevel="3" thickBot="1" x14ac:dyDescent="0.3">
      <c r="A49" s="1607"/>
      <c r="B49" s="1699" t="s">
        <v>211</v>
      </c>
      <c r="C49" s="134" t="s">
        <v>212</v>
      </c>
      <c r="D49" s="1450">
        <v>42795</v>
      </c>
      <c r="E49" s="1450">
        <v>42807</v>
      </c>
      <c r="F49" s="975" t="s">
        <v>213</v>
      </c>
      <c r="G49" s="159" t="s">
        <v>174</v>
      </c>
      <c r="H49" s="961" t="s">
        <v>174</v>
      </c>
      <c r="I49" s="961" t="s">
        <v>174</v>
      </c>
      <c r="J49" s="961" t="s">
        <v>174</v>
      </c>
      <c r="K49" s="961" t="s">
        <v>174</v>
      </c>
      <c r="L49" s="1055" t="s">
        <v>174</v>
      </c>
      <c r="M49" s="807" t="str">
        <f t="shared" si="11"/>
        <v/>
      </c>
      <c r="N49" s="1216" t="str">
        <f t="shared" si="12"/>
        <v/>
      </c>
      <c r="O49" s="1186"/>
      <c r="P49" s="1013" t="str">
        <f t="shared" si="7"/>
        <v/>
      </c>
      <c r="Q49" s="1272"/>
      <c r="R49" s="1283"/>
      <c r="S49" s="1014" t="str">
        <f t="shared" si="8"/>
        <v/>
      </c>
      <c r="T49" s="1231" t="str">
        <f t="shared" si="4"/>
        <v>Sin Iniciar</v>
      </c>
      <c r="U49" s="1164" t="str">
        <f t="shared" si="5"/>
        <v>6</v>
      </c>
      <c r="V49" s="845"/>
      <c r="W49" s="1302">
        <f t="shared" si="0"/>
        <v>1</v>
      </c>
      <c r="X49" s="1546"/>
    </row>
    <row r="50" spans="1:24" s="105" customFormat="1" ht="35.25" hidden="1" customHeight="1" outlineLevel="3" thickBot="1" x14ac:dyDescent="0.3">
      <c r="A50" s="1607"/>
      <c r="B50" s="1699"/>
      <c r="C50" s="134" t="s">
        <v>214</v>
      </c>
      <c r="D50" s="976">
        <v>42795</v>
      </c>
      <c r="E50" s="976">
        <v>42807</v>
      </c>
      <c r="F50" s="975" t="s">
        <v>215</v>
      </c>
      <c r="G50" s="977"/>
      <c r="H50" s="961"/>
      <c r="I50" s="953"/>
      <c r="J50" s="954"/>
      <c r="K50" s="68"/>
      <c r="L50" s="1056">
        <f t="shared" ref="L50" si="13">+K50*J50</f>
        <v>0</v>
      </c>
      <c r="M50" s="807" t="str">
        <f t="shared" si="11"/>
        <v/>
      </c>
      <c r="N50" s="1216" t="str">
        <f t="shared" si="12"/>
        <v/>
      </c>
      <c r="O50" s="1186"/>
      <c r="P50" s="1013" t="str">
        <f t="shared" si="7"/>
        <v/>
      </c>
      <c r="Q50" s="1272"/>
      <c r="R50" s="1283"/>
      <c r="S50" s="1014" t="str">
        <f t="shared" si="8"/>
        <v/>
      </c>
      <c r="T50" s="1231" t="str">
        <f t="shared" si="4"/>
        <v>Sin Iniciar</v>
      </c>
      <c r="U50" s="1164" t="str">
        <f t="shared" si="5"/>
        <v>6</v>
      </c>
      <c r="V50" s="845"/>
      <c r="W50" s="1302">
        <f t="shared" si="0"/>
        <v>1</v>
      </c>
      <c r="X50" s="1546"/>
    </row>
    <row r="51" spans="1:24" s="105" customFormat="1" ht="36" hidden="1" customHeight="1" outlineLevel="3" thickBot="1" x14ac:dyDescent="0.3">
      <c r="A51" s="1607"/>
      <c r="B51" s="1699"/>
      <c r="C51" s="134" t="s">
        <v>216</v>
      </c>
      <c r="D51" s="976">
        <v>42856</v>
      </c>
      <c r="E51" s="976">
        <v>43009</v>
      </c>
      <c r="F51" s="975" t="s">
        <v>217</v>
      </c>
      <c r="G51" s="1619" t="s">
        <v>224</v>
      </c>
      <c r="H51" s="1592" t="s">
        <v>21</v>
      </c>
      <c r="I51" s="1589" t="s">
        <v>174</v>
      </c>
      <c r="J51" s="1589" t="s">
        <v>174</v>
      </c>
      <c r="K51" s="1591">
        <v>250000000</v>
      </c>
      <c r="L51" s="1605">
        <v>250000000</v>
      </c>
      <c r="M51" s="807" t="str">
        <f t="shared" si="11"/>
        <v/>
      </c>
      <c r="N51" s="1216" t="str">
        <f t="shared" si="12"/>
        <v/>
      </c>
      <c r="O51" s="1186"/>
      <c r="P51" s="1013" t="str">
        <f t="shared" si="7"/>
        <v/>
      </c>
      <c r="Q51" s="1272"/>
      <c r="R51" s="1283"/>
      <c r="S51" s="1014" t="str">
        <f t="shared" si="8"/>
        <v/>
      </c>
      <c r="T51" s="1231" t="str">
        <f t="shared" si="4"/>
        <v>Sin Iniciar</v>
      </c>
      <c r="U51" s="1164" t="str">
        <f t="shared" si="5"/>
        <v>6</v>
      </c>
      <c r="V51" s="845"/>
      <c r="W51" s="1302">
        <f t="shared" si="0"/>
        <v>1</v>
      </c>
      <c r="X51" s="1546"/>
    </row>
    <row r="52" spans="1:24" s="105" customFormat="1" ht="35.25" hidden="1" customHeight="1" outlineLevel="3" thickBot="1" x14ac:dyDescent="0.3">
      <c r="A52" s="1607"/>
      <c r="B52" s="1719"/>
      <c r="C52" s="135" t="s">
        <v>218</v>
      </c>
      <c r="D52" s="145">
        <v>43010</v>
      </c>
      <c r="E52" s="145">
        <v>43069</v>
      </c>
      <c r="F52" s="157" t="s">
        <v>219</v>
      </c>
      <c r="G52" s="1741"/>
      <c r="H52" s="1742"/>
      <c r="I52" s="1743"/>
      <c r="J52" s="1743"/>
      <c r="K52" s="1744"/>
      <c r="L52" s="1740"/>
      <c r="M52" s="808" t="str">
        <f t="shared" si="11"/>
        <v/>
      </c>
      <c r="N52" s="1217" t="str">
        <f t="shared" si="12"/>
        <v/>
      </c>
      <c r="O52" s="1187"/>
      <c r="P52" s="1015" t="str">
        <f t="shared" si="7"/>
        <v/>
      </c>
      <c r="Q52" s="1273"/>
      <c r="R52" s="1284"/>
      <c r="S52" s="1016" t="str">
        <f t="shared" si="8"/>
        <v/>
      </c>
      <c r="T52" s="1232" t="str">
        <f t="shared" si="4"/>
        <v>Sin Iniciar</v>
      </c>
      <c r="U52" s="1165" t="str">
        <f t="shared" si="5"/>
        <v>6</v>
      </c>
      <c r="V52" s="1094"/>
      <c r="W52" s="1302">
        <f t="shared" si="0"/>
        <v>1</v>
      </c>
      <c r="X52" s="1546"/>
    </row>
    <row r="53" spans="1:24" s="105" customFormat="1" ht="35.25" hidden="1" customHeight="1" outlineLevel="3" thickBot="1" x14ac:dyDescent="0.3">
      <c r="A53" s="1607"/>
      <c r="B53" s="1737" t="s">
        <v>1854</v>
      </c>
      <c r="C53" s="1738"/>
      <c r="D53" s="1738"/>
      <c r="E53" s="1738"/>
      <c r="F53" s="1739"/>
      <c r="G53" s="1188"/>
      <c r="H53" s="1001"/>
      <c r="I53" s="1098"/>
      <c r="J53" s="1099"/>
      <c r="K53" s="1001"/>
      <c r="L53" s="1100"/>
      <c r="M53" s="1101" t="str">
        <f t="shared" si="11"/>
        <v/>
      </c>
      <c r="N53" s="1219" t="str">
        <f t="shared" si="12"/>
        <v/>
      </c>
      <c r="O53" s="1189"/>
      <c r="P53" s="1019" t="str">
        <f t="shared" si="7"/>
        <v/>
      </c>
      <c r="Q53" s="1276"/>
      <c r="R53" s="1288"/>
      <c r="S53" s="1020"/>
      <c r="T53" s="1235"/>
      <c r="U53" s="1166" t="str">
        <f t="shared" si="5"/>
        <v/>
      </c>
      <c r="V53" s="1102"/>
      <c r="W53" s="1302"/>
      <c r="X53" s="1546"/>
    </row>
    <row r="54" spans="1:24" s="105" customFormat="1" ht="48.75" hidden="1" customHeight="1" outlineLevel="3" thickBot="1" x14ac:dyDescent="0.3">
      <c r="A54" s="1607"/>
      <c r="B54" s="926" t="s">
        <v>220</v>
      </c>
      <c r="C54" s="923" t="s">
        <v>221</v>
      </c>
      <c r="D54" s="924">
        <v>42751</v>
      </c>
      <c r="E54" s="924">
        <v>43085</v>
      </c>
      <c r="F54" s="925"/>
      <c r="G54" s="1103" t="s">
        <v>174</v>
      </c>
      <c r="H54" s="1104" t="s">
        <v>174</v>
      </c>
      <c r="I54" s="238" t="s">
        <v>174</v>
      </c>
      <c r="J54" s="238" t="s">
        <v>174</v>
      </c>
      <c r="K54" s="238" t="s">
        <v>174</v>
      </c>
      <c r="L54" s="1105" t="s">
        <v>174</v>
      </c>
      <c r="M54" s="1106">
        <f t="shared" si="11"/>
        <v>334</v>
      </c>
      <c r="N54" s="1220" t="str">
        <f t="shared" si="12"/>
        <v>X</v>
      </c>
      <c r="O54" s="1190"/>
      <c r="P54" s="1018">
        <f t="shared" si="7"/>
        <v>0.12874251497005987</v>
      </c>
      <c r="Q54" s="1277">
        <v>0.12870000000000001</v>
      </c>
      <c r="R54" s="1289"/>
      <c r="S54" s="1107">
        <f t="shared" si="8"/>
        <v>0.99966976744186065</v>
      </c>
      <c r="T54" s="1236" t="str">
        <f t="shared" si="4"/>
        <v>Normal</v>
      </c>
      <c r="U54" s="1167" t="str">
        <f t="shared" si="5"/>
        <v>J</v>
      </c>
      <c r="V54" s="1108"/>
      <c r="W54" s="1302">
        <f t="shared" si="0"/>
        <v>1</v>
      </c>
      <c r="X54" s="1546"/>
    </row>
    <row r="55" spans="1:24" s="105" customFormat="1" ht="35.25" hidden="1" customHeight="1" outlineLevel="3" thickBot="1" x14ac:dyDescent="0.3">
      <c r="A55" s="1607"/>
      <c r="B55" s="1689" t="s">
        <v>494</v>
      </c>
      <c r="C55" s="1690"/>
      <c r="D55" s="1690"/>
      <c r="E55" s="1690"/>
      <c r="F55" s="1691"/>
      <c r="G55" s="1191"/>
      <c r="H55" s="1115"/>
      <c r="I55" s="1116"/>
      <c r="J55" s="1117"/>
      <c r="K55" s="1115"/>
      <c r="L55" s="1118"/>
      <c r="M55" s="1106" t="str">
        <f t="shared" si="11"/>
        <v/>
      </c>
      <c r="N55" s="1220" t="str">
        <f t="shared" si="12"/>
        <v/>
      </c>
      <c r="O55" s="1190"/>
      <c r="P55" s="1018" t="str">
        <f t="shared" si="7"/>
        <v/>
      </c>
      <c r="Q55" s="1277"/>
      <c r="R55" s="1289"/>
      <c r="S55" s="1107" t="str">
        <f t="shared" si="8"/>
        <v/>
      </c>
      <c r="T55" s="1236"/>
      <c r="U55" s="1167"/>
      <c r="V55" s="1108"/>
      <c r="W55" s="1302"/>
      <c r="X55" s="1546"/>
    </row>
    <row r="56" spans="1:24" s="105" customFormat="1" ht="35.25" hidden="1" customHeight="1" outlineLevel="3" thickBot="1" x14ac:dyDescent="0.3">
      <c r="A56" s="1768"/>
      <c r="B56" s="1109" t="s">
        <v>495</v>
      </c>
      <c r="C56" s="162" t="s">
        <v>496</v>
      </c>
      <c r="D56" s="163">
        <v>42751</v>
      </c>
      <c r="E56" s="163">
        <v>42794</v>
      </c>
      <c r="F56" s="164"/>
      <c r="G56" s="165" t="s">
        <v>497</v>
      </c>
      <c r="H56" s="166" t="s">
        <v>21</v>
      </c>
      <c r="I56" s="993" t="s">
        <v>174</v>
      </c>
      <c r="J56" s="993">
        <v>1</v>
      </c>
      <c r="K56" s="367">
        <v>27500000</v>
      </c>
      <c r="L56" s="1110">
        <f>+K56*J56</f>
        <v>27500000</v>
      </c>
      <c r="M56" s="1111">
        <f t="shared" si="11"/>
        <v>43</v>
      </c>
      <c r="N56" s="1221" t="str">
        <f t="shared" si="12"/>
        <v>X</v>
      </c>
      <c r="O56" s="1328" t="s">
        <v>2361</v>
      </c>
      <c r="P56" s="1112">
        <f t="shared" si="7"/>
        <v>1</v>
      </c>
      <c r="Q56" s="1278">
        <v>1</v>
      </c>
      <c r="R56" s="1290">
        <f>+Q56</f>
        <v>1</v>
      </c>
      <c r="S56" s="1113">
        <f t="shared" si="8"/>
        <v>1</v>
      </c>
      <c r="T56" s="1237" t="str">
        <f t="shared" si="4"/>
        <v>Terminado</v>
      </c>
      <c r="U56" s="1168" t="str">
        <f t="shared" si="5"/>
        <v>B</v>
      </c>
      <c r="V56" s="1114"/>
      <c r="W56" s="1302">
        <f t="shared" si="0"/>
        <v>0</v>
      </c>
      <c r="X56" s="1546"/>
    </row>
    <row r="57" spans="1:24" s="1178" customFormat="1" ht="60" hidden="1" outlineLevel="2" collapsed="1" thickBot="1" x14ac:dyDescent="0.3">
      <c r="A57" s="1564" t="s">
        <v>2065</v>
      </c>
      <c r="B57" s="1565"/>
      <c r="C57" s="1566"/>
      <c r="D57" s="1143"/>
      <c r="E57" s="1144"/>
      <c r="F57" s="1175"/>
      <c r="G57" s="1133"/>
      <c r="H57" s="1133"/>
      <c r="I57" s="1145"/>
      <c r="J57" s="1146"/>
      <c r="K57" s="1133"/>
      <c r="L57" s="1133"/>
      <c r="M57" s="1147" t="str">
        <f t="shared" si="11"/>
        <v/>
      </c>
      <c r="N57" s="1148" t="str">
        <f t="shared" si="12"/>
        <v/>
      </c>
      <c r="O57" s="1176"/>
      <c r="P57" s="1149">
        <f>+IFERROR(SUMPRODUCT(P16:P56,M16:M56)/SUM(M16:M56),0)</f>
        <v>0.22337662337662337</v>
      </c>
      <c r="Q57" s="1161">
        <f>+IFERROR(SUMPRODUCT(Q16:Q56,M16:M56)/SUM(M16:M56),0)</f>
        <v>0.22333974025974029</v>
      </c>
      <c r="R57" s="1291">
        <f>+IFERROR(SUMPRODUCT(R16:R56,M16:M56)/SUM(M16:M56),0)</f>
        <v>0.11168831168831168</v>
      </c>
      <c r="S57" s="1149">
        <f>+Q57/P57</f>
        <v>0.99983488372093043</v>
      </c>
      <c r="T57" s="1238" t="str">
        <f t="shared" si="4"/>
        <v>Normal</v>
      </c>
      <c r="U57" s="1172" t="str">
        <f t="shared" si="5"/>
        <v>J</v>
      </c>
      <c r="V57" s="1150"/>
      <c r="W57" s="1302">
        <f t="shared" si="0"/>
        <v>0.88831168831168827</v>
      </c>
      <c r="X57" s="1545"/>
    </row>
    <row r="58" spans="1:24" s="105" customFormat="1" ht="39" hidden="1" outlineLevel="3" thickBot="1" x14ac:dyDescent="0.3">
      <c r="A58" s="1596" t="s">
        <v>1855</v>
      </c>
      <c r="B58" s="1692" t="s">
        <v>499</v>
      </c>
      <c r="C58" s="972" t="s">
        <v>500</v>
      </c>
      <c r="D58" s="958">
        <v>42750</v>
      </c>
      <c r="E58" s="958">
        <v>42794</v>
      </c>
      <c r="F58" s="984" t="s">
        <v>501</v>
      </c>
      <c r="G58" s="986" t="s">
        <v>502</v>
      </c>
      <c r="H58" s="972" t="s">
        <v>21</v>
      </c>
      <c r="I58" s="972" t="s">
        <v>22</v>
      </c>
      <c r="J58" s="959">
        <v>1</v>
      </c>
      <c r="K58" s="408">
        <v>19019000</v>
      </c>
      <c r="L58" s="1057">
        <f>+K58*J58</f>
        <v>19019000</v>
      </c>
      <c r="M58" s="1084">
        <f t="shared" si="11"/>
        <v>44</v>
      </c>
      <c r="N58" s="1215" t="str">
        <f t="shared" si="12"/>
        <v>X</v>
      </c>
      <c r="O58" s="1324" t="s">
        <v>2170</v>
      </c>
      <c r="P58" s="1011">
        <f t="shared" ref="P58:P89" si="14">+IF(N58="","",IFERROR(IF(MONTH($C$2)&lt;MONTH(D58),"",IF(E58&lt;$C$2,1,IF(D58&lt;$C$2,($C$2-D58)/(E58-D58),0))),0))</f>
        <v>1</v>
      </c>
      <c r="Q58" s="1275">
        <v>1</v>
      </c>
      <c r="R58" s="1287">
        <f>+Q58</f>
        <v>1</v>
      </c>
      <c r="S58" s="1012">
        <f t="shared" ref="S58:S120" si="15">IF(P58="","",IF(Q58&gt;P58,1,(Q58/P58)))</f>
        <v>1</v>
      </c>
      <c r="T58" s="1230" t="str">
        <f t="shared" si="4"/>
        <v>Terminado</v>
      </c>
      <c r="U58" s="1163" t="str">
        <f t="shared" si="5"/>
        <v>B</v>
      </c>
      <c r="V58" s="1095" t="s">
        <v>1935</v>
      </c>
      <c r="W58" s="1302">
        <f>1-R58</f>
        <v>0</v>
      </c>
      <c r="X58" s="1546"/>
    </row>
    <row r="59" spans="1:24" s="105" customFormat="1" ht="35.25" hidden="1" outlineLevel="3" thickBot="1" x14ac:dyDescent="0.3">
      <c r="A59" s="1597"/>
      <c r="B59" s="1693"/>
      <c r="C59" s="953" t="s">
        <v>503</v>
      </c>
      <c r="D59" s="957">
        <v>42750</v>
      </c>
      <c r="E59" s="957">
        <v>42794</v>
      </c>
      <c r="F59" s="978" t="s">
        <v>504</v>
      </c>
      <c r="G59" s="977"/>
      <c r="H59" s="953"/>
      <c r="I59" s="953"/>
      <c r="J59" s="954"/>
      <c r="K59" s="412"/>
      <c r="L59" s="1058">
        <f>+K59*J59</f>
        <v>0</v>
      </c>
      <c r="M59" s="1085">
        <f t="shared" si="11"/>
        <v>44</v>
      </c>
      <c r="N59" s="1216" t="str">
        <f t="shared" si="12"/>
        <v>X</v>
      </c>
      <c r="O59" s="1323" t="s">
        <v>2071</v>
      </c>
      <c r="P59" s="1013">
        <f t="shared" si="14"/>
        <v>1</v>
      </c>
      <c r="Q59" s="1272">
        <v>0</v>
      </c>
      <c r="R59" s="1287">
        <f t="shared" ref="R59:R89" si="16">+Q59</f>
        <v>0</v>
      </c>
      <c r="S59" s="1014">
        <f t="shared" si="15"/>
        <v>0</v>
      </c>
      <c r="T59" s="1231" t="str">
        <f t="shared" si="4"/>
        <v>Crítico</v>
      </c>
      <c r="U59" s="1164" t="str">
        <f t="shared" si="5"/>
        <v>L</v>
      </c>
      <c r="V59" s="845" t="s">
        <v>1936</v>
      </c>
      <c r="W59" s="1302">
        <f t="shared" ref="W59:W120" si="17">1-R59</f>
        <v>1</v>
      </c>
      <c r="X59" s="1546"/>
    </row>
    <row r="60" spans="1:24" s="105" customFormat="1" ht="51" hidden="1" customHeight="1" outlineLevel="3" thickBot="1" x14ac:dyDescent="0.3">
      <c r="A60" s="1597"/>
      <c r="B60" s="1693"/>
      <c r="C60" s="953" t="s">
        <v>505</v>
      </c>
      <c r="D60" s="957">
        <v>42795</v>
      </c>
      <c r="E60" s="957">
        <v>42885</v>
      </c>
      <c r="F60" s="978" t="s">
        <v>506</v>
      </c>
      <c r="G60" s="977"/>
      <c r="H60" s="953"/>
      <c r="I60" s="953"/>
      <c r="J60" s="954"/>
      <c r="K60" s="412"/>
      <c r="L60" s="1058">
        <f t="shared" ref="L60:L70" si="18">+K60*J60</f>
        <v>0</v>
      </c>
      <c r="M60" s="1085" t="str">
        <f t="shared" si="11"/>
        <v/>
      </c>
      <c r="N60" s="1216" t="str">
        <f t="shared" si="12"/>
        <v/>
      </c>
      <c r="O60" s="1323"/>
      <c r="P60" s="1013" t="str">
        <f t="shared" si="14"/>
        <v/>
      </c>
      <c r="Q60" s="1272">
        <v>0</v>
      </c>
      <c r="R60" s="1287">
        <f t="shared" si="16"/>
        <v>0</v>
      </c>
      <c r="S60" s="1014" t="str">
        <f t="shared" si="15"/>
        <v/>
      </c>
      <c r="T60" s="1231" t="str">
        <f t="shared" si="4"/>
        <v>Sin Iniciar</v>
      </c>
      <c r="U60" s="1164" t="str">
        <f t="shared" si="5"/>
        <v>6</v>
      </c>
      <c r="V60" s="845" t="s">
        <v>1937</v>
      </c>
      <c r="W60" s="1302">
        <f t="shared" si="17"/>
        <v>1</v>
      </c>
      <c r="X60" s="1546"/>
    </row>
    <row r="61" spans="1:24" s="105" customFormat="1" ht="39" hidden="1" customHeight="1" outlineLevel="3" thickBot="1" x14ac:dyDescent="0.3">
      <c r="A61" s="1597"/>
      <c r="B61" s="1693"/>
      <c r="C61" s="953" t="s">
        <v>507</v>
      </c>
      <c r="D61" s="957">
        <v>42795</v>
      </c>
      <c r="E61" s="957">
        <v>42825</v>
      </c>
      <c r="F61" s="978" t="s">
        <v>508</v>
      </c>
      <c r="G61" s="977" t="s">
        <v>509</v>
      </c>
      <c r="H61" s="953" t="s">
        <v>28</v>
      </c>
      <c r="I61" s="953" t="s">
        <v>29</v>
      </c>
      <c r="J61" s="954">
        <v>1</v>
      </c>
      <c r="K61" s="412">
        <v>7500000</v>
      </c>
      <c r="L61" s="1058">
        <f t="shared" si="18"/>
        <v>7500000</v>
      </c>
      <c r="M61" s="1085" t="str">
        <f t="shared" si="11"/>
        <v/>
      </c>
      <c r="N61" s="1216" t="str">
        <f t="shared" si="12"/>
        <v/>
      </c>
      <c r="O61" s="1323"/>
      <c r="P61" s="1013" t="str">
        <f t="shared" si="14"/>
        <v/>
      </c>
      <c r="Q61" s="1272"/>
      <c r="R61" s="1287">
        <f t="shared" si="16"/>
        <v>0</v>
      </c>
      <c r="S61" s="1014" t="str">
        <f t="shared" si="15"/>
        <v/>
      </c>
      <c r="T61" s="1231" t="str">
        <f t="shared" si="4"/>
        <v>Sin Iniciar</v>
      </c>
      <c r="U61" s="1164" t="str">
        <f t="shared" si="5"/>
        <v>6</v>
      </c>
      <c r="V61" s="845"/>
      <c r="W61" s="1302">
        <f t="shared" si="17"/>
        <v>1</v>
      </c>
      <c r="X61" s="1546"/>
    </row>
    <row r="62" spans="1:24" s="105" customFormat="1" ht="39" hidden="1" customHeight="1" outlineLevel="3" thickBot="1" x14ac:dyDescent="0.3">
      <c r="A62" s="1597"/>
      <c r="B62" s="1693"/>
      <c r="C62" s="953" t="s">
        <v>510</v>
      </c>
      <c r="D62" s="957">
        <v>42781</v>
      </c>
      <c r="E62" s="957">
        <v>42794</v>
      </c>
      <c r="F62" s="978" t="s">
        <v>511</v>
      </c>
      <c r="G62" s="977" t="s">
        <v>512</v>
      </c>
      <c r="H62" s="953" t="s">
        <v>92</v>
      </c>
      <c r="I62" s="953" t="s">
        <v>22</v>
      </c>
      <c r="J62" s="954">
        <v>1</v>
      </c>
      <c r="K62" s="412">
        <v>0</v>
      </c>
      <c r="L62" s="1058">
        <f t="shared" si="18"/>
        <v>0</v>
      </c>
      <c r="M62" s="1085">
        <f t="shared" si="11"/>
        <v>13</v>
      </c>
      <c r="N62" s="1216" t="str">
        <f t="shared" si="12"/>
        <v>X</v>
      </c>
      <c r="O62" s="1323" t="s">
        <v>2171</v>
      </c>
      <c r="P62" s="1013">
        <f t="shared" si="14"/>
        <v>1</v>
      </c>
      <c r="Q62" s="1272">
        <v>1</v>
      </c>
      <c r="R62" s="1287">
        <f t="shared" si="16"/>
        <v>1</v>
      </c>
      <c r="S62" s="1014">
        <f t="shared" si="15"/>
        <v>1</v>
      </c>
      <c r="T62" s="1231" t="str">
        <f t="shared" si="4"/>
        <v>Terminado</v>
      </c>
      <c r="U62" s="1164" t="str">
        <f t="shared" si="5"/>
        <v>B</v>
      </c>
      <c r="V62" s="845"/>
      <c r="W62" s="1302">
        <f t="shared" si="17"/>
        <v>0</v>
      </c>
      <c r="X62" s="1546"/>
    </row>
    <row r="63" spans="1:24" s="105" customFormat="1" ht="51.75" hidden="1" customHeight="1" outlineLevel="3" thickBot="1" x14ac:dyDescent="0.3">
      <c r="A63" s="1597"/>
      <c r="B63" s="1693"/>
      <c r="C63" s="953" t="s">
        <v>513</v>
      </c>
      <c r="D63" s="957">
        <v>42795</v>
      </c>
      <c r="E63" s="957">
        <v>42824</v>
      </c>
      <c r="F63" s="1039" t="s">
        <v>514</v>
      </c>
      <c r="G63" s="977"/>
      <c r="H63" s="953"/>
      <c r="I63" s="953"/>
      <c r="J63" s="954"/>
      <c r="K63" s="412"/>
      <c r="L63" s="1058">
        <f t="shared" si="18"/>
        <v>0</v>
      </c>
      <c r="M63" s="1085" t="str">
        <f t="shared" si="11"/>
        <v/>
      </c>
      <c r="N63" s="1216" t="str">
        <f t="shared" si="12"/>
        <v/>
      </c>
      <c r="O63" s="1323" t="s">
        <v>2172</v>
      </c>
      <c r="P63" s="1013" t="str">
        <f t="shared" si="14"/>
        <v/>
      </c>
      <c r="Q63" s="1272"/>
      <c r="R63" s="1287">
        <f t="shared" si="16"/>
        <v>0</v>
      </c>
      <c r="S63" s="1014" t="str">
        <f t="shared" si="15"/>
        <v/>
      </c>
      <c r="T63" s="1231" t="str">
        <f t="shared" si="4"/>
        <v>Sin Iniciar</v>
      </c>
      <c r="U63" s="1164" t="str">
        <f t="shared" si="5"/>
        <v>6</v>
      </c>
      <c r="V63" s="845"/>
      <c r="W63" s="1302">
        <f t="shared" si="17"/>
        <v>1</v>
      </c>
      <c r="X63" s="1546"/>
    </row>
    <row r="64" spans="1:24" s="105" customFormat="1" ht="45.75" hidden="1" outlineLevel="3" thickBot="1" x14ac:dyDescent="0.3">
      <c r="A64" s="1597"/>
      <c r="B64" s="1693"/>
      <c r="C64" s="953" t="s">
        <v>515</v>
      </c>
      <c r="D64" s="1394">
        <v>42795</v>
      </c>
      <c r="E64" s="1394">
        <v>42824</v>
      </c>
      <c r="F64" s="1039" t="s">
        <v>514</v>
      </c>
      <c r="G64" s="977"/>
      <c r="H64" s="953"/>
      <c r="I64" s="953"/>
      <c r="J64" s="954"/>
      <c r="K64" s="412"/>
      <c r="L64" s="1058">
        <f t="shared" si="18"/>
        <v>0</v>
      </c>
      <c r="M64" s="1085" t="str">
        <f t="shared" si="11"/>
        <v/>
      </c>
      <c r="N64" s="1216" t="str">
        <f t="shared" si="12"/>
        <v/>
      </c>
      <c r="O64" s="1323" t="s">
        <v>2172</v>
      </c>
      <c r="P64" s="1013" t="str">
        <f t="shared" si="14"/>
        <v/>
      </c>
      <c r="Q64" s="1272"/>
      <c r="R64" s="1287">
        <f t="shared" si="16"/>
        <v>0</v>
      </c>
      <c r="S64" s="1014" t="str">
        <f t="shared" si="15"/>
        <v/>
      </c>
      <c r="T64" s="1231" t="str">
        <f t="shared" si="4"/>
        <v>Sin Iniciar</v>
      </c>
      <c r="U64" s="1164" t="str">
        <f t="shared" si="5"/>
        <v>6</v>
      </c>
      <c r="V64" s="845"/>
      <c r="W64" s="1302">
        <f t="shared" si="17"/>
        <v>1</v>
      </c>
      <c r="X64" s="1546"/>
    </row>
    <row r="65" spans="1:24" s="105" customFormat="1" ht="45.75" hidden="1" outlineLevel="3" thickBot="1" x14ac:dyDescent="0.3">
      <c r="A65" s="1597"/>
      <c r="B65" s="1693"/>
      <c r="C65" s="953" t="s">
        <v>516</v>
      </c>
      <c r="D65" s="1394">
        <v>42795</v>
      </c>
      <c r="E65" s="957">
        <v>42824</v>
      </c>
      <c r="F65" s="978" t="s">
        <v>517</v>
      </c>
      <c r="G65" s="977"/>
      <c r="H65" s="953"/>
      <c r="I65" s="953"/>
      <c r="J65" s="954"/>
      <c r="K65" s="412"/>
      <c r="L65" s="1058">
        <f t="shared" si="18"/>
        <v>0</v>
      </c>
      <c r="M65" s="1085" t="str">
        <f t="shared" si="11"/>
        <v/>
      </c>
      <c r="N65" s="1216" t="str">
        <f t="shared" si="12"/>
        <v/>
      </c>
      <c r="O65" s="1323" t="s">
        <v>2172</v>
      </c>
      <c r="P65" s="1013" t="str">
        <f t="shared" si="14"/>
        <v/>
      </c>
      <c r="Q65" s="1272"/>
      <c r="R65" s="1287">
        <f t="shared" si="16"/>
        <v>0</v>
      </c>
      <c r="S65" s="1014" t="str">
        <f t="shared" si="15"/>
        <v/>
      </c>
      <c r="T65" s="1231" t="str">
        <f t="shared" si="4"/>
        <v>Sin Iniciar</v>
      </c>
      <c r="U65" s="1164" t="str">
        <f t="shared" si="5"/>
        <v>6</v>
      </c>
      <c r="V65" s="845"/>
      <c r="W65" s="1302">
        <f t="shared" si="17"/>
        <v>1</v>
      </c>
      <c r="X65" s="1546"/>
    </row>
    <row r="66" spans="1:24" s="105" customFormat="1" ht="35.25" hidden="1" outlineLevel="3" thickBot="1" x14ac:dyDescent="0.3">
      <c r="A66" s="1597"/>
      <c r="B66" s="1694"/>
      <c r="C66" s="962" t="s">
        <v>518</v>
      </c>
      <c r="D66" s="946">
        <v>42750</v>
      </c>
      <c r="E66" s="946">
        <v>42824</v>
      </c>
      <c r="F66" s="979" t="s">
        <v>519</v>
      </c>
      <c r="G66" s="985"/>
      <c r="H66" s="962"/>
      <c r="I66" s="962"/>
      <c r="J66" s="965"/>
      <c r="K66" s="416"/>
      <c r="L66" s="1059">
        <f t="shared" si="18"/>
        <v>0</v>
      </c>
      <c r="M66" s="1086">
        <f t="shared" si="11"/>
        <v>74</v>
      </c>
      <c r="N66" s="1217" t="str">
        <f t="shared" si="12"/>
        <v>X</v>
      </c>
      <c r="O66" s="1325" t="s">
        <v>2190</v>
      </c>
      <c r="P66" s="1015">
        <f t="shared" si="14"/>
        <v>0.59459459459459463</v>
      </c>
      <c r="Q66" s="1273">
        <v>0.59</v>
      </c>
      <c r="R66" s="1287">
        <f t="shared" si="16"/>
        <v>0.59</v>
      </c>
      <c r="S66" s="1016">
        <f t="shared" si="15"/>
        <v>0.9922727272727272</v>
      </c>
      <c r="T66" s="1232" t="str">
        <f t="shared" si="4"/>
        <v>Normal</v>
      </c>
      <c r="U66" s="1165" t="str">
        <f t="shared" si="5"/>
        <v>J</v>
      </c>
      <c r="V66" s="1094" t="s">
        <v>1938</v>
      </c>
      <c r="W66" s="1302">
        <f t="shared" si="17"/>
        <v>0.41000000000000003</v>
      </c>
      <c r="X66" s="1546"/>
    </row>
    <row r="67" spans="1:24" s="105" customFormat="1" ht="51.75" hidden="1" customHeight="1" outlineLevel="3" thickBot="1" x14ac:dyDescent="0.3">
      <c r="A67" s="1597"/>
      <c r="B67" s="1765" t="s">
        <v>520</v>
      </c>
      <c r="C67" s="972" t="s">
        <v>521</v>
      </c>
      <c r="D67" s="958">
        <v>42717</v>
      </c>
      <c r="E67" s="958">
        <v>43069</v>
      </c>
      <c r="F67" s="984" t="s">
        <v>522</v>
      </c>
      <c r="G67" s="986"/>
      <c r="H67" s="972"/>
      <c r="I67" s="972"/>
      <c r="J67" s="959"/>
      <c r="K67" s="408"/>
      <c r="L67" s="1057">
        <f t="shared" si="18"/>
        <v>0</v>
      </c>
      <c r="M67" s="1084" t="str">
        <f t="shared" si="11"/>
        <v/>
      </c>
      <c r="N67" s="1215" t="str">
        <f t="shared" si="12"/>
        <v/>
      </c>
      <c r="O67" s="1183"/>
      <c r="P67" s="1011" t="str">
        <f t="shared" si="14"/>
        <v/>
      </c>
      <c r="Q67" s="1275"/>
      <c r="R67" s="1287">
        <f t="shared" si="16"/>
        <v>0</v>
      </c>
      <c r="S67" s="1012" t="str">
        <f t="shared" si="15"/>
        <v/>
      </c>
      <c r="T67" s="1230" t="str">
        <f t="shared" si="4"/>
        <v>Sin Iniciar</v>
      </c>
      <c r="U67" s="1163" t="str">
        <f t="shared" si="5"/>
        <v>6</v>
      </c>
      <c r="V67" s="1095"/>
      <c r="W67" s="1302">
        <f t="shared" si="17"/>
        <v>1</v>
      </c>
      <c r="X67" s="1546"/>
    </row>
    <row r="68" spans="1:24" s="105" customFormat="1" ht="35.25" hidden="1" customHeight="1" outlineLevel="3" thickBot="1" x14ac:dyDescent="0.3">
      <c r="A68" s="1597"/>
      <c r="B68" s="1766"/>
      <c r="C68" s="953" t="s">
        <v>523</v>
      </c>
      <c r="D68" s="957">
        <v>42750</v>
      </c>
      <c r="E68" s="957">
        <v>43084</v>
      </c>
      <c r="F68" s="978" t="s">
        <v>524</v>
      </c>
      <c r="G68" s="977"/>
      <c r="H68" s="953"/>
      <c r="I68" s="953"/>
      <c r="J68" s="954"/>
      <c r="K68" s="412"/>
      <c r="L68" s="1058">
        <f t="shared" si="18"/>
        <v>0</v>
      </c>
      <c r="M68" s="1085">
        <f t="shared" si="11"/>
        <v>334</v>
      </c>
      <c r="N68" s="1216" t="str">
        <f t="shared" si="12"/>
        <v>X</v>
      </c>
      <c r="O68" s="1323" t="s">
        <v>2191</v>
      </c>
      <c r="P68" s="1013">
        <f t="shared" si="14"/>
        <v>0.1317365269461078</v>
      </c>
      <c r="Q68" s="1272">
        <v>0.1</v>
      </c>
      <c r="R68" s="1287">
        <f t="shared" si="16"/>
        <v>0.1</v>
      </c>
      <c r="S68" s="1014">
        <f t="shared" si="15"/>
        <v>0.75909090909090904</v>
      </c>
      <c r="T68" s="1231" t="str">
        <f t="shared" si="4"/>
        <v>En Proceso</v>
      </c>
      <c r="U68" s="1164" t="str">
        <f t="shared" si="5"/>
        <v>K</v>
      </c>
      <c r="V68" s="845"/>
      <c r="W68" s="1302">
        <f t="shared" si="17"/>
        <v>0.9</v>
      </c>
      <c r="X68" s="1546"/>
    </row>
    <row r="69" spans="1:24" s="105" customFormat="1" ht="51.75" hidden="1" customHeight="1" outlineLevel="3" thickBot="1" x14ac:dyDescent="0.3">
      <c r="A69" s="1597"/>
      <c r="B69" s="1766"/>
      <c r="C69" s="953" t="s">
        <v>525</v>
      </c>
      <c r="D69" s="957">
        <v>42745</v>
      </c>
      <c r="E69" s="957">
        <v>42885</v>
      </c>
      <c r="F69" s="978" t="s">
        <v>526</v>
      </c>
      <c r="G69" s="977"/>
      <c r="H69" s="953"/>
      <c r="I69" s="953"/>
      <c r="J69" s="954"/>
      <c r="K69" s="412"/>
      <c r="L69" s="1058">
        <f t="shared" si="18"/>
        <v>0</v>
      </c>
      <c r="M69" s="1085">
        <f t="shared" si="11"/>
        <v>140</v>
      </c>
      <c r="N69" s="1216" t="str">
        <f t="shared" si="12"/>
        <v>X</v>
      </c>
      <c r="O69" s="1323" t="s">
        <v>2192</v>
      </c>
      <c r="P69" s="1013">
        <f t="shared" si="14"/>
        <v>0.35</v>
      </c>
      <c r="Q69" s="1272">
        <v>0.3</v>
      </c>
      <c r="R69" s="1287">
        <f t="shared" si="16"/>
        <v>0.3</v>
      </c>
      <c r="S69" s="1014">
        <f t="shared" si="15"/>
        <v>0.85714285714285721</v>
      </c>
      <c r="T69" s="1231" t="str">
        <f t="shared" si="4"/>
        <v>En Proceso</v>
      </c>
      <c r="U69" s="1164" t="str">
        <f t="shared" si="5"/>
        <v>K</v>
      </c>
      <c r="V69" s="845"/>
      <c r="W69" s="1302">
        <f t="shared" si="17"/>
        <v>0.7</v>
      </c>
      <c r="X69" s="1546"/>
    </row>
    <row r="70" spans="1:24" s="105" customFormat="1" ht="50.25" hidden="1" customHeight="1" outlineLevel="3" thickBot="1" x14ac:dyDescent="0.3">
      <c r="A70" s="1597"/>
      <c r="B70" s="1766"/>
      <c r="C70" s="953" t="s">
        <v>527</v>
      </c>
      <c r="D70" s="957">
        <v>42767</v>
      </c>
      <c r="E70" s="957">
        <v>43089</v>
      </c>
      <c r="F70" s="978" t="s">
        <v>528</v>
      </c>
      <c r="G70" s="977"/>
      <c r="H70" s="953"/>
      <c r="I70" s="953"/>
      <c r="J70" s="954"/>
      <c r="K70" s="412"/>
      <c r="L70" s="1058">
        <f t="shared" si="18"/>
        <v>0</v>
      </c>
      <c r="M70" s="1085">
        <f t="shared" si="11"/>
        <v>322</v>
      </c>
      <c r="N70" s="1216" t="str">
        <f t="shared" si="12"/>
        <v>X</v>
      </c>
      <c r="O70" s="1323" t="s">
        <v>2193</v>
      </c>
      <c r="P70" s="1013">
        <f t="shared" si="14"/>
        <v>8.3850931677018639E-2</v>
      </c>
      <c r="Q70" s="1272">
        <v>0.08</v>
      </c>
      <c r="R70" s="1287">
        <f t="shared" si="16"/>
        <v>0.08</v>
      </c>
      <c r="S70" s="1014">
        <f t="shared" si="15"/>
        <v>0.95407407407407407</v>
      </c>
      <c r="T70" s="1231" t="str">
        <f t="shared" si="4"/>
        <v>Normal</v>
      </c>
      <c r="U70" s="1164" t="str">
        <f t="shared" si="5"/>
        <v>J</v>
      </c>
      <c r="V70" s="845"/>
      <c r="W70" s="1302">
        <f t="shared" si="17"/>
        <v>0.92</v>
      </c>
      <c r="X70" s="1546"/>
    </row>
    <row r="71" spans="1:24" s="105" customFormat="1" ht="75.75" hidden="1" customHeight="1" outlineLevel="3" thickBot="1" x14ac:dyDescent="0.3">
      <c r="A71" s="1597"/>
      <c r="B71" s="1766"/>
      <c r="C71" s="953" t="s">
        <v>2194</v>
      </c>
      <c r="D71" s="957">
        <v>42750</v>
      </c>
      <c r="E71" s="957">
        <v>43084</v>
      </c>
      <c r="F71" s="978" t="s">
        <v>530</v>
      </c>
      <c r="G71" s="977" t="s">
        <v>531</v>
      </c>
      <c r="H71" s="953" t="s">
        <v>28</v>
      </c>
      <c r="I71" s="953" t="s">
        <v>29</v>
      </c>
      <c r="J71" s="954">
        <v>1</v>
      </c>
      <c r="K71" s="412">
        <v>20000000</v>
      </c>
      <c r="L71" s="1058">
        <f>+K71*J71</f>
        <v>20000000</v>
      </c>
      <c r="M71" s="1085">
        <f t="shared" si="11"/>
        <v>334</v>
      </c>
      <c r="N71" s="1216" t="str">
        <f t="shared" si="12"/>
        <v>X</v>
      </c>
      <c r="O71" s="1323" t="s">
        <v>2195</v>
      </c>
      <c r="P71" s="1013">
        <f t="shared" si="14"/>
        <v>0.1317365269461078</v>
      </c>
      <c r="Q71" s="1272">
        <v>0.12</v>
      </c>
      <c r="R71" s="1287">
        <f t="shared" si="16"/>
        <v>0.12</v>
      </c>
      <c r="S71" s="1014">
        <f t="shared" si="15"/>
        <v>0.91090909090909078</v>
      </c>
      <c r="T71" s="1231" t="str">
        <f t="shared" si="4"/>
        <v>Normal</v>
      </c>
      <c r="U71" s="1164" t="str">
        <f t="shared" si="5"/>
        <v>J</v>
      </c>
      <c r="V71" s="845"/>
      <c r="W71" s="1302">
        <f t="shared" si="17"/>
        <v>0.88</v>
      </c>
      <c r="X71" s="1546"/>
    </row>
    <row r="72" spans="1:24" s="105" customFormat="1" ht="51.75" hidden="1" customHeight="1" outlineLevel="3" thickBot="1" x14ac:dyDescent="0.3">
      <c r="A72" s="1597"/>
      <c r="B72" s="1766"/>
      <c r="C72" s="953" t="s">
        <v>532</v>
      </c>
      <c r="D72" s="957">
        <v>42781</v>
      </c>
      <c r="E72" s="957">
        <v>43099</v>
      </c>
      <c r="F72" s="978" t="s">
        <v>533</v>
      </c>
      <c r="G72" s="977"/>
      <c r="H72" s="953"/>
      <c r="I72" s="953"/>
      <c r="J72" s="954"/>
      <c r="K72" s="412"/>
      <c r="L72" s="1058">
        <f>+K72*J72</f>
        <v>0</v>
      </c>
      <c r="M72" s="1085">
        <f t="shared" si="11"/>
        <v>318</v>
      </c>
      <c r="N72" s="1216" t="str">
        <f t="shared" si="12"/>
        <v>X</v>
      </c>
      <c r="O72" s="1323" t="s">
        <v>2196</v>
      </c>
      <c r="P72" s="1013">
        <f t="shared" si="14"/>
        <v>4.0880503144654086E-2</v>
      </c>
      <c r="Q72" s="1272">
        <v>3.5000000000000003E-2</v>
      </c>
      <c r="R72" s="1287">
        <f t="shared" si="16"/>
        <v>3.5000000000000003E-2</v>
      </c>
      <c r="S72" s="1014">
        <f t="shared" si="15"/>
        <v>0.85615384615384627</v>
      </c>
      <c r="T72" s="1231" t="str">
        <f t="shared" si="4"/>
        <v>En Proceso</v>
      </c>
      <c r="U72" s="1164" t="str">
        <f t="shared" si="5"/>
        <v>K</v>
      </c>
      <c r="V72" s="845"/>
      <c r="W72" s="1302">
        <f t="shared" si="17"/>
        <v>0.96499999999999997</v>
      </c>
      <c r="X72" s="1546"/>
    </row>
    <row r="73" spans="1:24" s="105" customFormat="1" ht="39" hidden="1" customHeight="1" outlineLevel="3" thickBot="1" x14ac:dyDescent="0.3">
      <c r="A73" s="1597"/>
      <c r="B73" s="1767"/>
      <c r="C73" s="962" t="s">
        <v>534</v>
      </c>
      <c r="D73" s="946">
        <v>42887</v>
      </c>
      <c r="E73" s="946">
        <v>43069</v>
      </c>
      <c r="F73" s="979" t="s">
        <v>535</v>
      </c>
      <c r="G73" s="985"/>
      <c r="H73" s="962"/>
      <c r="I73" s="962"/>
      <c r="J73" s="965"/>
      <c r="K73" s="416"/>
      <c r="L73" s="1059">
        <f>+K73*J73</f>
        <v>0</v>
      </c>
      <c r="M73" s="1086" t="str">
        <f t="shared" si="11"/>
        <v/>
      </c>
      <c r="N73" s="1217" t="str">
        <f t="shared" si="12"/>
        <v/>
      </c>
      <c r="O73" s="1187"/>
      <c r="P73" s="1015" t="str">
        <f t="shared" si="14"/>
        <v/>
      </c>
      <c r="Q73" s="1273"/>
      <c r="R73" s="1287">
        <f t="shared" si="16"/>
        <v>0</v>
      </c>
      <c r="S73" s="1016" t="str">
        <f t="shared" si="15"/>
        <v/>
      </c>
      <c r="T73" s="1232" t="str">
        <f t="shared" si="4"/>
        <v>Sin Iniciar</v>
      </c>
      <c r="U73" s="1165" t="str">
        <f t="shared" si="5"/>
        <v>6</v>
      </c>
      <c r="V73" s="1094"/>
      <c r="W73" s="1302">
        <f t="shared" si="17"/>
        <v>1</v>
      </c>
      <c r="X73" s="1546"/>
    </row>
    <row r="74" spans="1:24" s="105" customFormat="1" ht="30" hidden="1" customHeight="1" outlineLevel="3" thickBot="1" x14ac:dyDescent="0.3">
      <c r="A74" s="1597"/>
      <c r="B74" s="1714" t="s">
        <v>536</v>
      </c>
      <c r="C74" s="972" t="s">
        <v>537</v>
      </c>
      <c r="D74" s="958"/>
      <c r="E74" s="958"/>
      <c r="F74" s="984"/>
      <c r="G74" s="986" t="s">
        <v>538</v>
      </c>
      <c r="H74" s="972" t="s">
        <v>21</v>
      </c>
      <c r="I74" s="972" t="s">
        <v>22</v>
      </c>
      <c r="J74" s="959">
        <v>1</v>
      </c>
      <c r="K74" s="408">
        <v>30000000</v>
      </c>
      <c r="L74" s="1057">
        <f t="shared" ref="L74:L89" si="19">+K74*J74</f>
        <v>30000000</v>
      </c>
      <c r="M74" s="1084" t="str">
        <f t="shared" si="11"/>
        <v/>
      </c>
      <c r="N74" s="1215" t="str">
        <f t="shared" si="12"/>
        <v/>
      </c>
      <c r="O74" s="1324" t="s">
        <v>2072</v>
      </c>
      <c r="P74" s="1011" t="str">
        <f t="shared" si="14"/>
        <v/>
      </c>
      <c r="Q74" s="1275"/>
      <c r="R74" s="1287">
        <f t="shared" si="16"/>
        <v>0</v>
      </c>
      <c r="S74" s="1012" t="str">
        <f t="shared" si="15"/>
        <v/>
      </c>
      <c r="T74" s="1230" t="str">
        <f t="shared" si="4"/>
        <v>Sin Iniciar</v>
      </c>
      <c r="U74" s="1163" t="str">
        <f t="shared" si="5"/>
        <v>6</v>
      </c>
      <c r="V74" s="1095"/>
      <c r="W74" s="1302">
        <f t="shared" si="17"/>
        <v>1</v>
      </c>
      <c r="X74" s="1546"/>
    </row>
    <row r="75" spans="1:24" s="105" customFormat="1" ht="35.25" hidden="1" customHeight="1" outlineLevel="3" thickBot="1" x14ac:dyDescent="0.3">
      <c r="A75" s="1597"/>
      <c r="B75" s="1715"/>
      <c r="C75" s="953" t="s">
        <v>539</v>
      </c>
      <c r="D75" s="957">
        <v>42740</v>
      </c>
      <c r="E75" s="957">
        <v>42766</v>
      </c>
      <c r="F75" s="978" t="s">
        <v>533</v>
      </c>
      <c r="G75" s="977" t="s">
        <v>540</v>
      </c>
      <c r="H75" s="953" t="s">
        <v>21</v>
      </c>
      <c r="I75" s="953" t="s">
        <v>29</v>
      </c>
      <c r="J75" s="954">
        <v>1</v>
      </c>
      <c r="K75" s="412">
        <v>15000000</v>
      </c>
      <c r="L75" s="1058">
        <f t="shared" si="19"/>
        <v>15000000</v>
      </c>
      <c r="M75" s="1085">
        <f t="shared" si="11"/>
        <v>26</v>
      </c>
      <c r="N75" s="1216" t="str">
        <f t="shared" si="12"/>
        <v/>
      </c>
      <c r="O75" s="1323" t="s">
        <v>2073</v>
      </c>
      <c r="P75" s="1013" t="str">
        <f t="shared" si="14"/>
        <v/>
      </c>
      <c r="Q75" s="1272">
        <v>0.9</v>
      </c>
      <c r="R75" s="1287">
        <f t="shared" si="16"/>
        <v>0.9</v>
      </c>
      <c r="S75" s="1014" t="str">
        <f t="shared" si="15"/>
        <v/>
      </c>
      <c r="T75" s="1231" t="str">
        <f t="shared" si="4"/>
        <v>Sin Iniciar</v>
      </c>
      <c r="U75" s="1164" t="str">
        <f t="shared" si="5"/>
        <v>6</v>
      </c>
      <c r="V75" s="845" t="s">
        <v>1945</v>
      </c>
      <c r="W75" s="1302">
        <f t="shared" si="17"/>
        <v>9.9999999999999978E-2</v>
      </c>
      <c r="X75" s="1546"/>
    </row>
    <row r="76" spans="1:24" s="105" customFormat="1" ht="39" hidden="1" customHeight="1" outlineLevel="3" thickBot="1" x14ac:dyDescent="0.3">
      <c r="A76" s="1597"/>
      <c r="B76" s="1715"/>
      <c r="C76" s="953" t="s">
        <v>541</v>
      </c>
      <c r="D76" s="957">
        <v>42795</v>
      </c>
      <c r="E76" s="957">
        <v>43084</v>
      </c>
      <c r="F76" s="978" t="s">
        <v>542</v>
      </c>
      <c r="G76" s="977"/>
      <c r="H76" s="953"/>
      <c r="I76" s="953"/>
      <c r="J76" s="954"/>
      <c r="K76" s="412"/>
      <c r="L76" s="1058">
        <f t="shared" si="19"/>
        <v>0</v>
      </c>
      <c r="M76" s="1085" t="str">
        <f t="shared" si="11"/>
        <v/>
      </c>
      <c r="N76" s="1216" t="str">
        <f t="shared" si="12"/>
        <v/>
      </c>
      <c r="O76" s="1323"/>
      <c r="P76" s="1013" t="str">
        <f t="shared" si="14"/>
        <v/>
      </c>
      <c r="Q76" s="1272"/>
      <c r="R76" s="1287">
        <f t="shared" si="16"/>
        <v>0</v>
      </c>
      <c r="S76" s="1014" t="str">
        <f t="shared" si="15"/>
        <v/>
      </c>
      <c r="T76" s="1231" t="str">
        <f t="shared" si="4"/>
        <v>Sin Iniciar</v>
      </c>
      <c r="U76" s="1164" t="str">
        <f t="shared" si="5"/>
        <v>6</v>
      </c>
      <c r="V76" s="845"/>
      <c r="W76" s="1302">
        <f t="shared" si="17"/>
        <v>1</v>
      </c>
      <c r="X76" s="1546"/>
    </row>
    <row r="77" spans="1:24" s="105" customFormat="1" ht="35.25" hidden="1" outlineLevel="3" thickBot="1" x14ac:dyDescent="0.3">
      <c r="A77" s="1597"/>
      <c r="B77" s="1715"/>
      <c r="C77" s="953" t="s">
        <v>543</v>
      </c>
      <c r="D77" s="957"/>
      <c r="E77" s="957"/>
      <c r="F77" s="978" t="s">
        <v>544</v>
      </c>
      <c r="G77" s="977"/>
      <c r="H77" s="953"/>
      <c r="I77" s="953"/>
      <c r="J77" s="954"/>
      <c r="K77" s="412"/>
      <c r="L77" s="1058">
        <f t="shared" si="19"/>
        <v>0</v>
      </c>
      <c r="M77" s="1085" t="str">
        <f t="shared" si="11"/>
        <v/>
      </c>
      <c r="N77" s="1216" t="str">
        <f t="shared" si="12"/>
        <v/>
      </c>
      <c r="O77" s="1323" t="s">
        <v>2074</v>
      </c>
      <c r="P77" s="1013" t="str">
        <f t="shared" si="14"/>
        <v/>
      </c>
      <c r="Q77" s="1272"/>
      <c r="R77" s="1287">
        <f t="shared" si="16"/>
        <v>0</v>
      </c>
      <c r="S77" s="1014" t="str">
        <f t="shared" si="15"/>
        <v/>
      </c>
      <c r="T77" s="1231" t="str">
        <f t="shared" si="4"/>
        <v>Sin Iniciar</v>
      </c>
      <c r="U77" s="1164" t="str">
        <f t="shared" si="5"/>
        <v>6</v>
      </c>
      <c r="V77" s="845"/>
      <c r="W77" s="1302">
        <f t="shared" si="17"/>
        <v>1</v>
      </c>
      <c r="X77" s="1546"/>
    </row>
    <row r="78" spans="1:24" s="105" customFormat="1" ht="35.25" hidden="1" outlineLevel="3" thickBot="1" x14ac:dyDescent="0.3">
      <c r="A78" s="1597"/>
      <c r="B78" s="1715"/>
      <c r="C78" s="953" t="s">
        <v>545</v>
      </c>
      <c r="D78" s="957">
        <v>42767</v>
      </c>
      <c r="E78" s="957">
        <v>43084</v>
      </c>
      <c r="F78" s="978"/>
      <c r="G78" s="977"/>
      <c r="H78" s="953"/>
      <c r="I78" s="953"/>
      <c r="J78" s="954"/>
      <c r="K78" s="412"/>
      <c r="L78" s="1058">
        <f t="shared" si="19"/>
        <v>0</v>
      </c>
      <c r="M78" s="1085">
        <f t="shared" si="11"/>
        <v>317</v>
      </c>
      <c r="N78" s="1216" t="str">
        <f t="shared" si="12"/>
        <v>X</v>
      </c>
      <c r="O78" s="1323" t="s">
        <v>2177</v>
      </c>
      <c r="P78" s="1013">
        <f t="shared" si="14"/>
        <v>8.5173501577287064E-2</v>
      </c>
      <c r="Q78" s="1272">
        <v>8.5199999999999998E-2</v>
      </c>
      <c r="R78" s="1287">
        <f t="shared" si="16"/>
        <v>8.5199999999999998E-2</v>
      </c>
      <c r="S78" s="1014">
        <f t="shared" si="15"/>
        <v>1</v>
      </c>
      <c r="T78" s="1231" t="str">
        <f t="shared" si="4"/>
        <v>Normal</v>
      </c>
      <c r="U78" s="1164" t="str">
        <f t="shared" si="5"/>
        <v>J</v>
      </c>
      <c r="V78" s="845" t="s">
        <v>1946</v>
      </c>
      <c r="W78" s="1302">
        <f t="shared" si="17"/>
        <v>0.91480000000000006</v>
      </c>
      <c r="X78" s="1546"/>
    </row>
    <row r="79" spans="1:24" s="105" customFormat="1" ht="90.75" hidden="1" outlineLevel="3" thickBot="1" x14ac:dyDescent="0.3">
      <c r="A79" s="1597"/>
      <c r="B79" s="1715"/>
      <c r="C79" s="953" t="s">
        <v>548</v>
      </c>
      <c r="D79" s="957">
        <v>42767</v>
      </c>
      <c r="E79" s="957">
        <v>43084</v>
      </c>
      <c r="F79" s="978"/>
      <c r="G79" s="977"/>
      <c r="H79" s="953"/>
      <c r="I79" s="953"/>
      <c r="J79" s="954"/>
      <c r="K79" s="412"/>
      <c r="L79" s="1058">
        <f t="shared" si="19"/>
        <v>0</v>
      </c>
      <c r="M79" s="1085">
        <f t="shared" ref="M79:M110" si="20">+IF(D79="","",IF(MONTH($C$2)&lt;MONTH(D79),"",E79-D79))</f>
        <v>317</v>
      </c>
      <c r="N79" s="1216" t="str">
        <f t="shared" ref="N79:N110" si="21">+IF(D79="","",IF(AND(MONTH($C$2)&gt;=MONTH(D79),MONTH($C$2)&lt;=MONTH(E79)),"X",""))</f>
        <v>X</v>
      </c>
      <c r="O79" s="1323" t="s">
        <v>2173</v>
      </c>
      <c r="P79" s="1013">
        <f t="shared" si="14"/>
        <v>8.5173501577287064E-2</v>
      </c>
      <c r="Q79" s="1272">
        <v>8.5199999999999998E-2</v>
      </c>
      <c r="R79" s="1287">
        <f t="shared" si="16"/>
        <v>8.5199999999999998E-2</v>
      </c>
      <c r="S79" s="1014">
        <f t="shared" si="15"/>
        <v>1</v>
      </c>
      <c r="T79" s="1231" t="str">
        <f t="shared" si="4"/>
        <v>Normal</v>
      </c>
      <c r="U79" s="1164" t="str">
        <f t="shared" si="5"/>
        <v>J</v>
      </c>
      <c r="V79" s="845" t="s">
        <v>1946</v>
      </c>
      <c r="W79" s="1302">
        <f t="shared" si="17"/>
        <v>0.91480000000000006</v>
      </c>
      <c r="X79" s="1546"/>
    </row>
    <row r="80" spans="1:24" s="105" customFormat="1" ht="35.25" hidden="1" outlineLevel="3" thickBot="1" x14ac:dyDescent="0.3">
      <c r="A80" s="1597"/>
      <c r="B80" s="1715"/>
      <c r="C80" s="953" t="s">
        <v>549</v>
      </c>
      <c r="D80" s="957">
        <v>42795</v>
      </c>
      <c r="E80" s="957">
        <v>43084</v>
      </c>
      <c r="F80" s="978" t="s">
        <v>550</v>
      </c>
      <c r="G80" s="977"/>
      <c r="H80" s="953"/>
      <c r="I80" s="953"/>
      <c r="J80" s="954"/>
      <c r="K80" s="412"/>
      <c r="L80" s="1058">
        <f t="shared" si="19"/>
        <v>0</v>
      </c>
      <c r="M80" s="1085" t="str">
        <f t="shared" si="20"/>
        <v/>
      </c>
      <c r="N80" s="1216" t="str">
        <f t="shared" si="21"/>
        <v/>
      </c>
      <c r="O80" s="1323" t="s">
        <v>2075</v>
      </c>
      <c r="P80" s="1013" t="str">
        <f t="shared" si="14"/>
        <v/>
      </c>
      <c r="Q80" s="1272"/>
      <c r="R80" s="1287">
        <f t="shared" si="16"/>
        <v>0</v>
      </c>
      <c r="S80" s="1014" t="str">
        <f t="shared" si="15"/>
        <v/>
      </c>
      <c r="T80" s="1231" t="str">
        <f t="shared" ref="T80:T142" si="22">+IF(S80="","Sin Iniciar",IF(S80&lt;0.6,"Crítico",IF(S80&lt;0.9,"En Proceso",IF(AND(P80=1,Q80=1,S80=1),"Terminado","Normal"))))</f>
        <v>Sin Iniciar</v>
      </c>
      <c r="U80" s="1164" t="str">
        <f t="shared" ref="U80:U142" si="23">+IF(T80="","",IF(T80="Sin Iniciar","6",IF(T80="Crítico","L",IF(T80="En Proceso","K",IF(T80="Normal","J","B")))))</f>
        <v>6</v>
      </c>
      <c r="V80" s="845" t="s">
        <v>1947</v>
      </c>
      <c r="W80" s="1302">
        <f t="shared" si="17"/>
        <v>1</v>
      </c>
      <c r="X80" s="1546"/>
    </row>
    <row r="81" spans="1:24" s="105" customFormat="1" ht="35.25" hidden="1" outlineLevel="3" thickBot="1" x14ac:dyDescent="0.3">
      <c r="A81" s="1597"/>
      <c r="B81" s="1716"/>
      <c r="C81" s="964" t="s">
        <v>551</v>
      </c>
      <c r="D81" s="946">
        <v>42825</v>
      </c>
      <c r="E81" s="946">
        <v>43115</v>
      </c>
      <c r="F81" s="979" t="s">
        <v>533</v>
      </c>
      <c r="G81" s="985"/>
      <c r="H81" s="962"/>
      <c r="I81" s="962"/>
      <c r="J81" s="965"/>
      <c r="K81" s="416"/>
      <c r="L81" s="1059">
        <f t="shared" si="19"/>
        <v>0</v>
      </c>
      <c r="M81" s="1086" t="str">
        <f t="shared" si="20"/>
        <v/>
      </c>
      <c r="N81" s="1217" t="str">
        <f t="shared" si="21"/>
        <v/>
      </c>
      <c r="O81" s="1325"/>
      <c r="P81" s="1015" t="str">
        <f t="shared" si="14"/>
        <v/>
      </c>
      <c r="Q81" s="1273"/>
      <c r="R81" s="1287">
        <f t="shared" si="16"/>
        <v>0</v>
      </c>
      <c r="S81" s="1016" t="str">
        <f t="shared" si="15"/>
        <v/>
      </c>
      <c r="T81" s="1232" t="str">
        <f t="shared" si="22"/>
        <v>Sin Iniciar</v>
      </c>
      <c r="U81" s="1165" t="str">
        <f t="shared" si="23"/>
        <v>6</v>
      </c>
      <c r="V81" s="1094"/>
      <c r="W81" s="1302">
        <f t="shared" si="17"/>
        <v>1</v>
      </c>
      <c r="X81" s="1546"/>
    </row>
    <row r="82" spans="1:24" s="105" customFormat="1" ht="35.25" hidden="1" outlineLevel="3" thickBot="1" x14ac:dyDescent="0.3">
      <c r="A82" s="1597"/>
      <c r="B82" s="1714" t="s">
        <v>566</v>
      </c>
      <c r="C82" s="972" t="s">
        <v>552</v>
      </c>
      <c r="D82" s="958">
        <v>42750</v>
      </c>
      <c r="E82" s="958">
        <v>43084</v>
      </c>
      <c r="F82" s="984" t="s">
        <v>553</v>
      </c>
      <c r="G82" s="986" t="s">
        <v>554</v>
      </c>
      <c r="H82" s="972" t="s">
        <v>21</v>
      </c>
      <c r="I82" s="972" t="s">
        <v>22</v>
      </c>
      <c r="J82" s="959">
        <v>1</v>
      </c>
      <c r="K82" s="408">
        <v>25300000</v>
      </c>
      <c r="L82" s="1057">
        <f t="shared" si="19"/>
        <v>25300000</v>
      </c>
      <c r="M82" s="1084">
        <f t="shared" si="20"/>
        <v>334</v>
      </c>
      <c r="N82" s="1215" t="str">
        <f t="shared" si="21"/>
        <v>X</v>
      </c>
      <c r="O82" s="1324" t="s">
        <v>2174</v>
      </c>
      <c r="P82" s="1011">
        <f t="shared" si="14"/>
        <v>0.1317365269461078</v>
      </c>
      <c r="Q82" s="1275">
        <f>+P82</f>
        <v>0.1317365269461078</v>
      </c>
      <c r="R82" s="1287">
        <f t="shared" si="16"/>
        <v>0.1317365269461078</v>
      </c>
      <c r="S82" s="1012">
        <f t="shared" si="15"/>
        <v>1</v>
      </c>
      <c r="T82" s="1230" t="str">
        <f t="shared" si="22"/>
        <v>Normal</v>
      </c>
      <c r="U82" s="1163" t="str">
        <f t="shared" si="23"/>
        <v>J</v>
      </c>
      <c r="V82" s="1095" t="s">
        <v>1939</v>
      </c>
      <c r="W82" s="1302">
        <f t="shared" si="17"/>
        <v>0.86826347305389218</v>
      </c>
      <c r="X82" s="1546"/>
    </row>
    <row r="83" spans="1:24" s="105" customFormat="1" ht="90.75" hidden="1" outlineLevel="3" thickBot="1" x14ac:dyDescent="0.3">
      <c r="A83" s="1597"/>
      <c r="B83" s="1715"/>
      <c r="C83" s="953" t="s">
        <v>555</v>
      </c>
      <c r="D83" s="957">
        <v>42750</v>
      </c>
      <c r="E83" s="957">
        <v>43098</v>
      </c>
      <c r="F83" s="978" t="s">
        <v>556</v>
      </c>
      <c r="G83" s="977"/>
      <c r="H83" s="953"/>
      <c r="I83" s="953"/>
      <c r="J83" s="954"/>
      <c r="K83" s="412"/>
      <c r="L83" s="1058">
        <f t="shared" si="19"/>
        <v>0</v>
      </c>
      <c r="M83" s="1085">
        <f t="shared" si="20"/>
        <v>348</v>
      </c>
      <c r="N83" s="1216" t="str">
        <f t="shared" si="21"/>
        <v>X</v>
      </c>
      <c r="O83" s="1323" t="s">
        <v>2175</v>
      </c>
      <c r="P83" s="1013">
        <f t="shared" si="14"/>
        <v>0.12643678160919541</v>
      </c>
      <c r="Q83" s="1272">
        <v>0.09</v>
      </c>
      <c r="R83" s="1287">
        <f t="shared" si="16"/>
        <v>0.09</v>
      </c>
      <c r="S83" s="1014">
        <f t="shared" si="15"/>
        <v>0.71181818181818168</v>
      </c>
      <c r="T83" s="1231" t="str">
        <f t="shared" si="22"/>
        <v>En Proceso</v>
      </c>
      <c r="U83" s="1169" t="str">
        <f t="shared" si="23"/>
        <v>K</v>
      </c>
      <c r="V83" s="1095" t="s">
        <v>1939</v>
      </c>
      <c r="W83" s="1302">
        <f t="shared" si="17"/>
        <v>0.91</v>
      </c>
      <c r="X83" s="1546"/>
    </row>
    <row r="84" spans="1:24" s="105" customFormat="1" ht="78" hidden="1" customHeight="1" outlineLevel="3" thickBot="1" x14ac:dyDescent="0.3">
      <c r="A84" s="1597"/>
      <c r="B84" s="1715"/>
      <c r="C84" s="953" t="s">
        <v>557</v>
      </c>
      <c r="D84" s="957">
        <v>42750</v>
      </c>
      <c r="E84" s="957">
        <v>43098</v>
      </c>
      <c r="F84" s="978" t="s">
        <v>558</v>
      </c>
      <c r="G84" s="977"/>
      <c r="H84" s="953"/>
      <c r="I84" s="953"/>
      <c r="J84" s="954"/>
      <c r="K84" s="412"/>
      <c r="L84" s="1058">
        <f t="shared" si="19"/>
        <v>0</v>
      </c>
      <c r="M84" s="1085">
        <f t="shared" si="20"/>
        <v>348</v>
      </c>
      <c r="N84" s="1216" t="str">
        <f t="shared" si="21"/>
        <v>X</v>
      </c>
      <c r="O84" s="1323" t="s">
        <v>2176</v>
      </c>
      <c r="P84" s="1013">
        <f t="shared" si="14"/>
        <v>0.12643678160919541</v>
      </c>
      <c r="Q84" s="1272">
        <f>+P84</f>
        <v>0.12643678160919541</v>
      </c>
      <c r="R84" s="1287">
        <f t="shared" si="16"/>
        <v>0.12643678160919541</v>
      </c>
      <c r="S84" s="1014">
        <f t="shared" si="15"/>
        <v>1</v>
      </c>
      <c r="T84" s="1231" t="str">
        <f t="shared" si="22"/>
        <v>Normal</v>
      </c>
      <c r="U84" s="1164" t="str">
        <f t="shared" si="23"/>
        <v>J</v>
      </c>
      <c r="V84" s="1090" t="s">
        <v>1940</v>
      </c>
      <c r="W84" s="1302">
        <f t="shared" si="17"/>
        <v>0.87356321839080464</v>
      </c>
      <c r="X84" s="1546"/>
    </row>
    <row r="85" spans="1:24" s="105" customFormat="1" ht="50.25" hidden="1" customHeight="1" outlineLevel="3" thickBot="1" x14ac:dyDescent="0.3">
      <c r="A85" s="1597"/>
      <c r="B85" s="1715"/>
      <c r="C85" s="953" t="s">
        <v>559</v>
      </c>
      <c r="D85" s="957">
        <v>42795</v>
      </c>
      <c r="E85" s="957">
        <v>42845</v>
      </c>
      <c r="F85" s="978" t="s">
        <v>504</v>
      </c>
      <c r="G85" s="977"/>
      <c r="H85" s="953"/>
      <c r="I85" s="953"/>
      <c r="J85" s="954"/>
      <c r="K85" s="412"/>
      <c r="L85" s="1058">
        <f t="shared" si="19"/>
        <v>0</v>
      </c>
      <c r="M85" s="1085" t="str">
        <f t="shared" si="20"/>
        <v/>
      </c>
      <c r="N85" s="1216" t="str">
        <f t="shared" si="21"/>
        <v/>
      </c>
      <c r="O85" s="1323" t="s">
        <v>2197</v>
      </c>
      <c r="P85" s="1013" t="str">
        <f t="shared" si="14"/>
        <v/>
      </c>
      <c r="Q85" s="1272">
        <v>0.01</v>
      </c>
      <c r="R85" s="1287">
        <f t="shared" si="16"/>
        <v>0.01</v>
      </c>
      <c r="S85" s="1014" t="str">
        <f t="shared" si="15"/>
        <v/>
      </c>
      <c r="T85" s="1231" t="str">
        <f t="shared" si="22"/>
        <v>Sin Iniciar</v>
      </c>
      <c r="U85" s="1164" t="str">
        <f t="shared" si="23"/>
        <v>6</v>
      </c>
      <c r="V85" s="845" t="s">
        <v>2017</v>
      </c>
      <c r="W85" s="1302">
        <f t="shared" si="17"/>
        <v>0.99</v>
      </c>
      <c r="X85" s="1546"/>
    </row>
    <row r="86" spans="1:24" s="105" customFormat="1" ht="52.5" hidden="1" customHeight="1" outlineLevel="3" thickBot="1" x14ac:dyDescent="0.3">
      <c r="A86" s="1597"/>
      <c r="B86" s="1715"/>
      <c r="C86" s="953" t="s">
        <v>560</v>
      </c>
      <c r="D86" s="957">
        <v>42750</v>
      </c>
      <c r="E86" s="957">
        <v>42825</v>
      </c>
      <c r="F86" s="978" t="s">
        <v>561</v>
      </c>
      <c r="G86" s="977"/>
      <c r="H86" s="953"/>
      <c r="I86" s="953"/>
      <c r="J86" s="954"/>
      <c r="K86" s="412"/>
      <c r="L86" s="1058">
        <f t="shared" si="19"/>
        <v>0</v>
      </c>
      <c r="M86" s="1085">
        <f t="shared" si="20"/>
        <v>75</v>
      </c>
      <c r="N86" s="1216" t="str">
        <f t="shared" si="21"/>
        <v>X</v>
      </c>
      <c r="O86" s="1323" t="s">
        <v>2076</v>
      </c>
      <c r="P86" s="1013">
        <f t="shared" si="14"/>
        <v>0.58666666666666667</v>
      </c>
      <c r="Q86" s="1272">
        <f>+P86</f>
        <v>0.58666666666666667</v>
      </c>
      <c r="R86" s="1287">
        <f t="shared" si="16"/>
        <v>0.58666666666666667</v>
      </c>
      <c r="S86" s="1014">
        <f t="shared" si="15"/>
        <v>1</v>
      </c>
      <c r="T86" s="1231" t="str">
        <f t="shared" si="22"/>
        <v>Normal</v>
      </c>
      <c r="U86" s="1164" t="str">
        <f t="shared" si="23"/>
        <v>J</v>
      </c>
      <c r="V86" s="845" t="s">
        <v>1941</v>
      </c>
      <c r="W86" s="1302">
        <f t="shared" si="17"/>
        <v>0.41333333333333333</v>
      </c>
      <c r="X86" s="1546"/>
    </row>
    <row r="87" spans="1:24" s="105" customFormat="1" ht="45.75" hidden="1" outlineLevel="3" thickBot="1" x14ac:dyDescent="0.3">
      <c r="A87" s="1597"/>
      <c r="B87" s="1715"/>
      <c r="C87" s="953" t="s">
        <v>562</v>
      </c>
      <c r="D87" s="957">
        <v>42737</v>
      </c>
      <c r="E87" s="957">
        <v>43054</v>
      </c>
      <c r="F87" s="978" t="s">
        <v>64</v>
      </c>
      <c r="G87" s="977"/>
      <c r="H87" s="953"/>
      <c r="I87" s="953"/>
      <c r="J87" s="954"/>
      <c r="K87" s="412"/>
      <c r="L87" s="1058">
        <f t="shared" si="19"/>
        <v>0</v>
      </c>
      <c r="M87" s="1085">
        <f t="shared" si="20"/>
        <v>317</v>
      </c>
      <c r="N87" s="1216" t="str">
        <f t="shared" si="21"/>
        <v>X</v>
      </c>
      <c r="O87" s="1323" t="s">
        <v>2180</v>
      </c>
      <c r="P87" s="1013">
        <f t="shared" si="14"/>
        <v>0.17981072555205047</v>
      </c>
      <c r="Q87" s="1272">
        <f>+P87</f>
        <v>0.17981072555205047</v>
      </c>
      <c r="R87" s="1287">
        <f t="shared" si="16"/>
        <v>0.17981072555205047</v>
      </c>
      <c r="S87" s="1014">
        <f t="shared" si="15"/>
        <v>1</v>
      </c>
      <c r="T87" s="1231" t="str">
        <f t="shared" si="22"/>
        <v>Normal</v>
      </c>
      <c r="U87" s="1164" t="str">
        <f t="shared" si="23"/>
        <v>J</v>
      </c>
      <c r="V87" s="1090" t="s">
        <v>1942</v>
      </c>
      <c r="W87" s="1302">
        <f t="shared" si="17"/>
        <v>0.82018927444794953</v>
      </c>
      <c r="X87" s="1546"/>
    </row>
    <row r="88" spans="1:24" s="105" customFormat="1" ht="35.25" hidden="1" outlineLevel="3" thickBot="1" x14ac:dyDescent="0.3">
      <c r="A88" s="1597"/>
      <c r="B88" s="1715"/>
      <c r="C88" s="953" t="s">
        <v>567</v>
      </c>
      <c r="D88" s="957">
        <v>42737</v>
      </c>
      <c r="E88" s="957">
        <v>42825</v>
      </c>
      <c r="F88" s="978" t="s">
        <v>563</v>
      </c>
      <c r="G88" s="977"/>
      <c r="H88" s="953"/>
      <c r="I88" s="953"/>
      <c r="J88" s="954"/>
      <c r="K88" s="412"/>
      <c r="L88" s="1058">
        <f t="shared" si="19"/>
        <v>0</v>
      </c>
      <c r="M88" s="1085">
        <f t="shared" si="20"/>
        <v>88</v>
      </c>
      <c r="N88" s="1216" t="str">
        <f t="shared" si="21"/>
        <v>X</v>
      </c>
      <c r="O88" s="1323" t="s">
        <v>2179</v>
      </c>
      <c r="P88" s="1013">
        <f t="shared" si="14"/>
        <v>0.64772727272727271</v>
      </c>
      <c r="Q88" s="1272">
        <f>+P88</f>
        <v>0.64772727272727271</v>
      </c>
      <c r="R88" s="1287">
        <f t="shared" si="16"/>
        <v>0.64772727272727271</v>
      </c>
      <c r="S88" s="1014">
        <f t="shared" si="15"/>
        <v>1</v>
      </c>
      <c r="T88" s="1231" t="str">
        <f t="shared" si="22"/>
        <v>Normal</v>
      </c>
      <c r="U88" s="1164" t="str">
        <f t="shared" si="23"/>
        <v>J</v>
      </c>
      <c r="V88" s="845" t="s">
        <v>1943</v>
      </c>
      <c r="W88" s="1302">
        <f t="shared" si="17"/>
        <v>0.35227272727272729</v>
      </c>
      <c r="X88" s="1546"/>
    </row>
    <row r="89" spans="1:24" s="105" customFormat="1" ht="35.25" hidden="1" customHeight="1" outlineLevel="3" thickBot="1" x14ac:dyDescent="0.3">
      <c r="A89" s="1643"/>
      <c r="B89" s="1716"/>
      <c r="C89" s="962" t="s">
        <v>564</v>
      </c>
      <c r="D89" s="946">
        <v>42737</v>
      </c>
      <c r="E89" s="946">
        <v>42916</v>
      </c>
      <c r="F89" s="979" t="s">
        <v>565</v>
      </c>
      <c r="G89" s="985"/>
      <c r="H89" s="962"/>
      <c r="I89" s="962"/>
      <c r="J89" s="965"/>
      <c r="K89" s="416"/>
      <c r="L89" s="1059">
        <f t="shared" si="19"/>
        <v>0</v>
      </c>
      <c r="M89" s="1086">
        <f t="shared" si="20"/>
        <v>179</v>
      </c>
      <c r="N89" s="1217" t="str">
        <f t="shared" si="21"/>
        <v>X</v>
      </c>
      <c r="O89" s="1325" t="s">
        <v>2178</v>
      </c>
      <c r="P89" s="1015">
        <f t="shared" si="14"/>
        <v>0.31843575418994413</v>
      </c>
      <c r="Q89" s="1273">
        <f>+P89</f>
        <v>0.31843575418994413</v>
      </c>
      <c r="R89" s="1287">
        <f t="shared" si="16"/>
        <v>0.31843575418994413</v>
      </c>
      <c r="S89" s="1016">
        <f t="shared" si="15"/>
        <v>1</v>
      </c>
      <c r="T89" s="1232" t="str">
        <f t="shared" si="22"/>
        <v>Normal</v>
      </c>
      <c r="U89" s="1165" t="str">
        <f t="shared" si="23"/>
        <v>J</v>
      </c>
      <c r="V89" s="1094" t="s">
        <v>1944</v>
      </c>
      <c r="W89" s="1302">
        <f t="shared" si="17"/>
        <v>0.68156424581005592</v>
      </c>
      <c r="X89" s="1546"/>
    </row>
    <row r="90" spans="1:24" s="1178" customFormat="1" ht="60" hidden="1" outlineLevel="2" collapsed="1" thickBot="1" x14ac:dyDescent="0.3">
      <c r="A90" s="1564" t="s">
        <v>2064</v>
      </c>
      <c r="B90" s="1565"/>
      <c r="C90" s="1566"/>
      <c r="D90" s="1143"/>
      <c r="E90" s="1144"/>
      <c r="F90" s="1175"/>
      <c r="G90" s="1177"/>
      <c r="H90" s="1152"/>
      <c r="I90" s="1153"/>
      <c r="J90" s="1154"/>
      <c r="K90" s="1152"/>
      <c r="L90" s="1155"/>
      <c r="M90" s="1147" t="str">
        <f t="shared" si="20"/>
        <v/>
      </c>
      <c r="N90" s="1270" t="str">
        <f t="shared" si="21"/>
        <v/>
      </c>
      <c r="O90" s="1176"/>
      <c r="P90" s="1149">
        <f>+IFERROR(SUMPRODUCT(P58:P89,M58:M89)/SUM(M58:M89),0)</f>
        <v>0.18202416918429004</v>
      </c>
      <c r="Q90" s="1161">
        <f>+IFERROR(SUMPRODUCT(Q58:Q89,M58:M89)/SUM(M58:M89),0)</f>
        <v>0.16736324269889222</v>
      </c>
      <c r="R90" s="1292">
        <f>+IFERROR(SUMPRODUCT(R58:R89,M58:M89)/SUM(M58:M89),0)</f>
        <v>0.16736324269889222</v>
      </c>
      <c r="S90" s="1149">
        <f>+Q90/P90</f>
        <v>0.91945615491009658</v>
      </c>
      <c r="T90" s="1238" t="str">
        <f t="shared" si="22"/>
        <v>Normal</v>
      </c>
      <c r="U90" s="1172" t="str">
        <f t="shared" si="23"/>
        <v>J</v>
      </c>
      <c r="V90" s="1150"/>
      <c r="W90" s="1302">
        <f t="shared" si="17"/>
        <v>0.83263675730110775</v>
      </c>
      <c r="X90" s="1545"/>
    </row>
    <row r="91" spans="1:24" s="105" customFormat="1" ht="64.5" hidden="1" customHeight="1" outlineLevel="3" thickBot="1" x14ac:dyDescent="0.3">
      <c r="A91" s="1754" t="s">
        <v>1856</v>
      </c>
      <c r="B91" s="1692" t="s">
        <v>1857</v>
      </c>
      <c r="C91" s="972" t="s">
        <v>1858</v>
      </c>
      <c r="D91" s="981">
        <v>42736</v>
      </c>
      <c r="E91" s="981">
        <v>43070</v>
      </c>
      <c r="F91" s="984" t="s">
        <v>1859</v>
      </c>
      <c r="G91" s="986" t="s">
        <v>1860</v>
      </c>
      <c r="H91" s="972" t="s">
        <v>28</v>
      </c>
      <c r="I91" s="972" t="s">
        <v>111</v>
      </c>
      <c r="J91" s="959">
        <v>2</v>
      </c>
      <c r="K91" s="408">
        <v>6000000</v>
      </c>
      <c r="L91" s="1060">
        <f t="shared" ref="L91:L93" si="24">+K91*J91</f>
        <v>12000000</v>
      </c>
      <c r="M91" s="1084">
        <f t="shared" si="20"/>
        <v>334</v>
      </c>
      <c r="N91" s="1215" t="str">
        <f t="shared" si="21"/>
        <v>X</v>
      </c>
      <c r="O91" s="1324" t="s">
        <v>2281</v>
      </c>
      <c r="P91" s="1011">
        <f t="shared" ref="P91:P115" si="25">+IF(N91="","",IFERROR(IF(MONTH($C$2)&lt;MONTH(D91),"",IF(E91&lt;$C$2,1,IF(D91&lt;$C$2,($C$2-D91)/(E91-D91),0))),0))</f>
        <v>0.17365269461077845</v>
      </c>
      <c r="Q91" s="1275" t="s">
        <v>2282</v>
      </c>
      <c r="R91" s="1287" t="str">
        <f>+Q91</f>
        <v>17.30%</v>
      </c>
      <c r="S91" s="1012">
        <f t="shared" si="15"/>
        <v>1</v>
      </c>
      <c r="T91" s="1230" t="str">
        <f t="shared" si="22"/>
        <v>Normal</v>
      </c>
      <c r="U91" s="1163" t="str">
        <f t="shared" si="23"/>
        <v>J</v>
      </c>
      <c r="V91" s="1095" t="s">
        <v>1962</v>
      </c>
      <c r="W91" s="1302" t="e">
        <f t="shared" si="17"/>
        <v>#VALUE!</v>
      </c>
      <c r="X91" s="1546"/>
    </row>
    <row r="92" spans="1:24" s="105" customFormat="1" ht="45" hidden="1" customHeight="1" outlineLevel="3" thickBot="1" x14ac:dyDescent="0.3">
      <c r="A92" s="1754"/>
      <c r="B92" s="1693"/>
      <c r="C92" s="953" t="s">
        <v>1861</v>
      </c>
      <c r="D92" s="960">
        <v>42736</v>
      </c>
      <c r="E92" s="960">
        <v>43070</v>
      </c>
      <c r="F92" s="978" t="s">
        <v>1862</v>
      </c>
      <c r="G92" s="977" t="s">
        <v>1860</v>
      </c>
      <c r="H92" s="953" t="s">
        <v>28</v>
      </c>
      <c r="I92" s="953" t="s">
        <v>338</v>
      </c>
      <c r="J92" s="954">
        <v>2</v>
      </c>
      <c r="K92" s="412">
        <v>5000000</v>
      </c>
      <c r="L92" s="1061">
        <f t="shared" si="24"/>
        <v>10000000</v>
      </c>
      <c r="M92" s="1085">
        <f t="shared" si="20"/>
        <v>334</v>
      </c>
      <c r="N92" s="1216" t="str">
        <f t="shared" si="21"/>
        <v>X</v>
      </c>
      <c r="O92" s="1323" t="s">
        <v>2283</v>
      </c>
      <c r="P92" s="1013">
        <f t="shared" si="25"/>
        <v>0.17365269461077845</v>
      </c>
      <c r="Q92" s="1272">
        <v>0.17</v>
      </c>
      <c r="R92" s="1283">
        <f>+Q92</f>
        <v>0.17</v>
      </c>
      <c r="S92" s="1014">
        <f t="shared" si="15"/>
        <v>0.97896551724137937</v>
      </c>
      <c r="T92" s="1231" t="str">
        <f t="shared" si="22"/>
        <v>Normal</v>
      </c>
      <c r="U92" s="1164" t="str">
        <f t="shared" si="23"/>
        <v>J</v>
      </c>
      <c r="V92" s="845" t="s">
        <v>2015</v>
      </c>
      <c r="W92" s="1302">
        <f t="shared" si="17"/>
        <v>0.83</v>
      </c>
      <c r="X92" s="1546"/>
    </row>
    <row r="93" spans="1:24" s="105" customFormat="1" ht="35.25" hidden="1" customHeight="1" outlineLevel="3" thickBot="1" x14ac:dyDescent="0.3">
      <c r="A93" s="1754"/>
      <c r="B93" s="1693"/>
      <c r="C93" s="953" t="s">
        <v>1863</v>
      </c>
      <c r="D93" s="960">
        <v>42931</v>
      </c>
      <c r="E93" s="960">
        <v>42941</v>
      </c>
      <c r="F93" s="978" t="s">
        <v>1864</v>
      </c>
      <c r="G93" s="977" t="s">
        <v>1865</v>
      </c>
      <c r="H93" s="953" t="s">
        <v>28</v>
      </c>
      <c r="I93" s="927">
        <v>42870</v>
      </c>
      <c r="J93" s="954">
        <v>2</v>
      </c>
      <c r="K93" s="412">
        <v>15000000</v>
      </c>
      <c r="L93" s="1061">
        <f t="shared" si="24"/>
        <v>30000000</v>
      </c>
      <c r="M93" s="1085" t="str">
        <f t="shared" si="20"/>
        <v/>
      </c>
      <c r="N93" s="1216" t="str">
        <f t="shared" si="21"/>
        <v/>
      </c>
      <c r="O93" s="1323"/>
      <c r="P93" s="1013" t="str">
        <f t="shared" si="25"/>
        <v/>
      </c>
      <c r="Q93" s="1272"/>
      <c r="R93" s="1283"/>
      <c r="S93" s="1014" t="str">
        <f t="shared" si="15"/>
        <v/>
      </c>
      <c r="T93" s="1231" t="str">
        <f t="shared" si="22"/>
        <v>Sin Iniciar</v>
      </c>
      <c r="U93" s="1164" t="str">
        <f t="shared" si="23"/>
        <v>6</v>
      </c>
      <c r="V93" s="845"/>
      <c r="W93" s="1302">
        <f t="shared" si="17"/>
        <v>1</v>
      </c>
      <c r="X93" s="1546"/>
    </row>
    <row r="94" spans="1:24" s="105" customFormat="1" ht="35.25" hidden="1" customHeight="1" outlineLevel="3" thickBot="1" x14ac:dyDescent="0.3">
      <c r="A94" s="1754"/>
      <c r="B94" s="1693"/>
      <c r="C94" s="953" t="s">
        <v>1866</v>
      </c>
      <c r="D94" s="960">
        <v>42979</v>
      </c>
      <c r="E94" s="960">
        <v>42984</v>
      </c>
      <c r="F94" s="978" t="s">
        <v>1864</v>
      </c>
      <c r="G94" s="977" t="s">
        <v>1865</v>
      </c>
      <c r="H94" s="953" t="s">
        <v>28</v>
      </c>
      <c r="I94" s="927">
        <v>42952</v>
      </c>
      <c r="J94" s="954">
        <v>1</v>
      </c>
      <c r="K94" s="412">
        <v>7000000</v>
      </c>
      <c r="L94" s="1058">
        <v>7000000</v>
      </c>
      <c r="M94" s="1085" t="str">
        <f t="shared" si="20"/>
        <v/>
      </c>
      <c r="N94" s="1216" t="str">
        <f t="shared" si="21"/>
        <v/>
      </c>
      <c r="O94" s="1323"/>
      <c r="P94" s="1013" t="str">
        <f t="shared" si="25"/>
        <v/>
      </c>
      <c r="Q94" s="1272"/>
      <c r="R94" s="1283"/>
      <c r="S94" s="1014" t="str">
        <f t="shared" si="15"/>
        <v/>
      </c>
      <c r="T94" s="1231" t="str">
        <f t="shared" si="22"/>
        <v>Sin Iniciar</v>
      </c>
      <c r="U94" s="1164" t="str">
        <f t="shared" si="23"/>
        <v>6</v>
      </c>
      <c r="V94" s="845"/>
      <c r="W94" s="1302">
        <f t="shared" si="17"/>
        <v>1</v>
      </c>
      <c r="X94" s="1546"/>
    </row>
    <row r="95" spans="1:24" s="105" customFormat="1" ht="35.25" hidden="1" customHeight="1" outlineLevel="3" thickBot="1" x14ac:dyDescent="0.3">
      <c r="A95" s="1754"/>
      <c r="B95" s="1693"/>
      <c r="C95" s="953" t="s">
        <v>1867</v>
      </c>
      <c r="D95" s="960">
        <v>42899</v>
      </c>
      <c r="E95" s="960">
        <v>42904</v>
      </c>
      <c r="F95" s="978" t="s">
        <v>1868</v>
      </c>
      <c r="G95" s="977" t="s">
        <v>1869</v>
      </c>
      <c r="H95" s="953" t="s">
        <v>28</v>
      </c>
      <c r="I95" s="927">
        <v>42841</v>
      </c>
      <c r="J95" s="954">
        <v>1</v>
      </c>
      <c r="K95" s="412">
        <v>10000000</v>
      </c>
      <c r="L95" s="1058">
        <v>10000000</v>
      </c>
      <c r="M95" s="1085" t="str">
        <f t="shared" si="20"/>
        <v/>
      </c>
      <c r="N95" s="1216" t="str">
        <f t="shared" si="21"/>
        <v/>
      </c>
      <c r="O95" s="1323"/>
      <c r="P95" s="1013" t="str">
        <f t="shared" si="25"/>
        <v/>
      </c>
      <c r="Q95" s="1272"/>
      <c r="R95" s="1283"/>
      <c r="S95" s="1014" t="str">
        <f t="shared" si="15"/>
        <v/>
      </c>
      <c r="T95" s="1231" t="str">
        <f t="shared" si="22"/>
        <v>Sin Iniciar</v>
      </c>
      <c r="U95" s="1164" t="str">
        <f t="shared" si="23"/>
        <v>6</v>
      </c>
      <c r="V95" s="845"/>
      <c r="W95" s="1302">
        <f t="shared" si="17"/>
        <v>1</v>
      </c>
      <c r="X95" s="1546"/>
    </row>
    <row r="96" spans="1:24" s="105" customFormat="1" ht="35.25" hidden="1" customHeight="1" outlineLevel="3" thickBot="1" x14ac:dyDescent="0.3">
      <c r="A96" s="1754"/>
      <c r="B96" s="1694"/>
      <c r="C96" s="962" t="s">
        <v>1870</v>
      </c>
      <c r="D96" s="963">
        <v>42883</v>
      </c>
      <c r="E96" s="963">
        <v>42888</v>
      </c>
      <c r="F96" s="979" t="s">
        <v>1868</v>
      </c>
      <c r="G96" s="985" t="s">
        <v>1871</v>
      </c>
      <c r="H96" s="962" t="s">
        <v>28</v>
      </c>
      <c r="I96" s="1002">
        <v>42795</v>
      </c>
      <c r="J96" s="965">
        <v>3</v>
      </c>
      <c r="K96" s="416">
        <v>9000000</v>
      </c>
      <c r="L96" s="1059">
        <v>27000000</v>
      </c>
      <c r="M96" s="1086" t="str">
        <f t="shared" si="20"/>
        <v/>
      </c>
      <c r="N96" s="1217" t="str">
        <f t="shared" si="21"/>
        <v/>
      </c>
      <c r="O96" s="1325"/>
      <c r="P96" s="1015" t="str">
        <f t="shared" si="25"/>
        <v/>
      </c>
      <c r="Q96" s="1273"/>
      <c r="R96" s="1284"/>
      <c r="S96" s="1016" t="str">
        <f t="shared" si="15"/>
        <v/>
      </c>
      <c r="T96" s="1232" t="str">
        <f t="shared" si="22"/>
        <v>Sin Iniciar</v>
      </c>
      <c r="U96" s="1165" t="str">
        <f t="shared" si="23"/>
        <v>6</v>
      </c>
      <c r="V96" s="1094"/>
      <c r="W96" s="1302">
        <f t="shared" si="17"/>
        <v>1</v>
      </c>
      <c r="X96" s="1546"/>
    </row>
    <row r="97" spans="1:24" s="105" customFormat="1" ht="77.25" hidden="1" customHeight="1" outlineLevel="3" thickBot="1" x14ac:dyDescent="0.3">
      <c r="A97" s="1754"/>
      <c r="B97" s="1695" t="s">
        <v>1872</v>
      </c>
      <c r="C97" s="972" t="s">
        <v>1873</v>
      </c>
      <c r="D97" s="1003">
        <v>42736</v>
      </c>
      <c r="E97" s="1003">
        <v>42794</v>
      </c>
      <c r="F97" s="1040" t="s">
        <v>1874</v>
      </c>
      <c r="G97" s="986" t="s">
        <v>1875</v>
      </c>
      <c r="H97" s="972" t="s">
        <v>21</v>
      </c>
      <c r="I97" s="1004">
        <v>43073</v>
      </c>
      <c r="J97" s="959">
        <v>1</v>
      </c>
      <c r="K97" s="408">
        <v>24000000</v>
      </c>
      <c r="L97" s="803">
        <f>+K97*J97</f>
        <v>24000000</v>
      </c>
      <c r="M97" s="1084">
        <f t="shared" si="20"/>
        <v>58</v>
      </c>
      <c r="N97" s="1215" t="str">
        <f t="shared" si="21"/>
        <v>X</v>
      </c>
      <c r="O97" s="1324" t="s">
        <v>2284</v>
      </c>
      <c r="P97" s="1011">
        <f t="shared" si="25"/>
        <v>1</v>
      </c>
      <c r="Q97" s="1275">
        <v>1</v>
      </c>
      <c r="R97" s="1287">
        <f>+Q97</f>
        <v>1</v>
      </c>
      <c r="S97" s="1012">
        <f t="shared" si="15"/>
        <v>1</v>
      </c>
      <c r="T97" s="1230" t="str">
        <f t="shared" si="22"/>
        <v>Terminado</v>
      </c>
      <c r="U97" s="1163" t="str">
        <f t="shared" si="23"/>
        <v>B</v>
      </c>
      <c r="V97" s="1095" t="s">
        <v>2014</v>
      </c>
      <c r="W97" s="1302">
        <f t="shared" si="17"/>
        <v>0</v>
      </c>
      <c r="X97" s="1546"/>
    </row>
    <row r="98" spans="1:24" s="105" customFormat="1" ht="47.25" hidden="1" customHeight="1" outlineLevel="3" thickBot="1" x14ac:dyDescent="0.3">
      <c r="A98" s="1754"/>
      <c r="B98" s="1696"/>
      <c r="C98" s="953" t="s">
        <v>1876</v>
      </c>
      <c r="D98" s="928">
        <v>42767</v>
      </c>
      <c r="E98" s="928">
        <v>42794</v>
      </c>
      <c r="F98" s="1041" t="s">
        <v>1877</v>
      </c>
      <c r="G98" s="977" t="s">
        <v>1878</v>
      </c>
      <c r="H98" s="953" t="s">
        <v>21</v>
      </c>
      <c r="I98" s="929">
        <v>43073</v>
      </c>
      <c r="J98" s="954">
        <v>1</v>
      </c>
      <c r="K98" s="412">
        <v>6000000</v>
      </c>
      <c r="L98" s="1058">
        <v>6000000</v>
      </c>
      <c r="M98" s="1085">
        <f t="shared" si="20"/>
        <v>27</v>
      </c>
      <c r="N98" s="1216" t="str">
        <f t="shared" si="21"/>
        <v>X</v>
      </c>
      <c r="O98" s="1323" t="s">
        <v>2285</v>
      </c>
      <c r="P98" s="1013">
        <f t="shared" si="25"/>
        <v>1</v>
      </c>
      <c r="Q98" s="1272">
        <v>1</v>
      </c>
      <c r="R98" s="1283">
        <f>+Q98</f>
        <v>1</v>
      </c>
      <c r="S98" s="1014">
        <f t="shared" si="15"/>
        <v>1</v>
      </c>
      <c r="T98" s="1231" t="str">
        <f t="shared" si="22"/>
        <v>Terminado</v>
      </c>
      <c r="U98" s="1164" t="str">
        <f t="shared" si="23"/>
        <v>B</v>
      </c>
      <c r="V98" s="845"/>
      <c r="W98" s="1302">
        <f t="shared" si="17"/>
        <v>0</v>
      </c>
      <c r="X98" s="1546"/>
    </row>
    <row r="99" spans="1:24" s="105" customFormat="1" ht="39" hidden="1" customHeight="1" outlineLevel="3" thickBot="1" x14ac:dyDescent="0.3">
      <c r="A99" s="1754"/>
      <c r="B99" s="1696"/>
      <c r="C99" s="953" t="s">
        <v>1879</v>
      </c>
      <c r="D99" s="928">
        <v>42826</v>
      </c>
      <c r="E99" s="928">
        <v>42885</v>
      </c>
      <c r="F99" s="1041" t="s">
        <v>80</v>
      </c>
      <c r="G99" s="977" t="s">
        <v>1880</v>
      </c>
      <c r="H99" s="953" t="s">
        <v>54</v>
      </c>
      <c r="I99" s="927">
        <v>42767</v>
      </c>
      <c r="J99" s="954">
        <v>1</v>
      </c>
      <c r="K99" s="412">
        <v>8500000</v>
      </c>
      <c r="L99" s="1058">
        <v>8500000</v>
      </c>
      <c r="M99" s="1085" t="str">
        <f t="shared" si="20"/>
        <v/>
      </c>
      <c r="N99" s="1216" t="str">
        <f t="shared" si="21"/>
        <v/>
      </c>
      <c r="O99" s="1323"/>
      <c r="P99" s="1013" t="str">
        <f t="shared" si="25"/>
        <v/>
      </c>
      <c r="Q99" s="1272"/>
      <c r="R99" s="1283"/>
      <c r="S99" s="1014" t="str">
        <f t="shared" si="15"/>
        <v/>
      </c>
      <c r="T99" s="1231" t="str">
        <f t="shared" si="22"/>
        <v>Sin Iniciar</v>
      </c>
      <c r="U99" s="1164" t="str">
        <f t="shared" si="23"/>
        <v>6</v>
      </c>
      <c r="V99" s="845"/>
      <c r="W99" s="1302">
        <f t="shared" si="17"/>
        <v>1</v>
      </c>
      <c r="X99" s="1546"/>
    </row>
    <row r="100" spans="1:24" s="105" customFormat="1" ht="35.25" hidden="1" customHeight="1" outlineLevel="3" thickBot="1" x14ac:dyDescent="0.3">
      <c r="A100" s="1754"/>
      <c r="B100" s="1697"/>
      <c r="C100" s="962" t="s">
        <v>1881</v>
      </c>
      <c r="D100" s="1005">
        <v>42826</v>
      </c>
      <c r="E100" s="1005">
        <v>43008</v>
      </c>
      <c r="F100" s="1042" t="s">
        <v>1882</v>
      </c>
      <c r="G100" s="1026" t="s">
        <v>1883</v>
      </c>
      <c r="H100" s="1006" t="s">
        <v>41</v>
      </c>
      <c r="I100" s="1007">
        <v>42767</v>
      </c>
      <c r="J100" s="965">
        <v>1</v>
      </c>
      <c r="K100" s="416">
        <v>10000000</v>
      </c>
      <c r="L100" s="1059">
        <v>10000000</v>
      </c>
      <c r="M100" s="1086" t="str">
        <f t="shared" si="20"/>
        <v/>
      </c>
      <c r="N100" s="1217" t="str">
        <f t="shared" si="21"/>
        <v/>
      </c>
      <c r="O100" s="1325"/>
      <c r="P100" s="1015" t="str">
        <f t="shared" si="25"/>
        <v/>
      </c>
      <c r="Q100" s="1273"/>
      <c r="R100" s="1284"/>
      <c r="S100" s="1016" t="str">
        <f t="shared" si="15"/>
        <v/>
      </c>
      <c r="T100" s="1232" t="str">
        <f t="shared" si="22"/>
        <v>Sin Iniciar</v>
      </c>
      <c r="U100" s="1165" t="str">
        <f t="shared" si="23"/>
        <v>6</v>
      </c>
      <c r="V100" s="1094"/>
      <c r="W100" s="1302">
        <f t="shared" si="17"/>
        <v>1</v>
      </c>
      <c r="X100" s="1546"/>
    </row>
    <row r="101" spans="1:24" s="105" customFormat="1" ht="51.75" hidden="1" customHeight="1" outlineLevel="3" thickBot="1" x14ac:dyDescent="0.3">
      <c r="A101" s="1754"/>
      <c r="B101" s="1692" t="s">
        <v>1884</v>
      </c>
      <c r="C101" s="972" t="s">
        <v>1885</v>
      </c>
      <c r="D101" s="981">
        <v>42795</v>
      </c>
      <c r="E101" s="981">
        <v>42855</v>
      </c>
      <c r="F101" s="984" t="s">
        <v>1886</v>
      </c>
      <c r="G101" s="1027" t="s">
        <v>1887</v>
      </c>
      <c r="H101" s="972" t="s">
        <v>93</v>
      </c>
      <c r="I101" s="1008">
        <v>42767</v>
      </c>
      <c r="J101" s="959">
        <v>1</v>
      </c>
      <c r="K101" s="408">
        <v>1000000</v>
      </c>
      <c r="L101" s="803">
        <v>1000000</v>
      </c>
      <c r="M101" s="1084" t="str">
        <f t="shared" si="20"/>
        <v/>
      </c>
      <c r="N101" s="1215" t="str">
        <f t="shared" si="21"/>
        <v/>
      </c>
      <c r="O101" s="1324"/>
      <c r="P101" s="1011" t="str">
        <f t="shared" si="25"/>
        <v/>
      </c>
      <c r="Q101" s="1275"/>
      <c r="R101" s="1287"/>
      <c r="S101" s="1012" t="str">
        <f t="shared" si="15"/>
        <v/>
      </c>
      <c r="T101" s="1230" t="str">
        <f t="shared" si="22"/>
        <v>Sin Iniciar</v>
      </c>
      <c r="U101" s="1163" t="str">
        <f t="shared" si="23"/>
        <v>6</v>
      </c>
      <c r="V101" s="1095"/>
      <c r="W101" s="1302">
        <f t="shared" si="17"/>
        <v>1</v>
      </c>
      <c r="X101" s="1546"/>
    </row>
    <row r="102" spans="1:24" s="105" customFormat="1" ht="42.75" hidden="1" customHeight="1" outlineLevel="3" thickBot="1" x14ac:dyDescent="0.3">
      <c r="A102" s="1754"/>
      <c r="B102" s="1693"/>
      <c r="C102" s="953" t="s">
        <v>1888</v>
      </c>
      <c r="D102" s="960">
        <v>42795</v>
      </c>
      <c r="E102" s="960">
        <v>42855</v>
      </c>
      <c r="F102" s="978" t="s">
        <v>1889</v>
      </c>
      <c r="G102" s="977" t="s">
        <v>1887</v>
      </c>
      <c r="H102" s="953" t="s">
        <v>93</v>
      </c>
      <c r="I102" s="927">
        <v>42795</v>
      </c>
      <c r="J102" s="954">
        <v>1</v>
      </c>
      <c r="K102" s="412">
        <v>500000</v>
      </c>
      <c r="L102" s="804">
        <v>500000</v>
      </c>
      <c r="M102" s="1085" t="str">
        <f t="shared" si="20"/>
        <v/>
      </c>
      <c r="N102" s="1216" t="str">
        <f t="shared" si="21"/>
        <v/>
      </c>
      <c r="O102" s="1323"/>
      <c r="P102" s="1013" t="str">
        <f t="shared" si="25"/>
        <v/>
      </c>
      <c r="Q102" s="1272"/>
      <c r="R102" s="1283"/>
      <c r="S102" s="1014" t="str">
        <f t="shared" si="15"/>
        <v/>
      </c>
      <c r="T102" s="1231" t="str">
        <f t="shared" si="22"/>
        <v>Sin Iniciar</v>
      </c>
      <c r="U102" s="1164" t="str">
        <f t="shared" si="23"/>
        <v>6</v>
      </c>
      <c r="V102" s="845"/>
      <c r="W102" s="1302">
        <f t="shared" si="17"/>
        <v>1</v>
      </c>
      <c r="X102" s="1546"/>
    </row>
    <row r="103" spans="1:24" s="105" customFormat="1" ht="39" hidden="1" customHeight="1" outlineLevel="3" thickBot="1" x14ac:dyDescent="0.3">
      <c r="A103" s="1754"/>
      <c r="B103" s="1693"/>
      <c r="C103" s="953" t="s">
        <v>1890</v>
      </c>
      <c r="D103" s="960">
        <v>42795</v>
      </c>
      <c r="E103" s="960">
        <v>42855</v>
      </c>
      <c r="F103" s="978" t="s">
        <v>1891</v>
      </c>
      <c r="G103" s="977" t="s">
        <v>1887</v>
      </c>
      <c r="H103" s="953" t="s">
        <v>93</v>
      </c>
      <c r="I103" s="927">
        <v>42795</v>
      </c>
      <c r="J103" s="954">
        <v>1</v>
      </c>
      <c r="K103" s="412">
        <v>500000</v>
      </c>
      <c r="L103" s="804">
        <v>500000</v>
      </c>
      <c r="M103" s="1085" t="str">
        <f t="shared" si="20"/>
        <v/>
      </c>
      <c r="N103" s="1216" t="str">
        <f t="shared" si="21"/>
        <v/>
      </c>
      <c r="O103" s="1323"/>
      <c r="P103" s="1013" t="str">
        <f t="shared" si="25"/>
        <v/>
      </c>
      <c r="Q103" s="1272"/>
      <c r="R103" s="1283"/>
      <c r="S103" s="1014" t="str">
        <f t="shared" si="15"/>
        <v/>
      </c>
      <c r="T103" s="1231" t="str">
        <f t="shared" si="22"/>
        <v>Sin Iniciar</v>
      </c>
      <c r="U103" s="1164" t="str">
        <f t="shared" si="23"/>
        <v>6</v>
      </c>
      <c r="V103" s="845"/>
      <c r="W103" s="1302">
        <f t="shared" si="17"/>
        <v>1</v>
      </c>
      <c r="X103" s="1546"/>
    </row>
    <row r="104" spans="1:24" s="105" customFormat="1" ht="35.25" hidden="1" customHeight="1" outlineLevel="3" thickBot="1" x14ac:dyDescent="0.3">
      <c r="A104" s="1754"/>
      <c r="B104" s="1694"/>
      <c r="C104" s="962" t="s">
        <v>1892</v>
      </c>
      <c r="D104" s="963">
        <v>42795</v>
      </c>
      <c r="E104" s="963">
        <v>42855</v>
      </c>
      <c r="F104" s="979" t="s">
        <v>1893</v>
      </c>
      <c r="G104" s="985" t="s">
        <v>1887</v>
      </c>
      <c r="H104" s="962" t="s">
        <v>93</v>
      </c>
      <c r="I104" s="1002">
        <v>42795</v>
      </c>
      <c r="J104" s="965">
        <v>1</v>
      </c>
      <c r="K104" s="416">
        <v>400000</v>
      </c>
      <c r="L104" s="805">
        <v>400000</v>
      </c>
      <c r="M104" s="1086" t="str">
        <f t="shared" si="20"/>
        <v/>
      </c>
      <c r="N104" s="1217" t="str">
        <f t="shared" si="21"/>
        <v/>
      </c>
      <c r="O104" s="1325"/>
      <c r="P104" s="1015" t="str">
        <f t="shared" si="25"/>
        <v/>
      </c>
      <c r="Q104" s="1273"/>
      <c r="R104" s="1284"/>
      <c r="S104" s="1016" t="str">
        <f t="shared" si="15"/>
        <v/>
      </c>
      <c r="T104" s="1232" t="str">
        <f t="shared" si="22"/>
        <v>Sin Iniciar</v>
      </c>
      <c r="U104" s="1165" t="str">
        <f t="shared" si="23"/>
        <v>6</v>
      </c>
      <c r="V104" s="1094"/>
      <c r="W104" s="1302">
        <f t="shared" si="17"/>
        <v>1</v>
      </c>
      <c r="X104" s="1546"/>
    </row>
    <row r="105" spans="1:24" s="105" customFormat="1" ht="88.5" hidden="1" customHeight="1" outlineLevel="3" thickBot="1" x14ac:dyDescent="0.3">
      <c r="A105" s="1754"/>
      <c r="B105" s="1695" t="s">
        <v>1728</v>
      </c>
      <c r="C105" s="972" t="s">
        <v>1894</v>
      </c>
      <c r="D105" s="981">
        <v>42737</v>
      </c>
      <c r="E105" s="981">
        <v>43099</v>
      </c>
      <c r="F105" s="984" t="s">
        <v>1895</v>
      </c>
      <c r="G105" s="986"/>
      <c r="H105" s="972"/>
      <c r="I105" s="1008"/>
      <c r="J105" s="959"/>
      <c r="K105" s="1009">
        <v>0</v>
      </c>
      <c r="L105" s="1062">
        <v>0</v>
      </c>
      <c r="M105" s="1084">
        <f t="shared" si="20"/>
        <v>362</v>
      </c>
      <c r="N105" s="1215" t="str">
        <f>+IF(D105="","",IF(AND(MONTH($C$2)&gt;=MONTH(D105),MONTH($C$2)&lt;=MONTH(E105)),"X",""))</f>
        <v>X</v>
      </c>
      <c r="O105" s="1324" t="s">
        <v>2286</v>
      </c>
      <c r="P105" s="1011">
        <f t="shared" si="25"/>
        <v>0.15745856353591159</v>
      </c>
      <c r="Q105" s="1275">
        <v>0.15</v>
      </c>
      <c r="R105" s="1287">
        <f>+Q105</f>
        <v>0.15</v>
      </c>
      <c r="S105" s="1012">
        <f t="shared" si="15"/>
        <v>0.9526315789473685</v>
      </c>
      <c r="T105" s="1230" t="str">
        <f t="shared" si="22"/>
        <v>Normal</v>
      </c>
      <c r="U105" s="1163" t="str">
        <f t="shared" si="23"/>
        <v>J</v>
      </c>
      <c r="V105" s="1095" t="s">
        <v>2016</v>
      </c>
      <c r="W105" s="1302">
        <f t="shared" si="17"/>
        <v>0.85</v>
      </c>
      <c r="X105" s="1546"/>
    </row>
    <row r="106" spans="1:24" s="105" customFormat="1" ht="88.5" hidden="1" customHeight="1" outlineLevel="3" thickBot="1" x14ac:dyDescent="0.3">
      <c r="A106" s="1754"/>
      <c r="B106" s="1696"/>
      <c r="C106" s="953" t="s">
        <v>1896</v>
      </c>
      <c r="D106" s="960">
        <v>42736</v>
      </c>
      <c r="E106" s="960">
        <v>43099</v>
      </c>
      <c r="F106" s="978" t="s">
        <v>1895</v>
      </c>
      <c r="G106" s="977"/>
      <c r="H106" s="953"/>
      <c r="I106" s="927"/>
      <c r="J106" s="954"/>
      <c r="K106" s="930">
        <v>0</v>
      </c>
      <c r="L106" s="1063">
        <v>0</v>
      </c>
      <c r="M106" s="1085">
        <f t="shared" si="20"/>
        <v>363</v>
      </c>
      <c r="N106" s="1216" t="str">
        <f t="shared" si="21"/>
        <v>X</v>
      </c>
      <c r="O106" s="1323" t="s">
        <v>2287</v>
      </c>
      <c r="P106" s="1013">
        <f t="shared" si="25"/>
        <v>0.15977961432506887</v>
      </c>
      <c r="Q106" s="1272">
        <v>0.15</v>
      </c>
      <c r="R106" s="1283">
        <f>+Q106</f>
        <v>0.15</v>
      </c>
      <c r="S106" s="1014">
        <f t="shared" si="15"/>
        <v>0.93879310344827582</v>
      </c>
      <c r="T106" s="1231" t="str">
        <f t="shared" si="22"/>
        <v>Normal</v>
      </c>
      <c r="U106" s="1164" t="str">
        <f t="shared" si="23"/>
        <v>J</v>
      </c>
      <c r="V106" s="845" t="s">
        <v>2016</v>
      </c>
      <c r="W106" s="1302">
        <f t="shared" si="17"/>
        <v>0.85</v>
      </c>
      <c r="X106" s="1546"/>
    </row>
    <row r="107" spans="1:24" s="105" customFormat="1" ht="88.5" hidden="1" customHeight="1" outlineLevel="3" thickBot="1" x14ac:dyDescent="0.3">
      <c r="A107" s="1754"/>
      <c r="B107" s="1696"/>
      <c r="C107" s="953" t="s">
        <v>1897</v>
      </c>
      <c r="D107" s="960">
        <v>42736</v>
      </c>
      <c r="E107" s="960">
        <v>43099</v>
      </c>
      <c r="F107" s="978" t="s">
        <v>1895</v>
      </c>
      <c r="G107" s="977"/>
      <c r="H107" s="953"/>
      <c r="I107" s="927"/>
      <c r="J107" s="954"/>
      <c r="K107" s="930">
        <v>0</v>
      </c>
      <c r="L107" s="1063">
        <f t="shared" ref="L107:L108" si="26">+K107*J107</f>
        <v>0</v>
      </c>
      <c r="M107" s="1085">
        <f t="shared" si="20"/>
        <v>363</v>
      </c>
      <c r="N107" s="1216" t="str">
        <f t="shared" si="21"/>
        <v>X</v>
      </c>
      <c r="O107" s="1323" t="s">
        <v>2329</v>
      </c>
      <c r="P107" s="1013">
        <f t="shared" si="25"/>
        <v>0.15977961432506887</v>
      </c>
      <c r="Q107" s="1272">
        <v>0.15</v>
      </c>
      <c r="R107" s="1283">
        <f>+Q107</f>
        <v>0.15</v>
      </c>
      <c r="S107" s="1014">
        <f t="shared" si="15"/>
        <v>0.93879310344827582</v>
      </c>
      <c r="T107" s="1231" t="str">
        <f t="shared" si="22"/>
        <v>Normal</v>
      </c>
      <c r="U107" s="1164" t="str">
        <f t="shared" si="23"/>
        <v>J</v>
      </c>
      <c r="V107" s="845" t="s">
        <v>2016</v>
      </c>
      <c r="W107" s="1302">
        <f t="shared" si="17"/>
        <v>0.85</v>
      </c>
      <c r="X107" s="1546"/>
    </row>
    <row r="108" spans="1:24" s="105" customFormat="1" ht="35.25" hidden="1" customHeight="1" outlineLevel="3" thickBot="1" x14ac:dyDescent="0.3">
      <c r="A108" s="1754"/>
      <c r="B108" s="1697"/>
      <c r="C108" s="962" t="s">
        <v>1898</v>
      </c>
      <c r="D108" s="963">
        <v>42935</v>
      </c>
      <c r="E108" s="963">
        <v>42939</v>
      </c>
      <c r="F108" s="979"/>
      <c r="G108" s="985" t="s">
        <v>1899</v>
      </c>
      <c r="H108" s="962" t="s">
        <v>28</v>
      </c>
      <c r="I108" s="1002">
        <v>42745</v>
      </c>
      <c r="J108" s="965">
        <v>1</v>
      </c>
      <c r="K108" s="1010">
        <v>9000000</v>
      </c>
      <c r="L108" s="1064">
        <f t="shared" si="26"/>
        <v>9000000</v>
      </c>
      <c r="M108" s="1086" t="str">
        <f t="shared" si="20"/>
        <v/>
      </c>
      <c r="N108" s="1217" t="str">
        <f t="shared" si="21"/>
        <v/>
      </c>
      <c r="O108" s="1325"/>
      <c r="P108" s="1015" t="str">
        <f t="shared" si="25"/>
        <v/>
      </c>
      <c r="Q108" s="1273"/>
      <c r="R108" s="1284"/>
      <c r="S108" s="1016" t="str">
        <f t="shared" si="15"/>
        <v/>
      </c>
      <c r="T108" s="1232" t="str">
        <f t="shared" si="22"/>
        <v>Sin Iniciar</v>
      </c>
      <c r="U108" s="1165" t="str">
        <f t="shared" si="23"/>
        <v>6</v>
      </c>
      <c r="V108" s="1094"/>
      <c r="W108" s="1302">
        <f t="shared" si="17"/>
        <v>1</v>
      </c>
      <c r="X108" s="1546"/>
    </row>
    <row r="109" spans="1:24" s="105" customFormat="1" ht="35.25" hidden="1" customHeight="1" outlineLevel="3" thickBot="1" x14ac:dyDescent="0.3">
      <c r="A109" s="1754"/>
      <c r="B109" s="1695" t="s">
        <v>1900</v>
      </c>
      <c r="C109" s="972" t="s">
        <v>1901</v>
      </c>
      <c r="D109" s="981">
        <v>42979</v>
      </c>
      <c r="E109" s="981">
        <v>43040</v>
      </c>
      <c r="F109" s="984" t="s">
        <v>1902</v>
      </c>
      <c r="G109" s="986" t="s">
        <v>1903</v>
      </c>
      <c r="H109" s="972" t="s">
        <v>89</v>
      </c>
      <c r="I109" s="1008">
        <v>42826</v>
      </c>
      <c r="J109" s="959">
        <v>1</v>
      </c>
      <c r="K109" s="408">
        <v>57000000</v>
      </c>
      <c r="L109" s="1057">
        <v>57000000</v>
      </c>
      <c r="M109" s="1084" t="str">
        <f t="shared" si="20"/>
        <v/>
      </c>
      <c r="N109" s="1215" t="str">
        <f t="shared" si="21"/>
        <v/>
      </c>
      <c r="O109" s="1324"/>
      <c r="P109" s="1011" t="str">
        <f t="shared" si="25"/>
        <v/>
      </c>
      <c r="Q109" s="1275"/>
      <c r="R109" s="1287"/>
      <c r="S109" s="1012" t="str">
        <f t="shared" si="15"/>
        <v/>
      </c>
      <c r="T109" s="1230" t="str">
        <f t="shared" si="22"/>
        <v>Sin Iniciar</v>
      </c>
      <c r="U109" s="1163" t="str">
        <f t="shared" si="23"/>
        <v>6</v>
      </c>
      <c r="V109" s="1095"/>
      <c r="W109" s="1302">
        <f t="shared" si="17"/>
        <v>1</v>
      </c>
      <c r="X109" s="1546"/>
    </row>
    <row r="110" spans="1:24" s="105" customFormat="1" ht="35.25" hidden="1" customHeight="1" outlineLevel="3" thickBot="1" x14ac:dyDescent="0.3">
      <c r="A110" s="1754"/>
      <c r="B110" s="1696"/>
      <c r="C110" s="953" t="s">
        <v>1904</v>
      </c>
      <c r="D110" s="960">
        <v>42856</v>
      </c>
      <c r="E110" s="960">
        <v>42917</v>
      </c>
      <c r="F110" s="978" t="s">
        <v>1905</v>
      </c>
      <c r="G110" s="977" t="s">
        <v>1906</v>
      </c>
      <c r="H110" s="953" t="s">
        <v>28</v>
      </c>
      <c r="I110" s="927">
        <v>42767</v>
      </c>
      <c r="J110" s="954">
        <v>1</v>
      </c>
      <c r="K110" s="412">
        <v>2000000</v>
      </c>
      <c r="L110" s="804">
        <f t="shared" ref="L110:L113" si="27">+K110*J110</f>
        <v>2000000</v>
      </c>
      <c r="M110" s="1085" t="str">
        <f t="shared" si="20"/>
        <v/>
      </c>
      <c r="N110" s="1216" t="str">
        <f t="shared" si="21"/>
        <v/>
      </c>
      <c r="O110" s="1323"/>
      <c r="P110" s="1013" t="str">
        <f t="shared" si="25"/>
        <v/>
      </c>
      <c r="Q110" s="1272"/>
      <c r="R110" s="1283"/>
      <c r="S110" s="1014" t="str">
        <f t="shared" si="15"/>
        <v/>
      </c>
      <c r="T110" s="1231" t="str">
        <f t="shared" si="22"/>
        <v>Sin Iniciar</v>
      </c>
      <c r="U110" s="1164" t="str">
        <f t="shared" si="23"/>
        <v>6</v>
      </c>
      <c r="V110" s="845"/>
      <c r="W110" s="1302">
        <f t="shared" si="17"/>
        <v>1</v>
      </c>
      <c r="X110" s="1546"/>
    </row>
    <row r="111" spans="1:24" s="105" customFormat="1" ht="35.25" hidden="1" customHeight="1" outlineLevel="3" thickBot="1" x14ac:dyDescent="0.3">
      <c r="A111" s="1754"/>
      <c r="B111" s="1696"/>
      <c r="C111" s="953" t="s">
        <v>1907</v>
      </c>
      <c r="D111" s="960">
        <v>43044</v>
      </c>
      <c r="E111" s="960">
        <v>43070</v>
      </c>
      <c r="F111" s="978" t="s">
        <v>1908</v>
      </c>
      <c r="G111" s="977" t="s">
        <v>1909</v>
      </c>
      <c r="H111" s="953" t="s">
        <v>28</v>
      </c>
      <c r="I111" s="927">
        <v>42887</v>
      </c>
      <c r="J111" s="954">
        <v>1</v>
      </c>
      <c r="K111" s="412">
        <v>2000000</v>
      </c>
      <c r="L111" s="804">
        <v>2000000</v>
      </c>
      <c r="M111" s="1085" t="str">
        <f t="shared" ref="M111:M116" si="28">+IF(D111="","",IF(MONTH($C$2)&lt;MONTH(D111),"",E111-D111))</f>
        <v/>
      </c>
      <c r="N111" s="1216" t="str">
        <f t="shared" ref="N111:N116" si="29">+IF(D111="","",IF(AND(MONTH($C$2)&gt;=MONTH(D111),MONTH($C$2)&lt;=MONTH(E111)),"X",""))</f>
        <v/>
      </c>
      <c r="O111" s="1323"/>
      <c r="P111" s="1013" t="str">
        <f t="shared" si="25"/>
        <v/>
      </c>
      <c r="Q111" s="1272"/>
      <c r="R111" s="1283"/>
      <c r="S111" s="1014" t="str">
        <f t="shared" si="15"/>
        <v/>
      </c>
      <c r="T111" s="1231" t="str">
        <f t="shared" si="22"/>
        <v>Sin Iniciar</v>
      </c>
      <c r="U111" s="1164" t="str">
        <f t="shared" si="23"/>
        <v>6</v>
      </c>
      <c r="V111" s="845"/>
      <c r="W111" s="1302">
        <f t="shared" si="17"/>
        <v>1</v>
      </c>
      <c r="X111" s="1546"/>
    </row>
    <row r="112" spans="1:24" s="105" customFormat="1" ht="39" hidden="1" customHeight="1" outlineLevel="3" thickBot="1" x14ac:dyDescent="0.3">
      <c r="A112" s="1754"/>
      <c r="B112" s="1696"/>
      <c r="C112" s="953" t="s">
        <v>1910</v>
      </c>
      <c r="D112" s="960">
        <v>42795</v>
      </c>
      <c r="E112" s="960">
        <v>42826</v>
      </c>
      <c r="F112" s="978" t="s">
        <v>1905</v>
      </c>
      <c r="G112" s="977" t="s">
        <v>1911</v>
      </c>
      <c r="H112" s="953" t="s">
        <v>28</v>
      </c>
      <c r="I112" s="927">
        <v>42795</v>
      </c>
      <c r="J112" s="954">
        <v>1</v>
      </c>
      <c r="K112" s="412">
        <v>3000000</v>
      </c>
      <c r="L112" s="804">
        <f t="shared" si="27"/>
        <v>3000000</v>
      </c>
      <c r="M112" s="1085" t="str">
        <f t="shared" si="28"/>
        <v/>
      </c>
      <c r="N112" s="1216" t="str">
        <f t="shared" si="29"/>
        <v/>
      </c>
      <c r="O112" s="1323"/>
      <c r="P112" s="1013" t="str">
        <f t="shared" si="25"/>
        <v/>
      </c>
      <c r="Q112" s="1272"/>
      <c r="R112" s="1283"/>
      <c r="S112" s="1014" t="str">
        <f t="shared" si="15"/>
        <v/>
      </c>
      <c r="T112" s="1231" t="str">
        <f t="shared" si="22"/>
        <v>Sin Iniciar</v>
      </c>
      <c r="U112" s="1164" t="str">
        <f t="shared" si="23"/>
        <v>6</v>
      </c>
      <c r="V112" s="845"/>
      <c r="W112" s="1302">
        <f t="shared" si="17"/>
        <v>1</v>
      </c>
      <c r="X112" s="1546"/>
    </row>
    <row r="113" spans="1:24" s="105" customFormat="1" ht="35.25" hidden="1" customHeight="1" outlineLevel="3" thickBot="1" x14ac:dyDescent="0.3">
      <c r="A113" s="1754"/>
      <c r="B113" s="1696"/>
      <c r="C113" s="953" t="s">
        <v>1912</v>
      </c>
      <c r="D113" s="960">
        <v>42826</v>
      </c>
      <c r="E113" s="960">
        <v>42840</v>
      </c>
      <c r="F113" s="978" t="s">
        <v>1868</v>
      </c>
      <c r="G113" s="977" t="s">
        <v>1865</v>
      </c>
      <c r="H113" s="953" t="s">
        <v>28</v>
      </c>
      <c r="I113" s="927">
        <v>42795</v>
      </c>
      <c r="J113" s="954">
        <v>2</v>
      </c>
      <c r="K113" s="412">
        <v>4000000</v>
      </c>
      <c r="L113" s="1061">
        <f t="shared" si="27"/>
        <v>8000000</v>
      </c>
      <c r="M113" s="1085" t="str">
        <f t="shared" si="28"/>
        <v/>
      </c>
      <c r="N113" s="1216" t="str">
        <f t="shared" si="29"/>
        <v/>
      </c>
      <c r="O113" s="1323"/>
      <c r="P113" s="1013" t="str">
        <f t="shared" si="25"/>
        <v/>
      </c>
      <c r="Q113" s="1272"/>
      <c r="R113" s="1283"/>
      <c r="S113" s="1014" t="str">
        <f t="shared" si="15"/>
        <v/>
      </c>
      <c r="T113" s="1231" t="str">
        <f t="shared" si="22"/>
        <v>Sin Iniciar</v>
      </c>
      <c r="U113" s="1164" t="str">
        <f t="shared" si="23"/>
        <v>6</v>
      </c>
      <c r="V113" s="845"/>
      <c r="W113" s="1302">
        <f t="shared" si="17"/>
        <v>1</v>
      </c>
      <c r="X113" s="1546"/>
    </row>
    <row r="114" spans="1:24" s="105" customFormat="1" ht="35.25" hidden="1" customHeight="1" outlineLevel="3" thickBot="1" x14ac:dyDescent="0.3">
      <c r="A114" s="1754"/>
      <c r="B114" s="1697"/>
      <c r="C114" s="962" t="s">
        <v>1913</v>
      </c>
      <c r="D114" s="963">
        <v>42800</v>
      </c>
      <c r="E114" s="963">
        <v>42804</v>
      </c>
      <c r="F114" s="979" t="s">
        <v>1868</v>
      </c>
      <c r="G114" s="985" t="s">
        <v>1865</v>
      </c>
      <c r="H114" s="962" t="s">
        <v>28</v>
      </c>
      <c r="I114" s="1002">
        <v>42796</v>
      </c>
      <c r="J114" s="965">
        <v>3</v>
      </c>
      <c r="K114" s="416">
        <v>5000000</v>
      </c>
      <c r="L114" s="1065">
        <v>15000000</v>
      </c>
      <c r="M114" s="1086" t="str">
        <f t="shared" si="28"/>
        <v/>
      </c>
      <c r="N114" s="1217" t="str">
        <f t="shared" si="29"/>
        <v/>
      </c>
      <c r="O114" s="1325"/>
      <c r="P114" s="1015" t="str">
        <f t="shared" si="25"/>
        <v/>
      </c>
      <c r="Q114" s="1273"/>
      <c r="R114" s="1284"/>
      <c r="S114" s="1016" t="str">
        <f t="shared" si="15"/>
        <v/>
      </c>
      <c r="T114" s="1232" t="str">
        <f t="shared" si="22"/>
        <v>Sin Iniciar</v>
      </c>
      <c r="U114" s="1165" t="str">
        <f t="shared" si="23"/>
        <v>6</v>
      </c>
      <c r="V114" s="1094"/>
      <c r="W114" s="1302">
        <f t="shared" si="17"/>
        <v>1</v>
      </c>
      <c r="X114" s="1546"/>
    </row>
    <row r="115" spans="1:24" s="105" customFormat="1" ht="133.5" hidden="1" customHeight="1" outlineLevel="3" thickBot="1" x14ac:dyDescent="0.3">
      <c r="A115" s="1754"/>
      <c r="B115" s="1192" t="s">
        <v>1914</v>
      </c>
      <c r="C115" s="237" t="s">
        <v>1915</v>
      </c>
      <c r="D115" s="1119">
        <v>42750</v>
      </c>
      <c r="E115" s="1119">
        <v>43084</v>
      </c>
      <c r="F115" s="1120"/>
      <c r="G115" s="1193"/>
      <c r="H115" s="237"/>
      <c r="I115" s="237"/>
      <c r="J115" s="238"/>
      <c r="K115" s="1121"/>
      <c r="L115" s="1122"/>
      <c r="M115" s="1123">
        <f t="shared" si="28"/>
        <v>334</v>
      </c>
      <c r="N115" s="1220" t="str">
        <f t="shared" si="29"/>
        <v>X</v>
      </c>
      <c r="O115" s="1326" t="s">
        <v>2288</v>
      </c>
      <c r="P115" s="1018">
        <f t="shared" si="25"/>
        <v>0.1317365269461078</v>
      </c>
      <c r="Q115" s="1277">
        <v>0.13</v>
      </c>
      <c r="R115" s="1289">
        <f>+Q115</f>
        <v>0.13</v>
      </c>
      <c r="S115" s="1107">
        <f t="shared" si="15"/>
        <v>0.98681818181818182</v>
      </c>
      <c r="T115" s="1236" t="str">
        <f t="shared" si="22"/>
        <v>Normal</v>
      </c>
      <c r="U115" s="1167" t="str">
        <f t="shared" si="23"/>
        <v>J</v>
      </c>
      <c r="V115" s="1108" t="s">
        <v>2016</v>
      </c>
      <c r="W115" s="1302">
        <f t="shared" si="17"/>
        <v>0.87</v>
      </c>
      <c r="X115" s="1546"/>
    </row>
    <row r="116" spans="1:24" s="1178" customFormat="1" ht="60" hidden="1" outlineLevel="2" collapsed="1" thickBot="1" x14ac:dyDescent="0.3">
      <c r="A116" s="1564" t="s">
        <v>2063</v>
      </c>
      <c r="B116" s="1565"/>
      <c r="C116" s="1566"/>
      <c r="D116" s="1124"/>
      <c r="E116" s="1125"/>
      <c r="F116" s="1194"/>
      <c r="G116" s="1126"/>
      <c r="H116" s="1126"/>
      <c r="I116" s="1127"/>
      <c r="J116" s="1128"/>
      <c r="K116" s="1126"/>
      <c r="L116" s="1126"/>
      <c r="M116" s="1129" t="str">
        <f t="shared" si="28"/>
        <v/>
      </c>
      <c r="N116" s="1130" t="str">
        <f t="shared" si="29"/>
        <v/>
      </c>
      <c r="O116" s="1195"/>
      <c r="P116" s="1131">
        <f>+IFERROR(SUMPRODUCT(P91:P115,M91:M115)/SUM(M91:M115),0)</f>
        <v>0.19218390804597701</v>
      </c>
      <c r="Q116" s="1162">
        <f>+IFERROR(SUMPRODUCT(Q91:Q115,M91:M115)/SUM(M91:M115),0)</f>
        <v>0.16018390804597701</v>
      </c>
      <c r="R116" s="1293">
        <f>+IFERROR(SUMPRODUCT(R91:R115,M91:M115)/SUM(M91:M115),0)</f>
        <v>0.16018390804597701</v>
      </c>
      <c r="S116" s="1131">
        <f>+Q116/P116</f>
        <v>0.83349282296650717</v>
      </c>
      <c r="T116" s="1239" t="str">
        <f t="shared" si="22"/>
        <v>En Proceso</v>
      </c>
      <c r="U116" s="1179" t="str">
        <f t="shared" si="23"/>
        <v>K</v>
      </c>
      <c r="V116" s="1132"/>
      <c r="W116" s="1302">
        <f t="shared" si="17"/>
        <v>0.83981609195402296</v>
      </c>
      <c r="X116" s="1545"/>
    </row>
    <row r="117" spans="1:24" s="1178" customFormat="1" ht="146.25" customHeight="1" outlineLevel="1" collapsed="1" thickBot="1" x14ac:dyDescent="0.3">
      <c r="A117" s="1587" t="s">
        <v>2047</v>
      </c>
      <c r="B117" s="1588"/>
      <c r="C117" s="1588"/>
      <c r="D117" s="1242"/>
      <c r="E117" s="1242"/>
      <c r="F117" s="1242"/>
      <c r="G117" s="1242"/>
      <c r="H117" s="1242"/>
      <c r="I117" s="1242"/>
      <c r="J117" s="1242"/>
      <c r="K117" s="1242"/>
      <c r="L117" s="1242"/>
      <c r="M117" s="1242"/>
      <c r="N117" s="1242"/>
      <c r="O117" s="1242"/>
      <c r="P117" s="1298">
        <f>+AVERAGE(P116,P90,P57,P15)</f>
        <v>0.19268239423299469</v>
      </c>
      <c r="Q117" s="1306">
        <f>+AVERAGE(Q116,Q90,Q57,Q15)</f>
        <v>0.17474469094903225</v>
      </c>
      <c r="R117" s="1310">
        <f>+AVERAGE(R116,R90,R57,R15)</f>
        <v>0.1224807737355037</v>
      </c>
      <c r="S117" s="1244">
        <f>+Q117/P117</f>
        <v>0.90690533322794464</v>
      </c>
      <c r="T117" s="1245" t="str">
        <f t="shared" si="22"/>
        <v>Normal</v>
      </c>
      <c r="U117" s="1247" t="str">
        <f t="shared" si="23"/>
        <v>J</v>
      </c>
      <c r="V117" s="1246"/>
      <c r="W117" s="1548">
        <f t="shared" si="17"/>
        <v>0.8775192262644963</v>
      </c>
      <c r="X117" s="1550" t="s">
        <v>2401</v>
      </c>
    </row>
    <row r="118" spans="1:24" s="105" customFormat="1" ht="63.75" hidden="1" customHeight="1" outlineLevel="3" thickBot="1" x14ac:dyDescent="0.3">
      <c r="A118" s="1596" t="s">
        <v>1916</v>
      </c>
      <c r="B118" s="1644" t="s">
        <v>1917</v>
      </c>
      <c r="C118" s="302" t="s">
        <v>18</v>
      </c>
      <c r="D118" s="981">
        <v>42753</v>
      </c>
      <c r="E118" s="981">
        <v>42794</v>
      </c>
      <c r="F118" s="984" t="s">
        <v>19</v>
      </c>
      <c r="G118" s="1702" t="s">
        <v>20</v>
      </c>
      <c r="H118" s="1703" t="s">
        <v>21</v>
      </c>
      <c r="I118" s="1704" t="s">
        <v>22</v>
      </c>
      <c r="J118" s="1704">
        <v>1</v>
      </c>
      <c r="K118" s="1705">
        <v>9000000</v>
      </c>
      <c r="L118" s="1700">
        <f>+K118*J118</f>
        <v>9000000</v>
      </c>
      <c r="M118" s="1084">
        <f t="shared" ref="M118:M149" si="30">+IF(D118="","",IF(MONTH($C$2)&lt;MONTH(D118),"",E118-D118))</f>
        <v>41</v>
      </c>
      <c r="N118" s="1215" t="str">
        <f t="shared" ref="N118:N149" si="31">+IF(D118="","",IF(AND(MONTH($C$2)&gt;=MONTH(D118),MONTH($C$2)&lt;=MONTH(E118)),"X",""))</f>
        <v>X</v>
      </c>
      <c r="O118" s="1324" t="s">
        <v>2304</v>
      </c>
      <c r="P118" s="1011">
        <f t="shared" ref="P118:P146" si="32">+IF(N118="","",IFERROR(IF(MONTH($C$2)&lt;MONTH(D118),"",IF(E118&lt;$C$2,1,IF(D118&lt;$C$2,($C$2-D118)/(E118-D118),0))),0))</f>
        <v>1</v>
      </c>
      <c r="Q118" s="1275">
        <v>1</v>
      </c>
      <c r="R118" s="1287">
        <f>+Q118</f>
        <v>1</v>
      </c>
      <c r="S118" s="1012">
        <f t="shared" si="15"/>
        <v>1</v>
      </c>
      <c r="T118" s="1230" t="str">
        <f t="shared" si="22"/>
        <v>Terminado</v>
      </c>
      <c r="U118" s="1163" t="str">
        <f t="shared" si="23"/>
        <v>B</v>
      </c>
      <c r="V118" s="900" t="s">
        <v>1948</v>
      </c>
      <c r="W118" s="1302">
        <f t="shared" si="17"/>
        <v>0</v>
      </c>
    </row>
    <row r="119" spans="1:24" s="105" customFormat="1" ht="51.75" hidden="1" customHeight="1" outlineLevel="3" thickBot="1" x14ac:dyDescent="0.3">
      <c r="A119" s="1597"/>
      <c r="B119" s="1639"/>
      <c r="C119" s="971" t="s">
        <v>23</v>
      </c>
      <c r="D119" s="960">
        <v>42795</v>
      </c>
      <c r="E119" s="960">
        <v>42843</v>
      </c>
      <c r="F119" s="978" t="s">
        <v>24</v>
      </c>
      <c r="G119" s="1619"/>
      <c r="H119" s="1556"/>
      <c r="I119" s="1589"/>
      <c r="J119" s="1589"/>
      <c r="K119" s="1591"/>
      <c r="L119" s="1605"/>
      <c r="M119" s="1085" t="str">
        <f t="shared" si="30"/>
        <v/>
      </c>
      <c r="N119" s="1216" t="str">
        <f t="shared" si="31"/>
        <v/>
      </c>
      <c r="O119" s="1323"/>
      <c r="P119" s="1013" t="str">
        <f t="shared" si="32"/>
        <v/>
      </c>
      <c r="Q119" s="1272"/>
      <c r="R119" s="1283"/>
      <c r="S119" s="1014" t="str">
        <f t="shared" si="15"/>
        <v/>
      </c>
      <c r="T119" s="1231" t="str">
        <f t="shared" si="22"/>
        <v>Sin Iniciar</v>
      </c>
      <c r="U119" s="1164" t="str">
        <f t="shared" si="23"/>
        <v>6</v>
      </c>
      <c r="V119" s="845"/>
      <c r="W119" s="1302">
        <f t="shared" si="17"/>
        <v>1</v>
      </c>
    </row>
    <row r="120" spans="1:24" s="105" customFormat="1" ht="39" hidden="1" customHeight="1" outlineLevel="3" thickBot="1" x14ac:dyDescent="0.3">
      <c r="A120" s="1597"/>
      <c r="B120" s="1639"/>
      <c r="C120" s="953" t="s">
        <v>25</v>
      </c>
      <c r="D120" s="960">
        <v>42856</v>
      </c>
      <c r="E120" s="960">
        <v>42977</v>
      </c>
      <c r="F120" s="978" t="s">
        <v>26</v>
      </c>
      <c r="G120" s="1619" t="s">
        <v>27</v>
      </c>
      <c r="H120" s="1556" t="s">
        <v>28</v>
      </c>
      <c r="I120" s="1589" t="s">
        <v>29</v>
      </c>
      <c r="J120" s="1589">
        <v>1</v>
      </c>
      <c r="K120" s="1591">
        <v>40000000</v>
      </c>
      <c r="L120" s="1605">
        <f>+K120*J120</f>
        <v>40000000</v>
      </c>
      <c r="M120" s="1085" t="str">
        <f t="shared" si="30"/>
        <v/>
      </c>
      <c r="N120" s="1216" t="str">
        <f t="shared" si="31"/>
        <v/>
      </c>
      <c r="O120" s="1323"/>
      <c r="P120" s="1013" t="str">
        <f t="shared" si="32"/>
        <v/>
      </c>
      <c r="Q120" s="1272"/>
      <c r="R120" s="1283"/>
      <c r="S120" s="1014" t="str">
        <f t="shared" si="15"/>
        <v/>
      </c>
      <c r="T120" s="1231" t="str">
        <f t="shared" si="22"/>
        <v>Sin Iniciar</v>
      </c>
      <c r="U120" s="1164" t="str">
        <f>+IF(T120="","",IF(T120="Sin Iniciar","6",IF(T120="Crítico","L",IF(T120="En Proceso","K",IF(T120="Normal","J","B")))))</f>
        <v>6</v>
      </c>
      <c r="V120" s="845"/>
      <c r="W120" s="1302">
        <f t="shared" si="17"/>
        <v>1</v>
      </c>
    </row>
    <row r="121" spans="1:24" s="105" customFormat="1" ht="39" hidden="1" customHeight="1" outlineLevel="3" thickBot="1" x14ac:dyDescent="0.3">
      <c r="A121" s="1597"/>
      <c r="B121" s="1639"/>
      <c r="C121" s="953" t="s">
        <v>30</v>
      </c>
      <c r="D121" s="960">
        <v>42979</v>
      </c>
      <c r="E121" s="960">
        <v>43099</v>
      </c>
      <c r="F121" s="978" t="s">
        <v>26</v>
      </c>
      <c r="G121" s="1619"/>
      <c r="H121" s="1556"/>
      <c r="I121" s="1589"/>
      <c r="J121" s="1589"/>
      <c r="K121" s="1591"/>
      <c r="L121" s="1605"/>
      <c r="M121" s="1085" t="str">
        <f t="shared" si="30"/>
        <v/>
      </c>
      <c r="N121" s="1216" t="str">
        <f t="shared" si="31"/>
        <v/>
      </c>
      <c r="O121" s="1323"/>
      <c r="P121" s="1013" t="str">
        <f t="shared" si="32"/>
        <v/>
      </c>
      <c r="Q121" s="1272"/>
      <c r="R121" s="1283"/>
      <c r="S121" s="1014" t="str">
        <f t="shared" ref="S121:S146" si="33">IF(P121="","",IF(Q121&gt;P121,1,(Q121/P121)))</f>
        <v/>
      </c>
      <c r="T121" s="1231" t="str">
        <f t="shared" si="22"/>
        <v>Sin Iniciar</v>
      </c>
      <c r="U121" s="1164" t="str">
        <f t="shared" si="23"/>
        <v>6</v>
      </c>
      <c r="V121" s="845"/>
      <c r="W121" s="1302">
        <f t="shared" ref="W121:W184" si="34">1-R121</f>
        <v>1</v>
      </c>
    </row>
    <row r="122" spans="1:24" s="105" customFormat="1" ht="45" hidden="1" customHeight="1" outlineLevel="3" thickBot="1" x14ac:dyDescent="0.3">
      <c r="A122" s="1597"/>
      <c r="B122" s="1639" t="s">
        <v>1918</v>
      </c>
      <c r="C122" s="953" t="s">
        <v>32</v>
      </c>
      <c r="D122" s="960">
        <v>42860</v>
      </c>
      <c r="E122" s="960">
        <v>42977</v>
      </c>
      <c r="F122" s="978" t="s">
        <v>33</v>
      </c>
      <c r="G122" s="1619" t="s">
        <v>34</v>
      </c>
      <c r="H122" s="1556" t="s">
        <v>28</v>
      </c>
      <c r="I122" s="1589" t="s">
        <v>29</v>
      </c>
      <c r="J122" s="1589">
        <v>1</v>
      </c>
      <c r="K122" s="1591">
        <v>40000000</v>
      </c>
      <c r="L122" s="1605">
        <f>+K122*J122</f>
        <v>40000000</v>
      </c>
      <c r="M122" s="1085" t="str">
        <f t="shared" si="30"/>
        <v/>
      </c>
      <c r="N122" s="1216" t="str">
        <f t="shared" si="31"/>
        <v/>
      </c>
      <c r="O122" s="1323"/>
      <c r="P122" s="1013" t="str">
        <f t="shared" si="32"/>
        <v/>
      </c>
      <c r="Q122" s="1272"/>
      <c r="R122" s="1283"/>
      <c r="S122" s="1014" t="str">
        <f t="shared" si="33"/>
        <v/>
      </c>
      <c r="T122" s="1231" t="str">
        <f t="shared" si="22"/>
        <v>Sin Iniciar</v>
      </c>
      <c r="U122" s="1164" t="str">
        <f t="shared" si="23"/>
        <v>6</v>
      </c>
      <c r="V122" s="845"/>
      <c r="W122" s="1302">
        <f t="shared" si="34"/>
        <v>1</v>
      </c>
    </row>
    <row r="123" spans="1:24" s="105" customFormat="1" ht="35.25" hidden="1" customHeight="1" outlineLevel="3" thickBot="1" x14ac:dyDescent="0.3">
      <c r="A123" s="1597"/>
      <c r="B123" s="1639"/>
      <c r="C123" s="953" t="s">
        <v>35</v>
      </c>
      <c r="D123" s="960">
        <v>42979</v>
      </c>
      <c r="E123" s="960">
        <v>43099</v>
      </c>
      <c r="F123" s="978" t="s">
        <v>36</v>
      </c>
      <c r="G123" s="1619"/>
      <c r="H123" s="1556"/>
      <c r="I123" s="1589"/>
      <c r="J123" s="1589"/>
      <c r="K123" s="1591"/>
      <c r="L123" s="1605"/>
      <c r="M123" s="1085" t="str">
        <f t="shared" si="30"/>
        <v/>
      </c>
      <c r="N123" s="1216" t="str">
        <f t="shared" si="31"/>
        <v/>
      </c>
      <c r="O123" s="1323"/>
      <c r="P123" s="1013" t="str">
        <f t="shared" si="32"/>
        <v/>
      </c>
      <c r="Q123" s="1272"/>
      <c r="R123" s="1283"/>
      <c r="S123" s="1014" t="str">
        <f t="shared" si="33"/>
        <v/>
      </c>
      <c r="T123" s="1231" t="str">
        <f t="shared" si="22"/>
        <v>Sin Iniciar</v>
      </c>
      <c r="U123" s="1164" t="str">
        <f t="shared" si="23"/>
        <v>6</v>
      </c>
      <c r="V123" s="845"/>
      <c r="W123" s="1302">
        <f t="shared" si="34"/>
        <v>1</v>
      </c>
    </row>
    <row r="124" spans="1:24" s="105" customFormat="1" ht="75.75" hidden="1" customHeight="1" outlineLevel="3" thickBot="1" x14ac:dyDescent="0.3">
      <c r="A124" s="1597"/>
      <c r="B124" s="1639" t="s">
        <v>168</v>
      </c>
      <c r="C124" s="1642" t="s">
        <v>1949</v>
      </c>
      <c r="D124" s="1675">
        <v>42750</v>
      </c>
      <c r="E124" s="1675">
        <v>43008</v>
      </c>
      <c r="F124" s="1681" t="s">
        <v>39</v>
      </c>
      <c r="G124" s="1682" t="s">
        <v>40</v>
      </c>
      <c r="H124" s="1642" t="s">
        <v>41</v>
      </c>
      <c r="I124" s="1611" t="s">
        <v>22</v>
      </c>
      <c r="J124" s="1611">
        <v>1</v>
      </c>
      <c r="K124" s="1706">
        <v>50000000</v>
      </c>
      <c r="L124" s="1680">
        <f>+K124*J124</f>
        <v>50000000</v>
      </c>
      <c r="M124" s="1085">
        <f t="shared" si="30"/>
        <v>258</v>
      </c>
      <c r="N124" s="1216" t="str">
        <f t="shared" si="31"/>
        <v>X</v>
      </c>
      <c r="O124" s="1323" t="s">
        <v>2305</v>
      </c>
      <c r="P124" s="1013">
        <f t="shared" si="32"/>
        <v>0.17054263565891473</v>
      </c>
      <c r="Q124" s="1272">
        <v>0.17</v>
      </c>
      <c r="R124" s="1283">
        <f>+Q124</f>
        <v>0.17</v>
      </c>
      <c r="S124" s="1014">
        <f t="shared" si="33"/>
        <v>0.99681818181818194</v>
      </c>
      <c r="T124" s="1231" t="str">
        <f t="shared" si="22"/>
        <v>Normal</v>
      </c>
      <c r="U124" s="1164" t="str">
        <f t="shared" si="23"/>
        <v>J</v>
      </c>
      <c r="V124" s="845" t="s">
        <v>1950</v>
      </c>
      <c r="W124" s="1302">
        <f t="shared" si="34"/>
        <v>0.83</v>
      </c>
    </row>
    <row r="125" spans="1:24" s="105" customFormat="1" ht="31.5" hidden="1" customHeight="1" outlineLevel="3" thickBot="1" x14ac:dyDescent="0.3">
      <c r="A125" s="1597"/>
      <c r="B125" s="1639"/>
      <c r="C125" s="1642"/>
      <c r="D125" s="1675"/>
      <c r="E125" s="1675"/>
      <c r="F125" s="1681"/>
      <c r="G125" s="1682"/>
      <c r="H125" s="1642"/>
      <c r="I125" s="1611"/>
      <c r="J125" s="1611"/>
      <c r="K125" s="1706"/>
      <c r="L125" s="1680"/>
      <c r="M125" s="1085" t="str">
        <f t="shared" si="30"/>
        <v/>
      </c>
      <c r="N125" s="1216" t="str">
        <f t="shared" si="31"/>
        <v/>
      </c>
      <c r="O125" s="1323"/>
      <c r="P125" s="1013" t="str">
        <f t="shared" si="32"/>
        <v/>
      </c>
      <c r="Q125" s="1272"/>
      <c r="R125" s="1283"/>
      <c r="S125" s="1014" t="str">
        <f t="shared" si="33"/>
        <v/>
      </c>
      <c r="T125" s="1231" t="str">
        <f t="shared" si="22"/>
        <v>Sin Iniciar</v>
      </c>
      <c r="U125" s="1164" t="str">
        <f t="shared" si="23"/>
        <v>6</v>
      </c>
      <c r="V125" s="845"/>
      <c r="W125" s="1302">
        <f t="shared" si="34"/>
        <v>1</v>
      </c>
    </row>
    <row r="126" spans="1:24" s="105" customFormat="1" ht="35.25" hidden="1" customHeight="1" outlineLevel="3" thickBot="1" x14ac:dyDescent="0.3">
      <c r="A126" s="1597"/>
      <c r="B126" s="1639"/>
      <c r="C126" s="971" t="s">
        <v>42</v>
      </c>
      <c r="D126" s="970">
        <v>43009</v>
      </c>
      <c r="E126" s="970">
        <v>43039</v>
      </c>
      <c r="F126" s="1043" t="s">
        <v>43</v>
      </c>
      <c r="G126" s="1682"/>
      <c r="H126" s="1642"/>
      <c r="I126" s="1611"/>
      <c r="J126" s="1611"/>
      <c r="K126" s="1706"/>
      <c r="L126" s="1680"/>
      <c r="M126" s="1085" t="str">
        <f t="shared" si="30"/>
        <v/>
      </c>
      <c r="N126" s="1216" t="str">
        <f t="shared" si="31"/>
        <v/>
      </c>
      <c r="O126" s="1323"/>
      <c r="P126" s="1013" t="str">
        <f t="shared" si="32"/>
        <v/>
      </c>
      <c r="Q126" s="1272"/>
      <c r="R126" s="1283"/>
      <c r="S126" s="1014" t="str">
        <f t="shared" si="33"/>
        <v/>
      </c>
      <c r="T126" s="1231" t="str">
        <f t="shared" si="22"/>
        <v>Sin Iniciar</v>
      </c>
      <c r="U126" s="1164" t="str">
        <f t="shared" si="23"/>
        <v>6</v>
      </c>
      <c r="V126" s="845"/>
      <c r="W126" s="1302">
        <f t="shared" si="34"/>
        <v>1</v>
      </c>
    </row>
    <row r="127" spans="1:24" s="105" customFormat="1" ht="51.75" hidden="1" customHeight="1" outlineLevel="3" thickBot="1" x14ac:dyDescent="0.3">
      <c r="A127" s="1597"/>
      <c r="B127" s="1639" t="s">
        <v>1919</v>
      </c>
      <c r="C127" s="953" t="s">
        <v>45</v>
      </c>
      <c r="D127" s="960">
        <v>42754</v>
      </c>
      <c r="E127" s="960">
        <v>42902</v>
      </c>
      <c r="F127" s="1614" t="s">
        <v>39</v>
      </c>
      <c r="G127" s="977" t="s">
        <v>46</v>
      </c>
      <c r="H127" s="953" t="s">
        <v>28</v>
      </c>
      <c r="I127" s="954" t="s">
        <v>22</v>
      </c>
      <c r="J127" s="954">
        <v>90</v>
      </c>
      <c r="K127" s="68">
        <v>120000</v>
      </c>
      <c r="L127" s="1056">
        <f t="shared" ref="L127:L146" si="35">+K127*J127</f>
        <v>10800000</v>
      </c>
      <c r="M127" s="1085">
        <f t="shared" si="30"/>
        <v>148</v>
      </c>
      <c r="N127" s="1216" t="str">
        <f t="shared" si="31"/>
        <v>X</v>
      </c>
      <c r="O127" s="1323" t="s">
        <v>2306</v>
      </c>
      <c r="P127" s="1013">
        <f t="shared" si="32"/>
        <v>0.27027027027027029</v>
      </c>
      <c r="Q127" s="1272">
        <v>0.27</v>
      </c>
      <c r="R127" s="1283">
        <f>+Q127</f>
        <v>0.27</v>
      </c>
      <c r="S127" s="1014">
        <f t="shared" si="33"/>
        <v>0.999</v>
      </c>
      <c r="T127" s="1231" t="str">
        <f t="shared" si="22"/>
        <v>Normal</v>
      </c>
      <c r="U127" s="1164" t="str">
        <f t="shared" si="23"/>
        <v>J</v>
      </c>
      <c r="V127" s="1090" t="s">
        <v>1951</v>
      </c>
      <c r="W127" s="1302">
        <f t="shared" si="34"/>
        <v>0.73</v>
      </c>
    </row>
    <row r="128" spans="1:24" s="105" customFormat="1" ht="35.25" hidden="1" customHeight="1" outlineLevel="3" thickBot="1" x14ac:dyDescent="0.3">
      <c r="A128" s="1597"/>
      <c r="B128" s="1639"/>
      <c r="C128" s="953" t="s">
        <v>47</v>
      </c>
      <c r="D128" s="960">
        <v>42905</v>
      </c>
      <c r="E128" s="960">
        <v>42900</v>
      </c>
      <c r="F128" s="1614"/>
      <c r="G128" s="977" t="s">
        <v>48</v>
      </c>
      <c r="H128" s="953" t="s">
        <v>21</v>
      </c>
      <c r="I128" s="954" t="s">
        <v>22</v>
      </c>
      <c r="J128" s="954">
        <v>2</v>
      </c>
      <c r="K128" s="68">
        <v>44000000</v>
      </c>
      <c r="L128" s="1056">
        <f t="shared" si="35"/>
        <v>88000000</v>
      </c>
      <c r="M128" s="1085" t="str">
        <f t="shared" si="30"/>
        <v/>
      </c>
      <c r="N128" s="1216" t="str">
        <f t="shared" si="31"/>
        <v/>
      </c>
      <c r="O128" s="1323"/>
      <c r="P128" s="1013" t="str">
        <f t="shared" si="32"/>
        <v/>
      </c>
      <c r="Q128" s="1272"/>
      <c r="R128" s="1283"/>
      <c r="S128" s="1014" t="str">
        <f t="shared" si="33"/>
        <v/>
      </c>
      <c r="T128" s="1231" t="str">
        <f t="shared" si="22"/>
        <v>Sin Iniciar</v>
      </c>
      <c r="U128" s="1164" t="str">
        <f t="shared" si="23"/>
        <v>6</v>
      </c>
      <c r="V128" s="845"/>
      <c r="W128" s="1302">
        <f t="shared" si="34"/>
        <v>1</v>
      </c>
    </row>
    <row r="129" spans="1:23" s="105" customFormat="1" ht="41.25" hidden="1" customHeight="1" outlineLevel="3" thickBot="1" x14ac:dyDescent="0.3">
      <c r="A129" s="1597"/>
      <c r="B129" s="1639"/>
      <c r="C129" s="953" t="s">
        <v>49</v>
      </c>
      <c r="D129" s="960">
        <v>42968</v>
      </c>
      <c r="E129" s="960">
        <v>43099</v>
      </c>
      <c r="F129" s="1614"/>
      <c r="G129" s="977" t="s">
        <v>50</v>
      </c>
      <c r="H129" s="953" t="s">
        <v>21</v>
      </c>
      <c r="I129" s="954" t="s">
        <v>22</v>
      </c>
      <c r="J129" s="954">
        <v>1</v>
      </c>
      <c r="K129" s="68">
        <v>44000000</v>
      </c>
      <c r="L129" s="1056">
        <f t="shared" si="35"/>
        <v>44000000</v>
      </c>
      <c r="M129" s="1085" t="str">
        <f t="shared" si="30"/>
        <v/>
      </c>
      <c r="N129" s="1216" t="str">
        <f t="shared" si="31"/>
        <v/>
      </c>
      <c r="O129" s="1323"/>
      <c r="P129" s="1013" t="str">
        <f t="shared" si="32"/>
        <v/>
      </c>
      <c r="Q129" s="1272"/>
      <c r="R129" s="1283"/>
      <c r="S129" s="1014" t="str">
        <f t="shared" si="33"/>
        <v/>
      </c>
      <c r="T129" s="1231" t="str">
        <f t="shared" si="22"/>
        <v>Sin Iniciar</v>
      </c>
      <c r="U129" s="1164" t="str">
        <f t="shared" si="23"/>
        <v>6</v>
      </c>
      <c r="V129" s="845"/>
      <c r="W129" s="1302">
        <f t="shared" si="34"/>
        <v>1</v>
      </c>
    </row>
    <row r="130" spans="1:23" s="105" customFormat="1" ht="51.75" hidden="1" customHeight="1" outlineLevel="3" thickBot="1" x14ac:dyDescent="0.3">
      <c r="A130" s="1597"/>
      <c r="B130" s="1639" t="s">
        <v>1920</v>
      </c>
      <c r="C130" s="953" t="s">
        <v>52</v>
      </c>
      <c r="D130" s="960">
        <v>42891</v>
      </c>
      <c r="E130" s="960">
        <v>43099</v>
      </c>
      <c r="F130" s="978" t="s">
        <v>39</v>
      </c>
      <c r="G130" s="977" t="s">
        <v>53</v>
      </c>
      <c r="H130" s="953" t="s">
        <v>54</v>
      </c>
      <c r="I130" s="954" t="s">
        <v>55</v>
      </c>
      <c r="J130" s="954">
        <v>1</v>
      </c>
      <c r="K130" s="68">
        <v>20000000</v>
      </c>
      <c r="L130" s="1056">
        <f t="shared" si="35"/>
        <v>20000000</v>
      </c>
      <c r="M130" s="1085" t="str">
        <f t="shared" si="30"/>
        <v/>
      </c>
      <c r="N130" s="1216" t="str">
        <f t="shared" si="31"/>
        <v/>
      </c>
      <c r="O130" s="1323"/>
      <c r="P130" s="1013" t="str">
        <f t="shared" si="32"/>
        <v/>
      </c>
      <c r="Q130" s="1272"/>
      <c r="R130" s="1283"/>
      <c r="S130" s="1014" t="str">
        <f t="shared" si="33"/>
        <v/>
      </c>
      <c r="T130" s="1231" t="str">
        <f t="shared" si="22"/>
        <v>Sin Iniciar</v>
      </c>
      <c r="U130" s="1164" t="str">
        <f t="shared" si="23"/>
        <v>6</v>
      </c>
      <c r="V130" s="845"/>
      <c r="W130" s="1302">
        <f t="shared" si="34"/>
        <v>1</v>
      </c>
    </row>
    <row r="131" spans="1:23" s="105" customFormat="1" ht="39" hidden="1" customHeight="1" outlineLevel="3" thickBot="1" x14ac:dyDescent="0.3">
      <c r="A131" s="1597"/>
      <c r="B131" s="1639"/>
      <c r="C131" s="971" t="s">
        <v>56</v>
      </c>
      <c r="D131" s="960">
        <v>42891</v>
      </c>
      <c r="E131" s="960">
        <v>43099</v>
      </c>
      <c r="F131" s="978" t="s">
        <v>57</v>
      </c>
      <c r="G131" s="977" t="s">
        <v>58</v>
      </c>
      <c r="H131" s="953" t="s">
        <v>54</v>
      </c>
      <c r="I131" s="954" t="s">
        <v>55</v>
      </c>
      <c r="J131" s="954">
        <v>1</v>
      </c>
      <c r="K131" s="68">
        <v>20000000</v>
      </c>
      <c r="L131" s="1056">
        <f t="shared" si="35"/>
        <v>20000000</v>
      </c>
      <c r="M131" s="1085" t="str">
        <f t="shared" si="30"/>
        <v/>
      </c>
      <c r="N131" s="1216" t="str">
        <f t="shared" si="31"/>
        <v/>
      </c>
      <c r="O131" s="1323"/>
      <c r="P131" s="1013" t="str">
        <f t="shared" si="32"/>
        <v/>
      </c>
      <c r="Q131" s="1272"/>
      <c r="R131" s="1283"/>
      <c r="S131" s="1014" t="str">
        <f t="shared" si="33"/>
        <v/>
      </c>
      <c r="T131" s="1231" t="str">
        <f t="shared" si="22"/>
        <v>Sin Iniciar</v>
      </c>
      <c r="U131" s="1164" t="str">
        <f t="shared" si="23"/>
        <v>6</v>
      </c>
      <c r="V131" s="845"/>
      <c r="W131" s="1302">
        <f t="shared" si="34"/>
        <v>1</v>
      </c>
    </row>
    <row r="132" spans="1:23" s="105" customFormat="1" ht="62.25" hidden="1" customHeight="1" outlineLevel="3" thickBot="1" x14ac:dyDescent="0.3">
      <c r="A132" s="1597"/>
      <c r="B132" s="1050" t="s">
        <v>1921</v>
      </c>
      <c r="C132" s="953" t="s">
        <v>60</v>
      </c>
      <c r="D132" s="960">
        <v>42415</v>
      </c>
      <c r="E132" s="960">
        <v>42719</v>
      </c>
      <c r="F132" s="978" t="s">
        <v>39</v>
      </c>
      <c r="G132" s="977" t="s">
        <v>61</v>
      </c>
      <c r="H132" s="953" t="s">
        <v>28</v>
      </c>
      <c r="I132" s="954" t="s">
        <v>22</v>
      </c>
      <c r="J132" s="954">
        <v>90</v>
      </c>
      <c r="K132" s="68">
        <v>111000</v>
      </c>
      <c r="L132" s="1056">
        <f t="shared" si="35"/>
        <v>9990000</v>
      </c>
      <c r="M132" s="1085">
        <f t="shared" si="30"/>
        <v>304</v>
      </c>
      <c r="N132" s="1216" t="str">
        <f t="shared" si="31"/>
        <v>X</v>
      </c>
      <c r="O132" s="1323" t="s">
        <v>2313</v>
      </c>
      <c r="P132" s="1013">
        <f t="shared" si="32"/>
        <v>1</v>
      </c>
      <c r="Q132" s="1272">
        <v>0.9</v>
      </c>
      <c r="R132" s="1283">
        <f>+Q132</f>
        <v>0.9</v>
      </c>
      <c r="S132" s="1014">
        <f t="shared" si="33"/>
        <v>0.9</v>
      </c>
      <c r="T132" s="1231" t="str">
        <f t="shared" si="22"/>
        <v>Normal</v>
      </c>
      <c r="U132" s="1164" t="str">
        <f t="shared" si="23"/>
        <v>J</v>
      </c>
      <c r="V132" s="845"/>
      <c r="W132" s="1302">
        <f t="shared" si="34"/>
        <v>9.9999999999999978E-2</v>
      </c>
    </row>
    <row r="133" spans="1:23" s="105" customFormat="1" ht="51.75" hidden="1" customHeight="1" outlineLevel="3" thickBot="1" x14ac:dyDescent="0.3">
      <c r="A133" s="1597"/>
      <c r="B133" s="1639" t="s">
        <v>1922</v>
      </c>
      <c r="C133" s="1556" t="s">
        <v>63</v>
      </c>
      <c r="D133" s="960">
        <v>42430</v>
      </c>
      <c r="E133" s="960">
        <v>42719</v>
      </c>
      <c r="F133" s="978" t="s">
        <v>64</v>
      </c>
      <c r="G133" s="977" t="s">
        <v>65</v>
      </c>
      <c r="H133" s="953" t="s">
        <v>66</v>
      </c>
      <c r="I133" s="954" t="s">
        <v>22</v>
      </c>
      <c r="J133" s="954">
        <v>1</v>
      </c>
      <c r="K133" s="68">
        <v>22000000</v>
      </c>
      <c r="L133" s="1056">
        <f t="shared" si="35"/>
        <v>22000000</v>
      </c>
      <c r="M133" s="1085" t="str">
        <f t="shared" si="30"/>
        <v/>
      </c>
      <c r="N133" s="1216" t="str">
        <f t="shared" si="31"/>
        <v/>
      </c>
      <c r="O133" s="1323"/>
      <c r="P133" s="1013" t="str">
        <f t="shared" si="32"/>
        <v/>
      </c>
      <c r="Q133" s="1272"/>
      <c r="R133" s="1283"/>
      <c r="S133" s="1014" t="str">
        <f t="shared" si="33"/>
        <v/>
      </c>
      <c r="T133" s="1231" t="str">
        <f t="shared" si="22"/>
        <v>Sin Iniciar</v>
      </c>
      <c r="U133" s="1164" t="str">
        <f t="shared" si="23"/>
        <v>6</v>
      </c>
      <c r="V133" s="845"/>
      <c r="W133" s="1302">
        <f t="shared" si="34"/>
        <v>1</v>
      </c>
    </row>
    <row r="134" spans="1:23" s="105" customFormat="1" ht="35.25" hidden="1" customHeight="1" outlineLevel="3" thickBot="1" x14ac:dyDescent="0.3">
      <c r="A134" s="1597"/>
      <c r="B134" s="1639"/>
      <c r="C134" s="1556"/>
      <c r="D134" s="960">
        <v>42430</v>
      </c>
      <c r="E134" s="960">
        <v>42719</v>
      </c>
      <c r="F134" s="978" t="s">
        <v>64</v>
      </c>
      <c r="G134" s="977" t="s">
        <v>67</v>
      </c>
      <c r="H134" s="953" t="s">
        <v>66</v>
      </c>
      <c r="I134" s="954" t="s">
        <v>22</v>
      </c>
      <c r="J134" s="954">
        <v>1</v>
      </c>
      <c r="K134" s="68">
        <v>6000000</v>
      </c>
      <c r="L134" s="1056">
        <f t="shared" si="35"/>
        <v>6000000</v>
      </c>
      <c r="M134" s="1085" t="str">
        <f t="shared" si="30"/>
        <v/>
      </c>
      <c r="N134" s="1216" t="str">
        <f t="shared" si="31"/>
        <v/>
      </c>
      <c r="O134" s="1323"/>
      <c r="P134" s="1013" t="str">
        <f t="shared" si="32"/>
        <v/>
      </c>
      <c r="Q134" s="1272"/>
      <c r="R134" s="1283"/>
      <c r="S134" s="1014" t="str">
        <f t="shared" si="33"/>
        <v/>
      </c>
      <c r="T134" s="1231" t="str">
        <f t="shared" si="22"/>
        <v>Sin Iniciar</v>
      </c>
      <c r="U134" s="1164" t="str">
        <f t="shared" si="23"/>
        <v>6</v>
      </c>
      <c r="V134" s="845"/>
      <c r="W134" s="1302">
        <f t="shared" si="34"/>
        <v>1</v>
      </c>
    </row>
    <row r="135" spans="1:23" s="105" customFormat="1" ht="67.5" hidden="1" customHeight="1" outlineLevel="3" thickBot="1" x14ac:dyDescent="0.3">
      <c r="A135" s="1597"/>
      <c r="B135" s="1639"/>
      <c r="C135" s="1556" t="s">
        <v>68</v>
      </c>
      <c r="D135" s="937">
        <v>42753</v>
      </c>
      <c r="E135" s="960">
        <v>42855</v>
      </c>
      <c r="F135" s="978" t="s">
        <v>39</v>
      </c>
      <c r="G135" s="977" t="s">
        <v>69</v>
      </c>
      <c r="H135" s="953" t="s">
        <v>70</v>
      </c>
      <c r="I135" s="954" t="s">
        <v>22</v>
      </c>
      <c r="J135" s="954">
        <v>1</v>
      </c>
      <c r="K135" s="68">
        <v>60000000</v>
      </c>
      <c r="L135" s="1056">
        <f t="shared" si="35"/>
        <v>60000000</v>
      </c>
      <c r="M135" s="1085">
        <f t="shared" si="30"/>
        <v>102</v>
      </c>
      <c r="N135" s="1216" t="str">
        <f t="shared" si="31"/>
        <v>X</v>
      </c>
      <c r="O135" s="1323" t="s">
        <v>2307</v>
      </c>
      <c r="P135" s="1013">
        <f t="shared" si="32"/>
        <v>0.40196078431372551</v>
      </c>
      <c r="Q135" s="1272">
        <v>0.37</v>
      </c>
      <c r="R135" s="1283">
        <v>0.37</v>
      </c>
      <c r="S135" s="1014">
        <f t="shared" si="33"/>
        <v>0.92048780487804871</v>
      </c>
      <c r="T135" s="1231" t="str">
        <f t="shared" si="22"/>
        <v>Normal</v>
      </c>
      <c r="U135" s="1164" t="str">
        <f t="shared" si="23"/>
        <v>J</v>
      </c>
      <c r="V135" s="845" t="s">
        <v>104</v>
      </c>
      <c r="W135" s="1302">
        <f t="shared" si="34"/>
        <v>0.63</v>
      </c>
    </row>
    <row r="136" spans="1:23" s="105" customFormat="1" ht="51" hidden="1" customHeight="1" outlineLevel="3" thickBot="1" x14ac:dyDescent="0.3">
      <c r="A136" s="1597"/>
      <c r="B136" s="1639"/>
      <c r="C136" s="1556"/>
      <c r="D136" s="960">
        <v>42753</v>
      </c>
      <c r="E136" s="960">
        <v>42784</v>
      </c>
      <c r="F136" s="978" t="s">
        <v>39</v>
      </c>
      <c r="G136" s="977" t="s">
        <v>71</v>
      </c>
      <c r="H136" s="953" t="s">
        <v>70</v>
      </c>
      <c r="I136" s="954" t="s">
        <v>22</v>
      </c>
      <c r="J136" s="954">
        <v>1</v>
      </c>
      <c r="K136" s="68">
        <v>15000000</v>
      </c>
      <c r="L136" s="1056">
        <f t="shared" si="35"/>
        <v>15000000</v>
      </c>
      <c r="M136" s="1085">
        <f t="shared" si="30"/>
        <v>31</v>
      </c>
      <c r="N136" s="1216" t="str">
        <f t="shared" si="31"/>
        <v>X</v>
      </c>
      <c r="O136" s="1323" t="s">
        <v>2308</v>
      </c>
      <c r="P136" s="1013">
        <f t="shared" si="32"/>
        <v>1</v>
      </c>
      <c r="Q136" s="1272">
        <v>1</v>
      </c>
      <c r="R136" s="1283">
        <f>+Q136</f>
        <v>1</v>
      </c>
      <c r="S136" s="1014">
        <f t="shared" si="33"/>
        <v>1</v>
      </c>
      <c r="T136" s="1231" t="str">
        <f t="shared" si="22"/>
        <v>Terminado</v>
      </c>
      <c r="U136" s="1164" t="str">
        <f t="shared" si="23"/>
        <v>B</v>
      </c>
      <c r="V136" s="1090" t="s">
        <v>1952</v>
      </c>
      <c r="W136" s="1302">
        <f t="shared" si="34"/>
        <v>0</v>
      </c>
    </row>
    <row r="137" spans="1:23" s="105" customFormat="1" ht="54.75" hidden="1" customHeight="1" outlineLevel="3" thickBot="1" x14ac:dyDescent="0.3">
      <c r="A137" s="1597"/>
      <c r="B137" s="1639"/>
      <c r="C137" s="1556" t="s">
        <v>72</v>
      </c>
      <c r="D137" s="937">
        <v>42401</v>
      </c>
      <c r="E137" s="960">
        <v>42826</v>
      </c>
      <c r="F137" s="978" t="s">
        <v>73</v>
      </c>
      <c r="G137" s="977" t="s">
        <v>74</v>
      </c>
      <c r="H137" s="953" t="s">
        <v>28</v>
      </c>
      <c r="I137" s="954" t="s">
        <v>29</v>
      </c>
      <c r="J137" s="954">
        <v>1</v>
      </c>
      <c r="K137" s="68">
        <v>180000000</v>
      </c>
      <c r="L137" s="1056">
        <f t="shared" si="35"/>
        <v>180000000</v>
      </c>
      <c r="M137" s="1085">
        <f t="shared" si="30"/>
        <v>425</v>
      </c>
      <c r="N137" s="1216" t="str">
        <f t="shared" si="31"/>
        <v>X</v>
      </c>
      <c r="O137" s="1323" t="s">
        <v>2309</v>
      </c>
      <c r="P137" s="1013">
        <f t="shared" si="32"/>
        <v>0.92470588235294116</v>
      </c>
      <c r="Q137" s="1272">
        <v>0.92469999999999997</v>
      </c>
      <c r="R137" s="1283">
        <f>+Q137</f>
        <v>0.92469999999999997</v>
      </c>
      <c r="S137" s="1014">
        <f t="shared" si="33"/>
        <v>0.99999363867684476</v>
      </c>
      <c r="T137" s="1231" t="str">
        <f t="shared" si="22"/>
        <v>Normal</v>
      </c>
      <c r="U137" s="1164" t="str">
        <f t="shared" si="23"/>
        <v>J</v>
      </c>
      <c r="V137" s="845"/>
      <c r="W137" s="1302">
        <f t="shared" si="34"/>
        <v>7.5300000000000034E-2</v>
      </c>
    </row>
    <row r="138" spans="1:23" s="105" customFormat="1" ht="35.25" hidden="1" customHeight="1" outlineLevel="3" thickBot="1" x14ac:dyDescent="0.3">
      <c r="A138" s="1597"/>
      <c r="B138" s="1639"/>
      <c r="C138" s="1556"/>
      <c r="D138" s="960"/>
      <c r="E138" s="960"/>
      <c r="F138" s="978" t="s">
        <v>73</v>
      </c>
      <c r="G138" s="977" t="s">
        <v>75</v>
      </c>
      <c r="H138" s="953" t="s">
        <v>28</v>
      </c>
      <c r="I138" s="954" t="s">
        <v>29</v>
      </c>
      <c r="J138" s="954">
        <v>3</v>
      </c>
      <c r="K138" s="68">
        <v>36000000</v>
      </c>
      <c r="L138" s="1056">
        <f t="shared" si="35"/>
        <v>108000000</v>
      </c>
      <c r="M138" s="1085" t="str">
        <f t="shared" si="30"/>
        <v/>
      </c>
      <c r="N138" s="1216" t="str">
        <f t="shared" si="31"/>
        <v/>
      </c>
      <c r="O138" s="1323" t="s">
        <v>2310</v>
      </c>
      <c r="P138" s="1021" t="str">
        <f t="shared" si="32"/>
        <v/>
      </c>
      <c r="Q138" s="1272" t="str">
        <f>+P138</f>
        <v/>
      </c>
      <c r="R138" s="1283"/>
      <c r="S138" s="1014" t="str">
        <f t="shared" si="33"/>
        <v/>
      </c>
      <c r="T138" s="1231" t="str">
        <f t="shared" si="22"/>
        <v>Sin Iniciar</v>
      </c>
      <c r="U138" s="1164" t="str">
        <f t="shared" si="23"/>
        <v>6</v>
      </c>
      <c r="V138" s="845" t="s">
        <v>2018</v>
      </c>
      <c r="W138" s="1302">
        <f t="shared" si="34"/>
        <v>1</v>
      </c>
    </row>
    <row r="139" spans="1:23" s="105" customFormat="1" ht="81" hidden="1" customHeight="1" outlineLevel="3" thickBot="1" x14ac:dyDescent="0.3">
      <c r="A139" s="1597"/>
      <c r="B139" s="1639"/>
      <c r="C139" s="953" t="s">
        <v>76</v>
      </c>
      <c r="D139" s="960">
        <v>42753</v>
      </c>
      <c r="E139" s="960">
        <v>43099</v>
      </c>
      <c r="F139" s="978" t="s">
        <v>39</v>
      </c>
      <c r="G139" s="977" t="s">
        <v>77</v>
      </c>
      <c r="H139" s="953" t="s">
        <v>78</v>
      </c>
      <c r="I139" s="954" t="s">
        <v>22</v>
      </c>
      <c r="J139" s="954">
        <v>1</v>
      </c>
      <c r="K139" s="68">
        <v>600000000</v>
      </c>
      <c r="L139" s="1056">
        <f t="shared" si="35"/>
        <v>600000000</v>
      </c>
      <c r="M139" s="1085">
        <f t="shared" si="30"/>
        <v>346</v>
      </c>
      <c r="N139" s="1216" t="str">
        <f t="shared" si="31"/>
        <v>X</v>
      </c>
      <c r="O139" s="1323" t="s">
        <v>2311</v>
      </c>
      <c r="P139" s="1013">
        <f t="shared" si="32"/>
        <v>0.11849710982658959</v>
      </c>
      <c r="Q139" s="1272">
        <f>+P139</f>
        <v>0.11849710982658959</v>
      </c>
      <c r="R139" s="1283">
        <f t="shared" ref="R139:R144" si="36">+Q139</f>
        <v>0.11849710982658959</v>
      </c>
      <c r="S139" s="1014">
        <f t="shared" si="33"/>
        <v>1</v>
      </c>
      <c r="T139" s="1231" t="str">
        <f t="shared" si="22"/>
        <v>Normal</v>
      </c>
      <c r="U139" s="1164" t="str">
        <f t="shared" si="23"/>
        <v>J</v>
      </c>
      <c r="V139" s="845" t="s">
        <v>1953</v>
      </c>
      <c r="W139" s="1302">
        <f t="shared" si="34"/>
        <v>0.88150289017341044</v>
      </c>
    </row>
    <row r="140" spans="1:23" s="105" customFormat="1" ht="35.25" hidden="1" customHeight="1" outlineLevel="3" thickBot="1" x14ac:dyDescent="0.3">
      <c r="A140" s="1597"/>
      <c r="B140" s="1639"/>
      <c r="C140" s="953" t="s">
        <v>79</v>
      </c>
      <c r="D140" s="960">
        <v>42887</v>
      </c>
      <c r="E140" s="960">
        <v>43009</v>
      </c>
      <c r="F140" s="978" t="s">
        <v>39</v>
      </c>
      <c r="G140" s="977" t="s">
        <v>80</v>
      </c>
      <c r="H140" s="953" t="s">
        <v>54</v>
      </c>
      <c r="I140" s="954" t="s">
        <v>81</v>
      </c>
      <c r="J140" s="954">
        <v>60</v>
      </c>
      <c r="K140" s="68">
        <v>4000000</v>
      </c>
      <c r="L140" s="1056">
        <f t="shared" si="35"/>
        <v>240000000</v>
      </c>
      <c r="M140" s="1085" t="str">
        <f t="shared" si="30"/>
        <v/>
      </c>
      <c r="N140" s="1216" t="str">
        <f t="shared" si="31"/>
        <v/>
      </c>
      <c r="O140" s="1323"/>
      <c r="P140" s="1013" t="str">
        <f t="shared" si="32"/>
        <v/>
      </c>
      <c r="Q140" s="1272"/>
      <c r="R140" s="1283">
        <f t="shared" si="36"/>
        <v>0</v>
      </c>
      <c r="S140" s="1014" t="str">
        <f t="shared" si="33"/>
        <v/>
      </c>
      <c r="T140" s="1231" t="str">
        <f t="shared" si="22"/>
        <v>Sin Iniciar</v>
      </c>
      <c r="U140" s="1164" t="str">
        <f t="shared" si="23"/>
        <v>6</v>
      </c>
      <c r="V140" s="845"/>
      <c r="W140" s="1302">
        <f t="shared" si="34"/>
        <v>1</v>
      </c>
    </row>
    <row r="141" spans="1:23" s="105" customFormat="1" ht="51.75" hidden="1" outlineLevel="3" thickBot="1" x14ac:dyDescent="0.3">
      <c r="A141" s="1597"/>
      <c r="B141" s="1639"/>
      <c r="C141" s="953" t="s">
        <v>82</v>
      </c>
      <c r="D141" s="960">
        <v>42753</v>
      </c>
      <c r="E141" s="960">
        <v>42794</v>
      </c>
      <c r="F141" s="978" t="s">
        <v>57</v>
      </c>
      <c r="G141" s="977" t="s">
        <v>82</v>
      </c>
      <c r="H141" s="953" t="s">
        <v>21</v>
      </c>
      <c r="I141" s="954" t="s">
        <v>22</v>
      </c>
      <c r="J141" s="954">
        <v>11</v>
      </c>
      <c r="K141" s="68">
        <v>4000000</v>
      </c>
      <c r="L141" s="1056">
        <f>+K141*J141</f>
        <v>44000000</v>
      </c>
      <c r="M141" s="1085">
        <f t="shared" si="30"/>
        <v>41</v>
      </c>
      <c r="N141" s="1216" t="str">
        <f t="shared" si="31"/>
        <v>X</v>
      </c>
      <c r="O141" s="1323" t="s">
        <v>2312</v>
      </c>
      <c r="P141" s="1013">
        <f t="shared" si="32"/>
        <v>1</v>
      </c>
      <c r="Q141" s="1272">
        <v>1</v>
      </c>
      <c r="R141" s="1283">
        <f t="shared" si="36"/>
        <v>1</v>
      </c>
      <c r="S141" s="1014">
        <f t="shared" si="33"/>
        <v>1</v>
      </c>
      <c r="T141" s="1231" t="str">
        <f t="shared" si="22"/>
        <v>Terminado</v>
      </c>
      <c r="U141" s="1164" t="str">
        <f t="shared" si="23"/>
        <v>B</v>
      </c>
      <c r="V141" s="845"/>
      <c r="W141" s="1302">
        <f t="shared" si="34"/>
        <v>0</v>
      </c>
    </row>
    <row r="142" spans="1:23" s="105" customFormat="1" ht="35.25" hidden="1" outlineLevel="3" thickBot="1" x14ac:dyDescent="0.3">
      <c r="A142" s="1597"/>
      <c r="B142" s="1639"/>
      <c r="C142" s="953" t="s">
        <v>83</v>
      </c>
      <c r="D142" s="960">
        <v>42753</v>
      </c>
      <c r="E142" s="1433">
        <v>42794</v>
      </c>
      <c r="F142" s="978" t="s">
        <v>39</v>
      </c>
      <c r="G142" s="977" t="s">
        <v>83</v>
      </c>
      <c r="H142" s="953" t="s">
        <v>21</v>
      </c>
      <c r="I142" s="954" t="s">
        <v>22</v>
      </c>
      <c r="J142" s="954">
        <v>11</v>
      </c>
      <c r="K142" s="68">
        <v>3000000</v>
      </c>
      <c r="L142" s="1056">
        <f>+K142*J142</f>
        <v>33000000</v>
      </c>
      <c r="M142" s="1085">
        <f t="shared" si="30"/>
        <v>41</v>
      </c>
      <c r="N142" s="1216" t="str">
        <f t="shared" si="31"/>
        <v>X</v>
      </c>
      <c r="O142" s="1323" t="s">
        <v>2312</v>
      </c>
      <c r="P142" s="1013">
        <f t="shared" si="32"/>
        <v>1</v>
      </c>
      <c r="Q142" s="1272">
        <v>1</v>
      </c>
      <c r="R142" s="1283">
        <f t="shared" si="36"/>
        <v>1</v>
      </c>
      <c r="S142" s="1014">
        <f t="shared" si="33"/>
        <v>1</v>
      </c>
      <c r="T142" s="1231" t="str">
        <f t="shared" si="22"/>
        <v>Terminado</v>
      </c>
      <c r="U142" s="1164" t="str">
        <f t="shared" si="23"/>
        <v>B</v>
      </c>
      <c r="V142" s="845"/>
      <c r="W142" s="1302">
        <f t="shared" si="34"/>
        <v>0</v>
      </c>
    </row>
    <row r="143" spans="1:23" s="105" customFormat="1" ht="35.25" hidden="1" outlineLevel="3" thickBot="1" x14ac:dyDescent="0.3">
      <c r="A143" s="1597"/>
      <c r="B143" s="1639"/>
      <c r="C143" s="953" t="s">
        <v>84</v>
      </c>
      <c r="D143" s="960">
        <v>42753</v>
      </c>
      <c r="E143" s="1433">
        <v>42794</v>
      </c>
      <c r="F143" s="978" t="s">
        <v>39</v>
      </c>
      <c r="G143" s="977" t="s">
        <v>85</v>
      </c>
      <c r="H143" s="953" t="s">
        <v>21</v>
      </c>
      <c r="I143" s="954" t="s">
        <v>22</v>
      </c>
      <c r="J143" s="954">
        <v>11</v>
      </c>
      <c r="K143" s="68">
        <v>3000000</v>
      </c>
      <c r="L143" s="1056">
        <f>+K143*J143</f>
        <v>33000000</v>
      </c>
      <c r="M143" s="1085">
        <f t="shared" si="30"/>
        <v>41</v>
      </c>
      <c r="N143" s="1216" t="str">
        <f t="shared" si="31"/>
        <v>X</v>
      </c>
      <c r="O143" s="1323" t="s">
        <v>2312</v>
      </c>
      <c r="P143" s="1013">
        <f t="shared" si="32"/>
        <v>1</v>
      </c>
      <c r="Q143" s="1272">
        <v>1</v>
      </c>
      <c r="R143" s="1283">
        <f t="shared" si="36"/>
        <v>1</v>
      </c>
      <c r="S143" s="1014">
        <f t="shared" si="33"/>
        <v>1</v>
      </c>
      <c r="T143" s="1231" t="str">
        <f t="shared" ref="T143:T207" si="37">+IF(S143="","Sin Iniciar",IF(S143&lt;0.6,"Crítico",IF(S143&lt;0.9,"En Proceso",IF(AND(P143=1,Q143=1,S143=1),"Terminado","Normal"))))</f>
        <v>Terminado</v>
      </c>
      <c r="U143" s="1164" t="str">
        <f t="shared" ref="U143:U207" si="38">+IF(T143="","",IF(T143="Sin Iniciar","6",IF(T143="Crítico","L",IF(T143="En Proceso","K",IF(T143="Normal","J","B")))))</f>
        <v>B</v>
      </c>
      <c r="V143" s="845"/>
      <c r="W143" s="1302">
        <f t="shared" si="34"/>
        <v>0</v>
      </c>
    </row>
    <row r="144" spans="1:23" s="105" customFormat="1" ht="35.25" hidden="1" outlineLevel="3" thickBot="1" x14ac:dyDescent="0.3">
      <c r="A144" s="1597"/>
      <c r="B144" s="1639"/>
      <c r="C144" s="953" t="s">
        <v>86</v>
      </c>
      <c r="D144" s="960">
        <v>42753</v>
      </c>
      <c r="E144" s="1433">
        <v>42794</v>
      </c>
      <c r="F144" s="978" t="s">
        <v>39</v>
      </c>
      <c r="G144" s="977" t="s">
        <v>86</v>
      </c>
      <c r="H144" s="953" t="s">
        <v>21</v>
      </c>
      <c r="I144" s="954" t="s">
        <v>22</v>
      </c>
      <c r="J144" s="954">
        <v>11</v>
      </c>
      <c r="K144" s="68">
        <v>1600000</v>
      </c>
      <c r="L144" s="1056">
        <f t="shared" si="35"/>
        <v>17600000</v>
      </c>
      <c r="M144" s="1085">
        <f t="shared" si="30"/>
        <v>41</v>
      </c>
      <c r="N144" s="1216" t="str">
        <f t="shared" si="31"/>
        <v>X</v>
      </c>
      <c r="O144" s="1323" t="s">
        <v>2312</v>
      </c>
      <c r="P144" s="1013">
        <f t="shared" si="32"/>
        <v>1</v>
      </c>
      <c r="Q144" s="1272">
        <v>1</v>
      </c>
      <c r="R144" s="1283">
        <f t="shared" si="36"/>
        <v>1</v>
      </c>
      <c r="S144" s="1014">
        <f t="shared" si="33"/>
        <v>1</v>
      </c>
      <c r="T144" s="1231" t="str">
        <f t="shared" si="37"/>
        <v>Terminado</v>
      </c>
      <c r="U144" s="1164" t="str">
        <f t="shared" si="38"/>
        <v>B</v>
      </c>
      <c r="V144" s="845"/>
      <c r="W144" s="1302">
        <f t="shared" si="34"/>
        <v>0</v>
      </c>
    </row>
    <row r="145" spans="1:23" s="105" customFormat="1" ht="35.25" hidden="1" outlineLevel="3" thickBot="1" x14ac:dyDescent="0.3">
      <c r="A145" s="1597"/>
      <c r="B145" s="1639"/>
      <c r="C145" s="953" t="s">
        <v>87</v>
      </c>
      <c r="D145" s="960"/>
      <c r="E145" s="1433"/>
      <c r="F145" s="978" t="s">
        <v>39</v>
      </c>
      <c r="G145" s="977" t="s">
        <v>86</v>
      </c>
      <c r="H145" s="953" t="s">
        <v>21</v>
      </c>
      <c r="I145" s="954" t="s">
        <v>22</v>
      </c>
      <c r="J145" s="954">
        <v>11</v>
      </c>
      <c r="K145" s="68">
        <v>1600000</v>
      </c>
      <c r="L145" s="1056">
        <f t="shared" si="35"/>
        <v>17600000</v>
      </c>
      <c r="M145" s="1085" t="str">
        <f t="shared" si="30"/>
        <v/>
      </c>
      <c r="N145" s="1216" t="str">
        <f t="shared" si="31"/>
        <v/>
      </c>
      <c r="O145" s="1323"/>
      <c r="P145" s="1013" t="str">
        <f t="shared" si="32"/>
        <v/>
      </c>
      <c r="Q145" s="1272"/>
      <c r="R145" s="1283"/>
      <c r="S145" s="1014" t="str">
        <f t="shared" si="33"/>
        <v/>
      </c>
      <c r="T145" s="1231" t="str">
        <f t="shared" si="37"/>
        <v>Sin Iniciar</v>
      </c>
      <c r="U145" s="1164" t="str">
        <f t="shared" si="38"/>
        <v>6</v>
      </c>
      <c r="V145" s="845"/>
      <c r="W145" s="1302">
        <f t="shared" si="34"/>
        <v>1</v>
      </c>
    </row>
    <row r="146" spans="1:23" s="105" customFormat="1" ht="35.25" hidden="1" customHeight="1" outlineLevel="3" thickBot="1" x14ac:dyDescent="0.3">
      <c r="A146" s="1643"/>
      <c r="B146" s="1640"/>
      <c r="C146" s="962" t="s">
        <v>88</v>
      </c>
      <c r="D146" s="963"/>
      <c r="E146" s="963"/>
      <c r="F146" s="979" t="s">
        <v>39</v>
      </c>
      <c r="G146" s="985" t="s">
        <v>86</v>
      </c>
      <c r="H146" s="962" t="s">
        <v>21</v>
      </c>
      <c r="I146" s="965" t="s">
        <v>22</v>
      </c>
      <c r="J146" s="965">
        <v>6</v>
      </c>
      <c r="K146" s="74">
        <v>1600000</v>
      </c>
      <c r="L146" s="1066">
        <f t="shared" si="35"/>
        <v>9600000</v>
      </c>
      <c r="M146" s="1086" t="str">
        <f t="shared" si="30"/>
        <v/>
      </c>
      <c r="N146" s="1217" t="str">
        <f t="shared" si="31"/>
        <v/>
      </c>
      <c r="O146" s="1325"/>
      <c r="P146" s="1015" t="str">
        <f t="shared" si="32"/>
        <v/>
      </c>
      <c r="Q146" s="1273"/>
      <c r="R146" s="1284"/>
      <c r="S146" s="1016" t="str">
        <f t="shared" si="33"/>
        <v/>
      </c>
      <c r="T146" s="1232" t="str">
        <f t="shared" si="37"/>
        <v>Sin Iniciar</v>
      </c>
      <c r="U146" s="1165" t="str">
        <f t="shared" si="38"/>
        <v>6</v>
      </c>
      <c r="V146" s="1094"/>
      <c r="W146" s="1302">
        <f t="shared" si="34"/>
        <v>1</v>
      </c>
    </row>
    <row r="147" spans="1:23" s="1178" customFormat="1" ht="60" hidden="1" outlineLevel="2" collapsed="1" thickBot="1" x14ac:dyDescent="0.3">
      <c r="A147" s="1564" t="s">
        <v>2048</v>
      </c>
      <c r="B147" s="1565"/>
      <c r="C147" s="1566"/>
      <c r="D147" s="1143"/>
      <c r="E147" s="1144"/>
      <c r="F147" s="1175"/>
      <c r="G147" s="1133"/>
      <c r="H147" s="1133"/>
      <c r="I147" s="1145"/>
      <c r="J147" s="1146"/>
      <c r="K147" s="1133"/>
      <c r="L147" s="1133"/>
      <c r="M147" s="1147" t="str">
        <f t="shared" si="30"/>
        <v/>
      </c>
      <c r="N147" s="1148" t="str">
        <f t="shared" si="31"/>
        <v/>
      </c>
      <c r="O147" s="1176"/>
      <c r="P147" s="1149">
        <f>+IFERROR(SUMPRODUCT(P118:P146,M118:M146)/SUM(M118:M146),0)</f>
        <v>0.60417811984606928</v>
      </c>
      <c r="Q147" s="1161">
        <f>+IFERROR(SUMPRODUCT(Q118:Q146,M118:M146)/SUM(M118:M146),0)</f>
        <v>0.58557311709730619</v>
      </c>
      <c r="R147" s="1292">
        <f>+IFERROR(SUMPRODUCT(R118:R146,M118:M146)/SUM(M118:M146),0)</f>
        <v>0.58557311709730619</v>
      </c>
      <c r="S147" s="1149">
        <f>+Q147/P147</f>
        <v>0.96920609645131928</v>
      </c>
      <c r="T147" s="1238" t="str">
        <f t="shared" si="37"/>
        <v>Normal</v>
      </c>
      <c r="U147" s="1172" t="str">
        <f t="shared" si="38"/>
        <v>J</v>
      </c>
      <c r="V147" s="1150"/>
      <c r="W147" s="1302">
        <f t="shared" si="34"/>
        <v>0.41442688290269381</v>
      </c>
    </row>
    <row r="148" spans="1:23" s="105" customFormat="1" ht="51.75" hidden="1" customHeight="1" outlineLevel="3" thickBot="1" x14ac:dyDescent="0.3">
      <c r="A148" s="1596" t="s">
        <v>1927</v>
      </c>
      <c r="B148" s="1644" t="s">
        <v>95</v>
      </c>
      <c r="C148" s="972" t="s">
        <v>96</v>
      </c>
      <c r="D148" s="958">
        <v>42745</v>
      </c>
      <c r="E148" s="958">
        <v>43099</v>
      </c>
      <c r="F148" s="984" t="s">
        <v>97</v>
      </c>
      <c r="G148" s="986" t="s">
        <v>98</v>
      </c>
      <c r="H148" s="972" t="s">
        <v>21</v>
      </c>
      <c r="I148" s="972" t="s">
        <v>22</v>
      </c>
      <c r="J148" s="959">
        <v>3</v>
      </c>
      <c r="K148" s="64">
        <v>22000000</v>
      </c>
      <c r="L148" s="1067">
        <f>+K148*J148</f>
        <v>66000000</v>
      </c>
      <c r="M148" s="1084">
        <f t="shared" si="30"/>
        <v>354</v>
      </c>
      <c r="N148" s="1215" t="str">
        <f t="shared" si="31"/>
        <v>X</v>
      </c>
      <c r="O148" s="1324" t="s">
        <v>2349</v>
      </c>
      <c r="P148" s="1011">
        <f t="shared" ref="P148:P167" si="39">+IF(N148="","",IFERROR(IF(MONTH($C$2)&lt;MONTH(D148),"",IF(E148&lt;$C$2,1,IF(D148&lt;$C$2,($C$2-D148)/(E148-D148),0))),0))</f>
        <v>0.1384180790960452</v>
      </c>
      <c r="Q148" s="1275">
        <v>0.1384</v>
      </c>
      <c r="R148" s="1287">
        <f>+Q148</f>
        <v>0.1384</v>
      </c>
      <c r="S148" s="1012">
        <f t="shared" ref="S148:S167" si="40">IF(P148="","",IF(Q148&gt;P148,1,(Q148/P148)))</f>
        <v>0.99986938775510203</v>
      </c>
      <c r="T148" s="1230" t="str">
        <f t="shared" si="37"/>
        <v>Normal</v>
      </c>
      <c r="U148" s="1163" t="str">
        <f t="shared" si="38"/>
        <v>J</v>
      </c>
      <c r="V148" s="1095" t="s">
        <v>1975</v>
      </c>
      <c r="W148" s="1302">
        <f t="shared" si="34"/>
        <v>0.86160000000000003</v>
      </c>
    </row>
    <row r="149" spans="1:23" s="105" customFormat="1" ht="90" hidden="1" customHeight="1" outlineLevel="3" thickBot="1" x14ac:dyDescent="0.3">
      <c r="A149" s="1597"/>
      <c r="B149" s="1639"/>
      <c r="C149" s="953" t="s">
        <v>99</v>
      </c>
      <c r="D149" s="957">
        <v>42745</v>
      </c>
      <c r="E149" s="957">
        <v>42840</v>
      </c>
      <c r="F149" s="978" t="s">
        <v>100</v>
      </c>
      <c r="G149" s="977" t="s">
        <v>101</v>
      </c>
      <c r="H149" s="953" t="s">
        <v>54</v>
      </c>
      <c r="I149" s="953" t="s">
        <v>22</v>
      </c>
      <c r="J149" s="954">
        <v>1</v>
      </c>
      <c r="K149" s="68">
        <v>250000000</v>
      </c>
      <c r="L149" s="1056">
        <f>+K149*J149</f>
        <v>250000000</v>
      </c>
      <c r="M149" s="1085">
        <f t="shared" si="30"/>
        <v>95</v>
      </c>
      <c r="N149" s="1216" t="str">
        <f t="shared" si="31"/>
        <v>X</v>
      </c>
      <c r="O149" s="1323" t="s">
        <v>2350</v>
      </c>
      <c r="P149" s="1013">
        <f t="shared" si="39"/>
        <v>0.51578947368421058</v>
      </c>
      <c r="Q149" s="1272">
        <v>0.51580000000000004</v>
      </c>
      <c r="R149" s="1283">
        <v>0.22</v>
      </c>
      <c r="S149" s="1014">
        <f t="shared" si="40"/>
        <v>1</v>
      </c>
      <c r="T149" s="1231" t="str">
        <f t="shared" si="37"/>
        <v>Normal</v>
      </c>
      <c r="U149" s="1164" t="str">
        <f t="shared" si="38"/>
        <v>J</v>
      </c>
      <c r="V149" s="845" t="s">
        <v>1976</v>
      </c>
      <c r="W149" s="1302">
        <f t="shared" si="34"/>
        <v>0.78</v>
      </c>
    </row>
    <row r="150" spans="1:23" s="105" customFormat="1" ht="35.25" hidden="1" customHeight="1" outlineLevel="3" thickBot="1" x14ac:dyDescent="0.3">
      <c r="A150" s="1597"/>
      <c r="B150" s="1639" t="s">
        <v>102</v>
      </c>
      <c r="C150" s="1556" t="s">
        <v>103</v>
      </c>
      <c r="D150" s="1590">
        <v>42860</v>
      </c>
      <c r="E150" s="1590">
        <v>42977</v>
      </c>
      <c r="F150" s="1614" t="s">
        <v>104</v>
      </c>
      <c r="G150" s="977" t="s">
        <v>105</v>
      </c>
      <c r="H150" s="953" t="s">
        <v>28</v>
      </c>
      <c r="I150" s="953" t="s">
        <v>55</v>
      </c>
      <c r="J150" s="954">
        <v>1</v>
      </c>
      <c r="K150" s="68">
        <v>45000000</v>
      </c>
      <c r="L150" s="1056">
        <f>+K150*J150</f>
        <v>45000000</v>
      </c>
      <c r="M150" s="1085" t="str">
        <f t="shared" ref="M150:M185" si="41">+IF(D150="","",IF(MONTH($C$2)&lt;MONTH(D150),"",E150-D150))</f>
        <v/>
      </c>
      <c r="N150" s="1216" t="str">
        <f t="shared" ref="N150:N185" si="42">+IF(D150="","",IF(AND(MONTH($C$2)&gt;=MONTH(D150),MONTH($C$2)&lt;=MONTH(E150)),"X",""))</f>
        <v/>
      </c>
      <c r="O150" s="1323"/>
      <c r="P150" s="1013" t="str">
        <f t="shared" si="39"/>
        <v/>
      </c>
      <c r="Q150" s="1272"/>
      <c r="R150" s="1283"/>
      <c r="S150" s="1014" t="str">
        <f t="shared" si="40"/>
        <v/>
      </c>
      <c r="T150" s="1231" t="str">
        <f t="shared" si="37"/>
        <v>Sin Iniciar</v>
      </c>
      <c r="U150" s="1164" t="str">
        <f t="shared" si="38"/>
        <v>6</v>
      </c>
      <c r="V150" s="845"/>
      <c r="W150" s="1302">
        <f t="shared" si="34"/>
        <v>1</v>
      </c>
    </row>
    <row r="151" spans="1:23" s="105" customFormat="1" ht="39" hidden="1" customHeight="1" outlineLevel="3" thickBot="1" x14ac:dyDescent="0.3">
      <c r="A151" s="1597"/>
      <c r="B151" s="1639"/>
      <c r="C151" s="1556"/>
      <c r="D151" s="1590"/>
      <c r="E151" s="1590"/>
      <c r="F151" s="1614"/>
      <c r="G151" s="977" t="s">
        <v>106</v>
      </c>
      <c r="H151" s="953" t="s">
        <v>54</v>
      </c>
      <c r="I151" s="953" t="s">
        <v>107</v>
      </c>
      <c r="J151" s="954">
        <v>4</v>
      </c>
      <c r="K151" s="68">
        <v>100000000</v>
      </c>
      <c r="L151" s="1056">
        <f>+K151*J151</f>
        <v>400000000</v>
      </c>
      <c r="M151" s="1085" t="str">
        <f t="shared" si="41"/>
        <v/>
      </c>
      <c r="N151" s="1216" t="str">
        <f t="shared" si="42"/>
        <v/>
      </c>
      <c r="O151" s="1323"/>
      <c r="P151" s="1013" t="str">
        <f t="shared" si="39"/>
        <v/>
      </c>
      <c r="Q151" s="1272"/>
      <c r="R151" s="1283"/>
      <c r="S151" s="1014" t="str">
        <f t="shared" si="40"/>
        <v/>
      </c>
      <c r="T151" s="1231" t="str">
        <f t="shared" si="37"/>
        <v>Sin Iniciar</v>
      </c>
      <c r="U151" s="1164" t="str">
        <f t="shared" si="38"/>
        <v>6</v>
      </c>
      <c r="V151" s="845"/>
      <c r="W151" s="1302">
        <f t="shared" si="34"/>
        <v>1</v>
      </c>
    </row>
    <row r="152" spans="1:23" s="105" customFormat="1" ht="64.5" hidden="1" customHeight="1" outlineLevel="3" thickBot="1" x14ac:dyDescent="0.3">
      <c r="A152" s="1597"/>
      <c r="B152" s="1639"/>
      <c r="C152" s="953" t="s">
        <v>108</v>
      </c>
      <c r="D152" s="957">
        <v>42891</v>
      </c>
      <c r="E152" s="957">
        <v>42965</v>
      </c>
      <c r="F152" s="978" t="s">
        <v>109</v>
      </c>
      <c r="G152" s="977" t="s">
        <v>110</v>
      </c>
      <c r="H152" s="953" t="s">
        <v>54</v>
      </c>
      <c r="I152" s="953" t="s">
        <v>111</v>
      </c>
      <c r="J152" s="954">
        <v>15</v>
      </c>
      <c r="K152" s="68">
        <v>7800000</v>
      </c>
      <c r="L152" s="1056">
        <f>+K152*J152</f>
        <v>117000000</v>
      </c>
      <c r="M152" s="1085" t="str">
        <f t="shared" si="41"/>
        <v/>
      </c>
      <c r="N152" s="1216" t="str">
        <f t="shared" si="42"/>
        <v/>
      </c>
      <c r="O152" s="1323"/>
      <c r="P152" s="1013" t="str">
        <f t="shared" si="39"/>
        <v/>
      </c>
      <c r="Q152" s="1272"/>
      <c r="R152" s="1283"/>
      <c r="S152" s="1014" t="str">
        <f t="shared" si="40"/>
        <v/>
      </c>
      <c r="T152" s="1231" t="str">
        <f t="shared" si="37"/>
        <v>Sin Iniciar</v>
      </c>
      <c r="U152" s="1164" t="str">
        <f t="shared" si="38"/>
        <v>6</v>
      </c>
      <c r="V152" s="845"/>
      <c r="W152" s="1302">
        <f t="shared" si="34"/>
        <v>1</v>
      </c>
    </row>
    <row r="153" spans="1:23" s="105" customFormat="1" ht="77.25" hidden="1" customHeight="1" outlineLevel="3" thickBot="1" x14ac:dyDescent="0.3">
      <c r="A153" s="1597"/>
      <c r="B153" s="1639"/>
      <c r="C153" s="953" t="s">
        <v>112</v>
      </c>
      <c r="D153" s="957">
        <v>42795</v>
      </c>
      <c r="E153" s="957">
        <v>42916</v>
      </c>
      <c r="F153" s="978" t="s">
        <v>113</v>
      </c>
      <c r="G153" s="977" t="s">
        <v>114</v>
      </c>
      <c r="H153" s="953" t="s">
        <v>54</v>
      </c>
      <c r="I153" s="953" t="s">
        <v>22</v>
      </c>
      <c r="J153" s="954">
        <v>1</v>
      </c>
      <c r="K153" s="68">
        <v>270000000</v>
      </c>
      <c r="L153" s="1056">
        <f t="shared" ref="L153:L167" si="43">+K153*J153</f>
        <v>270000000</v>
      </c>
      <c r="M153" s="1085" t="str">
        <f t="shared" si="41"/>
        <v/>
      </c>
      <c r="N153" s="1216" t="str">
        <f t="shared" si="42"/>
        <v/>
      </c>
      <c r="O153" s="1323"/>
      <c r="P153" s="1013" t="str">
        <f t="shared" si="39"/>
        <v/>
      </c>
      <c r="Q153" s="1272"/>
      <c r="R153" s="1283"/>
      <c r="S153" s="1014" t="str">
        <f t="shared" si="40"/>
        <v/>
      </c>
      <c r="T153" s="1231" t="str">
        <f t="shared" si="37"/>
        <v>Sin Iniciar</v>
      </c>
      <c r="U153" s="1164" t="str">
        <f t="shared" si="38"/>
        <v>6</v>
      </c>
      <c r="V153" s="845"/>
      <c r="W153" s="1302">
        <f t="shared" si="34"/>
        <v>1</v>
      </c>
    </row>
    <row r="154" spans="1:23" s="105" customFormat="1" ht="64.5" hidden="1" customHeight="1" outlineLevel="3" thickBot="1" x14ac:dyDescent="0.3">
      <c r="A154" s="1597"/>
      <c r="B154" s="1639" t="s">
        <v>115</v>
      </c>
      <c r="C154" s="953" t="s">
        <v>116</v>
      </c>
      <c r="D154" s="957">
        <v>42771</v>
      </c>
      <c r="E154" s="957">
        <v>43084</v>
      </c>
      <c r="F154" s="978" t="s">
        <v>117</v>
      </c>
      <c r="G154" s="977" t="s">
        <v>118</v>
      </c>
      <c r="H154" s="953" t="s">
        <v>28</v>
      </c>
      <c r="I154" s="953" t="s">
        <v>22</v>
      </c>
      <c r="J154" s="954">
        <v>1</v>
      </c>
      <c r="K154" s="68">
        <v>6000000</v>
      </c>
      <c r="L154" s="1056">
        <f t="shared" si="43"/>
        <v>6000000</v>
      </c>
      <c r="M154" s="1085">
        <f t="shared" si="41"/>
        <v>313</v>
      </c>
      <c r="N154" s="1216" t="str">
        <f t="shared" si="42"/>
        <v>X</v>
      </c>
      <c r="O154" s="1323" t="s">
        <v>2352</v>
      </c>
      <c r="P154" s="1013">
        <f t="shared" si="39"/>
        <v>7.3482428115015971E-2</v>
      </c>
      <c r="Q154" s="1272">
        <v>7.0000000000000007E-2</v>
      </c>
      <c r="R154" s="1283">
        <f>+Q154</f>
        <v>7.0000000000000007E-2</v>
      </c>
      <c r="S154" s="1014">
        <f t="shared" si="40"/>
        <v>0.9526086956521741</v>
      </c>
      <c r="T154" s="1231" t="str">
        <f t="shared" si="37"/>
        <v>Normal</v>
      </c>
      <c r="U154" s="1164" t="str">
        <f t="shared" si="38"/>
        <v>J</v>
      </c>
      <c r="V154" s="845"/>
      <c r="W154" s="1302">
        <f t="shared" si="34"/>
        <v>0.92999999999999994</v>
      </c>
    </row>
    <row r="155" spans="1:23" s="105" customFormat="1" ht="48.75" hidden="1" customHeight="1" outlineLevel="3" thickBot="1" x14ac:dyDescent="0.3">
      <c r="A155" s="1597"/>
      <c r="B155" s="1639"/>
      <c r="C155" s="953" t="s">
        <v>119</v>
      </c>
      <c r="D155" s="957">
        <v>42745</v>
      </c>
      <c r="E155" s="957">
        <v>43084</v>
      </c>
      <c r="F155" s="978" t="s">
        <v>120</v>
      </c>
      <c r="G155" s="977" t="s">
        <v>121</v>
      </c>
      <c r="H155" s="953" t="s">
        <v>28</v>
      </c>
      <c r="I155" s="953" t="s">
        <v>22</v>
      </c>
      <c r="J155" s="954">
        <v>1</v>
      </c>
      <c r="K155" s="68">
        <v>8000000</v>
      </c>
      <c r="L155" s="1056">
        <f t="shared" si="43"/>
        <v>8000000</v>
      </c>
      <c r="M155" s="1085">
        <f t="shared" si="41"/>
        <v>339</v>
      </c>
      <c r="N155" s="1216" t="str">
        <f t="shared" si="42"/>
        <v>X</v>
      </c>
      <c r="O155" s="1323" t="s">
        <v>2351</v>
      </c>
      <c r="P155" s="1013">
        <f t="shared" si="39"/>
        <v>0.14454277286135694</v>
      </c>
      <c r="Q155" s="1272">
        <v>0.13</v>
      </c>
      <c r="R155" s="1283">
        <f>+Q155</f>
        <v>0.13</v>
      </c>
      <c r="S155" s="1014">
        <f t="shared" si="40"/>
        <v>0.89938775510204072</v>
      </c>
      <c r="T155" s="1231" t="str">
        <f t="shared" si="37"/>
        <v>En Proceso</v>
      </c>
      <c r="U155" s="1164" t="str">
        <f t="shared" si="38"/>
        <v>K</v>
      </c>
      <c r="V155" s="845" t="s">
        <v>1977</v>
      </c>
      <c r="W155" s="1302">
        <f t="shared" si="34"/>
        <v>0.87</v>
      </c>
    </row>
    <row r="156" spans="1:23" s="105" customFormat="1" ht="64.5" hidden="1" customHeight="1" outlineLevel="3" thickBot="1" x14ac:dyDescent="0.3">
      <c r="A156" s="1597"/>
      <c r="B156" s="1639"/>
      <c r="C156" s="953" t="s">
        <v>122</v>
      </c>
      <c r="D156" s="957">
        <v>42776</v>
      </c>
      <c r="E156" s="957">
        <v>43079</v>
      </c>
      <c r="F156" s="978" t="s">
        <v>123</v>
      </c>
      <c r="G156" s="977" t="s">
        <v>124</v>
      </c>
      <c r="H156" s="953" t="s">
        <v>28</v>
      </c>
      <c r="I156" s="953" t="s">
        <v>29</v>
      </c>
      <c r="J156" s="954">
        <v>1</v>
      </c>
      <c r="K156" s="68">
        <v>4000000</v>
      </c>
      <c r="L156" s="1056">
        <f t="shared" si="43"/>
        <v>4000000</v>
      </c>
      <c r="M156" s="1085">
        <f t="shared" si="41"/>
        <v>303</v>
      </c>
      <c r="N156" s="1216" t="str">
        <f t="shared" si="42"/>
        <v>X</v>
      </c>
      <c r="O156" s="1323" t="s">
        <v>2353</v>
      </c>
      <c r="P156" s="1013">
        <f t="shared" si="39"/>
        <v>5.9405940594059403E-2</v>
      </c>
      <c r="Q156" s="1272">
        <v>5.5E-2</v>
      </c>
      <c r="R156" s="1283"/>
      <c r="S156" s="1014">
        <f t="shared" si="40"/>
        <v>0.9258333333333334</v>
      </c>
      <c r="T156" s="1231" t="str">
        <f t="shared" si="37"/>
        <v>Normal</v>
      </c>
      <c r="U156" s="1164" t="str">
        <f t="shared" si="38"/>
        <v>J</v>
      </c>
      <c r="V156" s="845"/>
      <c r="W156" s="1302">
        <f t="shared" si="34"/>
        <v>1</v>
      </c>
    </row>
    <row r="157" spans="1:23" s="105" customFormat="1" ht="77.25" hidden="1" customHeight="1" outlineLevel="3" thickBot="1" x14ac:dyDescent="0.3">
      <c r="A157" s="1597"/>
      <c r="B157" s="1639"/>
      <c r="C157" s="953" t="s">
        <v>125</v>
      </c>
      <c r="D157" s="957">
        <v>42795</v>
      </c>
      <c r="E157" s="957">
        <v>43079</v>
      </c>
      <c r="F157" s="978" t="s">
        <v>126</v>
      </c>
      <c r="G157" s="977" t="s">
        <v>127</v>
      </c>
      <c r="H157" s="953" t="s">
        <v>21</v>
      </c>
      <c r="I157" s="953" t="s">
        <v>303</v>
      </c>
      <c r="J157" s="954">
        <v>1</v>
      </c>
      <c r="K157" s="68">
        <v>6000000</v>
      </c>
      <c r="L157" s="1056">
        <f t="shared" si="43"/>
        <v>6000000</v>
      </c>
      <c r="M157" s="1085" t="str">
        <f t="shared" si="41"/>
        <v/>
      </c>
      <c r="N157" s="1216" t="str">
        <f t="shared" si="42"/>
        <v/>
      </c>
      <c r="O157" s="1323"/>
      <c r="P157" s="1013" t="str">
        <f t="shared" si="39"/>
        <v/>
      </c>
      <c r="Q157" s="1272"/>
      <c r="R157" s="1283"/>
      <c r="S157" s="1014" t="str">
        <f t="shared" si="40"/>
        <v/>
      </c>
      <c r="T157" s="1231" t="str">
        <f t="shared" si="37"/>
        <v>Sin Iniciar</v>
      </c>
      <c r="U157" s="1164" t="str">
        <f t="shared" si="38"/>
        <v>6</v>
      </c>
      <c r="V157" s="845"/>
      <c r="W157" s="1302">
        <f t="shared" si="34"/>
        <v>1</v>
      </c>
    </row>
    <row r="158" spans="1:23" s="105" customFormat="1" ht="77.25" hidden="1" customHeight="1" outlineLevel="3" thickBot="1" x14ac:dyDescent="0.3">
      <c r="A158" s="1597"/>
      <c r="B158" s="1639" t="s">
        <v>128</v>
      </c>
      <c r="C158" s="953" t="s">
        <v>129</v>
      </c>
      <c r="D158" s="957">
        <v>42750</v>
      </c>
      <c r="E158" s="957">
        <v>43083</v>
      </c>
      <c r="F158" s="978" t="s">
        <v>130</v>
      </c>
      <c r="G158" s="977" t="s">
        <v>131</v>
      </c>
      <c r="H158" s="953" t="s">
        <v>21</v>
      </c>
      <c r="I158" s="953" t="s">
        <v>22</v>
      </c>
      <c r="J158" s="954">
        <v>3</v>
      </c>
      <c r="K158" s="68">
        <v>32000000</v>
      </c>
      <c r="L158" s="1056">
        <f t="shared" si="43"/>
        <v>96000000</v>
      </c>
      <c r="M158" s="1085">
        <f t="shared" si="41"/>
        <v>333</v>
      </c>
      <c r="N158" s="1216" t="str">
        <f t="shared" si="42"/>
        <v>X</v>
      </c>
      <c r="O158" s="1323" t="s">
        <v>2354</v>
      </c>
      <c r="P158" s="1013">
        <f t="shared" si="39"/>
        <v>0.13213213213213212</v>
      </c>
      <c r="Q158" s="1272">
        <v>0.12</v>
      </c>
      <c r="R158" s="1283">
        <v>4.8000000000000001E-2</v>
      </c>
      <c r="S158" s="1014">
        <f t="shared" si="40"/>
        <v>0.9081818181818182</v>
      </c>
      <c r="T158" s="1231" t="str">
        <f t="shared" si="37"/>
        <v>Normal</v>
      </c>
      <c r="U158" s="1164" t="str">
        <f t="shared" si="38"/>
        <v>J</v>
      </c>
      <c r="V158" s="845" t="s">
        <v>1978</v>
      </c>
      <c r="W158" s="1302">
        <f t="shared" si="34"/>
        <v>0.95199999999999996</v>
      </c>
    </row>
    <row r="159" spans="1:23" s="105" customFormat="1" ht="108" hidden="1" customHeight="1" outlineLevel="3" thickBot="1" x14ac:dyDescent="0.3">
      <c r="A159" s="1597"/>
      <c r="B159" s="1639"/>
      <c r="C159" s="953" t="s">
        <v>132</v>
      </c>
      <c r="D159" s="957">
        <v>42750</v>
      </c>
      <c r="E159" s="957">
        <v>43083</v>
      </c>
      <c r="F159" s="978" t="s">
        <v>130</v>
      </c>
      <c r="G159" s="977" t="s">
        <v>133</v>
      </c>
      <c r="H159" s="953" t="s">
        <v>21</v>
      </c>
      <c r="I159" s="953" t="s">
        <v>22</v>
      </c>
      <c r="J159" s="954">
        <v>6</v>
      </c>
      <c r="K159" s="68">
        <v>19800000</v>
      </c>
      <c r="L159" s="1056">
        <f t="shared" si="43"/>
        <v>118800000</v>
      </c>
      <c r="M159" s="1085">
        <f t="shared" si="41"/>
        <v>333</v>
      </c>
      <c r="N159" s="1216" t="str">
        <f t="shared" si="42"/>
        <v>X</v>
      </c>
      <c r="O159" s="1323" t="s">
        <v>2355</v>
      </c>
      <c r="P159" s="1013">
        <f t="shared" si="39"/>
        <v>0.13213213213213212</v>
      </c>
      <c r="Q159" s="1272">
        <v>0.13</v>
      </c>
      <c r="R159" s="1283">
        <v>4.8000000000000001E-2</v>
      </c>
      <c r="S159" s="1014">
        <f t="shared" si="40"/>
        <v>0.9838636363636365</v>
      </c>
      <c r="T159" s="1231" t="str">
        <f t="shared" si="37"/>
        <v>Normal</v>
      </c>
      <c r="U159" s="1164" t="str">
        <f t="shared" si="38"/>
        <v>J</v>
      </c>
      <c r="V159" s="845" t="s">
        <v>1978</v>
      </c>
      <c r="W159" s="1302">
        <f t="shared" si="34"/>
        <v>0.95199999999999996</v>
      </c>
    </row>
    <row r="160" spans="1:23" s="105" customFormat="1" ht="51.75" hidden="1" customHeight="1" outlineLevel="3" thickBot="1" x14ac:dyDescent="0.3">
      <c r="A160" s="1597"/>
      <c r="B160" s="1639" t="s">
        <v>134</v>
      </c>
      <c r="C160" s="953" t="s">
        <v>135</v>
      </c>
      <c r="D160" s="957">
        <v>42804</v>
      </c>
      <c r="E160" s="957">
        <v>42956</v>
      </c>
      <c r="F160" s="978" t="s">
        <v>136</v>
      </c>
      <c r="G160" s="977" t="s">
        <v>137</v>
      </c>
      <c r="H160" s="953" t="s">
        <v>21</v>
      </c>
      <c r="I160" s="953" t="s">
        <v>29</v>
      </c>
      <c r="J160" s="954">
        <v>1</v>
      </c>
      <c r="K160" s="68">
        <v>80000000</v>
      </c>
      <c r="L160" s="1056">
        <f t="shared" si="43"/>
        <v>80000000</v>
      </c>
      <c r="M160" s="1085" t="str">
        <f t="shared" si="41"/>
        <v/>
      </c>
      <c r="N160" s="1216" t="str">
        <f t="shared" si="42"/>
        <v/>
      </c>
      <c r="O160" s="1323"/>
      <c r="P160" s="1013" t="str">
        <f t="shared" si="39"/>
        <v/>
      </c>
      <c r="Q160" s="1272"/>
      <c r="R160" s="1283"/>
      <c r="S160" s="1014" t="str">
        <f t="shared" si="40"/>
        <v/>
      </c>
      <c r="T160" s="1231" t="str">
        <f t="shared" si="37"/>
        <v>Sin Iniciar</v>
      </c>
      <c r="U160" s="1164" t="str">
        <f t="shared" si="38"/>
        <v>6</v>
      </c>
      <c r="V160" s="845"/>
      <c r="W160" s="1302">
        <f t="shared" si="34"/>
        <v>1</v>
      </c>
    </row>
    <row r="161" spans="1:23" s="105" customFormat="1" ht="43.5" hidden="1" customHeight="1" outlineLevel="3" thickBot="1" x14ac:dyDescent="0.3">
      <c r="A161" s="1597"/>
      <c r="B161" s="1639"/>
      <c r="C161" s="953" t="s">
        <v>138</v>
      </c>
      <c r="D161" s="957">
        <v>42779</v>
      </c>
      <c r="E161" s="957">
        <v>42837</v>
      </c>
      <c r="F161" s="978" t="s">
        <v>139</v>
      </c>
      <c r="G161" s="977" t="s">
        <v>140</v>
      </c>
      <c r="H161" s="953" t="s">
        <v>21</v>
      </c>
      <c r="I161" s="953" t="s">
        <v>29</v>
      </c>
      <c r="J161" s="954">
        <v>1</v>
      </c>
      <c r="K161" s="68">
        <v>45000000</v>
      </c>
      <c r="L161" s="1056">
        <f t="shared" si="43"/>
        <v>45000000</v>
      </c>
      <c r="M161" s="1085">
        <f t="shared" si="41"/>
        <v>58</v>
      </c>
      <c r="N161" s="1216" t="str">
        <f t="shared" si="42"/>
        <v>X</v>
      </c>
      <c r="O161" s="1323" t="s">
        <v>2356</v>
      </c>
      <c r="P161" s="1013">
        <f t="shared" si="39"/>
        <v>0.25862068965517243</v>
      </c>
      <c r="Q161" s="1272">
        <v>0.23</v>
      </c>
      <c r="R161" s="1283">
        <f>+Q161</f>
        <v>0.23</v>
      </c>
      <c r="S161" s="1014">
        <f>IF(P161="","",IF(Q161&gt;P161,1,(Q161/P161)))</f>
        <v>0.88933333333333331</v>
      </c>
      <c r="T161" s="1231" t="str">
        <f>+IF(S161="","Sin Iniciar",IF(S161&lt;0.6,"Crítico",IF(S161&lt;0.9,"En Proceso",IF(AND(P161=1,Q161=1,S161=1),"Terminado","Normal"))))</f>
        <v>En Proceso</v>
      </c>
      <c r="U161" s="1164" t="str">
        <f t="shared" si="38"/>
        <v>K</v>
      </c>
      <c r="V161" s="845"/>
      <c r="W161" s="1302">
        <f t="shared" si="34"/>
        <v>0.77</v>
      </c>
    </row>
    <row r="162" spans="1:23" s="105" customFormat="1" ht="64.5" hidden="1" customHeight="1" outlineLevel="3" thickBot="1" x14ac:dyDescent="0.3">
      <c r="A162" s="1597"/>
      <c r="B162" s="1639"/>
      <c r="C162" s="953" t="s">
        <v>141</v>
      </c>
      <c r="D162" s="957">
        <v>42795</v>
      </c>
      <c r="E162" s="957">
        <v>42824</v>
      </c>
      <c r="F162" s="978" t="s">
        <v>142</v>
      </c>
      <c r="G162" s="977" t="s">
        <v>143</v>
      </c>
      <c r="H162" s="953" t="s">
        <v>21</v>
      </c>
      <c r="I162" s="953" t="s">
        <v>22</v>
      </c>
      <c r="J162" s="954">
        <v>1</v>
      </c>
      <c r="K162" s="68">
        <v>12000000</v>
      </c>
      <c r="L162" s="1056">
        <f t="shared" si="43"/>
        <v>12000000</v>
      </c>
      <c r="M162" s="1085" t="str">
        <f t="shared" si="41"/>
        <v/>
      </c>
      <c r="N162" s="1216" t="str">
        <f t="shared" si="42"/>
        <v/>
      </c>
      <c r="O162" s="1323"/>
      <c r="P162" s="1013" t="str">
        <f t="shared" si="39"/>
        <v/>
      </c>
      <c r="Q162" s="1272"/>
      <c r="R162" s="1283">
        <v>0</v>
      </c>
      <c r="S162" s="1014" t="str">
        <f t="shared" si="40"/>
        <v/>
      </c>
      <c r="T162" s="1231" t="str">
        <f t="shared" si="37"/>
        <v>Sin Iniciar</v>
      </c>
      <c r="U162" s="1164" t="str">
        <f t="shared" si="38"/>
        <v>6</v>
      </c>
      <c r="V162" s="845"/>
      <c r="W162" s="1302">
        <f t="shared" si="34"/>
        <v>1</v>
      </c>
    </row>
    <row r="163" spans="1:23" s="105" customFormat="1" ht="77.25" hidden="1" customHeight="1" outlineLevel="3" thickBot="1" x14ac:dyDescent="0.3">
      <c r="A163" s="1597"/>
      <c r="B163" s="1639"/>
      <c r="C163" s="953" t="s">
        <v>144</v>
      </c>
      <c r="D163" s="957">
        <v>42815</v>
      </c>
      <c r="E163" s="957">
        <v>42949</v>
      </c>
      <c r="F163" s="978" t="s">
        <v>145</v>
      </c>
      <c r="G163" s="977" t="s">
        <v>143</v>
      </c>
      <c r="H163" s="953" t="s">
        <v>21</v>
      </c>
      <c r="I163" s="953" t="s">
        <v>146</v>
      </c>
      <c r="J163" s="954">
        <v>1</v>
      </c>
      <c r="K163" s="68">
        <v>47000000</v>
      </c>
      <c r="L163" s="1056">
        <f t="shared" si="43"/>
        <v>47000000</v>
      </c>
      <c r="M163" s="1085" t="str">
        <f t="shared" si="41"/>
        <v/>
      </c>
      <c r="N163" s="1216" t="str">
        <f t="shared" si="42"/>
        <v/>
      </c>
      <c r="O163" s="1323"/>
      <c r="P163" s="1013" t="str">
        <f t="shared" si="39"/>
        <v/>
      </c>
      <c r="Q163" s="1272"/>
      <c r="R163" s="1283"/>
      <c r="S163" s="1014" t="str">
        <f t="shared" si="40"/>
        <v/>
      </c>
      <c r="T163" s="1231" t="str">
        <f t="shared" si="37"/>
        <v>Sin Iniciar</v>
      </c>
      <c r="U163" s="1164" t="str">
        <f t="shared" si="38"/>
        <v>6</v>
      </c>
      <c r="V163" s="845"/>
      <c r="W163" s="1302">
        <f t="shared" si="34"/>
        <v>1</v>
      </c>
    </row>
    <row r="164" spans="1:23" s="105" customFormat="1" ht="51.75" hidden="1" customHeight="1" outlineLevel="3" thickBot="1" x14ac:dyDescent="0.3">
      <c r="A164" s="1597"/>
      <c r="B164" s="1639"/>
      <c r="C164" s="953" t="s">
        <v>147</v>
      </c>
      <c r="D164" s="957">
        <v>42753</v>
      </c>
      <c r="E164" s="957">
        <v>42793</v>
      </c>
      <c r="F164" s="978" t="s">
        <v>148</v>
      </c>
      <c r="G164" s="977" t="s">
        <v>149</v>
      </c>
      <c r="H164" s="953" t="s">
        <v>89</v>
      </c>
      <c r="I164" s="953" t="s">
        <v>22</v>
      </c>
      <c r="J164" s="954">
        <v>2</v>
      </c>
      <c r="K164" s="68">
        <v>250000000</v>
      </c>
      <c r="L164" s="1056">
        <f t="shared" si="43"/>
        <v>500000000</v>
      </c>
      <c r="M164" s="1085">
        <f t="shared" si="41"/>
        <v>40</v>
      </c>
      <c r="N164" s="1216" t="str">
        <f t="shared" si="42"/>
        <v>X</v>
      </c>
      <c r="O164" s="1323" t="s">
        <v>2357</v>
      </c>
      <c r="P164" s="1013">
        <f t="shared" si="39"/>
        <v>1</v>
      </c>
      <c r="Q164" s="1272">
        <v>1</v>
      </c>
      <c r="R164" s="1283">
        <v>0.3</v>
      </c>
      <c r="S164" s="1014">
        <f t="shared" si="40"/>
        <v>1</v>
      </c>
      <c r="T164" s="1231" t="str">
        <f t="shared" si="37"/>
        <v>Terminado</v>
      </c>
      <c r="U164" s="1164" t="str">
        <f t="shared" si="38"/>
        <v>B</v>
      </c>
      <c r="V164" s="845" t="s">
        <v>1979</v>
      </c>
      <c r="W164" s="1302">
        <f t="shared" si="34"/>
        <v>0.7</v>
      </c>
    </row>
    <row r="165" spans="1:23" s="105" customFormat="1" ht="51.75" hidden="1" customHeight="1" outlineLevel="3" thickBot="1" x14ac:dyDescent="0.3">
      <c r="A165" s="1597"/>
      <c r="B165" s="1639"/>
      <c r="C165" s="953" t="s">
        <v>150</v>
      </c>
      <c r="D165" s="957">
        <v>42826</v>
      </c>
      <c r="E165" s="957">
        <v>42936</v>
      </c>
      <c r="F165" s="978" t="s">
        <v>151</v>
      </c>
      <c r="G165" s="977" t="s">
        <v>152</v>
      </c>
      <c r="H165" s="953" t="s">
        <v>70</v>
      </c>
      <c r="I165" s="953" t="s">
        <v>22</v>
      </c>
      <c r="J165" s="954">
        <v>1</v>
      </c>
      <c r="K165" s="68">
        <v>300000000</v>
      </c>
      <c r="L165" s="1056">
        <f t="shared" si="43"/>
        <v>300000000</v>
      </c>
      <c r="M165" s="1085" t="str">
        <f t="shared" si="41"/>
        <v/>
      </c>
      <c r="N165" s="1216" t="str">
        <f t="shared" si="42"/>
        <v/>
      </c>
      <c r="O165" s="1323"/>
      <c r="P165" s="1013" t="str">
        <f t="shared" si="39"/>
        <v/>
      </c>
      <c r="Q165" s="1272"/>
      <c r="R165" s="1283">
        <f>+Q165</f>
        <v>0</v>
      </c>
      <c r="S165" s="1014" t="str">
        <f t="shared" si="40"/>
        <v/>
      </c>
      <c r="T165" s="1231" t="str">
        <f t="shared" si="37"/>
        <v>Sin Iniciar</v>
      </c>
      <c r="U165" s="1164" t="str">
        <f t="shared" si="38"/>
        <v>6</v>
      </c>
      <c r="V165" s="845" t="s">
        <v>1980</v>
      </c>
      <c r="W165" s="1302">
        <f t="shared" si="34"/>
        <v>1</v>
      </c>
    </row>
    <row r="166" spans="1:23" s="105" customFormat="1" ht="35.25" hidden="1" customHeight="1" outlineLevel="3" thickBot="1" x14ac:dyDescent="0.3">
      <c r="A166" s="1597"/>
      <c r="B166" s="1639"/>
      <c r="C166" s="953" t="s">
        <v>153</v>
      </c>
      <c r="D166" s="957">
        <v>42898</v>
      </c>
      <c r="E166" s="957">
        <v>43080</v>
      </c>
      <c r="F166" s="978" t="s">
        <v>154</v>
      </c>
      <c r="G166" s="977" t="s">
        <v>143</v>
      </c>
      <c r="H166" s="953" t="s">
        <v>21</v>
      </c>
      <c r="I166" s="953" t="s">
        <v>155</v>
      </c>
      <c r="J166" s="954">
        <v>1</v>
      </c>
      <c r="K166" s="68">
        <v>450000000</v>
      </c>
      <c r="L166" s="1056">
        <f t="shared" si="43"/>
        <v>450000000</v>
      </c>
      <c r="M166" s="1085" t="str">
        <f t="shared" si="41"/>
        <v/>
      </c>
      <c r="N166" s="1216" t="str">
        <f t="shared" si="42"/>
        <v/>
      </c>
      <c r="O166" s="1323"/>
      <c r="P166" s="1013" t="str">
        <f t="shared" si="39"/>
        <v/>
      </c>
      <c r="Q166" s="1272"/>
      <c r="R166" s="1283"/>
      <c r="S166" s="1014" t="str">
        <f t="shared" si="40"/>
        <v/>
      </c>
      <c r="T166" s="1231" t="str">
        <f t="shared" si="37"/>
        <v>Sin Iniciar</v>
      </c>
      <c r="U166" s="1164" t="str">
        <f t="shared" si="38"/>
        <v>6</v>
      </c>
      <c r="V166" s="845"/>
      <c r="W166" s="1302">
        <f t="shared" si="34"/>
        <v>1</v>
      </c>
    </row>
    <row r="167" spans="1:23" s="105" customFormat="1" ht="35.25" hidden="1" customHeight="1" outlineLevel="3" thickBot="1" x14ac:dyDescent="0.3">
      <c r="A167" s="1643"/>
      <c r="B167" s="1640"/>
      <c r="C167" s="962" t="s">
        <v>156</v>
      </c>
      <c r="D167" s="946">
        <v>42842</v>
      </c>
      <c r="E167" s="946">
        <v>42902</v>
      </c>
      <c r="F167" s="979" t="s">
        <v>157</v>
      </c>
      <c r="G167" s="985" t="s">
        <v>158</v>
      </c>
      <c r="H167" s="962" t="s">
        <v>21</v>
      </c>
      <c r="I167" s="962" t="s">
        <v>159</v>
      </c>
      <c r="J167" s="965">
        <v>1</v>
      </c>
      <c r="K167" s="74">
        <v>40000000</v>
      </c>
      <c r="L167" s="1066">
        <f t="shared" si="43"/>
        <v>40000000</v>
      </c>
      <c r="M167" s="1086" t="str">
        <f t="shared" si="41"/>
        <v/>
      </c>
      <c r="N167" s="1217" t="str">
        <f t="shared" si="42"/>
        <v/>
      </c>
      <c r="O167" s="1325"/>
      <c r="P167" s="1015" t="str">
        <f t="shared" si="39"/>
        <v/>
      </c>
      <c r="Q167" s="1273"/>
      <c r="R167" s="1284"/>
      <c r="S167" s="1016" t="str">
        <f t="shared" si="40"/>
        <v/>
      </c>
      <c r="T167" s="1232" t="str">
        <f t="shared" si="37"/>
        <v>Sin Iniciar</v>
      </c>
      <c r="U167" s="1165" t="str">
        <f t="shared" si="38"/>
        <v>6</v>
      </c>
      <c r="V167" s="1094"/>
      <c r="W167" s="1302">
        <f t="shared" si="34"/>
        <v>1</v>
      </c>
    </row>
    <row r="168" spans="1:23" s="1178" customFormat="1" ht="60" hidden="1" outlineLevel="2" collapsed="1" thickBot="1" x14ac:dyDescent="0.3">
      <c r="A168" s="1564" t="s">
        <v>2049</v>
      </c>
      <c r="B168" s="1565"/>
      <c r="C168" s="1566"/>
      <c r="D168" s="1143"/>
      <c r="E168" s="1144"/>
      <c r="F168" s="1175"/>
      <c r="G168" s="1133"/>
      <c r="H168" s="1133"/>
      <c r="I168" s="1145"/>
      <c r="J168" s="1146"/>
      <c r="K168" s="1133"/>
      <c r="L168" s="1133"/>
      <c r="M168" s="1147" t="str">
        <f t="shared" si="41"/>
        <v/>
      </c>
      <c r="N168" s="1148" t="str">
        <f t="shared" si="42"/>
        <v/>
      </c>
      <c r="O168" s="1176"/>
      <c r="P168" s="1149">
        <f>+IFERROR(SUMPRODUCT(P148:P167,M148:M167)/SUM(M148:M167),0)</f>
        <v>0.15267527675276754</v>
      </c>
      <c r="Q168" s="1161">
        <f>+IFERROR(SUMPRODUCT(Q148:Q167,M148:M167)/SUM(M148:M167),0)</f>
        <v>0.14632361623616236</v>
      </c>
      <c r="R168" s="1292">
        <f>+IFERROR(SUMPRODUCT(R148:R167,M148:M167)/SUM(M148:M167),0)</f>
        <v>8.9105904059040592E-2</v>
      </c>
      <c r="S168" s="1149">
        <f>+IFERROR(Q168/P168,0)</f>
        <v>0.95839758308157086</v>
      </c>
      <c r="T168" s="1238" t="str">
        <f t="shared" si="37"/>
        <v>Normal</v>
      </c>
      <c r="U168" s="1172" t="str">
        <f t="shared" si="38"/>
        <v>J</v>
      </c>
      <c r="V168" s="1150"/>
      <c r="W168" s="1302">
        <f t="shared" si="34"/>
        <v>0.91089409594095938</v>
      </c>
    </row>
    <row r="169" spans="1:23" s="105" customFormat="1" ht="45.75" hidden="1" customHeight="1" outlineLevel="3" thickBot="1" x14ac:dyDescent="0.3">
      <c r="A169" s="1596" t="s">
        <v>1928</v>
      </c>
      <c r="B169" s="1571" t="s">
        <v>1830</v>
      </c>
      <c r="C169" s="972" t="s">
        <v>1824</v>
      </c>
      <c r="D169" s="958">
        <v>42745</v>
      </c>
      <c r="E169" s="958">
        <v>43084</v>
      </c>
      <c r="F169" s="984"/>
      <c r="G169" s="986" t="s">
        <v>1825</v>
      </c>
      <c r="H169" s="972" t="s">
        <v>41</v>
      </c>
      <c r="I169" s="972" t="s">
        <v>1735</v>
      </c>
      <c r="J169" s="959">
        <v>1</v>
      </c>
      <c r="K169" s="408"/>
      <c r="L169" s="1057">
        <f>+K169*J169</f>
        <v>0</v>
      </c>
      <c r="M169" s="1084">
        <f t="shared" si="41"/>
        <v>339</v>
      </c>
      <c r="N169" s="1215" t="str">
        <f t="shared" si="42"/>
        <v>X</v>
      </c>
      <c r="O169" s="1324" t="s">
        <v>2294</v>
      </c>
      <c r="P169" s="1011">
        <f t="shared" ref="P169:P184" si="44">+IF(N169="","",IFERROR(IF(MONTH($C$2)&lt;MONTH(D169),"",IF(E169&lt;$C$2,1,IF(D169&lt;$C$2,($C$2-D169)/(E169-D169),0))),0))</f>
        <v>0.14454277286135694</v>
      </c>
      <c r="Q169" s="1275">
        <v>0.14000000000000001</v>
      </c>
      <c r="R169" s="1287">
        <f>+Q169</f>
        <v>0.14000000000000001</v>
      </c>
      <c r="S169" s="1012">
        <f t="shared" ref="S169:S184" si="45">IF(P169="","",IF(Q169&gt;P169,1,(Q169/P169)))</f>
        <v>0.96857142857142864</v>
      </c>
      <c r="T169" s="1230" t="str">
        <f t="shared" si="37"/>
        <v>Normal</v>
      </c>
      <c r="U169" s="1163" t="str">
        <f t="shared" si="38"/>
        <v>J</v>
      </c>
      <c r="V169" s="900" t="s">
        <v>1954</v>
      </c>
      <c r="W169" s="1302">
        <f t="shared" si="34"/>
        <v>0.86</v>
      </c>
    </row>
    <row r="170" spans="1:23" s="105" customFormat="1" ht="35.25" hidden="1" customHeight="1" outlineLevel="3" thickBot="1" x14ac:dyDescent="0.3">
      <c r="A170" s="1597"/>
      <c r="B170" s="1572"/>
      <c r="C170" s="953" t="s">
        <v>1823</v>
      </c>
      <c r="D170" s="957">
        <v>42768</v>
      </c>
      <c r="E170" s="957">
        <v>42794</v>
      </c>
      <c r="F170" s="978"/>
      <c r="G170" s="977"/>
      <c r="H170" s="953"/>
      <c r="I170" s="953"/>
      <c r="J170" s="954"/>
      <c r="K170" s="412"/>
      <c r="L170" s="1058">
        <f>+K170*J170</f>
        <v>0</v>
      </c>
      <c r="M170" s="1085">
        <f t="shared" si="41"/>
        <v>26</v>
      </c>
      <c r="N170" s="1216" t="str">
        <f t="shared" si="42"/>
        <v>X</v>
      </c>
      <c r="O170" s="1323" t="s">
        <v>2295</v>
      </c>
      <c r="P170" s="1013">
        <f t="shared" si="44"/>
        <v>1</v>
      </c>
      <c r="Q170" s="1272">
        <v>1</v>
      </c>
      <c r="R170" s="1283">
        <f>+Q170</f>
        <v>1</v>
      </c>
      <c r="S170" s="1014">
        <f t="shared" si="45"/>
        <v>1</v>
      </c>
      <c r="T170" s="1231" t="str">
        <f t="shared" si="37"/>
        <v>Terminado</v>
      </c>
      <c r="U170" s="1164" t="str">
        <f t="shared" si="38"/>
        <v>B</v>
      </c>
      <c r="V170" s="845"/>
      <c r="W170" s="1302">
        <f t="shared" si="34"/>
        <v>0</v>
      </c>
    </row>
    <row r="171" spans="1:23" s="105" customFormat="1" ht="35.25" hidden="1" customHeight="1" outlineLevel="3" thickBot="1" x14ac:dyDescent="0.3">
      <c r="A171" s="1597"/>
      <c r="B171" s="1572"/>
      <c r="C171" s="953" t="s">
        <v>1829</v>
      </c>
      <c r="D171" s="957">
        <v>42795</v>
      </c>
      <c r="E171" s="957">
        <v>42977</v>
      </c>
      <c r="F171" s="978"/>
      <c r="G171" s="977"/>
      <c r="H171" s="953"/>
      <c r="I171" s="953"/>
      <c r="J171" s="954"/>
      <c r="K171" s="412"/>
      <c r="L171" s="1058">
        <f>+K171*J171</f>
        <v>0</v>
      </c>
      <c r="M171" s="1085" t="str">
        <f t="shared" si="41"/>
        <v/>
      </c>
      <c r="N171" s="1216" t="str">
        <f t="shared" si="42"/>
        <v/>
      </c>
      <c r="O171" s="1323"/>
      <c r="P171" s="1013" t="str">
        <f t="shared" si="44"/>
        <v/>
      </c>
      <c r="Q171" s="1272"/>
      <c r="R171" s="1283">
        <f>+Q171</f>
        <v>0</v>
      </c>
      <c r="S171" s="1014" t="str">
        <f t="shared" si="45"/>
        <v/>
      </c>
      <c r="T171" s="1231" t="str">
        <f t="shared" si="37"/>
        <v>Sin Iniciar</v>
      </c>
      <c r="U171" s="1164" t="str">
        <f t="shared" si="38"/>
        <v>6</v>
      </c>
      <c r="V171" s="845"/>
      <c r="W171" s="1302">
        <f t="shared" si="34"/>
        <v>1</v>
      </c>
    </row>
    <row r="172" spans="1:23" s="105" customFormat="1" ht="79.5" hidden="1" customHeight="1" outlineLevel="3" thickBot="1" x14ac:dyDescent="0.3">
      <c r="A172" s="1597"/>
      <c r="B172" s="1572"/>
      <c r="C172" s="953" t="s">
        <v>1826</v>
      </c>
      <c r="D172" s="957">
        <v>42781</v>
      </c>
      <c r="E172" s="957">
        <v>43084</v>
      </c>
      <c r="F172" s="978"/>
      <c r="G172" s="977"/>
      <c r="H172" s="953"/>
      <c r="I172" s="953"/>
      <c r="J172" s="954"/>
      <c r="K172" s="412"/>
      <c r="L172" s="1058">
        <f t="shared" ref="L172:L179" si="46">+K172*J172</f>
        <v>0</v>
      </c>
      <c r="M172" s="1085">
        <f t="shared" si="41"/>
        <v>303</v>
      </c>
      <c r="N172" s="1216" t="str">
        <f t="shared" si="42"/>
        <v>X</v>
      </c>
      <c r="O172" s="1323" t="s">
        <v>2296</v>
      </c>
      <c r="P172" s="1013">
        <f t="shared" si="44"/>
        <v>4.2904290429042903E-2</v>
      </c>
      <c r="Q172" s="1272">
        <v>0.04</v>
      </c>
      <c r="R172" s="1283">
        <f>+Q172</f>
        <v>0.04</v>
      </c>
      <c r="S172" s="1014">
        <f t="shared" si="45"/>
        <v>0.93230769230769239</v>
      </c>
      <c r="T172" s="1231" t="str">
        <f t="shared" si="37"/>
        <v>Normal</v>
      </c>
      <c r="U172" s="1164" t="str">
        <f t="shared" si="38"/>
        <v>J</v>
      </c>
      <c r="V172" s="845"/>
      <c r="W172" s="1302">
        <f t="shared" si="34"/>
        <v>0.96</v>
      </c>
    </row>
    <row r="173" spans="1:23" s="105" customFormat="1" ht="51.75" hidden="1" customHeight="1" outlineLevel="3" thickBot="1" x14ac:dyDescent="0.3">
      <c r="A173" s="1597"/>
      <c r="B173" s="1572"/>
      <c r="C173" s="953" t="s">
        <v>1827</v>
      </c>
      <c r="D173" s="957">
        <v>42740</v>
      </c>
      <c r="E173" s="957">
        <v>43084</v>
      </c>
      <c r="F173" s="978"/>
      <c r="G173" s="977"/>
      <c r="H173" s="953"/>
      <c r="I173" s="953"/>
      <c r="J173" s="954"/>
      <c r="K173" s="412"/>
      <c r="L173" s="1058">
        <f t="shared" si="46"/>
        <v>0</v>
      </c>
      <c r="M173" s="1085">
        <f t="shared" si="41"/>
        <v>344</v>
      </c>
      <c r="N173" s="1216" t="str">
        <f t="shared" si="42"/>
        <v>X</v>
      </c>
      <c r="O173" s="1323" t="s">
        <v>2297</v>
      </c>
      <c r="P173" s="1013">
        <f t="shared" si="44"/>
        <v>0.15697674418604651</v>
      </c>
      <c r="Q173" s="1272">
        <v>5.0000000000000001E-3</v>
      </c>
      <c r="R173" s="1283">
        <v>5.0000000000000001E-3</v>
      </c>
      <c r="S173" s="1014">
        <f t="shared" si="45"/>
        <v>3.1851851851851853E-2</v>
      </c>
      <c r="T173" s="1231" t="str">
        <f t="shared" si="37"/>
        <v>Crítico</v>
      </c>
      <c r="U173" s="1166" t="str">
        <f t="shared" si="38"/>
        <v>L</v>
      </c>
      <c r="V173" s="1196" t="s">
        <v>1956</v>
      </c>
      <c r="W173" s="1302">
        <f t="shared" si="34"/>
        <v>0.995</v>
      </c>
    </row>
    <row r="174" spans="1:23" s="105" customFormat="1" ht="35.25" hidden="1" customHeight="1" outlineLevel="3" thickBot="1" x14ac:dyDescent="0.3">
      <c r="A174" s="1597"/>
      <c r="B174" s="1572"/>
      <c r="C174" s="953" t="s">
        <v>1828</v>
      </c>
      <c r="D174" s="957">
        <v>42740</v>
      </c>
      <c r="E174" s="957">
        <v>42886</v>
      </c>
      <c r="F174" s="978"/>
      <c r="G174" s="977"/>
      <c r="H174" s="953"/>
      <c r="I174" s="953"/>
      <c r="J174" s="954"/>
      <c r="K174" s="412">
        <v>0</v>
      </c>
      <c r="L174" s="1058">
        <f t="shared" si="46"/>
        <v>0</v>
      </c>
      <c r="M174" s="1085">
        <f t="shared" si="41"/>
        <v>146</v>
      </c>
      <c r="N174" s="1216" t="str">
        <f t="shared" si="42"/>
        <v>X</v>
      </c>
      <c r="O174" s="1323" t="s">
        <v>2298</v>
      </c>
      <c r="P174" s="1013">
        <f t="shared" si="44"/>
        <v>0.36986301369863012</v>
      </c>
      <c r="Q174" s="1272">
        <v>0.33</v>
      </c>
      <c r="R174" s="1283">
        <f t="shared" ref="R174:R180" si="47">+Q174</f>
        <v>0.33</v>
      </c>
      <c r="S174" s="1014">
        <f t="shared" si="45"/>
        <v>0.89222222222222236</v>
      </c>
      <c r="T174" s="1231" t="str">
        <f t="shared" si="37"/>
        <v>En Proceso</v>
      </c>
      <c r="U174" s="1164" t="str">
        <f t="shared" si="38"/>
        <v>K</v>
      </c>
      <c r="V174" s="1090" t="s">
        <v>1955</v>
      </c>
      <c r="W174" s="1302">
        <f t="shared" si="34"/>
        <v>0.66999999999999993</v>
      </c>
    </row>
    <row r="175" spans="1:23" s="105" customFormat="1" ht="92.25" hidden="1" customHeight="1" outlineLevel="3" thickBot="1" x14ac:dyDescent="0.3">
      <c r="A175" s="1597"/>
      <c r="B175" s="1572" t="s">
        <v>1835</v>
      </c>
      <c r="C175" s="953" t="s">
        <v>1831</v>
      </c>
      <c r="D175" s="957">
        <v>42740</v>
      </c>
      <c r="E175" s="957">
        <v>42886</v>
      </c>
      <c r="F175" s="978"/>
      <c r="G175" s="977" t="s">
        <v>1845</v>
      </c>
      <c r="H175" s="953"/>
      <c r="I175" s="953"/>
      <c r="J175" s="954">
        <v>1</v>
      </c>
      <c r="K175" s="412"/>
      <c r="L175" s="1058">
        <f t="shared" si="46"/>
        <v>0</v>
      </c>
      <c r="M175" s="1085">
        <f t="shared" si="41"/>
        <v>146</v>
      </c>
      <c r="N175" s="1216" t="str">
        <f t="shared" si="42"/>
        <v>X</v>
      </c>
      <c r="O175" s="1323" t="s">
        <v>2299</v>
      </c>
      <c r="P175" s="1013">
        <f t="shared" si="44"/>
        <v>0.36986301369863012</v>
      </c>
      <c r="Q175" s="1272">
        <v>0.36990000000000001</v>
      </c>
      <c r="R175" s="1283">
        <f t="shared" si="47"/>
        <v>0.36990000000000001</v>
      </c>
      <c r="S175" s="1014">
        <f t="shared" si="45"/>
        <v>1</v>
      </c>
      <c r="T175" s="1231" t="str">
        <f t="shared" si="37"/>
        <v>Normal</v>
      </c>
      <c r="U175" s="1164" t="str">
        <f t="shared" si="38"/>
        <v>J</v>
      </c>
      <c r="V175" s="845" t="s">
        <v>1957</v>
      </c>
      <c r="W175" s="1302">
        <f t="shared" si="34"/>
        <v>0.63009999999999999</v>
      </c>
    </row>
    <row r="176" spans="1:23" s="105" customFormat="1" ht="57" hidden="1" customHeight="1" outlineLevel="3" thickBot="1" x14ac:dyDescent="0.3">
      <c r="A176" s="1597"/>
      <c r="B176" s="1572"/>
      <c r="C176" s="953" t="s">
        <v>1832</v>
      </c>
      <c r="D176" s="957">
        <v>42755</v>
      </c>
      <c r="E176" s="957">
        <v>42886</v>
      </c>
      <c r="F176" s="978"/>
      <c r="G176" s="977" t="s">
        <v>1847</v>
      </c>
      <c r="H176" s="953"/>
      <c r="I176" s="953"/>
      <c r="J176" s="954">
        <v>1</v>
      </c>
      <c r="K176" s="412"/>
      <c r="L176" s="1058">
        <f t="shared" si="46"/>
        <v>0</v>
      </c>
      <c r="M176" s="1085">
        <f t="shared" si="41"/>
        <v>131</v>
      </c>
      <c r="N176" s="1216" t="str">
        <f t="shared" si="42"/>
        <v>X</v>
      </c>
      <c r="O176" s="1323" t="s">
        <v>2300</v>
      </c>
      <c r="P176" s="1013">
        <f t="shared" si="44"/>
        <v>0.29770992366412213</v>
      </c>
      <c r="Q176" s="1272">
        <v>0.28999999999999998</v>
      </c>
      <c r="R176" s="1283">
        <f t="shared" si="47"/>
        <v>0.28999999999999998</v>
      </c>
      <c r="S176" s="1014">
        <f t="shared" si="45"/>
        <v>0.97410256410256402</v>
      </c>
      <c r="T176" s="1231" t="str">
        <f t="shared" si="37"/>
        <v>Normal</v>
      </c>
      <c r="U176" s="1164" t="str">
        <f t="shared" si="38"/>
        <v>J</v>
      </c>
      <c r="V176" s="845" t="s">
        <v>1958</v>
      </c>
      <c r="W176" s="1302">
        <f t="shared" si="34"/>
        <v>0.71</v>
      </c>
    </row>
    <row r="177" spans="1:24" s="105" customFormat="1" ht="35.25" hidden="1" customHeight="1" outlineLevel="3" thickBot="1" x14ac:dyDescent="0.3">
      <c r="A177" s="1597"/>
      <c r="B177" s="1572"/>
      <c r="C177" s="953" t="s">
        <v>1833</v>
      </c>
      <c r="D177" s="957">
        <v>42758</v>
      </c>
      <c r="E177" s="957">
        <v>43069</v>
      </c>
      <c r="F177" s="978"/>
      <c r="G177" s="977" t="s">
        <v>1848</v>
      </c>
      <c r="H177" s="953"/>
      <c r="I177" s="953"/>
      <c r="J177" s="954">
        <v>1</v>
      </c>
      <c r="K177" s="412"/>
      <c r="L177" s="1058">
        <f t="shared" si="46"/>
        <v>0</v>
      </c>
      <c r="M177" s="1085">
        <f t="shared" si="41"/>
        <v>311</v>
      </c>
      <c r="N177" s="1216" t="str">
        <f t="shared" si="42"/>
        <v>X</v>
      </c>
      <c r="O177" s="1323" t="s">
        <v>2303</v>
      </c>
      <c r="P177" s="1013">
        <f t="shared" si="44"/>
        <v>0.1157556270096463</v>
      </c>
      <c r="Q177" s="1272">
        <v>0.11</v>
      </c>
      <c r="R177" s="1283">
        <f t="shared" si="47"/>
        <v>0.11</v>
      </c>
      <c r="S177" s="1014">
        <f t="shared" si="45"/>
        <v>0.95027777777777778</v>
      </c>
      <c r="T177" s="1231" t="str">
        <f t="shared" si="37"/>
        <v>Normal</v>
      </c>
      <c r="U177" s="1164" t="str">
        <f t="shared" si="38"/>
        <v>J</v>
      </c>
      <c r="V177" s="845" t="s">
        <v>2019</v>
      </c>
      <c r="W177" s="1302">
        <f t="shared" si="34"/>
        <v>0.89</v>
      </c>
    </row>
    <row r="178" spans="1:24" s="105" customFormat="1" ht="57" hidden="1" customHeight="1" outlineLevel="3" thickBot="1" x14ac:dyDescent="0.3">
      <c r="A178" s="1597"/>
      <c r="B178" s="1572"/>
      <c r="C178" s="953" t="s">
        <v>1834</v>
      </c>
      <c r="D178" s="957">
        <v>42740</v>
      </c>
      <c r="E178" s="957">
        <v>42916</v>
      </c>
      <c r="F178" s="978"/>
      <c r="G178" s="977" t="s">
        <v>1848</v>
      </c>
      <c r="H178" s="953"/>
      <c r="I178" s="953"/>
      <c r="J178" s="954">
        <v>1</v>
      </c>
      <c r="K178" s="412"/>
      <c r="L178" s="1058">
        <f t="shared" si="46"/>
        <v>0</v>
      </c>
      <c r="M178" s="1085">
        <f t="shared" si="41"/>
        <v>176</v>
      </c>
      <c r="N178" s="1216" t="str">
        <f t="shared" si="42"/>
        <v>X</v>
      </c>
      <c r="O178" s="1323" t="s">
        <v>2301</v>
      </c>
      <c r="P178" s="1013">
        <f t="shared" si="44"/>
        <v>0.30681818181818182</v>
      </c>
      <c r="Q178" s="1272">
        <v>0.3</v>
      </c>
      <c r="R178" s="1283">
        <f t="shared" si="47"/>
        <v>0.3</v>
      </c>
      <c r="S178" s="1014">
        <f t="shared" si="45"/>
        <v>0.97777777777777775</v>
      </c>
      <c r="T178" s="1231" t="str">
        <f t="shared" si="37"/>
        <v>Normal</v>
      </c>
      <c r="U178" s="1164" t="str">
        <f t="shared" si="38"/>
        <v>J</v>
      </c>
      <c r="V178" s="845" t="s">
        <v>1959</v>
      </c>
      <c r="W178" s="1302">
        <f t="shared" si="34"/>
        <v>0.7</v>
      </c>
    </row>
    <row r="179" spans="1:24" s="105" customFormat="1" ht="42" hidden="1" customHeight="1" outlineLevel="3" thickBot="1" x14ac:dyDescent="0.3">
      <c r="A179" s="1597"/>
      <c r="B179" s="1572"/>
      <c r="C179" s="953" t="s">
        <v>1836</v>
      </c>
      <c r="D179" s="957">
        <v>42856</v>
      </c>
      <c r="E179" s="957">
        <v>43008</v>
      </c>
      <c r="F179" s="978"/>
      <c r="G179" s="977"/>
      <c r="H179" s="953"/>
      <c r="I179" s="953"/>
      <c r="J179" s="954"/>
      <c r="K179" s="412"/>
      <c r="L179" s="1058">
        <f t="shared" si="46"/>
        <v>0</v>
      </c>
      <c r="M179" s="1085" t="str">
        <f t="shared" si="41"/>
        <v/>
      </c>
      <c r="N179" s="1216" t="str">
        <f t="shared" si="42"/>
        <v/>
      </c>
      <c r="O179" s="1323"/>
      <c r="P179" s="1013" t="str">
        <f t="shared" si="44"/>
        <v/>
      </c>
      <c r="Q179" s="1272"/>
      <c r="R179" s="1283">
        <f t="shared" si="47"/>
        <v>0</v>
      </c>
      <c r="S179" s="1014" t="str">
        <f t="shared" si="45"/>
        <v/>
      </c>
      <c r="T179" s="1231" t="str">
        <f t="shared" si="37"/>
        <v>Sin Iniciar</v>
      </c>
      <c r="U179" s="1164" t="str">
        <f t="shared" si="38"/>
        <v>6</v>
      </c>
      <c r="V179" s="845"/>
      <c r="W179" s="1302">
        <f t="shared" si="34"/>
        <v>1</v>
      </c>
    </row>
    <row r="180" spans="1:24" s="105" customFormat="1" ht="39" hidden="1" customHeight="1" outlineLevel="3" thickBot="1" x14ac:dyDescent="0.3">
      <c r="A180" s="1597"/>
      <c r="B180" s="1572"/>
      <c r="C180" s="953" t="s">
        <v>1846</v>
      </c>
      <c r="D180" s="957">
        <v>42767</v>
      </c>
      <c r="E180" s="957">
        <v>43069</v>
      </c>
      <c r="F180" s="978"/>
      <c r="G180" s="977"/>
      <c r="H180" s="953"/>
      <c r="I180" s="953"/>
      <c r="J180" s="954"/>
      <c r="K180" s="412"/>
      <c r="L180" s="1058"/>
      <c r="M180" s="1085">
        <f t="shared" si="41"/>
        <v>302</v>
      </c>
      <c r="N180" s="1216" t="str">
        <f t="shared" si="42"/>
        <v>X</v>
      </c>
      <c r="O180" s="1323" t="s">
        <v>2302</v>
      </c>
      <c r="P180" s="1013">
        <f t="shared" si="44"/>
        <v>8.9403973509933773E-2</v>
      </c>
      <c r="Q180" s="1272">
        <v>8.9399999999999993E-2</v>
      </c>
      <c r="R180" s="1283">
        <f t="shared" si="47"/>
        <v>8.9399999999999993E-2</v>
      </c>
      <c r="S180" s="1014">
        <f t="shared" si="45"/>
        <v>0.99995555555555549</v>
      </c>
      <c r="T180" s="1231" t="str">
        <f t="shared" si="37"/>
        <v>Normal</v>
      </c>
      <c r="U180" s="1164" t="str">
        <f t="shared" si="38"/>
        <v>J</v>
      </c>
      <c r="V180" s="845"/>
      <c r="W180" s="1302">
        <f t="shared" si="34"/>
        <v>0.91059999999999997</v>
      </c>
    </row>
    <row r="181" spans="1:24" s="105" customFormat="1" ht="35.25" hidden="1" customHeight="1" outlineLevel="3" thickBot="1" x14ac:dyDescent="0.3">
      <c r="A181" s="1597"/>
      <c r="B181" s="1572" t="s">
        <v>1844</v>
      </c>
      <c r="C181" s="953" t="s">
        <v>1837</v>
      </c>
      <c r="D181" s="957">
        <v>42887</v>
      </c>
      <c r="E181" s="957">
        <v>43084</v>
      </c>
      <c r="F181" s="978"/>
      <c r="G181" s="977" t="s">
        <v>1838</v>
      </c>
      <c r="H181" s="953" t="s">
        <v>28</v>
      </c>
      <c r="I181" s="927" t="s">
        <v>111</v>
      </c>
      <c r="J181" s="954">
        <v>1</v>
      </c>
      <c r="K181" s="412">
        <v>300000000</v>
      </c>
      <c r="L181" s="1058">
        <f t="shared" ref="L181:L184" si="48">+K181*J181</f>
        <v>300000000</v>
      </c>
      <c r="M181" s="1085" t="str">
        <f t="shared" si="41"/>
        <v/>
      </c>
      <c r="N181" s="1216" t="str">
        <f t="shared" si="42"/>
        <v/>
      </c>
      <c r="O181" s="1323"/>
      <c r="P181" s="1013" t="str">
        <f t="shared" si="44"/>
        <v/>
      </c>
      <c r="Q181" s="1272"/>
      <c r="R181" s="1283">
        <f t="shared" ref="R181:R184" si="49">+Q181</f>
        <v>0</v>
      </c>
      <c r="S181" s="1014" t="str">
        <f t="shared" si="45"/>
        <v/>
      </c>
      <c r="T181" s="1231" t="str">
        <f t="shared" si="37"/>
        <v>Sin Iniciar</v>
      </c>
      <c r="U181" s="1164" t="str">
        <f t="shared" si="38"/>
        <v>6</v>
      </c>
      <c r="V181" s="845"/>
      <c r="W181" s="1302">
        <f t="shared" si="34"/>
        <v>1</v>
      </c>
    </row>
    <row r="182" spans="1:24" s="105" customFormat="1" ht="35.25" hidden="1" customHeight="1" outlineLevel="3" thickBot="1" x14ac:dyDescent="0.3">
      <c r="A182" s="1597"/>
      <c r="B182" s="1572"/>
      <c r="C182" s="953" t="s">
        <v>1842</v>
      </c>
      <c r="D182" s="957">
        <v>42887</v>
      </c>
      <c r="E182" s="957">
        <v>43084</v>
      </c>
      <c r="F182" s="978" t="s">
        <v>1843</v>
      </c>
      <c r="G182" s="977"/>
      <c r="H182" s="953"/>
      <c r="I182" s="953"/>
      <c r="J182" s="954"/>
      <c r="K182" s="412"/>
      <c r="L182" s="1058">
        <f t="shared" si="48"/>
        <v>0</v>
      </c>
      <c r="M182" s="1085" t="str">
        <f t="shared" si="41"/>
        <v/>
      </c>
      <c r="N182" s="1216" t="str">
        <f t="shared" si="42"/>
        <v/>
      </c>
      <c r="O182" s="1323"/>
      <c r="P182" s="1013" t="str">
        <f t="shared" si="44"/>
        <v/>
      </c>
      <c r="Q182" s="1272"/>
      <c r="R182" s="1283">
        <f t="shared" si="49"/>
        <v>0</v>
      </c>
      <c r="S182" s="1014" t="str">
        <f t="shared" si="45"/>
        <v/>
      </c>
      <c r="T182" s="1231" t="str">
        <f t="shared" si="37"/>
        <v>Sin Iniciar</v>
      </c>
      <c r="U182" s="1164" t="str">
        <f t="shared" si="38"/>
        <v>6</v>
      </c>
      <c r="V182" s="845"/>
      <c r="W182" s="1302">
        <f t="shared" si="34"/>
        <v>1</v>
      </c>
    </row>
    <row r="183" spans="1:24" s="105" customFormat="1" ht="21" hidden="1" customHeight="1" outlineLevel="3" thickBot="1" x14ac:dyDescent="0.3">
      <c r="A183" s="1597"/>
      <c r="B183" s="1572"/>
      <c r="C183" s="953" t="s">
        <v>1839</v>
      </c>
      <c r="D183" s="957">
        <v>42917</v>
      </c>
      <c r="E183" s="957">
        <v>43084</v>
      </c>
      <c r="F183" s="978"/>
      <c r="G183" s="977" t="s">
        <v>1840</v>
      </c>
      <c r="H183" s="953" t="s">
        <v>41</v>
      </c>
      <c r="I183" s="953"/>
      <c r="J183" s="954">
        <v>1</v>
      </c>
      <c r="K183" s="412">
        <v>45000000</v>
      </c>
      <c r="L183" s="1058">
        <f t="shared" si="48"/>
        <v>45000000</v>
      </c>
      <c r="M183" s="1085" t="str">
        <f t="shared" si="41"/>
        <v/>
      </c>
      <c r="N183" s="1216" t="str">
        <f t="shared" si="42"/>
        <v/>
      </c>
      <c r="O183" s="1323"/>
      <c r="P183" s="1013" t="str">
        <f t="shared" si="44"/>
        <v/>
      </c>
      <c r="Q183" s="1272"/>
      <c r="R183" s="1283">
        <f t="shared" si="49"/>
        <v>0</v>
      </c>
      <c r="S183" s="1014" t="str">
        <f t="shared" si="45"/>
        <v/>
      </c>
      <c r="T183" s="1231" t="str">
        <f t="shared" si="37"/>
        <v>Sin Iniciar</v>
      </c>
      <c r="U183" s="1164" t="str">
        <f t="shared" si="38"/>
        <v>6</v>
      </c>
      <c r="V183" s="845"/>
      <c r="W183" s="1302">
        <f t="shared" si="34"/>
        <v>1</v>
      </c>
    </row>
    <row r="184" spans="1:24" s="105" customFormat="1" ht="36.75" hidden="1" customHeight="1" outlineLevel="3" thickBot="1" x14ac:dyDescent="0.3">
      <c r="A184" s="1643"/>
      <c r="B184" s="1641"/>
      <c r="C184" s="962" t="s">
        <v>1841</v>
      </c>
      <c r="D184" s="946"/>
      <c r="E184" s="946"/>
      <c r="F184" s="979" t="s">
        <v>1735</v>
      </c>
      <c r="G184" s="985"/>
      <c r="H184" s="962"/>
      <c r="I184" s="962"/>
      <c r="J184" s="965"/>
      <c r="K184" s="416"/>
      <c r="L184" s="1059">
        <f t="shared" si="48"/>
        <v>0</v>
      </c>
      <c r="M184" s="1086" t="str">
        <f t="shared" si="41"/>
        <v/>
      </c>
      <c r="N184" s="1217" t="str">
        <f t="shared" si="42"/>
        <v/>
      </c>
      <c r="O184" s="1325" t="s">
        <v>2077</v>
      </c>
      <c r="P184" s="1015" t="str">
        <f t="shared" si="44"/>
        <v/>
      </c>
      <c r="Q184" s="1273">
        <v>0.6</v>
      </c>
      <c r="R184" s="1283">
        <f t="shared" si="49"/>
        <v>0.6</v>
      </c>
      <c r="S184" s="1016" t="str">
        <f t="shared" si="45"/>
        <v/>
      </c>
      <c r="T184" s="1232" t="str">
        <f t="shared" si="37"/>
        <v>Sin Iniciar</v>
      </c>
      <c r="U184" s="1165" t="str">
        <f t="shared" si="38"/>
        <v>6</v>
      </c>
      <c r="V184" s="1094" t="s">
        <v>1960</v>
      </c>
      <c r="W184" s="1302">
        <f t="shared" si="34"/>
        <v>0.4</v>
      </c>
    </row>
    <row r="185" spans="1:24" s="1178" customFormat="1" ht="13.5" hidden="1" customHeight="1" outlineLevel="2" collapsed="1" thickBot="1" x14ac:dyDescent="0.3">
      <c r="A185" s="1564" t="s">
        <v>2050</v>
      </c>
      <c r="B185" s="1565"/>
      <c r="C185" s="1566"/>
      <c r="D185" s="1143"/>
      <c r="E185" s="1144"/>
      <c r="F185" s="1175"/>
      <c r="G185" s="1133"/>
      <c r="H185" s="1133"/>
      <c r="I185" s="1145"/>
      <c r="J185" s="1146"/>
      <c r="K185" s="1133"/>
      <c r="L185" s="1133"/>
      <c r="M185" s="1147" t="str">
        <f t="shared" si="41"/>
        <v/>
      </c>
      <c r="N185" s="1148" t="str">
        <f t="shared" si="42"/>
        <v/>
      </c>
      <c r="O185" s="1176"/>
      <c r="P185" s="1149">
        <f>+IFERROR(SUMPRODUCT(P169:P184,M169:M184)/SUM(M169:M184),0)</f>
        <v>0.18255395683453238</v>
      </c>
      <c r="Q185" s="1161">
        <f>+IFERROR(SUMPRODUCT(Q169:Q184,M169:M184)/SUM(M169:M184),0)</f>
        <v>0.15354505395683454</v>
      </c>
      <c r="R185" s="1292">
        <f>+IFERROR(SUMPRODUCT(R169:R184,M169:M184)/SUM(M169:M184),0)</f>
        <v>0.15354505395683454</v>
      </c>
      <c r="S185" s="1149">
        <f>+IFERROR(Q185/P185,0)</f>
        <v>0.84109408866995083</v>
      </c>
      <c r="T185" s="1238" t="str">
        <f t="shared" si="37"/>
        <v>En Proceso</v>
      </c>
      <c r="U185" s="1172" t="str">
        <f t="shared" si="38"/>
        <v>K</v>
      </c>
      <c r="V185" s="1150"/>
      <c r="W185" s="1302">
        <f t="shared" ref="W185:W263" si="50">1-R185</f>
        <v>0.8464549460431654</v>
      </c>
    </row>
    <row r="186" spans="1:24" s="1178" customFormat="1" ht="190.5" customHeight="1" outlineLevel="1" collapsed="1" thickBot="1" x14ac:dyDescent="0.3">
      <c r="A186" s="1587" t="s">
        <v>2040</v>
      </c>
      <c r="B186" s="1588"/>
      <c r="C186" s="1588"/>
      <c r="D186" s="1242"/>
      <c r="E186" s="1242"/>
      <c r="F186" s="1242"/>
      <c r="G186" s="1242"/>
      <c r="H186" s="1242"/>
      <c r="I186" s="1242"/>
      <c r="J186" s="1242"/>
      <c r="K186" s="1242"/>
      <c r="L186" s="1242"/>
      <c r="M186" s="1242"/>
      <c r="N186" s="1242"/>
      <c r="O186" s="1242"/>
      <c r="P186" s="1298">
        <f>+AVERAGE(P185,P168,P147)</f>
        <v>0.31313578447778972</v>
      </c>
      <c r="Q186" s="1306">
        <f>+AVERAGE(Q185,Q168,Q147)</f>
        <v>0.29514726243010103</v>
      </c>
      <c r="R186" s="1310">
        <f>+AVERAGE(R185,R168,R147)</f>
        <v>0.27607469170439375</v>
      </c>
      <c r="S186" s="1244">
        <f>+Q186/P186</f>
        <v>0.94255360473192873</v>
      </c>
      <c r="T186" s="1245" t="str">
        <f t="shared" si="37"/>
        <v>Normal</v>
      </c>
      <c r="U186" s="1247" t="str">
        <f t="shared" si="38"/>
        <v>J</v>
      </c>
      <c r="V186" s="1243"/>
      <c r="W186" s="1548">
        <f t="shared" si="50"/>
        <v>0.72392530829560631</v>
      </c>
      <c r="X186" s="1549" t="s">
        <v>2403</v>
      </c>
    </row>
    <row r="187" spans="1:24" s="105" customFormat="1" ht="51" hidden="1" customHeight="1" outlineLevel="3" collapsed="1" thickBot="1" x14ac:dyDescent="0.3">
      <c r="A187" s="1632" t="s">
        <v>1929</v>
      </c>
      <c r="B187" s="1557" t="s">
        <v>1698</v>
      </c>
      <c r="C187" s="988" t="s">
        <v>1697</v>
      </c>
      <c r="D187" s="989">
        <v>42860</v>
      </c>
      <c r="E187" s="989">
        <v>42885</v>
      </c>
      <c r="F187" s="452" t="s">
        <v>43</v>
      </c>
      <c r="G187" s="1028" t="s">
        <v>572</v>
      </c>
      <c r="H187" s="988" t="s">
        <v>21</v>
      </c>
      <c r="I187" s="433" t="s">
        <v>22</v>
      </c>
      <c r="J187" s="433">
        <v>1</v>
      </c>
      <c r="K187" s="454">
        <v>10000000</v>
      </c>
      <c r="L187" s="1068">
        <f>+K187*J187</f>
        <v>10000000</v>
      </c>
      <c r="M187" s="1084" t="str">
        <f t="shared" ref="M187:M196" si="51">+IF(D187="","",IF(MONTH($C$2)&lt;MONTH(D187),"",E187-D187))</f>
        <v/>
      </c>
      <c r="N187" s="1215" t="str">
        <f t="shared" ref="N187:N266" si="52">+IF(D187="","",IF(AND(MONTH($C$2)&gt;=MONTH(D187),MONTH($C$2)&lt;=MONTH(E187)),"X",""))</f>
        <v/>
      </c>
      <c r="O187" s="1324"/>
      <c r="P187" s="1011" t="str">
        <f t="shared" ref="P187:P211" si="53">+IF(N187="","",IFERROR(IF(MONTH($C$2)&lt;MONTH(D187),"",IF(E187&lt;$C$2,1,IF(D187&lt;$C$2,($C$2-D187)/(E187-D187),0))),0))</f>
        <v/>
      </c>
      <c r="Q187" s="1275"/>
      <c r="R187" s="1287"/>
      <c r="S187" s="1012" t="str">
        <f t="shared" ref="S187:S266" si="54">IF(P187="","",IF(Q187&gt;P187,1,(Q187/P187)))</f>
        <v/>
      </c>
      <c r="T187" s="1230" t="str">
        <f t="shared" si="37"/>
        <v>Sin Iniciar</v>
      </c>
      <c r="U187" s="1163" t="str">
        <f t="shared" si="38"/>
        <v>6</v>
      </c>
      <c r="V187" s="1095"/>
      <c r="W187" s="1302">
        <f t="shared" si="50"/>
        <v>1</v>
      </c>
    </row>
    <row r="188" spans="1:24" s="105" customFormat="1" ht="35.25" hidden="1" customHeight="1" outlineLevel="3" thickBot="1" x14ac:dyDescent="0.3">
      <c r="A188" s="1633"/>
      <c r="B188" s="1559"/>
      <c r="C188" s="966" t="s">
        <v>1710</v>
      </c>
      <c r="D188" s="967">
        <v>42861</v>
      </c>
      <c r="E188" s="967">
        <v>42891</v>
      </c>
      <c r="F188" s="1045" t="s">
        <v>573</v>
      </c>
      <c r="G188" s="510"/>
      <c r="H188" s="966" t="s">
        <v>93</v>
      </c>
      <c r="I188" s="467" t="s">
        <v>81</v>
      </c>
      <c r="J188" s="467">
        <v>1</v>
      </c>
      <c r="K188" s="427">
        <v>5000000</v>
      </c>
      <c r="L188" s="1069">
        <f>+K188*J188</f>
        <v>5000000</v>
      </c>
      <c r="M188" s="1085" t="str">
        <f t="shared" si="51"/>
        <v/>
      </c>
      <c r="N188" s="1216" t="str">
        <f t="shared" si="52"/>
        <v/>
      </c>
      <c r="O188" s="1323"/>
      <c r="P188" s="1013" t="str">
        <f t="shared" si="53"/>
        <v/>
      </c>
      <c r="Q188" s="1272"/>
      <c r="R188" s="1283"/>
      <c r="S188" s="1014" t="str">
        <f t="shared" si="54"/>
        <v/>
      </c>
      <c r="T188" s="1231" t="str">
        <f t="shared" si="37"/>
        <v>Sin Iniciar</v>
      </c>
      <c r="U188" s="1164" t="str">
        <f t="shared" si="38"/>
        <v>6</v>
      </c>
      <c r="V188" s="845"/>
      <c r="W188" s="1302">
        <f t="shared" si="50"/>
        <v>1</v>
      </c>
    </row>
    <row r="189" spans="1:24" s="105" customFormat="1" ht="35.25" hidden="1" customHeight="1" outlineLevel="3" thickBot="1" x14ac:dyDescent="0.3">
      <c r="A189" s="1633"/>
      <c r="B189" s="1559"/>
      <c r="C189" s="966" t="s">
        <v>1709</v>
      </c>
      <c r="D189" s="967">
        <v>42891</v>
      </c>
      <c r="E189" s="967">
        <v>42916</v>
      </c>
      <c r="F189" s="1045" t="s">
        <v>43</v>
      </c>
      <c r="G189" s="510"/>
      <c r="H189" s="966"/>
      <c r="I189" s="467"/>
      <c r="J189" s="467"/>
      <c r="K189" s="427"/>
      <c r="L189" s="1069">
        <f t="shared" ref="L189:L284" si="55">+K189*J189</f>
        <v>0</v>
      </c>
      <c r="M189" s="1085" t="str">
        <f t="shared" si="51"/>
        <v/>
      </c>
      <c r="N189" s="1216" t="str">
        <f t="shared" si="52"/>
        <v/>
      </c>
      <c r="O189" s="1323"/>
      <c r="P189" s="1013" t="str">
        <f t="shared" si="53"/>
        <v/>
      </c>
      <c r="Q189" s="1272"/>
      <c r="R189" s="1283"/>
      <c r="S189" s="1014" t="str">
        <f t="shared" si="54"/>
        <v/>
      </c>
      <c r="T189" s="1231" t="str">
        <f t="shared" si="37"/>
        <v>Sin Iniciar</v>
      </c>
      <c r="U189" s="1164" t="str">
        <f t="shared" si="38"/>
        <v>6</v>
      </c>
      <c r="V189" s="845"/>
      <c r="W189" s="1302">
        <f t="shared" si="50"/>
        <v>1</v>
      </c>
    </row>
    <row r="190" spans="1:24" s="105" customFormat="1" ht="35.25" hidden="1" customHeight="1" outlineLevel="3" thickBot="1" x14ac:dyDescent="0.3">
      <c r="A190" s="1633"/>
      <c r="B190" s="1559"/>
      <c r="C190" s="966" t="s">
        <v>574</v>
      </c>
      <c r="D190" s="967">
        <v>42861</v>
      </c>
      <c r="E190" s="967">
        <v>42891</v>
      </c>
      <c r="F190" s="1045" t="s">
        <v>575</v>
      </c>
      <c r="G190" s="510"/>
      <c r="H190" s="966"/>
      <c r="I190" s="467"/>
      <c r="J190" s="467"/>
      <c r="K190" s="427"/>
      <c r="L190" s="1069">
        <f>+K190*J190</f>
        <v>0</v>
      </c>
      <c r="M190" s="1085" t="str">
        <f t="shared" si="51"/>
        <v/>
      </c>
      <c r="N190" s="1216" t="str">
        <f t="shared" si="52"/>
        <v/>
      </c>
      <c r="O190" s="1323"/>
      <c r="P190" s="1013" t="str">
        <f t="shared" si="53"/>
        <v/>
      </c>
      <c r="Q190" s="1272"/>
      <c r="R190" s="1283"/>
      <c r="S190" s="1014" t="str">
        <f t="shared" si="54"/>
        <v/>
      </c>
      <c r="T190" s="1231" t="str">
        <f t="shared" si="37"/>
        <v>Sin Iniciar</v>
      </c>
      <c r="U190" s="1164" t="str">
        <f t="shared" si="38"/>
        <v>6</v>
      </c>
      <c r="V190" s="845"/>
      <c r="W190" s="1302">
        <f t="shared" si="50"/>
        <v>1</v>
      </c>
    </row>
    <row r="191" spans="1:24" s="105" customFormat="1" ht="35.25" hidden="1" customHeight="1" outlineLevel="3" thickBot="1" x14ac:dyDescent="0.3">
      <c r="A191" s="1633"/>
      <c r="B191" s="1559"/>
      <c r="C191" s="966" t="s">
        <v>1696</v>
      </c>
      <c r="D191" s="967">
        <v>42861</v>
      </c>
      <c r="E191" s="967">
        <v>42891</v>
      </c>
      <c r="F191" s="1045" t="s">
        <v>575</v>
      </c>
      <c r="G191" s="510"/>
      <c r="H191" s="966"/>
      <c r="I191" s="467"/>
      <c r="J191" s="467"/>
      <c r="K191" s="427"/>
      <c r="L191" s="1069">
        <f>+K191*J191</f>
        <v>0</v>
      </c>
      <c r="M191" s="1085" t="str">
        <f t="shared" si="51"/>
        <v/>
      </c>
      <c r="N191" s="1216" t="str">
        <f t="shared" si="52"/>
        <v/>
      </c>
      <c r="O191" s="1323"/>
      <c r="P191" s="1013" t="str">
        <f t="shared" si="53"/>
        <v/>
      </c>
      <c r="Q191" s="1272"/>
      <c r="R191" s="1283"/>
      <c r="S191" s="1014" t="str">
        <f t="shared" si="54"/>
        <v/>
      </c>
      <c r="T191" s="1231" t="str">
        <f t="shared" si="37"/>
        <v>Sin Iniciar</v>
      </c>
      <c r="U191" s="1164" t="str">
        <f t="shared" si="38"/>
        <v>6</v>
      </c>
      <c r="V191" s="845"/>
      <c r="W191" s="1302">
        <f t="shared" si="50"/>
        <v>1</v>
      </c>
    </row>
    <row r="192" spans="1:24" s="105" customFormat="1" ht="35.25" hidden="1" customHeight="1" outlineLevel="3" thickBot="1" x14ac:dyDescent="0.3">
      <c r="A192" s="1633"/>
      <c r="B192" s="1559"/>
      <c r="C192" s="966" t="s">
        <v>1711</v>
      </c>
      <c r="D192" s="967">
        <v>42891</v>
      </c>
      <c r="E192" s="967">
        <v>42891</v>
      </c>
      <c r="F192" s="1045" t="s">
        <v>576</v>
      </c>
      <c r="G192" s="510"/>
      <c r="H192" s="966"/>
      <c r="I192" s="931"/>
      <c r="J192" s="467"/>
      <c r="K192" s="427"/>
      <c r="L192" s="1069">
        <f t="shared" si="55"/>
        <v>0</v>
      </c>
      <c r="M192" s="1085" t="str">
        <f t="shared" si="51"/>
        <v/>
      </c>
      <c r="N192" s="1216" t="str">
        <f t="shared" si="52"/>
        <v/>
      </c>
      <c r="O192" s="1323"/>
      <c r="P192" s="1013" t="str">
        <f t="shared" si="53"/>
        <v/>
      </c>
      <c r="Q192" s="1272"/>
      <c r="R192" s="1283"/>
      <c r="S192" s="1014" t="str">
        <f t="shared" si="54"/>
        <v/>
      </c>
      <c r="T192" s="1231" t="str">
        <f t="shared" si="37"/>
        <v>Sin Iniciar</v>
      </c>
      <c r="U192" s="1164" t="str">
        <f t="shared" si="38"/>
        <v>6</v>
      </c>
      <c r="V192" s="845"/>
      <c r="W192" s="1302">
        <f t="shared" si="50"/>
        <v>1</v>
      </c>
    </row>
    <row r="193" spans="1:23" s="105" customFormat="1" ht="230.25" hidden="1" customHeight="1" outlineLevel="3" thickBot="1" x14ac:dyDescent="0.3">
      <c r="A193" s="1633"/>
      <c r="B193" s="1044" t="s">
        <v>1699</v>
      </c>
      <c r="C193" s="966" t="s">
        <v>1708</v>
      </c>
      <c r="D193" s="967">
        <v>42750</v>
      </c>
      <c r="E193" s="967">
        <v>42824</v>
      </c>
      <c r="F193" s="1047" t="s">
        <v>64</v>
      </c>
      <c r="G193" s="559" t="s">
        <v>577</v>
      </c>
      <c r="H193" s="966" t="s">
        <v>21</v>
      </c>
      <c r="I193" s="467" t="s">
        <v>22</v>
      </c>
      <c r="J193" s="467">
        <v>20</v>
      </c>
      <c r="K193" s="427">
        <v>41100000</v>
      </c>
      <c r="L193" s="1069">
        <f t="shared" si="55"/>
        <v>822000000</v>
      </c>
      <c r="M193" s="1085">
        <f t="shared" si="51"/>
        <v>74</v>
      </c>
      <c r="N193" s="1216" t="str">
        <f t="shared" si="52"/>
        <v>X</v>
      </c>
      <c r="O193" s="1323" t="s">
        <v>2240</v>
      </c>
      <c r="P193" s="1013">
        <f t="shared" si="53"/>
        <v>0.59459459459459463</v>
      </c>
      <c r="Q193" s="1272">
        <v>0.59460000000000002</v>
      </c>
      <c r="R193" s="1283">
        <v>4.2999999999999997E-2</v>
      </c>
      <c r="S193" s="1014">
        <f t="shared" si="54"/>
        <v>1</v>
      </c>
      <c r="T193" s="1231" t="str">
        <f t="shared" si="37"/>
        <v>Normal</v>
      </c>
      <c r="U193" s="1164" t="str">
        <f t="shared" si="38"/>
        <v>J</v>
      </c>
      <c r="V193" s="845" t="s">
        <v>1981</v>
      </c>
      <c r="W193" s="1302">
        <f t="shared" si="50"/>
        <v>0.95699999999999996</v>
      </c>
    </row>
    <row r="194" spans="1:23" s="105" customFormat="1" ht="35.25" hidden="1" customHeight="1" outlineLevel="3" thickBot="1" x14ac:dyDescent="0.3">
      <c r="A194" s="1633"/>
      <c r="B194" s="1559" t="s">
        <v>578</v>
      </c>
      <c r="C194" s="966" t="s">
        <v>579</v>
      </c>
      <c r="D194" s="967">
        <v>42750</v>
      </c>
      <c r="E194" s="967">
        <v>42824</v>
      </c>
      <c r="F194" s="1045" t="s">
        <v>64</v>
      </c>
      <c r="G194" s="559" t="s">
        <v>580</v>
      </c>
      <c r="H194" s="966" t="s">
        <v>21</v>
      </c>
      <c r="I194" s="467" t="s">
        <v>64</v>
      </c>
      <c r="J194" s="467">
        <v>30</v>
      </c>
      <c r="K194" s="427">
        <v>8000000</v>
      </c>
      <c r="L194" s="1069">
        <f t="shared" si="55"/>
        <v>240000000</v>
      </c>
      <c r="M194" s="1085">
        <f t="shared" si="51"/>
        <v>74</v>
      </c>
      <c r="N194" s="1216" t="str">
        <f t="shared" si="52"/>
        <v>X</v>
      </c>
      <c r="O194" s="1323" t="s">
        <v>2241</v>
      </c>
      <c r="P194" s="1013">
        <f t="shared" si="53"/>
        <v>0.59459459459459463</v>
      </c>
      <c r="Q194" s="1272">
        <v>0.59460000000000002</v>
      </c>
      <c r="R194" s="1283">
        <v>0.03</v>
      </c>
      <c r="S194" s="1014">
        <f t="shared" si="54"/>
        <v>1</v>
      </c>
      <c r="T194" s="1231" t="str">
        <f t="shared" si="37"/>
        <v>Normal</v>
      </c>
      <c r="U194" s="1164" t="str">
        <f t="shared" si="38"/>
        <v>J</v>
      </c>
      <c r="V194" s="845" t="s">
        <v>2020</v>
      </c>
      <c r="W194" s="1302">
        <f t="shared" si="50"/>
        <v>0.97</v>
      </c>
    </row>
    <row r="195" spans="1:23" s="105" customFormat="1" ht="35.25" hidden="1" customHeight="1" outlineLevel="3" thickBot="1" x14ac:dyDescent="0.3">
      <c r="A195" s="1633"/>
      <c r="B195" s="1559"/>
      <c r="C195" s="966" t="s">
        <v>579</v>
      </c>
      <c r="D195" s="967">
        <v>42931</v>
      </c>
      <c r="E195" s="967">
        <v>43084</v>
      </c>
      <c r="F195" s="1045" t="s">
        <v>64</v>
      </c>
      <c r="G195" s="559" t="s">
        <v>581</v>
      </c>
      <c r="H195" s="966" t="s">
        <v>21</v>
      </c>
      <c r="I195" s="467" t="s">
        <v>64</v>
      </c>
      <c r="J195" s="467">
        <v>30</v>
      </c>
      <c r="K195" s="427">
        <v>8000000</v>
      </c>
      <c r="L195" s="1069">
        <f t="shared" si="55"/>
        <v>240000000</v>
      </c>
      <c r="M195" s="1085" t="str">
        <f t="shared" si="51"/>
        <v/>
      </c>
      <c r="N195" s="1216" t="str">
        <f t="shared" si="52"/>
        <v/>
      </c>
      <c r="O195" s="1323"/>
      <c r="P195" s="1013" t="str">
        <f t="shared" si="53"/>
        <v/>
      </c>
      <c r="Q195" s="1272"/>
      <c r="R195" s="1283"/>
      <c r="S195" s="1014" t="str">
        <f t="shared" si="54"/>
        <v/>
      </c>
      <c r="T195" s="1231" t="str">
        <f t="shared" si="37"/>
        <v>Sin Iniciar</v>
      </c>
      <c r="U195" s="1164" t="str">
        <f t="shared" si="38"/>
        <v>6</v>
      </c>
      <c r="V195" s="845"/>
      <c r="W195" s="1302">
        <f t="shared" si="50"/>
        <v>1</v>
      </c>
    </row>
    <row r="196" spans="1:23" s="105" customFormat="1" ht="39" hidden="1" customHeight="1" outlineLevel="3" thickBot="1" x14ac:dyDescent="0.3">
      <c r="A196" s="1633"/>
      <c r="B196" s="1559" t="s">
        <v>582</v>
      </c>
      <c r="C196" s="966" t="s">
        <v>583</v>
      </c>
      <c r="D196" s="967">
        <v>42901</v>
      </c>
      <c r="E196" s="967">
        <v>42937</v>
      </c>
      <c r="F196" s="1045" t="s">
        <v>64</v>
      </c>
      <c r="G196" s="559" t="s">
        <v>584</v>
      </c>
      <c r="H196" s="966" t="s">
        <v>28</v>
      </c>
      <c r="I196" s="467" t="s">
        <v>81</v>
      </c>
      <c r="J196" s="467">
        <v>1</v>
      </c>
      <c r="K196" s="427">
        <v>25000000</v>
      </c>
      <c r="L196" s="1069">
        <f t="shared" si="55"/>
        <v>25000000</v>
      </c>
      <c r="M196" s="1085" t="str">
        <f t="shared" si="51"/>
        <v/>
      </c>
      <c r="N196" s="1216" t="str">
        <f t="shared" si="52"/>
        <v/>
      </c>
      <c r="O196" s="1323"/>
      <c r="P196" s="1013" t="str">
        <f t="shared" si="53"/>
        <v/>
      </c>
      <c r="Q196" s="1272"/>
      <c r="R196" s="1283"/>
      <c r="S196" s="1014" t="str">
        <f t="shared" si="54"/>
        <v/>
      </c>
      <c r="T196" s="1231" t="str">
        <f t="shared" si="37"/>
        <v>Sin Iniciar</v>
      </c>
      <c r="U196" s="1164" t="str">
        <f t="shared" si="38"/>
        <v>6</v>
      </c>
      <c r="V196" s="845"/>
      <c r="W196" s="1302">
        <f t="shared" si="50"/>
        <v>1</v>
      </c>
    </row>
    <row r="197" spans="1:23" s="105" customFormat="1" ht="39" hidden="1" customHeight="1" outlineLevel="3" thickBot="1" x14ac:dyDescent="0.3">
      <c r="A197" s="1633"/>
      <c r="B197" s="1559"/>
      <c r="C197" s="966" t="s">
        <v>66</v>
      </c>
      <c r="D197" s="967"/>
      <c r="E197" s="967"/>
      <c r="F197" s="1045"/>
      <c r="G197" s="559" t="s">
        <v>585</v>
      </c>
      <c r="H197" s="966" t="s">
        <v>21</v>
      </c>
      <c r="I197" s="467" t="s">
        <v>29</v>
      </c>
      <c r="J197" s="467">
        <v>1</v>
      </c>
      <c r="K197" s="427">
        <v>16000000</v>
      </c>
      <c r="L197" s="1069">
        <f t="shared" si="55"/>
        <v>16000000</v>
      </c>
      <c r="M197" s="1085"/>
      <c r="N197" s="1216" t="str">
        <f t="shared" si="52"/>
        <v/>
      </c>
      <c r="O197" s="1323"/>
      <c r="P197" s="1013" t="str">
        <f t="shared" si="53"/>
        <v/>
      </c>
      <c r="Q197" s="1272"/>
      <c r="R197" s="1283"/>
      <c r="S197" s="1014" t="str">
        <f t="shared" si="54"/>
        <v/>
      </c>
      <c r="T197" s="1231" t="str">
        <f t="shared" si="37"/>
        <v>Sin Iniciar</v>
      </c>
      <c r="U197" s="1164" t="str">
        <f t="shared" si="38"/>
        <v>6</v>
      </c>
      <c r="V197" s="845"/>
      <c r="W197" s="1302">
        <f t="shared" si="50"/>
        <v>1</v>
      </c>
    </row>
    <row r="198" spans="1:23" s="105" customFormat="1" ht="35.25" hidden="1" customHeight="1" outlineLevel="3" thickBot="1" x14ac:dyDescent="0.3">
      <c r="A198" s="1633"/>
      <c r="B198" s="1559" t="s">
        <v>1700</v>
      </c>
      <c r="C198" s="966" t="s">
        <v>586</v>
      </c>
      <c r="D198" s="967">
        <v>42752</v>
      </c>
      <c r="E198" s="967">
        <v>43100</v>
      </c>
      <c r="F198" s="1045" t="s">
        <v>587</v>
      </c>
      <c r="G198" s="559" t="s">
        <v>588</v>
      </c>
      <c r="H198" s="966" t="s">
        <v>93</v>
      </c>
      <c r="I198" s="467" t="s">
        <v>310</v>
      </c>
      <c r="J198" s="467">
        <v>1</v>
      </c>
      <c r="K198" s="427"/>
      <c r="L198" s="1069">
        <v>500000</v>
      </c>
      <c r="M198" s="1085">
        <f t="shared" ref="M198:M284" si="56">+IF(D198="","",IF(MONTH($C$2)&lt;MONTH(D198),"",E198-D198))</f>
        <v>348</v>
      </c>
      <c r="N198" s="1216" t="str">
        <f t="shared" si="52"/>
        <v>X</v>
      </c>
      <c r="O198" s="1323" t="s">
        <v>2243</v>
      </c>
      <c r="P198" s="1013">
        <f t="shared" si="53"/>
        <v>0.1206896551724138</v>
      </c>
      <c r="Q198" s="1272">
        <v>0.1207</v>
      </c>
      <c r="R198" s="1283">
        <f t="shared" ref="R198:R208" si="57">+Q198</f>
        <v>0.1207</v>
      </c>
      <c r="S198" s="1014">
        <f t="shared" si="54"/>
        <v>1</v>
      </c>
      <c r="T198" s="1231" t="str">
        <f t="shared" si="37"/>
        <v>Normal</v>
      </c>
      <c r="U198" s="1164" t="str">
        <f t="shared" si="38"/>
        <v>J</v>
      </c>
      <c r="V198" s="845" t="s">
        <v>1982</v>
      </c>
      <c r="W198" s="1302">
        <f t="shared" si="50"/>
        <v>0.87929999999999997</v>
      </c>
    </row>
    <row r="199" spans="1:23" s="105" customFormat="1" ht="35.25" hidden="1" customHeight="1" outlineLevel="3" thickBot="1" x14ac:dyDescent="0.3">
      <c r="A199" s="1633"/>
      <c r="B199" s="1559"/>
      <c r="C199" s="966" t="s">
        <v>589</v>
      </c>
      <c r="D199" s="967">
        <v>42752</v>
      </c>
      <c r="E199" s="967">
        <v>43100</v>
      </c>
      <c r="F199" s="1045" t="s">
        <v>587</v>
      </c>
      <c r="G199" s="559" t="s">
        <v>590</v>
      </c>
      <c r="H199" s="966" t="s">
        <v>93</v>
      </c>
      <c r="I199" s="467" t="s">
        <v>310</v>
      </c>
      <c r="J199" s="467">
        <v>1</v>
      </c>
      <c r="K199" s="427"/>
      <c r="L199" s="1069">
        <f t="shared" ref="L199:L203" si="58">+K199*J199</f>
        <v>0</v>
      </c>
      <c r="M199" s="1085">
        <f t="shared" si="56"/>
        <v>348</v>
      </c>
      <c r="N199" s="1216" t="str">
        <f t="shared" si="52"/>
        <v>X</v>
      </c>
      <c r="O199" s="1323" t="s">
        <v>2243</v>
      </c>
      <c r="P199" s="1013">
        <f t="shared" si="53"/>
        <v>0.1206896551724138</v>
      </c>
      <c r="Q199" s="1272">
        <v>0.1207</v>
      </c>
      <c r="R199" s="1283">
        <f t="shared" si="57"/>
        <v>0.1207</v>
      </c>
      <c r="S199" s="1014">
        <f t="shared" si="54"/>
        <v>1</v>
      </c>
      <c r="T199" s="1231" t="str">
        <f t="shared" si="37"/>
        <v>Normal</v>
      </c>
      <c r="U199" s="1164" t="str">
        <f t="shared" si="38"/>
        <v>J</v>
      </c>
      <c r="V199" s="845" t="s">
        <v>1983</v>
      </c>
      <c r="W199" s="1302">
        <f t="shared" si="50"/>
        <v>0.87929999999999997</v>
      </c>
    </row>
    <row r="200" spans="1:23" s="105" customFormat="1" ht="60" hidden="1" customHeight="1" outlineLevel="3" thickBot="1" x14ac:dyDescent="0.3">
      <c r="A200" s="1633"/>
      <c r="B200" s="1559"/>
      <c r="C200" s="966" t="s">
        <v>591</v>
      </c>
      <c r="D200" s="967">
        <v>42752</v>
      </c>
      <c r="E200" s="967">
        <v>43100</v>
      </c>
      <c r="F200" s="1045" t="s">
        <v>592</v>
      </c>
      <c r="G200" s="559" t="s">
        <v>593</v>
      </c>
      <c r="H200" s="966" t="s">
        <v>28</v>
      </c>
      <c r="I200" s="467" t="s">
        <v>310</v>
      </c>
      <c r="J200" s="467">
        <v>1</v>
      </c>
      <c r="K200" s="427"/>
      <c r="L200" s="1069">
        <f t="shared" si="58"/>
        <v>0</v>
      </c>
      <c r="M200" s="1085">
        <f t="shared" si="56"/>
        <v>348</v>
      </c>
      <c r="N200" s="1216" t="str">
        <f t="shared" si="52"/>
        <v>X</v>
      </c>
      <c r="O200" s="1323" t="s">
        <v>2244</v>
      </c>
      <c r="P200" s="1013">
        <f t="shared" si="53"/>
        <v>0.1206896551724138</v>
      </c>
      <c r="Q200" s="1272">
        <v>0.02</v>
      </c>
      <c r="R200" s="1283">
        <f t="shared" si="57"/>
        <v>0.02</v>
      </c>
      <c r="S200" s="1014">
        <f t="shared" si="54"/>
        <v>0.1657142857142857</v>
      </c>
      <c r="T200" s="1231" t="str">
        <f t="shared" si="37"/>
        <v>Crítico</v>
      </c>
      <c r="U200" s="1164" t="str">
        <f t="shared" si="38"/>
        <v>L</v>
      </c>
      <c r="V200" s="845" t="s">
        <v>1984</v>
      </c>
      <c r="W200" s="1302">
        <f t="shared" si="50"/>
        <v>0.98</v>
      </c>
    </row>
    <row r="201" spans="1:23" s="105" customFormat="1" ht="35.25" hidden="1" customHeight="1" outlineLevel="3" thickBot="1" x14ac:dyDescent="0.3">
      <c r="A201" s="1633"/>
      <c r="B201" s="1559"/>
      <c r="C201" s="966" t="s">
        <v>594</v>
      </c>
      <c r="D201" s="967">
        <v>42752</v>
      </c>
      <c r="E201" s="967">
        <v>43100</v>
      </c>
      <c r="F201" s="1045" t="s">
        <v>592</v>
      </c>
      <c r="G201" s="559" t="s">
        <v>595</v>
      </c>
      <c r="H201" s="966" t="s">
        <v>28</v>
      </c>
      <c r="I201" s="467" t="s">
        <v>310</v>
      </c>
      <c r="J201" s="467">
        <v>1</v>
      </c>
      <c r="K201" s="427"/>
      <c r="L201" s="1069">
        <f t="shared" si="58"/>
        <v>0</v>
      </c>
      <c r="M201" s="1085">
        <f t="shared" si="56"/>
        <v>348</v>
      </c>
      <c r="N201" s="1216" t="str">
        <f t="shared" si="52"/>
        <v>X</v>
      </c>
      <c r="O201" s="1323" t="s">
        <v>2245</v>
      </c>
      <c r="P201" s="1013">
        <f t="shared" si="53"/>
        <v>0.1206896551724138</v>
      </c>
      <c r="Q201" s="1272">
        <v>0.1207</v>
      </c>
      <c r="R201" s="1283">
        <f t="shared" si="57"/>
        <v>0.1207</v>
      </c>
      <c r="S201" s="1014">
        <f t="shared" si="54"/>
        <v>1</v>
      </c>
      <c r="T201" s="1231" t="str">
        <f t="shared" si="37"/>
        <v>Normal</v>
      </c>
      <c r="U201" s="1164" t="str">
        <f t="shared" si="38"/>
        <v>J</v>
      </c>
      <c r="V201" s="845" t="s">
        <v>1985</v>
      </c>
      <c r="W201" s="1302">
        <f t="shared" si="50"/>
        <v>0.87929999999999997</v>
      </c>
    </row>
    <row r="202" spans="1:23" s="105" customFormat="1" ht="55.5" hidden="1" customHeight="1" outlineLevel="3" thickBot="1" x14ac:dyDescent="0.3">
      <c r="A202" s="1633"/>
      <c r="B202" s="1559"/>
      <c r="C202" s="966" t="s">
        <v>596</v>
      </c>
      <c r="D202" s="967">
        <v>42752</v>
      </c>
      <c r="E202" s="967">
        <v>43100</v>
      </c>
      <c r="F202" s="1045" t="s">
        <v>592</v>
      </c>
      <c r="G202" s="559" t="s">
        <v>597</v>
      </c>
      <c r="H202" s="966" t="s">
        <v>28</v>
      </c>
      <c r="I202" s="467" t="s">
        <v>310</v>
      </c>
      <c r="J202" s="467">
        <v>1</v>
      </c>
      <c r="K202" s="427"/>
      <c r="L202" s="1069">
        <f t="shared" si="58"/>
        <v>0</v>
      </c>
      <c r="M202" s="1085">
        <f t="shared" si="56"/>
        <v>348</v>
      </c>
      <c r="N202" s="1216" t="str">
        <f t="shared" si="52"/>
        <v>X</v>
      </c>
      <c r="O202" s="1323" t="s">
        <v>2246</v>
      </c>
      <c r="P202" s="1013">
        <f t="shared" si="53"/>
        <v>0.1206896551724138</v>
      </c>
      <c r="Q202" s="1272">
        <v>0.11</v>
      </c>
      <c r="R202" s="1283">
        <f t="shared" si="57"/>
        <v>0.11</v>
      </c>
      <c r="S202" s="1014">
        <f t="shared" si="54"/>
        <v>0.91142857142857137</v>
      </c>
      <c r="T202" s="1231" t="str">
        <f t="shared" si="37"/>
        <v>Normal</v>
      </c>
      <c r="U202" s="1164" t="str">
        <f t="shared" si="38"/>
        <v>J</v>
      </c>
      <c r="V202" s="845" t="s">
        <v>1984</v>
      </c>
      <c r="W202" s="1302">
        <f t="shared" si="50"/>
        <v>0.89</v>
      </c>
    </row>
    <row r="203" spans="1:23" s="105" customFormat="1" ht="35.25" hidden="1" customHeight="1" outlineLevel="3" thickBot="1" x14ac:dyDescent="0.3">
      <c r="A203" s="1633"/>
      <c r="B203" s="1559"/>
      <c r="C203" s="966" t="s">
        <v>1702</v>
      </c>
      <c r="D203" s="600">
        <v>42750</v>
      </c>
      <c r="E203" s="600">
        <v>42824</v>
      </c>
      <c r="F203" s="1650" t="s">
        <v>1703</v>
      </c>
      <c r="G203" s="559" t="s">
        <v>1691</v>
      </c>
      <c r="H203" s="966" t="s">
        <v>28</v>
      </c>
      <c r="I203" s="467" t="s">
        <v>310</v>
      </c>
      <c r="J203" s="467">
        <v>2</v>
      </c>
      <c r="K203" s="427"/>
      <c r="L203" s="1069">
        <f t="shared" si="58"/>
        <v>0</v>
      </c>
      <c r="M203" s="1085">
        <f t="shared" si="56"/>
        <v>74</v>
      </c>
      <c r="N203" s="1216" t="str">
        <f t="shared" si="52"/>
        <v>X</v>
      </c>
      <c r="O203" s="1323" t="s">
        <v>2247</v>
      </c>
      <c r="P203" s="1013">
        <f t="shared" si="53"/>
        <v>0.59459459459459463</v>
      </c>
      <c r="Q203" s="1272">
        <v>0.59460000000000002</v>
      </c>
      <c r="R203" s="1283">
        <f t="shared" si="57"/>
        <v>0.59460000000000002</v>
      </c>
      <c r="S203" s="1014">
        <f t="shared" si="54"/>
        <v>1</v>
      </c>
      <c r="T203" s="1231" t="str">
        <f t="shared" si="37"/>
        <v>Normal</v>
      </c>
      <c r="U203" s="1164" t="str">
        <f t="shared" si="38"/>
        <v>J</v>
      </c>
      <c r="V203" s="845" t="s">
        <v>1986</v>
      </c>
      <c r="W203" s="1302">
        <f t="shared" si="50"/>
        <v>0.40539999999999998</v>
      </c>
    </row>
    <row r="204" spans="1:23" s="105" customFormat="1" ht="52.5" hidden="1" customHeight="1" outlineLevel="3" thickBot="1" x14ac:dyDescent="0.3">
      <c r="A204" s="1633"/>
      <c r="B204" s="1559"/>
      <c r="C204" s="966" t="s">
        <v>598</v>
      </c>
      <c r="D204" s="600">
        <v>42750</v>
      </c>
      <c r="E204" s="600">
        <v>43100</v>
      </c>
      <c r="F204" s="1650"/>
      <c r="G204" s="559" t="s">
        <v>599</v>
      </c>
      <c r="H204" s="966" t="s">
        <v>28</v>
      </c>
      <c r="I204" s="467" t="s">
        <v>29</v>
      </c>
      <c r="J204" s="467"/>
      <c r="K204" s="427"/>
      <c r="L204" s="1069">
        <v>35000000</v>
      </c>
      <c r="M204" s="1085">
        <f t="shared" si="56"/>
        <v>350</v>
      </c>
      <c r="N204" s="1216" t="str">
        <f t="shared" si="52"/>
        <v>X</v>
      </c>
      <c r="O204" s="1323" t="s">
        <v>2248</v>
      </c>
      <c r="P204" s="1013">
        <f t="shared" si="53"/>
        <v>0.12571428571428572</v>
      </c>
      <c r="Q204" s="1272">
        <v>0.11</v>
      </c>
      <c r="R204" s="1283">
        <f t="shared" si="57"/>
        <v>0.11</v>
      </c>
      <c r="S204" s="1014">
        <f t="shared" si="54"/>
        <v>0.875</v>
      </c>
      <c r="T204" s="1231" t="str">
        <f t="shared" si="37"/>
        <v>En Proceso</v>
      </c>
      <c r="U204" s="1164" t="str">
        <f t="shared" si="38"/>
        <v>K</v>
      </c>
      <c r="V204" s="845" t="s">
        <v>1987</v>
      </c>
      <c r="W204" s="1302">
        <f t="shared" si="50"/>
        <v>0.89</v>
      </c>
    </row>
    <row r="205" spans="1:23" s="105" customFormat="1" ht="50.25" hidden="1" customHeight="1" outlineLevel="3" thickBot="1" x14ac:dyDescent="0.3">
      <c r="A205" s="1633"/>
      <c r="B205" s="1559"/>
      <c r="C205" s="966" t="s">
        <v>1690</v>
      </c>
      <c r="D205" s="967">
        <v>42767</v>
      </c>
      <c r="E205" s="967">
        <v>43070</v>
      </c>
      <c r="F205" s="1045"/>
      <c r="G205" s="559" t="s">
        <v>600</v>
      </c>
      <c r="H205" s="966" t="s">
        <v>89</v>
      </c>
      <c r="I205" s="467"/>
      <c r="J205" s="467"/>
      <c r="K205" s="459"/>
      <c r="L205" s="1069">
        <v>50000000</v>
      </c>
      <c r="M205" s="1085">
        <f t="shared" si="56"/>
        <v>303</v>
      </c>
      <c r="N205" s="1216" t="str">
        <f t="shared" si="52"/>
        <v>X</v>
      </c>
      <c r="O205" s="1323" t="s">
        <v>2249</v>
      </c>
      <c r="P205" s="1013">
        <f t="shared" si="53"/>
        <v>8.9108910891089105E-2</v>
      </c>
      <c r="Q205" s="1272">
        <v>0.08</v>
      </c>
      <c r="R205" s="1283">
        <f t="shared" si="57"/>
        <v>0.08</v>
      </c>
      <c r="S205" s="1014">
        <f t="shared" si="54"/>
        <v>0.89777777777777779</v>
      </c>
      <c r="T205" s="1231" t="str">
        <f t="shared" si="37"/>
        <v>En Proceso</v>
      </c>
      <c r="U205" s="1164" t="str">
        <f t="shared" si="38"/>
        <v>K</v>
      </c>
      <c r="V205" s="845"/>
      <c r="W205" s="1302">
        <f t="shared" si="50"/>
        <v>0.92</v>
      </c>
    </row>
    <row r="206" spans="1:23" s="105" customFormat="1" ht="60" hidden="1" customHeight="1" outlineLevel="3" thickBot="1" x14ac:dyDescent="0.3">
      <c r="A206" s="1633"/>
      <c r="B206" s="1559"/>
      <c r="C206" s="1651" t="s">
        <v>1692</v>
      </c>
      <c r="D206" s="967">
        <v>42767</v>
      </c>
      <c r="E206" s="967">
        <v>43100</v>
      </c>
      <c r="F206" s="1045"/>
      <c r="G206" s="559" t="s">
        <v>1693</v>
      </c>
      <c r="H206" s="966" t="s">
        <v>92</v>
      </c>
      <c r="I206" s="639" t="s">
        <v>22</v>
      </c>
      <c r="J206" s="467"/>
      <c r="K206" s="427"/>
      <c r="L206" s="1069">
        <v>3000000</v>
      </c>
      <c r="M206" s="1085">
        <f t="shared" si="56"/>
        <v>333</v>
      </c>
      <c r="N206" s="1216" t="str">
        <f t="shared" si="52"/>
        <v>X</v>
      </c>
      <c r="O206" s="1323" t="s">
        <v>2250</v>
      </c>
      <c r="P206" s="1013">
        <f t="shared" si="53"/>
        <v>8.1081081081081086E-2</v>
      </c>
      <c r="Q206" s="1272">
        <v>0.02</v>
      </c>
      <c r="R206" s="1283">
        <f t="shared" si="57"/>
        <v>0.02</v>
      </c>
      <c r="S206" s="1014">
        <f t="shared" si="54"/>
        <v>0.24666666666666665</v>
      </c>
      <c r="T206" s="1231" t="str">
        <f t="shared" si="37"/>
        <v>Crítico</v>
      </c>
      <c r="U206" s="1164" t="str">
        <f t="shared" si="38"/>
        <v>L</v>
      </c>
      <c r="V206" s="845"/>
      <c r="W206" s="1302">
        <f t="shared" si="50"/>
        <v>0.98</v>
      </c>
    </row>
    <row r="207" spans="1:23" s="105" customFormat="1" ht="51.75" hidden="1" customHeight="1" outlineLevel="3" thickBot="1" x14ac:dyDescent="0.3">
      <c r="A207" s="1633"/>
      <c r="B207" s="1559"/>
      <c r="C207" s="1651"/>
      <c r="D207" s="967">
        <v>42767</v>
      </c>
      <c r="E207" s="967">
        <v>43100</v>
      </c>
      <c r="F207" s="1045"/>
      <c r="G207" s="559" t="s">
        <v>601</v>
      </c>
      <c r="H207" s="966" t="s">
        <v>92</v>
      </c>
      <c r="I207" s="467" t="s">
        <v>22</v>
      </c>
      <c r="J207" s="467"/>
      <c r="K207" s="427"/>
      <c r="L207" s="1069">
        <v>3000000</v>
      </c>
      <c r="M207" s="1085">
        <f t="shared" si="56"/>
        <v>333</v>
      </c>
      <c r="N207" s="1216" t="str">
        <f t="shared" si="52"/>
        <v>X</v>
      </c>
      <c r="O207" s="1323" t="s">
        <v>2251</v>
      </c>
      <c r="P207" s="1013">
        <f t="shared" si="53"/>
        <v>8.1081081081081086E-2</v>
      </c>
      <c r="Q207" s="1272">
        <v>0.02</v>
      </c>
      <c r="R207" s="1283">
        <f t="shared" si="57"/>
        <v>0.02</v>
      </c>
      <c r="S207" s="1014">
        <f t="shared" si="54"/>
        <v>0.24666666666666665</v>
      </c>
      <c r="T207" s="1231" t="str">
        <f t="shared" si="37"/>
        <v>Crítico</v>
      </c>
      <c r="U207" s="1164" t="str">
        <f t="shared" si="38"/>
        <v>L</v>
      </c>
      <c r="V207" s="845"/>
      <c r="W207" s="1302">
        <f t="shared" si="50"/>
        <v>0.98</v>
      </c>
    </row>
    <row r="208" spans="1:23" s="105" customFormat="1" ht="51.75" hidden="1" customHeight="1" outlineLevel="3" thickBot="1" x14ac:dyDescent="0.3">
      <c r="A208" s="1633"/>
      <c r="B208" s="1559"/>
      <c r="C208" s="1651"/>
      <c r="D208" s="967">
        <v>42767</v>
      </c>
      <c r="E208" s="967">
        <v>43100</v>
      </c>
      <c r="F208" s="1045"/>
      <c r="G208" s="559" t="s">
        <v>602</v>
      </c>
      <c r="H208" s="966" t="s">
        <v>92</v>
      </c>
      <c r="I208" s="467" t="s">
        <v>22</v>
      </c>
      <c r="J208" s="467"/>
      <c r="K208" s="427"/>
      <c r="L208" s="1069">
        <v>2000000</v>
      </c>
      <c r="M208" s="1085">
        <f t="shared" si="56"/>
        <v>333</v>
      </c>
      <c r="N208" s="1216" t="str">
        <f t="shared" si="52"/>
        <v>X</v>
      </c>
      <c r="O208" s="1323" t="s">
        <v>2252</v>
      </c>
      <c r="P208" s="1013">
        <f t="shared" si="53"/>
        <v>8.1081081081081086E-2</v>
      </c>
      <c r="Q208" s="1272">
        <v>0.02</v>
      </c>
      <c r="R208" s="1283">
        <f t="shared" si="57"/>
        <v>0.02</v>
      </c>
      <c r="S208" s="1014">
        <f t="shared" si="54"/>
        <v>0.24666666666666665</v>
      </c>
      <c r="T208" s="1231" t="str">
        <f t="shared" ref="T208:T284" si="59">+IF(S208="","Sin Iniciar",IF(S208&lt;0.6,"Crítico",IF(S208&lt;0.9,"En Proceso",IF(AND(P208=1,Q208=1,S208=1),"Terminado","Normal"))))</f>
        <v>Crítico</v>
      </c>
      <c r="U208" s="1164" t="str">
        <f t="shared" ref="U208:U284" si="60">+IF(T208="","",IF(T208="Sin Iniciar","6",IF(T208="Crítico","L",IF(T208="En Proceso","K",IF(T208="Normal","J","B")))))</f>
        <v>L</v>
      </c>
      <c r="V208" s="845"/>
      <c r="W208" s="1302">
        <f t="shared" si="50"/>
        <v>0.98</v>
      </c>
    </row>
    <row r="209" spans="1:23" s="105" customFormat="1" ht="35.25" hidden="1" customHeight="1" outlineLevel="3" thickBot="1" x14ac:dyDescent="0.3">
      <c r="A209" s="1633"/>
      <c r="B209" s="1559"/>
      <c r="C209" s="966" t="s">
        <v>603</v>
      </c>
      <c r="D209" s="967">
        <v>42750</v>
      </c>
      <c r="E209" s="967">
        <v>42795</v>
      </c>
      <c r="F209" s="1045"/>
      <c r="G209" s="559" t="s">
        <v>604</v>
      </c>
      <c r="H209" s="966" t="s">
        <v>89</v>
      </c>
      <c r="I209" s="467"/>
      <c r="J209" s="467"/>
      <c r="K209" s="427"/>
      <c r="L209" s="1069">
        <v>500000</v>
      </c>
      <c r="M209" s="1085">
        <f t="shared" si="56"/>
        <v>45</v>
      </c>
      <c r="N209" s="1216" t="str">
        <f t="shared" si="52"/>
        <v>X</v>
      </c>
      <c r="O209" s="1323" t="s">
        <v>2253</v>
      </c>
      <c r="P209" s="1013">
        <f t="shared" si="53"/>
        <v>0.97777777777777775</v>
      </c>
      <c r="Q209" s="1272">
        <v>0.9</v>
      </c>
      <c r="R209" s="1283">
        <v>0.9</v>
      </c>
      <c r="S209" s="1014">
        <f t="shared" si="54"/>
        <v>0.92045454545454553</v>
      </c>
      <c r="T209" s="1231" t="str">
        <f t="shared" si="59"/>
        <v>Normal</v>
      </c>
      <c r="U209" s="1164" t="str">
        <f t="shared" si="60"/>
        <v>J</v>
      </c>
      <c r="V209" s="845" t="s">
        <v>1988</v>
      </c>
      <c r="W209" s="1302">
        <f t="shared" si="50"/>
        <v>9.9999999999999978E-2</v>
      </c>
    </row>
    <row r="210" spans="1:23" s="105" customFormat="1" ht="35.25" hidden="1" customHeight="1" outlineLevel="3" thickBot="1" x14ac:dyDescent="0.3">
      <c r="A210" s="1659"/>
      <c r="B210" s="1558"/>
      <c r="C210" s="567" t="s">
        <v>2242</v>
      </c>
      <c r="D210" s="462">
        <v>42856</v>
      </c>
      <c r="E210" s="462">
        <v>42916</v>
      </c>
      <c r="F210" s="1430"/>
      <c r="G210" s="1431"/>
      <c r="H210" s="567"/>
      <c r="I210" s="505"/>
      <c r="J210" s="505"/>
      <c r="K210" s="463"/>
      <c r="L210" s="1359"/>
      <c r="M210" s="1142" t="str">
        <f t="shared" si="56"/>
        <v/>
      </c>
      <c r="N210" s="1227" t="str">
        <f t="shared" si="52"/>
        <v/>
      </c>
      <c r="O210" s="1329"/>
      <c r="P210" s="1096" t="str">
        <f t="shared" si="53"/>
        <v/>
      </c>
      <c r="Q210" s="1279"/>
      <c r="R210" s="1404"/>
      <c r="S210" s="1097" t="str">
        <f t="shared" si="54"/>
        <v/>
      </c>
      <c r="T210" s="1240" t="str">
        <f t="shared" si="59"/>
        <v>Sin Iniciar</v>
      </c>
      <c r="U210" s="1170" t="str">
        <f t="shared" si="60"/>
        <v>6</v>
      </c>
      <c r="V210" s="846"/>
      <c r="W210" s="1302"/>
    </row>
    <row r="211" spans="1:23" s="105" customFormat="1" ht="39" hidden="1" customHeight="1" outlineLevel="3" thickBot="1" x14ac:dyDescent="0.3">
      <c r="A211" s="1660"/>
      <c r="B211" s="1630"/>
      <c r="C211" s="428" t="s">
        <v>605</v>
      </c>
      <c r="D211" s="969"/>
      <c r="E211" s="969"/>
      <c r="F211" s="430"/>
      <c r="G211" s="560" t="s">
        <v>1694</v>
      </c>
      <c r="H211" s="428" t="s">
        <v>89</v>
      </c>
      <c r="I211" s="469"/>
      <c r="J211" s="469"/>
      <c r="K211" s="431"/>
      <c r="L211" s="1070">
        <v>1000000</v>
      </c>
      <c r="M211" s="1086" t="str">
        <f t="shared" si="56"/>
        <v/>
      </c>
      <c r="N211" s="1217" t="str">
        <f t="shared" si="52"/>
        <v/>
      </c>
      <c r="O211" s="1325"/>
      <c r="P211" s="1015" t="str">
        <f t="shared" si="53"/>
        <v/>
      </c>
      <c r="Q211" s="1273"/>
      <c r="R211" s="1284"/>
      <c r="S211" s="1016" t="str">
        <f t="shared" si="54"/>
        <v/>
      </c>
      <c r="T211" s="1232" t="str">
        <f t="shared" si="59"/>
        <v>Sin Iniciar</v>
      </c>
      <c r="U211" s="1165" t="str">
        <f t="shared" si="60"/>
        <v>6</v>
      </c>
      <c r="V211" s="1094"/>
      <c r="W211" s="1302">
        <f t="shared" si="50"/>
        <v>1</v>
      </c>
    </row>
    <row r="212" spans="1:23" s="1178" customFormat="1" ht="60" hidden="1" outlineLevel="2" collapsed="1" thickBot="1" x14ac:dyDescent="0.3">
      <c r="A212" s="1564" t="s">
        <v>2051</v>
      </c>
      <c r="B212" s="1565"/>
      <c r="C212" s="1566"/>
      <c r="D212" s="1143"/>
      <c r="E212" s="1144"/>
      <c r="F212" s="1175"/>
      <c r="G212" s="1133"/>
      <c r="H212" s="1133"/>
      <c r="I212" s="1145"/>
      <c r="J212" s="1146"/>
      <c r="K212" s="1133"/>
      <c r="L212" s="1133"/>
      <c r="M212" s="1147" t="str">
        <f t="shared" si="56"/>
        <v/>
      </c>
      <c r="N212" s="1148" t="str">
        <f t="shared" si="52"/>
        <v/>
      </c>
      <c r="O212" s="1176"/>
      <c r="P212" s="1149">
        <f>+IFERROR(SUMPRODUCT(P187:P211,M187:M211)/SUM(M187:M211),0)</f>
        <v>0.14703470893686799</v>
      </c>
      <c r="Q212" s="1161">
        <f>+IFERROR(SUMPRODUCT(Q187:Q211,M187:M211)/SUM(M187:M211),0)</f>
        <v>0.116554249795026</v>
      </c>
      <c r="R212" s="1292">
        <f>+IFERROR(SUMPRODUCT(R187:R211,M187:M211)/SUM(M187:M211),0)</f>
        <v>9.3980103853511909E-2</v>
      </c>
      <c r="S212" s="1149">
        <f>+IFERROR(Q212/P212,0)</f>
        <v>0.79269888475836459</v>
      </c>
      <c r="T212" s="1238" t="str">
        <f t="shared" si="59"/>
        <v>En Proceso</v>
      </c>
      <c r="U212" s="1172" t="str">
        <f t="shared" si="60"/>
        <v>K</v>
      </c>
      <c r="V212" s="1150"/>
      <c r="W212" s="1302">
        <f t="shared" si="50"/>
        <v>0.90601989614648804</v>
      </c>
    </row>
    <row r="213" spans="1:23" s="105" customFormat="1" ht="48" hidden="1" customHeight="1" outlineLevel="3" thickBot="1" x14ac:dyDescent="0.3">
      <c r="A213" s="1661" t="s">
        <v>1701</v>
      </c>
      <c r="B213" s="1557" t="s">
        <v>1798</v>
      </c>
      <c r="C213" s="987" t="s">
        <v>1821</v>
      </c>
      <c r="D213" s="1135">
        <v>42767</v>
      </c>
      <c r="E213" s="1135">
        <v>43089</v>
      </c>
      <c r="F213" s="1652" t="s">
        <v>606</v>
      </c>
      <c r="G213" s="574" t="s">
        <v>607</v>
      </c>
      <c r="H213" s="988" t="s">
        <v>28</v>
      </c>
      <c r="I213" s="433" t="s">
        <v>22</v>
      </c>
      <c r="J213" s="433">
        <v>4</v>
      </c>
      <c r="K213" s="554">
        <v>189000</v>
      </c>
      <c r="L213" s="1068">
        <f t="shared" si="55"/>
        <v>756000</v>
      </c>
      <c r="M213" s="1084">
        <f t="shared" si="56"/>
        <v>322</v>
      </c>
      <c r="N213" s="1222" t="str">
        <f t="shared" si="52"/>
        <v>X</v>
      </c>
      <c r="O213" s="1324" t="s">
        <v>2123</v>
      </c>
      <c r="P213" s="1011">
        <f t="shared" ref="P213:P258" si="61">+IF(N213="","",IFERROR(IF(MONTH($C$2)&lt;MONTH(D213),"",IF(E213&lt;$C$2,1,IF(D213&lt;$C$2,($C$2-D213)/(E213-D213),0))),0))</f>
        <v>8.3850931677018639E-2</v>
      </c>
      <c r="Q213" s="1275">
        <v>0.08</v>
      </c>
      <c r="R213" s="1287">
        <f>+Q213</f>
        <v>0.08</v>
      </c>
      <c r="S213" s="1012">
        <f t="shared" si="54"/>
        <v>0.95407407407407407</v>
      </c>
      <c r="T213" s="1230" t="str">
        <f t="shared" si="59"/>
        <v>Normal</v>
      </c>
      <c r="U213" s="1163" t="str">
        <f t="shared" si="60"/>
        <v>J</v>
      </c>
      <c r="V213" s="1095" t="s">
        <v>1961</v>
      </c>
      <c r="W213" s="1302">
        <f t="shared" si="50"/>
        <v>0.92</v>
      </c>
    </row>
    <row r="214" spans="1:23" s="105" customFormat="1" ht="35.25" hidden="1" customHeight="1" outlineLevel="3" thickBot="1" x14ac:dyDescent="0.3">
      <c r="A214" s="1662"/>
      <c r="B214" s="1638"/>
      <c r="C214" s="1345" t="s">
        <v>2094</v>
      </c>
      <c r="D214" s="1346">
        <v>42770</v>
      </c>
      <c r="E214" s="1346">
        <v>42885</v>
      </c>
      <c r="F214" s="1653"/>
      <c r="G214" s="1314"/>
      <c r="H214" s="582"/>
      <c r="I214" s="504"/>
      <c r="J214" s="504"/>
      <c r="K214" s="1347"/>
      <c r="L214" s="1348"/>
      <c r="M214" s="1349">
        <f t="shared" si="56"/>
        <v>115</v>
      </c>
      <c r="N214" s="1350" t="str">
        <f t="shared" si="52"/>
        <v>X</v>
      </c>
      <c r="O214" s="1391" t="s">
        <v>2124</v>
      </c>
      <c r="P214" s="1265">
        <f t="shared" si="61"/>
        <v>0.20869565217391303</v>
      </c>
      <c r="Q214" s="1271">
        <v>0.2</v>
      </c>
      <c r="R214" s="1282">
        <f>+Q214</f>
        <v>0.2</v>
      </c>
      <c r="S214" s="1266">
        <f t="shared" si="54"/>
        <v>0.95833333333333348</v>
      </c>
      <c r="T214" s="1267" t="str">
        <f t="shared" si="59"/>
        <v>Normal</v>
      </c>
      <c r="U214" s="1169" t="str">
        <f t="shared" si="60"/>
        <v>J</v>
      </c>
      <c r="V214" s="1331"/>
      <c r="W214" s="1302"/>
    </row>
    <row r="215" spans="1:23" s="105" customFormat="1" ht="52.5" hidden="1" customHeight="1" outlineLevel="3" thickBot="1" x14ac:dyDescent="0.3">
      <c r="A215" s="1663"/>
      <c r="B215" s="1559"/>
      <c r="C215" s="968" t="s">
        <v>608</v>
      </c>
      <c r="D215" s="1136">
        <v>42767</v>
      </c>
      <c r="E215" s="1136">
        <v>43089</v>
      </c>
      <c r="F215" s="1654"/>
      <c r="G215" s="559" t="s">
        <v>609</v>
      </c>
      <c r="H215" s="966" t="s">
        <v>28</v>
      </c>
      <c r="I215" s="467" t="s">
        <v>22</v>
      </c>
      <c r="J215" s="467">
        <v>51</v>
      </c>
      <c r="K215" s="555">
        <v>63529</v>
      </c>
      <c r="L215" s="1069">
        <f t="shared" si="55"/>
        <v>3239979</v>
      </c>
      <c r="M215" s="1085">
        <f t="shared" si="56"/>
        <v>322</v>
      </c>
      <c r="N215" s="1223" t="str">
        <f t="shared" si="52"/>
        <v>X</v>
      </c>
      <c r="O215" s="1453" t="s">
        <v>2335</v>
      </c>
      <c r="P215" s="1013">
        <f t="shared" si="61"/>
        <v>8.3850931677018639E-2</v>
      </c>
      <c r="Q215" s="1272">
        <v>7.0000000000000007E-2</v>
      </c>
      <c r="R215" s="1282">
        <f t="shared" ref="R215:R278" si="62">+Q215</f>
        <v>7.0000000000000007E-2</v>
      </c>
      <c r="S215" s="1014">
        <f t="shared" si="54"/>
        <v>0.83481481481481479</v>
      </c>
      <c r="T215" s="1231" t="str">
        <f t="shared" si="59"/>
        <v>En Proceso</v>
      </c>
      <c r="U215" s="1164" t="str">
        <f t="shared" si="60"/>
        <v>K</v>
      </c>
      <c r="V215" s="845"/>
      <c r="W215" s="1302">
        <f t="shared" si="50"/>
        <v>0.92999999999999994</v>
      </c>
    </row>
    <row r="216" spans="1:23" s="105" customFormat="1" ht="35.25" hidden="1" customHeight="1" outlineLevel="3" thickBot="1" x14ac:dyDescent="0.3">
      <c r="A216" s="1663"/>
      <c r="B216" s="1559"/>
      <c r="C216" s="1315" t="s">
        <v>2117</v>
      </c>
      <c r="D216" s="1136">
        <v>42852</v>
      </c>
      <c r="E216" s="1136">
        <v>42855</v>
      </c>
      <c r="F216" s="1654"/>
      <c r="G216" s="559"/>
      <c r="H216" s="1312"/>
      <c r="I216" s="467"/>
      <c r="J216" s="467"/>
      <c r="K216" s="555"/>
      <c r="L216" s="1069"/>
      <c r="M216" s="1085" t="str">
        <f t="shared" si="56"/>
        <v/>
      </c>
      <c r="N216" s="1223" t="str">
        <f t="shared" si="52"/>
        <v/>
      </c>
      <c r="O216" s="1323"/>
      <c r="P216" s="1013" t="str">
        <f t="shared" si="61"/>
        <v/>
      </c>
      <c r="Q216" s="1272"/>
      <c r="R216" s="1282">
        <f t="shared" si="62"/>
        <v>0</v>
      </c>
      <c r="S216" s="1014" t="str">
        <f t="shared" si="54"/>
        <v/>
      </c>
      <c r="T216" s="1231" t="str">
        <f t="shared" si="59"/>
        <v>Sin Iniciar</v>
      </c>
      <c r="U216" s="1164" t="str">
        <f t="shared" si="60"/>
        <v>6</v>
      </c>
      <c r="V216" s="845"/>
      <c r="W216" s="1302"/>
    </row>
    <row r="217" spans="1:23" s="105" customFormat="1" ht="63" hidden="1" customHeight="1" outlineLevel="3" thickBot="1" x14ac:dyDescent="0.3">
      <c r="A217" s="1663"/>
      <c r="B217" s="1559"/>
      <c r="C217" s="968" t="s">
        <v>610</v>
      </c>
      <c r="D217" s="1136">
        <v>42767</v>
      </c>
      <c r="E217" s="1136">
        <v>43089</v>
      </c>
      <c r="F217" s="1654"/>
      <c r="G217" s="559" t="s">
        <v>1712</v>
      </c>
      <c r="H217" s="966" t="s">
        <v>41</v>
      </c>
      <c r="I217" s="467" t="s">
        <v>64</v>
      </c>
      <c r="J217" s="467">
        <v>9</v>
      </c>
      <c r="K217" s="555">
        <v>180000</v>
      </c>
      <c r="L217" s="1069">
        <f t="shared" si="55"/>
        <v>1620000</v>
      </c>
      <c r="M217" s="1085">
        <f t="shared" si="56"/>
        <v>322</v>
      </c>
      <c r="N217" s="1223" t="str">
        <f t="shared" si="52"/>
        <v>X</v>
      </c>
      <c r="O217" s="1323" t="s">
        <v>2125</v>
      </c>
      <c r="P217" s="1013">
        <f t="shared" si="61"/>
        <v>8.3850931677018639E-2</v>
      </c>
      <c r="Q217" s="1272">
        <v>0.08</v>
      </c>
      <c r="R217" s="1282">
        <f t="shared" si="62"/>
        <v>0.08</v>
      </c>
      <c r="S217" s="1014">
        <f t="shared" si="54"/>
        <v>0.95407407407407407</v>
      </c>
      <c r="T217" s="1231" t="str">
        <f t="shared" si="59"/>
        <v>Normal</v>
      </c>
      <c r="U217" s="1164" t="str">
        <f t="shared" si="60"/>
        <v>J</v>
      </c>
      <c r="V217" s="845"/>
      <c r="W217" s="1302">
        <f t="shared" si="50"/>
        <v>0.92</v>
      </c>
    </row>
    <row r="218" spans="1:23" s="105" customFormat="1" ht="64.5" hidden="1" customHeight="1" outlineLevel="3" thickBot="1" x14ac:dyDescent="0.3">
      <c r="A218" s="1663"/>
      <c r="B218" s="1559"/>
      <c r="C218" s="1315" t="s">
        <v>2103</v>
      </c>
      <c r="D218" s="1136">
        <v>42793</v>
      </c>
      <c r="E218" s="1136">
        <v>42794</v>
      </c>
      <c r="F218" s="1654"/>
      <c r="G218" s="559"/>
      <c r="H218" s="1312"/>
      <c r="I218" s="467"/>
      <c r="J218" s="467"/>
      <c r="K218" s="555"/>
      <c r="L218" s="1069"/>
      <c r="M218" s="1085">
        <f t="shared" si="56"/>
        <v>1</v>
      </c>
      <c r="N218" s="1223" t="str">
        <f t="shared" si="52"/>
        <v>X</v>
      </c>
      <c r="O218" s="1323" t="s">
        <v>2122</v>
      </c>
      <c r="P218" s="1013">
        <f t="shared" si="61"/>
        <v>1</v>
      </c>
      <c r="Q218" s="1272">
        <v>0.01</v>
      </c>
      <c r="R218" s="1282">
        <f t="shared" si="62"/>
        <v>0.01</v>
      </c>
      <c r="S218" s="1014">
        <f t="shared" si="54"/>
        <v>0.01</v>
      </c>
      <c r="T218" s="1231" t="str">
        <f t="shared" si="59"/>
        <v>Crítico</v>
      </c>
      <c r="U218" s="1164" t="str">
        <f t="shared" si="60"/>
        <v>L</v>
      </c>
      <c r="V218" s="845"/>
      <c r="W218" s="1302"/>
    </row>
    <row r="219" spans="1:23" s="105" customFormat="1" ht="37.5" hidden="1" customHeight="1" outlineLevel="3" thickBot="1" x14ac:dyDescent="0.3">
      <c r="A219" s="1663"/>
      <c r="B219" s="1559"/>
      <c r="C219" s="1315" t="s">
        <v>2120</v>
      </c>
      <c r="D219" s="1136">
        <v>42878</v>
      </c>
      <c r="E219" s="1136">
        <v>42885</v>
      </c>
      <c r="F219" s="1654"/>
      <c r="G219" s="559"/>
      <c r="H219" s="1312"/>
      <c r="I219" s="467"/>
      <c r="J219" s="467"/>
      <c r="K219" s="555"/>
      <c r="L219" s="1069"/>
      <c r="M219" s="1085" t="str">
        <f t="shared" si="56"/>
        <v/>
      </c>
      <c r="N219" s="1223" t="str">
        <f t="shared" si="52"/>
        <v/>
      </c>
      <c r="O219" s="1323"/>
      <c r="P219" s="1013" t="str">
        <f t="shared" si="61"/>
        <v/>
      </c>
      <c r="Q219" s="1272"/>
      <c r="R219" s="1282">
        <f t="shared" si="62"/>
        <v>0</v>
      </c>
      <c r="S219" s="1014" t="str">
        <f t="shared" si="54"/>
        <v/>
      </c>
      <c r="T219" s="1231" t="str">
        <f t="shared" si="59"/>
        <v>Sin Iniciar</v>
      </c>
      <c r="U219" s="1164" t="str">
        <f t="shared" si="60"/>
        <v>6</v>
      </c>
      <c r="V219" s="845"/>
      <c r="W219" s="1302"/>
    </row>
    <row r="220" spans="1:23" s="105" customFormat="1" ht="37.5" hidden="1" customHeight="1" outlineLevel="3" thickBot="1" x14ac:dyDescent="0.3">
      <c r="A220" s="1663"/>
      <c r="B220" s="1559"/>
      <c r="C220" s="1315" t="s">
        <v>2104</v>
      </c>
      <c r="D220" s="1136">
        <v>42835</v>
      </c>
      <c r="E220" s="1136">
        <v>42855</v>
      </c>
      <c r="F220" s="1654"/>
      <c r="G220" s="559"/>
      <c r="H220" s="1312"/>
      <c r="I220" s="467"/>
      <c r="J220" s="467"/>
      <c r="K220" s="555"/>
      <c r="L220" s="1069"/>
      <c r="M220" s="1085" t="str">
        <f t="shared" si="56"/>
        <v/>
      </c>
      <c r="N220" s="1223" t="str">
        <f t="shared" si="52"/>
        <v/>
      </c>
      <c r="O220" s="1323"/>
      <c r="P220" s="1013" t="str">
        <f t="shared" si="61"/>
        <v/>
      </c>
      <c r="Q220" s="1272"/>
      <c r="R220" s="1282">
        <f t="shared" si="62"/>
        <v>0</v>
      </c>
      <c r="S220" s="1014" t="str">
        <f t="shared" si="54"/>
        <v/>
      </c>
      <c r="T220" s="1231" t="str">
        <f t="shared" si="59"/>
        <v>Sin Iniciar</v>
      </c>
      <c r="U220" s="1164" t="str">
        <f t="shared" si="60"/>
        <v>6</v>
      </c>
      <c r="V220" s="845"/>
      <c r="W220" s="1302"/>
    </row>
    <row r="221" spans="1:23" s="105" customFormat="1" ht="37.5" hidden="1" customHeight="1" outlineLevel="3" thickBot="1" x14ac:dyDescent="0.3">
      <c r="A221" s="1663"/>
      <c r="B221" s="1559"/>
      <c r="C221" s="1315" t="s">
        <v>2100</v>
      </c>
      <c r="D221" s="1136">
        <v>42787</v>
      </c>
      <c r="E221" s="1136">
        <v>42794</v>
      </c>
      <c r="F221" s="1654"/>
      <c r="G221" s="559"/>
      <c r="H221" s="1312"/>
      <c r="I221" s="467"/>
      <c r="J221" s="467"/>
      <c r="K221" s="555"/>
      <c r="L221" s="1069"/>
      <c r="M221" s="1085">
        <f t="shared" si="56"/>
        <v>7</v>
      </c>
      <c r="N221" s="1223" t="str">
        <f t="shared" si="52"/>
        <v>X</v>
      </c>
      <c r="O221" s="1323" t="s">
        <v>2126</v>
      </c>
      <c r="P221" s="1013">
        <f t="shared" si="61"/>
        <v>1</v>
      </c>
      <c r="Q221" s="1272">
        <v>1</v>
      </c>
      <c r="R221" s="1282">
        <f t="shared" si="62"/>
        <v>1</v>
      </c>
      <c r="S221" s="1014">
        <f t="shared" si="54"/>
        <v>1</v>
      </c>
      <c r="T221" s="1231" t="str">
        <f t="shared" si="59"/>
        <v>Terminado</v>
      </c>
      <c r="U221" s="1164" t="str">
        <f t="shared" si="60"/>
        <v>B</v>
      </c>
      <c r="V221" s="845"/>
      <c r="W221" s="1302"/>
    </row>
    <row r="222" spans="1:23" s="105" customFormat="1" ht="35.25" hidden="1" customHeight="1" outlineLevel="3" thickBot="1" x14ac:dyDescent="0.3">
      <c r="A222" s="1663"/>
      <c r="B222" s="1559"/>
      <c r="C222" s="968" t="s">
        <v>2095</v>
      </c>
      <c r="D222" s="1136">
        <v>42772</v>
      </c>
      <c r="E222" s="1136">
        <v>42794</v>
      </c>
      <c r="F222" s="1654"/>
      <c r="G222" s="559" t="s">
        <v>1713</v>
      </c>
      <c r="H222" s="966" t="s">
        <v>41</v>
      </c>
      <c r="I222" s="467" t="s">
        <v>64</v>
      </c>
      <c r="J222" s="467">
        <v>45</v>
      </c>
      <c r="K222" s="555">
        <v>12000</v>
      </c>
      <c r="L222" s="1069">
        <f t="shared" si="55"/>
        <v>540000</v>
      </c>
      <c r="M222" s="1085">
        <f t="shared" si="56"/>
        <v>22</v>
      </c>
      <c r="N222" s="1223" t="str">
        <f t="shared" si="52"/>
        <v>X</v>
      </c>
      <c r="O222" s="1323" t="s">
        <v>2127</v>
      </c>
      <c r="P222" s="1013">
        <f t="shared" si="61"/>
        <v>1</v>
      </c>
      <c r="Q222" s="1272">
        <v>1</v>
      </c>
      <c r="R222" s="1282">
        <f t="shared" si="62"/>
        <v>1</v>
      </c>
      <c r="S222" s="1014">
        <f t="shared" si="54"/>
        <v>1</v>
      </c>
      <c r="T222" s="1231" t="str">
        <f t="shared" si="59"/>
        <v>Terminado</v>
      </c>
      <c r="U222" s="1164" t="str">
        <f t="shared" si="60"/>
        <v>B</v>
      </c>
      <c r="V222" s="845"/>
      <c r="W222" s="1302">
        <f t="shared" si="50"/>
        <v>0</v>
      </c>
    </row>
    <row r="223" spans="1:23" s="105" customFormat="1" ht="35.25" hidden="1" customHeight="1" outlineLevel="3" thickBot="1" x14ac:dyDescent="0.3">
      <c r="A223" s="1663"/>
      <c r="B223" s="1559"/>
      <c r="C223" s="1655" t="s">
        <v>612</v>
      </c>
      <c r="D223" s="1136">
        <v>42854</v>
      </c>
      <c r="E223" s="1136">
        <v>42855</v>
      </c>
      <c r="F223" s="1654"/>
      <c r="G223" s="559" t="s">
        <v>1695</v>
      </c>
      <c r="H223" s="604" t="s">
        <v>28</v>
      </c>
      <c r="I223" s="467" t="s">
        <v>29</v>
      </c>
      <c r="J223" s="467">
        <v>2</v>
      </c>
      <c r="K223" s="556">
        <v>324000</v>
      </c>
      <c r="L223" s="1069">
        <f t="shared" si="55"/>
        <v>648000</v>
      </c>
      <c r="M223" s="1085" t="str">
        <f t="shared" si="56"/>
        <v/>
      </c>
      <c r="N223" s="1223" t="str">
        <f t="shared" si="52"/>
        <v/>
      </c>
      <c r="O223" s="1323"/>
      <c r="P223" s="1013" t="str">
        <f t="shared" si="61"/>
        <v/>
      </c>
      <c r="Q223" s="1272"/>
      <c r="R223" s="1282">
        <f t="shared" si="62"/>
        <v>0</v>
      </c>
      <c r="S223" s="1014" t="str">
        <f t="shared" si="54"/>
        <v/>
      </c>
      <c r="T223" s="1231" t="str">
        <f t="shared" si="59"/>
        <v>Sin Iniciar</v>
      </c>
      <c r="U223" s="1164" t="str">
        <f t="shared" si="60"/>
        <v>6</v>
      </c>
      <c r="V223" s="845"/>
      <c r="W223" s="1302">
        <f t="shared" si="50"/>
        <v>1</v>
      </c>
    </row>
    <row r="224" spans="1:23" s="105" customFormat="1" ht="35.25" hidden="1" customHeight="1" outlineLevel="3" thickBot="1" x14ac:dyDescent="0.3">
      <c r="A224" s="1663"/>
      <c r="B224" s="1559"/>
      <c r="C224" s="1655"/>
      <c r="D224" s="1136">
        <v>42917</v>
      </c>
      <c r="E224" s="1136">
        <v>43081</v>
      </c>
      <c r="F224" s="1654"/>
      <c r="G224" s="559" t="s">
        <v>1714</v>
      </c>
      <c r="H224" s="604" t="s">
        <v>28</v>
      </c>
      <c r="I224" s="467" t="s">
        <v>29</v>
      </c>
      <c r="J224" s="467">
        <v>2</v>
      </c>
      <c r="K224" s="556">
        <v>432000</v>
      </c>
      <c r="L224" s="1069">
        <f t="shared" si="55"/>
        <v>864000</v>
      </c>
      <c r="M224" s="1085" t="str">
        <f t="shared" si="56"/>
        <v/>
      </c>
      <c r="N224" s="1223" t="str">
        <f t="shared" si="52"/>
        <v/>
      </c>
      <c r="O224" s="1323"/>
      <c r="P224" s="1013" t="str">
        <f t="shared" si="61"/>
        <v/>
      </c>
      <c r="Q224" s="1272"/>
      <c r="R224" s="1282">
        <f t="shared" si="62"/>
        <v>0</v>
      </c>
      <c r="S224" s="1014" t="str">
        <f t="shared" si="54"/>
        <v/>
      </c>
      <c r="T224" s="1231" t="str">
        <f t="shared" si="59"/>
        <v>Sin Iniciar</v>
      </c>
      <c r="U224" s="1164" t="str">
        <f t="shared" si="60"/>
        <v>6</v>
      </c>
      <c r="V224" s="845"/>
      <c r="W224" s="1302">
        <f t="shared" si="50"/>
        <v>1</v>
      </c>
    </row>
    <row r="225" spans="1:23" s="105" customFormat="1" ht="51.75" hidden="1" customHeight="1" outlineLevel="3" thickBot="1" x14ac:dyDescent="0.3">
      <c r="A225" s="1663"/>
      <c r="B225" s="1559"/>
      <c r="C225" s="1656" t="s">
        <v>615</v>
      </c>
      <c r="D225" s="1136">
        <v>42767</v>
      </c>
      <c r="E225" s="1136">
        <v>42885</v>
      </c>
      <c r="F225" s="1654"/>
      <c r="G225" s="510" t="s">
        <v>614</v>
      </c>
      <c r="H225" s="966" t="s">
        <v>21</v>
      </c>
      <c r="I225" s="467" t="s">
        <v>22</v>
      </c>
      <c r="J225" s="467">
        <v>4</v>
      </c>
      <c r="K225" s="558">
        <v>11949768</v>
      </c>
      <c r="L225" s="1069">
        <f t="shared" si="55"/>
        <v>47799072</v>
      </c>
      <c r="M225" s="1085">
        <f t="shared" si="56"/>
        <v>118</v>
      </c>
      <c r="N225" s="1223" t="str">
        <f t="shared" si="52"/>
        <v>X</v>
      </c>
      <c r="O225" s="1323" t="s">
        <v>2128</v>
      </c>
      <c r="P225" s="1013">
        <f t="shared" si="61"/>
        <v>0.2288135593220339</v>
      </c>
      <c r="Q225" s="1272">
        <v>0.2</v>
      </c>
      <c r="R225" s="1282">
        <f t="shared" si="62"/>
        <v>0.2</v>
      </c>
      <c r="S225" s="1014">
        <f t="shared" si="54"/>
        <v>0.87407407407407411</v>
      </c>
      <c r="T225" s="1231" t="str">
        <f t="shared" si="59"/>
        <v>En Proceso</v>
      </c>
      <c r="U225" s="1164" t="str">
        <f t="shared" si="60"/>
        <v>K</v>
      </c>
      <c r="V225" s="845"/>
      <c r="W225" s="1302">
        <f t="shared" si="50"/>
        <v>0.8</v>
      </c>
    </row>
    <row r="226" spans="1:23" s="105" customFormat="1" ht="51.75" hidden="1" customHeight="1" outlineLevel="3" thickBot="1" x14ac:dyDescent="0.3">
      <c r="A226" s="1663"/>
      <c r="B226" s="1559"/>
      <c r="C226" s="1657"/>
      <c r="D226" s="1136">
        <v>42917</v>
      </c>
      <c r="E226" s="1136">
        <v>43069</v>
      </c>
      <c r="F226" s="1654"/>
      <c r="G226" s="510"/>
      <c r="H226" s="1312"/>
      <c r="I226" s="467"/>
      <c r="J226" s="467"/>
      <c r="K226" s="558"/>
      <c r="L226" s="1069"/>
      <c r="M226" s="1085" t="str">
        <f t="shared" si="56"/>
        <v/>
      </c>
      <c r="N226" s="1223" t="str">
        <f t="shared" si="52"/>
        <v/>
      </c>
      <c r="O226" s="1323"/>
      <c r="P226" s="1013" t="str">
        <f t="shared" si="61"/>
        <v/>
      </c>
      <c r="Q226" s="1272"/>
      <c r="R226" s="1282">
        <f t="shared" si="62"/>
        <v>0</v>
      </c>
      <c r="S226" s="1014" t="str">
        <f t="shared" si="54"/>
        <v/>
      </c>
      <c r="T226" s="1231" t="str">
        <f t="shared" si="59"/>
        <v>Sin Iniciar</v>
      </c>
      <c r="U226" s="1164" t="str">
        <f t="shared" si="60"/>
        <v>6</v>
      </c>
      <c r="V226" s="845"/>
      <c r="W226" s="1302"/>
    </row>
    <row r="227" spans="1:23" s="105" customFormat="1" ht="39" hidden="1" customHeight="1" outlineLevel="3" thickBot="1" x14ac:dyDescent="0.3">
      <c r="A227" s="1663"/>
      <c r="B227" s="1559"/>
      <c r="C227" s="1333" t="s">
        <v>616</v>
      </c>
      <c r="D227" s="1136">
        <v>42786</v>
      </c>
      <c r="E227" s="1136">
        <v>42824</v>
      </c>
      <c r="F227" s="1654"/>
      <c r="G227" s="559" t="s">
        <v>1715</v>
      </c>
      <c r="H227" s="604" t="s">
        <v>21</v>
      </c>
      <c r="I227" s="467" t="s">
        <v>29</v>
      </c>
      <c r="J227" s="467">
        <v>43</v>
      </c>
      <c r="K227" s="556">
        <v>32651</v>
      </c>
      <c r="L227" s="1069">
        <f t="shared" si="55"/>
        <v>1403993</v>
      </c>
      <c r="M227" s="1085">
        <f t="shared" si="56"/>
        <v>38</v>
      </c>
      <c r="N227" s="1223" t="str">
        <f t="shared" si="52"/>
        <v>X</v>
      </c>
      <c r="O227" s="1453" t="s">
        <v>2336</v>
      </c>
      <c r="P227" s="1013">
        <f t="shared" si="61"/>
        <v>0.21052631578947367</v>
      </c>
      <c r="Q227" s="1272">
        <v>0.2</v>
      </c>
      <c r="R227" s="1282">
        <f t="shared" si="62"/>
        <v>0.2</v>
      </c>
      <c r="S227" s="1014">
        <f t="shared" si="54"/>
        <v>0.95000000000000007</v>
      </c>
      <c r="T227" s="1231" t="str">
        <f t="shared" si="59"/>
        <v>Normal</v>
      </c>
      <c r="U227" s="1164" t="str">
        <f t="shared" si="60"/>
        <v>J</v>
      </c>
      <c r="V227" s="845"/>
      <c r="W227" s="1302">
        <f t="shared" si="50"/>
        <v>0.8</v>
      </c>
    </row>
    <row r="228" spans="1:23" s="105" customFormat="1" ht="35.25" hidden="1" customHeight="1" outlineLevel="3" thickBot="1" x14ac:dyDescent="0.3">
      <c r="A228" s="1663"/>
      <c r="B228" s="1559"/>
      <c r="C228" s="1656" t="s">
        <v>2107</v>
      </c>
      <c r="D228" s="1136">
        <v>42809</v>
      </c>
      <c r="E228" s="1136">
        <v>42824</v>
      </c>
      <c r="F228" s="1654"/>
      <c r="G228" s="559"/>
      <c r="H228" s="604"/>
      <c r="I228" s="467"/>
      <c r="J228" s="467"/>
      <c r="K228" s="556"/>
      <c r="L228" s="1069"/>
      <c r="M228" s="1085" t="str">
        <f t="shared" si="56"/>
        <v/>
      </c>
      <c r="N228" s="1223" t="str">
        <f t="shared" si="52"/>
        <v/>
      </c>
      <c r="O228" s="1323"/>
      <c r="P228" s="1013" t="str">
        <f t="shared" si="61"/>
        <v/>
      </c>
      <c r="Q228" s="1272"/>
      <c r="R228" s="1282">
        <f t="shared" si="62"/>
        <v>0</v>
      </c>
      <c r="S228" s="1014" t="str">
        <f t="shared" si="54"/>
        <v/>
      </c>
      <c r="T228" s="1231" t="str">
        <f t="shared" si="59"/>
        <v>Sin Iniciar</v>
      </c>
      <c r="U228" s="1164" t="str">
        <f t="shared" si="60"/>
        <v>6</v>
      </c>
      <c r="V228" s="845"/>
      <c r="W228" s="1302"/>
    </row>
    <row r="229" spans="1:23" s="105" customFormat="1" ht="35.25" hidden="1" customHeight="1" outlineLevel="3" thickBot="1" x14ac:dyDescent="0.3">
      <c r="A229" s="1663"/>
      <c r="B229" s="1559"/>
      <c r="C229" s="1658"/>
      <c r="D229" s="1136">
        <v>42864</v>
      </c>
      <c r="E229" s="1136">
        <v>42885</v>
      </c>
      <c r="F229" s="1654"/>
      <c r="G229" s="559"/>
      <c r="H229" s="604"/>
      <c r="I229" s="467"/>
      <c r="J229" s="467"/>
      <c r="K229" s="556"/>
      <c r="L229" s="1069"/>
      <c r="M229" s="1085" t="str">
        <f t="shared" si="56"/>
        <v/>
      </c>
      <c r="N229" s="1223" t="str">
        <f t="shared" si="52"/>
        <v/>
      </c>
      <c r="O229" s="1323"/>
      <c r="P229" s="1013" t="str">
        <f t="shared" si="61"/>
        <v/>
      </c>
      <c r="Q229" s="1272"/>
      <c r="R229" s="1282">
        <f t="shared" si="62"/>
        <v>0</v>
      </c>
      <c r="S229" s="1014" t="str">
        <f t="shared" si="54"/>
        <v/>
      </c>
      <c r="T229" s="1231" t="str">
        <f t="shared" si="59"/>
        <v>Sin Iniciar</v>
      </c>
      <c r="U229" s="1164" t="str">
        <f t="shared" si="60"/>
        <v>6</v>
      </c>
      <c r="V229" s="845"/>
      <c r="W229" s="1302"/>
    </row>
    <row r="230" spans="1:23" s="105" customFormat="1" ht="35.25" hidden="1" customHeight="1" outlineLevel="3" thickBot="1" x14ac:dyDescent="0.3">
      <c r="A230" s="1663"/>
      <c r="B230" s="1559"/>
      <c r="C230" s="1657"/>
      <c r="D230" s="1136">
        <v>42891</v>
      </c>
      <c r="E230" s="1136">
        <v>42916</v>
      </c>
      <c r="F230" s="1654"/>
      <c r="G230" s="559"/>
      <c r="H230" s="604"/>
      <c r="I230" s="467"/>
      <c r="J230" s="467"/>
      <c r="K230" s="556"/>
      <c r="L230" s="1069"/>
      <c r="M230" s="1085" t="str">
        <f t="shared" si="56"/>
        <v/>
      </c>
      <c r="N230" s="1223" t="str">
        <f t="shared" si="52"/>
        <v/>
      </c>
      <c r="O230" s="1323"/>
      <c r="P230" s="1013" t="str">
        <f t="shared" si="61"/>
        <v/>
      </c>
      <c r="Q230" s="1272"/>
      <c r="R230" s="1282">
        <f t="shared" si="62"/>
        <v>0</v>
      </c>
      <c r="S230" s="1014" t="str">
        <f t="shared" si="54"/>
        <v/>
      </c>
      <c r="T230" s="1231" t="str">
        <f t="shared" si="59"/>
        <v>Sin Iniciar</v>
      </c>
      <c r="U230" s="1164" t="str">
        <f t="shared" si="60"/>
        <v>6</v>
      </c>
      <c r="V230" s="845"/>
      <c r="W230" s="1302"/>
    </row>
    <row r="231" spans="1:23" s="105" customFormat="1" ht="35.25" hidden="1" customHeight="1" outlineLevel="3" thickBot="1" x14ac:dyDescent="0.3">
      <c r="A231" s="1663"/>
      <c r="B231" s="1559"/>
      <c r="C231" s="1345" t="s">
        <v>2108</v>
      </c>
      <c r="D231" s="1136">
        <v>42815</v>
      </c>
      <c r="E231" s="1136">
        <v>42885</v>
      </c>
      <c r="F231" s="1654"/>
      <c r="G231" s="559"/>
      <c r="H231" s="604"/>
      <c r="I231" s="467"/>
      <c r="J231" s="467"/>
      <c r="K231" s="556"/>
      <c r="L231" s="1069"/>
      <c r="M231" s="1085"/>
      <c r="N231" s="1223"/>
      <c r="O231" s="1323"/>
      <c r="P231" s="1013"/>
      <c r="Q231" s="1272"/>
      <c r="R231" s="1282">
        <f t="shared" si="62"/>
        <v>0</v>
      </c>
      <c r="S231" s="1014"/>
      <c r="T231" s="1231"/>
      <c r="U231" s="1164"/>
      <c r="V231" s="845"/>
      <c r="W231" s="1302"/>
    </row>
    <row r="232" spans="1:23" s="105" customFormat="1" ht="35.25" hidden="1" customHeight="1" outlineLevel="3" thickBot="1" x14ac:dyDescent="0.3">
      <c r="A232" s="1663"/>
      <c r="B232" s="1559"/>
      <c r="C232" s="1345" t="s">
        <v>2114</v>
      </c>
      <c r="D232" s="1136">
        <v>42829</v>
      </c>
      <c r="E232" s="1136">
        <v>42855</v>
      </c>
      <c r="F232" s="1654"/>
      <c r="G232" s="559"/>
      <c r="H232" s="604"/>
      <c r="I232" s="467"/>
      <c r="J232" s="467"/>
      <c r="K232" s="556"/>
      <c r="L232" s="1069"/>
      <c r="M232" s="1085"/>
      <c r="N232" s="1223"/>
      <c r="O232" s="1323"/>
      <c r="P232" s="1013"/>
      <c r="Q232" s="1272"/>
      <c r="R232" s="1282">
        <f t="shared" si="62"/>
        <v>0</v>
      </c>
      <c r="S232" s="1014"/>
      <c r="T232" s="1231"/>
      <c r="U232" s="1164"/>
      <c r="V232" s="845"/>
      <c r="W232" s="1302"/>
    </row>
    <row r="233" spans="1:23" s="105" customFormat="1" ht="35.25" hidden="1" customHeight="1" outlineLevel="3" thickBot="1" x14ac:dyDescent="0.3">
      <c r="A233" s="1663"/>
      <c r="B233" s="1559"/>
      <c r="C233" s="1345" t="s">
        <v>2111</v>
      </c>
      <c r="D233" s="1136">
        <v>42767</v>
      </c>
      <c r="E233" s="1136">
        <v>42885</v>
      </c>
      <c r="F233" s="1654"/>
      <c r="G233" s="559"/>
      <c r="H233" s="604"/>
      <c r="I233" s="467"/>
      <c r="J233" s="467"/>
      <c r="K233" s="556"/>
      <c r="L233" s="1069"/>
      <c r="M233" s="1085"/>
      <c r="N233" s="1223"/>
      <c r="O233" s="1323"/>
      <c r="P233" s="1013"/>
      <c r="Q233" s="1272"/>
      <c r="R233" s="1282">
        <f t="shared" si="62"/>
        <v>0</v>
      </c>
      <c r="S233" s="1014"/>
      <c r="T233" s="1231"/>
      <c r="U233" s="1164"/>
      <c r="V233" s="845"/>
      <c r="W233" s="1302"/>
    </row>
    <row r="234" spans="1:23" s="105" customFormat="1" ht="35.25" hidden="1" customHeight="1" outlineLevel="3" thickBot="1" x14ac:dyDescent="0.3">
      <c r="A234" s="1663"/>
      <c r="B234" s="1559"/>
      <c r="C234" s="1345" t="s">
        <v>2113</v>
      </c>
      <c r="D234" s="1136">
        <v>42824</v>
      </c>
      <c r="E234" s="1136">
        <v>42824</v>
      </c>
      <c r="F234" s="1654"/>
      <c r="G234" s="559"/>
      <c r="H234" s="604"/>
      <c r="I234" s="467"/>
      <c r="J234" s="467"/>
      <c r="K234" s="556"/>
      <c r="L234" s="1069"/>
      <c r="M234" s="1085"/>
      <c r="N234" s="1223"/>
      <c r="O234" s="1323"/>
      <c r="P234" s="1013"/>
      <c r="Q234" s="1272"/>
      <c r="R234" s="1282">
        <f t="shared" si="62"/>
        <v>0</v>
      </c>
      <c r="S234" s="1014"/>
      <c r="T234" s="1231"/>
      <c r="U234" s="1164"/>
      <c r="V234" s="845"/>
      <c r="W234" s="1302"/>
    </row>
    <row r="235" spans="1:23" s="105" customFormat="1" ht="35.25" hidden="1" customHeight="1" outlineLevel="3" thickBot="1" x14ac:dyDescent="0.3">
      <c r="A235" s="1663"/>
      <c r="B235" s="1559"/>
      <c r="C235" s="1345" t="s">
        <v>2110</v>
      </c>
      <c r="D235" s="1136">
        <v>42859</v>
      </c>
      <c r="E235" s="1136">
        <v>42885</v>
      </c>
      <c r="F235" s="1654"/>
      <c r="G235" s="559"/>
      <c r="H235" s="604"/>
      <c r="I235" s="467"/>
      <c r="J235" s="467"/>
      <c r="K235" s="556"/>
      <c r="L235" s="1069"/>
      <c r="M235" s="1085"/>
      <c r="N235" s="1223"/>
      <c r="O235" s="1323"/>
      <c r="P235" s="1013"/>
      <c r="Q235" s="1272"/>
      <c r="R235" s="1282">
        <f t="shared" si="62"/>
        <v>0</v>
      </c>
      <c r="S235" s="1014"/>
      <c r="T235" s="1231"/>
      <c r="U235" s="1164"/>
      <c r="V235" s="845"/>
      <c r="W235" s="1302"/>
    </row>
    <row r="236" spans="1:23" s="105" customFormat="1" ht="35.25" hidden="1" customHeight="1" outlineLevel="3" thickBot="1" x14ac:dyDescent="0.3">
      <c r="A236" s="1663"/>
      <c r="B236" s="1559"/>
      <c r="C236" s="1345" t="s">
        <v>2119</v>
      </c>
      <c r="D236" s="1136">
        <v>42873</v>
      </c>
      <c r="E236" s="1136">
        <v>42885</v>
      </c>
      <c r="F236" s="1654"/>
      <c r="G236" s="559"/>
      <c r="H236" s="604"/>
      <c r="I236" s="467"/>
      <c r="J236" s="467"/>
      <c r="K236" s="556"/>
      <c r="L236" s="1069"/>
      <c r="M236" s="1085"/>
      <c r="N236" s="1223"/>
      <c r="O236" s="1323"/>
      <c r="P236" s="1013"/>
      <c r="Q236" s="1272"/>
      <c r="R236" s="1282">
        <f t="shared" si="62"/>
        <v>0</v>
      </c>
      <c r="S236" s="1014"/>
      <c r="T236" s="1231"/>
      <c r="U236" s="1164"/>
      <c r="V236" s="845"/>
      <c r="W236" s="1302"/>
    </row>
    <row r="237" spans="1:23" s="105" customFormat="1" ht="58.5" hidden="1" customHeight="1" outlineLevel="3" thickBot="1" x14ac:dyDescent="0.3">
      <c r="A237" s="1663"/>
      <c r="B237" s="1647" t="s">
        <v>1799</v>
      </c>
      <c r="C237" s="1339" t="s">
        <v>2092</v>
      </c>
      <c r="D237" s="1340">
        <v>42767</v>
      </c>
      <c r="E237" s="1340">
        <v>42794</v>
      </c>
      <c r="F237" s="1341" t="s">
        <v>2093</v>
      </c>
      <c r="G237" s="1313"/>
      <c r="H237" s="641"/>
      <c r="I237" s="766"/>
      <c r="J237" s="766"/>
      <c r="K237" s="1342"/>
      <c r="L237" s="1343"/>
      <c r="M237" s="1087">
        <f t="shared" si="56"/>
        <v>27</v>
      </c>
      <c r="N237" s="1344" t="str">
        <f t="shared" si="52"/>
        <v>X</v>
      </c>
      <c r="O237" s="1327" t="s">
        <v>2129</v>
      </c>
      <c r="P237" s="1019">
        <f t="shared" si="61"/>
        <v>1</v>
      </c>
      <c r="Q237" s="1276">
        <v>1</v>
      </c>
      <c r="R237" s="1282">
        <f t="shared" si="62"/>
        <v>1</v>
      </c>
      <c r="S237" s="1020">
        <f t="shared" si="54"/>
        <v>1</v>
      </c>
      <c r="T237" s="1235" t="str">
        <f t="shared" si="59"/>
        <v>Terminado</v>
      </c>
      <c r="U237" s="1166" t="str">
        <f t="shared" si="60"/>
        <v>B</v>
      </c>
      <c r="V237" s="1102"/>
      <c r="W237" s="1302"/>
    </row>
    <row r="238" spans="1:23" s="105" customFormat="1" ht="62.25" hidden="1" customHeight="1" outlineLevel="3" x14ac:dyDescent="0.3">
      <c r="A238" s="1663"/>
      <c r="B238" s="1648"/>
      <c r="C238" s="1345" t="s">
        <v>2097</v>
      </c>
      <c r="D238" s="1346">
        <v>42767</v>
      </c>
      <c r="E238" s="1346">
        <v>42794</v>
      </c>
      <c r="F238" s="1352" t="s">
        <v>2093</v>
      </c>
      <c r="G238" s="1314"/>
      <c r="H238" s="605"/>
      <c r="I238" s="504"/>
      <c r="J238" s="504"/>
      <c r="K238" s="1353"/>
      <c r="L238" s="1348"/>
      <c r="M238" s="1349">
        <f t="shared" si="56"/>
        <v>27</v>
      </c>
      <c r="N238" s="1350" t="str">
        <f t="shared" si="52"/>
        <v>X</v>
      </c>
      <c r="O238" s="1391" t="s">
        <v>2130</v>
      </c>
      <c r="P238" s="1265">
        <f t="shared" si="61"/>
        <v>1</v>
      </c>
      <c r="Q238" s="1271">
        <v>1</v>
      </c>
      <c r="R238" s="1282">
        <f t="shared" si="62"/>
        <v>1</v>
      </c>
      <c r="S238" s="1266">
        <f t="shared" si="54"/>
        <v>1</v>
      </c>
      <c r="T238" s="1267" t="str">
        <f t="shared" si="59"/>
        <v>Terminado</v>
      </c>
      <c r="U238" s="1169" t="str">
        <f t="shared" si="60"/>
        <v>B</v>
      </c>
      <c r="V238" s="1331"/>
      <c r="W238" s="1302"/>
    </row>
    <row r="239" spans="1:23" s="105" customFormat="1" ht="51.75" hidden="1" customHeight="1" outlineLevel="3" thickBot="1" x14ac:dyDescent="0.3">
      <c r="A239" s="1663"/>
      <c r="B239" s="1648"/>
      <c r="C239" s="1345" t="s">
        <v>621</v>
      </c>
      <c r="D239" s="1687">
        <v>42767</v>
      </c>
      <c r="E239" s="1687">
        <v>43089</v>
      </c>
      <c r="F239" s="1673" t="s">
        <v>622</v>
      </c>
      <c r="G239" s="1351" t="s">
        <v>623</v>
      </c>
      <c r="H239" s="582" t="s">
        <v>89</v>
      </c>
      <c r="I239" s="504" t="s">
        <v>22</v>
      </c>
      <c r="J239" s="504">
        <v>404</v>
      </c>
      <c r="K239" s="424">
        <v>62595</v>
      </c>
      <c r="L239" s="1348">
        <f t="shared" si="55"/>
        <v>25288380</v>
      </c>
      <c r="M239" s="1349">
        <f t="shared" si="56"/>
        <v>322</v>
      </c>
      <c r="N239" s="1350" t="str">
        <f t="shared" si="52"/>
        <v>X</v>
      </c>
      <c r="O239" s="1391" t="s">
        <v>2131</v>
      </c>
      <c r="P239" s="1265">
        <f t="shared" si="61"/>
        <v>8.3850931677018639E-2</v>
      </c>
      <c r="Q239" s="1271">
        <v>0.08</v>
      </c>
      <c r="R239" s="1282">
        <f t="shared" si="62"/>
        <v>0.08</v>
      </c>
      <c r="S239" s="1266">
        <f t="shared" si="54"/>
        <v>0.95407407407407407</v>
      </c>
      <c r="T239" s="1267" t="str">
        <f t="shared" si="59"/>
        <v>Normal</v>
      </c>
      <c r="U239" s="1169" t="str">
        <f t="shared" si="60"/>
        <v>J</v>
      </c>
      <c r="V239" s="1331"/>
      <c r="W239" s="1301">
        <f t="shared" si="50"/>
        <v>0.92</v>
      </c>
    </row>
    <row r="240" spans="1:23" s="105" customFormat="1" ht="51.75" hidden="1" customHeight="1" outlineLevel="3" thickBot="1" x14ac:dyDescent="0.3">
      <c r="A240" s="1663"/>
      <c r="B240" s="1648"/>
      <c r="C240" s="1655" t="s">
        <v>624</v>
      </c>
      <c r="D240" s="1685"/>
      <c r="E240" s="1685"/>
      <c r="F240" s="1672"/>
      <c r="G240" s="1029" t="s">
        <v>625</v>
      </c>
      <c r="H240" s="966" t="s">
        <v>89</v>
      </c>
      <c r="I240" s="467" t="s">
        <v>22</v>
      </c>
      <c r="J240" s="467">
        <v>108</v>
      </c>
      <c r="K240" s="427">
        <v>70000</v>
      </c>
      <c r="L240" s="1069">
        <f t="shared" si="55"/>
        <v>7560000</v>
      </c>
      <c r="M240" s="1085" t="str">
        <f t="shared" si="56"/>
        <v/>
      </c>
      <c r="N240" s="1223" t="str">
        <f t="shared" si="52"/>
        <v/>
      </c>
      <c r="O240" s="1323" t="s">
        <v>2133</v>
      </c>
      <c r="P240" s="1013" t="str">
        <f t="shared" si="61"/>
        <v/>
      </c>
      <c r="Q240" s="1272"/>
      <c r="R240" s="1282">
        <f t="shared" si="62"/>
        <v>0</v>
      </c>
      <c r="S240" s="1014" t="str">
        <f t="shared" si="54"/>
        <v/>
      </c>
      <c r="T240" s="1231" t="str">
        <f t="shared" si="59"/>
        <v>Sin Iniciar</v>
      </c>
      <c r="U240" s="1164" t="str">
        <f t="shared" si="60"/>
        <v>6</v>
      </c>
      <c r="V240" s="845"/>
      <c r="W240" s="1302">
        <f t="shared" si="50"/>
        <v>1</v>
      </c>
    </row>
    <row r="241" spans="1:23" s="105" customFormat="1" ht="35.25" hidden="1" customHeight="1" outlineLevel="3" thickBot="1" x14ac:dyDescent="0.3">
      <c r="A241" s="1663"/>
      <c r="B241" s="1648"/>
      <c r="C241" s="1655"/>
      <c r="D241" s="1685"/>
      <c r="E241" s="1685"/>
      <c r="F241" s="1672"/>
      <c r="G241" s="1029" t="s">
        <v>627</v>
      </c>
      <c r="H241" s="966" t="s">
        <v>66</v>
      </c>
      <c r="I241" s="467" t="s">
        <v>22</v>
      </c>
      <c r="J241" s="467">
        <v>7</v>
      </c>
      <c r="K241" s="427">
        <v>108000</v>
      </c>
      <c r="L241" s="1069">
        <f t="shared" si="55"/>
        <v>756000</v>
      </c>
      <c r="M241" s="1085" t="str">
        <f t="shared" si="56"/>
        <v/>
      </c>
      <c r="N241" s="1223" t="str">
        <f t="shared" si="52"/>
        <v/>
      </c>
      <c r="O241" s="1323"/>
      <c r="P241" s="1013" t="str">
        <f t="shared" si="61"/>
        <v/>
      </c>
      <c r="Q241" s="1272"/>
      <c r="R241" s="1282">
        <f t="shared" si="62"/>
        <v>0</v>
      </c>
      <c r="S241" s="1014" t="str">
        <f t="shared" si="54"/>
        <v/>
      </c>
      <c r="T241" s="1231" t="str">
        <f t="shared" si="59"/>
        <v>Sin Iniciar</v>
      </c>
      <c r="U241" s="1164" t="str">
        <f t="shared" si="60"/>
        <v>6</v>
      </c>
      <c r="V241" s="845"/>
      <c r="W241" s="1302">
        <f t="shared" si="50"/>
        <v>1</v>
      </c>
    </row>
    <row r="242" spans="1:23" s="105" customFormat="1" ht="35.25" hidden="1" customHeight="1" outlineLevel="3" thickBot="1" x14ac:dyDescent="0.3">
      <c r="A242" s="1663"/>
      <c r="B242" s="1648"/>
      <c r="C242" s="1655"/>
      <c r="D242" s="1685"/>
      <c r="E242" s="1685"/>
      <c r="F242" s="1672"/>
      <c r="G242" s="1029" t="s">
        <v>628</v>
      </c>
      <c r="H242" s="966" t="s">
        <v>28</v>
      </c>
      <c r="I242" s="467" t="s">
        <v>22</v>
      </c>
      <c r="J242" s="467">
        <v>9</v>
      </c>
      <c r="K242" s="427">
        <v>240000</v>
      </c>
      <c r="L242" s="1069">
        <f t="shared" si="55"/>
        <v>2160000</v>
      </c>
      <c r="M242" s="1085" t="str">
        <f t="shared" si="56"/>
        <v/>
      </c>
      <c r="N242" s="1223" t="str">
        <f t="shared" si="52"/>
        <v/>
      </c>
      <c r="O242" s="1323"/>
      <c r="P242" s="1013" t="str">
        <f t="shared" si="61"/>
        <v/>
      </c>
      <c r="Q242" s="1272"/>
      <c r="R242" s="1282">
        <f t="shared" si="62"/>
        <v>0</v>
      </c>
      <c r="S242" s="1014" t="str">
        <f t="shared" si="54"/>
        <v/>
      </c>
      <c r="T242" s="1231" t="str">
        <f t="shared" si="59"/>
        <v>Sin Iniciar</v>
      </c>
      <c r="U242" s="1164" t="str">
        <f t="shared" si="60"/>
        <v>6</v>
      </c>
      <c r="V242" s="845"/>
      <c r="W242" s="1302">
        <f t="shared" si="50"/>
        <v>1</v>
      </c>
    </row>
    <row r="243" spans="1:23" s="105" customFormat="1" ht="35.25" hidden="1" customHeight="1" outlineLevel="3" thickBot="1" x14ac:dyDescent="0.3">
      <c r="A243" s="1663"/>
      <c r="B243" s="1648"/>
      <c r="C243" s="1655"/>
      <c r="D243" s="1685"/>
      <c r="E243" s="1685"/>
      <c r="F243" s="1672"/>
      <c r="G243" s="1029" t="s">
        <v>629</v>
      </c>
      <c r="H243" s="966" t="s">
        <v>89</v>
      </c>
      <c r="I243" s="467" t="s">
        <v>22</v>
      </c>
      <c r="J243" s="467">
        <v>300</v>
      </c>
      <c r="K243" s="427">
        <v>10800</v>
      </c>
      <c r="L243" s="1069">
        <f t="shared" si="55"/>
        <v>3240000</v>
      </c>
      <c r="M243" s="1085" t="str">
        <f t="shared" si="56"/>
        <v/>
      </c>
      <c r="N243" s="1223" t="str">
        <f t="shared" si="52"/>
        <v/>
      </c>
      <c r="O243" s="1323"/>
      <c r="P243" s="1013" t="str">
        <f t="shared" si="61"/>
        <v/>
      </c>
      <c r="Q243" s="1272"/>
      <c r="R243" s="1282">
        <f t="shared" si="62"/>
        <v>0</v>
      </c>
      <c r="S243" s="1014" t="str">
        <f t="shared" si="54"/>
        <v/>
      </c>
      <c r="T243" s="1231" t="str">
        <f t="shared" si="59"/>
        <v>Sin Iniciar</v>
      </c>
      <c r="U243" s="1164" t="str">
        <f t="shared" si="60"/>
        <v>6</v>
      </c>
      <c r="V243" s="845"/>
      <c r="W243" s="1302">
        <f t="shared" si="50"/>
        <v>1</v>
      </c>
    </row>
    <row r="244" spans="1:23" s="105" customFormat="1" ht="35.25" hidden="1" customHeight="1" outlineLevel="3" thickBot="1" x14ac:dyDescent="0.3">
      <c r="A244" s="1663"/>
      <c r="B244" s="1648"/>
      <c r="C244" s="1655"/>
      <c r="D244" s="1685"/>
      <c r="E244" s="1685"/>
      <c r="F244" s="1672"/>
      <c r="G244" s="1029" t="s">
        <v>630</v>
      </c>
      <c r="H244" s="966" t="s">
        <v>89</v>
      </c>
      <c r="I244" s="467" t="s">
        <v>22</v>
      </c>
      <c r="J244" s="467">
        <v>98</v>
      </c>
      <c r="K244" s="427">
        <v>66122</v>
      </c>
      <c r="L244" s="1069">
        <f t="shared" si="55"/>
        <v>6479956</v>
      </c>
      <c r="M244" s="1085" t="str">
        <f t="shared" si="56"/>
        <v/>
      </c>
      <c r="N244" s="1223" t="str">
        <f t="shared" si="52"/>
        <v/>
      </c>
      <c r="O244" s="1323"/>
      <c r="P244" s="1013" t="str">
        <f t="shared" si="61"/>
        <v/>
      </c>
      <c r="Q244" s="1272"/>
      <c r="R244" s="1282">
        <f t="shared" si="62"/>
        <v>0</v>
      </c>
      <c r="S244" s="1014" t="str">
        <f t="shared" si="54"/>
        <v/>
      </c>
      <c r="T244" s="1231" t="str">
        <f t="shared" si="59"/>
        <v>Sin Iniciar</v>
      </c>
      <c r="U244" s="1164" t="str">
        <f t="shared" si="60"/>
        <v>6</v>
      </c>
      <c r="V244" s="845"/>
      <c r="W244" s="1302">
        <f t="shared" si="50"/>
        <v>1</v>
      </c>
    </row>
    <row r="245" spans="1:23" s="105" customFormat="1" ht="71.25" hidden="1" customHeight="1" outlineLevel="3" thickBot="1" x14ac:dyDescent="0.3">
      <c r="A245" s="1663"/>
      <c r="B245" s="1648"/>
      <c r="C245" s="1655" t="s">
        <v>631</v>
      </c>
      <c r="D245" s="1685"/>
      <c r="E245" s="1685"/>
      <c r="F245" s="1672"/>
      <c r="G245" s="1029" t="s">
        <v>633</v>
      </c>
      <c r="H245" s="966" t="s">
        <v>66</v>
      </c>
      <c r="I245" s="467" t="s">
        <v>22</v>
      </c>
      <c r="J245" s="467">
        <v>8</v>
      </c>
      <c r="K245" s="427">
        <v>270000</v>
      </c>
      <c r="L245" s="1069">
        <f t="shared" si="55"/>
        <v>2160000</v>
      </c>
      <c r="M245" s="1085" t="str">
        <f t="shared" si="56"/>
        <v/>
      </c>
      <c r="N245" s="1223" t="str">
        <f t="shared" si="52"/>
        <v/>
      </c>
      <c r="O245" s="1323" t="s">
        <v>2134</v>
      </c>
      <c r="P245" s="1013" t="str">
        <f t="shared" si="61"/>
        <v/>
      </c>
      <c r="Q245" s="1272"/>
      <c r="R245" s="1282">
        <f t="shared" si="62"/>
        <v>0</v>
      </c>
      <c r="S245" s="1014" t="str">
        <f t="shared" si="54"/>
        <v/>
      </c>
      <c r="T245" s="1231" t="str">
        <f t="shared" si="59"/>
        <v>Sin Iniciar</v>
      </c>
      <c r="U245" s="1164" t="str">
        <f t="shared" si="60"/>
        <v>6</v>
      </c>
      <c r="V245" s="845"/>
      <c r="W245" s="1302">
        <f t="shared" si="50"/>
        <v>1</v>
      </c>
    </row>
    <row r="246" spans="1:23" s="105" customFormat="1" ht="39" hidden="1" customHeight="1" outlineLevel="3" thickBot="1" x14ac:dyDescent="0.3">
      <c r="A246" s="1663"/>
      <c r="B246" s="1648"/>
      <c r="C246" s="1655"/>
      <c r="D246" s="1685"/>
      <c r="E246" s="1685"/>
      <c r="F246" s="1672"/>
      <c r="G246" s="1029" t="s">
        <v>634</v>
      </c>
      <c r="H246" s="966" t="s">
        <v>21</v>
      </c>
      <c r="I246" s="467" t="s">
        <v>22</v>
      </c>
      <c r="J246" s="467">
        <v>6</v>
      </c>
      <c r="K246" s="427">
        <v>16679880</v>
      </c>
      <c r="L246" s="1069">
        <f t="shared" si="55"/>
        <v>100079280</v>
      </c>
      <c r="M246" s="1085" t="str">
        <f t="shared" si="56"/>
        <v/>
      </c>
      <c r="N246" s="1223" t="str">
        <f t="shared" si="52"/>
        <v/>
      </c>
      <c r="O246" s="1323"/>
      <c r="P246" s="1013" t="str">
        <f t="shared" si="61"/>
        <v/>
      </c>
      <c r="Q246" s="1272"/>
      <c r="R246" s="1282">
        <f t="shared" si="62"/>
        <v>0</v>
      </c>
      <c r="S246" s="1014" t="str">
        <f t="shared" si="54"/>
        <v/>
      </c>
      <c r="T246" s="1231" t="str">
        <f t="shared" si="59"/>
        <v>Sin Iniciar</v>
      </c>
      <c r="U246" s="1164" t="str">
        <f t="shared" si="60"/>
        <v>6</v>
      </c>
      <c r="V246" s="845"/>
      <c r="W246" s="1302">
        <f t="shared" si="50"/>
        <v>1</v>
      </c>
    </row>
    <row r="247" spans="1:23" s="105" customFormat="1" ht="25.5" hidden="1" customHeight="1" outlineLevel="3" thickBot="1" x14ac:dyDescent="0.3">
      <c r="A247" s="1663"/>
      <c r="B247" s="1648"/>
      <c r="C247" s="1688" t="s">
        <v>1704</v>
      </c>
      <c r="D247" s="1685"/>
      <c r="E247" s="1685"/>
      <c r="F247" s="1672"/>
      <c r="G247" s="1029" t="s">
        <v>635</v>
      </c>
      <c r="H247" s="966" t="s">
        <v>41</v>
      </c>
      <c r="I247" s="467" t="s">
        <v>22</v>
      </c>
      <c r="J247" s="467">
        <v>21</v>
      </c>
      <c r="K247" s="427">
        <v>25714</v>
      </c>
      <c r="L247" s="1069">
        <f t="shared" si="55"/>
        <v>539994</v>
      </c>
      <c r="M247" s="1085" t="str">
        <f t="shared" si="56"/>
        <v/>
      </c>
      <c r="N247" s="1223" t="str">
        <f t="shared" si="52"/>
        <v/>
      </c>
      <c r="O247" s="1323"/>
      <c r="P247" s="1013" t="str">
        <f t="shared" si="61"/>
        <v/>
      </c>
      <c r="Q247" s="1272"/>
      <c r="R247" s="1282">
        <f t="shared" si="62"/>
        <v>0</v>
      </c>
      <c r="S247" s="1014" t="str">
        <f t="shared" si="54"/>
        <v/>
      </c>
      <c r="T247" s="1231" t="str">
        <f t="shared" si="59"/>
        <v>Sin Iniciar</v>
      </c>
      <c r="U247" s="1164" t="str">
        <f t="shared" si="60"/>
        <v>6</v>
      </c>
      <c r="V247" s="845"/>
      <c r="W247" s="1302">
        <f t="shared" si="50"/>
        <v>1</v>
      </c>
    </row>
    <row r="248" spans="1:23" s="105" customFormat="1" ht="35.25" hidden="1" customHeight="1" outlineLevel="3" thickBot="1" x14ac:dyDescent="0.3">
      <c r="A248" s="1663"/>
      <c r="B248" s="1648"/>
      <c r="C248" s="1688"/>
      <c r="D248" s="1685"/>
      <c r="E248" s="1685"/>
      <c r="F248" s="1672"/>
      <c r="G248" s="1029" t="s">
        <v>636</v>
      </c>
      <c r="H248" s="966" t="s">
        <v>41</v>
      </c>
      <c r="I248" s="467" t="s">
        <v>22</v>
      </c>
      <c r="J248" s="467">
        <v>1</v>
      </c>
      <c r="K248" s="427">
        <v>5454000</v>
      </c>
      <c r="L248" s="1069">
        <f t="shared" si="55"/>
        <v>5454000</v>
      </c>
      <c r="M248" s="1085" t="str">
        <f t="shared" si="56"/>
        <v/>
      </c>
      <c r="N248" s="1223" t="str">
        <f t="shared" si="52"/>
        <v/>
      </c>
      <c r="O248" s="1323"/>
      <c r="P248" s="1013" t="str">
        <f t="shared" si="61"/>
        <v/>
      </c>
      <c r="Q248" s="1272"/>
      <c r="R248" s="1282">
        <f t="shared" si="62"/>
        <v>0</v>
      </c>
      <c r="S248" s="1014" t="str">
        <f t="shared" si="54"/>
        <v/>
      </c>
      <c r="T248" s="1231" t="str">
        <f t="shared" si="59"/>
        <v>Sin Iniciar</v>
      </c>
      <c r="U248" s="1164" t="str">
        <f t="shared" si="60"/>
        <v>6</v>
      </c>
      <c r="V248" s="845"/>
      <c r="W248" s="1302">
        <f t="shared" si="50"/>
        <v>1</v>
      </c>
    </row>
    <row r="249" spans="1:23" s="105" customFormat="1" ht="35.25" hidden="1" customHeight="1" outlineLevel="3" thickBot="1" x14ac:dyDescent="0.3">
      <c r="A249" s="1663"/>
      <c r="B249" s="1648"/>
      <c r="C249" s="1655" t="s">
        <v>637</v>
      </c>
      <c r="D249" s="1685"/>
      <c r="E249" s="1685"/>
      <c r="F249" s="1672"/>
      <c r="G249" s="1029" t="s">
        <v>638</v>
      </c>
      <c r="H249" s="966" t="s">
        <v>41</v>
      </c>
      <c r="I249" s="467" t="s">
        <v>22</v>
      </c>
      <c r="J249" s="467">
        <v>500</v>
      </c>
      <c r="K249" s="427">
        <v>6480</v>
      </c>
      <c r="L249" s="1069">
        <f t="shared" si="55"/>
        <v>3240000</v>
      </c>
      <c r="M249" s="1085" t="str">
        <f t="shared" si="56"/>
        <v/>
      </c>
      <c r="N249" s="1223" t="str">
        <f t="shared" si="52"/>
        <v/>
      </c>
      <c r="O249" s="1323" t="s">
        <v>2135</v>
      </c>
      <c r="P249" s="1013" t="str">
        <f t="shared" si="61"/>
        <v/>
      </c>
      <c r="Q249" s="1272"/>
      <c r="R249" s="1282">
        <f t="shared" si="62"/>
        <v>0</v>
      </c>
      <c r="S249" s="1014" t="str">
        <f t="shared" si="54"/>
        <v/>
      </c>
      <c r="T249" s="1231" t="str">
        <f t="shared" si="59"/>
        <v>Sin Iniciar</v>
      </c>
      <c r="U249" s="1164" t="str">
        <f t="shared" si="60"/>
        <v>6</v>
      </c>
      <c r="V249" s="845"/>
      <c r="W249" s="1302">
        <f t="shared" si="50"/>
        <v>1</v>
      </c>
    </row>
    <row r="250" spans="1:23" s="105" customFormat="1" ht="35.25" hidden="1" customHeight="1" outlineLevel="3" thickBot="1" x14ac:dyDescent="0.3">
      <c r="A250" s="1663"/>
      <c r="B250" s="1648"/>
      <c r="C250" s="1655"/>
      <c r="D250" s="1685"/>
      <c r="E250" s="1685"/>
      <c r="F250" s="1672"/>
      <c r="G250" s="1029" t="s">
        <v>639</v>
      </c>
      <c r="H250" s="966" t="s">
        <v>41</v>
      </c>
      <c r="I250" s="467" t="s">
        <v>22</v>
      </c>
      <c r="J250" s="467">
        <v>3200</v>
      </c>
      <c r="K250" s="427">
        <v>1013</v>
      </c>
      <c r="L250" s="1069">
        <f t="shared" si="55"/>
        <v>3241600</v>
      </c>
      <c r="M250" s="1085" t="str">
        <f t="shared" si="56"/>
        <v/>
      </c>
      <c r="N250" s="1223" t="str">
        <f t="shared" si="52"/>
        <v/>
      </c>
      <c r="O250" s="1323"/>
      <c r="P250" s="1013" t="str">
        <f t="shared" si="61"/>
        <v/>
      </c>
      <c r="Q250" s="1272"/>
      <c r="R250" s="1282">
        <f t="shared" si="62"/>
        <v>0</v>
      </c>
      <c r="S250" s="1014" t="str">
        <f t="shared" si="54"/>
        <v/>
      </c>
      <c r="T250" s="1231" t="str">
        <f t="shared" si="59"/>
        <v>Sin Iniciar</v>
      </c>
      <c r="U250" s="1164" t="str">
        <f t="shared" si="60"/>
        <v>6</v>
      </c>
      <c r="V250" s="845"/>
      <c r="W250" s="1302">
        <f t="shared" si="50"/>
        <v>1</v>
      </c>
    </row>
    <row r="251" spans="1:23" s="105" customFormat="1" ht="35.25" hidden="1" customHeight="1" outlineLevel="3" thickBot="1" x14ac:dyDescent="0.3">
      <c r="A251" s="1663"/>
      <c r="B251" s="1648"/>
      <c r="C251" s="1655"/>
      <c r="D251" s="1685"/>
      <c r="E251" s="1685"/>
      <c r="F251" s="1672"/>
      <c r="G251" s="1029" t="s">
        <v>640</v>
      </c>
      <c r="H251" s="966" t="s">
        <v>41</v>
      </c>
      <c r="I251" s="467" t="s">
        <v>22</v>
      </c>
      <c r="J251" s="467">
        <v>1000</v>
      </c>
      <c r="K251" s="427">
        <v>5400</v>
      </c>
      <c r="L251" s="1069">
        <f t="shared" si="55"/>
        <v>5400000</v>
      </c>
      <c r="M251" s="1085" t="str">
        <f t="shared" si="56"/>
        <v/>
      </c>
      <c r="N251" s="1223" t="str">
        <f t="shared" si="52"/>
        <v/>
      </c>
      <c r="O251" s="1323"/>
      <c r="P251" s="1013" t="str">
        <f t="shared" si="61"/>
        <v/>
      </c>
      <c r="Q251" s="1272"/>
      <c r="R251" s="1282">
        <f t="shared" si="62"/>
        <v>0</v>
      </c>
      <c r="S251" s="1014" t="str">
        <f t="shared" si="54"/>
        <v/>
      </c>
      <c r="T251" s="1231" t="str">
        <f t="shared" si="59"/>
        <v>Sin Iniciar</v>
      </c>
      <c r="U251" s="1164" t="str">
        <f t="shared" si="60"/>
        <v>6</v>
      </c>
      <c r="V251" s="845"/>
      <c r="W251" s="1302">
        <f t="shared" si="50"/>
        <v>1</v>
      </c>
    </row>
    <row r="252" spans="1:23" s="105" customFormat="1" ht="35.25" hidden="1" customHeight="1" outlineLevel="3" x14ac:dyDescent="0.3">
      <c r="A252" s="1663"/>
      <c r="B252" s="1648"/>
      <c r="C252" s="1656"/>
      <c r="D252" s="1686"/>
      <c r="E252" s="1686"/>
      <c r="F252" s="1672"/>
      <c r="G252" s="1032" t="s">
        <v>641</v>
      </c>
      <c r="H252" s="567" t="s">
        <v>41</v>
      </c>
      <c r="I252" s="505" t="s">
        <v>22</v>
      </c>
      <c r="J252" s="505">
        <v>34</v>
      </c>
      <c r="K252" s="463">
        <v>142941</v>
      </c>
      <c r="L252" s="1359">
        <f t="shared" si="55"/>
        <v>4859994</v>
      </c>
      <c r="M252" s="1142" t="str">
        <f t="shared" si="56"/>
        <v/>
      </c>
      <c r="N252" s="1360" t="str">
        <f t="shared" si="52"/>
        <v/>
      </c>
      <c r="O252" s="1329"/>
      <c r="P252" s="1096" t="str">
        <f t="shared" si="61"/>
        <v/>
      </c>
      <c r="Q252" s="1279"/>
      <c r="R252" s="1282">
        <f t="shared" si="62"/>
        <v>0</v>
      </c>
      <c r="S252" s="1097" t="str">
        <f t="shared" si="54"/>
        <v/>
      </c>
      <c r="T252" s="1240" t="str">
        <f t="shared" si="59"/>
        <v>Sin Iniciar</v>
      </c>
      <c r="U252" s="1170" t="str">
        <f t="shared" si="60"/>
        <v>6</v>
      </c>
      <c r="V252" s="846"/>
      <c r="W252" s="1305">
        <f t="shared" si="50"/>
        <v>1</v>
      </c>
    </row>
    <row r="253" spans="1:23" s="105" customFormat="1" ht="35.25" hidden="1" customHeight="1" outlineLevel="3" x14ac:dyDescent="0.3">
      <c r="A253" s="1663"/>
      <c r="B253" s="1648"/>
      <c r="C253" s="1319" t="s">
        <v>2121</v>
      </c>
      <c r="D253" s="1318">
        <v>42820</v>
      </c>
      <c r="E253" s="1318">
        <v>42824</v>
      </c>
      <c r="F253" s="1672"/>
      <c r="G253" s="1032"/>
      <c r="H253" s="567"/>
      <c r="I253" s="505"/>
      <c r="J253" s="505"/>
      <c r="K253" s="463"/>
      <c r="L253" s="1359"/>
      <c r="M253" s="1142" t="str">
        <f t="shared" si="56"/>
        <v/>
      </c>
      <c r="N253" s="1360" t="str">
        <f t="shared" si="52"/>
        <v/>
      </c>
      <c r="O253" s="1329" t="s">
        <v>2136</v>
      </c>
      <c r="P253" s="1096" t="str">
        <f t="shared" si="61"/>
        <v/>
      </c>
      <c r="Q253" s="1279"/>
      <c r="R253" s="1282">
        <f t="shared" si="62"/>
        <v>0</v>
      </c>
      <c r="S253" s="1097" t="str">
        <f t="shared" si="54"/>
        <v/>
      </c>
      <c r="T253" s="1240" t="str">
        <f t="shared" si="59"/>
        <v>Sin Iniciar</v>
      </c>
      <c r="U253" s="1170" t="str">
        <f t="shared" si="60"/>
        <v>6</v>
      </c>
      <c r="V253" s="846"/>
      <c r="W253" s="1377"/>
    </row>
    <row r="254" spans="1:23" s="105" customFormat="1" ht="35.25" hidden="1" customHeight="1" outlineLevel="3" thickBot="1" x14ac:dyDescent="0.3">
      <c r="A254" s="1663"/>
      <c r="B254" s="1649"/>
      <c r="C254" s="1317" t="s">
        <v>2101</v>
      </c>
      <c r="D254" s="1316">
        <v>42767</v>
      </c>
      <c r="E254" s="1316">
        <v>42794</v>
      </c>
      <c r="F254" s="1674"/>
      <c r="G254" s="1033"/>
      <c r="H254" s="428"/>
      <c r="I254" s="469"/>
      <c r="J254" s="469"/>
      <c r="K254" s="431"/>
      <c r="L254" s="1070"/>
      <c r="M254" s="1086">
        <f t="shared" si="56"/>
        <v>27</v>
      </c>
      <c r="N254" s="1224" t="str">
        <f t="shared" si="52"/>
        <v>X</v>
      </c>
      <c r="O254" s="1325" t="s">
        <v>2132</v>
      </c>
      <c r="P254" s="1015">
        <f t="shared" si="61"/>
        <v>1</v>
      </c>
      <c r="Q254" s="1273">
        <v>0.1</v>
      </c>
      <c r="R254" s="1282">
        <f t="shared" si="62"/>
        <v>0.1</v>
      </c>
      <c r="S254" s="1016">
        <f t="shared" si="54"/>
        <v>0.1</v>
      </c>
      <c r="T254" s="1232" t="str">
        <f t="shared" si="59"/>
        <v>Crítico</v>
      </c>
      <c r="U254" s="1165" t="str">
        <f t="shared" si="60"/>
        <v>L</v>
      </c>
      <c r="V254" s="1094"/>
      <c r="W254" s="1372"/>
    </row>
    <row r="255" spans="1:23" s="105" customFormat="1" ht="57" hidden="1" customHeight="1" outlineLevel="3" thickBot="1" x14ac:dyDescent="0.3">
      <c r="A255" s="1663"/>
      <c r="B255" s="1647" t="s">
        <v>1800</v>
      </c>
      <c r="C255" s="1683" t="s">
        <v>2149</v>
      </c>
      <c r="D255" s="1684">
        <v>42767</v>
      </c>
      <c r="E255" s="1684">
        <v>43089</v>
      </c>
      <c r="F255" s="1671" t="s">
        <v>1719</v>
      </c>
      <c r="G255" s="1035" t="s">
        <v>643</v>
      </c>
      <c r="H255" s="988" t="s">
        <v>28</v>
      </c>
      <c r="I255" s="433" t="s">
        <v>22</v>
      </c>
      <c r="J255" s="564">
        <v>36</v>
      </c>
      <c r="K255" s="454">
        <v>15000</v>
      </c>
      <c r="L255" s="1068">
        <f>+K255*J255</f>
        <v>540000</v>
      </c>
      <c r="M255" s="1084">
        <f t="shared" si="56"/>
        <v>322</v>
      </c>
      <c r="N255" s="1222" t="str">
        <f t="shared" si="52"/>
        <v>X</v>
      </c>
      <c r="O255" s="1324" t="s">
        <v>2137</v>
      </c>
      <c r="P255" s="1011">
        <f t="shared" si="61"/>
        <v>8.3850931677018639E-2</v>
      </c>
      <c r="Q255" s="1275">
        <v>0.08</v>
      </c>
      <c r="R255" s="1282">
        <f t="shared" si="62"/>
        <v>0.08</v>
      </c>
      <c r="S255" s="1012">
        <f t="shared" si="54"/>
        <v>0.95407407407407407</v>
      </c>
      <c r="T255" s="1230" t="str">
        <f t="shared" si="59"/>
        <v>Normal</v>
      </c>
      <c r="U255" s="1163" t="str">
        <f t="shared" si="60"/>
        <v>J</v>
      </c>
      <c r="V255" s="1095"/>
      <c r="W255" s="1302">
        <f t="shared" si="50"/>
        <v>0.92</v>
      </c>
    </row>
    <row r="256" spans="1:23" s="105" customFormat="1" ht="35.25" hidden="1" customHeight="1" outlineLevel="3" thickBot="1" x14ac:dyDescent="0.3">
      <c r="A256" s="1663"/>
      <c r="B256" s="1648"/>
      <c r="C256" s="1655"/>
      <c r="D256" s="1685"/>
      <c r="E256" s="1685"/>
      <c r="F256" s="1672"/>
      <c r="G256" s="1029" t="s">
        <v>644</v>
      </c>
      <c r="H256" s="966" t="s">
        <v>41</v>
      </c>
      <c r="I256" s="467" t="s">
        <v>22</v>
      </c>
      <c r="J256" s="476">
        <v>39</v>
      </c>
      <c r="K256" s="427">
        <v>22154</v>
      </c>
      <c r="L256" s="1069">
        <f t="shared" si="55"/>
        <v>864006</v>
      </c>
      <c r="M256" s="1085" t="str">
        <f t="shared" si="56"/>
        <v/>
      </c>
      <c r="N256" s="1223" t="str">
        <f t="shared" si="52"/>
        <v/>
      </c>
      <c r="O256" s="1323"/>
      <c r="P256" s="1013" t="str">
        <f t="shared" si="61"/>
        <v/>
      </c>
      <c r="Q256" s="1272"/>
      <c r="R256" s="1282">
        <f t="shared" si="62"/>
        <v>0</v>
      </c>
      <c r="S256" s="1014" t="str">
        <f t="shared" si="54"/>
        <v/>
      </c>
      <c r="T256" s="1231" t="str">
        <f t="shared" si="59"/>
        <v>Sin Iniciar</v>
      </c>
      <c r="U256" s="1164" t="str">
        <f t="shared" si="60"/>
        <v>6</v>
      </c>
      <c r="V256" s="845"/>
      <c r="W256" s="1302">
        <f t="shared" si="50"/>
        <v>1</v>
      </c>
    </row>
    <row r="257" spans="1:23" s="105" customFormat="1" ht="35.25" hidden="1" customHeight="1" outlineLevel="3" thickBot="1" x14ac:dyDescent="0.3">
      <c r="A257" s="1663"/>
      <c r="B257" s="1648"/>
      <c r="C257" s="1655"/>
      <c r="D257" s="1685"/>
      <c r="E257" s="1685"/>
      <c r="F257" s="1672"/>
      <c r="G257" s="1029" t="s">
        <v>645</v>
      </c>
      <c r="H257" s="966" t="s">
        <v>41</v>
      </c>
      <c r="I257" s="467" t="s">
        <v>22</v>
      </c>
      <c r="J257" s="476">
        <v>40</v>
      </c>
      <c r="K257" s="427">
        <v>135000</v>
      </c>
      <c r="L257" s="1069">
        <f t="shared" si="55"/>
        <v>5400000</v>
      </c>
      <c r="M257" s="1085" t="str">
        <f t="shared" si="56"/>
        <v/>
      </c>
      <c r="N257" s="1223" t="str">
        <f t="shared" si="52"/>
        <v/>
      </c>
      <c r="O257" s="1323"/>
      <c r="P257" s="1013" t="str">
        <f t="shared" si="61"/>
        <v/>
      </c>
      <c r="Q257" s="1272"/>
      <c r="R257" s="1282">
        <f t="shared" si="62"/>
        <v>0</v>
      </c>
      <c r="S257" s="1014" t="str">
        <f t="shared" si="54"/>
        <v/>
      </c>
      <c r="T257" s="1231" t="str">
        <f t="shared" si="59"/>
        <v>Sin Iniciar</v>
      </c>
      <c r="U257" s="1164" t="str">
        <f t="shared" si="60"/>
        <v>6</v>
      </c>
      <c r="V257" s="845"/>
      <c r="W257" s="1302">
        <f t="shared" si="50"/>
        <v>1</v>
      </c>
    </row>
    <row r="258" spans="1:23" s="105" customFormat="1" ht="39" hidden="1" customHeight="1" outlineLevel="3" thickBot="1" x14ac:dyDescent="0.3">
      <c r="A258" s="1663"/>
      <c r="B258" s="1648"/>
      <c r="C258" s="1655"/>
      <c r="D258" s="1685"/>
      <c r="E258" s="1685"/>
      <c r="F258" s="1672"/>
      <c r="G258" s="1030" t="s">
        <v>646</v>
      </c>
      <c r="H258" s="966" t="s">
        <v>28</v>
      </c>
      <c r="I258" s="467" t="s">
        <v>22</v>
      </c>
      <c r="J258" s="476">
        <v>38</v>
      </c>
      <c r="K258" s="427">
        <v>28421</v>
      </c>
      <c r="L258" s="1069">
        <f t="shared" si="55"/>
        <v>1079998</v>
      </c>
      <c r="M258" s="1085" t="str">
        <f t="shared" si="56"/>
        <v/>
      </c>
      <c r="N258" s="1223" t="str">
        <f t="shared" si="52"/>
        <v/>
      </c>
      <c r="O258" s="1323"/>
      <c r="P258" s="1013" t="str">
        <f t="shared" si="61"/>
        <v/>
      </c>
      <c r="Q258" s="1272"/>
      <c r="R258" s="1282">
        <f t="shared" si="62"/>
        <v>0</v>
      </c>
      <c r="S258" s="1014" t="str">
        <f t="shared" si="54"/>
        <v/>
      </c>
      <c r="T258" s="1231" t="str">
        <f t="shared" si="59"/>
        <v>Sin Iniciar</v>
      </c>
      <c r="U258" s="1164" t="str">
        <f t="shared" si="60"/>
        <v>6</v>
      </c>
      <c r="V258" s="845"/>
      <c r="W258" s="1302">
        <f t="shared" si="50"/>
        <v>1</v>
      </c>
    </row>
    <row r="259" spans="1:23" s="105" customFormat="1" ht="35.25" hidden="1" customHeight="1" outlineLevel="3" thickBot="1" x14ac:dyDescent="0.3">
      <c r="A259" s="1663"/>
      <c r="B259" s="1648"/>
      <c r="C259" s="1655"/>
      <c r="D259" s="1685"/>
      <c r="E259" s="1685"/>
      <c r="F259" s="1672"/>
      <c r="G259" s="1030" t="s">
        <v>647</v>
      </c>
      <c r="H259" s="966" t="s">
        <v>41</v>
      </c>
      <c r="I259" s="467" t="s">
        <v>22</v>
      </c>
      <c r="J259" s="476">
        <v>3</v>
      </c>
      <c r="K259" s="427">
        <v>324000</v>
      </c>
      <c r="L259" s="1069">
        <f t="shared" si="55"/>
        <v>972000</v>
      </c>
      <c r="M259" s="1085" t="str">
        <f t="shared" si="56"/>
        <v/>
      </c>
      <c r="N259" s="1223" t="str">
        <f t="shared" si="52"/>
        <v/>
      </c>
      <c r="O259" s="1323"/>
      <c r="P259" s="1013" t="str">
        <f t="shared" ref="P259:P284" si="63">+IF(N259="","",IFERROR(IF(MONTH($C$2)&lt;MONTH(D259),"",IF(E259&lt;$C$2,1,IF(D259&lt;$C$2,($C$2-D259)/(E259-D259),0))),0))</f>
        <v/>
      </c>
      <c r="Q259" s="1272"/>
      <c r="R259" s="1282">
        <f t="shared" si="62"/>
        <v>0</v>
      </c>
      <c r="S259" s="1014" t="str">
        <f t="shared" si="54"/>
        <v/>
      </c>
      <c r="T259" s="1231" t="str">
        <f t="shared" si="59"/>
        <v>Sin Iniciar</v>
      </c>
      <c r="U259" s="1164" t="str">
        <f t="shared" si="60"/>
        <v>6</v>
      </c>
      <c r="V259" s="845"/>
      <c r="W259" s="1302">
        <f t="shared" si="50"/>
        <v>1</v>
      </c>
    </row>
    <row r="260" spans="1:23" s="105" customFormat="1" ht="35.25" hidden="1" customHeight="1" outlineLevel="3" thickBot="1" x14ac:dyDescent="0.3">
      <c r="A260" s="1663"/>
      <c r="B260" s="1648"/>
      <c r="C260" s="1655"/>
      <c r="D260" s="1685"/>
      <c r="E260" s="1685"/>
      <c r="F260" s="1672"/>
      <c r="G260" s="1030" t="s">
        <v>648</v>
      </c>
      <c r="H260" s="966" t="s">
        <v>89</v>
      </c>
      <c r="I260" s="467" t="s">
        <v>22</v>
      </c>
      <c r="J260" s="476">
        <v>60</v>
      </c>
      <c r="K260" s="427"/>
      <c r="L260" s="1069">
        <f t="shared" si="55"/>
        <v>0</v>
      </c>
      <c r="M260" s="1085" t="str">
        <f t="shared" si="56"/>
        <v/>
      </c>
      <c r="N260" s="1223" t="str">
        <f t="shared" si="52"/>
        <v/>
      </c>
      <c r="O260" s="1323"/>
      <c r="P260" s="1013" t="str">
        <f t="shared" si="63"/>
        <v/>
      </c>
      <c r="Q260" s="1272"/>
      <c r="R260" s="1282">
        <f t="shared" si="62"/>
        <v>0</v>
      </c>
      <c r="S260" s="1014" t="str">
        <f t="shared" si="54"/>
        <v/>
      </c>
      <c r="T260" s="1231" t="str">
        <f t="shared" si="59"/>
        <v>Sin Iniciar</v>
      </c>
      <c r="U260" s="1164" t="str">
        <f t="shared" si="60"/>
        <v>6</v>
      </c>
      <c r="V260" s="845"/>
      <c r="W260" s="1302">
        <f t="shared" si="50"/>
        <v>1</v>
      </c>
    </row>
    <row r="261" spans="1:23" s="105" customFormat="1" ht="51.75" hidden="1" customHeight="1" outlineLevel="3" thickBot="1" x14ac:dyDescent="0.3">
      <c r="A261" s="1663"/>
      <c r="B261" s="1648"/>
      <c r="C261" s="1655"/>
      <c r="D261" s="1685"/>
      <c r="E261" s="1685"/>
      <c r="F261" s="1672"/>
      <c r="G261" s="1030" t="s">
        <v>649</v>
      </c>
      <c r="H261" s="966" t="s">
        <v>21</v>
      </c>
      <c r="I261" s="467" t="s">
        <v>22</v>
      </c>
      <c r="J261" s="477">
        <v>5</v>
      </c>
      <c r="K261" s="427">
        <v>23085456</v>
      </c>
      <c r="L261" s="1069">
        <f t="shared" si="55"/>
        <v>115427280</v>
      </c>
      <c r="M261" s="1085" t="str">
        <f t="shared" si="56"/>
        <v/>
      </c>
      <c r="N261" s="1223" t="str">
        <f t="shared" si="52"/>
        <v/>
      </c>
      <c r="O261" s="1323"/>
      <c r="P261" s="1013" t="str">
        <f t="shared" si="63"/>
        <v/>
      </c>
      <c r="Q261" s="1272"/>
      <c r="R261" s="1282">
        <f t="shared" si="62"/>
        <v>0</v>
      </c>
      <c r="S261" s="1014" t="str">
        <f t="shared" si="54"/>
        <v/>
      </c>
      <c r="T261" s="1231" t="str">
        <f t="shared" si="59"/>
        <v>Sin Iniciar</v>
      </c>
      <c r="U261" s="1164" t="str">
        <f t="shared" si="60"/>
        <v>6</v>
      </c>
      <c r="V261" s="845"/>
      <c r="W261" s="1302">
        <f t="shared" si="50"/>
        <v>1</v>
      </c>
    </row>
    <row r="262" spans="1:23" s="105" customFormat="1" ht="35.25" hidden="1" customHeight="1" outlineLevel="3" thickBot="1" x14ac:dyDescent="0.3">
      <c r="A262" s="1663"/>
      <c r="B262" s="1648"/>
      <c r="C262" s="1655" t="s">
        <v>650</v>
      </c>
      <c r="D262" s="1685"/>
      <c r="E262" s="1685"/>
      <c r="F262" s="1672"/>
      <c r="G262" s="1030" t="s">
        <v>651</v>
      </c>
      <c r="H262" s="966" t="s">
        <v>41</v>
      </c>
      <c r="I262" s="467" t="s">
        <v>22</v>
      </c>
      <c r="J262" s="476">
        <v>41</v>
      </c>
      <c r="K262" s="427">
        <v>79024</v>
      </c>
      <c r="L262" s="1069">
        <f t="shared" si="55"/>
        <v>3239984</v>
      </c>
      <c r="M262" s="1085" t="str">
        <f t="shared" si="56"/>
        <v/>
      </c>
      <c r="N262" s="1223" t="str">
        <f t="shared" si="52"/>
        <v/>
      </c>
      <c r="O262" s="1323"/>
      <c r="P262" s="1013" t="str">
        <f t="shared" si="63"/>
        <v/>
      </c>
      <c r="Q262" s="1272"/>
      <c r="R262" s="1282">
        <f t="shared" si="62"/>
        <v>0</v>
      </c>
      <c r="S262" s="1014" t="str">
        <f t="shared" si="54"/>
        <v/>
      </c>
      <c r="T262" s="1231" t="str">
        <f t="shared" si="59"/>
        <v>Sin Iniciar</v>
      </c>
      <c r="U262" s="1164" t="str">
        <f t="shared" si="60"/>
        <v>6</v>
      </c>
      <c r="V262" s="845"/>
      <c r="W262" s="1302">
        <f t="shared" si="50"/>
        <v>1</v>
      </c>
    </row>
    <row r="263" spans="1:23" s="105" customFormat="1" ht="35.25" hidden="1" customHeight="1" outlineLevel="3" thickBot="1" x14ac:dyDescent="0.3">
      <c r="A263" s="1663"/>
      <c r="B263" s="1648"/>
      <c r="C263" s="1655"/>
      <c r="D263" s="1685"/>
      <c r="E263" s="1685"/>
      <c r="F263" s="1672"/>
      <c r="G263" s="1030" t="s">
        <v>652</v>
      </c>
      <c r="H263" s="966" t="s">
        <v>70</v>
      </c>
      <c r="I263" s="467" t="s">
        <v>22</v>
      </c>
      <c r="J263" s="476">
        <v>4</v>
      </c>
      <c r="K263" s="427">
        <v>270000</v>
      </c>
      <c r="L263" s="1069">
        <f t="shared" si="55"/>
        <v>1080000</v>
      </c>
      <c r="M263" s="1085" t="str">
        <f t="shared" si="56"/>
        <v/>
      </c>
      <c r="N263" s="1223" t="str">
        <f t="shared" si="52"/>
        <v/>
      </c>
      <c r="O263" s="1323"/>
      <c r="P263" s="1013" t="str">
        <f t="shared" si="63"/>
        <v/>
      </c>
      <c r="Q263" s="1272"/>
      <c r="R263" s="1282">
        <f t="shared" si="62"/>
        <v>0</v>
      </c>
      <c r="S263" s="1014" t="str">
        <f t="shared" si="54"/>
        <v/>
      </c>
      <c r="T263" s="1231" t="str">
        <f t="shared" si="59"/>
        <v>Sin Iniciar</v>
      </c>
      <c r="U263" s="1164" t="str">
        <f t="shared" si="60"/>
        <v>6</v>
      </c>
      <c r="V263" s="845"/>
      <c r="W263" s="1302">
        <f t="shared" si="50"/>
        <v>1</v>
      </c>
    </row>
    <row r="264" spans="1:23" s="105" customFormat="1" ht="39" hidden="1" customHeight="1" outlineLevel="3" thickBot="1" x14ac:dyDescent="0.3">
      <c r="A264" s="1663"/>
      <c r="B264" s="1648"/>
      <c r="C264" s="1655"/>
      <c r="D264" s="1685"/>
      <c r="E264" s="1685"/>
      <c r="F264" s="1672"/>
      <c r="G264" s="1030" t="s">
        <v>653</v>
      </c>
      <c r="H264" s="966" t="s">
        <v>70</v>
      </c>
      <c r="I264" s="467" t="s">
        <v>22</v>
      </c>
      <c r="J264" s="476">
        <v>50</v>
      </c>
      <c r="K264" s="427">
        <v>47520</v>
      </c>
      <c r="L264" s="1069">
        <f t="shared" si="55"/>
        <v>2376000</v>
      </c>
      <c r="M264" s="1085" t="str">
        <f t="shared" si="56"/>
        <v/>
      </c>
      <c r="N264" s="1223" t="str">
        <f t="shared" si="52"/>
        <v/>
      </c>
      <c r="O264" s="1323"/>
      <c r="P264" s="1013" t="str">
        <f t="shared" si="63"/>
        <v/>
      </c>
      <c r="Q264" s="1272"/>
      <c r="R264" s="1282">
        <f t="shared" si="62"/>
        <v>0</v>
      </c>
      <c r="S264" s="1014" t="str">
        <f t="shared" si="54"/>
        <v/>
      </c>
      <c r="T264" s="1231" t="str">
        <f t="shared" si="59"/>
        <v>Sin Iniciar</v>
      </c>
      <c r="U264" s="1164" t="str">
        <f t="shared" si="60"/>
        <v>6</v>
      </c>
      <c r="V264" s="845"/>
      <c r="W264" s="1302">
        <f t="shared" ref="W264:W316" si="64">1-R264</f>
        <v>1</v>
      </c>
    </row>
    <row r="265" spans="1:23" s="105" customFormat="1" ht="35.25" hidden="1" customHeight="1" outlineLevel="3" x14ac:dyDescent="0.3">
      <c r="A265" s="1663"/>
      <c r="B265" s="1648"/>
      <c r="C265" s="1656"/>
      <c r="D265" s="1686"/>
      <c r="E265" s="1686"/>
      <c r="F265" s="1672"/>
      <c r="G265" s="1358" t="s">
        <v>654</v>
      </c>
      <c r="H265" s="567" t="s">
        <v>70</v>
      </c>
      <c r="I265" s="505" t="s">
        <v>22</v>
      </c>
      <c r="J265" s="733">
        <v>25</v>
      </c>
      <c r="K265" s="463">
        <v>86400</v>
      </c>
      <c r="L265" s="1359">
        <f t="shared" si="55"/>
        <v>2160000</v>
      </c>
      <c r="M265" s="1142" t="str">
        <f t="shared" si="56"/>
        <v/>
      </c>
      <c r="N265" s="1360" t="str">
        <f t="shared" si="52"/>
        <v/>
      </c>
      <c r="O265" s="1329"/>
      <c r="P265" s="1096" t="str">
        <f t="shared" si="63"/>
        <v/>
      </c>
      <c r="Q265" s="1279"/>
      <c r="R265" s="1282">
        <f t="shared" si="62"/>
        <v>0</v>
      </c>
      <c r="S265" s="1097" t="str">
        <f t="shared" si="54"/>
        <v/>
      </c>
      <c r="T265" s="1240" t="str">
        <f t="shared" si="59"/>
        <v>Sin Iniciar</v>
      </c>
      <c r="U265" s="1170" t="str">
        <f t="shared" si="60"/>
        <v>6</v>
      </c>
      <c r="V265" s="846"/>
      <c r="W265" s="1305">
        <f t="shared" si="64"/>
        <v>1</v>
      </c>
    </row>
    <row r="266" spans="1:23" s="105" customFormat="1" ht="35.25" hidden="1" customHeight="1" outlineLevel="3" thickBot="1" x14ac:dyDescent="0.3">
      <c r="A266" s="1663"/>
      <c r="B266" s="1648"/>
      <c r="C266" s="1656" t="s">
        <v>2099</v>
      </c>
      <c r="D266" s="1374">
        <v>42788</v>
      </c>
      <c r="E266" s="1374">
        <v>42794</v>
      </c>
      <c r="F266" s="1672"/>
      <c r="G266" s="1358"/>
      <c r="H266" s="567"/>
      <c r="I266" s="505"/>
      <c r="J266" s="733"/>
      <c r="K266" s="463"/>
      <c r="L266" s="1359"/>
      <c r="M266" s="1142">
        <f t="shared" si="56"/>
        <v>6</v>
      </c>
      <c r="N266" s="1362" t="str">
        <f t="shared" si="52"/>
        <v>X</v>
      </c>
      <c r="O266" s="1329" t="s">
        <v>2138</v>
      </c>
      <c r="P266" s="1096">
        <f t="shared" si="63"/>
        <v>1</v>
      </c>
      <c r="Q266" s="1454">
        <v>1</v>
      </c>
      <c r="R266" s="1282">
        <f t="shared" si="62"/>
        <v>1</v>
      </c>
      <c r="S266" s="1097">
        <f t="shared" si="54"/>
        <v>1</v>
      </c>
      <c r="T266" s="1240" t="str">
        <f t="shared" si="59"/>
        <v>Terminado</v>
      </c>
      <c r="U266" s="1170" t="str">
        <f t="shared" si="60"/>
        <v>B</v>
      </c>
      <c r="V266" s="846"/>
      <c r="W266" s="1363"/>
    </row>
    <row r="267" spans="1:23" s="105" customFormat="1" ht="35.25" hidden="1" customHeight="1" outlineLevel="3" thickBot="1" x14ac:dyDescent="0.3">
      <c r="A267" s="1663"/>
      <c r="B267" s="1648"/>
      <c r="C267" s="1658"/>
      <c r="D267" s="1340">
        <v>42802</v>
      </c>
      <c r="E267" s="1340">
        <v>42824</v>
      </c>
      <c r="F267" s="1672"/>
      <c r="G267" s="1354"/>
      <c r="H267" s="1320"/>
      <c r="I267" s="766"/>
      <c r="J267" s="1355"/>
      <c r="K267" s="1356"/>
      <c r="L267" s="1343"/>
      <c r="M267" s="1087"/>
      <c r="N267" s="1357"/>
      <c r="O267" s="1327"/>
      <c r="P267" s="1019"/>
      <c r="Q267" s="1455"/>
      <c r="R267" s="1282">
        <f t="shared" si="62"/>
        <v>0</v>
      </c>
      <c r="S267" s="1020"/>
      <c r="T267" s="1235"/>
      <c r="U267" s="1166"/>
      <c r="V267" s="1102"/>
      <c r="W267" s="1302"/>
    </row>
    <row r="268" spans="1:23" s="105" customFormat="1" ht="35.25" hidden="1" customHeight="1" outlineLevel="3" thickBot="1" x14ac:dyDescent="0.3">
      <c r="A268" s="1663"/>
      <c r="B268" s="1648"/>
      <c r="C268" s="1658"/>
      <c r="D268" s="1340">
        <v>42851</v>
      </c>
      <c r="E268" s="1340">
        <v>42855</v>
      </c>
      <c r="F268" s="1672"/>
      <c r="G268" s="1354"/>
      <c r="H268" s="1320"/>
      <c r="I268" s="766"/>
      <c r="J268" s="1355"/>
      <c r="K268" s="1356"/>
      <c r="L268" s="1343"/>
      <c r="M268" s="1087"/>
      <c r="N268" s="1357"/>
      <c r="O268" s="1327"/>
      <c r="P268" s="1019"/>
      <c r="Q268" s="1455"/>
      <c r="R268" s="1282">
        <f t="shared" si="62"/>
        <v>0</v>
      </c>
      <c r="S268" s="1020"/>
      <c r="T268" s="1235"/>
      <c r="U268" s="1166"/>
      <c r="V268" s="1102"/>
      <c r="W268" s="1305"/>
    </row>
    <row r="269" spans="1:23" s="105" customFormat="1" ht="35.25" hidden="1" customHeight="1" outlineLevel="3" thickBot="1" x14ac:dyDescent="0.3">
      <c r="A269" s="1663"/>
      <c r="B269" s="1648"/>
      <c r="C269" s="1339" t="s">
        <v>2109</v>
      </c>
      <c r="D269" s="1340">
        <v>42815</v>
      </c>
      <c r="E269" s="1340">
        <v>42885</v>
      </c>
      <c r="F269" s="1672"/>
      <c r="G269" s="1354"/>
      <c r="H269" s="1320"/>
      <c r="I269" s="766"/>
      <c r="J269" s="1355"/>
      <c r="K269" s="1356"/>
      <c r="L269" s="1343"/>
      <c r="M269" s="1087"/>
      <c r="N269" s="1357"/>
      <c r="O269" s="1456"/>
      <c r="P269" s="1019"/>
      <c r="Q269" s="1276"/>
      <c r="R269" s="1282">
        <f t="shared" si="62"/>
        <v>0</v>
      </c>
      <c r="S269" s="1020"/>
      <c r="T269" s="1235"/>
      <c r="U269" s="1166"/>
      <c r="V269" s="1102"/>
      <c r="W269" s="1305"/>
    </row>
    <row r="270" spans="1:23" s="105" customFormat="1" ht="35.25" hidden="1" customHeight="1" outlineLevel="3" thickBot="1" x14ac:dyDescent="0.3">
      <c r="A270" s="1663"/>
      <c r="B270" s="1648"/>
      <c r="C270" s="1375" t="s">
        <v>2140</v>
      </c>
      <c r="D270" s="1340">
        <v>42795</v>
      </c>
      <c r="E270" s="1340">
        <v>43089</v>
      </c>
      <c r="F270" s="1672"/>
      <c r="G270" s="1354"/>
      <c r="H270" s="1334"/>
      <c r="I270" s="766"/>
      <c r="J270" s="1355"/>
      <c r="K270" s="1356"/>
      <c r="L270" s="1343"/>
      <c r="M270" s="1087"/>
      <c r="N270" s="1357"/>
      <c r="O270" s="1456"/>
      <c r="P270" s="1019"/>
      <c r="Q270" s="1276"/>
      <c r="R270" s="1282">
        <f t="shared" si="62"/>
        <v>0</v>
      </c>
      <c r="S270" s="1020"/>
      <c r="T270" s="1235"/>
      <c r="U270" s="1166"/>
      <c r="V270" s="1102"/>
      <c r="W270" s="1305"/>
    </row>
    <row r="271" spans="1:23" s="105" customFormat="1" ht="35.25" hidden="1" customHeight="1" outlineLevel="3" thickBot="1" x14ac:dyDescent="0.3">
      <c r="A271" s="1663"/>
      <c r="B271" s="1649"/>
      <c r="C271" s="1373" t="s">
        <v>2102</v>
      </c>
      <c r="D271" s="1364">
        <v>42767</v>
      </c>
      <c r="E271" s="1364">
        <v>42885</v>
      </c>
      <c r="F271" s="1674"/>
      <c r="G271" s="1365"/>
      <c r="H271" s="1139"/>
      <c r="I271" s="1366"/>
      <c r="J271" s="1367"/>
      <c r="K271" s="1368"/>
      <c r="L271" s="1369"/>
      <c r="M271" s="1088"/>
      <c r="N271" s="1370"/>
      <c r="O271" s="1328" t="s">
        <v>2139</v>
      </c>
      <c r="P271" s="1112"/>
      <c r="Q271" s="1278"/>
      <c r="R271" s="1282">
        <f t="shared" si="62"/>
        <v>0</v>
      </c>
      <c r="S271" s="1113"/>
      <c r="T271" s="1237"/>
      <c r="U271" s="1168"/>
      <c r="V271" s="1114"/>
      <c r="W271" s="1371"/>
    </row>
    <row r="272" spans="1:23" s="105" customFormat="1" ht="69" hidden="1" customHeight="1" outlineLevel="3" thickBot="1" x14ac:dyDescent="0.3">
      <c r="A272" s="1663"/>
      <c r="B272" s="1664" t="s">
        <v>1801</v>
      </c>
      <c r="C272" s="987" t="s">
        <v>655</v>
      </c>
      <c r="D272" s="989">
        <v>42767</v>
      </c>
      <c r="E272" s="989">
        <v>43089</v>
      </c>
      <c r="F272" s="1676" t="s">
        <v>656</v>
      </c>
      <c r="G272" s="574" t="s">
        <v>626</v>
      </c>
      <c r="H272" s="988" t="s">
        <v>89</v>
      </c>
      <c r="I272" s="433" t="s">
        <v>22</v>
      </c>
      <c r="J272" s="433">
        <v>60</v>
      </c>
      <c r="K272" s="454">
        <v>54000</v>
      </c>
      <c r="L272" s="1068">
        <f t="shared" si="55"/>
        <v>3240000</v>
      </c>
      <c r="M272" s="1084">
        <f t="shared" si="56"/>
        <v>322</v>
      </c>
      <c r="N272" s="1215" t="str">
        <f t="shared" ref="N272:N316" si="65">+IF(D272="","",IF(AND(MONTH($C$2)&gt;=MONTH(D272),MONTH($C$2)&lt;=MONTH(E272)),"X",""))</f>
        <v>X</v>
      </c>
      <c r="O272" s="1324" t="s">
        <v>2141</v>
      </c>
      <c r="P272" s="1011">
        <f t="shared" si="63"/>
        <v>8.3850931677018639E-2</v>
      </c>
      <c r="Q272" s="1275">
        <v>0.08</v>
      </c>
      <c r="R272" s="1282">
        <f t="shared" si="62"/>
        <v>0.08</v>
      </c>
      <c r="S272" s="1012">
        <f t="shared" ref="S272:S284" si="66">IF(P272="","",IF(Q272&gt;P272,1,(Q272/P272)))</f>
        <v>0.95407407407407407</v>
      </c>
      <c r="T272" s="1230" t="str">
        <f t="shared" si="59"/>
        <v>Normal</v>
      </c>
      <c r="U272" s="1163" t="str">
        <f t="shared" si="60"/>
        <v>J</v>
      </c>
      <c r="V272" s="1095"/>
      <c r="W272" s="1302">
        <f t="shared" si="64"/>
        <v>0.92</v>
      </c>
    </row>
    <row r="273" spans="1:23" s="105" customFormat="1" ht="35.25" hidden="1" customHeight="1" outlineLevel="3" thickBot="1" x14ac:dyDescent="0.3">
      <c r="A273" s="1663"/>
      <c r="B273" s="1665"/>
      <c r="C273" s="1345" t="s">
        <v>2148</v>
      </c>
      <c r="D273" s="423">
        <v>42767</v>
      </c>
      <c r="E273" s="423">
        <v>42885</v>
      </c>
      <c r="F273" s="1677"/>
      <c r="G273" s="1314"/>
      <c r="H273" s="582"/>
      <c r="I273" s="504"/>
      <c r="J273" s="504"/>
      <c r="K273" s="424"/>
      <c r="L273" s="1348"/>
      <c r="M273" s="1349"/>
      <c r="N273" s="1376"/>
      <c r="O273" s="1391" t="s">
        <v>2144</v>
      </c>
      <c r="P273" s="1265"/>
      <c r="Q273" s="1271">
        <v>0.08</v>
      </c>
      <c r="R273" s="1282">
        <f t="shared" si="62"/>
        <v>0.08</v>
      </c>
      <c r="S273" s="1266"/>
      <c r="T273" s="1267"/>
      <c r="U273" s="1169"/>
      <c r="V273" s="1331"/>
      <c r="W273" s="1302"/>
    </row>
    <row r="274" spans="1:23" s="105" customFormat="1" ht="98.25" hidden="1" customHeight="1" outlineLevel="3" thickBot="1" x14ac:dyDescent="0.3">
      <c r="A274" s="1663"/>
      <c r="B274" s="1666"/>
      <c r="C274" s="1655" t="s">
        <v>657</v>
      </c>
      <c r="D274" s="1669">
        <v>42767</v>
      </c>
      <c r="E274" s="1669">
        <v>43089</v>
      </c>
      <c r="F274" s="1678"/>
      <c r="G274" s="1031" t="s">
        <v>632</v>
      </c>
      <c r="H274" s="966" t="s">
        <v>92</v>
      </c>
      <c r="I274" s="467" t="s">
        <v>22</v>
      </c>
      <c r="J274" s="467">
        <v>6</v>
      </c>
      <c r="K274" s="427">
        <v>108000</v>
      </c>
      <c r="L274" s="1069">
        <f t="shared" si="55"/>
        <v>648000</v>
      </c>
      <c r="M274" s="1085">
        <f t="shared" si="56"/>
        <v>322</v>
      </c>
      <c r="N274" s="1216" t="str">
        <f t="shared" si="65"/>
        <v>X</v>
      </c>
      <c r="O274" s="1323" t="s">
        <v>2145</v>
      </c>
      <c r="P274" s="1013">
        <f t="shared" si="63"/>
        <v>8.3850931677018639E-2</v>
      </c>
      <c r="Q274" s="1272">
        <v>0.08</v>
      </c>
      <c r="R274" s="1282">
        <f t="shared" si="62"/>
        <v>0.08</v>
      </c>
      <c r="S274" s="1014">
        <f t="shared" si="66"/>
        <v>0.95407407407407407</v>
      </c>
      <c r="T274" s="1231" t="str">
        <f t="shared" si="59"/>
        <v>Normal</v>
      </c>
      <c r="U274" s="1164" t="str">
        <f t="shared" si="60"/>
        <v>J</v>
      </c>
      <c r="V274" s="845"/>
      <c r="W274" s="1302">
        <f t="shared" si="64"/>
        <v>0.92</v>
      </c>
    </row>
    <row r="275" spans="1:23" s="105" customFormat="1" ht="35.25" hidden="1" customHeight="1" outlineLevel="3" thickBot="1" x14ac:dyDescent="0.3">
      <c r="A275" s="1663"/>
      <c r="B275" s="1667"/>
      <c r="C275" s="1668"/>
      <c r="D275" s="1670"/>
      <c r="E275" s="1670"/>
      <c r="F275" s="1679"/>
      <c r="G275" s="1134" t="s">
        <v>632</v>
      </c>
      <c r="H275" s="428" t="s">
        <v>89</v>
      </c>
      <c r="I275" s="469" t="s">
        <v>22</v>
      </c>
      <c r="J275" s="469">
        <v>2</v>
      </c>
      <c r="K275" s="431">
        <v>162000</v>
      </c>
      <c r="L275" s="1070">
        <f t="shared" si="55"/>
        <v>324000</v>
      </c>
      <c r="M275" s="1086" t="str">
        <f t="shared" si="56"/>
        <v/>
      </c>
      <c r="N275" s="1217" t="str">
        <f t="shared" si="65"/>
        <v/>
      </c>
      <c r="O275" s="1325"/>
      <c r="P275" s="1015" t="str">
        <f t="shared" si="63"/>
        <v/>
      </c>
      <c r="Q275" s="1273"/>
      <c r="R275" s="1282">
        <f t="shared" si="62"/>
        <v>0</v>
      </c>
      <c r="S275" s="1016" t="str">
        <f t="shared" si="66"/>
        <v/>
      </c>
      <c r="T275" s="1232" t="str">
        <f t="shared" si="59"/>
        <v>Sin Iniciar</v>
      </c>
      <c r="U275" s="1165" t="str">
        <f t="shared" si="60"/>
        <v>6</v>
      </c>
      <c r="V275" s="1094"/>
      <c r="W275" s="1302">
        <f t="shared" si="64"/>
        <v>1</v>
      </c>
    </row>
    <row r="276" spans="1:23" s="105" customFormat="1" ht="35.25" hidden="1" customHeight="1" outlineLevel="3" thickBot="1" x14ac:dyDescent="0.3">
      <c r="A276" s="1663"/>
      <c r="B276" s="1645" t="s">
        <v>2089</v>
      </c>
      <c r="C276" s="1335" t="s">
        <v>2098</v>
      </c>
      <c r="D276" s="1336">
        <v>42767</v>
      </c>
      <c r="E276" s="1338">
        <v>42885</v>
      </c>
      <c r="F276" s="1671" t="s">
        <v>1822</v>
      </c>
      <c r="G276" s="1035" t="s">
        <v>659</v>
      </c>
      <c r="H276" s="988" t="s">
        <v>41</v>
      </c>
      <c r="I276" s="433" t="s">
        <v>29</v>
      </c>
      <c r="J276" s="564">
        <v>1</v>
      </c>
      <c r="K276" s="454">
        <v>8640000</v>
      </c>
      <c r="L276" s="1068">
        <f t="shared" si="55"/>
        <v>8640000</v>
      </c>
      <c r="M276" s="1084">
        <f t="shared" si="56"/>
        <v>118</v>
      </c>
      <c r="N276" s="1215" t="str">
        <f t="shared" si="65"/>
        <v>X</v>
      </c>
      <c r="O276" s="1324" t="s">
        <v>2142</v>
      </c>
      <c r="P276" s="1011">
        <f t="shared" si="63"/>
        <v>0.2288135593220339</v>
      </c>
      <c r="Q276" s="1275">
        <v>0.22</v>
      </c>
      <c r="R276" s="1282">
        <f t="shared" si="62"/>
        <v>0.22</v>
      </c>
      <c r="S276" s="1012">
        <f t="shared" si="66"/>
        <v>0.96148148148148149</v>
      </c>
      <c r="T276" s="1230" t="str">
        <f t="shared" si="59"/>
        <v>Normal</v>
      </c>
      <c r="U276" s="1163" t="str">
        <f t="shared" si="60"/>
        <v>J</v>
      </c>
      <c r="V276" s="1095"/>
      <c r="W276" s="1302">
        <f t="shared" si="64"/>
        <v>0.78</v>
      </c>
    </row>
    <row r="277" spans="1:23" s="105" customFormat="1" ht="35.25" hidden="1" customHeight="1" outlineLevel="3" thickBot="1" x14ac:dyDescent="0.3">
      <c r="A277" s="1663"/>
      <c r="B277" s="1646"/>
      <c r="C277" s="561" t="s">
        <v>2096</v>
      </c>
      <c r="D277" s="1337">
        <v>42767</v>
      </c>
      <c r="E277" s="600">
        <v>42885</v>
      </c>
      <c r="F277" s="1672"/>
      <c r="G277" s="1029" t="s">
        <v>660</v>
      </c>
      <c r="H277" s="966" t="s">
        <v>41</v>
      </c>
      <c r="I277" s="467" t="s">
        <v>29</v>
      </c>
      <c r="J277" s="476">
        <v>1</v>
      </c>
      <c r="K277" s="427">
        <v>8640000</v>
      </c>
      <c r="L277" s="1069">
        <f t="shared" si="55"/>
        <v>8640000</v>
      </c>
      <c r="M277" s="1085">
        <f t="shared" si="56"/>
        <v>118</v>
      </c>
      <c r="N277" s="1216" t="str">
        <f t="shared" si="65"/>
        <v>X</v>
      </c>
      <c r="O277" s="1323" t="s">
        <v>2143</v>
      </c>
      <c r="P277" s="1013">
        <f t="shared" si="63"/>
        <v>0.2288135593220339</v>
      </c>
      <c r="Q277" s="1272">
        <v>0.22</v>
      </c>
      <c r="R277" s="1282">
        <f t="shared" si="62"/>
        <v>0.22</v>
      </c>
      <c r="S277" s="1014">
        <f t="shared" si="66"/>
        <v>0.96148148148148149</v>
      </c>
      <c r="T277" s="1231" t="str">
        <f t="shared" si="59"/>
        <v>Normal</v>
      </c>
      <c r="U277" s="1164" t="str">
        <f t="shared" si="60"/>
        <v>J</v>
      </c>
      <c r="V277" s="845"/>
      <c r="W277" s="1302">
        <f t="shared" si="64"/>
        <v>0.78</v>
      </c>
    </row>
    <row r="278" spans="1:23" s="105" customFormat="1" ht="35.25" hidden="1" customHeight="1" outlineLevel="3" thickBot="1" x14ac:dyDescent="0.3">
      <c r="A278" s="1663"/>
      <c r="B278" s="1646"/>
      <c r="C278" s="561" t="s">
        <v>2105</v>
      </c>
      <c r="D278" s="1337">
        <v>42802</v>
      </c>
      <c r="E278" s="600">
        <v>42824</v>
      </c>
      <c r="F278" s="1672"/>
      <c r="G278" s="1029" t="s">
        <v>662</v>
      </c>
      <c r="H278" s="966" t="s">
        <v>93</v>
      </c>
      <c r="I278" s="467" t="s">
        <v>22</v>
      </c>
      <c r="J278" s="479">
        <v>8</v>
      </c>
      <c r="K278" s="427">
        <v>405000</v>
      </c>
      <c r="L278" s="1069">
        <f t="shared" si="55"/>
        <v>3240000</v>
      </c>
      <c r="M278" s="1085" t="str">
        <f t="shared" si="56"/>
        <v/>
      </c>
      <c r="N278" s="1216" t="str">
        <f t="shared" si="65"/>
        <v/>
      </c>
      <c r="O278" s="1323"/>
      <c r="P278" s="1013" t="str">
        <f t="shared" si="63"/>
        <v/>
      </c>
      <c r="Q278" s="1272"/>
      <c r="R278" s="1282">
        <f t="shared" si="62"/>
        <v>0</v>
      </c>
      <c r="S278" s="1014" t="str">
        <f t="shared" si="66"/>
        <v/>
      </c>
      <c r="T278" s="1231" t="str">
        <f t="shared" si="59"/>
        <v>Sin Iniciar</v>
      </c>
      <c r="U278" s="1164" t="str">
        <f t="shared" si="60"/>
        <v>6</v>
      </c>
      <c r="V278" s="845"/>
      <c r="W278" s="1302">
        <f t="shared" si="64"/>
        <v>1</v>
      </c>
    </row>
    <row r="279" spans="1:23" s="105" customFormat="1" ht="35.25" hidden="1" customHeight="1" outlineLevel="3" thickBot="1" x14ac:dyDescent="0.3">
      <c r="A279" s="1663"/>
      <c r="B279" s="1646"/>
      <c r="C279" s="561" t="s">
        <v>2106</v>
      </c>
      <c r="D279" s="1337">
        <v>42767</v>
      </c>
      <c r="E279" s="600">
        <v>42885</v>
      </c>
      <c r="F279" s="1672"/>
      <c r="G279" s="1029" t="s">
        <v>663</v>
      </c>
      <c r="H279" s="966" t="s">
        <v>70</v>
      </c>
      <c r="I279" s="467" t="s">
        <v>111</v>
      </c>
      <c r="J279" s="476">
        <v>3000</v>
      </c>
      <c r="K279" s="427">
        <v>1728</v>
      </c>
      <c r="L279" s="1069">
        <f t="shared" si="55"/>
        <v>5184000</v>
      </c>
      <c r="M279" s="1085">
        <f t="shared" si="56"/>
        <v>118</v>
      </c>
      <c r="N279" s="1216" t="str">
        <f t="shared" si="65"/>
        <v>X</v>
      </c>
      <c r="O279" s="1323" t="s">
        <v>2147</v>
      </c>
      <c r="P279" s="1013">
        <f t="shared" si="63"/>
        <v>0.2288135593220339</v>
      </c>
      <c r="Q279" s="1272">
        <v>0.21</v>
      </c>
      <c r="R279" s="1282">
        <f t="shared" ref="R279:R284" si="67">+Q279</f>
        <v>0.21</v>
      </c>
      <c r="S279" s="1014">
        <f t="shared" si="66"/>
        <v>0.91777777777777769</v>
      </c>
      <c r="T279" s="1231" t="str">
        <f t="shared" si="59"/>
        <v>Normal</v>
      </c>
      <c r="U279" s="1164" t="str">
        <f t="shared" si="60"/>
        <v>J</v>
      </c>
      <c r="V279" s="845"/>
      <c r="W279" s="1302">
        <f t="shared" si="64"/>
        <v>0.79</v>
      </c>
    </row>
    <row r="280" spans="1:23" s="105" customFormat="1" ht="35.25" hidden="1" customHeight="1" outlineLevel="3" thickBot="1" x14ac:dyDescent="0.3">
      <c r="A280" s="1663"/>
      <c r="B280" s="1646"/>
      <c r="C280" s="561" t="s">
        <v>2112</v>
      </c>
      <c r="D280" s="1337">
        <v>42819</v>
      </c>
      <c r="E280" s="600">
        <v>42824</v>
      </c>
      <c r="F280" s="1672"/>
      <c r="G280" s="1029" t="s">
        <v>664</v>
      </c>
      <c r="H280" s="966" t="s">
        <v>41</v>
      </c>
      <c r="I280" s="467" t="s">
        <v>111</v>
      </c>
      <c r="J280" s="479">
        <v>1</v>
      </c>
      <c r="K280" s="427">
        <v>1620000</v>
      </c>
      <c r="L280" s="1069">
        <f t="shared" si="55"/>
        <v>1620000</v>
      </c>
      <c r="M280" s="1085" t="str">
        <f t="shared" si="56"/>
        <v/>
      </c>
      <c r="N280" s="1216" t="str">
        <f t="shared" si="65"/>
        <v/>
      </c>
      <c r="O280" s="1323"/>
      <c r="P280" s="1013" t="str">
        <f t="shared" si="63"/>
        <v/>
      </c>
      <c r="Q280" s="1272"/>
      <c r="R280" s="1282">
        <f t="shared" si="67"/>
        <v>0</v>
      </c>
      <c r="S280" s="1014" t="str">
        <f t="shared" si="66"/>
        <v/>
      </c>
      <c r="T280" s="1231" t="str">
        <f t="shared" si="59"/>
        <v>Sin Iniciar</v>
      </c>
      <c r="U280" s="1164" t="str">
        <f t="shared" si="60"/>
        <v>6</v>
      </c>
      <c r="V280" s="845"/>
      <c r="W280" s="1302">
        <f t="shared" si="64"/>
        <v>1</v>
      </c>
    </row>
    <row r="281" spans="1:23" s="105" customFormat="1" ht="35.25" hidden="1" customHeight="1" outlineLevel="3" thickBot="1" x14ac:dyDescent="0.3">
      <c r="A281" s="1663"/>
      <c r="B281" s="1646"/>
      <c r="C281" s="561" t="s">
        <v>2115</v>
      </c>
      <c r="D281" s="1337">
        <v>42832</v>
      </c>
      <c r="E281" s="600">
        <v>42490</v>
      </c>
      <c r="F281" s="1672"/>
      <c r="G281" s="1029"/>
      <c r="H281" s="1312"/>
      <c r="I281" s="467"/>
      <c r="J281" s="479"/>
      <c r="K281" s="427"/>
      <c r="L281" s="1069"/>
      <c r="M281" s="1085" t="str">
        <f t="shared" si="56"/>
        <v/>
      </c>
      <c r="N281" s="1216" t="str">
        <f t="shared" si="65"/>
        <v/>
      </c>
      <c r="O281" s="1323"/>
      <c r="P281" s="1013" t="str">
        <f t="shared" si="63"/>
        <v/>
      </c>
      <c r="Q281" s="1272"/>
      <c r="R281" s="1282">
        <f t="shared" si="67"/>
        <v>0</v>
      </c>
      <c r="S281" s="1014" t="str">
        <f t="shared" si="66"/>
        <v/>
      </c>
      <c r="T281" s="1231" t="str">
        <f t="shared" si="59"/>
        <v>Sin Iniciar</v>
      </c>
      <c r="U281" s="1164" t="str">
        <f t="shared" si="60"/>
        <v>6</v>
      </c>
      <c r="V281" s="845"/>
      <c r="W281" s="1302"/>
    </row>
    <row r="282" spans="1:23" s="105" customFormat="1" ht="35.25" hidden="1" customHeight="1" outlineLevel="3" thickBot="1" x14ac:dyDescent="0.3">
      <c r="A282" s="1663"/>
      <c r="B282" s="1646"/>
      <c r="C282" s="561" t="s">
        <v>2116</v>
      </c>
      <c r="D282" s="1337">
        <v>42833</v>
      </c>
      <c r="E282" s="600">
        <v>42885</v>
      </c>
      <c r="F282" s="1672"/>
      <c r="G282" s="1029"/>
      <c r="H282" s="1312"/>
      <c r="I282" s="467"/>
      <c r="J282" s="479"/>
      <c r="K282" s="427"/>
      <c r="L282" s="1069"/>
      <c r="M282" s="1085" t="str">
        <f t="shared" si="56"/>
        <v/>
      </c>
      <c r="N282" s="1216" t="str">
        <f t="shared" si="65"/>
        <v/>
      </c>
      <c r="O282" s="1323"/>
      <c r="P282" s="1013" t="str">
        <f t="shared" si="63"/>
        <v/>
      </c>
      <c r="Q282" s="1272"/>
      <c r="R282" s="1282">
        <f t="shared" si="67"/>
        <v>0</v>
      </c>
      <c r="S282" s="1014" t="str">
        <f t="shared" si="66"/>
        <v/>
      </c>
      <c r="T282" s="1231" t="str">
        <f t="shared" si="59"/>
        <v>Sin Iniciar</v>
      </c>
      <c r="U282" s="1164" t="str">
        <f t="shared" si="60"/>
        <v>6</v>
      </c>
      <c r="V282" s="845"/>
      <c r="W282" s="1302"/>
    </row>
    <row r="283" spans="1:23" s="105" customFormat="1" ht="35.25" hidden="1" customHeight="1" outlineLevel="3" thickBot="1" x14ac:dyDescent="0.3">
      <c r="A283" s="1663"/>
      <c r="B283" s="1646"/>
      <c r="C283" s="561" t="s">
        <v>2118</v>
      </c>
      <c r="D283" s="1337">
        <v>42861</v>
      </c>
      <c r="E283" s="600">
        <v>42885</v>
      </c>
      <c r="F283" s="1672"/>
      <c r="G283" s="1029"/>
      <c r="H283" s="1312"/>
      <c r="I283" s="467"/>
      <c r="J283" s="479"/>
      <c r="K283" s="427"/>
      <c r="L283" s="1069"/>
      <c r="M283" s="1085" t="str">
        <f t="shared" si="56"/>
        <v/>
      </c>
      <c r="N283" s="1216" t="str">
        <f t="shared" si="65"/>
        <v/>
      </c>
      <c r="O283" s="1323"/>
      <c r="P283" s="1013" t="str">
        <f t="shared" si="63"/>
        <v/>
      </c>
      <c r="Q283" s="1272"/>
      <c r="R283" s="1282">
        <f t="shared" si="67"/>
        <v>0</v>
      </c>
      <c r="S283" s="1014" t="str">
        <f t="shared" si="66"/>
        <v/>
      </c>
      <c r="T283" s="1231" t="str">
        <f>+IF(S283="","Sin Iniciar",IF(S283&lt;0.6,"Crítico",IF(S283&lt;0.9,"En Proceso",IF(AND(P283=1,Q283=1,S283=1),"Terminado","Normal"))))</f>
        <v>Sin Iniciar</v>
      </c>
      <c r="U283" s="1164" t="str">
        <f t="shared" si="60"/>
        <v>6</v>
      </c>
      <c r="V283" s="845"/>
      <c r="W283" s="1302"/>
    </row>
    <row r="284" spans="1:23" s="105" customFormat="1" ht="39" hidden="1" customHeight="1" outlineLevel="3" thickBot="1" x14ac:dyDescent="0.3">
      <c r="A284" s="1663"/>
      <c r="B284" s="1378" t="s">
        <v>2090</v>
      </c>
      <c r="C284" s="1379" t="s">
        <v>2091</v>
      </c>
      <c r="D284" s="1380">
        <v>42767</v>
      </c>
      <c r="E284" s="1381">
        <v>42794</v>
      </c>
      <c r="F284" s="1382"/>
      <c r="G284" s="1383" t="s">
        <v>665</v>
      </c>
      <c r="H284" s="652" t="s">
        <v>41</v>
      </c>
      <c r="I284" s="1384" t="s">
        <v>22</v>
      </c>
      <c r="J284" s="1385">
        <v>2</v>
      </c>
      <c r="K284" s="1386">
        <v>1080000</v>
      </c>
      <c r="L284" s="1387">
        <f t="shared" si="55"/>
        <v>2160000</v>
      </c>
      <c r="M284" s="1123">
        <f t="shared" si="56"/>
        <v>27</v>
      </c>
      <c r="N284" s="1220" t="str">
        <f t="shared" si="65"/>
        <v>X</v>
      </c>
      <c r="O284" s="1326" t="s">
        <v>2146</v>
      </c>
      <c r="P284" s="1018">
        <f t="shared" si="63"/>
        <v>1</v>
      </c>
      <c r="Q284" s="1277">
        <v>1</v>
      </c>
      <c r="R284" s="1282">
        <f t="shared" si="67"/>
        <v>1</v>
      </c>
      <c r="S284" s="1107">
        <f t="shared" si="66"/>
        <v>1</v>
      </c>
      <c r="T284" s="1236" t="str">
        <f t="shared" si="59"/>
        <v>Terminado</v>
      </c>
      <c r="U284" s="1167" t="str">
        <f t="shared" si="60"/>
        <v>B</v>
      </c>
      <c r="V284" s="1108"/>
      <c r="W284" s="1371">
        <f t="shared" si="64"/>
        <v>0</v>
      </c>
    </row>
    <row r="285" spans="1:23" s="1178" customFormat="1" ht="60" hidden="1" outlineLevel="2" collapsed="1" thickBot="1" x14ac:dyDescent="0.3">
      <c r="A285" s="1564" t="s">
        <v>2052</v>
      </c>
      <c r="B285" s="1565"/>
      <c r="C285" s="1566"/>
      <c r="D285" s="1143"/>
      <c r="E285" s="1144"/>
      <c r="F285" s="1175"/>
      <c r="G285" s="1133"/>
      <c r="H285" s="1133"/>
      <c r="I285" s="1145"/>
      <c r="J285" s="1146"/>
      <c r="K285" s="1133"/>
      <c r="L285" s="1133"/>
      <c r="M285" s="1147" t="str">
        <f t="shared" ref="M285:M316" si="68">+IF(D285="","",IF(MONTH($C$2)&lt;MONTH(D285),"",E285-D285))</f>
        <v/>
      </c>
      <c r="N285" s="1148" t="str">
        <f t="shared" si="65"/>
        <v/>
      </c>
      <c r="O285" s="1176"/>
      <c r="P285" s="1149">
        <f>+IFERROR(SUMPRODUCT(P213:P284,M213:M284)/SUM(M213:M284),0)</f>
        <v>0.15646708567648032</v>
      </c>
      <c r="Q285" s="1161">
        <f>+IFERROR(SUMPRODUCT(Q213:Q284,M213:M284)/SUM(M213:M284),0)</f>
        <v>0.14115448230234864</v>
      </c>
      <c r="R285" s="1292">
        <f>+IFERROR(SUMPRODUCT(R213:R284,M213:M284)/SUM(M213:M284),0)</f>
        <v>0.14115448230234864</v>
      </c>
      <c r="S285" s="1149">
        <f>+IFERROR(Q285/P285,0)</f>
        <v>0.90213530655391105</v>
      </c>
      <c r="T285" s="1238" t="str">
        <f t="shared" ref="T285:T316" si="69">+IF(S285="","Sin Iniciar",IF(S285&lt;0.6,"Crítico",IF(S285&lt;0.9,"En Proceso",IF(AND(P285=1,Q285=1,S285=1),"Terminado","Normal"))))</f>
        <v>Normal</v>
      </c>
      <c r="U285" s="1172" t="str">
        <f t="shared" ref="U285:U316" si="70">+IF(T285="","",IF(T285="Sin Iniciar","6",IF(T285="Crítico","L",IF(T285="En Proceso","K",IF(T285="Normal","J","B")))))</f>
        <v>J</v>
      </c>
      <c r="V285" s="1150"/>
      <c r="W285" s="1302">
        <f t="shared" si="64"/>
        <v>0.85884551769765138</v>
      </c>
    </row>
    <row r="286" spans="1:23" s="105" customFormat="1" ht="51.75" hidden="1" customHeight="1" outlineLevel="3" thickBot="1" x14ac:dyDescent="0.3">
      <c r="A286" s="1632" t="s">
        <v>1731</v>
      </c>
      <c r="B286" s="1492" t="s">
        <v>1720</v>
      </c>
      <c r="C286" s="652" t="s">
        <v>680</v>
      </c>
      <c r="D286" s="1493">
        <v>42765</v>
      </c>
      <c r="E286" s="1493">
        <v>42794</v>
      </c>
      <c r="F286" s="1494" t="s">
        <v>681</v>
      </c>
      <c r="G286" s="1495" t="s">
        <v>682</v>
      </c>
      <c r="H286" s="652" t="s">
        <v>21</v>
      </c>
      <c r="I286" s="1384" t="s">
        <v>22</v>
      </c>
      <c r="J286" s="1384">
        <v>1</v>
      </c>
      <c r="K286" s="1386">
        <v>5000000</v>
      </c>
      <c r="L286" s="1387">
        <f t="shared" ref="L286:L314" si="71">+K286*J286</f>
        <v>5000000</v>
      </c>
      <c r="M286" s="1123">
        <f t="shared" si="68"/>
        <v>29</v>
      </c>
      <c r="N286" s="1220" t="str">
        <f t="shared" si="65"/>
        <v>X</v>
      </c>
      <c r="O286" s="1326" t="s">
        <v>2186</v>
      </c>
      <c r="P286" s="1018">
        <f t="shared" ref="P286:P314" si="72">+IF(N286="","",IFERROR(IF(MONTH($C$2)&lt;MONTH(D286),"",IF(E286&lt;$C$2,1,IF(D286&lt;$C$2,($C$2-D286)/(E286-D286),0))),0))</f>
        <v>1</v>
      </c>
      <c r="Q286" s="1277">
        <v>1</v>
      </c>
      <c r="R286" s="1289">
        <v>0.2</v>
      </c>
      <c r="S286" s="1107">
        <f t="shared" ref="S286:S316" si="73">IF(P286="","",IF(Q286&gt;P286,1,(Q286/P286)))</f>
        <v>1</v>
      </c>
      <c r="T286" s="1236" t="str">
        <f t="shared" si="69"/>
        <v>Terminado</v>
      </c>
      <c r="U286" s="1167" t="str">
        <f t="shared" si="70"/>
        <v>B</v>
      </c>
      <c r="V286" s="1108" t="s">
        <v>1989</v>
      </c>
      <c r="W286" s="1459">
        <f t="shared" si="64"/>
        <v>0.8</v>
      </c>
    </row>
    <row r="287" spans="1:23" s="105" customFormat="1" ht="86.25" hidden="1" customHeight="1" outlineLevel="3" thickBot="1" x14ac:dyDescent="0.3">
      <c r="A287" s="1633"/>
      <c r="B287" s="1492" t="s">
        <v>1721</v>
      </c>
      <c r="C287" s="652" t="s">
        <v>683</v>
      </c>
      <c r="D287" s="1493">
        <v>42750</v>
      </c>
      <c r="E287" s="1493">
        <v>42895</v>
      </c>
      <c r="F287" s="1494" t="s">
        <v>681</v>
      </c>
      <c r="G287" s="1495" t="s">
        <v>682</v>
      </c>
      <c r="H287" s="652" t="s">
        <v>21</v>
      </c>
      <c r="I287" s="1384" t="s">
        <v>22</v>
      </c>
      <c r="J287" s="1384">
        <v>4</v>
      </c>
      <c r="K287" s="1386">
        <v>5000000</v>
      </c>
      <c r="L287" s="1387">
        <f t="shared" si="71"/>
        <v>20000000</v>
      </c>
      <c r="M287" s="1123">
        <f t="shared" si="68"/>
        <v>145</v>
      </c>
      <c r="N287" s="1220" t="str">
        <f t="shared" si="65"/>
        <v>X</v>
      </c>
      <c r="O287" s="1326" t="s">
        <v>2186</v>
      </c>
      <c r="P287" s="1018">
        <f t="shared" si="72"/>
        <v>0.30344827586206896</v>
      </c>
      <c r="Q287" s="1277">
        <v>0.3</v>
      </c>
      <c r="R287" s="1289">
        <v>0.08</v>
      </c>
      <c r="S287" s="1107">
        <f t="shared" si="73"/>
        <v>0.98863636363636365</v>
      </c>
      <c r="T287" s="1236" t="str">
        <f t="shared" si="69"/>
        <v>Normal</v>
      </c>
      <c r="U287" s="1167" t="str">
        <f t="shared" si="70"/>
        <v>J</v>
      </c>
      <c r="V287" s="1108" t="s">
        <v>1992</v>
      </c>
      <c r="W287" s="1459">
        <f t="shared" si="64"/>
        <v>0.92</v>
      </c>
    </row>
    <row r="288" spans="1:23" s="105" customFormat="1" ht="169.5" hidden="1" customHeight="1" outlineLevel="3" thickBot="1" x14ac:dyDescent="0.3">
      <c r="A288" s="1633"/>
      <c r="B288" s="1557" t="s">
        <v>2181</v>
      </c>
      <c r="C288" s="1443" t="s">
        <v>680</v>
      </c>
      <c r="D288" s="1338">
        <v>42767</v>
      </c>
      <c r="E288" s="1338">
        <v>42885</v>
      </c>
      <c r="F288" s="1460" t="s">
        <v>2188</v>
      </c>
      <c r="G288" s="574" t="s">
        <v>1722</v>
      </c>
      <c r="H288" s="1443" t="s">
        <v>54</v>
      </c>
      <c r="I288" s="433" t="s">
        <v>55</v>
      </c>
      <c r="J288" s="433">
        <v>1</v>
      </c>
      <c r="K288" s="454">
        <v>70000000</v>
      </c>
      <c r="L288" s="1068">
        <f t="shared" si="71"/>
        <v>70000000</v>
      </c>
      <c r="M288" s="1084">
        <f t="shared" si="68"/>
        <v>118</v>
      </c>
      <c r="N288" s="1215" t="str">
        <f t="shared" si="65"/>
        <v>X</v>
      </c>
      <c r="O288" s="1324" t="s">
        <v>2187</v>
      </c>
      <c r="P288" s="1011">
        <f t="shared" si="72"/>
        <v>0.2288135593220339</v>
      </c>
      <c r="Q288" s="1275">
        <v>0.22</v>
      </c>
      <c r="R288" s="1287">
        <f>+Q288</f>
        <v>0.22</v>
      </c>
      <c r="S288" s="1012">
        <f t="shared" si="73"/>
        <v>0.96148148148148149</v>
      </c>
      <c r="T288" s="1230" t="str">
        <f t="shared" si="69"/>
        <v>Normal</v>
      </c>
      <c r="U288" s="1163" t="str">
        <f t="shared" si="70"/>
        <v>J</v>
      </c>
      <c r="V288" s="1095"/>
      <c r="W288" s="1458">
        <f t="shared" si="64"/>
        <v>0.78</v>
      </c>
    </row>
    <row r="289" spans="1:23" s="105" customFormat="1" ht="35.25" hidden="1" outlineLevel="3" thickBot="1" x14ac:dyDescent="0.3">
      <c r="A289" s="1633"/>
      <c r="B289" s="1559"/>
      <c r="C289" s="1437" t="s">
        <v>2182</v>
      </c>
      <c r="D289" s="600"/>
      <c r="E289" s="600"/>
      <c r="F289" s="1046" t="s">
        <v>2189</v>
      </c>
      <c r="G289" s="559"/>
      <c r="H289" s="1437"/>
      <c r="I289" s="467"/>
      <c r="J289" s="467"/>
      <c r="K289" s="427"/>
      <c r="L289" s="1069"/>
      <c r="M289" s="1085"/>
      <c r="N289" s="1216"/>
      <c r="O289" s="1323"/>
      <c r="P289" s="1013"/>
      <c r="Q289" s="1272"/>
      <c r="R289" s="1283">
        <f t="shared" ref="R289:R314" si="74">+Q289</f>
        <v>0</v>
      </c>
      <c r="S289" s="1014" t="str">
        <f t="shared" si="73"/>
        <v/>
      </c>
      <c r="T289" s="1231" t="str">
        <f t="shared" si="69"/>
        <v>Sin Iniciar</v>
      </c>
      <c r="U289" s="1164" t="str">
        <f t="shared" si="70"/>
        <v>6</v>
      </c>
      <c r="V289" s="845"/>
      <c r="W289" s="1458"/>
    </row>
    <row r="290" spans="1:23" s="105" customFormat="1" ht="141" hidden="1" customHeight="1" outlineLevel="3" thickBot="1" x14ac:dyDescent="0.3">
      <c r="A290" s="1633"/>
      <c r="B290" s="1559"/>
      <c r="C290" s="1437" t="s">
        <v>2183</v>
      </c>
      <c r="D290" s="600"/>
      <c r="E290" s="600"/>
      <c r="F290" s="1046"/>
      <c r="G290" s="559"/>
      <c r="H290" s="1437"/>
      <c r="I290" s="467"/>
      <c r="J290" s="467"/>
      <c r="K290" s="427"/>
      <c r="L290" s="1069"/>
      <c r="M290" s="1085"/>
      <c r="N290" s="1216"/>
      <c r="O290" s="1323"/>
      <c r="P290" s="1013"/>
      <c r="Q290" s="1272"/>
      <c r="R290" s="1283">
        <f t="shared" si="74"/>
        <v>0</v>
      </c>
      <c r="S290" s="1014" t="str">
        <f t="shared" si="73"/>
        <v/>
      </c>
      <c r="T290" s="1231" t="str">
        <f t="shared" si="69"/>
        <v>Sin Iniciar</v>
      </c>
      <c r="U290" s="1164" t="str">
        <f t="shared" si="70"/>
        <v>6</v>
      </c>
      <c r="V290" s="845"/>
      <c r="W290" s="1458"/>
    </row>
    <row r="291" spans="1:23" s="105" customFormat="1" ht="35.25" hidden="1" outlineLevel="3" thickBot="1" x14ac:dyDescent="0.3">
      <c r="A291" s="1633"/>
      <c r="B291" s="1559"/>
      <c r="C291" s="1437" t="s">
        <v>2184</v>
      </c>
      <c r="D291" s="600"/>
      <c r="E291" s="600"/>
      <c r="F291" s="1046" t="s">
        <v>39</v>
      </c>
      <c r="G291" s="559" t="s">
        <v>685</v>
      </c>
      <c r="H291" s="1437" t="s">
        <v>90</v>
      </c>
      <c r="I291" s="467" t="s">
        <v>55</v>
      </c>
      <c r="J291" s="467">
        <v>1</v>
      </c>
      <c r="K291" s="427">
        <v>30000000</v>
      </c>
      <c r="L291" s="1069">
        <f t="shared" si="71"/>
        <v>30000000</v>
      </c>
      <c r="M291" s="1085" t="str">
        <f t="shared" si="68"/>
        <v/>
      </c>
      <c r="N291" s="1216" t="str">
        <f t="shared" si="65"/>
        <v/>
      </c>
      <c r="O291" s="1323"/>
      <c r="P291" s="1013" t="str">
        <f t="shared" si="72"/>
        <v/>
      </c>
      <c r="Q291" s="1272"/>
      <c r="R291" s="1283">
        <f t="shared" si="74"/>
        <v>0</v>
      </c>
      <c r="S291" s="1014" t="str">
        <f t="shared" si="73"/>
        <v/>
      </c>
      <c r="T291" s="1231" t="str">
        <f t="shared" si="69"/>
        <v>Sin Iniciar</v>
      </c>
      <c r="U291" s="1164" t="str">
        <f t="shared" si="70"/>
        <v>6</v>
      </c>
      <c r="V291" s="845"/>
      <c r="W291" s="1458">
        <f t="shared" si="64"/>
        <v>1</v>
      </c>
    </row>
    <row r="292" spans="1:23" s="105" customFormat="1" ht="35.25" hidden="1" outlineLevel="3" thickBot="1" x14ac:dyDescent="0.3">
      <c r="A292" s="1633"/>
      <c r="B292" s="1630"/>
      <c r="C292" s="428" t="s">
        <v>2185</v>
      </c>
      <c r="D292" s="1137"/>
      <c r="E292" s="1137"/>
      <c r="F292" s="1138"/>
      <c r="G292" s="560"/>
      <c r="H292" s="428"/>
      <c r="I292" s="469"/>
      <c r="J292" s="469"/>
      <c r="K292" s="431"/>
      <c r="L292" s="1070"/>
      <c r="M292" s="1086"/>
      <c r="N292" s="1217"/>
      <c r="O292" s="1325"/>
      <c r="P292" s="1015"/>
      <c r="Q292" s="1273"/>
      <c r="R292" s="1284">
        <f t="shared" si="74"/>
        <v>0</v>
      </c>
      <c r="S292" s="1016" t="str">
        <f t="shared" si="73"/>
        <v/>
      </c>
      <c r="T292" s="1232" t="str">
        <f t="shared" si="69"/>
        <v>Sin Iniciar</v>
      </c>
      <c r="U292" s="1165" t="str">
        <f t="shared" si="70"/>
        <v>6</v>
      </c>
      <c r="V292" s="1094"/>
      <c r="W292" s="1459"/>
    </row>
    <row r="293" spans="1:23" s="105" customFormat="1" ht="45.75" hidden="1" outlineLevel="3" thickBot="1" x14ac:dyDescent="0.3">
      <c r="A293" s="1633"/>
      <c r="B293" s="1557" t="s">
        <v>1725</v>
      </c>
      <c r="C293" s="1443" t="s">
        <v>692</v>
      </c>
      <c r="D293" s="1444">
        <v>42750</v>
      </c>
      <c r="E293" s="1444">
        <v>42767</v>
      </c>
      <c r="F293" s="452" t="s">
        <v>43</v>
      </c>
      <c r="G293" s="574" t="s">
        <v>693</v>
      </c>
      <c r="H293" s="1443" t="s">
        <v>41</v>
      </c>
      <c r="I293" s="433" t="s">
        <v>303</v>
      </c>
      <c r="J293" s="433">
        <v>2</v>
      </c>
      <c r="K293" s="454">
        <v>250000</v>
      </c>
      <c r="L293" s="1068">
        <f t="shared" si="71"/>
        <v>500000</v>
      </c>
      <c r="M293" s="1084">
        <f t="shared" si="68"/>
        <v>17</v>
      </c>
      <c r="N293" s="1215" t="str">
        <f t="shared" si="65"/>
        <v>X</v>
      </c>
      <c r="O293" s="1324" t="s">
        <v>2078</v>
      </c>
      <c r="P293" s="1011">
        <f t="shared" si="72"/>
        <v>1</v>
      </c>
      <c r="Q293" s="1275">
        <v>0.94120000000000004</v>
      </c>
      <c r="R293" s="1287">
        <f t="shared" si="74"/>
        <v>0.94120000000000004</v>
      </c>
      <c r="S293" s="1012">
        <f t="shared" si="73"/>
        <v>0.94120000000000004</v>
      </c>
      <c r="T293" s="1230" t="str">
        <f t="shared" si="69"/>
        <v>Normal</v>
      </c>
      <c r="U293" s="1163" t="str">
        <f t="shared" si="70"/>
        <v>J</v>
      </c>
      <c r="V293" s="1095" t="s">
        <v>1990</v>
      </c>
      <c r="W293" s="1458">
        <f t="shared" si="64"/>
        <v>5.8799999999999963E-2</v>
      </c>
    </row>
    <row r="294" spans="1:23" s="105" customFormat="1" ht="75.75" hidden="1" outlineLevel="3" thickBot="1" x14ac:dyDescent="0.3">
      <c r="A294" s="1633"/>
      <c r="B294" s="1559"/>
      <c r="C294" s="1437" t="s">
        <v>694</v>
      </c>
      <c r="D294" s="1438">
        <v>42750</v>
      </c>
      <c r="E294" s="1438">
        <v>43084</v>
      </c>
      <c r="F294" s="1436" t="s">
        <v>64</v>
      </c>
      <c r="G294" s="559" t="s">
        <v>695</v>
      </c>
      <c r="H294" s="1437" t="s">
        <v>93</v>
      </c>
      <c r="I294" s="467" t="s">
        <v>303</v>
      </c>
      <c r="J294" s="467">
        <v>1</v>
      </c>
      <c r="K294" s="427">
        <v>5000000</v>
      </c>
      <c r="L294" s="1069">
        <f t="shared" si="71"/>
        <v>5000000</v>
      </c>
      <c r="M294" s="1085">
        <f t="shared" si="68"/>
        <v>334</v>
      </c>
      <c r="N294" s="1216" t="str">
        <f t="shared" si="65"/>
        <v>X</v>
      </c>
      <c r="O294" s="1323" t="s">
        <v>2262</v>
      </c>
      <c r="P294" s="1013">
        <f t="shared" si="72"/>
        <v>0.1317365269461078</v>
      </c>
      <c r="Q294" s="1272">
        <v>0.13</v>
      </c>
      <c r="R294" s="1283">
        <f t="shared" si="74"/>
        <v>0.13</v>
      </c>
      <c r="S294" s="1014">
        <f t="shared" si="73"/>
        <v>0.98681818181818182</v>
      </c>
      <c r="T294" s="1231" t="str">
        <f t="shared" si="69"/>
        <v>Normal</v>
      </c>
      <c r="U294" s="1164" t="str">
        <f t="shared" si="70"/>
        <v>J</v>
      </c>
      <c r="V294" s="845" t="s">
        <v>1991</v>
      </c>
      <c r="W294" s="1458">
        <f t="shared" si="64"/>
        <v>0.87</v>
      </c>
    </row>
    <row r="295" spans="1:23" s="105" customFormat="1" ht="35.25" hidden="1" outlineLevel="3" thickBot="1" x14ac:dyDescent="0.3">
      <c r="A295" s="1633"/>
      <c r="B295" s="1559"/>
      <c r="C295" s="1437" t="s">
        <v>2264</v>
      </c>
      <c r="D295" s="1438">
        <v>42767</v>
      </c>
      <c r="E295" s="1438">
        <v>42824</v>
      </c>
      <c r="F295" s="1436" t="s">
        <v>2265</v>
      </c>
      <c r="G295" s="559"/>
      <c r="H295" s="1437"/>
      <c r="I295" s="467"/>
      <c r="J295" s="467"/>
      <c r="K295" s="427"/>
      <c r="L295" s="1069"/>
      <c r="M295" s="1085"/>
      <c r="N295" s="1216" t="str">
        <f t="shared" si="65"/>
        <v>X</v>
      </c>
      <c r="O295" s="1323" t="s">
        <v>2266</v>
      </c>
      <c r="P295" s="1013">
        <f t="shared" ref="P295" si="75">+IF(N295="","",IFERROR(IF(MONTH($C$2)&lt;MONTH(D295),"",IF(E295&lt;$C$2,1,IF(D295&lt;$C$2,($C$2-D295)/(E295-D295),0))),0))</f>
        <v>0.47368421052631576</v>
      </c>
      <c r="Q295" s="1272">
        <v>0.47</v>
      </c>
      <c r="R295" s="1283">
        <f t="shared" ref="R295" si="76">+Q295</f>
        <v>0.47</v>
      </c>
      <c r="S295" s="1014">
        <f t="shared" ref="S295" si="77">IF(P295="","",IF(Q295&gt;P295,1,(Q295/P295)))</f>
        <v>0.99222222222222223</v>
      </c>
      <c r="T295" s="1231" t="str">
        <f t="shared" ref="T295" si="78">+IF(S295="","Sin Iniciar",IF(S295&lt;0.6,"Crítico",IF(S295&lt;0.9,"En Proceso",IF(AND(P295=1,Q295=1,S295=1),"Terminado","Normal"))))</f>
        <v>Normal</v>
      </c>
      <c r="U295" s="1164" t="str">
        <f t="shared" ref="U295" si="79">+IF(T295="","",IF(T295="Sin Iniciar","6",IF(T295="Crítico","L",IF(T295="En Proceso","K",IF(T295="Normal","J","B")))))</f>
        <v>J</v>
      </c>
      <c r="V295" s="845" t="s">
        <v>1991</v>
      </c>
      <c r="W295" s="1458">
        <f t="shared" ref="W295" si="80">1-R295</f>
        <v>0.53</v>
      </c>
    </row>
    <row r="296" spans="1:23" s="105" customFormat="1" ht="35.25" hidden="1" customHeight="1" outlineLevel="3" thickBot="1" x14ac:dyDescent="0.3">
      <c r="A296" s="1633"/>
      <c r="B296" s="1630"/>
      <c r="C296" s="428" t="s">
        <v>696</v>
      </c>
      <c r="D296" s="1439">
        <v>42750</v>
      </c>
      <c r="E296" s="1439">
        <v>43084</v>
      </c>
      <c r="F296" s="430" t="s">
        <v>64</v>
      </c>
      <c r="G296" s="560" t="s">
        <v>697</v>
      </c>
      <c r="H296" s="428" t="s">
        <v>70</v>
      </c>
      <c r="I296" s="469" t="s">
        <v>22</v>
      </c>
      <c r="J296" s="469">
        <v>2</v>
      </c>
      <c r="K296" s="431">
        <v>2500000</v>
      </c>
      <c r="L296" s="1070">
        <f t="shared" si="71"/>
        <v>5000000</v>
      </c>
      <c r="M296" s="1086">
        <f t="shared" si="68"/>
        <v>334</v>
      </c>
      <c r="N296" s="1217" t="str">
        <f t="shared" si="65"/>
        <v>X</v>
      </c>
      <c r="O296" s="1325" t="s">
        <v>2263</v>
      </c>
      <c r="P296" s="1015">
        <f t="shared" si="72"/>
        <v>0.1317365269461078</v>
      </c>
      <c r="Q296" s="1273">
        <v>0.13</v>
      </c>
      <c r="R296" s="1284">
        <f t="shared" si="74"/>
        <v>0.13</v>
      </c>
      <c r="S296" s="1016">
        <f t="shared" si="73"/>
        <v>0.98681818181818182</v>
      </c>
      <c r="T296" s="1232" t="str">
        <f t="shared" si="69"/>
        <v>Normal</v>
      </c>
      <c r="U296" s="1165" t="str">
        <f t="shared" si="70"/>
        <v>J</v>
      </c>
      <c r="V296" s="1094" t="s">
        <v>2021</v>
      </c>
      <c r="W296" s="1459">
        <f t="shared" si="64"/>
        <v>0.87</v>
      </c>
    </row>
    <row r="297" spans="1:23" s="105" customFormat="1" ht="35.25" hidden="1" customHeight="1" outlineLevel="3" thickBot="1" x14ac:dyDescent="0.3">
      <c r="A297" s="1633"/>
      <c r="B297" s="1557" t="s">
        <v>2338</v>
      </c>
      <c r="C297" s="932" t="s">
        <v>2340</v>
      </c>
      <c r="D297" s="1336"/>
      <c r="E297" s="1444"/>
      <c r="F297" s="452"/>
      <c r="G297" s="574"/>
      <c r="H297" s="1443"/>
      <c r="I297" s="433"/>
      <c r="J297" s="433"/>
      <c r="K297" s="454"/>
      <c r="L297" s="1068">
        <f t="shared" si="71"/>
        <v>0</v>
      </c>
      <c r="M297" s="1084" t="str">
        <f t="shared" si="68"/>
        <v/>
      </c>
      <c r="N297" s="1215" t="str">
        <f t="shared" si="65"/>
        <v/>
      </c>
      <c r="O297" s="1324"/>
      <c r="P297" s="1011" t="str">
        <f t="shared" si="72"/>
        <v/>
      </c>
      <c r="Q297" s="1275"/>
      <c r="R297" s="1287">
        <f t="shared" si="74"/>
        <v>0</v>
      </c>
      <c r="S297" s="1012" t="str">
        <f t="shared" si="73"/>
        <v/>
      </c>
      <c r="T297" s="1230" t="str">
        <f t="shared" si="69"/>
        <v>Sin Iniciar</v>
      </c>
      <c r="U297" s="1163" t="str">
        <f t="shared" si="70"/>
        <v>6</v>
      </c>
      <c r="V297" s="1095"/>
      <c r="W297" s="1458">
        <f t="shared" si="64"/>
        <v>1</v>
      </c>
    </row>
    <row r="298" spans="1:23" s="105" customFormat="1" ht="35.25" hidden="1" customHeight="1" outlineLevel="3" thickBot="1" x14ac:dyDescent="0.3">
      <c r="A298" s="1633"/>
      <c r="B298" s="1630"/>
      <c r="C298" s="428" t="s">
        <v>2339</v>
      </c>
      <c r="D298" s="1439"/>
      <c r="E298" s="1439"/>
      <c r="F298" s="430"/>
      <c r="G298" s="560"/>
      <c r="H298" s="428"/>
      <c r="I298" s="469"/>
      <c r="J298" s="469"/>
      <c r="K298" s="431"/>
      <c r="L298" s="1070">
        <f t="shared" si="71"/>
        <v>0</v>
      </c>
      <c r="M298" s="1086" t="str">
        <f t="shared" si="68"/>
        <v/>
      </c>
      <c r="N298" s="1217" t="str">
        <f t="shared" si="65"/>
        <v/>
      </c>
      <c r="O298" s="1325"/>
      <c r="P298" s="1015" t="str">
        <f t="shared" si="72"/>
        <v/>
      </c>
      <c r="Q298" s="1273"/>
      <c r="R298" s="1284">
        <f t="shared" si="74"/>
        <v>0</v>
      </c>
      <c r="S298" s="1016" t="str">
        <f t="shared" si="73"/>
        <v/>
      </c>
      <c r="T298" s="1232" t="str">
        <f t="shared" si="69"/>
        <v>Sin Iniciar</v>
      </c>
      <c r="U298" s="1165" t="str">
        <f t="shared" si="70"/>
        <v>6</v>
      </c>
      <c r="V298" s="1094"/>
      <c r="W298" s="1459">
        <f t="shared" si="64"/>
        <v>1</v>
      </c>
    </row>
    <row r="299" spans="1:23" s="105" customFormat="1" ht="35.25" hidden="1" customHeight="1" outlineLevel="3" thickBot="1" x14ac:dyDescent="0.3">
      <c r="A299" s="1633"/>
      <c r="B299" s="1636" t="s">
        <v>2342</v>
      </c>
      <c r="C299" s="932" t="s">
        <v>2206</v>
      </c>
      <c r="D299" s="1444"/>
      <c r="E299" s="1444"/>
      <c r="F299" s="1603"/>
      <c r="G299" s="574"/>
      <c r="H299" s="1443"/>
      <c r="I299" s="433"/>
      <c r="J299" s="433"/>
      <c r="K299" s="454"/>
      <c r="L299" s="1068">
        <f t="shared" si="71"/>
        <v>0</v>
      </c>
      <c r="M299" s="1084" t="str">
        <f t="shared" si="68"/>
        <v/>
      </c>
      <c r="N299" s="1215" t="str">
        <f t="shared" si="65"/>
        <v/>
      </c>
      <c r="O299" s="1324"/>
      <c r="P299" s="1011" t="str">
        <f t="shared" si="72"/>
        <v/>
      </c>
      <c r="Q299" s="1275"/>
      <c r="R299" s="1287">
        <f t="shared" si="74"/>
        <v>0</v>
      </c>
      <c r="S299" s="1012" t="str">
        <f t="shared" si="73"/>
        <v/>
      </c>
      <c r="T299" s="1230" t="str">
        <f t="shared" si="69"/>
        <v>Sin Iniciar</v>
      </c>
      <c r="U299" s="1163" t="str">
        <f t="shared" si="70"/>
        <v>6</v>
      </c>
      <c r="V299" s="1095"/>
      <c r="W299" s="1458">
        <f t="shared" si="64"/>
        <v>1</v>
      </c>
    </row>
    <row r="300" spans="1:23" s="105" customFormat="1" ht="35.25" hidden="1" customHeight="1" outlineLevel="3" thickBot="1" x14ac:dyDescent="0.3">
      <c r="A300" s="1633"/>
      <c r="B300" s="1637"/>
      <c r="C300" s="470" t="s">
        <v>2207</v>
      </c>
      <c r="D300" s="1439"/>
      <c r="E300" s="1439"/>
      <c r="F300" s="1604"/>
      <c r="G300" s="560"/>
      <c r="H300" s="428"/>
      <c r="I300" s="469"/>
      <c r="J300" s="469"/>
      <c r="K300" s="431"/>
      <c r="L300" s="1070">
        <f t="shared" si="71"/>
        <v>0</v>
      </c>
      <c r="M300" s="1086" t="str">
        <f t="shared" si="68"/>
        <v/>
      </c>
      <c r="N300" s="1217" t="str">
        <f t="shared" si="65"/>
        <v/>
      </c>
      <c r="O300" s="1325"/>
      <c r="P300" s="1015" t="str">
        <f t="shared" si="72"/>
        <v/>
      </c>
      <c r="Q300" s="1273"/>
      <c r="R300" s="1284">
        <f t="shared" si="74"/>
        <v>0</v>
      </c>
      <c r="S300" s="1016" t="str">
        <f t="shared" si="73"/>
        <v/>
      </c>
      <c r="T300" s="1232" t="str">
        <f t="shared" si="69"/>
        <v>Sin Iniciar</v>
      </c>
      <c r="U300" s="1165" t="str">
        <f t="shared" si="70"/>
        <v>6</v>
      </c>
      <c r="V300" s="1094"/>
      <c r="W300" s="1459">
        <f t="shared" si="64"/>
        <v>1</v>
      </c>
    </row>
    <row r="301" spans="1:23" s="105" customFormat="1" ht="35.25" hidden="1" customHeight="1" outlineLevel="3" thickBot="1" x14ac:dyDescent="0.3">
      <c r="A301" s="1633"/>
      <c r="B301" s="1496" t="s">
        <v>2205</v>
      </c>
      <c r="C301" s="652" t="s">
        <v>1711</v>
      </c>
      <c r="D301" s="1493"/>
      <c r="E301" s="1493"/>
      <c r="F301" s="1494"/>
      <c r="G301" s="1495"/>
      <c r="H301" s="652"/>
      <c r="I301" s="1384"/>
      <c r="J301" s="1384"/>
      <c r="K301" s="1386"/>
      <c r="L301" s="1387">
        <f t="shared" si="71"/>
        <v>0</v>
      </c>
      <c r="M301" s="1123" t="str">
        <f t="shared" si="68"/>
        <v/>
      </c>
      <c r="N301" s="1220" t="str">
        <f t="shared" si="65"/>
        <v/>
      </c>
      <c r="O301" s="1326"/>
      <c r="P301" s="1018" t="str">
        <f t="shared" si="72"/>
        <v/>
      </c>
      <c r="Q301" s="1277"/>
      <c r="R301" s="1289">
        <f t="shared" si="74"/>
        <v>0</v>
      </c>
      <c r="S301" s="1107" t="str">
        <f t="shared" si="73"/>
        <v/>
      </c>
      <c r="T301" s="1236" t="str">
        <f t="shared" si="69"/>
        <v>Sin Iniciar</v>
      </c>
      <c r="U301" s="1167" t="str">
        <f t="shared" si="70"/>
        <v>6</v>
      </c>
      <c r="V301" s="1108"/>
      <c r="W301" s="1459">
        <f t="shared" si="64"/>
        <v>1</v>
      </c>
    </row>
    <row r="302" spans="1:23" s="105" customFormat="1" ht="35.25" hidden="1" customHeight="1" outlineLevel="3" x14ac:dyDescent="0.3">
      <c r="A302" s="1633"/>
      <c r="B302" s="1557" t="s">
        <v>2343</v>
      </c>
      <c r="C302" s="1487" t="s">
        <v>2226</v>
      </c>
      <c r="D302" s="1444"/>
      <c r="E302" s="1444"/>
      <c r="F302" s="1443"/>
      <c r="G302" s="1443"/>
      <c r="H302" s="1443"/>
      <c r="I302" s="433"/>
      <c r="J302" s="433"/>
      <c r="K302" s="454"/>
      <c r="L302" s="1497">
        <f t="shared" si="71"/>
        <v>0</v>
      </c>
      <c r="M302" s="1017" t="str">
        <f t="shared" si="68"/>
        <v/>
      </c>
      <c r="N302" s="1498" t="str">
        <f t="shared" si="65"/>
        <v/>
      </c>
      <c r="O302" s="1470"/>
      <c r="P302" s="1011" t="str">
        <f t="shared" si="72"/>
        <v/>
      </c>
      <c r="Q302" s="1471"/>
      <c r="R302" s="1471">
        <f t="shared" si="74"/>
        <v>0</v>
      </c>
      <c r="S302" s="1012" t="str">
        <f t="shared" si="73"/>
        <v/>
      </c>
      <c r="T302" s="1230" t="str">
        <f t="shared" si="69"/>
        <v>Sin Iniciar</v>
      </c>
      <c r="U302" s="1472" t="str">
        <f t="shared" si="70"/>
        <v>6</v>
      </c>
      <c r="V302" s="919"/>
      <c r="W302" s="1473">
        <f t="shared" si="64"/>
        <v>1</v>
      </c>
    </row>
    <row r="303" spans="1:23" s="105" customFormat="1" ht="35.25" hidden="1" customHeight="1" outlineLevel="3" x14ac:dyDescent="0.3">
      <c r="A303" s="1633"/>
      <c r="B303" s="1559"/>
      <c r="C303" s="1491" t="s">
        <v>2208</v>
      </c>
      <c r="D303" s="1438"/>
      <c r="E303" s="1438"/>
      <c r="F303" s="1437"/>
      <c r="G303" s="1437"/>
      <c r="H303" s="1437"/>
      <c r="I303" s="467"/>
      <c r="J303" s="467"/>
      <c r="K303" s="427"/>
      <c r="L303" s="1489">
        <f t="shared" si="71"/>
        <v>0</v>
      </c>
      <c r="M303" s="1463" t="str">
        <f t="shared" si="68"/>
        <v/>
      </c>
      <c r="N303" s="1490" t="str">
        <f t="shared" si="65"/>
        <v/>
      </c>
      <c r="O303" s="1464"/>
      <c r="P303" s="1013" t="str">
        <f t="shared" si="72"/>
        <v/>
      </c>
      <c r="Q303" s="1465"/>
      <c r="R303" s="1465">
        <f t="shared" si="74"/>
        <v>0</v>
      </c>
      <c r="S303" s="1014" t="str">
        <f t="shared" si="73"/>
        <v/>
      </c>
      <c r="T303" s="1231" t="str">
        <f t="shared" si="69"/>
        <v>Sin Iniciar</v>
      </c>
      <c r="U303" s="1466" t="str">
        <f t="shared" si="70"/>
        <v>6</v>
      </c>
      <c r="V303" s="1467"/>
      <c r="W303" s="1474">
        <f t="shared" si="64"/>
        <v>1</v>
      </c>
    </row>
    <row r="304" spans="1:23" s="105" customFormat="1" ht="35.25" hidden="1" customHeight="1" outlineLevel="3" x14ac:dyDescent="0.3">
      <c r="A304" s="1633"/>
      <c r="B304" s="1559"/>
      <c r="C304" s="1491" t="s">
        <v>2228</v>
      </c>
      <c r="D304" s="1438"/>
      <c r="E304" s="1438"/>
      <c r="F304" s="1437"/>
      <c r="G304" s="1437"/>
      <c r="H304" s="1437"/>
      <c r="I304" s="467"/>
      <c r="J304" s="467"/>
      <c r="K304" s="427"/>
      <c r="L304" s="1489">
        <f t="shared" si="71"/>
        <v>0</v>
      </c>
      <c r="M304" s="1463" t="str">
        <f t="shared" si="68"/>
        <v/>
      </c>
      <c r="N304" s="1490" t="str">
        <f t="shared" si="65"/>
        <v/>
      </c>
      <c r="O304" s="1464"/>
      <c r="P304" s="1013" t="str">
        <f t="shared" si="72"/>
        <v/>
      </c>
      <c r="Q304" s="1465"/>
      <c r="R304" s="1465">
        <f t="shared" si="74"/>
        <v>0</v>
      </c>
      <c r="S304" s="1014" t="str">
        <f t="shared" si="73"/>
        <v/>
      </c>
      <c r="T304" s="1231" t="str">
        <f t="shared" si="69"/>
        <v>Sin Iniciar</v>
      </c>
      <c r="U304" s="1466" t="str">
        <f t="shared" si="70"/>
        <v>6</v>
      </c>
      <c r="V304" s="1467"/>
      <c r="W304" s="1474">
        <f t="shared" si="64"/>
        <v>1</v>
      </c>
    </row>
    <row r="305" spans="1:23" s="105" customFormat="1" ht="35.25" hidden="1" customHeight="1" outlineLevel="3" x14ac:dyDescent="0.3">
      <c r="A305" s="1633"/>
      <c r="B305" s="1559"/>
      <c r="C305" s="1491" t="s">
        <v>2229</v>
      </c>
      <c r="D305" s="1438"/>
      <c r="E305" s="1438"/>
      <c r="F305" s="1437"/>
      <c r="G305" s="1437"/>
      <c r="H305" s="1437"/>
      <c r="I305" s="467"/>
      <c r="J305" s="467"/>
      <c r="K305" s="427"/>
      <c r="L305" s="1489">
        <f t="shared" si="71"/>
        <v>0</v>
      </c>
      <c r="M305" s="1463" t="str">
        <f t="shared" si="68"/>
        <v/>
      </c>
      <c r="N305" s="1490" t="str">
        <f t="shared" si="65"/>
        <v/>
      </c>
      <c r="O305" s="1464"/>
      <c r="P305" s="1013" t="str">
        <f t="shared" si="72"/>
        <v/>
      </c>
      <c r="Q305" s="1465"/>
      <c r="R305" s="1465">
        <f t="shared" si="74"/>
        <v>0</v>
      </c>
      <c r="S305" s="1014" t="str">
        <f t="shared" si="73"/>
        <v/>
      </c>
      <c r="T305" s="1231" t="str">
        <f t="shared" si="69"/>
        <v>Sin Iniciar</v>
      </c>
      <c r="U305" s="1466" t="str">
        <f t="shared" si="70"/>
        <v>6</v>
      </c>
      <c r="V305" s="1467"/>
      <c r="W305" s="1474">
        <f t="shared" si="64"/>
        <v>1</v>
      </c>
    </row>
    <row r="306" spans="1:23" s="105" customFormat="1" ht="35.25" hidden="1" customHeight="1" outlineLevel="3" thickBot="1" x14ac:dyDescent="0.3">
      <c r="A306" s="1633"/>
      <c r="B306" s="1630"/>
      <c r="C306" s="1499" t="s">
        <v>2230</v>
      </c>
      <c r="D306" s="1439"/>
      <c r="E306" s="1439"/>
      <c r="F306" s="428"/>
      <c r="G306" s="428"/>
      <c r="H306" s="428"/>
      <c r="I306" s="469"/>
      <c r="J306" s="469"/>
      <c r="K306" s="431"/>
      <c r="L306" s="1500">
        <f>+K306*J306</f>
        <v>0</v>
      </c>
      <c r="M306" s="1477" t="str">
        <f t="shared" si="68"/>
        <v/>
      </c>
      <c r="N306" s="1501" t="str">
        <f t="shared" si="65"/>
        <v/>
      </c>
      <c r="O306" s="1478"/>
      <c r="P306" s="1015" t="str">
        <f t="shared" si="72"/>
        <v/>
      </c>
      <c r="Q306" s="1479"/>
      <c r="R306" s="1479">
        <f t="shared" si="74"/>
        <v>0</v>
      </c>
      <c r="S306" s="1016" t="str">
        <f t="shared" si="73"/>
        <v/>
      </c>
      <c r="T306" s="1232" t="str">
        <f t="shared" si="69"/>
        <v>Sin Iniciar</v>
      </c>
      <c r="U306" s="1480" t="str">
        <f t="shared" si="70"/>
        <v>6</v>
      </c>
      <c r="V306" s="1481"/>
      <c r="W306" s="1482">
        <f t="shared" si="64"/>
        <v>1</v>
      </c>
    </row>
    <row r="307" spans="1:23" s="105" customFormat="1" ht="35.25" hidden="1" customHeight="1" outlineLevel="3" x14ac:dyDescent="0.3">
      <c r="A307" s="1633"/>
      <c r="B307" s="1636" t="s">
        <v>437</v>
      </c>
      <c r="C307" s="1502" t="s">
        <v>2233</v>
      </c>
      <c r="D307" s="1444"/>
      <c r="E307" s="1444"/>
      <c r="F307" s="1443"/>
      <c r="G307" s="1443"/>
      <c r="H307" s="1443"/>
      <c r="I307" s="433"/>
      <c r="J307" s="433"/>
      <c r="K307" s="454"/>
      <c r="L307" s="1497">
        <f>+K307*J307</f>
        <v>0</v>
      </c>
      <c r="M307" s="1017" t="str">
        <f t="shared" si="68"/>
        <v/>
      </c>
      <c r="N307" s="1498" t="str">
        <f t="shared" si="65"/>
        <v/>
      </c>
      <c r="O307" s="1470"/>
      <c r="P307" s="1011" t="str">
        <f t="shared" si="72"/>
        <v/>
      </c>
      <c r="Q307" s="1471"/>
      <c r="R307" s="1471">
        <f t="shared" si="74"/>
        <v>0</v>
      </c>
      <c r="S307" s="1012" t="str">
        <f t="shared" si="73"/>
        <v/>
      </c>
      <c r="T307" s="1230" t="str">
        <f t="shared" si="69"/>
        <v>Sin Iniciar</v>
      </c>
      <c r="U307" s="1472" t="str">
        <f t="shared" si="70"/>
        <v>6</v>
      </c>
      <c r="V307" s="919"/>
      <c r="W307" s="1473">
        <f t="shared" si="64"/>
        <v>1</v>
      </c>
    </row>
    <row r="308" spans="1:23" s="105" customFormat="1" ht="35.25" hidden="1" customHeight="1" outlineLevel="3" x14ac:dyDescent="0.3">
      <c r="A308" s="1633"/>
      <c r="B308" s="1755"/>
      <c r="C308" s="1491" t="s">
        <v>2234</v>
      </c>
      <c r="D308" s="1438"/>
      <c r="E308" s="1438"/>
      <c r="F308" s="1437"/>
      <c r="G308" s="1437"/>
      <c r="H308" s="1437"/>
      <c r="I308" s="467"/>
      <c r="J308" s="467"/>
      <c r="K308" s="427"/>
      <c r="L308" s="1489">
        <f>+K308*J308</f>
        <v>0</v>
      </c>
      <c r="M308" s="1463" t="str">
        <f t="shared" si="68"/>
        <v/>
      </c>
      <c r="N308" s="1490" t="str">
        <f t="shared" si="65"/>
        <v/>
      </c>
      <c r="O308" s="1464"/>
      <c r="P308" s="1013" t="str">
        <f t="shared" si="72"/>
        <v/>
      </c>
      <c r="Q308" s="1465"/>
      <c r="R308" s="1465">
        <f t="shared" si="74"/>
        <v>0</v>
      </c>
      <c r="S308" s="1014" t="str">
        <f t="shared" si="73"/>
        <v/>
      </c>
      <c r="T308" s="1231" t="str">
        <f t="shared" si="69"/>
        <v>Sin Iniciar</v>
      </c>
      <c r="U308" s="1466" t="str">
        <f t="shared" si="70"/>
        <v>6</v>
      </c>
      <c r="V308" s="1467"/>
      <c r="W308" s="1474">
        <f t="shared" si="64"/>
        <v>1</v>
      </c>
    </row>
    <row r="309" spans="1:23" s="105" customFormat="1" ht="35.25" hidden="1" customHeight="1" outlineLevel="3" thickBot="1" x14ac:dyDescent="0.3">
      <c r="A309" s="1633"/>
      <c r="B309" s="1637"/>
      <c r="C309" s="1499" t="s">
        <v>2235</v>
      </c>
      <c r="D309" s="1439"/>
      <c r="E309" s="1439"/>
      <c r="F309" s="428"/>
      <c r="G309" s="428"/>
      <c r="H309" s="428"/>
      <c r="I309" s="469"/>
      <c r="J309" s="469"/>
      <c r="K309" s="431"/>
      <c r="L309" s="1500">
        <f>+K309*J309</f>
        <v>0</v>
      </c>
      <c r="M309" s="1477" t="str">
        <f>+IF(D309="","",IF(MONTH($C$2)&lt;MONTH(D309),"",E309-D309))</f>
        <v/>
      </c>
      <c r="N309" s="1501" t="str">
        <f>+IF(D309="","",IF(AND(MONTH($C$2)&gt;=MONTH(D309),MONTH($C$2)&lt;=MONTH(E309)),"X",""))</f>
        <v/>
      </c>
      <c r="O309" s="1478"/>
      <c r="P309" s="1015" t="str">
        <f>+IF(N309="","",IFERROR(IF(MONTH($C$2)&lt;MONTH(D309),"",IF(E309&lt;$C$2,1,IF(D309&lt;$C$2,($C$2-D309)/(E309-D309),0))),0))</f>
        <v/>
      </c>
      <c r="Q309" s="1479"/>
      <c r="R309" s="1479">
        <f>+Q309</f>
        <v>0</v>
      </c>
      <c r="S309" s="1016" t="str">
        <f>IF(P309="","",IF(Q309&gt;P309,1,(Q309/P309)))</f>
        <v/>
      </c>
      <c r="T309" s="1232" t="str">
        <f>+IF(S309="","Sin Iniciar",IF(S309&lt;0.6,"Crítico",IF(S309&lt;0.9,"En Proceso",IF(AND(P309=1,Q309=1,S309=1),"Terminado","Normal"))))</f>
        <v>Sin Iniciar</v>
      </c>
      <c r="U309" s="1480" t="str">
        <f>+IF(T309="","",IF(T309="Sin Iniciar","6",IF(T309="Crítico","L",IF(T309="En Proceso","K",IF(T309="Normal","J","B")))))</f>
        <v>6</v>
      </c>
      <c r="V309" s="1481"/>
      <c r="W309" s="1482">
        <f>1-R309</f>
        <v>1</v>
      </c>
    </row>
    <row r="310" spans="1:23" s="105" customFormat="1" ht="35.25" hidden="1" customHeight="1" outlineLevel="3" x14ac:dyDescent="0.3">
      <c r="A310" s="1633"/>
      <c r="B310" s="1636" t="s">
        <v>2238</v>
      </c>
      <c r="C310" s="1487" t="s">
        <v>2239</v>
      </c>
      <c r="D310" s="1444"/>
      <c r="E310" s="1444"/>
      <c r="F310" s="1443"/>
      <c r="G310" s="1443"/>
      <c r="H310" s="1443"/>
      <c r="I310" s="433"/>
      <c r="J310" s="433"/>
      <c r="K310" s="454"/>
      <c r="L310" s="1497">
        <f t="shared" ref="L310:L312" si="81">+K310*J310</f>
        <v>0</v>
      </c>
      <c r="M310" s="1017" t="str">
        <f t="shared" ref="M310:M312" si="82">+IF(D310="","",IF(MONTH($C$2)&lt;MONTH(D310),"",E310-D310))</f>
        <v/>
      </c>
      <c r="N310" s="1498" t="str">
        <f t="shared" ref="N310:N312" si="83">+IF(D310="","",IF(AND(MONTH($C$2)&gt;=MONTH(D310),MONTH($C$2)&lt;=MONTH(E310)),"X",""))</f>
        <v/>
      </c>
      <c r="O310" s="1470"/>
      <c r="P310" s="1011" t="str">
        <f t="shared" ref="P310:P312" si="84">+IF(N310="","",IFERROR(IF(MONTH($C$2)&lt;MONTH(D310),"",IF(E310&lt;$C$2,1,IF(D310&lt;$C$2,($C$2-D310)/(E310-D310),0))),0))</f>
        <v/>
      </c>
      <c r="Q310" s="1471"/>
      <c r="R310" s="1471">
        <f t="shared" ref="R310:R312" si="85">+Q310</f>
        <v>0</v>
      </c>
      <c r="S310" s="1012" t="str">
        <f t="shared" ref="S310:S312" si="86">IF(P310="","",IF(Q310&gt;P310,1,(Q310/P310)))</f>
        <v/>
      </c>
      <c r="T310" s="1230" t="str">
        <f t="shared" ref="T310:T312" si="87">+IF(S310="","Sin Iniciar",IF(S310&lt;0.6,"Crítico",IF(S310&lt;0.9,"En Proceso",IF(AND(P310=1,Q310=1,S310=1),"Terminado","Normal"))))</f>
        <v>Sin Iniciar</v>
      </c>
      <c r="U310" s="1472" t="str">
        <f t="shared" ref="U310:U312" si="88">+IF(T310="","",IF(T310="Sin Iniciar","6",IF(T310="Crítico","L",IF(T310="En Proceso","K",IF(T310="Normal","J","B")))))</f>
        <v>6</v>
      </c>
      <c r="V310" s="919"/>
      <c r="W310" s="1473">
        <f t="shared" ref="W310:W312" si="89">1-R310</f>
        <v>1</v>
      </c>
    </row>
    <row r="311" spans="1:23" s="105" customFormat="1" ht="35.25" hidden="1" customHeight="1" outlineLevel="3" x14ac:dyDescent="0.3">
      <c r="A311" s="1633"/>
      <c r="B311" s="1755"/>
      <c r="C311" s="1486" t="s">
        <v>2201</v>
      </c>
      <c r="D311" s="1438"/>
      <c r="E311" s="1438"/>
      <c r="F311" s="1437"/>
      <c r="G311" s="1437"/>
      <c r="H311" s="1437"/>
      <c r="I311" s="467"/>
      <c r="J311" s="467"/>
      <c r="K311" s="427"/>
      <c r="L311" s="1489">
        <f t="shared" si="81"/>
        <v>0</v>
      </c>
      <c r="M311" s="1463" t="str">
        <f t="shared" si="82"/>
        <v/>
      </c>
      <c r="N311" s="1490" t="str">
        <f t="shared" si="83"/>
        <v/>
      </c>
      <c r="O311" s="1464"/>
      <c r="P311" s="1013" t="str">
        <f t="shared" si="84"/>
        <v/>
      </c>
      <c r="Q311" s="1465"/>
      <c r="R311" s="1465">
        <f t="shared" si="85"/>
        <v>0</v>
      </c>
      <c r="S311" s="1014" t="str">
        <f t="shared" si="86"/>
        <v/>
      </c>
      <c r="T311" s="1231" t="str">
        <f t="shared" si="87"/>
        <v>Sin Iniciar</v>
      </c>
      <c r="U311" s="1466" t="str">
        <f t="shared" si="88"/>
        <v>6</v>
      </c>
      <c r="V311" s="1467"/>
      <c r="W311" s="1474">
        <f t="shared" si="89"/>
        <v>1</v>
      </c>
    </row>
    <row r="312" spans="1:23" s="105" customFormat="1" ht="35.25" hidden="1" customHeight="1" outlineLevel="3" thickBot="1" x14ac:dyDescent="0.3">
      <c r="A312" s="1633"/>
      <c r="B312" s="1637"/>
      <c r="C312" s="1488" t="s">
        <v>2348</v>
      </c>
      <c r="D312" s="1439"/>
      <c r="E312" s="1439"/>
      <c r="F312" s="428"/>
      <c r="G312" s="428"/>
      <c r="H312" s="428"/>
      <c r="I312" s="469"/>
      <c r="J312" s="469"/>
      <c r="K312" s="431"/>
      <c r="L312" s="1500">
        <f t="shared" si="81"/>
        <v>0</v>
      </c>
      <c r="M312" s="1477" t="str">
        <f t="shared" si="82"/>
        <v/>
      </c>
      <c r="N312" s="1501" t="str">
        <f t="shared" si="83"/>
        <v/>
      </c>
      <c r="O312" s="1478"/>
      <c r="P312" s="1015" t="str">
        <f t="shared" si="84"/>
        <v/>
      </c>
      <c r="Q312" s="1479"/>
      <c r="R312" s="1479">
        <f t="shared" si="85"/>
        <v>0</v>
      </c>
      <c r="S312" s="1016" t="str">
        <f t="shared" si="86"/>
        <v/>
      </c>
      <c r="T312" s="1232" t="str">
        <f t="shared" si="87"/>
        <v>Sin Iniciar</v>
      </c>
      <c r="U312" s="1480" t="str">
        <f t="shared" si="88"/>
        <v>6</v>
      </c>
      <c r="V312" s="1481"/>
      <c r="W312" s="1482">
        <f t="shared" si="89"/>
        <v>1</v>
      </c>
    </row>
    <row r="313" spans="1:23" s="105" customFormat="1" ht="35.25" hidden="1" customHeight="1" outlineLevel="3" x14ac:dyDescent="0.3">
      <c r="A313" s="1633"/>
      <c r="B313" s="1636" t="s">
        <v>2237</v>
      </c>
      <c r="C313" s="1487" t="s">
        <v>2260</v>
      </c>
      <c r="D313" s="1444"/>
      <c r="E313" s="1444"/>
      <c r="F313" s="1443"/>
      <c r="G313" s="1443"/>
      <c r="H313" s="1443"/>
      <c r="I313" s="433"/>
      <c r="J313" s="433"/>
      <c r="K313" s="454"/>
      <c r="L313" s="1497">
        <f t="shared" si="71"/>
        <v>0</v>
      </c>
      <c r="M313" s="1017" t="str">
        <f t="shared" si="68"/>
        <v/>
      </c>
      <c r="N313" s="1498" t="str">
        <f t="shared" si="65"/>
        <v/>
      </c>
      <c r="O313" s="1470"/>
      <c r="P313" s="1011" t="str">
        <f t="shared" si="72"/>
        <v/>
      </c>
      <c r="Q313" s="1471"/>
      <c r="R313" s="1471">
        <f t="shared" si="74"/>
        <v>0</v>
      </c>
      <c r="S313" s="1012" t="str">
        <f t="shared" si="73"/>
        <v/>
      </c>
      <c r="T313" s="1230" t="str">
        <f t="shared" si="69"/>
        <v>Sin Iniciar</v>
      </c>
      <c r="U313" s="1472" t="str">
        <f t="shared" si="70"/>
        <v>6</v>
      </c>
      <c r="V313" s="919"/>
      <c r="W313" s="1473">
        <f t="shared" si="64"/>
        <v>1</v>
      </c>
    </row>
    <row r="314" spans="1:23" s="105" customFormat="1" ht="35.25" hidden="1" customHeight="1" outlineLevel="3" thickBot="1" x14ac:dyDescent="0.3">
      <c r="A314" s="1633"/>
      <c r="B314" s="1637"/>
      <c r="C314" s="1488" t="s">
        <v>2259</v>
      </c>
      <c r="D314" s="1439"/>
      <c r="E314" s="1439"/>
      <c r="F314" s="428"/>
      <c r="G314" s="428"/>
      <c r="H314" s="428"/>
      <c r="I314" s="469"/>
      <c r="J314" s="469"/>
      <c r="K314" s="431"/>
      <c r="L314" s="1500">
        <f t="shared" si="71"/>
        <v>0</v>
      </c>
      <c r="M314" s="1477" t="str">
        <f t="shared" si="68"/>
        <v/>
      </c>
      <c r="N314" s="1501" t="str">
        <f t="shared" si="65"/>
        <v/>
      </c>
      <c r="O314" s="1478"/>
      <c r="P314" s="1015" t="str">
        <f t="shared" si="72"/>
        <v/>
      </c>
      <c r="Q314" s="1479"/>
      <c r="R314" s="1479">
        <f t="shared" si="74"/>
        <v>0</v>
      </c>
      <c r="S314" s="1016" t="str">
        <f t="shared" si="73"/>
        <v/>
      </c>
      <c r="T314" s="1232" t="str">
        <f t="shared" si="69"/>
        <v>Sin Iniciar</v>
      </c>
      <c r="U314" s="1480" t="str">
        <f t="shared" si="70"/>
        <v>6</v>
      </c>
      <c r="V314" s="1481"/>
      <c r="W314" s="1482">
        <f t="shared" si="64"/>
        <v>1</v>
      </c>
    </row>
    <row r="315" spans="1:23" s="1178" customFormat="1" ht="60" hidden="1" outlineLevel="2" collapsed="1" thickBot="1" x14ac:dyDescent="0.3">
      <c r="A315" s="1564" t="s">
        <v>2053</v>
      </c>
      <c r="B315" s="1565"/>
      <c r="C315" s="1566"/>
      <c r="D315" s="994"/>
      <c r="E315" s="995"/>
      <c r="F315" s="1180"/>
      <c r="G315" s="996"/>
      <c r="H315" s="996"/>
      <c r="I315" s="997"/>
      <c r="J315" s="998"/>
      <c r="K315" s="996"/>
      <c r="L315" s="996"/>
      <c r="M315" s="1083" t="str">
        <f t="shared" si="68"/>
        <v/>
      </c>
      <c r="N315" s="1082" t="str">
        <f t="shared" si="65"/>
        <v/>
      </c>
      <c r="O315" s="1181"/>
      <c r="P315" s="1092">
        <f>+IFERROR(SUMPRODUCT(P286:P314,M286:M314)/SUM(M286:M314),0)</f>
        <v>0.20982599795291709</v>
      </c>
      <c r="Q315" s="1160">
        <f>+IFERROR(SUMPRODUCT(Q286:Q314,M286:M314)/SUM(M286:M314),0)</f>
        <v>0.2060393039918117</v>
      </c>
      <c r="R315" s="1294">
        <f>+IFERROR(SUMPRODUCT(R286:R314,M286:M314)/SUM(M286:M314),0)</f>
        <v>0.14964216990788126</v>
      </c>
      <c r="S315" s="1092">
        <f>+IFERROR(Q315/P315,0)</f>
        <v>0.9819531707317074</v>
      </c>
      <c r="T315" s="1233" t="str">
        <f t="shared" si="69"/>
        <v>Normal</v>
      </c>
      <c r="U315" s="1171" t="str">
        <f t="shared" si="70"/>
        <v>J</v>
      </c>
      <c r="V315" s="1093"/>
      <c r="W315" s="1377">
        <f t="shared" si="64"/>
        <v>0.85035783009211874</v>
      </c>
    </row>
    <row r="316" spans="1:23" s="105" customFormat="1" ht="58.5" hidden="1" customHeight="1" outlineLevel="3" thickBot="1" x14ac:dyDescent="0.3">
      <c r="A316" s="1625" t="s">
        <v>1930</v>
      </c>
      <c r="B316" s="1557" t="s">
        <v>2338</v>
      </c>
      <c r="C316" s="932" t="s">
        <v>2339</v>
      </c>
      <c r="D316" s="1444">
        <v>42767</v>
      </c>
      <c r="E316" s="1444">
        <v>42916</v>
      </c>
      <c r="F316" s="1443"/>
      <c r="G316" s="1443"/>
      <c r="H316" s="1443"/>
      <c r="I316" s="433"/>
      <c r="J316" s="433"/>
      <c r="K316" s="454"/>
      <c r="L316" s="1469">
        <f t="shared" ref="L316" si="90">+K316*J316</f>
        <v>0</v>
      </c>
      <c r="M316" s="1017">
        <f t="shared" si="68"/>
        <v>149</v>
      </c>
      <c r="N316" s="1498" t="str">
        <f t="shared" si="65"/>
        <v>X</v>
      </c>
      <c r="O316" s="1470" t="s">
        <v>2367</v>
      </c>
      <c r="P316" s="1011">
        <f t="shared" ref="P316" si="91">+IF(N316="","",IFERROR(IF(MONTH($C$2)&lt;MONTH(D316),"",IF(E316&lt;$C$2,1,IF(D316&lt;$C$2,($C$2-D316)/(E316-D316),0))),0))</f>
        <v>0.18120805369127516</v>
      </c>
      <c r="Q316" s="1471">
        <v>0.18</v>
      </c>
      <c r="R316" s="1471">
        <f t="shared" ref="R316" si="92">+Q316</f>
        <v>0.18</v>
      </c>
      <c r="S316" s="1012">
        <f t="shared" si="73"/>
        <v>0.9933333333333334</v>
      </c>
      <c r="T316" s="1230" t="str">
        <f t="shared" si="69"/>
        <v>Normal</v>
      </c>
      <c r="U316" s="1472" t="str">
        <f t="shared" si="70"/>
        <v>J</v>
      </c>
      <c r="V316" s="919"/>
      <c r="W316" s="1473">
        <f t="shared" si="64"/>
        <v>0.82000000000000006</v>
      </c>
    </row>
    <row r="317" spans="1:23" s="105" customFormat="1" ht="49.5" hidden="1" customHeight="1" outlineLevel="3" thickBot="1" x14ac:dyDescent="0.3">
      <c r="A317" s="1626"/>
      <c r="B317" s="1558"/>
      <c r="C317" s="568" t="s">
        <v>2362</v>
      </c>
      <c r="D317" s="462">
        <v>42767</v>
      </c>
      <c r="E317" s="462">
        <v>42916</v>
      </c>
      <c r="F317" s="567"/>
      <c r="G317" s="567"/>
      <c r="H317" s="567"/>
      <c r="I317" s="505"/>
      <c r="J317" s="505"/>
      <c r="K317" s="463"/>
      <c r="L317" s="1503">
        <f t="shared" ref="L317:L331" si="93">+K317*J317</f>
        <v>0</v>
      </c>
      <c r="M317" s="1484">
        <f t="shared" ref="M317:M331" si="94">+IF(D317="","",IF(MONTH($C$2)&lt;MONTH(D317),"",E317-D317))</f>
        <v>149</v>
      </c>
      <c r="N317" s="1504" t="str">
        <f t="shared" ref="N317:N331" si="95">+IF(D317="","",IF(AND(MONTH($C$2)&gt;=MONTH(D317),MONTH($C$2)&lt;=MONTH(E317)),"X",""))</f>
        <v>X</v>
      </c>
      <c r="O317" s="1470" t="s">
        <v>2367</v>
      </c>
      <c r="P317" s="1096">
        <f t="shared" ref="P317:P331" si="96">+IF(N317="","",IFERROR(IF(MONTH($C$2)&lt;MONTH(D317),"",IF(E317&lt;$C$2,1,IF(D317&lt;$C$2,($C$2-D317)/(E317-D317),0))),0))</f>
        <v>0.18120805369127516</v>
      </c>
      <c r="Q317" s="1505">
        <v>0.18</v>
      </c>
      <c r="R317" s="1505">
        <f t="shared" ref="R317:R331" si="97">+Q317</f>
        <v>0.18</v>
      </c>
      <c r="S317" s="1097">
        <f t="shared" ref="S317:S331" si="98">IF(P317="","",IF(Q317&gt;P317,1,(Q317/P317)))</f>
        <v>0.9933333333333334</v>
      </c>
      <c r="T317" s="1240" t="str">
        <f t="shared" ref="T317:T331" si="99">+IF(S317="","Sin Iniciar",IF(S317&lt;0.6,"Crítico",IF(S317&lt;0.9,"En Proceso",IF(AND(P317=1,Q317=1,S317=1),"Terminado","Normal"))))</f>
        <v>Normal</v>
      </c>
      <c r="U317" s="1506" t="str">
        <f t="shared" ref="U317:U331" si="100">+IF(T317="","",IF(T317="Sin Iniciar","6",IF(T317="Crítico","L",IF(T317="En Proceso","K",IF(T317="Normal","J","B")))))</f>
        <v>J</v>
      </c>
      <c r="V317" s="1507"/>
      <c r="W317" s="1508">
        <f t="shared" ref="W317:W331" si="101">1-R317</f>
        <v>0.82000000000000006</v>
      </c>
    </row>
    <row r="318" spans="1:23" s="105" customFormat="1" ht="55.5" hidden="1" customHeight="1" outlineLevel="3" x14ac:dyDescent="0.3">
      <c r="A318" s="1626"/>
      <c r="B318" s="1557" t="s">
        <v>2342</v>
      </c>
      <c r="C318" s="657" t="s">
        <v>2341</v>
      </c>
      <c r="D318" s="1444">
        <v>42767</v>
      </c>
      <c r="E318" s="1444">
        <v>43069</v>
      </c>
      <c r="F318" s="1443"/>
      <c r="G318" s="1443"/>
      <c r="H318" s="1443"/>
      <c r="I318" s="433"/>
      <c r="J318" s="433"/>
      <c r="K318" s="454"/>
      <c r="L318" s="1469">
        <f t="shared" si="93"/>
        <v>0</v>
      </c>
      <c r="M318" s="1017">
        <f t="shared" si="94"/>
        <v>302</v>
      </c>
      <c r="N318" s="1498" t="str">
        <f t="shared" si="95"/>
        <v>X</v>
      </c>
      <c r="O318" s="1470" t="s">
        <v>2368</v>
      </c>
      <c r="P318" s="1011">
        <f t="shared" si="96"/>
        <v>8.9403973509933773E-2</v>
      </c>
      <c r="Q318" s="1471">
        <v>8.9399999999999993E-2</v>
      </c>
      <c r="R318" s="1471">
        <f t="shared" si="97"/>
        <v>8.9399999999999993E-2</v>
      </c>
      <c r="S318" s="1012">
        <f t="shared" si="98"/>
        <v>0.99995555555555549</v>
      </c>
      <c r="T318" s="1230" t="str">
        <f t="shared" si="99"/>
        <v>Normal</v>
      </c>
      <c r="U318" s="1472" t="str">
        <f t="shared" si="100"/>
        <v>J</v>
      </c>
      <c r="V318" s="919"/>
      <c r="W318" s="1473">
        <f t="shared" si="101"/>
        <v>0.91059999999999997</v>
      </c>
    </row>
    <row r="319" spans="1:23" s="105" customFormat="1" ht="48.75" hidden="1" customHeight="1" outlineLevel="3" thickBot="1" x14ac:dyDescent="0.3">
      <c r="A319" s="1626"/>
      <c r="B319" s="1558"/>
      <c r="C319" s="567" t="s">
        <v>2207</v>
      </c>
      <c r="D319" s="462">
        <v>42795</v>
      </c>
      <c r="E319" s="462">
        <v>43069</v>
      </c>
      <c r="F319" s="567"/>
      <c r="G319" s="567"/>
      <c r="H319" s="567"/>
      <c r="I319" s="505"/>
      <c r="J319" s="505"/>
      <c r="K319" s="463"/>
      <c r="L319" s="1503">
        <f t="shared" si="93"/>
        <v>0</v>
      </c>
      <c r="M319" s="1484" t="str">
        <f t="shared" si="94"/>
        <v/>
      </c>
      <c r="N319" s="1504" t="str">
        <f t="shared" si="95"/>
        <v/>
      </c>
      <c r="O319" s="1485"/>
      <c r="P319" s="1096" t="str">
        <f t="shared" si="96"/>
        <v/>
      </c>
      <c r="Q319" s="1505"/>
      <c r="R319" s="1505">
        <f t="shared" si="97"/>
        <v>0</v>
      </c>
      <c r="S319" s="1097" t="str">
        <f t="shared" si="98"/>
        <v/>
      </c>
      <c r="T319" s="1240" t="str">
        <f t="shared" si="99"/>
        <v>Sin Iniciar</v>
      </c>
      <c r="U319" s="1506" t="str">
        <f t="shared" si="100"/>
        <v>6</v>
      </c>
      <c r="V319" s="1507"/>
      <c r="W319" s="1508">
        <f t="shared" si="101"/>
        <v>1</v>
      </c>
    </row>
    <row r="320" spans="1:23" s="105" customFormat="1" ht="60.75" hidden="1" customHeight="1" outlineLevel="3" thickBot="1" x14ac:dyDescent="0.3">
      <c r="A320" s="1626"/>
      <c r="B320" s="1440" t="s">
        <v>2205</v>
      </c>
      <c r="C320" s="727" t="s">
        <v>1711</v>
      </c>
      <c r="D320" s="1509">
        <v>42767</v>
      </c>
      <c r="E320" s="1509">
        <v>43008</v>
      </c>
      <c r="F320" s="727"/>
      <c r="G320" s="727"/>
      <c r="H320" s="727"/>
      <c r="I320" s="1510"/>
      <c r="J320" s="1510"/>
      <c r="K320" s="1511"/>
      <c r="L320" s="1512">
        <f t="shared" si="93"/>
        <v>0</v>
      </c>
      <c r="M320" s="1513">
        <f t="shared" si="94"/>
        <v>241</v>
      </c>
      <c r="N320" s="1514" t="str">
        <f t="shared" si="95"/>
        <v>X</v>
      </c>
      <c r="O320" s="1515" t="s">
        <v>2369</v>
      </c>
      <c r="P320" s="1516">
        <f t="shared" si="96"/>
        <v>0.11203319502074689</v>
      </c>
      <c r="Q320" s="1517">
        <v>0.11</v>
      </c>
      <c r="R320" s="1517">
        <f t="shared" si="97"/>
        <v>0.11</v>
      </c>
      <c r="S320" s="1518">
        <f t="shared" si="98"/>
        <v>0.98185185185185186</v>
      </c>
      <c r="T320" s="1519" t="str">
        <f t="shared" si="99"/>
        <v>Normal</v>
      </c>
      <c r="U320" s="1520" t="str">
        <f t="shared" si="100"/>
        <v>J</v>
      </c>
      <c r="V320" s="1521"/>
      <c r="W320" s="1522">
        <f t="shared" si="101"/>
        <v>0.89</v>
      </c>
    </row>
    <row r="321" spans="1:23" s="105" customFormat="1" ht="39" hidden="1" customHeight="1" outlineLevel="3" x14ac:dyDescent="0.3">
      <c r="A321" s="1626"/>
      <c r="B321" s="1557" t="s">
        <v>2343</v>
      </c>
      <c r="C321" s="1468" t="s">
        <v>2208</v>
      </c>
      <c r="D321" s="1509">
        <v>42917</v>
      </c>
      <c r="E321" s="1509">
        <v>43081</v>
      </c>
      <c r="F321" s="1443"/>
      <c r="G321" s="1443"/>
      <c r="H321" s="1443"/>
      <c r="I321" s="433"/>
      <c r="J321" s="433"/>
      <c r="K321" s="454"/>
      <c r="L321" s="1469">
        <f t="shared" si="93"/>
        <v>0</v>
      </c>
      <c r="M321" s="1017" t="str">
        <f>+IF(D321="","",IF(MONTH($C$2)&lt;MONTH(D321),"",E321-D321))</f>
        <v/>
      </c>
      <c r="N321" s="1498" t="str">
        <f>+IF(D321="","",IF(AND(MONTH($C$2)&gt;=MONTH(D321),MONTH($C$2)&lt;=MONTH(E321)),"X",""))</f>
        <v/>
      </c>
      <c r="O321" s="1470"/>
      <c r="P321" s="1011" t="str">
        <f>+IF(N321="","",IFERROR(IF(MONTH($C$2)&lt;MONTH(D321),"",IF(E321&lt;$C$2,1,IF(D321&lt;$C$2,($C$2-D321)/(E321-D321),0))),0))</f>
        <v/>
      </c>
      <c r="Q321" s="1471"/>
      <c r="R321" s="1471">
        <f t="shared" si="97"/>
        <v>0</v>
      </c>
      <c r="S321" s="1012" t="str">
        <f t="shared" si="98"/>
        <v/>
      </c>
      <c r="T321" s="1230" t="str">
        <f t="shared" si="99"/>
        <v>Sin Iniciar</v>
      </c>
      <c r="U321" s="1472" t="str">
        <f t="shared" si="100"/>
        <v>6</v>
      </c>
      <c r="V321" s="919"/>
      <c r="W321" s="1473">
        <f t="shared" si="101"/>
        <v>1</v>
      </c>
    </row>
    <row r="322" spans="1:23" s="105" customFormat="1" ht="35.25" hidden="1" customHeight="1" outlineLevel="3" x14ac:dyDescent="0.3">
      <c r="A322" s="1626"/>
      <c r="B322" s="1559"/>
      <c r="C322" s="1461" t="s">
        <v>2344</v>
      </c>
      <c r="D322" s="1448">
        <v>42917</v>
      </c>
      <c r="E322" s="1448">
        <v>43081</v>
      </c>
      <c r="F322" s="1437"/>
      <c r="G322" s="1437"/>
      <c r="H322" s="1437"/>
      <c r="I322" s="467"/>
      <c r="J322" s="467"/>
      <c r="K322" s="427"/>
      <c r="L322" s="1462">
        <f t="shared" si="93"/>
        <v>0</v>
      </c>
      <c r="M322" s="1463" t="str">
        <f t="shared" si="94"/>
        <v/>
      </c>
      <c r="N322" s="1490" t="str">
        <f t="shared" si="95"/>
        <v/>
      </c>
      <c r="O322" s="1464"/>
      <c r="P322" s="1013" t="str">
        <f t="shared" si="96"/>
        <v/>
      </c>
      <c r="Q322" s="1465"/>
      <c r="R322" s="1465">
        <f t="shared" si="97"/>
        <v>0</v>
      </c>
      <c r="S322" s="1014" t="str">
        <f t="shared" si="98"/>
        <v/>
      </c>
      <c r="T322" s="1231" t="str">
        <f t="shared" si="99"/>
        <v>Sin Iniciar</v>
      </c>
      <c r="U322" s="1466" t="str">
        <f t="shared" si="100"/>
        <v>6</v>
      </c>
      <c r="V322" s="1467"/>
      <c r="W322" s="1474">
        <f t="shared" si="101"/>
        <v>1</v>
      </c>
    </row>
    <row r="323" spans="1:23" s="105" customFormat="1" ht="39" hidden="1" customHeight="1" outlineLevel="3" x14ac:dyDescent="0.3">
      <c r="A323" s="1626"/>
      <c r="B323" s="1559"/>
      <c r="C323" s="1461" t="s">
        <v>2229</v>
      </c>
      <c r="D323" s="1448">
        <v>42917</v>
      </c>
      <c r="E323" s="1448">
        <v>43081</v>
      </c>
      <c r="F323" s="1437"/>
      <c r="G323" s="1437"/>
      <c r="H323" s="1437"/>
      <c r="I323" s="467"/>
      <c r="J323" s="467"/>
      <c r="K323" s="427"/>
      <c r="L323" s="1462">
        <f t="shared" si="93"/>
        <v>0</v>
      </c>
      <c r="M323" s="1463" t="str">
        <f>+IF(D323="","",IF(MONTH($C$2)&lt;MONTH(D323),"",E323-D323))</f>
        <v/>
      </c>
      <c r="N323" s="1490" t="str">
        <f>+IF(D323="","",IF(AND(MONTH($C$2)&gt;=MONTH(D323),MONTH($C$2)&lt;=MONTH(E323)),"X",""))</f>
        <v/>
      </c>
      <c r="O323" s="1464"/>
      <c r="P323" s="1013" t="str">
        <f>+IF(N323="","",IFERROR(IF(MONTH($C$2)&lt;MONTH(D323),"",IF(E323&lt;$C$2,1,IF(D323&lt;$C$2,($C$2-D323)/(E323-D323),0))),0))</f>
        <v/>
      </c>
      <c r="Q323" s="1465"/>
      <c r="R323" s="1465">
        <f t="shared" si="97"/>
        <v>0</v>
      </c>
      <c r="S323" s="1014" t="str">
        <f t="shared" si="98"/>
        <v/>
      </c>
      <c r="T323" s="1231" t="str">
        <f t="shared" si="99"/>
        <v>Sin Iniciar</v>
      </c>
      <c r="U323" s="1466" t="str">
        <f t="shared" si="100"/>
        <v>6</v>
      </c>
      <c r="V323" s="1467"/>
      <c r="W323" s="1474">
        <f t="shared" si="101"/>
        <v>1</v>
      </c>
    </row>
    <row r="324" spans="1:23" s="105" customFormat="1" ht="39" hidden="1" customHeight="1" outlineLevel="3" thickBot="1" x14ac:dyDescent="0.3">
      <c r="A324" s="1626"/>
      <c r="B324" s="1558"/>
      <c r="C324" s="1483" t="s">
        <v>2345</v>
      </c>
      <c r="D324" s="423">
        <v>42917</v>
      </c>
      <c r="E324" s="1525">
        <v>43081</v>
      </c>
      <c r="F324" s="567"/>
      <c r="G324" s="567"/>
      <c r="H324" s="567"/>
      <c r="I324" s="505"/>
      <c r="J324" s="505"/>
      <c r="K324" s="463"/>
      <c r="L324" s="1503">
        <f t="shared" si="93"/>
        <v>0</v>
      </c>
      <c r="M324" s="1484" t="str">
        <f t="shared" si="94"/>
        <v/>
      </c>
      <c r="N324" s="1504" t="str">
        <f t="shared" si="95"/>
        <v/>
      </c>
      <c r="O324" s="1485"/>
      <c r="P324" s="1096" t="str">
        <f t="shared" si="96"/>
        <v/>
      </c>
      <c r="Q324" s="1505"/>
      <c r="R324" s="1505">
        <f t="shared" si="97"/>
        <v>0</v>
      </c>
      <c r="S324" s="1097" t="str">
        <f t="shared" si="98"/>
        <v/>
      </c>
      <c r="T324" s="1240" t="str">
        <f t="shared" si="99"/>
        <v>Sin Iniciar</v>
      </c>
      <c r="U324" s="1506" t="str">
        <f t="shared" si="100"/>
        <v>6</v>
      </c>
      <c r="V324" s="1507"/>
      <c r="W324" s="1508">
        <f t="shared" si="101"/>
        <v>1</v>
      </c>
    </row>
    <row r="325" spans="1:23" s="105" customFormat="1" ht="39" hidden="1" customHeight="1" outlineLevel="3" x14ac:dyDescent="0.3">
      <c r="A325" s="1626"/>
      <c r="B325" s="1557" t="s">
        <v>437</v>
      </c>
      <c r="C325" s="1468" t="s">
        <v>2346</v>
      </c>
      <c r="D325" s="1444"/>
      <c r="E325" s="1444"/>
      <c r="F325" s="1443"/>
      <c r="G325" s="1443"/>
      <c r="H325" s="1443"/>
      <c r="I325" s="433"/>
      <c r="J325" s="433"/>
      <c r="K325" s="454"/>
      <c r="L325" s="1469">
        <f t="shared" si="93"/>
        <v>0</v>
      </c>
      <c r="M325" s="1017" t="str">
        <f t="shared" si="94"/>
        <v/>
      </c>
      <c r="N325" s="1498" t="str">
        <f t="shared" si="95"/>
        <v/>
      </c>
      <c r="O325" s="1470"/>
      <c r="P325" s="1011" t="str">
        <f t="shared" si="96"/>
        <v/>
      </c>
      <c r="Q325" s="1471"/>
      <c r="R325" s="1471">
        <f t="shared" si="97"/>
        <v>0</v>
      </c>
      <c r="S325" s="1012" t="str">
        <f t="shared" si="98"/>
        <v/>
      </c>
      <c r="T325" s="1230" t="str">
        <f t="shared" si="99"/>
        <v>Sin Iniciar</v>
      </c>
      <c r="U325" s="1472" t="str">
        <f t="shared" si="100"/>
        <v>6</v>
      </c>
      <c r="V325" s="919"/>
      <c r="W325" s="1473">
        <f t="shared" si="101"/>
        <v>1</v>
      </c>
    </row>
    <row r="326" spans="1:23" s="105" customFormat="1" ht="39" hidden="1" customHeight="1" outlineLevel="3" x14ac:dyDescent="0.3">
      <c r="A326" s="1626"/>
      <c r="B326" s="1559"/>
      <c r="C326" s="1461" t="s">
        <v>2234</v>
      </c>
      <c r="D326" s="1438"/>
      <c r="E326" s="1438"/>
      <c r="F326" s="1437"/>
      <c r="G326" s="1437"/>
      <c r="H326" s="1437"/>
      <c r="I326" s="467"/>
      <c r="J326" s="467"/>
      <c r="K326" s="427"/>
      <c r="L326" s="1462">
        <f t="shared" si="93"/>
        <v>0</v>
      </c>
      <c r="M326" s="1463" t="str">
        <f t="shared" si="94"/>
        <v/>
      </c>
      <c r="N326" s="1490" t="str">
        <f t="shared" si="95"/>
        <v/>
      </c>
      <c r="O326" s="1464"/>
      <c r="P326" s="1013" t="str">
        <f t="shared" si="96"/>
        <v/>
      </c>
      <c r="Q326" s="1465"/>
      <c r="R326" s="1465">
        <f t="shared" si="97"/>
        <v>0</v>
      </c>
      <c r="S326" s="1014" t="str">
        <f t="shared" si="98"/>
        <v/>
      </c>
      <c r="T326" s="1231" t="str">
        <f t="shared" si="99"/>
        <v>Sin Iniciar</v>
      </c>
      <c r="U326" s="1466" t="str">
        <f t="shared" si="100"/>
        <v>6</v>
      </c>
      <c r="V326" s="1467"/>
      <c r="W326" s="1474">
        <f t="shared" si="101"/>
        <v>1</v>
      </c>
    </row>
    <row r="327" spans="1:23" s="105" customFormat="1" ht="39" hidden="1" customHeight="1" outlineLevel="3" thickBot="1" x14ac:dyDescent="0.3">
      <c r="A327" s="1626"/>
      <c r="B327" s="1558"/>
      <c r="C327" s="1483" t="s">
        <v>2363</v>
      </c>
      <c r="D327" s="462"/>
      <c r="E327" s="462"/>
      <c r="F327" s="567"/>
      <c r="G327" s="567"/>
      <c r="H327" s="567"/>
      <c r="I327" s="505"/>
      <c r="J327" s="505"/>
      <c r="K327" s="463"/>
      <c r="L327" s="1503">
        <f t="shared" si="93"/>
        <v>0</v>
      </c>
      <c r="M327" s="1484" t="str">
        <f t="shared" si="94"/>
        <v/>
      </c>
      <c r="N327" s="1504" t="str">
        <f t="shared" si="95"/>
        <v/>
      </c>
      <c r="O327" s="1485"/>
      <c r="P327" s="1096" t="str">
        <f t="shared" si="96"/>
        <v/>
      </c>
      <c r="Q327" s="1505"/>
      <c r="R327" s="1505">
        <f t="shared" si="97"/>
        <v>0</v>
      </c>
      <c r="S327" s="1097" t="str">
        <f t="shared" si="98"/>
        <v/>
      </c>
      <c r="T327" s="1240" t="str">
        <f t="shared" si="99"/>
        <v>Sin Iniciar</v>
      </c>
      <c r="U327" s="1506" t="str">
        <f t="shared" si="100"/>
        <v>6</v>
      </c>
      <c r="V327" s="1507"/>
      <c r="W327" s="1508">
        <f t="shared" si="101"/>
        <v>1</v>
      </c>
    </row>
    <row r="328" spans="1:23" s="105" customFormat="1" ht="51.75" hidden="1" customHeight="1" outlineLevel="3" x14ac:dyDescent="0.3">
      <c r="A328" s="1626"/>
      <c r="B328" s="1557" t="s">
        <v>2238</v>
      </c>
      <c r="C328" s="1487" t="s">
        <v>2239</v>
      </c>
      <c r="D328" s="1444">
        <v>42767</v>
      </c>
      <c r="E328" s="1444">
        <v>43081</v>
      </c>
      <c r="F328" s="1443"/>
      <c r="G328" s="1443"/>
      <c r="H328" s="1443"/>
      <c r="I328" s="433"/>
      <c r="J328" s="433"/>
      <c r="K328" s="454"/>
      <c r="L328" s="1469">
        <f t="shared" si="93"/>
        <v>0</v>
      </c>
      <c r="M328" s="1017">
        <f t="shared" si="94"/>
        <v>314</v>
      </c>
      <c r="N328" s="1498" t="str">
        <f t="shared" si="95"/>
        <v>X</v>
      </c>
      <c r="O328" s="1470" t="s">
        <v>2370</v>
      </c>
      <c r="P328" s="1011">
        <f t="shared" si="96"/>
        <v>8.598726114649681E-2</v>
      </c>
      <c r="Q328" s="1471">
        <v>0.08</v>
      </c>
      <c r="R328" s="1471">
        <f t="shared" si="97"/>
        <v>0.08</v>
      </c>
      <c r="S328" s="1012">
        <f t="shared" si="98"/>
        <v>0.9303703703703704</v>
      </c>
      <c r="T328" s="1230" t="str">
        <f t="shared" si="99"/>
        <v>Normal</v>
      </c>
      <c r="U328" s="1472" t="str">
        <f t="shared" si="100"/>
        <v>J</v>
      </c>
      <c r="V328" s="919"/>
      <c r="W328" s="1473">
        <f t="shared" si="101"/>
        <v>0.92</v>
      </c>
    </row>
    <row r="329" spans="1:23" s="105" customFormat="1" ht="39" hidden="1" customHeight="1" outlineLevel="3" x14ac:dyDescent="0.3">
      <c r="A329" s="1626"/>
      <c r="B329" s="1559"/>
      <c r="C329" s="1486" t="s">
        <v>2201</v>
      </c>
      <c r="D329" s="1438">
        <v>42795</v>
      </c>
      <c r="E329" s="1438">
        <v>43081</v>
      </c>
      <c r="F329" s="1437"/>
      <c r="G329" s="1437"/>
      <c r="H329" s="1437"/>
      <c r="I329" s="467"/>
      <c r="J329" s="467"/>
      <c r="K329" s="427"/>
      <c r="L329" s="1462">
        <f t="shared" si="93"/>
        <v>0</v>
      </c>
      <c r="M329" s="1463" t="str">
        <f t="shared" si="94"/>
        <v/>
      </c>
      <c r="N329" s="1490" t="str">
        <f t="shared" si="95"/>
        <v/>
      </c>
      <c r="O329" s="1464"/>
      <c r="P329" s="1013" t="str">
        <f t="shared" si="96"/>
        <v/>
      </c>
      <c r="Q329" s="1465"/>
      <c r="R329" s="1465">
        <f t="shared" si="97"/>
        <v>0</v>
      </c>
      <c r="S329" s="1014" t="str">
        <f t="shared" si="98"/>
        <v/>
      </c>
      <c r="T329" s="1231" t="str">
        <f t="shared" si="99"/>
        <v>Sin Iniciar</v>
      </c>
      <c r="U329" s="1466" t="str">
        <f t="shared" si="100"/>
        <v>6</v>
      </c>
      <c r="V329" s="1467"/>
      <c r="W329" s="1474">
        <f t="shared" si="101"/>
        <v>1</v>
      </c>
    </row>
    <row r="330" spans="1:23" s="105" customFormat="1" ht="66" hidden="1" customHeight="1" outlineLevel="3" thickBot="1" x14ac:dyDescent="0.3">
      <c r="A330" s="1626"/>
      <c r="B330" s="1558"/>
      <c r="C330" s="1523" t="s">
        <v>2364</v>
      </c>
      <c r="D330" s="462">
        <v>42767</v>
      </c>
      <c r="E330" s="462">
        <v>43069</v>
      </c>
      <c r="F330" s="567"/>
      <c r="G330" s="567"/>
      <c r="H330" s="567"/>
      <c r="I330" s="505"/>
      <c r="J330" s="505"/>
      <c r="K330" s="463"/>
      <c r="L330" s="1503">
        <f t="shared" si="93"/>
        <v>0</v>
      </c>
      <c r="M330" s="1484">
        <f t="shared" si="94"/>
        <v>302</v>
      </c>
      <c r="N330" s="1504" t="str">
        <f t="shared" si="95"/>
        <v>X</v>
      </c>
      <c r="O330" s="1485" t="s">
        <v>2371</v>
      </c>
      <c r="P330" s="1096">
        <f t="shared" si="96"/>
        <v>8.9403973509933773E-2</v>
      </c>
      <c r="Q330" s="1505">
        <v>8.5000000000000006E-2</v>
      </c>
      <c r="R330" s="1505">
        <v>0.08</v>
      </c>
      <c r="S330" s="1097">
        <f t="shared" si="98"/>
        <v>0.95074074074074078</v>
      </c>
      <c r="T330" s="1240" t="str">
        <f t="shared" si="99"/>
        <v>Normal</v>
      </c>
      <c r="U330" s="1506" t="str">
        <f t="shared" si="100"/>
        <v>J</v>
      </c>
      <c r="V330" s="1507"/>
      <c r="W330" s="1508">
        <f t="shared" si="101"/>
        <v>0.92</v>
      </c>
    </row>
    <row r="331" spans="1:23" s="105" customFormat="1" ht="71.25" hidden="1" customHeight="1" outlineLevel="3" thickBot="1" x14ac:dyDescent="0.3">
      <c r="A331" s="1626"/>
      <c r="B331" s="1447" t="s">
        <v>2366</v>
      </c>
      <c r="C331" s="1468" t="s">
        <v>2365</v>
      </c>
      <c r="D331" s="1444">
        <v>42767</v>
      </c>
      <c r="E331" s="1444">
        <v>43069</v>
      </c>
      <c r="F331" s="1443"/>
      <c r="G331" s="1443"/>
      <c r="H331" s="1443"/>
      <c r="I331" s="433"/>
      <c r="J331" s="433"/>
      <c r="K331" s="454"/>
      <c r="L331" s="1469">
        <f t="shared" si="93"/>
        <v>0</v>
      </c>
      <c r="M331" s="1017">
        <f t="shared" si="94"/>
        <v>302</v>
      </c>
      <c r="N331" s="1498" t="str">
        <f t="shared" si="95"/>
        <v>X</v>
      </c>
      <c r="O331" s="1470" t="s">
        <v>2372</v>
      </c>
      <c r="P331" s="1011">
        <f t="shared" si="96"/>
        <v>8.9403973509933773E-2</v>
      </c>
      <c r="Q331" s="1471">
        <v>8.5000000000000006E-2</v>
      </c>
      <c r="R331" s="1471">
        <f t="shared" si="97"/>
        <v>8.5000000000000006E-2</v>
      </c>
      <c r="S331" s="1012">
        <f t="shared" si="98"/>
        <v>0.95074074074074078</v>
      </c>
      <c r="T331" s="1230" t="str">
        <f t="shared" si="99"/>
        <v>Normal</v>
      </c>
      <c r="U331" s="1472" t="str">
        <f t="shared" si="100"/>
        <v>J</v>
      </c>
      <c r="V331" s="919"/>
      <c r="W331" s="1473">
        <f t="shared" si="101"/>
        <v>0.91500000000000004</v>
      </c>
    </row>
    <row r="332" spans="1:23" s="1178" customFormat="1" ht="60" hidden="1" outlineLevel="2" collapsed="1" thickBot="1" x14ac:dyDescent="0.3">
      <c r="A332" s="1565" t="s">
        <v>2054</v>
      </c>
      <c r="B332" s="1567"/>
      <c r="C332" s="1568"/>
      <c r="D332" s="994"/>
      <c r="E332" s="995"/>
      <c r="F332" s="1180"/>
      <c r="G332" s="996"/>
      <c r="H332" s="996"/>
      <c r="I332" s="997"/>
      <c r="J332" s="998"/>
      <c r="K332" s="996"/>
      <c r="L332" s="996"/>
      <c r="M332" s="1083" t="str">
        <f t="shared" ref="M332" si="102">+IF(D332="","",IF(MONTH($C$2)&lt;MONTH(D332),"",E332-D332))</f>
        <v/>
      </c>
      <c r="N332" s="1082" t="str">
        <f t="shared" ref="N332:N416" si="103">+IF(D332="","",IF(AND(MONTH($C$2)&gt;=MONTH(D332),MONTH($C$2)&lt;=MONTH(E332)),"X",""))</f>
        <v/>
      </c>
      <c r="O332" s="1181"/>
      <c r="P332" s="1092">
        <f>+IFERROR(SUMPRODUCT(P316:P331,M316:M331)/SUM(M316:M331),0)</f>
        <v>0.10744741330301308</v>
      </c>
      <c r="Q332" s="1160">
        <f>+IFERROR(SUMPRODUCT(Q316:Q331,M316:M331)/SUM(M316:M331),0)</f>
        <v>0.10438249005116546</v>
      </c>
      <c r="R332" s="1294">
        <f>+IFERROR(SUMPRODUCT(R316:R331,M316:M331)/SUM(M316:M331),0)</f>
        <v>0.10352404775440591</v>
      </c>
      <c r="S332" s="1092">
        <f>+IFERROR(Q332/P332,0)</f>
        <v>0.97147513227513249</v>
      </c>
      <c r="T332" s="1233" t="str">
        <f t="shared" ref="T332:T347" si="104">+IF(S332="","Sin Iniciar",IF(S332&lt;0.6,"Crítico",IF(S332&lt;0.9,"En Proceso",IF(AND(P332=1,Q332=1,S332=1),"Terminado","Normal"))))</f>
        <v>Normal</v>
      </c>
      <c r="U332" s="1171" t="str">
        <f t="shared" ref="U332:U347" si="105">+IF(T332="","",IF(T332="Sin Iniciar","6",IF(T332="Crítico","L",IF(T332="En Proceso","K",IF(T332="Normal","J","B")))))</f>
        <v>J</v>
      </c>
      <c r="V332" s="1093"/>
      <c r="W332" s="1301">
        <f t="shared" ref="W332:W414" si="106">1-R332</f>
        <v>0.89647595224559407</v>
      </c>
    </row>
    <row r="333" spans="1:23" s="105" customFormat="1" ht="51.75" hidden="1" customHeight="1" outlineLevel="3" thickBot="1" x14ac:dyDescent="0.3">
      <c r="A333" s="1627"/>
      <c r="B333" s="1048" t="s">
        <v>1743</v>
      </c>
      <c r="C333" s="990" t="s">
        <v>1759</v>
      </c>
      <c r="D333" s="541">
        <v>42767</v>
      </c>
      <c r="E333" s="541">
        <v>42916</v>
      </c>
      <c r="F333" s="723"/>
      <c r="G333" s="1034" t="s">
        <v>833</v>
      </c>
      <c r="H333" s="966" t="s">
        <v>89</v>
      </c>
      <c r="I333" s="767"/>
      <c r="J333" s="542">
        <v>1</v>
      </c>
      <c r="K333" s="543">
        <f>+L333</f>
        <v>50000000</v>
      </c>
      <c r="L333" s="1073">
        <v>50000000</v>
      </c>
      <c r="M333" s="1085">
        <f t="shared" ref="M333:M427" si="107">+IF(D333="","",IF(MONTH($C$2)&lt;MONTH(D333),"",E333-D333))</f>
        <v>149</v>
      </c>
      <c r="N333" s="1225" t="str">
        <f t="shared" si="103"/>
        <v>X</v>
      </c>
      <c r="O333" s="1323" t="s">
        <v>2394</v>
      </c>
      <c r="P333" s="1013">
        <f t="shared" ref="P333:P345" si="108">+IF(N333="","",IFERROR(IF(MONTH($C$2)&lt;MONTH(D333),"",IF(E333&lt;$C$2,1,IF(D333&lt;$C$2,($C$2-D333)/(E333-D333),0))),0))</f>
        <v>0.18120805369127516</v>
      </c>
      <c r="Q333" s="1272">
        <v>0.18</v>
      </c>
      <c r="R333" s="1283">
        <f>+Q333</f>
        <v>0.18</v>
      </c>
      <c r="S333" s="1014">
        <f t="shared" ref="S333:S349" si="109">IF(P333="","",IF(Q333&gt;P333,1,(Q333/P333)))</f>
        <v>0.9933333333333334</v>
      </c>
      <c r="T333" s="1231" t="str">
        <f t="shared" si="104"/>
        <v>Normal</v>
      </c>
      <c r="U333" s="1164" t="str">
        <f t="shared" si="105"/>
        <v>J</v>
      </c>
      <c r="V333" s="845" t="s">
        <v>1993</v>
      </c>
      <c r="W333" s="1302">
        <f t="shared" si="106"/>
        <v>0.82000000000000006</v>
      </c>
    </row>
    <row r="334" spans="1:23" s="105" customFormat="1" ht="51.75" hidden="1" customHeight="1" outlineLevel="3" x14ac:dyDescent="0.3">
      <c r="A334" s="1627"/>
      <c r="B334" s="1557" t="s">
        <v>2338</v>
      </c>
      <c r="C334" s="932" t="s">
        <v>2339</v>
      </c>
      <c r="D334" s="1452">
        <v>42795</v>
      </c>
      <c r="E334" s="1452">
        <v>43084</v>
      </c>
      <c r="F334" s="1451"/>
      <c r="G334" s="1451"/>
      <c r="H334" s="1451"/>
      <c r="I334" s="433"/>
      <c r="J334" s="433"/>
      <c r="K334" s="454"/>
      <c r="L334" s="1469">
        <f t="shared" ref="L334:L345" si="110">+K334*J334</f>
        <v>0</v>
      </c>
      <c r="M334" s="1017" t="str">
        <f t="shared" si="107"/>
        <v/>
      </c>
      <c r="N334" s="1498" t="str">
        <f t="shared" si="103"/>
        <v/>
      </c>
      <c r="O334" s="1470"/>
      <c r="P334" s="1011" t="str">
        <f t="shared" si="108"/>
        <v/>
      </c>
      <c r="Q334" s="1471"/>
      <c r="R334" s="1471">
        <f t="shared" ref="R334:R345" si="111">+Q334</f>
        <v>0</v>
      </c>
      <c r="S334" s="1012" t="str">
        <f t="shared" si="109"/>
        <v/>
      </c>
      <c r="T334" s="1230" t="str">
        <f t="shared" si="104"/>
        <v>Sin Iniciar</v>
      </c>
      <c r="U334" s="1472" t="str">
        <f t="shared" si="105"/>
        <v>6</v>
      </c>
      <c r="V334" s="919"/>
      <c r="W334" s="1473">
        <f t="shared" si="106"/>
        <v>1</v>
      </c>
    </row>
    <row r="335" spans="1:23" s="105" customFormat="1" ht="51.75" hidden="1" customHeight="1" outlineLevel="3" thickBot="1" x14ac:dyDescent="0.3">
      <c r="A335" s="1627"/>
      <c r="B335" s="1558"/>
      <c r="C335" s="568" t="s">
        <v>2362</v>
      </c>
      <c r="D335" s="462">
        <v>42767</v>
      </c>
      <c r="E335" s="462">
        <v>43084</v>
      </c>
      <c r="F335" s="567"/>
      <c r="G335" s="567"/>
      <c r="H335" s="567"/>
      <c r="I335" s="505"/>
      <c r="J335" s="505"/>
      <c r="K335" s="463"/>
      <c r="L335" s="1503">
        <f t="shared" si="110"/>
        <v>0</v>
      </c>
      <c r="M335" s="1484">
        <f t="shared" si="107"/>
        <v>317</v>
      </c>
      <c r="N335" s="1504" t="str">
        <f t="shared" si="103"/>
        <v>X</v>
      </c>
      <c r="O335" s="1485" t="s">
        <v>2390</v>
      </c>
      <c r="P335" s="1096">
        <f t="shared" si="108"/>
        <v>8.5173501577287064E-2</v>
      </c>
      <c r="Q335" s="1505">
        <v>0.08</v>
      </c>
      <c r="R335" s="1505">
        <f t="shared" si="111"/>
        <v>0.08</v>
      </c>
      <c r="S335" s="1097">
        <f t="shared" si="109"/>
        <v>0.93925925925925935</v>
      </c>
      <c r="T335" s="1240" t="str">
        <f t="shared" si="104"/>
        <v>Normal</v>
      </c>
      <c r="U335" s="1506" t="str">
        <f t="shared" si="105"/>
        <v>J</v>
      </c>
      <c r="V335" s="1507"/>
      <c r="W335" s="1508">
        <f t="shared" si="106"/>
        <v>0.92</v>
      </c>
    </row>
    <row r="336" spans="1:23" s="105" customFormat="1" ht="51.75" hidden="1" customHeight="1" outlineLevel="3" x14ac:dyDescent="0.3">
      <c r="A336" s="1627"/>
      <c r="B336" s="1557" t="s">
        <v>2342</v>
      </c>
      <c r="C336" s="657" t="s">
        <v>2341</v>
      </c>
      <c r="D336" s="1452">
        <v>42767</v>
      </c>
      <c r="E336" s="1452">
        <v>43081</v>
      </c>
      <c r="F336" s="1451"/>
      <c r="G336" s="1451"/>
      <c r="H336" s="1451"/>
      <c r="I336" s="433"/>
      <c r="J336" s="433"/>
      <c r="K336" s="454"/>
      <c r="L336" s="1469">
        <f t="shared" si="110"/>
        <v>0</v>
      </c>
      <c r="M336" s="1017">
        <f t="shared" si="107"/>
        <v>314</v>
      </c>
      <c r="N336" s="1498" t="str">
        <f t="shared" si="103"/>
        <v>X</v>
      </c>
      <c r="O336" s="1470" t="s">
        <v>2391</v>
      </c>
      <c r="P336" s="1011">
        <f t="shared" si="108"/>
        <v>8.598726114649681E-2</v>
      </c>
      <c r="Q336" s="1471">
        <v>0.08</v>
      </c>
      <c r="R336" s="1471">
        <f t="shared" si="111"/>
        <v>0.08</v>
      </c>
      <c r="S336" s="1012">
        <f t="shared" si="109"/>
        <v>0.9303703703703704</v>
      </c>
      <c r="T336" s="1230" t="str">
        <f t="shared" si="104"/>
        <v>Normal</v>
      </c>
      <c r="U336" s="1472" t="str">
        <f t="shared" si="105"/>
        <v>J</v>
      </c>
      <c r="V336" s="919"/>
      <c r="W336" s="1473">
        <f t="shared" si="106"/>
        <v>0.92</v>
      </c>
    </row>
    <row r="337" spans="1:23" s="105" customFormat="1" ht="51.75" hidden="1" customHeight="1" outlineLevel="3" thickBot="1" x14ac:dyDescent="0.3">
      <c r="A337" s="1627"/>
      <c r="B337" s="1558"/>
      <c r="C337" s="567" t="s">
        <v>2207</v>
      </c>
      <c r="D337" s="462">
        <v>42767</v>
      </c>
      <c r="E337" s="462">
        <v>43081</v>
      </c>
      <c r="F337" s="567"/>
      <c r="G337" s="567"/>
      <c r="H337" s="567"/>
      <c r="I337" s="505"/>
      <c r="J337" s="505"/>
      <c r="K337" s="463"/>
      <c r="L337" s="1503">
        <f t="shared" si="110"/>
        <v>0</v>
      </c>
      <c r="M337" s="1484">
        <f t="shared" si="107"/>
        <v>314</v>
      </c>
      <c r="N337" s="1504" t="str">
        <f t="shared" si="103"/>
        <v>X</v>
      </c>
      <c r="O337" s="1485" t="s">
        <v>2392</v>
      </c>
      <c r="P337" s="1096">
        <f t="shared" si="108"/>
        <v>8.598726114649681E-2</v>
      </c>
      <c r="Q337" s="1505">
        <v>0.08</v>
      </c>
      <c r="R337" s="1505">
        <f t="shared" si="111"/>
        <v>0.08</v>
      </c>
      <c r="S337" s="1097">
        <f t="shared" si="109"/>
        <v>0.9303703703703704</v>
      </c>
      <c r="T337" s="1240" t="str">
        <f t="shared" si="104"/>
        <v>Normal</v>
      </c>
      <c r="U337" s="1506" t="str">
        <f t="shared" si="105"/>
        <v>J</v>
      </c>
      <c r="V337" s="1507"/>
      <c r="W337" s="1508">
        <f t="shared" si="106"/>
        <v>0.92</v>
      </c>
    </row>
    <row r="338" spans="1:23" s="105" customFormat="1" ht="51.75" hidden="1" customHeight="1" outlineLevel="3" thickBot="1" x14ac:dyDescent="0.3">
      <c r="A338" s="1627"/>
      <c r="B338" s="1449" t="s">
        <v>2205</v>
      </c>
      <c r="C338" s="727" t="s">
        <v>1711</v>
      </c>
      <c r="D338" s="1509">
        <v>42767</v>
      </c>
      <c r="E338" s="1509">
        <v>43081</v>
      </c>
      <c r="F338" s="727"/>
      <c r="G338" s="727"/>
      <c r="H338" s="727"/>
      <c r="I338" s="1510"/>
      <c r="J338" s="1510"/>
      <c r="K338" s="1511"/>
      <c r="L338" s="1512">
        <f t="shared" si="110"/>
        <v>0</v>
      </c>
      <c r="M338" s="1513">
        <f t="shared" si="107"/>
        <v>314</v>
      </c>
      <c r="N338" s="1514" t="str">
        <f t="shared" si="103"/>
        <v>X</v>
      </c>
      <c r="O338" s="1515" t="s">
        <v>2393</v>
      </c>
      <c r="P338" s="1516">
        <f t="shared" si="108"/>
        <v>8.598726114649681E-2</v>
      </c>
      <c r="Q338" s="1517">
        <v>8.5999999999999993E-2</v>
      </c>
      <c r="R338" s="1517">
        <f t="shared" si="111"/>
        <v>8.5999999999999993E-2</v>
      </c>
      <c r="S338" s="1518">
        <f t="shared" si="109"/>
        <v>1</v>
      </c>
      <c r="T338" s="1519" t="str">
        <f t="shared" si="104"/>
        <v>Normal</v>
      </c>
      <c r="U338" s="1520" t="str">
        <f t="shared" si="105"/>
        <v>J</v>
      </c>
      <c r="V338" s="1521"/>
      <c r="W338" s="1522">
        <f t="shared" si="106"/>
        <v>0.91400000000000003</v>
      </c>
    </row>
    <row r="339" spans="1:23" s="105" customFormat="1" ht="51.75" hidden="1" customHeight="1" outlineLevel="3" x14ac:dyDescent="0.3">
      <c r="A339" s="1627"/>
      <c r="B339" s="1557" t="s">
        <v>2343</v>
      </c>
      <c r="C339" s="1468" t="s">
        <v>2208</v>
      </c>
      <c r="D339" s="1452">
        <v>42917</v>
      </c>
      <c r="E339" s="1452">
        <v>43081</v>
      </c>
      <c r="F339" s="1451"/>
      <c r="G339" s="1451"/>
      <c r="H339" s="1451"/>
      <c r="I339" s="433"/>
      <c r="J339" s="433"/>
      <c r="K339" s="454"/>
      <c r="L339" s="1469">
        <f t="shared" si="110"/>
        <v>0</v>
      </c>
      <c r="M339" s="1017" t="str">
        <f t="shared" si="107"/>
        <v/>
      </c>
      <c r="N339" s="1498" t="str">
        <f t="shared" si="103"/>
        <v/>
      </c>
      <c r="O339" s="1470"/>
      <c r="P339" s="1011" t="str">
        <f t="shared" si="108"/>
        <v/>
      </c>
      <c r="Q339" s="1471"/>
      <c r="R339" s="1471">
        <f t="shared" si="111"/>
        <v>0</v>
      </c>
      <c r="S339" s="1012" t="str">
        <f t="shared" si="109"/>
        <v/>
      </c>
      <c r="T339" s="1230" t="str">
        <f t="shared" si="104"/>
        <v>Sin Iniciar</v>
      </c>
      <c r="U339" s="1472" t="str">
        <f t="shared" si="105"/>
        <v>6</v>
      </c>
      <c r="V339" s="919"/>
      <c r="W339" s="1473">
        <f t="shared" si="106"/>
        <v>1</v>
      </c>
    </row>
    <row r="340" spans="1:23" s="105" customFormat="1" ht="51.75" hidden="1" customHeight="1" outlineLevel="3" x14ac:dyDescent="0.3">
      <c r="A340" s="1627"/>
      <c r="B340" s="1559"/>
      <c r="C340" s="1461" t="s">
        <v>2344</v>
      </c>
      <c r="D340" s="1448">
        <v>42917</v>
      </c>
      <c r="E340" s="1448">
        <v>43081</v>
      </c>
      <c r="F340" s="1446"/>
      <c r="G340" s="1446"/>
      <c r="H340" s="1446"/>
      <c r="I340" s="467"/>
      <c r="J340" s="467"/>
      <c r="K340" s="427"/>
      <c r="L340" s="1462">
        <f t="shared" si="110"/>
        <v>0</v>
      </c>
      <c r="M340" s="1463" t="str">
        <f t="shared" si="107"/>
        <v/>
      </c>
      <c r="N340" s="1490" t="str">
        <f t="shared" si="103"/>
        <v/>
      </c>
      <c r="O340" s="1464"/>
      <c r="P340" s="1013" t="str">
        <f t="shared" si="108"/>
        <v/>
      </c>
      <c r="Q340" s="1465"/>
      <c r="R340" s="1465">
        <f t="shared" si="111"/>
        <v>0</v>
      </c>
      <c r="S340" s="1014" t="str">
        <f t="shared" si="109"/>
        <v/>
      </c>
      <c r="T340" s="1231" t="str">
        <f t="shared" si="104"/>
        <v>Sin Iniciar</v>
      </c>
      <c r="U340" s="1466" t="str">
        <f t="shared" si="105"/>
        <v>6</v>
      </c>
      <c r="V340" s="1467"/>
      <c r="W340" s="1474">
        <f t="shared" si="106"/>
        <v>1</v>
      </c>
    </row>
    <row r="341" spans="1:23" s="105" customFormat="1" ht="51.75" hidden="1" customHeight="1" outlineLevel="3" x14ac:dyDescent="0.3">
      <c r="A341" s="1627"/>
      <c r="B341" s="1559"/>
      <c r="C341" s="1461" t="s">
        <v>2229</v>
      </c>
      <c r="D341" s="1448">
        <v>42917</v>
      </c>
      <c r="E341" s="1448">
        <v>43081</v>
      </c>
      <c r="F341" s="1446"/>
      <c r="G341" s="1446"/>
      <c r="H341" s="1446"/>
      <c r="I341" s="467"/>
      <c r="J341" s="467"/>
      <c r="K341" s="427"/>
      <c r="L341" s="1462">
        <f t="shared" si="110"/>
        <v>0</v>
      </c>
      <c r="M341" s="1463" t="str">
        <f t="shared" si="107"/>
        <v/>
      </c>
      <c r="N341" s="1490" t="str">
        <f t="shared" si="103"/>
        <v/>
      </c>
      <c r="O341" s="1464"/>
      <c r="P341" s="1013" t="str">
        <f t="shared" si="108"/>
        <v/>
      </c>
      <c r="Q341" s="1465"/>
      <c r="R341" s="1465">
        <f t="shared" si="111"/>
        <v>0</v>
      </c>
      <c r="S341" s="1014" t="str">
        <f t="shared" si="109"/>
        <v/>
      </c>
      <c r="T341" s="1231" t="str">
        <f t="shared" si="104"/>
        <v>Sin Iniciar</v>
      </c>
      <c r="U341" s="1466" t="str">
        <f t="shared" si="105"/>
        <v>6</v>
      </c>
      <c r="V341" s="1467"/>
      <c r="W341" s="1474">
        <f t="shared" si="106"/>
        <v>1</v>
      </c>
    </row>
    <row r="342" spans="1:23" s="105" customFormat="1" ht="51.75" hidden="1" customHeight="1" outlineLevel="3" thickBot="1" x14ac:dyDescent="0.3">
      <c r="A342" s="1627"/>
      <c r="B342" s="1558"/>
      <c r="C342" s="1483" t="s">
        <v>2345</v>
      </c>
      <c r="D342" s="462">
        <v>42917</v>
      </c>
      <c r="E342" s="462">
        <v>43081</v>
      </c>
      <c r="F342" s="567"/>
      <c r="G342" s="567"/>
      <c r="H342" s="567"/>
      <c r="I342" s="505"/>
      <c r="J342" s="505"/>
      <c r="K342" s="463"/>
      <c r="L342" s="1503">
        <f t="shared" si="110"/>
        <v>0</v>
      </c>
      <c r="M342" s="1484" t="str">
        <f t="shared" si="107"/>
        <v/>
      </c>
      <c r="N342" s="1504" t="str">
        <f t="shared" si="103"/>
        <v/>
      </c>
      <c r="O342" s="1485"/>
      <c r="P342" s="1096" t="str">
        <f t="shared" si="108"/>
        <v/>
      </c>
      <c r="Q342" s="1505"/>
      <c r="R342" s="1505">
        <f t="shared" si="111"/>
        <v>0</v>
      </c>
      <c r="S342" s="1097" t="str">
        <f t="shared" si="109"/>
        <v/>
      </c>
      <c r="T342" s="1240" t="str">
        <f t="shared" si="104"/>
        <v>Sin Iniciar</v>
      </c>
      <c r="U342" s="1506" t="str">
        <f t="shared" si="105"/>
        <v>6</v>
      </c>
      <c r="V342" s="1507"/>
      <c r="W342" s="1508">
        <f t="shared" si="106"/>
        <v>1</v>
      </c>
    </row>
    <row r="343" spans="1:23" s="105" customFormat="1" ht="51.75" hidden="1" customHeight="1" outlineLevel="3" x14ac:dyDescent="0.3">
      <c r="A343" s="1627"/>
      <c r="B343" s="1557" t="s">
        <v>437</v>
      </c>
      <c r="C343" s="1468" t="s">
        <v>2346</v>
      </c>
      <c r="D343" s="1452"/>
      <c r="E343" s="1452"/>
      <c r="F343" s="1451"/>
      <c r="G343" s="1451"/>
      <c r="H343" s="1451"/>
      <c r="I343" s="433"/>
      <c r="J343" s="433"/>
      <c r="K343" s="454"/>
      <c r="L343" s="1469">
        <f t="shared" si="110"/>
        <v>0</v>
      </c>
      <c r="M343" s="1017" t="str">
        <f t="shared" si="107"/>
        <v/>
      </c>
      <c r="N343" s="1498" t="str">
        <f t="shared" si="103"/>
        <v/>
      </c>
      <c r="O343" s="1470"/>
      <c r="P343" s="1011" t="str">
        <f t="shared" si="108"/>
        <v/>
      </c>
      <c r="Q343" s="1471"/>
      <c r="R343" s="1471">
        <f t="shared" si="111"/>
        <v>0</v>
      </c>
      <c r="S343" s="1012" t="str">
        <f t="shared" si="109"/>
        <v/>
      </c>
      <c r="T343" s="1230" t="str">
        <f t="shared" si="104"/>
        <v>Sin Iniciar</v>
      </c>
      <c r="U343" s="1472" t="str">
        <f t="shared" si="105"/>
        <v>6</v>
      </c>
      <c r="V343" s="919"/>
      <c r="W343" s="1473">
        <f t="shared" si="106"/>
        <v>1</v>
      </c>
    </row>
    <row r="344" spans="1:23" s="105" customFormat="1" ht="51.75" hidden="1" customHeight="1" outlineLevel="3" x14ac:dyDescent="0.3">
      <c r="A344" s="1627"/>
      <c r="B344" s="1559"/>
      <c r="C344" s="1461" t="s">
        <v>2234</v>
      </c>
      <c r="D344" s="1448"/>
      <c r="E344" s="1448"/>
      <c r="F344" s="1446"/>
      <c r="G344" s="1446"/>
      <c r="H344" s="1446"/>
      <c r="I344" s="467"/>
      <c r="J344" s="467"/>
      <c r="K344" s="427"/>
      <c r="L344" s="1462">
        <f t="shared" si="110"/>
        <v>0</v>
      </c>
      <c r="M344" s="1463" t="str">
        <f t="shared" si="107"/>
        <v/>
      </c>
      <c r="N344" s="1490" t="str">
        <f t="shared" si="103"/>
        <v/>
      </c>
      <c r="O344" s="1464"/>
      <c r="P344" s="1013" t="str">
        <f t="shared" si="108"/>
        <v/>
      </c>
      <c r="Q344" s="1465"/>
      <c r="R344" s="1465">
        <f t="shared" si="111"/>
        <v>0</v>
      </c>
      <c r="S344" s="1014" t="str">
        <f t="shared" si="109"/>
        <v/>
      </c>
      <c r="T344" s="1231" t="str">
        <f t="shared" si="104"/>
        <v>Sin Iniciar</v>
      </c>
      <c r="U344" s="1466" t="str">
        <f t="shared" si="105"/>
        <v>6</v>
      </c>
      <c r="V344" s="1467"/>
      <c r="W344" s="1474">
        <f t="shared" si="106"/>
        <v>1</v>
      </c>
    </row>
    <row r="345" spans="1:23" s="105" customFormat="1" ht="51.75" hidden="1" customHeight="1" outlineLevel="3" thickBot="1" x14ac:dyDescent="0.3">
      <c r="A345" s="1627"/>
      <c r="B345" s="1558"/>
      <c r="C345" s="1483" t="s">
        <v>2235</v>
      </c>
      <c r="D345" s="462"/>
      <c r="E345" s="462"/>
      <c r="F345" s="567"/>
      <c r="G345" s="567"/>
      <c r="H345" s="567"/>
      <c r="I345" s="505"/>
      <c r="J345" s="505"/>
      <c r="K345" s="463"/>
      <c r="L345" s="1503">
        <f t="shared" si="110"/>
        <v>0</v>
      </c>
      <c r="M345" s="1484" t="str">
        <f t="shared" si="107"/>
        <v/>
      </c>
      <c r="N345" s="1504" t="str">
        <f t="shared" si="103"/>
        <v/>
      </c>
      <c r="O345" s="1485"/>
      <c r="P345" s="1096" t="str">
        <f t="shared" si="108"/>
        <v/>
      </c>
      <c r="Q345" s="1505"/>
      <c r="R345" s="1505">
        <f t="shared" si="111"/>
        <v>0</v>
      </c>
      <c r="S345" s="1097" t="str">
        <f t="shared" si="109"/>
        <v/>
      </c>
      <c r="T345" s="1240" t="str">
        <f t="shared" si="104"/>
        <v>Sin Iniciar</v>
      </c>
      <c r="U345" s="1506" t="str">
        <f t="shared" si="105"/>
        <v>6</v>
      </c>
      <c r="V345" s="1507"/>
      <c r="W345" s="1508">
        <f t="shared" si="106"/>
        <v>1</v>
      </c>
    </row>
    <row r="346" spans="1:23" s="1178" customFormat="1" ht="60" hidden="1" outlineLevel="2" collapsed="1" thickBot="1" x14ac:dyDescent="0.3">
      <c r="A346" s="1564" t="s">
        <v>2055</v>
      </c>
      <c r="B346" s="1565"/>
      <c r="C346" s="1566"/>
      <c r="D346" s="1143"/>
      <c r="E346" s="1144"/>
      <c r="F346" s="1175"/>
      <c r="G346" s="1133"/>
      <c r="H346" s="1133"/>
      <c r="I346" s="1145"/>
      <c r="J346" s="1146"/>
      <c r="K346" s="1133"/>
      <c r="L346" s="1133"/>
      <c r="M346" s="1147" t="str">
        <f t="shared" si="107"/>
        <v/>
      </c>
      <c r="N346" s="1148" t="str">
        <f t="shared" si="103"/>
        <v/>
      </c>
      <c r="O346" s="1176"/>
      <c r="P346" s="1149">
        <f>+IFERROR(SUMPRODUCT(P333:P345,M333:M345)/SUM(M333:M345),0)</f>
        <v>9.5880681818181823E-2</v>
      </c>
      <c r="Q346" s="1161">
        <f>+IFERROR(SUMPRODUCT(Q333:Q345,M333:M345)/SUM(M333:M345),0)</f>
        <v>9.1920454545454555E-2</v>
      </c>
      <c r="R346" s="1292">
        <f>+IFERROR(SUMPRODUCT(R333:R345,M333:M345)/SUM(M333:M345),0)</f>
        <v>9.1920454545454555E-2</v>
      </c>
      <c r="S346" s="1149">
        <f>+IFERROR(Q346/P346,0)</f>
        <v>0.95869629629629638</v>
      </c>
      <c r="T346" s="1238" t="str">
        <f t="shared" si="104"/>
        <v>Normal</v>
      </c>
      <c r="U346" s="1172" t="str">
        <f t="shared" si="105"/>
        <v>J</v>
      </c>
      <c r="V346" s="1150"/>
      <c r="W346" s="1302">
        <f t="shared" si="106"/>
        <v>0.90807954545454539</v>
      </c>
    </row>
    <row r="347" spans="1:23" s="105" customFormat="1" ht="69.75" hidden="1" customHeight="1" outlineLevel="3" thickBot="1" x14ac:dyDescent="0.3">
      <c r="A347" s="1623" t="s">
        <v>1762</v>
      </c>
      <c r="B347" s="1628" t="s">
        <v>2158</v>
      </c>
      <c r="C347" s="657" t="s">
        <v>2159</v>
      </c>
      <c r="D347" s="658">
        <v>42795</v>
      </c>
      <c r="E347" s="658">
        <v>43007</v>
      </c>
      <c r="F347" s="722"/>
      <c r="G347" s="738" t="s">
        <v>836</v>
      </c>
      <c r="H347" s="988" t="s">
        <v>41</v>
      </c>
      <c r="I347" s="666" t="s">
        <v>107</v>
      </c>
      <c r="J347" s="667">
        <v>1</v>
      </c>
      <c r="K347" s="668"/>
      <c r="L347" s="1071"/>
      <c r="M347" s="1084" t="str">
        <f t="shared" si="107"/>
        <v/>
      </c>
      <c r="N347" s="1218" t="str">
        <f t="shared" si="103"/>
        <v/>
      </c>
      <c r="O347" s="1324"/>
      <c r="P347" s="1022" t="str">
        <f t="shared" ref="P347:P367" si="112">+IF(N347="","",IFERROR(IF(MONTH($C$2)&lt;MONTH(D347),"",IF(E347&lt;$C$2,1,IF(D347&lt;$C$2,($C$2-D347)/(E347-D347),0))),0))</f>
        <v/>
      </c>
      <c r="Q347" s="1275"/>
      <c r="R347" s="1287"/>
      <c r="S347" s="1012" t="str">
        <f t="shared" si="109"/>
        <v/>
      </c>
      <c r="T347" s="1230" t="str">
        <f t="shared" si="104"/>
        <v>Sin Iniciar</v>
      </c>
      <c r="U347" s="1163" t="str">
        <f t="shared" si="105"/>
        <v>6</v>
      </c>
      <c r="V347" s="1095"/>
      <c r="W347" s="1302">
        <f t="shared" si="106"/>
        <v>1</v>
      </c>
    </row>
    <row r="348" spans="1:23" s="105" customFormat="1" ht="51.75" hidden="1" customHeight="1" outlineLevel="3" thickBot="1" x14ac:dyDescent="0.3">
      <c r="A348" s="1624"/>
      <c r="B348" s="1629" t="s">
        <v>1432</v>
      </c>
      <c r="C348" s="990" t="s">
        <v>2160</v>
      </c>
      <c r="D348" s="541">
        <v>42856</v>
      </c>
      <c r="E348" s="541">
        <v>42917</v>
      </c>
      <c r="F348" s="723"/>
      <c r="G348" s="1034" t="s">
        <v>839</v>
      </c>
      <c r="H348" s="966" t="s">
        <v>41</v>
      </c>
      <c r="I348" s="640" t="s">
        <v>22</v>
      </c>
      <c r="J348" s="542">
        <v>1</v>
      </c>
      <c r="K348" s="543"/>
      <c r="L348" s="1072"/>
      <c r="M348" s="1085" t="str">
        <f t="shared" si="107"/>
        <v/>
      </c>
      <c r="N348" s="1225" t="str">
        <f t="shared" si="103"/>
        <v/>
      </c>
      <c r="O348" s="1186"/>
      <c r="P348" s="1013" t="str">
        <f t="shared" si="112"/>
        <v/>
      </c>
      <c r="Q348" s="1272"/>
      <c r="R348" s="1283"/>
      <c r="S348" s="1014" t="str">
        <f t="shared" si="109"/>
        <v/>
      </c>
      <c r="T348" s="1231" t="str">
        <f t="shared" ref="T348:T437" si="113">+IF(S348="","Sin Iniciar",IF(S348&lt;0.6,"Crítico",IF(S348&lt;0.9,"En Proceso",IF(AND(P348=1,Q348=1,S348=1),"Terminado","Normal"))))</f>
        <v>Sin Iniciar</v>
      </c>
      <c r="U348" s="1164" t="str">
        <f t="shared" ref="U348:U437" si="114">+IF(T348="","",IF(T348="Sin Iniciar","6",IF(T348="Crítico","L",IF(T348="En Proceso","K",IF(T348="Normal","J","B")))))</f>
        <v>6</v>
      </c>
      <c r="V348" s="845"/>
      <c r="W348" s="1302">
        <f t="shared" si="106"/>
        <v>1</v>
      </c>
    </row>
    <row r="349" spans="1:23" s="105" customFormat="1" ht="39" hidden="1" customHeight="1" outlineLevel="3" thickBot="1" x14ac:dyDescent="0.3">
      <c r="A349" s="1624"/>
      <c r="B349" s="1629" t="s">
        <v>1432</v>
      </c>
      <c r="C349" s="990" t="s">
        <v>2161</v>
      </c>
      <c r="D349" s="541">
        <v>42186</v>
      </c>
      <c r="E349" s="541">
        <v>42946</v>
      </c>
      <c r="F349" s="723"/>
      <c r="G349" s="1034" t="s">
        <v>841</v>
      </c>
      <c r="H349" s="966" t="s">
        <v>41</v>
      </c>
      <c r="I349" s="640" t="s">
        <v>29</v>
      </c>
      <c r="J349" s="542"/>
      <c r="K349" s="543"/>
      <c r="L349" s="1072">
        <v>0</v>
      </c>
      <c r="M349" s="1085" t="str">
        <f t="shared" si="107"/>
        <v/>
      </c>
      <c r="N349" s="1225" t="str">
        <f t="shared" si="103"/>
        <v/>
      </c>
      <c r="O349" s="1186"/>
      <c r="P349" s="1013" t="str">
        <f t="shared" si="112"/>
        <v/>
      </c>
      <c r="Q349" s="1272"/>
      <c r="R349" s="1283"/>
      <c r="S349" s="1014" t="str">
        <f t="shared" si="109"/>
        <v/>
      </c>
      <c r="T349" s="1231" t="str">
        <f t="shared" si="113"/>
        <v>Sin Iniciar</v>
      </c>
      <c r="U349" s="1164" t="str">
        <f t="shared" si="114"/>
        <v>6</v>
      </c>
      <c r="V349" s="845"/>
      <c r="W349" s="1302">
        <f t="shared" si="106"/>
        <v>1</v>
      </c>
    </row>
    <row r="350" spans="1:23" s="105" customFormat="1" ht="64.5" hidden="1" customHeight="1" outlineLevel="3" thickBot="1" x14ac:dyDescent="0.3">
      <c r="A350" s="1624"/>
      <c r="B350" s="1634" t="s">
        <v>2162</v>
      </c>
      <c r="C350" s="990" t="s">
        <v>2163</v>
      </c>
      <c r="D350" s="541">
        <v>42979</v>
      </c>
      <c r="E350" s="541">
        <v>43070</v>
      </c>
      <c r="F350" s="723"/>
      <c r="G350" s="1034" t="s">
        <v>846</v>
      </c>
      <c r="H350" s="966" t="s">
        <v>54</v>
      </c>
      <c r="I350" s="640" t="s">
        <v>303</v>
      </c>
      <c r="J350" s="542"/>
      <c r="K350" s="543"/>
      <c r="L350" s="1074">
        <v>100000000</v>
      </c>
      <c r="M350" s="1085" t="str">
        <f t="shared" si="107"/>
        <v/>
      </c>
      <c r="N350" s="1225" t="str">
        <f t="shared" si="103"/>
        <v/>
      </c>
      <c r="O350" s="1186"/>
      <c r="P350" s="1013" t="str">
        <f t="shared" si="112"/>
        <v/>
      </c>
      <c r="Q350" s="1272"/>
      <c r="R350" s="1283"/>
      <c r="S350" s="1014" t="str">
        <f t="shared" ref="S350:S367" si="115">IF(P350="","",IF(Q350&gt;P350,1,(Q350/P350)))</f>
        <v/>
      </c>
      <c r="T350" s="1231" t="str">
        <f t="shared" si="113"/>
        <v>Sin Iniciar</v>
      </c>
      <c r="U350" s="1164" t="str">
        <f t="shared" si="114"/>
        <v>6</v>
      </c>
      <c r="V350" s="845"/>
      <c r="W350" s="1302">
        <f t="shared" si="106"/>
        <v>1</v>
      </c>
    </row>
    <row r="351" spans="1:23" s="105" customFormat="1" ht="47.25" hidden="1" customHeight="1" outlineLevel="3" thickBot="1" x14ac:dyDescent="0.3">
      <c r="A351" s="1624"/>
      <c r="B351" s="1635"/>
      <c r="C351" s="990" t="s">
        <v>2164</v>
      </c>
      <c r="D351" s="541">
        <v>42887</v>
      </c>
      <c r="E351" s="541">
        <v>43070</v>
      </c>
      <c r="F351" s="723"/>
      <c r="G351" s="1034" t="s">
        <v>831</v>
      </c>
      <c r="H351" s="966" t="s">
        <v>66</v>
      </c>
      <c r="I351" s="640" t="s">
        <v>303</v>
      </c>
      <c r="J351" s="542"/>
      <c r="K351" s="543"/>
      <c r="L351" s="1074">
        <v>100000000</v>
      </c>
      <c r="M351" s="1085" t="str">
        <f t="shared" si="107"/>
        <v/>
      </c>
      <c r="N351" s="1225" t="str">
        <f t="shared" si="103"/>
        <v/>
      </c>
      <c r="O351" s="1186"/>
      <c r="P351" s="1013" t="str">
        <f t="shared" si="112"/>
        <v/>
      </c>
      <c r="Q351" s="1272"/>
      <c r="R351" s="1283"/>
      <c r="S351" s="1014" t="str">
        <f t="shared" si="115"/>
        <v/>
      </c>
      <c r="T351" s="1231" t="str">
        <f t="shared" si="113"/>
        <v>Sin Iniciar</v>
      </c>
      <c r="U351" s="1164" t="str">
        <f t="shared" si="114"/>
        <v>6</v>
      </c>
      <c r="V351" s="845"/>
      <c r="W351" s="1302">
        <f t="shared" si="106"/>
        <v>1</v>
      </c>
    </row>
    <row r="352" spans="1:23" s="105" customFormat="1" ht="47.25" hidden="1" customHeight="1" outlineLevel="3" thickBot="1" x14ac:dyDescent="0.3">
      <c r="A352" s="1624"/>
      <c r="B352" s="1635"/>
      <c r="C352" s="1393" t="s">
        <v>2165</v>
      </c>
      <c r="D352" s="541">
        <v>42887</v>
      </c>
      <c r="E352" s="541">
        <v>42916</v>
      </c>
      <c r="F352" s="723"/>
      <c r="G352" s="1034"/>
      <c r="H352" s="1392"/>
      <c r="I352" s="640"/>
      <c r="J352" s="542"/>
      <c r="K352" s="543"/>
      <c r="L352" s="1074"/>
      <c r="M352" s="1085" t="str">
        <f t="shared" si="107"/>
        <v/>
      </c>
      <c r="N352" s="1225" t="str">
        <f t="shared" si="103"/>
        <v/>
      </c>
      <c r="O352" s="1186"/>
      <c r="P352" s="1013" t="str">
        <f t="shared" si="112"/>
        <v/>
      </c>
      <c r="Q352" s="1272"/>
      <c r="R352" s="1283"/>
      <c r="S352" s="1014" t="str">
        <f t="shared" si="115"/>
        <v/>
      </c>
      <c r="T352" s="1231" t="str">
        <f t="shared" si="113"/>
        <v>Sin Iniciar</v>
      </c>
      <c r="U352" s="1164" t="str">
        <f t="shared" si="114"/>
        <v>6</v>
      </c>
      <c r="V352" s="845"/>
      <c r="W352" s="1302"/>
    </row>
    <row r="353" spans="1:23" s="105" customFormat="1" ht="47.25" hidden="1" customHeight="1" outlineLevel="3" thickBot="1" x14ac:dyDescent="0.3">
      <c r="A353" s="1624"/>
      <c r="B353" s="1635"/>
      <c r="C353" s="1533" t="s">
        <v>2166</v>
      </c>
      <c r="D353" s="671">
        <v>42917</v>
      </c>
      <c r="E353" s="671">
        <v>42946</v>
      </c>
      <c r="F353" s="1140"/>
      <c r="G353" s="1141"/>
      <c r="H353" s="567"/>
      <c r="I353" s="1534"/>
      <c r="J353" s="674"/>
      <c r="K353" s="675"/>
      <c r="L353" s="1535"/>
      <c r="M353" s="1142" t="str">
        <f t="shared" si="107"/>
        <v/>
      </c>
      <c r="N353" s="1226" t="str">
        <f t="shared" si="103"/>
        <v/>
      </c>
      <c r="O353" s="1361"/>
      <c r="P353" s="1096" t="str">
        <f t="shared" si="112"/>
        <v/>
      </c>
      <c r="Q353" s="1279"/>
      <c r="R353" s="1404"/>
      <c r="S353" s="1097" t="str">
        <f t="shared" si="115"/>
        <v/>
      </c>
      <c r="T353" s="1240" t="str">
        <f t="shared" si="113"/>
        <v>Sin Iniciar</v>
      </c>
      <c r="U353" s="1170" t="str">
        <f t="shared" si="114"/>
        <v>6</v>
      </c>
      <c r="V353" s="846"/>
      <c r="W353" s="1305"/>
    </row>
    <row r="354" spans="1:23" s="105" customFormat="1" ht="48.75" hidden="1" customHeight="1" outlineLevel="3" thickBot="1" x14ac:dyDescent="0.3">
      <c r="A354" s="1624"/>
      <c r="B354" s="1492" t="s">
        <v>2338</v>
      </c>
      <c r="C354" s="1536" t="s">
        <v>2362</v>
      </c>
      <c r="D354" s="1493">
        <v>42767</v>
      </c>
      <c r="E354" s="1493">
        <v>43081</v>
      </c>
      <c r="F354" s="652"/>
      <c r="G354" s="652"/>
      <c r="H354" s="652"/>
      <c r="I354" s="1384"/>
      <c r="J354" s="1384"/>
      <c r="K354" s="1386"/>
      <c r="L354" s="1537">
        <f t="shared" ref="L354:L367" si="116">+K354*J354</f>
        <v>0</v>
      </c>
      <c r="M354" s="1538">
        <f t="shared" si="107"/>
        <v>314</v>
      </c>
      <c r="N354" s="1539" t="str">
        <f t="shared" si="103"/>
        <v>X</v>
      </c>
      <c r="O354" s="1540" t="s">
        <v>2395</v>
      </c>
      <c r="P354" s="1018">
        <f t="shared" si="112"/>
        <v>8.598726114649681E-2</v>
      </c>
      <c r="Q354" s="1541">
        <v>8.5000000000000006E-2</v>
      </c>
      <c r="R354" s="1541">
        <f t="shared" ref="R354:R367" si="117">+Q354</f>
        <v>8.5000000000000006E-2</v>
      </c>
      <c r="S354" s="1107">
        <f t="shared" si="115"/>
        <v>0.98851851851851869</v>
      </c>
      <c r="T354" s="1236" t="str">
        <f t="shared" si="113"/>
        <v>Normal</v>
      </c>
      <c r="U354" s="1542" t="str">
        <f t="shared" si="114"/>
        <v>J</v>
      </c>
      <c r="V354" s="1116"/>
      <c r="W354" s="1543">
        <f t="shared" ref="W354:W367" si="118">1-R354</f>
        <v>0.91500000000000004</v>
      </c>
    </row>
    <row r="355" spans="1:23" s="105" customFormat="1" ht="47.25" hidden="1" customHeight="1" outlineLevel="3" x14ac:dyDescent="0.3">
      <c r="A355" s="1624"/>
      <c r="B355" s="1557" t="s">
        <v>2342</v>
      </c>
      <c r="C355" s="657" t="s">
        <v>2341</v>
      </c>
      <c r="D355" s="1452">
        <v>42767</v>
      </c>
      <c r="E355" s="1452">
        <v>43081</v>
      </c>
      <c r="F355" s="1451"/>
      <c r="G355" s="1451"/>
      <c r="H355" s="1451"/>
      <c r="I355" s="433"/>
      <c r="J355" s="433"/>
      <c r="K355" s="454"/>
      <c r="L355" s="1469">
        <f t="shared" si="116"/>
        <v>0</v>
      </c>
      <c r="M355" s="1017">
        <f t="shared" si="107"/>
        <v>314</v>
      </c>
      <c r="N355" s="1498" t="str">
        <f t="shared" si="103"/>
        <v>X</v>
      </c>
      <c r="O355" s="1470" t="s">
        <v>2397</v>
      </c>
      <c r="P355" s="1011">
        <f t="shared" si="112"/>
        <v>8.598726114649681E-2</v>
      </c>
      <c r="Q355" s="1471">
        <v>8.5999999999999993E-2</v>
      </c>
      <c r="R355" s="1471">
        <f t="shared" si="117"/>
        <v>8.5999999999999993E-2</v>
      </c>
      <c r="S355" s="1012">
        <f t="shared" si="115"/>
        <v>1</v>
      </c>
      <c r="T355" s="1230" t="str">
        <f t="shared" si="113"/>
        <v>Normal</v>
      </c>
      <c r="U355" s="1472" t="str">
        <f t="shared" si="114"/>
        <v>J</v>
      </c>
      <c r="V355" s="919"/>
      <c r="W355" s="1473">
        <f t="shared" si="118"/>
        <v>0.91400000000000003</v>
      </c>
    </row>
    <row r="356" spans="1:23" s="105" customFormat="1" ht="47.25" hidden="1" customHeight="1" outlineLevel="3" thickBot="1" x14ac:dyDescent="0.3">
      <c r="A356" s="1624"/>
      <c r="B356" s="1558"/>
      <c r="C356" s="567" t="s">
        <v>2207</v>
      </c>
      <c r="D356" s="462">
        <v>42767</v>
      </c>
      <c r="E356" s="462">
        <v>43081</v>
      </c>
      <c r="F356" s="567"/>
      <c r="G356" s="567"/>
      <c r="H356" s="567"/>
      <c r="I356" s="505"/>
      <c r="J356" s="505"/>
      <c r="K356" s="463"/>
      <c r="L356" s="1503">
        <f t="shared" si="116"/>
        <v>0</v>
      </c>
      <c r="M356" s="1484">
        <f t="shared" si="107"/>
        <v>314</v>
      </c>
      <c r="N356" s="1504" t="str">
        <f t="shared" si="103"/>
        <v>X</v>
      </c>
      <c r="O356" s="1485" t="s">
        <v>2396</v>
      </c>
      <c r="P356" s="1096">
        <f t="shared" si="112"/>
        <v>8.598726114649681E-2</v>
      </c>
      <c r="Q356" s="1505">
        <v>8.5999999999999993E-2</v>
      </c>
      <c r="R356" s="1505">
        <f t="shared" si="117"/>
        <v>8.5999999999999993E-2</v>
      </c>
      <c r="S356" s="1097">
        <f t="shared" si="115"/>
        <v>1</v>
      </c>
      <c r="T356" s="1240" t="str">
        <f t="shared" si="113"/>
        <v>Normal</v>
      </c>
      <c r="U356" s="1506" t="str">
        <f t="shared" si="114"/>
        <v>J</v>
      </c>
      <c r="V356" s="1507"/>
      <c r="W356" s="1508">
        <f t="shared" si="118"/>
        <v>0.91400000000000003</v>
      </c>
    </row>
    <row r="357" spans="1:23" s="105" customFormat="1" ht="47.25" hidden="1" customHeight="1" outlineLevel="3" thickBot="1" x14ac:dyDescent="0.3">
      <c r="A357" s="1624"/>
      <c r="B357" s="1449" t="s">
        <v>2205</v>
      </c>
      <c r="C357" s="727" t="s">
        <v>1711</v>
      </c>
      <c r="D357" s="1509">
        <v>42767</v>
      </c>
      <c r="E357" s="1509">
        <v>42916</v>
      </c>
      <c r="F357" s="727"/>
      <c r="G357" s="727"/>
      <c r="H357" s="727"/>
      <c r="I357" s="1510"/>
      <c r="J357" s="1510"/>
      <c r="K357" s="1511"/>
      <c r="L357" s="1512">
        <f t="shared" si="116"/>
        <v>0</v>
      </c>
      <c r="M357" s="1513">
        <f t="shared" si="107"/>
        <v>149</v>
      </c>
      <c r="N357" s="1514" t="str">
        <f t="shared" si="103"/>
        <v>X</v>
      </c>
      <c r="O357" s="1515" t="s">
        <v>2398</v>
      </c>
      <c r="P357" s="1516">
        <f t="shared" si="112"/>
        <v>0.18120805369127516</v>
      </c>
      <c r="Q357" s="1517">
        <v>0.18</v>
      </c>
      <c r="R357" s="1517">
        <f t="shared" si="117"/>
        <v>0.18</v>
      </c>
      <c r="S357" s="1518">
        <f t="shared" si="115"/>
        <v>0.9933333333333334</v>
      </c>
      <c r="T357" s="1519" t="str">
        <f t="shared" si="113"/>
        <v>Normal</v>
      </c>
      <c r="U357" s="1520" t="str">
        <f t="shared" si="114"/>
        <v>J</v>
      </c>
      <c r="V357" s="1521"/>
      <c r="W357" s="1522">
        <f t="shared" si="118"/>
        <v>0.82000000000000006</v>
      </c>
    </row>
    <row r="358" spans="1:23" s="105" customFormat="1" ht="47.25" hidden="1" customHeight="1" outlineLevel="3" x14ac:dyDescent="0.3">
      <c r="A358" s="1624"/>
      <c r="B358" s="1557" t="s">
        <v>2343</v>
      </c>
      <c r="C358" s="1468" t="s">
        <v>2208</v>
      </c>
      <c r="D358" s="1452"/>
      <c r="E358" s="1452"/>
      <c r="F358" s="1451"/>
      <c r="G358" s="1451"/>
      <c r="H358" s="1451"/>
      <c r="I358" s="433"/>
      <c r="J358" s="433"/>
      <c r="K358" s="454"/>
      <c r="L358" s="1469">
        <f t="shared" si="116"/>
        <v>0</v>
      </c>
      <c r="M358" s="1017" t="str">
        <f t="shared" si="107"/>
        <v/>
      </c>
      <c r="N358" s="1498" t="str">
        <f t="shared" si="103"/>
        <v/>
      </c>
      <c r="O358" s="1470"/>
      <c r="P358" s="1011" t="str">
        <f t="shared" si="112"/>
        <v/>
      </c>
      <c r="Q358" s="1471"/>
      <c r="R358" s="1471">
        <f t="shared" si="117"/>
        <v>0</v>
      </c>
      <c r="S358" s="1012" t="str">
        <f t="shared" si="115"/>
        <v/>
      </c>
      <c r="T358" s="1230" t="str">
        <f t="shared" si="113"/>
        <v>Sin Iniciar</v>
      </c>
      <c r="U358" s="1472" t="str">
        <f t="shared" si="114"/>
        <v>6</v>
      </c>
      <c r="V358" s="919"/>
      <c r="W358" s="1473">
        <f t="shared" si="118"/>
        <v>1</v>
      </c>
    </row>
    <row r="359" spans="1:23" s="105" customFormat="1" ht="47.25" hidden="1" customHeight="1" outlineLevel="3" x14ac:dyDescent="0.3">
      <c r="A359" s="1624"/>
      <c r="B359" s="1559"/>
      <c r="C359" s="1461" t="s">
        <v>2344</v>
      </c>
      <c r="D359" s="1448"/>
      <c r="E359" s="1448"/>
      <c r="F359" s="1446"/>
      <c r="G359" s="1446"/>
      <c r="H359" s="1446"/>
      <c r="I359" s="467"/>
      <c r="J359" s="467"/>
      <c r="K359" s="427"/>
      <c r="L359" s="1462">
        <f t="shared" si="116"/>
        <v>0</v>
      </c>
      <c r="M359" s="1463" t="str">
        <f t="shared" si="107"/>
        <v/>
      </c>
      <c r="N359" s="1490" t="str">
        <f t="shared" si="103"/>
        <v/>
      </c>
      <c r="O359" s="1464"/>
      <c r="P359" s="1013" t="str">
        <f t="shared" si="112"/>
        <v/>
      </c>
      <c r="Q359" s="1465"/>
      <c r="R359" s="1465">
        <f t="shared" si="117"/>
        <v>0</v>
      </c>
      <c r="S359" s="1014" t="str">
        <f t="shared" si="115"/>
        <v/>
      </c>
      <c r="T359" s="1231" t="str">
        <f t="shared" si="113"/>
        <v>Sin Iniciar</v>
      </c>
      <c r="U359" s="1466" t="str">
        <f t="shared" si="114"/>
        <v>6</v>
      </c>
      <c r="V359" s="1467"/>
      <c r="W359" s="1474">
        <f t="shared" si="118"/>
        <v>1</v>
      </c>
    </row>
    <row r="360" spans="1:23" s="105" customFormat="1" ht="35.25" hidden="1" outlineLevel="3" thickBot="1" x14ac:dyDescent="0.3">
      <c r="A360" s="1624"/>
      <c r="B360" s="1559"/>
      <c r="C360" s="1461" t="s">
        <v>2229</v>
      </c>
      <c r="D360" s="1448"/>
      <c r="E360" s="1448"/>
      <c r="F360" s="1446"/>
      <c r="G360" s="1446"/>
      <c r="H360" s="1446"/>
      <c r="I360" s="467"/>
      <c r="J360" s="467"/>
      <c r="K360" s="427"/>
      <c r="L360" s="1462">
        <f t="shared" si="116"/>
        <v>0</v>
      </c>
      <c r="M360" s="1463" t="str">
        <f t="shared" si="107"/>
        <v/>
      </c>
      <c r="N360" s="1490" t="str">
        <f t="shared" si="103"/>
        <v/>
      </c>
      <c r="O360" s="1464"/>
      <c r="P360" s="1013" t="str">
        <f t="shared" si="112"/>
        <v/>
      </c>
      <c r="Q360" s="1465"/>
      <c r="R360" s="1465">
        <f t="shared" si="117"/>
        <v>0</v>
      </c>
      <c r="S360" s="1014" t="str">
        <f t="shared" si="115"/>
        <v/>
      </c>
      <c r="T360" s="1231" t="str">
        <f t="shared" si="113"/>
        <v>Sin Iniciar</v>
      </c>
      <c r="U360" s="1466" t="str">
        <f t="shared" si="114"/>
        <v>6</v>
      </c>
      <c r="V360" s="1467"/>
      <c r="W360" s="1474">
        <f t="shared" si="118"/>
        <v>1</v>
      </c>
    </row>
    <row r="361" spans="1:23" s="105" customFormat="1" ht="35.25" hidden="1" outlineLevel="3" thickBot="1" x14ac:dyDescent="0.3">
      <c r="A361" s="1624"/>
      <c r="B361" s="1558"/>
      <c r="C361" s="1483" t="s">
        <v>2345</v>
      </c>
      <c r="D361" s="462"/>
      <c r="E361" s="462"/>
      <c r="F361" s="567"/>
      <c r="G361" s="567"/>
      <c r="H361" s="567"/>
      <c r="I361" s="505"/>
      <c r="J361" s="505"/>
      <c r="K361" s="463"/>
      <c r="L361" s="1503">
        <f t="shared" si="116"/>
        <v>0</v>
      </c>
      <c r="M361" s="1484" t="str">
        <f t="shared" si="107"/>
        <v/>
      </c>
      <c r="N361" s="1504" t="str">
        <f t="shared" si="103"/>
        <v/>
      </c>
      <c r="O361" s="1485"/>
      <c r="P361" s="1096" t="str">
        <f t="shared" si="112"/>
        <v/>
      </c>
      <c r="Q361" s="1505"/>
      <c r="R361" s="1505">
        <f t="shared" si="117"/>
        <v>0</v>
      </c>
      <c r="S361" s="1097" t="str">
        <f t="shared" si="115"/>
        <v/>
      </c>
      <c r="T361" s="1240" t="str">
        <f t="shared" si="113"/>
        <v>Sin Iniciar</v>
      </c>
      <c r="U361" s="1506" t="str">
        <f t="shared" si="114"/>
        <v>6</v>
      </c>
      <c r="V361" s="1507"/>
      <c r="W361" s="1508">
        <f t="shared" si="118"/>
        <v>1</v>
      </c>
    </row>
    <row r="362" spans="1:23" s="105" customFormat="1" ht="35.25" hidden="1" outlineLevel="3" thickBot="1" x14ac:dyDescent="0.3">
      <c r="A362" s="1624"/>
      <c r="B362" s="1557" t="s">
        <v>437</v>
      </c>
      <c r="C362" s="1468" t="s">
        <v>2346</v>
      </c>
      <c r="D362" s="1452"/>
      <c r="E362" s="1452"/>
      <c r="F362" s="1451"/>
      <c r="G362" s="1451"/>
      <c r="H362" s="1451"/>
      <c r="I362" s="433"/>
      <c r="J362" s="433"/>
      <c r="K362" s="454"/>
      <c r="L362" s="1469">
        <f t="shared" si="116"/>
        <v>0</v>
      </c>
      <c r="M362" s="1017" t="str">
        <f t="shared" si="107"/>
        <v/>
      </c>
      <c r="N362" s="1498" t="str">
        <f t="shared" si="103"/>
        <v/>
      </c>
      <c r="O362" s="1470"/>
      <c r="P362" s="1011" t="str">
        <f t="shared" si="112"/>
        <v/>
      </c>
      <c r="Q362" s="1471"/>
      <c r="R362" s="1471">
        <f t="shared" si="117"/>
        <v>0</v>
      </c>
      <c r="S362" s="1012" t="str">
        <f t="shared" si="115"/>
        <v/>
      </c>
      <c r="T362" s="1230" t="str">
        <f t="shared" si="113"/>
        <v>Sin Iniciar</v>
      </c>
      <c r="U362" s="1472" t="str">
        <f t="shared" si="114"/>
        <v>6</v>
      </c>
      <c r="V362" s="919"/>
      <c r="W362" s="1473">
        <f t="shared" si="118"/>
        <v>1</v>
      </c>
    </row>
    <row r="363" spans="1:23" s="105" customFormat="1" ht="39" hidden="1" customHeight="1" outlineLevel="3" x14ac:dyDescent="0.3">
      <c r="A363" s="1624"/>
      <c r="B363" s="1559"/>
      <c r="C363" s="1461" t="s">
        <v>2234</v>
      </c>
      <c r="D363" s="1448"/>
      <c r="E363" s="1448"/>
      <c r="F363" s="1446"/>
      <c r="G363" s="1446"/>
      <c r="H363" s="1446"/>
      <c r="I363" s="467"/>
      <c r="J363" s="467"/>
      <c r="K363" s="427"/>
      <c r="L363" s="1462">
        <f t="shared" si="116"/>
        <v>0</v>
      </c>
      <c r="M363" s="1463" t="str">
        <f t="shared" si="107"/>
        <v/>
      </c>
      <c r="N363" s="1490" t="str">
        <f t="shared" si="103"/>
        <v/>
      </c>
      <c r="O363" s="1464"/>
      <c r="P363" s="1013" t="str">
        <f t="shared" si="112"/>
        <v/>
      </c>
      <c r="Q363" s="1465"/>
      <c r="R363" s="1465">
        <f t="shared" si="117"/>
        <v>0</v>
      </c>
      <c r="S363" s="1014" t="str">
        <f t="shared" si="115"/>
        <v/>
      </c>
      <c r="T363" s="1231" t="str">
        <f t="shared" si="113"/>
        <v>Sin Iniciar</v>
      </c>
      <c r="U363" s="1466" t="str">
        <f t="shared" si="114"/>
        <v>6</v>
      </c>
      <c r="V363" s="1467"/>
      <c r="W363" s="1474">
        <f t="shared" si="118"/>
        <v>1</v>
      </c>
    </row>
    <row r="364" spans="1:23" s="105" customFormat="1" ht="35.25" hidden="1" outlineLevel="3" thickBot="1" x14ac:dyDescent="0.3">
      <c r="A364" s="1624"/>
      <c r="B364" s="1558"/>
      <c r="C364" s="1483" t="s">
        <v>2235</v>
      </c>
      <c r="D364" s="462"/>
      <c r="E364" s="462"/>
      <c r="F364" s="567"/>
      <c r="G364" s="567"/>
      <c r="H364" s="567"/>
      <c r="I364" s="505"/>
      <c r="J364" s="505"/>
      <c r="K364" s="463"/>
      <c r="L364" s="1503">
        <f t="shared" si="116"/>
        <v>0</v>
      </c>
      <c r="M364" s="1484" t="str">
        <f t="shared" si="107"/>
        <v/>
      </c>
      <c r="N364" s="1504" t="str">
        <f t="shared" si="103"/>
        <v/>
      </c>
      <c r="O364" s="1485"/>
      <c r="P364" s="1096" t="str">
        <f t="shared" si="112"/>
        <v/>
      </c>
      <c r="Q364" s="1505"/>
      <c r="R364" s="1505">
        <f t="shared" si="117"/>
        <v>0</v>
      </c>
      <c r="S364" s="1097" t="str">
        <f t="shared" si="115"/>
        <v/>
      </c>
      <c r="T364" s="1240" t="str">
        <f t="shared" si="113"/>
        <v>Sin Iniciar</v>
      </c>
      <c r="U364" s="1506" t="str">
        <f t="shared" si="114"/>
        <v>6</v>
      </c>
      <c r="V364" s="1507"/>
      <c r="W364" s="1508">
        <f t="shared" si="118"/>
        <v>1</v>
      </c>
    </row>
    <row r="365" spans="1:23" s="105" customFormat="1" ht="60.75" hidden="1" outlineLevel="3" thickBot="1" x14ac:dyDescent="0.3">
      <c r="A365" s="1624"/>
      <c r="B365" s="1557" t="s">
        <v>2238</v>
      </c>
      <c r="C365" s="1487" t="s">
        <v>2239</v>
      </c>
      <c r="D365" s="1452">
        <v>42767</v>
      </c>
      <c r="E365" s="1452">
        <v>42947</v>
      </c>
      <c r="F365" s="1451"/>
      <c r="G365" s="1451"/>
      <c r="H365" s="1451"/>
      <c r="I365" s="433"/>
      <c r="J365" s="433"/>
      <c r="K365" s="454"/>
      <c r="L365" s="1469">
        <f t="shared" si="116"/>
        <v>0</v>
      </c>
      <c r="M365" s="1017">
        <f t="shared" si="107"/>
        <v>180</v>
      </c>
      <c r="N365" s="1498" t="str">
        <f t="shared" si="103"/>
        <v>X</v>
      </c>
      <c r="O365" s="1470" t="s">
        <v>2399</v>
      </c>
      <c r="P365" s="1011">
        <f t="shared" si="112"/>
        <v>0.15</v>
      </c>
      <c r="Q365" s="1471">
        <v>0.15</v>
      </c>
      <c r="R365" s="1471">
        <f t="shared" si="117"/>
        <v>0.15</v>
      </c>
      <c r="S365" s="1012">
        <f t="shared" si="115"/>
        <v>1</v>
      </c>
      <c r="T365" s="1230" t="str">
        <f t="shared" si="113"/>
        <v>Normal</v>
      </c>
      <c r="U365" s="1472" t="str">
        <f t="shared" si="114"/>
        <v>J</v>
      </c>
      <c r="V365" s="919"/>
      <c r="W365" s="1473">
        <f t="shared" si="118"/>
        <v>0.85</v>
      </c>
    </row>
    <row r="366" spans="1:23" s="105" customFormat="1" ht="35.25" hidden="1" outlineLevel="3" thickBot="1" x14ac:dyDescent="0.3">
      <c r="A366" s="1624"/>
      <c r="B366" s="1559"/>
      <c r="C366" s="1486" t="s">
        <v>2201</v>
      </c>
      <c r="D366" s="1448">
        <v>42887</v>
      </c>
      <c r="E366" s="1448">
        <v>43081</v>
      </c>
      <c r="F366" s="1446"/>
      <c r="G366" s="1446"/>
      <c r="H366" s="1446"/>
      <c r="I366" s="467"/>
      <c r="J366" s="467"/>
      <c r="K366" s="427"/>
      <c r="L366" s="1462">
        <f t="shared" si="116"/>
        <v>0</v>
      </c>
      <c r="M366" s="1463" t="str">
        <f t="shared" si="107"/>
        <v/>
      </c>
      <c r="N366" s="1490" t="str">
        <f t="shared" si="103"/>
        <v/>
      </c>
      <c r="O366" s="1464"/>
      <c r="P366" s="1013" t="str">
        <f t="shared" si="112"/>
        <v/>
      </c>
      <c r="Q366" s="1465"/>
      <c r="R366" s="1465">
        <f t="shared" si="117"/>
        <v>0</v>
      </c>
      <c r="S366" s="1014" t="str">
        <f t="shared" si="115"/>
        <v/>
      </c>
      <c r="T366" s="1231" t="str">
        <f t="shared" si="113"/>
        <v>Sin Iniciar</v>
      </c>
      <c r="U366" s="1466" t="str">
        <f t="shared" si="114"/>
        <v>6</v>
      </c>
      <c r="V366" s="1467"/>
      <c r="W366" s="1474">
        <f t="shared" si="118"/>
        <v>1</v>
      </c>
    </row>
    <row r="367" spans="1:23" s="105" customFormat="1" ht="35.25" hidden="1" outlineLevel="3" thickBot="1" x14ac:dyDescent="0.3">
      <c r="A367" s="1624"/>
      <c r="B367" s="1529" t="s">
        <v>2237</v>
      </c>
      <c r="C367" s="1468" t="s">
        <v>2347</v>
      </c>
      <c r="D367" s="1452"/>
      <c r="E367" s="1452"/>
      <c r="F367" s="1451"/>
      <c r="G367" s="1451"/>
      <c r="H367" s="1451"/>
      <c r="I367" s="433"/>
      <c r="J367" s="433"/>
      <c r="K367" s="454"/>
      <c r="L367" s="1469">
        <f t="shared" si="116"/>
        <v>0</v>
      </c>
      <c r="M367" s="1017" t="str">
        <f t="shared" si="107"/>
        <v/>
      </c>
      <c r="N367" s="1498" t="str">
        <f t="shared" si="103"/>
        <v/>
      </c>
      <c r="O367" s="1470"/>
      <c r="P367" s="1011" t="str">
        <f t="shared" si="112"/>
        <v/>
      </c>
      <c r="Q367" s="1471"/>
      <c r="R367" s="1471">
        <f t="shared" si="117"/>
        <v>0</v>
      </c>
      <c r="S367" s="1012" t="str">
        <f t="shared" si="115"/>
        <v/>
      </c>
      <c r="T367" s="1230" t="str">
        <f t="shared" si="113"/>
        <v>Sin Iniciar</v>
      </c>
      <c r="U367" s="1472" t="str">
        <f t="shared" si="114"/>
        <v>6</v>
      </c>
      <c r="V367" s="919"/>
      <c r="W367" s="1473">
        <f t="shared" si="118"/>
        <v>1</v>
      </c>
    </row>
    <row r="368" spans="1:23" s="1178" customFormat="1" ht="60" hidden="1" outlineLevel="2" collapsed="1" thickBot="1" x14ac:dyDescent="0.3">
      <c r="A368" s="1564" t="s">
        <v>2056</v>
      </c>
      <c r="B368" s="1565"/>
      <c r="C368" s="1566"/>
      <c r="D368" s="1143"/>
      <c r="E368" s="1144"/>
      <c r="F368" s="1175"/>
      <c r="G368" s="1133"/>
      <c r="H368" s="1133"/>
      <c r="I368" s="1145"/>
      <c r="J368" s="1445"/>
      <c r="K368" s="1133"/>
      <c r="L368" s="1133"/>
      <c r="M368" s="1147" t="str">
        <f t="shared" si="107"/>
        <v/>
      </c>
      <c r="N368" s="1148" t="str">
        <f t="shared" si="103"/>
        <v/>
      </c>
      <c r="O368" s="1176"/>
      <c r="P368" s="1149">
        <f>+IFERROR(SUMPRODUCT(P347:P367,M347:M367)/SUM(M347:M367),0)</f>
        <v>0.10621557828481511</v>
      </c>
      <c r="Q368" s="1161">
        <f>+IFERROR(SUMPRODUCT(Q347:Q367,M347:M367)/SUM(M347:M367),0)</f>
        <v>0.10583634933123524</v>
      </c>
      <c r="R368" s="1292">
        <f>+IFERROR(SUMPRODUCT(R347:R367,M347:M367)/SUM(M347:M367),0)</f>
        <v>0.10583634933123524</v>
      </c>
      <c r="S368" s="1149">
        <f>+IFERROR(Q368/P368,0)</f>
        <v>0.99642962962962955</v>
      </c>
      <c r="T368" s="1238" t="str">
        <f t="shared" si="113"/>
        <v>Normal</v>
      </c>
      <c r="U368" s="1172" t="str">
        <f t="shared" si="114"/>
        <v>J</v>
      </c>
      <c r="V368" s="1150"/>
      <c r="W368" s="1459">
        <f t="shared" si="106"/>
        <v>0.8941636506687648</v>
      </c>
    </row>
    <row r="369" spans="1:23" s="105" customFormat="1" ht="74.25" hidden="1" customHeight="1" outlineLevel="3" thickBot="1" x14ac:dyDescent="0.3">
      <c r="A369" s="1624"/>
      <c r="B369" s="1526" t="s">
        <v>2338</v>
      </c>
      <c r="C369" s="568" t="s">
        <v>2373</v>
      </c>
      <c r="D369" s="462">
        <v>42767</v>
      </c>
      <c r="E369" s="462">
        <v>43081</v>
      </c>
      <c r="F369" s="567"/>
      <c r="G369" s="567"/>
      <c r="H369" s="567"/>
      <c r="I369" s="505"/>
      <c r="J369" s="505"/>
      <c r="K369" s="463"/>
      <c r="L369" s="1503">
        <f t="shared" ref="L369:L384" si="119">+K369*J369</f>
        <v>0</v>
      </c>
      <c r="M369" s="1484">
        <f t="shared" si="107"/>
        <v>314</v>
      </c>
      <c r="N369" s="1504" t="str">
        <f t="shared" si="103"/>
        <v>X</v>
      </c>
      <c r="O369" s="1485" t="s">
        <v>2374</v>
      </c>
      <c r="P369" s="1096">
        <f t="shared" ref="P369:P384" si="120">+IF(N369="","",IFERROR(IF(MONTH($C$2)&lt;MONTH(D369),"",IF(E369&lt;$C$2,1,IF(D369&lt;$C$2,($C$2-D369)/(E369-D369),0))),0))</f>
        <v>8.598726114649681E-2</v>
      </c>
      <c r="Q369" s="1505">
        <v>8.3000000000000004E-2</v>
      </c>
      <c r="R369" s="1505">
        <f t="shared" ref="R369:R384" si="121">+Q369</f>
        <v>8.3000000000000004E-2</v>
      </c>
      <c r="S369" s="1097">
        <f t="shared" ref="S369:S384" si="122">IF(P369="","",IF(Q369&gt;P369,1,(Q369/P369)))</f>
        <v>0.96525925925925937</v>
      </c>
      <c r="T369" s="1240" t="str">
        <f t="shared" si="113"/>
        <v>Normal</v>
      </c>
      <c r="U369" s="1506" t="str">
        <f t="shared" si="114"/>
        <v>J</v>
      </c>
      <c r="V369" s="1507"/>
      <c r="W369" s="1508">
        <f t="shared" si="106"/>
        <v>0.91700000000000004</v>
      </c>
    </row>
    <row r="370" spans="1:23" s="105" customFormat="1" ht="58.5" hidden="1" customHeight="1" outlineLevel="3" x14ac:dyDescent="0.3">
      <c r="A370" s="1624"/>
      <c r="B370" s="1557" t="s">
        <v>2342</v>
      </c>
      <c r="C370" s="657" t="s">
        <v>2341</v>
      </c>
      <c r="D370" s="1444">
        <v>42767</v>
      </c>
      <c r="E370" s="1444">
        <v>43081</v>
      </c>
      <c r="F370" s="1443"/>
      <c r="G370" s="1443"/>
      <c r="H370" s="1443"/>
      <c r="I370" s="433"/>
      <c r="J370" s="433"/>
      <c r="K370" s="454"/>
      <c r="L370" s="1469">
        <f t="shared" si="119"/>
        <v>0</v>
      </c>
      <c r="M370" s="1017">
        <f t="shared" si="107"/>
        <v>314</v>
      </c>
      <c r="N370" s="1498" t="str">
        <f t="shared" si="103"/>
        <v>X</v>
      </c>
      <c r="O370" s="1470" t="s">
        <v>2375</v>
      </c>
      <c r="P370" s="1011">
        <f t="shared" si="120"/>
        <v>8.598726114649681E-2</v>
      </c>
      <c r="Q370" s="1471">
        <v>0.08</v>
      </c>
      <c r="R370" s="1471">
        <f t="shared" si="121"/>
        <v>0.08</v>
      </c>
      <c r="S370" s="1012">
        <f t="shared" si="122"/>
        <v>0.9303703703703704</v>
      </c>
      <c r="T370" s="1230" t="str">
        <f t="shared" si="113"/>
        <v>Normal</v>
      </c>
      <c r="U370" s="1472" t="str">
        <f t="shared" si="114"/>
        <v>J</v>
      </c>
      <c r="V370" s="919"/>
      <c r="W370" s="1473">
        <f t="shared" si="106"/>
        <v>0.92</v>
      </c>
    </row>
    <row r="371" spans="1:23" s="105" customFormat="1" ht="54" hidden="1" customHeight="1" outlineLevel="3" thickBot="1" x14ac:dyDescent="0.3">
      <c r="A371" s="1624"/>
      <c r="B371" s="1558"/>
      <c r="C371" s="567" t="s">
        <v>2207</v>
      </c>
      <c r="D371" s="462">
        <v>42826</v>
      </c>
      <c r="E371" s="462">
        <v>43081</v>
      </c>
      <c r="F371" s="567"/>
      <c r="G371" s="567"/>
      <c r="H371" s="567"/>
      <c r="I371" s="505"/>
      <c r="J371" s="505"/>
      <c r="K371" s="463"/>
      <c r="L371" s="1503">
        <f t="shared" si="119"/>
        <v>0</v>
      </c>
      <c r="M371" s="1484" t="str">
        <f t="shared" si="107"/>
        <v/>
      </c>
      <c r="N371" s="1504" t="str">
        <f t="shared" si="103"/>
        <v/>
      </c>
      <c r="O371" s="1485"/>
      <c r="P371" s="1096" t="str">
        <f t="shared" si="120"/>
        <v/>
      </c>
      <c r="Q371" s="1505"/>
      <c r="R371" s="1505">
        <f t="shared" si="121"/>
        <v>0</v>
      </c>
      <c r="S371" s="1097" t="str">
        <f t="shared" si="122"/>
        <v/>
      </c>
      <c r="T371" s="1240" t="str">
        <f t="shared" si="113"/>
        <v>Sin Iniciar</v>
      </c>
      <c r="U371" s="1506" t="str">
        <f t="shared" si="114"/>
        <v>6</v>
      </c>
      <c r="V371" s="1507"/>
      <c r="W371" s="1508">
        <f t="shared" si="106"/>
        <v>1</v>
      </c>
    </row>
    <row r="372" spans="1:23" s="105" customFormat="1" ht="65.25" hidden="1" customHeight="1" outlineLevel="3" thickBot="1" x14ac:dyDescent="0.3">
      <c r="A372" s="1624"/>
      <c r="B372" s="1440" t="s">
        <v>2205</v>
      </c>
      <c r="C372" s="727" t="s">
        <v>1711</v>
      </c>
      <c r="D372" s="1509">
        <v>42767</v>
      </c>
      <c r="E372" s="1509">
        <v>43081</v>
      </c>
      <c r="F372" s="727"/>
      <c r="G372" s="727"/>
      <c r="H372" s="727"/>
      <c r="I372" s="1510"/>
      <c r="J372" s="1510"/>
      <c r="K372" s="1511"/>
      <c r="L372" s="1512">
        <f t="shared" si="119"/>
        <v>0</v>
      </c>
      <c r="M372" s="1513">
        <f t="shared" si="107"/>
        <v>314</v>
      </c>
      <c r="N372" s="1514" t="str">
        <f t="shared" si="103"/>
        <v>X</v>
      </c>
      <c r="O372" s="1515" t="s">
        <v>2376</v>
      </c>
      <c r="P372" s="1516">
        <f t="shared" si="120"/>
        <v>8.598726114649681E-2</v>
      </c>
      <c r="Q372" s="1517">
        <v>8.5000000000000006E-2</v>
      </c>
      <c r="R372" s="1517">
        <f t="shared" si="121"/>
        <v>8.5000000000000006E-2</v>
      </c>
      <c r="S372" s="1518">
        <f t="shared" si="122"/>
        <v>0.98851851851851869</v>
      </c>
      <c r="T372" s="1519" t="str">
        <f t="shared" si="113"/>
        <v>Normal</v>
      </c>
      <c r="U372" s="1520" t="str">
        <f t="shared" si="114"/>
        <v>J</v>
      </c>
      <c r="V372" s="1521"/>
      <c r="W372" s="1522">
        <f t="shared" si="106"/>
        <v>0.91500000000000004</v>
      </c>
    </row>
    <row r="373" spans="1:23" s="105" customFormat="1" ht="35.25" hidden="1" customHeight="1" outlineLevel="3" x14ac:dyDescent="0.3">
      <c r="A373" s="1624"/>
      <c r="B373" s="1557" t="s">
        <v>2343</v>
      </c>
      <c r="C373" s="1468" t="s">
        <v>2208</v>
      </c>
      <c r="D373" s="1444">
        <v>42917</v>
      </c>
      <c r="E373" s="1444">
        <v>43081</v>
      </c>
      <c r="F373" s="1443"/>
      <c r="G373" s="1443"/>
      <c r="H373" s="1443"/>
      <c r="I373" s="433"/>
      <c r="J373" s="433"/>
      <c r="K373" s="454"/>
      <c r="L373" s="1469">
        <f t="shared" si="119"/>
        <v>0</v>
      </c>
      <c r="M373" s="1017" t="str">
        <f t="shared" si="107"/>
        <v/>
      </c>
      <c r="N373" s="1498" t="str">
        <f t="shared" si="103"/>
        <v/>
      </c>
      <c r="O373" s="1470"/>
      <c r="P373" s="1011" t="str">
        <f t="shared" si="120"/>
        <v/>
      </c>
      <c r="Q373" s="1471"/>
      <c r="R373" s="1471">
        <f t="shared" si="121"/>
        <v>0</v>
      </c>
      <c r="S373" s="1012" t="str">
        <f t="shared" si="122"/>
        <v/>
      </c>
      <c r="T373" s="1230" t="str">
        <f t="shared" si="113"/>
        <v>Sin Iniciar</v>
      </c>
      <c r="U373" s="1472" t="str">
        <f t="shared" si="114"/>
        <v>6</v>
      </c>
      <c r="V373" s="919"/>
      <c r="W373" s="1473">
        <f t="shared" si="106"/>
        <v>1</v>
      </c>
    </row>
    <row r="374" spans="1:23" s="105" customFormat="1" ht="35.25" hidden="1" customHeight="1" outlineLevel="3" x14ac:dyDescent="0.3">
      <c r="A374" s="1624"/>
      <c r="B374" s="1559"/>
      <c r="C374" s="1461" t="s">
        <v>2344</v>
      </c>
      <c r="D374" s="1438">
        <v>42917</v>
      </c>
      <c r="E374" s="1438">
        <v>43081</v>
      </c>
      <c r="F374" s="1437"/>
      <c r="G374" s="1437"/>
      <c r="H374" s="1437"/>
      <c r="I374" s="467"/>
      <c r="J374" s="467"/>
      <c r="K374" s="427"/>
      <c r="L374" s="1462">
        <f t="shared" si="119"/>
        <v>0</v>
      </c>
      <c r="M374" s="1463" t="str">
        <f t="shared" si="107"/>
        <v/>
      </c>
      <c r="N374" s="1490" t="str">
        <f t="shared" si="103"/>
        <v/>
      </c>
      <c r="O374" s="1464"/>
      <c r="P374" s="1013" t="str">
        <f t="shared" si="120"/>
        <v/>
      </c>
      <c r="Q374" s="1465"/>
      <c r="R374" s="1465">
        <f t="shared" si="121"/>
        <v>0</v>
      </c>
      <c r="S374" s="1014" t="str">
        <f t="shared" si="122"/>
        <v/>
      </c>
      <c r="T374" s="1231" t="str">
        <f t="shared" si="113"/>
        <v>Sin Iniciar</v>
      </c>
      <c r="U374" s="1466" t="str">
        <f t="shared" si="114"/>
        <v>6</v>
      </c>
      <c r="V374" s="1467"/>
      <c r="W374" s="1474">
        <f t="shared" si="106"/>
        <v>1</v>
      </c>
    </row>
    <row r="375" spans="1:23" s="105" customFormat="1" ht="35.25" hidden="1" customHeight="1" outlineLevel="3" x14ac:dyDescent="0.3">
      <c r="A375" s="1624"/>
      <c r="B375" s="1559"/>
      <c r="C375" s="1461" t="s">
        <v>2229</v>
      </c>
      <c r="D375" s="1438">
        <v>42917</v>
      </c>
      <c r="E375" s="1438">
        <v>43081</v>
      </c>
      <c r="F375" s="1437"/>
      <c r="G375" s="1437"/>
      <c r="H375" s="1437"/>
      <c r="I375" s="467"/>
      <c r="J375" s="467"/>
      <c r="K375" s="427"/>
      <c r="L375" s="1462">
        <f t="shared" si="119"/>
        <v>0</v>
      </c>
      <c r="M375" s="1463" t="str">
        <f t="shared" si="107"/>
        <v/>
      </c>
      <c r="N375" s="1490" t="str">
        <f t="shared" si="103"/>
        <v/>
      </c>
      <c r="O375" s="1464"/>
      <c r="P375" s="1013" t="str">
        <f t="shared" si="120"/>
        <v/>
      </c>
      <c r="Q375" s="1465"/>
      <c r="R375" s="1465">
        <f t="shared" si="121"/>
        <v>0</v>
      </c>
      <c r="S375" s="1014" t="str">
        <f t="shared" si="122"/>
        <v/>
      </c>
      <c r="T375" s="1231" t="str">
        <f t="shared" si="113"/>
        <v>Sin Iniciar</v>
      </c>
      <c r="U375" s="1466" t="str">
        <f t="shared" si="114"/>
        <v>6</v>
      </c>
      <c r="V375" s="1467"/>
      <c r="W375" s="1474">
        <f t="shared" si="106"/>
        <v>1</v>
      </c>
    </row>
    <row r="376" spans="1:23" s="105" customFormat="1" ht="35.25" hidden="1" customHeight="1" outlineLevel="3" thickBot="1" x14ac:dyDescent="0.3">
      <c r="A376" s="1624"/>
      <c r="B376" s="1558"/>
      <c r="C376" s="1483" t="s">
        <v>2345</v>
      </c>
      <c r="D376" s="462">
        <v>42917</v>
      </c>
      <c r="E376" s="462">
        <v>43081</v>
      </c>
      <c r="F376" s="567"/>
      <c r="G376" s="567"/>
      <c r="H376" s="567"/>
      <c r="I376" s="505"/>
      <c r="J376" s="505"/>
      <c r="K376" s="463"/>
      <c r="L376" s="1503">
        <f t="shared" si="119"/>
        <v>0</v>
      </c>
      <c r="M376" s="1484" t="str">
        <f t="shared" si="107"/>
        <v/>
      </c>
      <c r="N376" s="1504" t="str">
        <f t="shared" si="103"/>
        <v/>
      </c>
      <c r="O376" s="1485"/>
      <c r="P376" s="1096" t="str">
        <f t="shared" si="120"/>
        <v/>
      </c>
      <c r="Q376" s="1505"/>
      <c r="R376" s="1505">
        <f t="shared" si="121"/>
        <v>0</v>
      </c>
      <c r="S376" s="1097" t="str">
        <f t="shared" si="122"/>
        <v/>
      </c>
      <c r="T376" s="1240" t="str">
        <f t="shared" si="113"/>
        <v>Sin Iniciar</v>
      </c>
      <c r="U376" s="1506" t="str">
        <f t="shared" si="114"/>
        <v>6</v>
      </c>
      <c r="V376" s="1507"/>
      <c r="W376" s="1508">
        <f t="shared" si="106"/>
        <v>1</v>
      </c>
    </row>
    <row r="377" spans="1:23" s="105" customFormat="1" ht="35.25" hidden="1" customHeight="1" outlineLevel="3" x14ac:dyDescent="0.3">
      <c r="A377" s="1624"/>
      <c r="B377" s="1557" t="s">
        <v>437</v>
      </c>
      <c r="C377" s="1468" t="s">
        <v>2346</v>
      </c>
      <c r="D377" s="1444"/>
      <c r="E377" s="1444"/>
      <c r="F377" s="1443"/>
      <c r="G377" s="1443"/>
      <c r="H377" s="1443"/>
      <c r="I377" s="433"/>
      <c r="J377" s="433"/>
      <c r="K377" s="454"/>
      <c r="L377" s="1469">
        <f t="shared" si="119"/>
        <v>0</v>
      </c>
      <c r="M377" s="1017" t="str">
        <f t="shared" si="107"/>
        <v/>
      </c>
      <c r="N377" s="1498" t="str">
        <f t="shared" si="103"/>
        <v/>
      </c>
      <c r="O377" s="1470"/>
      <c r="P377" s="1011" t="str">
        <f t="shared" si="120"/>
        <v/>
      </c>
      <c r="Q377" s="1471"/>
      <c r="R377" s="1471">
        <f t="shared" si="121"/>
        <v>0</v>
      </c>
      <c r="S377" s="1012" t="str">
        <f t="shared" si="122"/>
        <v/>
      </c>
      <c r="T377" s="1230" t="str">
        <f t="shared" si="113"/>
        <v>Sin Iniciar</v>
      </c>
      <c r="U377" s="1472" t="str">
        <f t="shared" si="114"/>
        <v>6</v>
      </c>
      <c r="V377" s="919"/>
      <c r="W377" s="1473">
        <f t="shared" si="106"/>
        <v>1</v>
      </c>
    </row>
    <row r="378" spans="1:23" s="105" customFormat="1" ht="35.25" hidden="1" customHeight="1" outlineLevel="3" x14ac:dyDescent="0.3">
      <c r="A378" s="1624"/>
      <c r="B378" s="1559"/>
      <c r="C378" s="1461" t="s">
        <v>2234</v>
      </c>
      <c r="D378" s="1438"/>
      <c r="E378" s="1438"/>
      <c r="F378" s="1437"/>
      <c r="G378" s="1437"/>
      <c r="H378" s="1437"/>
      <c r="I378" s="467"/>
      <c r="J378" s="467"/>
      <c r="K378" s="427"/>
      <c r="L378" s="1462">
        <f t="shared" si="119"/>
        <v>0</v>
      </c>
      <c r="M378" s="1463" t="str">
        <f t="shared" si="107"/>
        <v/>
      </c>
      <c r="N378" s="1490" t="str">
        <f t="shared" si="103"/>
        <v/>
      </c>
      <c r="O378" s="1464"/>
      <c r="P378" s="1013" t="str">
        <f t="shared" si="120"/>
        <v/>
      </c>
      <c r="Q378" s="1465"/>
      <c r="R378" s="1465">
        <f t="shared" si="121"/>
        <v>0</v>
      </c>
      <c r="S378" s="1014" t="str">
        <f t="shared" si="122"/>
        <v/>
      </c>
      <c r="T378" s="1231" t="str">
        <f t="shared" si="113"/>
        <v>Sin Iniciar</v>
      </c>
      <c r="U378" s="1466" t="str">
        <f t="shared" si="114"/>
        <v>6</v>
      </c>
      <c r="V378" s="1467"/>
      <c r="W378" s="1474">
        <f t="shared" si="106"/>
        <v>1</v>
      </c>
    </row>
    <row r="379" spans="1:23" s="105" customFormat="1" ht="35.25" hidden="1" customHeight="1" outlineLevel="3" thickBot="1" x14ac:dyDescent="0.3">
      <c r="A379" s="1624"/>
      <c r="B379" s="1558"/>
      <c r="C379" s="1483" t="s">
        <v>2235</v>
      </c>
      <c r="D379" s="462"/>
      <c r="E379" s="462"/>
      <c r="F379" s="567"/>
      <c r="G379" s="567"/>
      <c r="H379" s="567"/>
      <c r="I379" s="505"/>
      <c r="J379" s="505"/>
      <c r="K379" s="463"/>
      <c r="L379" s="1503">
        <f t="shared" si="119"/>
        <v>0</v>
      </c>
      <c r="M379" s="1484" t="str">
        <f t="shared" si="107"/>
        <v/>
      </c>
      <c r="N379" s="1504" t="str">
        <f t="shared" si="103"/>
        <v/>
      </c>
      <c r="O379" s="1485"/>
      <c r="P379" s="1096" t="str">
        <f t="shared" si="120"/>
        <v/>
      </c>
      <c r="Q379" s="1505"/>
      <c r="R379" s="1505">
        <f t="shared" si="121"/>
        <v>0</v>
      </c>
      <c r="S379" s="1097" t="str">
        <f t="shared" si="122"/>
        <v/>
      </c>
      <c r="T379" s="1240" t="str">
        <f t="shared" si="113"/>
        <v>Sin Iniciar</v>
      </c>
      <c r="U379" s="1506" t="str">
        <f t="shared" si="114"/>
        <v>6</v>
      </c>
      <c r="V379" s="1507"/>
      <c r="W379" s="1508">
        <f t="shared" si="106"/>
        <v>1</v>
      </c>
    </row>
    <row r="380" spans="1:23" s="105" customFormat="1" ht="35.25" hidden="1" customHeight="1" outlineLevel="3" x14ac:dyDescent="0.3">
      <c r="A380" s="1624"/>
      <c r="B380" s="1557" t="s">
        <v>2238</v>
      </c>
      <c r="C380" s="1487" t="s">
        <v>2239</v>
      </c>
      <c r="D380" s="1444"/>
      <c r="E380" s="1444"/>
      <c r="F380" s="1443"/>
      <c r="G380" s="1443"/>
      <c r="H380" s="1443"/>
      <c r="I380" s="433"/>
      <c r="J380" s="433"/>
      <c r="K380" s="454"/>
      <c r="L380" s="1469">
        <f t="shared" si="119"/>
        <v>0</v>
      </c>
      <c r="M380" s="1017" t="str">
        <f t="shared" si="107"/>
        <v/>
      </c>
      <c r="N380" s="1498" t="str">
        <f t="shared" si="103"/>
        <v/>
      </c>
      <c r="O380" s="1470"/>
      <c r="P380" s="1011" t="str">
        <f t="shared" si="120"/>
        <v/>
      </c>
      <c r="Q380" s="1471"/>
      <c r="R380" s="1471">
        <f t="shared" si="121"/>
        <v>0</v>
      </c>
      <c r="S380" s="1012" t="str">
        <f t="shared" si="122"/>
        <v/>
      </c>
      <c r="T380" s="1230" t="str">
        <f t="shared" si="113"/>
        <v>Sin Iniciar</v>
      </c>
      <c r="U380" s="1472" t="str">
        <f t="shared" si="114"/>
        <v>6</v>
      </c>
      <c r="V380" s="919"/>
      <c r="W380" s="1473">
        <f t="shared" si="106"/>
        <v>1</v>
      </c>
    </row>
    <row r="381" spans="1:23" s="105" customFormat="1" ht="35.25" hidden="1" customHeight="1" outlineLevel="3" x14ac:dyDescent="0.3">
      <c r="A381" s="1624"/>
      <c r="B381" s="1559"/>
      <c r="C381" s="1486" t="s">
        <v>2201</v>
      </c>
      <c r="D381" s="1438"/>
      <c r="E381" s="1438"/>
      <c r="F381" s="1437"/>
      <c r="G381" s="1437"/>
      <c r="H381" s="1437"/>
      <c r="I381" s="467"/>
      <c r="J381" s="467"/>
      <c r="K381" s="427"/>
      <c r="L381" s="1462">
        <f t="shared" si="119"/>
        <v>0</v>
      </c>
      <c r="M381" s="1463" t="str">
        <f t="shared" si="107"/>
        <v/>
      </c>
      <c r="N381" s="1490" t="str">
        <f t="shared" si="103"/>
        <v/>
      </c>
      <c r="O381" s="1464"/>
      <c r="P381" s="1013" t="str">
        <f t="shared" si="120"/>
        <v/>
      </c>
      <c r="Q381" s="1465"/>
      <c r="R381" s="1465">
        <f t="shared" si="121"/>
        <v>0</v>
      </c>
      <c r="S381" s="1014" t="str">
        <f t="shared" si="122"/>
        <v/>
      </c>
      <c r="T381" s="1231" t="str">
        <f t="shared" si="113"/>
        <v>Sin Iniciar</v>
      </c>
      <c r="U381" s="1466" t="str">
        <f t="shared" si="114"/>
        <v>6</v>
      </c>
      <c r="V381" s="1467"/>
      <c r="W381" s="1474">
        <f t="shared" si="106"/>
        <v>1</v>
      </c>
    </row>
    <row r="382" spans="1:23" s="105" customFormat="1" ht="35.25" hidden="1" customHeight="1" outlineLevel="3" thickBot="1" x14ac:dyDescent="0.3">
      <c r="A382" s="1624"/>
      <c r="B382" s="1558"/>
      <c r="C382" s="1523" t="s">
        <v>2261</v>
      </c>
      <c r="D382" s="462"/>
      <c r="E382" s="462"/>
      <c r="F382" s="567"/>
      <c r="G382" s="567"/>
      <c r="H382" s="567"/>
      <c r="I382" s="505"/>
      <c r="J382" s="505"/>
      <c r="K382" s="463"/>
      <c r="L382" s="1503">
        <f t="shared" si="119"/>
        <v>0</v>
      </c>
      <c r="M382" s="1484" t="str">
        <f t="shared" si="107"/>
        <v/>
      </c>
      <c r="N382" s="1504" t="str">
        <f t="shared" si="103"/>
        <v/>
      </c>
      <c r="O382" s="1485"/>
      <c r="P382" s="1096" t="str">
        <f t="shared" si="120"/>
        <v/>
      </c>
      <c r="Q382" s="1505"/>
      <c r="R382" s="1505">
        <f t="shared" si="121"/>
        <v>0</v>
      </c>
      <c r="S382" s="1097" t="str">
        <f t="shared" si="122"/>
        <v/>
      </c>
      <c r="T382" s="1240" t="str">
        <f t="shared" si="113"/>
        <v>Sin Iniciar</v>
      </c>
      <c r="U382" s="1506" t="str">
        <f t="shared" si="114"/>
        <v>6</v>
      </c>
      <c r="V382" s="1507"/>
      <c r="W382" s="1508">
        <f t="shared" si="106"/>
        <v>1</v>
      </c>
    </row>
    <row r="383" spans="1:23" s="105" customFormat="1" ht="49.5" hidden="1" customHeight="1" outlineLevel="3" x14ac:dyDescent="0.3">
      <c r="A383" s="1624"/>
      <c r="B383" s="1557" t="s">
        <v>2237</v>
      </c>
      <c r="C383" s="1468" t="s">
        <v>2347</v>
      </c>
      <c r="D383" s="1444">
        <v>42767</v>
      </c>
      <c r="E383" s="1444">
        <v>43081</v>
      </c>
      <c r="F383" s="1443"/>
      <c r="G383" s="1443"/>
      <c r="H383" s="1443"/>
      <c r="I383" s="433"/>
      <c r="J383" s="433"/>
      <c r="K383" s="454"/>
      <c r="L383" s="1469">
        <f t="shared" si="119"/>
        <v>0</v>
      </c>
      <c r="M383" s="1017">
        <f t="shared" si="107"/>
        <v>314</v>
      </c>
      <c r="N383" s="1498" t="str">
        <f t="shared" si="103"/>
        <v>X</v>
      </c>
      <c r="O383" s="1470" t="s">
        <v>2377</v>
      </c>
      <c r="P383" s="1011">
        <f t="shared" si="120"/>
        <v>8.598726114649681E-2</v>
      </c>
      <c r="Q383" s="1471">
        <v>8.5999999999999993E-2</v>
      </c>
      <c r="R383" s="1471">
        <f t="shared" si="121"/>
        <v>8.5999999999999993E-2</v>
      </c>
      <c r="S383" s="1012">
        <f t="shared" si="122"/>
        <v>1</v>
      </c>
      <c r="T383" s="1230" t="str">
        <f t="shared" si="113"/>
        <v>Normal</v>
      </c>
      <c r="U383" s="1472" t="str">
        <f t="shared" si="114"/>
        <v>J</v>
      </c>
      <c r="V383" s="919"/>
      <c r="W383" s="1473">
        <f t="shared" si="106"/>
        <v>0.91400000000000003</v>
      </c>
    </row>
    <row r="384" spans="1:23" s="105" customFormat="1" ht="35.25" hidden="1" customHeight="1" outlineLevel="3" thickBot="1" x14ac:dyDescent="0.3">
      <c r="A384" s="1624"/>
      <c r="B384" s="1630"/>
      <c r="C384" s="1475" t="s">
        <v>2259</v>
      </c>
      <c r="D384" s="1439"/>
      <c r="E384" s="1439"/>
      <c r="F384" s="428"/>
      <c r="G384" s="428"/>
      <c r="H384" s="428"/>
      <c r="I384" s="469"/>
      <c r="J384" s="469"/>
      <c r="K384" s="431"/>
      <c r="L384" s="1476">
        <f t="shared" si="119"/>
        <v>0</v>
      </c>
      <c r="M384" s="1477" t="str">
        <f t="shared" si="107"/>
        <v/>
      </c>
      <c r="N384" s="1501" t="str">
        <f t="shared" si="103"/>
        <v/>
      </c>
      <c r="O384" s="1478"/>
      <c r="P384" s="1015" t="str">
        <f t="shared" si="120"/>
        <v/>
      </c>
      <c r="Q384" s="1479"/>
      <c r="R384" s="1479">
        <f t="shared" si="121"/>
        <v>0</v>
      </c>
      <c r="S384" s="1016" t="str">
        <f t="shared" si="122"/>
        <v/>
      </c>
      <c r="T384" s="1232" t="str">
        <f t="shared" si="113"/>
        <v>Sin Iniciar</v>
      </c>
      <c r="U384" s="1480" t="str">
        <f t="shared" si="114"/>
        <v>6</v>
      </c>
      <c r="V384" s="1481"/>
      <c r="W384" s="1482">
        <f t="shared" si="106"/>
        <v>1</v>
      </c>
    </row>
    <row r="385" spans="1:23" s="1178" customFormat="1" ht="60" hidden="1" outlineLevel="2" collapsed="1" thickBot="1" x14ac:dyDescent="0.3">
      <c r="A385" s="1564" t="s">
        <v>2057</v>
      </c>
      <c r="B385" s="1567"/>
      <c r="C385" s="1568"/>
      <c r="D385" s="1124"/>
      <c r="E385" s="1125"/>
      <c r="F385" s="1194"/>
      <c r="G385" s="1126"/>
      <c r="H385" s="1126"/>
      <c r="I385" s="1127"/>
      <c r="J385" s="1128"/>
      <c r="K385" s="1126"/>
      <c r="L385" s="1126"/>
      <c r="M385" s="1129" t="str">
        <f t="shared" si="107"/>
        <v/>
      </c>
      <c r="N385" s="1130" t="str">
        <f t="shared" si="103"/>
        <v/>
      </c>
      <c r="O385" s="1195"/>
      <c r="P385" s="1131">
        <f>+IFERROR(SUMPRODUCT(P369:P384,M369:M384)/SUM(M369:M384),0)</f>
        <v>8.598726114649681E-2</v>
      </c>
      <c r="Q385" s="1162">
        <f>+IFERROR(SUMPRODUCT(Q369:Q384,M369:M384)/SUM(M369:M384),0)</f>
        <v>8.3500000000000005E-2</v>
      </c>
      <c r="R385" s="1293">
        <f>+IFERROR(SUMPRODUCT(R369:R384,M369:M384)/SUM(M369:M384),0)</f>
        <v>8.3500000000000005E-2</v>
      </c>
      <c r="S385" s="1131">
        <f>+IFERROR(Q385/P385,0)</f>
        <v>0.9710740740740742</v>
      </c>
      <c r="T385" s="1239" t="str">
        <f t="shared" si="113"/>
        <v>Normal</v>
      </c>
      <c r="U385" s="1179" t="str">
        <f t="shared" si="114"/>
        <v>J</v>
      </c>
      <c r="V385" s="1132"/>
      <c r="W385" s="1301">
        <f t="shared" si="106"/>
        <v>0.91649999999999998</v>
      </c>
    </row>
    <row r="386" spans="1:23" s="105" customFormat="1" ht="99" hidden="1" customHeight="1" outlineLevel="3" thickBot="1" x14ac:dyDescent="0.3">
      <c r="A386" s="1600" t="s">
        <v>1763</v>
      </c>
      <c r="B386" s="1557" t="s">
        <v>1766</v>
      </c>
      <c r="C386" s="988" t="s">
        <v>723</v>
      </c>
      <c r="D386" s="989">
        <v>42745</v>
      </c>
      <c r="E386" s="989">
        <v>42794</v>
      </c>
      <c r="F386" s="452"/>
      <c r="G386" s="574" t="s">
        <v>865</v>
      </c>
      <c r="H386" s="988" t="s">
        <v>89</v>
      </c>
      <c r="I386" s="433" t="s">
        <v>22</v>
      </c>
      <c r="J386" s="433">
        <v>1</v>
      </c>
      <c r="K386" s="454"/>
      <c r="L386" s="1068">
        <f t="shared" ref="L386:L399" si="123">+K386*J386</f>
        <v>0</v>
      </c>
      <c r="M386" s="1084">
        <f t="shared" si="107"/>
        <v>49</v>
      </c>
      <c r="N386" s="1218" t="str">
        <f t="shared" si="103"/>
        <v>X</v>
      </c>
      <c r="O386" s="1324" t="s">
        <v>2383</v>
      </c>
      <c r="P386" s="1011">
        <f>+IF(N386="","",IFERROR(IF(MONTH($C$2)&lt;MONTH(D386),"",IF(E386&lt;$C$2,1,IF(D386&lt;$C$2,($C$2-D386)/(E386-D386),0))),0))</f>
        <v>1</v>
      </c>
      <c r="Q386" s="1275">
        <v>1</v>
      </c>
      <c r="R386" s="1287">
        <v>0.25</v>
      </c>
      <c r="S386" s="1012">
        <f t="shared" ref="S386:S399" si="124">IF(P386="","",IF(Q386&gt;P386,1,(Q386/P386)))</f>
        <v>1</v>
      </c>
      <c r="T386" s="1230" t="str">
        <f t="shared" si="113"/>
        <v>Terminado</v>
      </c>
      <c r="U386" s="1163" t="str">
        <f t="shared" si="114"/>
        <v>B</v>
      </c>
      <c r="V386" s="1095" t="s">
        <v>2079</v>
      </c>
      <c r="W386" s="1302">
        <f t="shared" si="106"/>
        <v>0.75</v>
      </c>
    </row>
    <row r="387" spans="1:23" s="105" customFormat="1" ht="51.75" hidden="1" customHeight="1" outlineLevel="3" thickBot="1" x14ac:dyDescent="0.3">
      <c r="A387" s="1601"/>
      <c r="B387" s="1559"/>
      <c r="C387" s="966" t="s">
        <v>723</v>
      </c>
      <c r="D387" s="967">
        <v>42760</v>
      </c>
      <c r="E387" s="989">
        <v>42794</v>
      </c>
      <c r="F387" s="1045"/>
      <c r="G387" s="559" t="s">
        <v>852</v>
      </c>
      <c r="H387" s="966" t="s">
        <v>89</v>
      </c>
      <c r="I387" s="467" t="s">
        <v>22</v>
      </c>
      <c r="J387" s="467"/>
      <c r="K387" s="427"/>
      <c r="L387" s="1069">
        <f t="shared" si="123"/>
        <v>0</v>
      </c>
      <c r="M387" s="1085">
        <f t="shared" si="107"/>
        <v>34</v>
      </c>
      <c r="N387" s="1225" t="str">
        <f t="shared" si="103"/>
        <v>X</v>
      </c>
      <c r="O387" s="1323" t="s">
        <v>2385</v>
      </c>
      <c r="P387" s="1013">
        <f>+IF(N387="","",IFERROR(IF(MONTH($C$2)&lt;MONTH(D387),"",IF(E387&lt;$C$2,1,IF(D387&lt;$C$2,($C$2-D387)/(E387-D387),0))),0))</f>
        <v>1</v>
      </c>
      <c r="Q387" s="1272">
        <v>1</v>
      </c>
      <c r="R387" s="1283">
        <f>+Q387</f>
        <v>1</v>
      </c>
      <c r="S387" s="1014">
        <f t="shared" si="124"/>
        <v>1</v>
      </c>
      <c r="T387" s="1231" t="str">
        <f t="shared" si="113"/>
        <v>Terminado</v>
      </c>
      <c r="U387" s="1164" t="str">
        <f t="shared" si="114"/>
        <v>B</v>
      </c>
      <c r="V387" s="845" t="s">
        <v>1974</v>
      </c>
      <c r="W387" s="1302">
        <f t="shared" si="106"/>
        <v>0</v>
      </c>
    </row>
    <row r="388" spans="1:23" s="105" customFormat="1" ht="60.75" hidden="1" outlineLevel="3" thickBot="1" x14ac:dyDescent="0.3">
      <c r="A388" s="1601"/>
      <c r="B388" s="1044" t="s">
        <v>1749</v>
      </c>
      <c r="C388" s="966" t="s">
        <v>853</v>
      </c>
      <c r="D388" s="967">
        <v>42760</v>
      </c>
      <c r="E388" s="967">
        <v>42794</v>
      </c>
      <c r="F388" s="1045"/>
      <c r="G388" s="559" t="s">
        <v>854</v>
      </c>
      <c r="H388" s="604" t="s">
        <v>21</v>
      </c>
      <c r="I388" s="467" t="s">
        <v>22</v>
      </c>
      <c r="J388" s="467">
        <v>1</v>
      </c>
      <c r="K388" s="427">
        <v>13750000</v>
      </c>
      <c r="L388" s="1069">
        <f t="shared" si="123"/>
        <v>13750000</v>
      </c>
      <c r="M388" s="1085">
        <f t="shared" si="107"/>
        <v>34</v>
      </c>
      <c r="N388" s="1225" t="str">
        <f t="shared" si="103"/>
        <v>X</v>
      </c>
      <c r="O388" s="1323" t="s">
        <v>2384</v>
      </c>
      <c r="P388" s="1013">
        <f>+IF(N388="","",IFERROR(IF(MONTH($C$2)&lt;MONTH(D388),"",IF(E388&lt;$C$2,1,IF(D388&lt;$C$2,($C$2-D388)/(E388-D388),0))),0))</f>
        <v>1</v>
      </c>
      <c r="Q388" s="1272">
        <v>1</v>
      </c>
      <c r="R388" s="1283">
        <f>+Q388</f>
        <v>1</v>
      </c>
      <c r="S388" s="1014">
        <f t="shared" si="124"/>
        <v>1</v>
      </c>
      <c r="T388" s="1231" t="str">
        <f t="shared" si="113"/>
        <v>Terminado</v>
      </c>
      <c r="U388" s="1164" t="str">
        <f t="shared" si="114"/>
        <v>B</v>
      </c>
      <c r="V388" s="845" t="s">
        <v>1973</v>
      </c>
      <c r="W388" s="1302">
        <f t="shared" si="106"/>
        <v>0</v>
      </c>
    </row>
    <row r="389" spans="1:23" s="105" customFormat="1" ht="90" hidden="1" outlineLevel="3" thickBot="1" x14ac:dyDescent="0.3">
      <c r="A389" s="1601"/>
      <c r="B389" s="1049" t="s">
        <v>1750</v>
      </c>
      <c r="C389" s="762" t="s">
        <v>855</v>
      </c>
      <c r="D389" s="967">
        <v>42745</v>
      </c>
      <c r="E389" s="967">
        <v>42856</v>
      </c>
      <c r="F389" s="1047"/>
      <c r="G389" s="559" t="s">
        <v>856</v>
      </c>
      <c r="H389" s="604" t="s">
        <v>54</v>
      </c>
      <c r="I389" s="467" t="s">
        <v>22</v>
      </c>
      <c r="J389" s="467">
        <v>4</v>
      </c>
      <c r="K389" s="427">
        <v>608000</v>
      </c>
      <c r="L389" s="1069">
        <f t="shared" si="123"/>
        <v>2432000</v>
      </c>
      <c r="M389" s="1085">
        <f t="shared" si="107"/>
        <v>111</v>
      </c>
      <c r="N389" s="1225" t="str">
        <f t="shared" si="103"/>
        <v>X</v>
      </c>
      <c r="O389" s="1323" t="s">
        <v>2386</v>
      </c>
      <c r="P389" s="1013">
        <f>+IF(N389="","",IFERROR(IF(MONTH($C$2)&lt;MONTH(D389),"",IF(E389&lt;$C$2,1,IF(D389&lt;$C$2,($C$2-D389)/(E389-D389),0))),0))</f>
        <v>0.44144144144144143</v>
      </c>
      <c r="Q389" s="1272">
        <v>0.4</v>
      </c>
      <c r="R389" s="1283">
        <f>+Q389</f>
        <v>0.4</v>
      </c>
      <c r="S389" s="1014">
        <f t="shared" si="124"/>
        <v>0.90612244897959193</v>
      </c>
      <c r="T389" s="1231" t="str">
        <f t="shared" si="113"/>
        <v>Normal</v>
      </c>
      <c r="U389" s="1164" t="str">
        <f t="shared" si="114"/>
        <v>J</v>
      </c>
      <c r="V389" s="845" t="s">
        <v>1974</v>
      </c>
      <c r="W389" s="1302">
        <f t="shared" si="106"/>
        <v>0.6</v>
      </c>
    </row>
    <row r="390" spans="1:23" s="105" customFormat="1" ht="45.75" hidden="1" outlineLevel="3" thickBot="1" x14ac:dyDescent="0.3">
      <c r="A390" s="1631"/>
      <c r="B390" s="1526" t="s">
        <v>2338</v>
      </c>
      <c r="C390" s="568" t="s">
        <v>2387</v>
      </c>
      <c r="D390" s="462">
        <v>42767</v>
      </c>
      <c r="E390" s="462">
        <v>43081</v>
      </c>
      <c r="F390" s="567"/>
      <c r="G390" s="567"/>
      <c r="H390" s="567"/>
      <c r="I390" s="505"/>
      <c r="J390" s="505"/>
      <c r="K390" s="463"/>
      <c r="L390" s="1503">
        <f t="shared" si="123"/>
        <v>0</v>
      </c>
      <c r="M390" s="1484">
        <f t="shared" ref="M390:M399" si="125">+IF(D390="","",IF(MONTH($C$2)&lt;MONTH(D390),"",E390-D390))</f>
        <v>314</v>
      </c>
      <c r="N390" s="1504" t="str">
        <f t="shared" ref="N390:N399" si="126">+IF(D390="","",IF(AND(MONTH($C$2)&gt;=MONTH(D390),MONTH($C$2)&lt;=MONTH(E390)),"X",""))</f>
        <v>X</v>
      </c>
      <c r="O390" s="1485" t="s">
        <v>2388</v>
      </c>
      <c r="P390" s="1096">
        <f t="shared" ref="P390:P399" si="127">+IF(N390="","",IFERROR(IF(MONTH($C$2)&lt;MONTH(D390),"",IF(E390&lt;$C$2,1,IF(D390&lt;$C$2,($C$2-D390)/(E390-D390),0))),0))</f>
        <v>8.598726114649681E-2</v>
      </c>
      <c r="Q390" s="1505">
        <v>0.08</v>
      </c>
      <c r="R390" s="1505">
        <f t="shared" ref="R390:R399" si="128">+Q390</f>
        <v>0.08</v>
      </c>
      <c r="S390" s="1097">
        <f t="shared" si="124"/>
        <v>0.9303703703703704</v>
      </c>
      <c r="T390" s="1240" t="str">
        <f t="shared" ref="T390:T399" si="129">+IF(S390="","Sin Iniciar",IF(S390&lt;0.6,"Crítico",IF(S390&lt;0.9,"En Proceso",IF(AND(P390=1,Q390=1,S390=1),"Terminado","Normal"))))</f>
        <v>Normal</v>
      </c>
      <c r="U390" s="1506" t="str">
        <f t="shared" ref="U390:U399" si="130">+IF(T390="","",IF(T390="Sin Iniciar","6",IF(T390="Crítico","L",IF(T390="En Proceso","K",IF(T390="Normal","J","B")))))</f>
        <v>J</v>
      </c>
      <c r="V390" s="1507"/>
      <c r="W390" s="1508">
        <f t="shared" si="106"/>
        <v>0.92</v>
      </c>
    </row>
    <row r="391" spans="1:23" s="105" customFormat="1" ht="35.25" hidden="1" outlineLevel="3" thickBot="1" x14ac:dyDescent="0.3">
      <c r="A391" s="1631"/>
      <c r="B391" s="1530" t="s">
        <v>2342</v>
      </c>
      <c r="C391" s="567" t="s">
        <v>2207</v>
      </c>
      <c r="D391" s="462"/>
      <c r="E391" s="462"/>
      <c r="F391" s="567"/>
      <c r="G391" s="567"/>
      <c r="H391" s="567"/>
      <c r="I391" s="505"/>
      <c r="J391" s="505"/>
      <c r="K391" s="463"/>
      <c r="L391" s="1503">
        <f t="shared" si="123"/>
        <v>0</v>
      </c>
      <c r="M391" s="1484" t="str">
        <f t="shared" si="125"/>
        <v/>
      </c>
      <c r="N391" s="1504" t="str">
        <f t="shared" si="126"/>
        <v/>
      </c>
      <c r="O391" s="1485"/>
      <c r="P391" s="1096" t="str">
        <f t="shared" si="127"/>
        <v/>
      </c>
      <c r="Q391" s="1505"/>
      <c r="R391" s="1505">
        <f t="shared" si="128"/>
        <v>0</v>
      </c>
      <c r="S391" s="1097" t="str">
        <f t="shared" si="124"/>
        <v/>
      </c>
      <c r="T391" s="1240" t="str">
        <f t="shared" si="129"/>
        <v>Sin Iniciar</v>
      </c>
      <c r="U391" s="1506" t="str">
        <f t="shared" si="130"/>
        <v>6</v>
      </c>
      <c r="V391" s="1507"/>
      <c r="W391" s="1508">
        <f t="shared" si="106"/>
        <v>1</v>
      </c>
    </row>
    <row r="392" spans="1:23" s="105" customFormat="1" ht="45.75" hidden="1" outlineLevel="3" thickBot="1" x14ac:dyDescent="0.3">
      <c r="A392" s="1631"/>
      <c r="B392" s="1449" t="s">
        <v>2205</v>
      </c>
      <c r="C392" s="727" t="s">
        <v>1711</v>
      </c>
      <c r="D392" s="1509">
        <v>42767</v>
      </c>
      <c r="E392" s="1509">
        <v>43081</v>
      </c>
      <c r="F392" s="727"/>
      <c r="G392" s="727"/>
      <c r="H392" s="727"/>
      <c r="I392" s="1510"/>
      <c r="J392" s="1510"/>
      <c r="K392" s="1511"/>
      <c r="L392" s="1512">
        <f t="shared" si="123"/>
        <v>0</v>
      </c>
      <c r="M392" s="1513">
        <f t="shared" si="125"/>
        <v>314</v>
      </c>
      <c r="N392" s="1514" t="str">
        <f t="shared" si="126"/>
        <v>X</v>
      </c>
      <c r="O392" s="1515" t="s">
        <v>2389</v>
      </c>
      <c r="P392" s="1516">
        <f t="shared" si="127"/>
        <v>8.598726114649681E-2</v>
      </c>
      <c r="Q392" s="1517">
        <v>0.08</v>
      </c>
      <c r="R392" s="1517">
        <f t="shared" si="128"/>
        <v>0.08</v>
      </c>
      <c r="S392" s="1518">
        <f t="shared" si="124"/>
        <v>0.9303703703703704</v>
      </c>
      <c r="T392" s="1519" t="str">
        <f t="shared" si="129"/>
        <v>Normal</v>
      </c>
      <c r="U392" s="1520" t="str">
        <f t="shared" si="130"/>
        <v>J</v>
      </c>
      <c r="V392" s="1521"/>
      <c r="W392" s="1522">
        <f t="shared" si="106"/>
        <v>0.92</v>
      </c>
    </row>
    <row r="393" spans="1:23" s="105" customFormat="1" ht="35.25" hidden="1" outlineLevel="3" thickBot="1" x14ac:dyDescent="0.3">
      <c r="A393" s="1631"/>
      <c r="B393" s="1557" t="s">
        <v>2343</v>
      </c>
      <c r="C393" s="1468" t="s">
        <v>2208</v>
      </c>
      <c r="D393" s="1452">
        <v>42917</v>
      </c>
      <c r="E393" s="1452">
        <v>43081</v>
      </c>
      <c r="F393" s="1451"/>
      <c r="G393" s="1451"/>
      <c r="H393" s="1451"/>
      <c r="I393" s="433"/>
      <c r="J393" s="433"/>
      <c r="K393" s="454"/>
      <c r="L393" s="1469">
        <f t="shared" si="123"/>
        <v>0</v>
      </c>
      <c r="M393" s="1017" t="str">
        <f t="shared" si="125"/>
        <v/>
      </c>
      <c r="N393" s="1498" t="str">
        <f t="shared" si="126"/>
        <v/>
      </c>
      <c r="O393" s="1470"/>
      <c r="P393" s="1011" t="str">
        <f t="shared" si="127"/>
        <v/>
      </c>
      <c r="Q393" s="1471"/>
      <c r="R393" s="1471">
        <f t="shared" si="128"/>
        <v>0</v>
      </c>
      <c r="S393" s="1012" t="str">
        <f t="shared" si="124"/>
        <v/>
      </c>
      <c r="T393" s="1230" t="str">
        <f t="shared" si="129"/>
        <v>Sin Iniciar</v>
      </c>
      <c r="U393" s="1472" t="str">
        <f t="shared" si="130"/>
        <v>6</v>
      </c>
      <c r="V393" s="919"/>
      <c r="W393" s="1473">
        <f t="shared" si="106"/>
        <v>1</v>
      </c>
    </row>
    <row r="394" spans="1:23" s="105" customFormat="1" ht="35.25" hidden="1" outlineLevel="3" thickBot="1" x14ac:dyDescent="0.3">
      <c r="A394" s="1631"/>
      <c r="B394" s="1559"/>
      <c r="C394" s="1461" t="s">
        <v>2344</v>
      </c>
      <c r="D394" s="1448">
        <v>42917</v>
      </c>
      <c r="E394" s="1448">
        <v>43081</v>
      </c>
      <c r="F394" s="1446"/>
      <c r="G394" s="1446"/>
      <c r="H394" s="1446"/>
      <c r="I394" s="467"/>
      <c r="J394" s="467"/>
      <c r="K394" s="427"/>
      <c r="L394" s="1462">
        <f t="shared" si="123"/>
        <v>0</v>
      </c>
      <c r="M394" s="1463" t="str">
        <f t="shared" si="125"/>
        <v/>
      </c>
      <c r="N394" s="1490" t="str">
        <f t="shared" si="126"/>
        <v/>
      </c>
      <c r="O394" s="1464"/>
      <c r="P394" s="1013" t="str">
        <f t="shared" si="127"/>
        <v/>
      </c>
      <c r="Q394" s="1465"/>
      <c r="R394" s="1465">
        <f t="shared" si="128"/>
        <v>0</v>
      </c>
      <c r="S394" s="1014" t="str">
        <f t="shared" si="124"/>
        <v/>
      </c>
      <c r="T394" s="1231" t="str">
        <f t="shared" si="129"/>
        <v>Sin Iniciar</v>
      </c>
      <c r="U394" s="1466" t="str">
        <f t="shared" si="130"/>
        <v>6</v>
      </c>
      <c r="V394" s="1467"/>
      <c r="W394" s="1474">
        <f t="shared" si="106"/>
        <v>1</v>
      </c>
    </row>
    <row r="395" spans="1:23" s="105" customFormat="1" ht="35.25" hidden="1" outlineLevel="3" thickBot="1" x14ac:dyDescent="0.3">
      <c r="A395" s="1631"/>
      <c r="B395" s="1559"/>
      <c r="C395" s="1461" t="s">
        <v>2229</v>
      </c>
      <c r="D395" s="1448">
        <v>42917</v>
      </c>
      <c r="E395" s="1448">
        <v>43081</v>
      </c>
      <c r="F395" s="1446"/>
      <c r="G395" s="1446"/>
      <c r="H395" s="1446"/>
      <c r="I395" s="467"/>
      <c r="J395" s="467"/>
      <c r="K395" s="427"/>
      <c r="L395" s="1462">
        <f t="shared" si="123"/>
        <v>0</v>
      </c>
      <c r="M395" s="1463" t="str">
        <f t="shared" si="125"/>
        <v/>
      </c>
      <c r="N395" s="1490" t="str">
        <f t="shared" si="126"/>
        <v/>
      </c>
      <c r="O395" s="1464"/>
      <c r="P395" s="1013" t="str">
        <f t="shared" si="127"/>
        <v/>
      </c>
      <c r="Q395" s="1465"/>
      <c r="R395" s="1465">
        <f t="shared" si="128"/>
        <v>0</v>
      </c>
      <c r="S395" s="1014" t="str">
        <f t="shared" si="124"/>
        <v/>
      </c>
      <c r="T395" s="1231" t="str">
        <f t="shared" si="129"/>
        <v>Sin Iniciar</v>
      </c>
      <c r="U395" s="1466" t="str">
        <f t="shared" si="130"/>
        <v>6</v>
      </c>
      <c r="V395" s="1467"/>
      <c r="W395" s="1474">
        <f t="shared" si="106"/>
        <v>1</v>
      </c>
    </row>
    <row r="396" spans="1:23" s="105" customFormat="1" ht="35.25" hidden="1" outlineLevel="3" thickBot="1" x14ac:dyDescent="0.3">
      <c r="A396" s="1631"/>
      <c r="B396" s="1557" t="s">
        <v>437</v>
      </c>
      <c r="C396" s="1468" t="s">
        <v>2346</v>
      </c>
      <c r="D396" s="1452"/>
      <c r="E396" s="1452"/>
      <c r="F396" s="1451"/>
      <c r="G396" s="1451"/>
      <c r="H396" s="1451"/>
      <c r="I396" s="433"/>
      <c r="J396" s="433"/>
      <c r="K396" s="454"/>
      <c r="L396" s="1469">
        <f t="shared" si="123"/>
        <v>0</v>
      </c>
      <c r="M396" s="1017" t="str">
        <f t="shared" si="125"/>
        <v/>
      </c>
      <c r="N396" s="1498" t="str">
        <f t="shared" si="126"/>
        <v/>
      </c>
      <c r="O396" s="1470"/>
      <c r="P396" s="1011" t="str">
        <f t="shared" si="127"/>
        <v/>
      </c>
      <c r="Q396" s="1471"/>
      <c r="R396" s="1471">
        <f t="shared" si="128"/>
        <v>0</v>
      </c>
      <c r="S396" s="1012" t="str">
        <f t="shared" si="124"/>
        <v/>
      </c>
      <c r="T396" s="1230" t="str">
        <f t="shared" si="129"/>
        <v>Sin Iniciar</v>
      </c>
      <c r="U396" s="1472" t="str">
        <f t="shared" si="130"/>
        <v>6</v>
      </c>
      <c r="V396" s="919"/>
      <c r="W396" s="1473">
        <f t="shared" si="106"/>
        <v>1</v>
      </c>
    </row>
    <row r="397" spans="1:23" s="105" customFormat="1" ht="35.25" hidden="1" outlineLevel="3" thickBot="1" x14ac:dyDescent="0.3">
      <c r="A397" s="1631"/>
      <c r="B397" s="1559"/>
      <c r="C397" s="1461" t="s">
        <v>2234</v>
      </c>
      <c r="D397" s="1448"/>
      <c r="E397" s="1448"/>
      <c r="F397" s="1446"/>
      <c r="G397" s="1446"/>
      <c r="H397" s="1446"/>
      <c r="I397" s="467"/>
      <c r="J397" s="467"/>
      <c r="K397" s="427"/>
      <c r="L397" s="1462">
        <f t="shared" si="123"/>
        <v>0</v>
      </c>
      <c r="M397" s="1463" t="str">
        <f t="shared" si="125"/>
        <v/>
      </c>
      <c r="N397" s="1490" t="str">
        <f t="shared" si="126"/>
        <v/>
      </c>
      <c r="O397" s="1464"/>
      <c r="P397" s="1013" t="str">
        <f t="shared" si="127"/>
        <v/>
      </c>
      <c r="Q397" s="1465"/>
      <c r="R397" s="1465">
        <f t="shared" si="128"/>
        <v>0</v>
      </c>
      <c r="S397" s="1014" t="str">
        <f t="shared" si="124"/>
        <v/>
      </c>
      <c r="T397" s="1231" t="str">
        <f t="shared" si="129"/>
        <v>Sin Iniciar</v>
      </c>
      <c r="U397" s="1466" t="str">
        <f t="shared" si="130"/>
        <v>6</v>
      </c>
      <c r="V397" s="1467"/>
      <c r="W397" s="1474">
        <f t="shared" si="106"/>
        <v>1</v>
      </c>
    </row>
    <row r="398" spans="1:23" s="105" customFormat="1" ht="35.25" hidden="1" outlineLevel="3" thickBot="1" x14ac:dyDescent="0.3">
      <c r="A398" s="1631"/>
      <c r="B398" s="1558"/>
      <c r="C398" s="1483" t="s">
        <v>2235</v>
      </c>
      <c r="D398" s="462"/>
      <c r="E398" s="462"/>
      <c r="F398" s="567"/>
      <c r="G398" s="567"/>
      <c r="H398" s="567"/>
      <c r="I398" s="505"/>
      <c r="J398" s="505"/>
      <c r="K398" s="463"/>
      <c r="L398" s="1503">
        <f t="shared" si="123"/>
        <v>0</v>
      </c>
      <c r="M398" s="1484" t="str">
        <f t="shared" si="125"/>
        <v/>
      </c>
      <c r="N398" s="1504" t="str">
        <f t="shared" si="126"/>
        <v/>
      </c>
      <c r="O398" s="1485"/>
      <c r="P398" s="1096" t="str">
        <f t="shared" si="127"/>
        <v/>
      </c>
      <c r="Q398" s="1505"/>
      <c r="R398" s="1505">
        <f t="shared" si="128"/>
        <v>0</v>
      </c>
      <c r="S398" s="1097" t="str">
        <f t="shared" si="124"/>
        <v/>
      </c>
      <c r="T398" s="1240" t="str">
        <f t="shared" si="129"/>
        <v>Sin Iniciar</v>
      </c>
      <c r="U398" s="1506" t="str">
        <f t="shared" si="130"/>
        <v>6</v>
      </c>
      <c r="V398" s="1507"/>
      <c r="W398" s="1508">
        <f t="shared" si="106"/>
        <v>1</v>
      </c>
    </row>
    <row r="399" spans="1:23" s="105" customFormat="1" ht="35.25" hidden="1" outlineLevel="3" thickBot="1" x14ac:dyDescent="0.3">
      <c r="A399" s="1631"/>
      <c r="B399" s="1531" t="s">
        <v>2238</v>
      </c>
      <c r="C399" s="1532" t="s">
        <v>2201</v>
      </c>
      <c r="D399" s="1448"/>
      <c r="E399" s="1448"/>
      <c r="F399" s="1446"/>
      <c r="G399" s="1446"/>
      <c r="H399" s="1446"/>
      <c r="I399" s="467"/>
      <c r="J399" s="467"/>
      <c r="K399" s="427"/>
      <c r="L399" s="1462">
        <f t="shared" si="123"/>
        <v>0</v>
      </c>
      <c r="M399" s="1463" t="str">
        <f t="shared" si="125"/>
        <v/>
      </c>
      <c r="N399" s="1490" t="str">
        <f t="shared" si="126"/>
        <v/>
      </c>
      <c r="O399" s="1464"/>
      <c r="P399" s="1013" t="str">
        <f t="shared" si="127"/>
        <v/>
      </c>
      <c r="Q399" s="1465"/>
      <c r="R399" s="1465">
        <f t="shared" si="128"/>
        <v>0</v>
      </c>
      <c r="S399" s="1014" t="str">
        <f t="shared" si="124"/>
        <v/>
      </c>
      <c r="T399" s="1231" t="str">
        <f t="shared" si="129"/>
        <v>Sin Iniciar</v>
      </c>
      <c r="U399" s="1466" t="str">
        <f t="shared" si="130"/>
        <v>6</v>
      </c>
      <c r="V399" s="1467"/>
      <c r="W399" s="1474">
        <f t="shared" si="106"/>
        <v>1</v>
      </c>
    </row>
    <row r="400" spans="1:23" s="1178" customFormat="1" ht="60" hidden="1" outlineLevel="2" collapsed="1" thickBot="1" x14ac:dyDescent="0.3">
      <c r="A400" s="1564" t="s">
        <v>2058</v>
      </c>
      <c r="B400" s="1565"/>
      <c r="C400" s="1566"/>
      <c r="D400" s="1143"/>
      <c r="E400" s="1144"/>
      <c r="F400" s="1175"/>
      <c r="G400" s="1133"/>
      <c r="H400" s="1133"/>
      <c r="I400" s="1145"/>
      <c r="J400" s="1146"/>
      <c r="K400" s="1133"/>
      <c r="L400" s="1133"/>
      <c r="M400" s="1147" t="str">
        <f t="shared" si="107"/>
        <v/>
      </c>
      <c r="N400" s="1148" t="str">
        <f t="shared" si="103"/>
        <v/>
      </c>
      <c r="O400" s="1176"/>
      <c r="P400" s="1149">
        <f>+IFERROR(SUMPRODUCT(P386:P399,M386:M399)/SUM(M386:M399),0)</f>
        <v>0.2570093457943925</v>
      </c>
      <c r="Q400" s="1161">
        <f>+IFERROR(SUMPRODUCT(Q386:Q399,M386:M399)/SUM(M386:M399),0)</f>
        <v>0.24724299065420563</v>
      </c>
      <c r="R400" s="1292">
        <f>+IFERROR(SUMPRODUCT(R386:R399,M386:M399)/SUM(M386:M399),0)</f>
        <v>0.20431074766355142</v>
      </c>
      <c r="S400" s="1149">
        <f>+IFERROR(Q400/P400,0)</f>
        <v>0.96200000000000019</v>
      </c>
      <c r="T400" s="1238" t="str">
        <f t="shared" si="113"/>
        <v>Normal</v>
      </c>
      <c r="U400" s="1172" t="str">
        <f t="shared" si="114"/>
        <v>J</v>
      </c>
      <c r="V400" s="1150"/>
      <c r="W400" s="1302">
        <f t="shared" si="106"/>
        <v>0.7956892523364486</v>
      </c>
    </row>
    <row r="401" spans="1:23" s="105" customFormat="1" ht="39.75" hidden="1" customHeight="1" outlineLevel="3" thickBot="1" x14ac:dyDescent="0.3">
      <c r="A401" s="1600" t="s">
        <v>1767</v>
      </c>
      <c r="B401" s="1557" t="s">
        <v>1746</v>
      </c>
      <c r="C401" s="988" t="s">
        <v>1768</v>
      </c>
      <c r="D401" s="989"/>
      <c r="E401" s="989"/>
      <c r="F401" s="452"/>
      <c r="G401" s="1035" t="s">
        <v>866</v>
      </c>
      <c r="H401" s="988" t="s">
        <v>70</v>
      </c>
      <c r="I401" s="773"/>
      <c r="J401" s="546">
        <v>2</v>
      </c>
      <c r="K401" s="778"/>
      <c r="L401" s="1075"/>
      <c r="M401" s="1084" t="str">
        <f t="shared" si="107"/>
        <v/>
      </c>
      <c r="N401" s="1215" t="str">
        <f t="shared" si="103"/>
        <v/>
      </c>
      <c r="O401" s="1183"/>
      <c r="P401" s="1011" t="str">
        <f t="shared" ref="P401:P464" si="131">+IF(N401="","",IFERROR(IF(MONTH($C$2)&lt;MONTH(D401),"",IF(E401&lt;$C$2,1,IF(D401&lt;$C$2,($C$2-D401)/(E401-D401),0))),0))</f>
        <v/>
      </c>
      <c r="Q401" s="1275"/>
      <c r="R401" s="1287"/>
      <c r="S401" s="1012" t="str">
        <f t="shared" ref="S401:S464" si="132">IF(P401="","",IF(Q401&gt;P401,1,(Q401/P401)))</f>
        <v/>
      </c>
      <c r="T401" s="1230" t="str">
        <f t="shared" si="113"/>
        <v>Sin Iniciar</v>
      </c>
      <c r="U401" s="1163" t="str">
        <f t="shared" si="114"/>
        <v>6</v>
      </c>
      <c r="V401" s="900" t="s">
        <v>1972</v>
      </c>
      <c r="W401" s="1302">
        <f t="shared" si="106"/>
        <v>1</v>
      </c>
    </row>
    <row r="402" spans="1:23" s="105" customFormat="1" ht="35.25" hidden="1" customHeight="1" outlineLevel="3" thickBot="1" x14ac:dyDescent="0.3">
      <c r="A402" s="1601"/>
      <c r="B402" s="1559"/>
      <c r="C402" s="966" t="s">
        <v>1768</v>
      </c>
      <c r="D402" s="967"/>
      <c r="E402" s="967"/>
      <c r="F402" s="1045"/>
      <c r="G402" s="1029" t="s">
        <v>867</v>
      </c>
      <c r="H402" s="966" t="s">
        <v>70</v>
      </c>
      <c r="I402" s="767"/>
      <c r="J402" s="547">
        <v>2</v>
      </c>
      <c r="K402" s="780"/>
      <c r="L402" s="1076"/>
      <c r="M402" s="1085" t="str">
        <f t="shared" si="107"/>
        <v/>
      </c>
      <c r="N402" s="1216" t="str">
        <f t="shared" si="103"/>
        <v/>
      </c>
      <c r="O402" s="1186"/>
      <c r="P402" s="1013" t="str">
        <f t="shared" si="131"/>
        <v/>
      </c>
      <c r="Q402" s="1272"/>
      <c r="R402" s="1283"/>
      <c r="S402" s="1014" t="str">
        <f t="shared" si="132"/>
        <v/>
      </c>
      <c r="T402" s="1231" t="str">
        <f t="shared" si="113"/>
        <v>Sin Iniciar</v>
      </c>
      <c r="U402" s="1164" t="str">
        <f t="shared" si="114"/>
        <v>6</v>
      </c>
      <c r="V402" s="845"/>
      <c r="W402" s="1302">
        <f t="shared" si="106"/>
        <v>1</v>
      </c>
    </row>
    <row r="403" spans="1:23" s="105" customFormat="1" ht="35.25" hidden="1" customHeight="1" outlineLevel="3" thickBot="1" x14ac:dyDescent="0.3">
      <c r="A403" s="1601"/>
      <c r="B403" s="1559"/>
      <c r="C403" s="966" t="s">
        <v>1768</v>
      </c>
      <c r="D403" s="967"/>
      <c r="E403" s="967"/>
      <c r="F403" s="1045"/>
      <c r="G403" s="1029" t="s">
        <v>868</v>
      </c>
      <c r="H403" s="966" t="s">
        <v>70</v>
      </c>
      <c r="I403" s="767"/>
      <c r="J403" s="547">
        <v>5</v>
      </c>
      <c r="K403" s="780"/>
      <c r="L403" s="1076"/>
      <c r="M403" s="1085" t="str">
        <f t="shared" si="107"/>
        <v/>
      </c>
      <c r="N403" s="1216" t="str">
        <f t="shared" si="103"/>
        <v/>
      </c>
      <c r="O403" s="1186"/>
      <c r="P403" s="1013" t="str">
        <f t="shared" si="131"/>
        <v/>
      </c>
      <c r="Q403" s="1272"/>
      <c r="R403" s="1283"/>
      <c r="S403" s="1014" t="str">
        <f t="shared" si="132"/>
        <v/>
      </c>
      <c r="T403" s="1231" t="str">
        <f t="shared" si="113"/>
        <v>Sin Iniciar</v>
      </c>
      <c r="U403" s="1164" t="str">
        <f t="shared" si="114"/>
        <v>6</v>
      </c>
      <c r="V403" s="845"/>
      <c r="W403" s="1302">
        <f t="shared" si="106"/>
        <v>1</v>
      </c>
    </row>
    <row r="404" spans="1:23" s="105" customFormat="1" ht="35.25" hidden="1" customHeight="1" outlineLevel="3" thickBot="1" x14ac:dyDescent="0.3">
      <c r="A404" s="1601"/>
      <c r="B404" s="1559"/>
      <c r="C404" s="966" t="s">
        <v>1768</v>
      </c>
      <c r="D404" s="967"/>
      <c r="E404" s="967"/>
      <c r="F404" s="1045"/>
      <c r="G404" s="1029" t="s">
        <v>869</v>
      </c>
      <c r="H404" s="966" t="s">
        <v>70</v>
      </c>
      <c r="I404" s="767"/>
      <c r="J404" s="547">
        <v>2</v>
      </c>
      <c r="K404" s="780"/>
      <c r="L404" s="1076"/>
      <c r="M404" s="1085" t="str">
        <f t="shared" si="107"/>
        <v/>
      </c>
      <c r="N404" s="1216" t="str">
        <f t="shared" si="103"/>
        <v/>
      </c>
      <c r="O404" s="1186"/>
      <c r="P404" s="1013" t="str">
        <f t="shared" si="131"/>
        <v/>
      </c>
      <c r="Q404" s="1272"/>
      <c r="R404" s="1283"/>
      <c r="S404" s="1014" t="str">
        <f t="shared" si="132"/>
        <v/>
      </c>
      <c r="T404" s="1231" t="str">
        <f t="shared" si="113"/>
        <v>Sin Iniciar</v>
      </c>
      <c r="U404" s="1164" t="str">
        <f t="shared" si="114"/>
        <v>6</v>
      </c>
      <c r="V404" s="845"/>
      <c r="W404" s="1302">
        <f t="shared" si="106"/>
        <v>1</v>
      </c>
    </row>
    <row r="405" spans="1:23" s="105" customFormat="1" ht="35.25" hidden="1" customHeight="1" outlineLevel="3" thickBot="1" x14ac:dyDescent="0.3">
      <c r="A405" s="1601"/>
      <c r="B405" s="1559"/>
      <c r="C405" s="966" t="s">
        <v>1768</v>
      </c>
      <c r="D405" s="967"/>
      <c r="E405" s="967"/>
      <c r="F405" s="1045"/>
      <c r="G405" s="1029" t="s">
        <v>870</v>
      </c>
      <c r="H405" s="966" t="s">
        <v>70</v>
      </c>
      <c r="I405" s="767"/>
      <c r="J405" s="547">
        <v>2</v>
      </c>
      <c r="K405" s="780"/>
      <c r="L405" s="1076"/>
      <c r="M405" s="1085" t="str">
        <f t="shared" si="107"/>
        <v/>
      </c>
      <c r="N405" s="1216" t="str">
        <f t="shared" si="103"/>
        <v/>
      </c>
      <c r="O405" s="1186"/>
      <c r="P405" s="1013" t="str">
        <f t="shared" si="131"/>
        <v/>
      </c>
      <c r="Q405" s="1272"/>
      <c r="R405" s="1283"/>
      <c r="S405" s="1014" t="str">
        <f t="shared" si="132"/>
        <v/>
      </c>
      <c r="T405" s="1231" t="str">
        <f t="shared" si="113"/>
        <v>Sin Iniciar</v>
      </c>
      <c r="U405" s="1164" t="str">
        <f t="shared" si="114"/>
        <v>6</v>
      </c>
      <c r="V405" s="845"/>
      <c r="W405" s="1302">
        <f t="shared" si="106"/>
        <v>1</v>
      </c>
    </row>
    <row r="406" spans="1:23" s="105" customFormat="1" ht="35.25" hidden="1" customHeight="1" outlineLevel="3" thickBot="1" x14ac:dyDescent="0.3">
      <c r="A406" s="1601"/>
      <c r="B406" s="1559"/>
      <c r="C406" s="966" t="s">
        <v>1768</v>
      </c>
      <c r="D406" s="967"/>
      <c r="E406" s="967"/>
      <c r="F406" s="1045"/>
      <c r="G406" s="1029" t="s">
        <v>871</v>
      </c>
      <c r="H406" s="966" t="s">
        <v>70</v>
      </c>
      <c r="I406" s="776"/>
      <c r="J406" s="547">
        <v>10</v>
      </c>
      <c r="K406" s="780"/>
      <c r="L406" s="1076"/>
      <c r="M406" s="1085" t="str">
        <f t="shared" si="107"/>
        <v/>
      </c>
      <c r="N406" s="1216" t="str">
        <f t="shared" si="103"/>
        <v/>
      </c>
      <c r="O406" s="1186"/>
      <c r="P406" s="1013" t="str">
        <f t="shared" si="131"/>
        <v/>
      </c>
      <c r="Q406" s="1272"/>
      <c r="R406" s="1283"/>
      <c r="S406" s="1014" t="str">
        <f t="shared" si="132"/>
        <v/>
      </c>
      <c r="T406" s="1231" t="str">
        <f t="shared" si="113"/>
        <v>Sin Iniciar</v>
      </c>
      <c r="U406" s="1164" t="str">
        <f t="shared" si="114"/>
        <v>6</v>
      </c>
      <c r="V406" s="845"/>
      <c r="W406" s="1302">
        <f t="shared" si="106"/>
        <v>1</v>
      </c>
    </row>
    <row r="407" spans="1:23" s="105" customFormat="1" ht="35.25" hidden="1" customHeight="1" outlineLevel="3" thickBot="1" x14ac:dyDescent="0.3">
      <c r="A407" s="1601"/>
      <c r="B407" s="1559"/>
      <c r="C407" s="966" t="s">
        <v>1768</v>
      </c>
      <c r="D407" s="967"/>
      <c r="E407" s="967"/>
      <c r="F407" s="1045"/>
      <c r="G407" s="1029" t="s">
        <v>872</v>
      </c>
      <c r="H407" s="966" t="s">
        <v>70</v>
      </c>
      <c r="I407" s="767"/>
      <c r="J407" s="547">
        <v>10</v>
      </c>
      <c r="K407" s="780"/>
      <c r="L407" s="1076"/>
      <c r="M407" s="1085" t="str">
        <f t="shared" si="107"/>
        <v/>
      </c>
      <c r="N407" s="1216" t="str">
        <f t="shared" si="103"/>
        <v/>
      </c>
      <c r="O407" s="1186"/>
      <c r="P407" s="1013" t="str">
        <f t="shared" si="131"/>
        <v/>
      </c>
      <c r="Q407" s="1272"/>
      <c r="R407" s="1283"/>
      <c r="S407" s="1014" t="str">
        <f t="shared" si="132"/>
        <v/>
      </c>
      <c r="T407" s="1231" t="str">
        <f t="shared" si="113"/>
        <v>Sin Iniciar</v>
      </c>
      <c r="U407" s="1164" t="str">
        <f t="shared" si="114"/>
        <v>6</v>
      </c>
      <c r="V407" s="845"/>
      <c r="W407" s="1302">
        <f t="shared" si="106"/>
        <v>1</v>
      </c>
    </row>
    <row r="408" spans="1:23" s="105" customFormat="1" ht="35.25" hidden="1" customHeight="1" outlineLevel="3" thickBot="1" x14ac:dyDescent="0.3">
      <c r="A408" s="1601"/>
      <c r="B408" s="1559"/>
      <c r="C408" s="966" t="s">
        <v>1768</v>
      </c>
      <c r="D408" s="967"/>
      <c r="E408" s="967"/>
      <c r="F408" s="1045"/>
      <c r="G408" s="1029" t="s">
        <v>873</v>
      </c>
      <c r="H408" s="966" t="s">
        <v>70</v>
      </c>
      <c r="I408" s="767"/>
      <c r="J408" s="547">
        <v>10</v>
      </c>
      <c r="K408" s="780"/>
      <c r="L408" s="1076"/>
      <c r="M408" s="1085" t="str">
        <f t="shared" si="107"/>
        <v/>
      </c>
      <c r="N408" s="1216" t="str">
        <f t="shared" si="103"/>
        <v/>
      </c>
      <c r="O408" s="1186"/>
      <c r="P408" s="1013" t="str">
        <f t="shared" si="131"/>
        <v/>
      </c>
      <c r="Q408" s="1272"/>
      <c r="R408" s="1283"/>
      <c r="S408" s="1014" t="str">
        <f t="shared" si="132"/>
        <v/>
      </c>
      <c r="T408" s="1231" t="str">
        <f t="shared" si="113"/>
        <v>Sin Iniciar</v>
      </c>
      <c r="U408" s="1164" t="str">
        <f t="shared" si="114"/>
        <v>6</v>
      </c>
      <c r="V408" s="845"/>
      <c r="W408" s="1302">
        <f t="shared" si="106"/>
        <v>1</v>
      </c>
    </row>
    <row r="409" spans="1:23" s="105" customFormat="1" ht="35.25" hidden="1" customHeight="1" outlineLevel="3" thickBot="1" x14ac:dyDescent="0.3">
      <c r="A409" s="1601"/>
      <c r="B409" s="1559"/>
      <c r="C409" s="966" t="s">
        <v>1768</v>
      </c>
      <c r="D409" s="967"/>
      <c r="E409" s="967"/>
      <c r="F409" s="1045"/>
      <c r="G409" s="1029" t="s">
        <v>874</v>
      </c>
      <c r="H409" s="966" t="s">
        <v>70</v>
      </c>
      <c r="I409" s="767"/>
      <c r="J409" s="547">
        <v>2</v>
      </c>
      <c r="K409" s="782"/>
      <c r="L409" s="1076"/>
      <c r="M409" s="1085" t="str">
        <f t="shared" si="107"/>
        <v/>
      </c>
      <c r="N409" s="1216" t="str">
        <f t="shared" si="103"/>
        <v/>
      </c>
      <c r="O409" s="1186"/>
      <c r="P409" s="1013" t="str">
        <f t="shared" si="131"/>
        <v/>
      </c>
      <c r="Q409" s="1272"/>
      <c r="R409" s="1283"/>
      <c r="S409" s="1014" t="str">
        <f t="shared" si="132"/>
        <v/>
      </c>
      <c r="T409" s="1231" t="str">
        <f t="shared" si="113"/>
        <v>Sin Iniciar</v>
      </c>
      <c r="U409" s="1164" t="str">
        <f t="shared" si="114"/>
        <v>6</v>
      </c>
      <c r="V409" s="845"/>
      <c r="W409" s="1302">
        <f t="shared" si="106"/>
        <v>1</v>
      </c>
    </row>
    <row r="410" spans="1:23" s="105" customFormat="1" ht="35.25" hidden="1" customHeight="1" outlineLevel="3" thickBot="1" x14ac:dyDescent="0.3">
      <c r="A410" s="1601"/>
      <c r="B410" s="1559"/>
      <c r="C410" s="966" t="s">
        <v>1768</v>
      </c>
      <c r="D410" s="967"/>
      <c r="E410" s="967"/>
      <c r="F410" s="1045"/>
      <c r="G410" s="1029" t="s">
        <v>875</v>
      </c>
      <c r="H410" s="966" t="s">
        <v>70</v>
      </c>
      <c r="I410" s="777"/>
      <c r="J410" s="547">
        <v>4</v>
      </c>
      <c r="K410" s="780"/>
      <c r="L410" s="1076"/>
      <c r="M410" s="1085" t="str">
        <f t="shared" si="107"/>
        <v/>
      </c>
      <c r="N410" s="1216" t="str">
        <f t="shared" si="103"/>
        <v/>
      </c>
      <c r="O410" s="1186"/>
      <c r="P410" s="1013" t="str">
        <f t="shared" si="131"/>
        <v/>
      </c>
      <c r="Q410" s="1272"/>
      <c r="R410" s="1283"/>
      <c r="S410" s="1014" t="str">
        <f t="shared" si="132"/>
        <v/>
      </c>
      <c r="T410" s="1231" t="str">
        <f t="shared" si="113"/>
        <v>Sin Iniciar</v>
      </c>
      <c r="U410" s="1164" t="str">
        <f t="shared" si="114"/>
        <v>6</v>
      </c>
      <c r="V410" s="845"/>
      <c r="W410" s="1302">
        <f t="shared" si="106"/>
        <v>1</v>
      </c>
    </row>
    <row r="411" spans="1:23" s="105" customFormat="1" ht="35.25" hidden="1" customHeight="1" outlineLevel="3" thickBot="1" x14ac:dyDescent="0.3">
      <c r="A411" s="1601"/>
      <c r="B411" s="1559"/>
      <c r="C411" s="966" t="s">
        <v>1768</v>
      </c>
      <c r="D411" s="967"/>
      <c r="E411" s="967"/>
      <c r="F411" s="1045"/>
      <c r="G411" s="559" t="s">
        <v>876</v>
      </c>
      <c r="H411" s="966" t="s">
        <v>70</v>
      </c>
      <c r="I411" s="767"/>
      <c r="J411" s="476">
        <v>20</v>
      </c>
      <c r="K411" s="780"/>
      <c r="L411" s="1076"/>
      <c r="M411" s="1085" t="str">
        <f t="shared" si="107"/>
        <v/>
      </c>
      <c r="N411" s="1216" t="str">
        <f t="shared" si="103"/>
        <v/>
      </c>
      <c r="O411" s="1186"/>
      <c r="P411" s="1013" t="str">
        <f t="shared" si="131"/>
        <v/>
      </c>
      <c r="Q411" s="1272"/>
      <c r="R411" s="1283"/>
      <c r="S411" s="1014" t="str">
        <f t="shared" si="132"/>
        <v/>
      </c>
      <c r="T411" s="1231" t="str">
        <f t="shared" si="113"/>
        <v>Sin Iniciar</v>
      </c>
      <c r="U411" s="1164" t="str">
        <f t="shared" si="114"/>
        <v>6</v>
      </c>
      <c r="V411" s="845"/>
      <c r="W411" s="1302">
        <f t="shared" si="106"/>
        <v>1</v>
      </c>
    </row>
    <row r="412" spans="1:23" s="105" customFormat="1" ht="35.25" hidden="1" customHeight="1" outlineLevel="3" thickBot="1" x14ac:dyDescent="0.3">
      <c r="A412" s="1601"/>
      <c r="B412" s="1559"/>
      <c r="C412" s="966" t="s">
        <v>1768</v>
      </c>
      <c r="D412" s="967"/>
      <c r="E412" s="967"/>
      <c r="F412" s="1045"/>
      <c r="G412" s="559" t="s">
        <v>877</v>
      </c>
      <c r="H412" s="966" t="s">
        <v>70</v>
      </c>
      <c r="I412" s="767"/>
      <c r="J412" s="476">
        <v>20</v>
      </c>
      <c r="K412" s="780"/>
      <c r="L412" s="1076"/>
      <c r="M412" s="1085" t="str">
        <f t="shared" si="107"/>
        <v/>
      </c>
      <c r="N412" s="1216" t="str">
        <f t="shared" si="103"/>
        <v/>
      </c>
      <c r="O412" s="1186"/>
      <c r="P412" s="1013" t="str">
        <f t="shared" si="131"/>
        <v/>
      </c>
      <c r="Q412" s="1272"/>
      <c r="R412" s="1283"/>
      <c r="S412" s="1014" t="str">
        <f t="shared" si="132"/>
        <v/>
      </c>
      <c r="T412" s="1231" t="str">
        <f t="shared" si="113"/>
        <v>Sin Iniciar</v>
      </c>
      <c r="U412" s="1164" t="str">
        <f t="shared" si="114"/>
        <v>6</v>
      </c>
      <c r="V412" s="845"/>
      <c r="W412" s="1302">
        <f t="shared" si="106"/>
        <v>1</v>
      </c>
    </row>
    <row r="413" spans="1:23" s="105" customFormat="1" ht="51.75" hidden="1" customHeight="1" outlineLevel="3" thickBot="1" x14ac:dyDescent="0.3">
      <c r="A413" s="1601"/>
      <c r="B413" s="1559"/>
      <c r="C413" s="966" t="s">
        <v>1768</v>
      </c>
      <c r="D413" s="967"/>
      <c r="E413" s="967"/>
      <c r="F413" s="1045"/>
      <c r="G413" s="559" t="s">
        <v>878</v>
      </c>
      <c r="H413" s="966" t="s">
        <v>70</v>
      </c>
      <c r="I413" s="767"/>
      <c r="J413" s="476">
        <v>20</v>
      </c>
      <c r="K413" s="780"/>
      <c r="L413" s="1076"/>
      <c r="M413" s="1085" t="str">
        <f t="shared" si="107"/>
        <v/>
      </c>
      <c r="N413" s="1216" t="str">
        <f t="shared" si="103"/>
        <v/>
      </c>
      <c r="O413" s="1186"/>
      <c r="P413" s="1013" t="str">
        <f t="shared" si="131"/>
        <v/>
      </c>
      <c r="Q413" s="1272"/>
      <c r="R413" s="1283"/>
      <c r="S413" s="1014" t="str">
        <f t="shared" si="132"/>
        <v/>
      </c>
      <c r="T413" s="1231" t="str">
        <f t="shared" si="113"/>
        <v>Sin Iniciar</v>
      </c>
      <c r="U413" s="1164" t="str">
        <f t="shared" si="114"/>
        <v>6</v>
      </c>
      <c r="V413" s="845"/>
      <c r="W413" s="1302">
        <f t="shared" si="106"/>
        <v>1</v>
      </c>
    </row>
    <row r="414" spans="1:23" s="105" customFormat="1" ht="35.25" hidden="1" customHeight="1" outlineLevel="3" thickBot="1" x14ac:dyDescent="0.3">
      <c r="A414" s="1601"/>
      <c r="B414" s="1559"/>
      <c r="C414" s="966" t="s">
        <v>1768</v>
      </c>
      <c r="D414" s="967"/>
      <c r="E414" s="967"/>
      <c r="F414" s="1045"/>
      <c r="G414" s="559" t="s">
        <v>879</v>
      </c>
      <c r="H414" s="966" t="s">
        <v>70</v>
      </c>
      <c r="I414" s="767"/>
      <c r="J414" s="476">
        <v>20</v>
      </c>
      <c r="K414" s="780"/>
      <c r="L414" s="1076"/>
      <c r="M414" s="1085" t="str">
        <f t="shared" si="107"/>
        <v/>
      </c>
      <c r="N414" s="1216" t="str">
        <f t="shared" si="103"/>
        <v/>
      </c>
      <c r="O414" s="1186"/>
      <c r="P414" s="1013" t="str">
        <f t="shared" si="131"/>
        <v/>
      </c>
      <c r="Q414" s="1272"/>
      <c r="R414" s="1283"/>
      <c r="S414" s="1014" t="str">
        <f t="shared" si="132"/>
        <v/>
      </c>
      <c r="T414" s="1231" t="str">
        <f t="shared" si="113"/>
        <v>Sin Iniciar</v>
      </c>
      <c r="U414" s="1164" t="str">
        <f t="shared" si="114"/>
        <v>6</v>
      </c>
      <c r="V414" s="845"/>
      <c r="W414" s="1302">
        <f t="shared" si="106"/>
        <v>1</v>
      </c>
    </row>
    <row r="415" spans="1:23" s="105" customFormat="1" ht="35.25" hidden="1" customHeight="1" outlineLevel="3" thickBot="1" x14ac:dyDescent="0.3">
      <c r="A415" s="1601"/>
      <c r="B415" s="1559"/>
      <c r="C415" s="966" t="s">
        <v>1768</v>
      </c>
      <c r="D415" s="967"/>
      <c r="E415" s="967"/>
      <c r="F415" s="1045"/>
      <c r="G415" s="559" t="s">
        <v>880</v>
      </c>
      <c r="H415" s="966" t="s">
        <v>70</v>
      </c>
      <c r="I415" s="767"/>
      <c r="J415" s="476">
        <v>2</v>
      </c>
      <c r="K415" s="780"/>
      <c r="L415" s="1076"/>
      <c r="M415" s="1085" t="str">
        <f t="shared" si="107"/>
        <v/>
      </c>
      <c r="N415" s="1216" t="str">
        <f t="shared" si="103"/>
        <v/>
      </c>
      <c r="O415" s="1186"/>
      <c r="P415" s="1013" t="str">
        <f t="shared" si="131"/>
        <v/>
      </c>
      <c r="Q415" s="1272"/>
      <c r="R415" s="1283"/>
      <c r="S415" s="1014" t="str">
        <f t="shared" si="132"/>
        <v/>
      </c>
      <c r="T415" s="1231" t="str">
        <f t="shared" si="113"/>
        <v>Sin Iniciar</v>
      </c>
      <c r="U415" s="1164" t="str">
        <f t="shared" si="114"/>
        <v>6</v>
      </c>
      <c r="V415" s="845"/>
      <c r="W415" s="1302">
        <f t="shared" ref="W415:W478" si="133">1-R415</f>
        <v>1</v>
      </c>
    </row>
    <row r="416" spans="1:23" s="105" customFormat="1" ht="35.25" hidden="1" customHeight="1" outlineLevel="3" thickBot="1" x14ac:dyDescent="0.3">
      <c r="A416" s="1601"/>
      <c r="B416" s="1559"/>
      <c r="C416" s="966" t="s">
        <v>1768</v>
      </c>
      <c r="D416" s="967"/>
      <c r="E416" s="967"/>
      <c r="F416" s="1045"/>
      <c r="G416" s="559" t="s">
        <v>881</v>
      </c>
      <c r="H416" s="966" t="s">
        <v>70</v>
      </c>
      <c r="I416" s="767"/>
      <c r="J416" s="476">
        <v>3</v>
      </c>
      <c r="K416" s="780"/>
      <c r="L416" s="1076"/>
      <c r="M416" s="1085" t="str">
        <f t="shared" si="107"/>
        <v/>
      </c>
      <c r="N416" s="1216" t="str">
        <f t="shared" si="103"/>
        <v/>
      </c>
      <c r="O416" s="1186"/>
      <c r="P416" s="1013" t="str">
        <f t="shared" si="131"/>
        <v/>
      </c>
      <c r="Q416" s="1272"/>
      <c r="R416" s="1283"/>
      <c r="S416" s="1014" t="str">
        <f t="shared" si="132"/>
        <v/>
      </c>
      <c r="T416" s="1231" t="str">
        <f t="shared" si="113"/>
        <v>Sin Iniciar</v>
      </c>
      <c r="U416" s="1164" t="str">
        <f t="shared" si="114"/>
        <v>6</v>
      </c>
      <c r="V416" s="845"/>
      <c r="W416" s="1302">
        <f t="shared" si="133"/>
        <v>1</v>
      </c>
    </row>
    <row r="417" spans="1:23" s="105" customFormat="1" ht="35.25" hidden="1" customHeight="1" outlineLevel="3" thickBot="1" x14ac:dyDescent="0.3">
      <c r="A417" s="1601"/>
      <c r="B417" s="1559"/>
      <c r="C417" s="966" t="s">
        <v>1768</v>
      </c>
      <c r="D417" s="967"/>
      <c r="E417" s="967"/>
      <c r="F417" s="1045"/>
      <c r="G417" s="559" t="s">
        <v>882</v>
      </c>
      <c r="H417" s="966" t="s">
        <v>70</v>
      </c>
      <c r="I417" s="767"/>
      <c r="J417" s="476">
        <v>1</v>
      </c>
      <c r="K417" s="780"/>
      <c r="L417" s="1076"/>
      <c r="M417" s="1085" t="str">
        <f t="shared" si="107"/>
        <v/>
      </c>
      <c r="N417" s="1216" t="str">
        <f t="shared" ref="N417:N480" si="134">+IF(D417="","",IF(AND(MONTH($C$2)&gt;=MONTH(D417),MONTH($C$2)&lt;=MONTH(E417)),"X",""))</f>
        <v/>
      </c>
      <c r="O417" s="1186"/>
      <c r="P417" s="1013" t="str">
        <f t="shared" si="131"/>
        <v/>
      </c>
      <c r="Q417" s="1272"/>
      <c r="R417" s="1283"/>
      <c r="S417" s="1014" t="str">
        <f t="shared" si="132"/>
        <v/>
      </c>
      <c r="T417" s="1231" t="str">
        <f t="shared" si="113"/>
        <v>Sin Iniciar</v>
      </c>
      <c r="U417" s="1164" t="str">
        <f t="shared" si="114"/>
        <v>6</v>
      </c>
      <c r="V417" s="845"/>
      <c r="W417" s="1302">
        <f t="shared" si="133"/>
        <v>1</v>
      </c>
    </row>
    <row r="418" spans="1:23" s="105" customFormat="1" ht="39" hidden="1" customHeight="1" outlineLevel="3" thickBot="1" x14ac:dyDescent="0.3">
      <c r="A418" s="1601"/>
      <c r="B418" s="1559"/>
      <c r="C418" s="966" t="s">
        <v>1768</v>
      </c>
      <c r="D418" s="967"/>
      <c r="E418" s="967"/>
      <c r="F418" s="1045"/>
      <c r="G418" s="559" t="s">
        <v>883</v>
      </c>
      <c r="H418" s="966" t="s">
        <v>70</v>
      </c>
      <c r="I418" s="767"/>
      <c r="J418" s="476">
        <v>1</v>
      </c>
      <c r="K418" s="780"/>
      <c r="L418" s="1076"/>
      <c r="M418" s="1085" t="str">
        <f t="shared" si="107"/>
        <v/>
      </c>
      <c r="N418" s="1216" t="str">
        <f t="shared" si="134"/>
        <v/>
      </c>
      <c r="O418" s="1186"/>
      <c r="P418" s="1013" t="str">
        <f t="shared" si="131"/>
        <v/>
      </c>
      <c r="Q418" s="1272"/>
      <c r="R418" s="1283"/>
      <c r="S418" s="1014" t="str">
        <f t="shared" si="132"/>
        <v/>
      </c>
      <c r="T418" s="1231" t="str">
        <f t="shared" si="113"/>
        <v>Sin Iniciar</v>
      </c>
      <c r="U418" s="1164" t="str">
        <f t="shared" si="114"/>
        <v>6</v>
      </c>
      <c r="V418" s="845"/>
      <c r="W418" s="1302">
        <f t="shared" si="133"/>
        <v>1</v>
      </c>
    </row>
    <row r="419" spans="1:23" s="105" customFormat="1" ht="35.25" hidden="1" customHeight="1" outlineLevel="3" thickBot="1" x14ac:dyDescent="0.3">
      <c r="A419" s="1601"/>
      <c r="B419" s="1559"/>
      <c r="C419" s="966" t="s">
        <v>1768</v>
      </c>
      <c r="D419" s="967"/>
      <c r="E419" s="967"/>
      <c r="F419" s="1045"/>
      <c r="G419" s="559" t="s">
        <v>884</v>
      </c>
      <c r="H419" s="966" t="s">
        <v>70</v>
      </c>
      <c r="I419" s="767"/>
      <c r="J419" s="476">
        <v>1</v>
      </c>
      <c r="K419" s="780"/>
      <c r="L419" s="1076"/>
      <c r="M419" s="1085" t="str">
        <f t="shared" si="107"/>
        <v/>
      </c>
      <c r="N419" s="1216" t="str">
        <f t="shared" si="134"/>
        <v/>
      </c>
      <c r="O419" s="1186"/>
      <c r="P419" s="1013" t="str">
        <f t="shared" si="131"/>
        <v/>
      </c>
      <c r="Q419" s="1272"/>
      <c r="R419" s="1283"/>
      <c r="S419" s="1014" t="str">
        <f t="shared" si="132"/>
        <v/>
      </c>
      <c r="T419" s="1231" t="str">
        <f t="shared" si="113"/>
        <v>Sin Iniciar</v>
      </c>
      <c r="U419" s="1164" t="str">
        <f t="shared" si="114"/>
        <v>6</v>
      </c>
      <c r="V419" s="845"/>
      <c r="W419" s="1302">
        <f t="shared" si="133"/>
        <v>1</v>
      </c>
    </row>
    <row r="420" spans="1:23" s="105" customFormat="1" ht="39" hidden="1" customHeight="1" outlineLevel="3" thickBot="1" x14ac:dyDescent="0.3">
      <c r="A420" s="1601"/>
      <c r="B420" s="1559"/>
      <c r="C420" s="966" t="s">
        <v>1768</v>
      </c>
      <c r="D420" s="967"/>
      <c r="E420" s="967"/>
      <c r="F420" s="1045"/>
      <c r="G420" s="559" t="s">
        <v>885</v>
      </c>
      <c r="H420" s="966" t="s">
        <v>70</v>
      </c>
      <c r="I420" s="767"/>
      <c r="J420" s="476">
        <v>20</v>
      </c>
      <c r="K420" s="780"/>
      <c r="L420" s="1076"/>
      <c r="M420" s="1085" t="str">
        <f t="shared" si="107"/>
        <v/>
      </c>
      <c r="N420" s="1216" t="str">
        <f t="shared" si="134"/>
        <v/>
      </c>
      <c r="O420" s="1186"/>
      <c r="P420" s="1013" t="str">
        <f t="shared" si="131"/>
        <v/>
      </c>
      <c r="Q420" s="1272"/>
      <c r="R420" s="1283"/>
      <c r="S420" s="1014" t="str">
        <f t="shared" si="132"/>
        <v/>
      </c>
      <c r="T420" s="1231" t="str">
        <f t="shared" si="113"/>
        <v>Sin Iniciar</v>
      </c>
      <c r="U420" s="1164" t="str">
        <f t="shared" si="114"/>
        <v>6</v>
      </c>
      <c r="V420" s="845"/>
      <c r="W420" s="1302">
        <f t="shared" si="133"/>
        <v>1</v>
      </c>
    </row>
    <row r="421" spans="1:23" s="105" customFormat="1" ht="39" hidden="1" customHeight="1" outlineLevel="3" thickBot="1" x14ac:dyDescent="0.3">
      <c r="A421" s="1601"/>
      <c r="B421" s="1559"/>
      <c r="C421" s="966" t="s">
        <v>1768</v>
      </c>
      <c r="D421" s="967"/>
      <c r="E421" s="967"/>
      <c r="F421" s="1045"/>
      <c r="G421" s="559" t="s">
        <v>886</v>
      </c>
      <c r="H421" s="966" t="s">
        <v>70</v>
      </c>
      <c r="I421" s="767"/>
      <c r="J421" s="476">
        <v>10</v>
      </c>
      <c r="K421" s="780"/>
      <c r="L421" s="1076"/>
      <c r="M421" s="1085" t="str">
        <f t="shared" si="107"/>
        <v/>
      </c>
      <c r="N421" s="1216" t="str">
        <f t="shared" si="134"/>
        <v/>
      </c>
      <c r="O421" s="1186"/>
      <c r="P421" s="1013" t="str">
        <f t="shared" si="131"/>
        <v/>
      </c>
      <c r="Q421" s="1272"/>
      <c r="R421" s="1283"/>
      <c r="S421" s="1014" t="str">
        <f t="shared" si="132"/>
        <v/>
      </c>
      <c r="T421" s="1231" t="str">
        <f t="shared" si="113"/>
        <v>Sin Iniciar</v>
      </c>
      <c r="U421" s="1164" t="str">
        <f t="shared" si="114"/>
        <v>6</v>
      </c>
      <c r="V421" s="845"/>
      <c r="W421" s="1302">
        <f t="shared" si="133"/>
        <v>1</v>
      </c>
    </row>
    <row r="422" spans="1:23" s="105" customFormat="1" ht="35.25" hidden="1" customHeight="1" outlineLevel="3" thickBot="1" x14ac:dyDescent="0.3">
      <c r="A422" s="1601"/>
      <c r="B422" s="1559"/>
      <c r="C422" s="966" t="s">
        <v>1768</v>
      </c>
      <c r="D422" s="967"/>
      <c r="E422" s="967"/>
      <c r="F422" s="1045"/>
      <c r="G422" s="559" t="s">
        <v>887</v>
      </c>
      <c r="H422" s="966" t="s">
        <v>70</v>
      </c>
      <c r="I422" s="767"/>
      <c r="J422" s="476">
        <v>1</v>
      </c>
      <c r="K422" s="780"/>
      <c r="L422" s="1076"/>
      <c r="M422" s="1085" t="str">
        <f t="shared" si="107"/>
        <v/>
      </c>
      <c r="N422" s="1216" t="str">
        <f t="shared" si="134"/>
        <v/>
      </c>
      <c r="O422" s="1186"/>
      <c r="P422" s="1013" t="str">
        <f t="shared" si="131"/>
        <v/>
      </c>
      <c r="Q422" s="1272"/>
      <c r="R422" s="1283"/>
      <c r="S422" s="1014" t="str">
        <f t="shared" si="132"/>
        <v/>
      </c>
      <c r="T422" s="1231" t="str">
        <f t="shared" si="113"/>
        <v>Sin Iniciar</v>
      </c>
      <c r="U422" s="1164" t="str">
        <f t="shared" si="114"/>
        <v>6</v>
      </c>
      <c r="V422" s="845"/>
      <c r="W422" s="1302">
        <f t="shared" si="133"/>
        <v>1</v>
      </c>
    </row>
    <row r="423" spans="1:23" s="105" customFormat="1" ht="35.25" hidden="1" customHeight="1" outlineLevel="3" thickBot="1" x14ac:dyDescent="0.3">
      <c r="A423" s="1601"/>
      <c r="B423" s="1559"/>
      <c r="C423" s="966" t="s">
        <v>1768</v>
      </c>
      <c r="D423" s="967"/>
      <c r="E423" s="967"/>
      <c r="F423" s="1045"/>
      <c r="G423" s="559" t="s">
        <v>888</v>
      </c>
      <c r="H423" s="966" t="s">
        <v>70</v>
      </c>
      <c r="I423" s="767"/>
      <c r="J423" s="476">
        <v>1</v>
      </c>
      <c r="K423" s="780"/>
      <c r="L423" s="1076"/>
      <c r="M423" s="1085" t="str">
        <f t="shared" si="107"/>
        <v/>
      </c>
      <c r="N423" s="1216" t="str">
        <f t="shared" si="134"/>
        <v/>
      </c>
      <c r="O423" s="1186"/>
      <c r="P423" s="1013" t="str">
        <f t="shared" si="131"/>
        <v/>
      </c>
      <c r="Q423" s="1272"/>
      <c r="R423" s="1283"/>
      <c r="S423" s="1014" t="str">
        <f t="shared" si="132"/>
        <v/>
      </c>
      <c r="T423" s="1231" t="str">
        <f t="shared" si="113"/>
        <v>Sin Iniciar</v>
      </c>
      <c r="U423" s="1164" t="str">
        <f t="shared" si="114"/>
        <v>6</v>
      </c>
      <c r="V423" s="845"/>
      <c r="W423" s="1302">
        <f t="shared" si="133"/>
        <v>1</v>
      </c>
    </row>
    <row r="424" spans="1:23" s="105" customFormat="1" ht="77.25" hidden="1" customHeight="1" outlineLevel="3" thickBot="1" x14ac:dyDescent="0.3">
      <c r="A424" s="1601"/>
      <c r="B424" s="1559"/>
      <c r="C424" s="966" t="s">
        <v>1768</v>
      </c>
      <c r="D424" s="967"/>
      <c r="E424" s="967"/>
      <c r="F424" s="1045"/>
      <c r="G424" s="559" t="s">
        <v>889</v>
      </c>
      <c r="H424" s="966" t="s">
        <v>70</v>
      </c>
      <c r="I424" s="767"/>
      <c r="J424" s="476">
        <v>200</v>
      </c>
      <c r="K424" s="780"/>
      <c r="L424" s="1076"/>
      <c r="M424" s="1085" t="str">
        <f t="shared" si="107"/>
        <v/>
      </c>
      <c r="N424" s="1216" t="str">
        <f t="shared" si="134"/>
        <v/>
      </c>
      <c r="O424" s="1186"/>
      <c r="P424" s="1013" t="str">
        <f t="shared" si="131"/>
        <v/>
      </c>
      <c r="Q424" s="1272"/>
      <c r="R424" s="1283"/>
      <c r="S424" s="1014" t="str">
        <f t="shared" si="132"/>
        <v/>
      </c>
      <c r="T424" s="1231" t="str">
        <f t="shared" si="113"/>
        <v>Sin Iniciar</v>
      </c>
      <c r="U424" s="1164" t="str">
        <f t="shared" si="114"/>
        <v>6</v>
      </c>
      <c r="V424" s="845"/>
      <c r="W424" s="1302">
        <f t="shared" si="133"/>
        <v>1</v>
      </c>
    </row>
    <row r="425" spans="1:23" s="105" customFormat="1" ht="64.5" hidden="1" customHeight="1" outlineLevel="3" thickBot="1" x14ac:dyDescent="0.3">
      <c r="A425" s="1601"/>
      <c r="B425" s="1559"/>
      <c r="C425" s="966" t="s">
        <v>1768</v>
      </c>
      <c r="D425" s="967"/>
      <c r="E425" s="967"/>
      <c r="F425" s="1045"/>
      <c r="G425" s="559" t="s">
        <v>890</v>
      </c>
      <c r="H425" s="966" t="s">
        <v>70</v>
      </c>
      <c r="I425" s="767"/>
      <c r="J425" s="476">
        <v>20</v>
      </c>
      <c r="K425" s="780"/>
      <c r="L425" s="1076"/>
      <c r="M425" s="1085" t="str">
        <f t="shared" si="107"/>
        <v/>
      </c>
      <c r="N425" s="1216" t="str">
        <f t="shared" si="134"/>
        <v/>
      </c>
      <c r="O425" s="1186"/>
      <c r="P425" s="1013" t="str">
        <f t="shared" si="131"/>
        <v/>
      </c>
      <c r="Q425" s="1272"/>
      <c r="R425" s="1283"/>
      <c r="S425" s="1014" t="str">
        <f t="shared" si="132"/>
        <v/>
      </c>
      <c r="T425" s="1231" t="str">
        <f t="shared" si="113"/>
        <v>Sin Iniciar</v>
      </c>
      <c r="U425" s="1164" t="str">
        <f t="shared" si="114"/>
        <v>6</v>
      </c>
      <c r="V425" s="845"/>
      <c r="W425" s="1302">
        <f t="shared" si="133"/>
        <v>1</v>
      </c>
    </row>
    <row r="426" spans="1:23" s="105" customFormat="1" ht="51.75" hidden="1" customHeight="1" outlineLevel="3" thickBot="1" x14ac:dyDescent="0.3">
      <c r="A426" s="1601"/>
      <c r="B426" s="1559"/>
      <c r="C426" s="966" t="s">
        <v>1768</v>
      </c>
      <c r="D426" s="967"/>
      <c r="E426" s="967"/>
      <c r="F426" s="1045"/>
      <c r="G426" s="559" t="s">
        <v>891</v>
      </c>
      <c r="H426" s="966" t="s">
        <v>70</v>
      </c>
      <c r="I426" s="767"/>
      <c r="J426" s="476">
        <v>70</v>
      </c>
      <c r="K426" s="780"/>
      <c r="L426" s="1076"/>
      <c r="M426" s="1085" t="str">
        <f t="shared" si="107"/>
        <v/>
      </c>
      <c r="N426" s="1216" t="str">
        <f t="shared" si="134"/>
        <v/>
      </c>
      <c r="O426" s="1186"/>
      <c r="P426" s="1013" t="str">
        <f t="shared" si="131"/>
        <v/>
      </c>
      <c r="Q426" s="1272"/>
      <c r="R426" s="1283"/>
      <c r="S426" s="1014" t="str">
        <f t="shared" si="132"/>
        <v/>
      </c>
      <c r="T426" s="1231" t="str">
        <f t="shared" si="113"/>
        <v>Sin Iniciar</v>
      </c>
      <c r="U426" s="1164" t="str">
        <f t="shared" si="114"/>
        <v>6</v>
      </c>
      <c r="V426" s="845"/>
      <c r="W426" s="1302">
        <f t="shared" si="133"/>
        <v>1</v>
      </c>
    </row>
    <row r="427" spans="1:23" s="105" customFormat="1" ht="35.25" hidden="1" customHeight="1" outlineLevel="3" thickBot="1" x14ac:dyDescent="0.3">
      <c r="A427" s="1601"/>
      <c r="B427" s="1559"/>
      <c r="C427" s="966" t="s">
        <v>1768</v>
      </c>
      <c r="D427" s="967"/>
      <c r="E427" s="967"/>
      <c r="F427" s="1045"/>
      <c r="G427" s="559" t="s">
        <v>892</v>
      </c>
      <c r="H427" s="966" t="s">
        <v>70</v>
      </c>
      <c r="I427" s="767"/>
      <c r="J427" s="476">
        <v>20</v>
      </c>
      <c r="K427" s="780"/>
      <c r="L427" s="1076"/>
      <c r="M427" s="1085" t="str">
        <f t="shared" si="107"/>
        <v/>
      </c>
      <c r="N427" s="1216" t="str">
        <f t="shared" si="134"/>
        <v/>
      </c>
      <c r="O427" s="1186"/>
      <c r="P427" s="1013" t="str">
        <f t="shared" si="131"/>
        <v/>
      </c>
      <c r="Q427" s="1272"/>
      <c r="R427" s="1283"/>
      <c r="S427" s="1014" t="str">
        <f t="shared" si="132"/>
        <v/>
      </c>
      <c r="T427" s="1231" t="str">
        <f t="shared" si="113"/>
        <v>Sin Iniciar</v>
      </c>
      <c r="U427" s="1164" t="str">
        <f t="shared" si="114"/>
        <v>6</v>
      </c>
      <c r="V427" s="845"/>
      <c r="W427" s="1302">
        <f t="shared" si="133"/>
        <v>1</v>
      </c>
    </row>
    <row r="428" spans="1:23" s="105" customFormat="1" ht="64.5" hidden="1" customHeight="1" outlineLevel="3" thickBot="1" x14ac:dyDescent="0.3">
      <c r="A428" s="1601"/>
      <c r="B428" s="1559"/>
      <c r="C428" s="966" t="s">
        <v>1768</v>
      </c>
      <c r="D428" s="967"/>
      <c r="E428" s="967"/>
      <c r="F428" s="1045"/>
      <c r="G428" s="559" t="s">
        <v>893</v>
      </c>
      <c r="H428" s="966" t="s">
        <v>70</v>
      </c>
      <c r="I428" s="767"/>
      <c r="J428" s="476">
        <v>20</v>
      </c>
      <c r="K428" s="780"/>
      <c r="L428" s="1076"/>
      <c r="M428" s="1085" t="str">
        <f t="shared" ref="M428:M491" si="135">+IF(D428="","",IF(MONTH($C$2)&lt;MONTH(D428),"",E428-D428))</f>
        <v/>
      </c>
      <c r="N428" s="1216" t="str">
        <f t="shared" si="134"/>
        <v/>
      </c>
      <c r="O428" s="1186"/>
      <c r="P428" s="1013" t="str">
        <f t="shared" si="131"/>
        <v/>
      </c>
      <c r="Q428" s="1272"/>
      <c r="R428" s="1283"/>
      <c r="S428" s="1014" t="str">
        <f t="shared" si="132"/>
        <v/>
      </c>
      <c r="T428" s="1231" t="str">
        <f t="shared" si="113"/>
        <v>Sin Iniciar</v>
      </c>
      <c r="U428" s="1164" t="str">
        <f t="shared" si="114"/>
        <v>6</v>
      </c>
      <c r="V428" s="845"/>
      <c r="W428" s="1302">
        <f t="shared" si="133"/>
        <v>1</v>
      </c>
    </row>
    <row r="429" spans="1:23" s="105" customFormat="1" ht="35.25" hidden="1" customHeight="1" outlineLevel="3" thickBot="1" x14ac:dyDescent="0.3">
      <c r="A429" s="1601"/>
      <c r="B429" s="1559"/>
      <c r="C429" s="966" t="s">
        <v>1768</v>
      </c>
      <c r="D429" s="967"/>
      <c r="E429" s="967"/>
      <c r="F429" s="1045"/>
      <c r="G429" s="559" t="s">
        <v>894</v>
      </c>
      <c r="H429" s="966" t="s">
        <v>70</v>
      </c>
      <c r="I429" s="767"/>
      <c r="J429" s="476">
        <v>10</v>
      </c>
      <c r="K429" s="780"/>
      <c r="L429" s="1076"/>
      <c r="M429" s="1085" t="str">
        <f t="shared" si="135"/>
        <v/>
      </c>
      <c r="N429" s="1216" t="str">
        <f t="shared" si="134"/>
        <v/>
      </c>
      <c r="O429" s="1186"/>
      <c r="P429" s="1013" t="str">
        <f t="shared" si="131"/>
        <v/>
      </c>
      <c r="Q429" s="1272"/>
      <c r="R429" s="1283"/>
      <c r="S429" s="1014" t="str">
        <f t="shared" si="132"/>
        <v/>
      </c>
      <c r="T429" s="1231" t="str">
        <f t="shared" si="113"/>
        <v>Sin Iniciar</v>
      </c>
      <c r="U429" s="1164" t="str">
        <f t="shared" si="114"/>
        <v>6</v>
      </c>
      <c r="V429" s="845"/>
      <c r="W429" s="1302">
        <f t="shared" si="133"/>
        <v>1</v>
      </c>
    </row>
    <row r="430" spans="1:23" s="105" customFormat="1" ht="35.25" hidden="1" customHeight="1" outlineLevel="3" thickBot="1" x14ac:dyDescent="0.3">
      <c r="A430" s="1601"/>
      <c r="B430" s="1559"/>
      <c r="C430" s="966" t="s">
        <v>1768</v>
      </c>
      <c r="D430" s="967"/>
      <c r="E430" s="967"/>
      <c r="F430" s="1045"/>
      <c r="G430" s="559" t="s">
        <v>895</v>
      </c>
      <c r="H430" s="966" t="s">
        <v>70</v>
      </c>
      <c r="I430" s="767"/>
      <c r="J430" s="476">
        <v>10</v>
      </c>
      <c r="K430" s="780"/>
      <c r="L430" s="1076"/>
      <c r="M430" s="1085" t="str">
        <f t="shared" si="135"/>
        <v/>
      </c>
      <c r="N430" s="1216" t="str">
        <f t="shared" si="134"/>
        <v/>
      </c>
      <c r="O430" s="1186"/>
      <c r="P430" s="1013" t="str">
        <f t="shared" si="131"/>
        <v/>
      </c>
      <c r="Q430" s="1272"/>
      <c r="R430" s="1283"/>
      <c r="S430" s="1014" t="str">
        <f t="shared" si="132"/>
        <v/>
      </c>
      <c r="T430" s="1231" t="str">
        <f t="shared" si="113"/>
        <v>Sin Iniciar</v>
      </c>
      <c r="U430" s="1164" t="str">
        <f t="shared" si="114"/>
        <v>6</v>
      </c>
      <c r="V430" s="845"/>
      <c r="W430" s="1302">
        <f t="shared" si="133"/>
        <v>1</v>
      </c>
    </row>
    <row r="431" spans="1:23" s="105" customFormat="1" ht="64.5" hidden="1" customHeight="1" outlineLevel="3" thickBot="1" x14ac:dyDescent="0.3">
      <c r="A431" s="1601"/>
      <c r="B431" s="1559"/>
      <c r="C431" s="966" t="s">
        <v>1768</v>
      </c>
      <c r="D431" s="967"/>
      <c r="E431" s="967"/>
      <c r="F431" s="1045"/>
      <c r="G431" s="559" t="s">
        <v>896</v>
      </c>
      <c r="H431" s="966" t="s">
        <v>70</v>
      </c>
      <c r="I431" s="767"/>
      <c r="J431" s="476">
        <v>10</v>
      </c>
      <c r="K431" s="780"/>
      <c r="L431" s="1076"/>
      <c r="M431" s="1085" t="str">
        <f t="shared" si="135"/>
        <v/>
      </c>
      <c r="N431" s="1216" t="str">
        <f t="shared" si="134"/>
        <v/>
      </c>
      <c r="O431" s="1186"/>
      <c r="P431" s="1013" t="str">
        <f t="shared" si="131"/>
        <v/>
      </c>
      <c r="Q431" s="1272"/>
      <c r="R431" s="1283"/>
      <c r="S431" s="1014" t="str">
        <f t="shared" si="132"/>
        <v/>
      </c>
      <c r="T431" s="1231" t="str">
        <f t="shared" si="113"/>
        <v>Sin Iniciar</v>
      </c>
      <c r="U431" s="1164" t="str">
        <f t="shared" si="114"/>
        <v>6</v>
      </c>
      <c r="V431" s="845"/>
      <c r="W431" s="1302">
        <f t="shared" si="133"/>
        <v>1</v>
      </c>
    </row>
    <row r="432" spans="1:23" s="105" customFormat="1" ht="35.25" hidden="1" customHeight="1" outlineLevel="3" thickBot="1" x14ac:dyDescent="0.3">
      <c r="A432" s="1601"/>
      <c r="B432" s="1559"/>
      <c r="C432" s="966" t="s">
        <v>1768</v>
      </c>
      <c r="D432" s="967"/>
      <c r="E432" s="967"/>
      <c r="F432" s="1045"/>
      <c r="G432" s="559" t="s">
        <v>897</v>
      </c>
      <c r="H432" s="966" t="s">
        <v>70</v>
      </c>
      <c r="I432" s="767"/>
      <c r="J432" s="548">
        <v>20</v>
      </c>
      <c r="K432" s="780"/>
      <c r="L432" s="1076"/>
      <c r="M432" s="1085" t="str">
        <f t="shared" si="135"/>
        <v/>
      </c>
      <c r="N432" s="1216" t="str">
        <f t="shared" si="134"/>
        <v/>
      </c>
      <c r="O432" s="1186"/>
      <c r="P432" s="1013" t="str">
        <f t="shared" si="131"/>
        <v/>
      </c>
      <c r="Q432" s="1272"/>
      <c r="R432" s="1283"/>
      <c r="S432" s="1014" t="str">
        <f t="shared" si="132"/>
        <v/>
      </c>
      <c r="T432" s="1231" t="str">
        <f t="shared" si="113"/>
        <v>Sin Iniciar</v>
      </c>
      <c r="U432" s="1164" t="str">
        <f t="shared" si="114"/>
        <v>6</v>
      </c>
      <c r="V432" s="845"/>
      <c r="W432" s="1302">
        <f t="shared" si="133"/>
        <v>1</v>
      </c>
    </row>
    <row r="433" spans="1:23" s="105" customFormat="1" ht="35.25" hidden="1" customHeight="1" outlineLevel="3" thickBot="1" x14ac:dyDescent="0.3">
      <c r="A433" s="1601"/>
      <c r="B433" s="1559"/>
      <c r="C433" s="966" t="s">
        <v>1768</v>
      </c>
      <c r="D433" s="967"/>
      <c r="E433" s="967"/>
      <c r="F433" s="1045"/>
      <c r="G433" s="559" t="s">
        <v>898</v>
      </c>
      <c r="H433" s="966" t="s">
        <v>70</v>
      </c>
      <c r="I433" s="767"/>
      <c r="J433" s="476">
        <v>20</v>
      </c>
      <c r="K433" s="780"/>
      <c r="L433" s="1076"/>
      <c r="M433" s="1085" t="str">
        <f t="shared" si="135"/>
        <v/>
      </c>
      <c r="N433" s="1216" t="str">
        <f t="shared" si="134"/>
        <v/>
      </c>
      <c r="O433" s="1186"/>
      <c r="P433" s="1013" t="str">
        <f t="shared" si="131"/>
        <v/>
      </c>
      <c r="Q433" s="1272"/>
      <c r="R433" s="1283"/>
      <c r="S433" s="1014" t="str">
        <f t="shared" si="132"/>
        <v/>
      </c>
      <c r="T433" s="1231" t="str">
        <f t="shared" si="113"/>
        <v>Sin Iniciar</v>
      </c>
      <c r="U433" s="1164" t="str">
        <f t="shared" si="114"/>
        <v>6</v>
      </c>
      <c r="V433" s="845"/>
      <c r="W433" s="1302">
        <f t="shared" si="133"/>
        <v>1</v>
      </c>
    </row>
    <row r="434" spans="1:23" s="105" customFormat="1" ht="90" hidden="1" customHeight="1" outlineLevel="3" thickBot="1" x14ac:dyDescent="0.3">
      <c r="A434" s="1601"/>
      <c r="B434" s="1559"/>
      <c r="C434" s="966" t="s">
        <v>1768</v>
      </c>
      <c r="D434" s="967"/>
      <c r="E434" s="967"/>
      <c r="F434" s="1045"/>
      <c r="G434" s="559" t="s">
        <v>899</v>
      </c>
      <c r="H434" s="966" t="s">
        <v>70</v>
      </c>
      <c r="I434" s="767"/>
      <c r="J434" s="476">
        <v>30</v>
      </c>
      <c r="K434" s="780"/>
      <c r="L434" s="1076"/>
      <c r="M434" s="1085" t="str">
        <f t="shared" si="135"/>
        <v/>
      </c>
      <c r="N434" s="1216" t="str">
        <f t="shared" si="134"/>
        <v/>
      </c>
      <c r="O434" s="1186"/>
      <c r="P434" s="1013" t="str">
        <f t="shared" si="131"/>
        <v/>
      </c>
      <c r="Q434" s="1272"/>
      <c r="R434" s="1283"/>
      <c r="S434" s="1014" t="str">
        <f t="shared" si="132"/>
        <v/>
      </c>
      <c r="T434" s="1231" t="str">
        <f t="shared" si="113"/>
        <v>Sin Iniciar</v>
      </c>
      <c r="U434" s="1164" t="str">
        <f t="shared" si="114"/>
        <v>6</v>
      </c>
      <c r="V434" s="845"/>
      <c r="W434" s="1302">
        <f t="shared" si="133"/>
        <v>1</v>
      </c>
    </row>
    <row r="435" spans="1:23" s="105" customFormat="1" ht="35.25" hidden="1" customHeight="1" outlineLevel="3" thickBot="1" x14ac:dyDescent="0.3">
      <c r="A435" s="1601"/>
      <c r="B435" s="1559"/>
      <c r="C435" s="966" t="s">
        <v>1768</v>
      </c>
      <c r="D435" s="967"/>
      <c r="E435" s="967"/>
      <c r="F435" s="1045"/>
      <c r="G435" s="559" t="s">
        <v>900</v>
      </c>
      <c r="H435" s="966" t="s">
        <v>70</v>
      </c>
      <c r="I435" s="767"/>
      <c r="J435" s="476">
        <v>30</v>
      </c>
      <c r="K435" s="780"/>
      <c r="L435" s="1076"/>
      <c r="M435" s="1085" t="str">
        <f t="shared" si="135"/>
        <v/>
      </c>
      <c r="N435" s="1216" t="str">
        <f t="shared" si="134"/>
        <v/>
      </c>
      <c r="O435" s="1186"/>
      <c r="P435" s="1013" t="str">
        <f t="shared" si="131"/>
        <v/>
      </c>
      <c r="Q435" s="1272"/>
      <c r="R435" s="1283"/>
      <c r="S435" s="1014" t="str">
        <f t="shared" si="132"/>
        <v/>
      </c>
      <c r="T435" s="1231" t="str">
        <f t="shared" si="113"/>
        <v>Sin Iniciar</v>
      </c>
      <c r="U435" s="1164" t="str">
        <f t="shared" si="114"/>
        <v>6</v>
      </c>
      <c r="V435" s="845"/>
      <c r="W435" s="1302">
        <f t="shared" si="133"/>
        <v>1</v>
      </c>
    </row>
    <row r="436" spans="1:23" s="105" customFormat="1" ht="64.5" hidden="1" customHeight="1" outlineLevel="3" thickBot="1" x14ac:dyDescent="0.3">
      <c r="A436" s="1601"/>
      <c r="B436" s="1559"/>
      <c r="C436" s="966" t="s">
        <v>1768</v>
      </c>
      <c r="D436" s="967"/>
      <c r="E436" s="967"/>
      <c r="F436" s="1045"/>
      <c r="G436" s="559" t="s">
        <v>901</v>
      </c>
      <c r="H436" s="966" t="s">
        <v>70</v>
      </c>
      <c r="I436" s="767"/>
      <c r="J436" s="476">
        <v>3</v>
      </c>
      <c r="K436" s="780"/>
      <c r="L436" s="1076"/>
      <c r="M436" s="1085" t="str">
        <f t="shared" si="135"/>
        <v/>
      </c>
      <c r="N436" s="1216" t="str">
        <f t="shared" si="134"/>
        <v/>
      </c>
      <c r="O436" s="1186"/>
      <c r="P436" s="1013" t="str">
        <f t="shared" si="131"/>
        <v/>
      </c>
      <c r="Q436" s="1272"/>
      <c r="R436" s="1283"/>
      <c r="S436" s="1014" t="str">
        <f t="shared" si="132"/>
        <v/>
      </c>
      <c r="T436" s="1231" t="str">
        <f t="shared" si="113"/>
        <v>Sin Iniciar</v>
      </c>
      <c r="U436" s="1164" t="str">
        <f t="shared" si="114"/>
        <v>6</v>
      </c>
      <c r="V436" s="845"/>
      <c r="W436" s="1302">
        <f t="shared" si="133"/>
        <v>1</v>
      </c>
    </row>
    <row r="437" spans="1:23" s="105" customFormat="1" ht="35.25" hidden="1" customHeight="1" outlineLevel="3" thickBot="1" x14ac:dyDescent="0.3">
      <c r="A437" s="1601"/>
      <c r="B437" s="1559"/>
      <c r="C437" s="966" t="s">
        <v>1768</v>
      </c>
      <c r="D437" s="967"/>
      <c r="E437" s="967"/>
      <c r="F437" s="1045"/>
      <c r="G437" s="559" t="s">
        <v>902</v>
      </c>
      <c r="H437" s="966" t="s">
        <v>70</v>
      </c>
      <c r="I437" s="767"/>
      <c r="J437" s="476">
        <v>2</v>
      </c>
      <c r="K437" s="780"/>
      <c r="L437" s="1076"/>
      <c r="M437" s="1085" t="str">
        <f t="shared" si="135"/>
        <v/>
      </c>
      <c r="N437" s="1216" t="str">
        <f t="shared" si="134"/>
        <v/>
      </c>
      <c r="O437" s="1186"/>
      <c r="P437" s="1013" t="str">
        <f t="shared" si="131"/>
        <v/>
      </c>
      <c r="Q437" s="1272"/>
      <c r="R437" s="1283"/>
      <c r="S437" s="1014" t="str">
        <f t="shared" si="132"/>
        <v/>
      </c>
      <c r="T437" s="1231" t="str">
        <f t="shared" si="113"/>
        <v>Sin Iniciar</v>
      </c>
      <c r="U437" s="1164" t="str">
        <f t="shared" si="114"/>
        <v>6</v>
      </c>
      <c r="V437" s="845"/>
      <c r="W437" s="1302">
        <f t="shared" si="133"/>
        <v>1</v>
      </c>
    </row>
    <row r="438" spans="1:23" s="105" customFormat="1" ht="35.25" hidden="1" customHeight="1" outlineLevel="3" thickBot="1" x14ac:dyDescent="0.3">
      <c r="A438" s="1601"/>
      <c r="B438" s="1559"/>
      <c r="C438" s="966" t="s">
        <v>1768</v>
      </c>
      <c r="D438" s="967"/>
      <c r="E438" s="967"/>
      <c r="F438" s="1045"/>
      <c r="G438" s="559" t="s">
        <v>903</v>
      </c>
      <c r="H438" s="966" t="s">
        <v>70</v>
      </c>
      <c r="I438" s="767"/>
      <c r="J438" s="476">
        <v>1</v>
      </c>
      <c r="K438" s="780"/>
      <c r="L438" s="1076"/>
      <c r="M438" s="1085" t="str">
        <f t="shared" si="135"/>
        <v/>
      </c>
      <c r="N438" s="1216" t="str">
        <f t="shared" si="134"/>
        <v/>
      </c>
      <c r="O438" s="1186"/>
      <c r="P438" s="1013" t="str">
        <f t="shared" si="131"/>
        <v/>
      </c>
      <c r="Q438" s="1272"/>
      <c r="R438" s="1283"/>
      <c r="S438" s="1014" t="str">
        <f t="shared" si="132"/>
        <v/>
      </c>
      <c r="T438" s="1231" t="str">
        <f t="shared" ref="T438:T501" si="136">+IF(S438="","Sin Iniciar",IF(S438&lt;0.6,"Crítico",IF(S438&lt;0.9,"En Proceso",IF(AND(P438=1,Q438=1,S438=1),"Terminado","Normal"))))</f>
        <v>Sin Iniciar</v>
      </c>
      <c r="U438" s="1164" t="str">
        <f t="shared" ref="U438:U501" si="137">+IF(T438="","",IF(T438="Sin Iniciar","6",IF(T438="Crítico","L",IF(T438="En Proceso","K",IF(T438="Normal","J","B")))))</f>
        <v>6</v>
      </c>
      <c r="V438" s="845"/>
      <c r="W438" s="1302">
        <f t="shared" si="133"/>
        <v>1</v>
      </c>
    </row>
    <row r="439" spans="1:23" s="105" customFormat="1" ht="39" hidden="1" customHeight="1" outlineLevel="3" thickBot="1" x14ac:dyDescent="0.3">
      <c r="A439" s="1601"/>
      <c r="B439" s="1559"/>
      <c r="C439" s="966" t="s">
        <v>1768</v>
      </c>
      <c r="D439" s="967"/>
      <c r="E439" s="967"/>
      <c r="F439" s="1045"/>
      <c r="G439" s="559" t="s">
        <v>904</v>
      </c>
      <c r="H439" s="966" t="s">
        <v>70</v>
      </c>
      <c r="I439" s="767"/>
      <c r="J439" s="476">
        <v>5</v>
      </c>
      <c r="K439" s="780"/>
      <c r="L439" s="1076"/>
      <c r="M439" s="1085" t="str">
        <f t="shared" si="135"/>
        <v/>
      </c>
      <c r="N439" s="1216" t="str">
        <f t="shared" si="134"/>
        <v/>
      </c>
      <c r="O439" s="1186"/>
      <c r="P439" s="1013" t="str">
        <f t="shared" si="131"/>
        <v/>
      </c>
      <c r="Q439" s="1272"/>
      <c r="R439" s="1283"/>
      <c r="S439" s="1014" t="str">
        <f t="shared" si="132"/>
        <v/>
      </c>
      <c r="T439" s="1231" t="str">
        <f t="shared" si="136"/>
        <v>Sin Iniciar</v>
      </c>
      <c r="U439" s="1164" t="str">
        <f t="shared" si="137"/>
        <v>6</v>
      </c>
      <c r="V439" s="845"/>
      <c r="W439" s="1302">
        <f t="shared" si="133"/>
        <v>1</v>
      </c>
    </row>
    <row r="440" spans="1:23" s="105" customFormat="1" ht="35.25" hidden="1" customHeight="1" outlineLevel="3" thickBot="1" x14ac:dyDescent="0.3">
      <c r="A440" s="1601"/>
      <c r="B440" s="1559"/>
      <c r="C440" s="966" t="s">
        <v>1768</v>
      </c>
      <c r="D440" s="967"/>
      <c r="E440" s="967"/>
      <c r="F440" s="1045"/>
      <c r="G440" s="559" t="s">
        <v>905</v>
      </c>
      <c r="H440" s="966" t="s">
        <v>70</v>
      </c>
      <c r="I440" s="767"/>
      <c r="J440" s="476">
        <v>20</v>
      </c>
      <c r="K440" s="780"/>
      <c r="L440" s="1076"/>
      <c r="M440" s="1085" t="str">
        <f t="shared" si="135"/>
        <v/>
      </c>
      <c r="N440" s="1216" t="str">
        <f t="shared" si="134"/>
        <v/>
      </c>
      <c r="O440" s="1186"/>
      <c r="P440" s="1013" t="str">
        <f t="shared" si="131"/>
        <v/>
      </c>
      <c r="Q440" s="1272"/>
      <c r="R440" s="1283"/>
      <c r="S440" s="1014" t="str">
        <f t="shared" si="132"/>
        <v/>
      </c>
      <c r="T440" s="1231" t="str">
        <f t="shared" si="136"/>
        <v>Sin Iniciar</v>
      </c>
      <c r="U440" s="1164" t="str">
        <f t="shared" si="137"/>
        <v>6</v>
      </c>
      <c r="V440" s="845"/>
      <c r="W440" s="1302">
        <f t="shared" si="133"/>
        <v>1</v>
      </c>
    </row>
    <row r="441" spans="1:23" s="105" customFormat="1" ht="35.25" hidden="1" customHeight="1" outlineLevel="3" thickBot="1" x14ac:dyDescent="0.3">
      <c r="A441" s="1601"/>
      <c r="B441" s="1559"/>
      <c r="C441" s="966" t="s">
        <v>1768</v>
      </c>
      <c r="D441" s="967"/>
      <c r="E441" s="967"/>
      <c r="F441" s="1045"/>
      <c r="G441" s="559" t="s">
        <v>906</v>
      </c>
      <c r="H441" s="966" t="s">
        <v>70</v>
      </c>
      <c r="I441" s="767"/>
      <c r="J441" s="476">
        <v>10</v>
      </c>
      <c r="K441" s="780"/>
      <c r="L441" s="1076"/>
      <c r="M441" s="1085" t="str">
        <f t="shared" si="135"/>
        <v/>
      </c>
      <c r="N441" s="1216" t="str">
        <f t="shared" si="134"/>
        <v/>
      </c>
      <c r="O441" s="1186"/>
      <c r="P441" s="1013" t="str">
        <f t="shared" si="131"/>
        <v/>
      </c>
      <c r="Q441" s="1272"/>
      <c r="R441" s="1283"/>
      <c r="S441" s="1014" t="str">
        <f t="shared" si="132"/>
        <v/>
      </c>
      <c r="T441" s="1231" t="str">
        <f t="shared" si="136"/>
        <v>Sin Iniciar</v>
      </c>
      <c r="U441" s="1164" t="str">
        <f t="shared" si="137"/>
        <v>6</v>
      </c>
      <c r="V441" s="845"/>
      <c r="W441" s="1302">
        <f t="shared" si="133"/>
        <v>1</v>
      </c>
    </row>
    <row r="442" spans="1:23" s="105" customFormat="1" ht="35.25" hidden="1" customHeight="1" outlineLevel="3" thickBot="1" x14ac:dyDescent="0.3">
      <c r="A442" s="1601"/>
      <c r="B442" s="1559"/>
      <c r="C442" s="966" t="s">
        <v>1768</v>
      </c>
      <c r="D442" s="967"/>
      <c r="E442" s="967"/>
      <c r="F442" s="1045"/>
      <c r="G442" s="559" t="s">
        <v>907</v>
      </c>
      <c r="H442" s="966" t="s">
        <v>70</v>
      </c>
      <c r="I442" s="767"/>
      <c r="J442" s="476">
        <v>1</v>
      </c>
      <c r="K442" s="780"/>
      <c r="L442" s="1076"/>
      <c r="M442" s="1085" t="str">
        <f t="shared" si="135"/>
        <v/>
      </c>
      <c r="N442" s="1216" t="str">
        <f t="shared" si="134"/>
        <v/>
      </c>
      <c r="O442" s="1186"/>
      <c r="P442" s="1013" t="str">
        <f t="shared" si="131"/>
        <v/>
      </c>
      <c r="Q442" s="1272"/>
      <c r="R442" s="1283"/>
      <c r="S442" s="1014" t="str">
        <f t="shared" si="132"/>
        <v/>
      </c>
      <c r="T442" s="1231" t="str">
        <f t="shared" si="136"/>
        <v>Sin Iniciar</v>
      </c>
      <c r="U442" s="1164" t="str">
        <f t="shared" si="137"/>
        <v>6</v>
      </c>
      <c r="V442" s="845"/>
      <c r="W442" s="1302">
        <f t="shared" si="133"/>
        <v>1</v>
      </c>
    </row>
    <row r="443" spans="1:23" s="105" customFormat="1" ht="35.25" hidden="1" customHeight="1" outlineLevel="3" thickBot="1" x14ac:dyDescent="0.3">
      <c r="A443" s="1601"/>
      <c r="B443" s="1559"/>
      <c r="C443" s="966" t="s">
        <v>1768</v>
      </c>
      <c r="D443" s="967"/>
      <c r="E443" s="967"/>
      <c r="F443" s="1045"/>
      <c r="G443" s="559" t="s">
        <v>908</v>
      </c>
      <c r="H443" s="966" t="s">
        <v>70</v>
      </c>
      <c r="I443" s="767"/>
      <c r="J443" s="476">
        <v>10</v>
      </c>
      <c r="K443" s="780"/>
      <c r="L443" s="1076"/>
      <c r="M443" s="1085" t="str">
        <f t="shared" si="135"/>
        <v/>
      </c>
      <c r="N443" s="1216" t="str">
        <f t="shared" si="134"/>
        <v/>
      </c>
      <c r="O443" s="1186"/>
      <c r="P443" s="1013" t="str">
        <f t="shared" si="131"/>
        <v/>
      </c>
      <c r="Q443" s="1272"/>
      <c r="R443" s="1283"/>
      <c r="S443" s="1014" t="str">
        <f t="shared" si="132"/>
        <v/>
      </c>
      <c r="T443" s="1231" t="str">
        <f t="shared" si="136"/>
        <v>Sin Iniciar</v>
      </c>
      <c r="U443" s="1164" t="str">
        <f t="shared" si="137"/>
        <v>6</v>
      </c>
      <c r="V443" s="845"/>
      <c r="W443" s="1302">
        <f t="shared" si="133"/>
        <v>1</v>
      </c>
    </row>
    <row r="444" spans="1:23" s="105" customFormat="1" ht="35.25" hidden="1" customHeight="1" outlineLevel="3" thickBot="1" x14ac:dyDescent="0.3">
      <c r="A444" s="1601"/>
      <c r="B444" s="1559"/>
      <c r="C444" s="966" t="s">
        <v>1768</v>
      </c>
      <c r="D444" s="967"/>
      <c r="E444" s="967"/>
      <c r="F444" s="1045"/>
      <c r="G444" s="559" t="s">
        <v>909</v>
      </c>
      <c r="H444" s="966" t="s">
        <v>70</v>
      </c>
      <c r="I444" s="767"/>
      <c r="J444" s="476">
        <v>10</v>
      </c>
      <c r="K444" s="780"/>
      <c r="L444" s="1076"/>
      <c r="M444" s="1085" t="str">
        <f t="shared" si="135"/>
        <v/>
      </c>
      <c r="N444" s="1216" t="str">
        <f t="shared" si="134"/>
        <v/>
      </c>
      <c r="O444" s="1186"/>
      <c r="P444" s="1013" t="str">
        <f t="shared" si="131"/>
        <v/>
      </c>
      <c r="Q444" s="1272"/>
      <c r="R444" s="1283"/>
      <c r="S444" s="1014" t="str">
        <f t="shared" si="132"/>
        <v/>
      </c>
      <c r="T444" s="1231" t="str">
        <f t="shared" si="136"/>
        <v>Sin Iniciar</v>
      </c>
      <c r="U444" s="1164" t="str">
        <f t="shared" si="137"/>
        <v>6</v>
      </c>
      <c r="V444" s="845"/>
      <c r="W444" s="1302">
        <f t="shared" si="133"/>
        <v>1</v>
      </c>
    </row>
    <row r="445" spans="1:23" s="105" customFormat="1" ht="35.25" hidden="1" customHeight="1" outlineLevel="3" thickBot="1" x14ac:dyDescent="0.3">
      <c r="A445" s="1601"/>
      <c r="B445" s="1559"/>
      <c r="C445" s="966" t="s">
        <v>1768</v>
      </c>
      <c r="D445" s="967"/>
      <c r="E445" s="967"/>
      <c r="F445" s="1045"/>
      <c r="G445" s="559" t="s">
        <v>910</v>
      </c>
      <c r="H445" s="966" t="s">
        <v>70</v>
      </c>
      <c r="I445" s="767"/>
      <c r="J445" s="476">
        <v>4</v>
      </c>
      <c r="K445" s="780"/>
      <c r="L445" s="1076"/>
      <c r="M445" s="1085" t="str">
        <f t="shared" si="135"/>
        <v/>
      </c>
      <c r="N445" s="1216" t="str">
        <f t="shared" si="134"/>
        <v/>
      </c>
      <c r="O445" s="1186"/>
      <c r="P445" s="1013" t="str">
        <f t="shared" si="131"/>
        <v/>
      </c>
      <c r="Q445" s="1272"/>
      <c r="R445" s="1283"/>
      <c r="S445" s="1014" t="str">
        <f t="shared" si="132"/>
        <v/>
      </c>
      <c r="T445" s="1231" t="str">
        <f t="shared" si="136"/>
        <v>Sin Iniciar</v>
      </c>
      <c r="U445" s="1164" t="str">
        <f t="shared" si="137"/>
        <v>6</v>
      </c>
      <c r="V445" s="845"/>
      <c r="W445" s="1302">
        <f t="shared" si="133"/>
        <v>1</v>
      </c>
    </row>
    <row r="446" spans="1:23" s="105" customFormat="1" ht="35.25" hidden="1" customHeight="1" outlineLevel="3" thickBot="1" x14ac:dyDescent="0.3">
      <c r="A446" s="1601"/>
      <c r="B446" s="1559"/>
      <c r="C446" s="966" t="s">
        <v>1768</v>
      </c>
      <c r="D446" s="967"/>
      <c r="E446" s="967"/>
      <c r="F446" s="1045"/>
      <c r="G446" s="559" t="s">
        <v>911</v>
      </c>
      <c r="H446" s="966" t="s">
        <v>70</v>
      </c>
      <c r="I446" s="767"/>
      <c r="J446" s="476">
        <v>1</v>
      </c>
      <c r="K446" s="780"/>
      <c r="L446" s="1076"/>
      <c r="M446" s="1085" t="str">
        <f t="shared" si="135"/>
        <v/>
      </c>
      <c r="N446" s="1216" t="str">
        <f t="shared" si="134"/>
        <v/>
      </c>
      <c r="O446" s="1186"/>
      <c r="P446" s="1013" t="str">
        <f t="shared" si="131"/>
        <v/>
      </c>
      <c r="Q446" s="1272"/>
      <c r="R446" s="1283"/>
      <c r="S446" s="1014" t="str">
        <f t="shared" si="132"/>
        <v/>
      </c>
      <c r="T446" s="1231" t="str">
        <f t="shared" si="136"/>
        <v>Sin Iniciar</v>
      </c>
      <c r="U446" s="1164" t="str">
        <f t="shared" si="137"/>
        <v>6</v>
      </c>
      <c r="V446" s="845"/>
      <c r="W446" s="1302">
        <f t="shared" si="133"/>
        <v>1</v>
      </c>
    </row>
    <row r="447" spans="1:23" s="105" customFormat="1" ht="64.5" hidden="1" customHeight="1" outlineLevel="3" thickBot="1" x14ac:dyDescent="0.3">
      <c r="A447" s="1601"/>
      <c r="B447" s="1559"/>
      <c r="C447" s="966" t="s">
        <v>1768</v>
      </c>
      <c r="D447" s="967"/>
      <c r="E447" s="967"/>
      <c r="F447" s="1045"/>
      <c r="G447" s="559" t="s">
        <v>912</v>
      </c>
      <c r="H447" s="966" t="s">
        <v>70</v>
      </c>
      <c r="I447" s="767"/>
      <c r="J447" s="476">
        <v>200</v>
      </c>
      <c r="K447" s="780"/>
      <c r="L447" s="1076"/>
      <c r="M447" s="1085" t="str">
        <f t="shared" si="135"/>
        <v/>
      </c>
      <c r="N447" s="1216" t="str">
        <f t="shared" si="134"/>
        <v/>
      </c>
      <c r="O447" s="1186"/>
      <c r="P447" s="1013" t="str">
        <f t="shared" si="131"/>
        <v/>
      </c>
      <c r="Q447" s="1272"/>
      <c r="R447" s="1283"/>
      <c r="S447" s="1014" t="str">
        <f t="shared" si="132"/>
        <v/>
      </c>
      <c r="T447" s="1231" t="str">
        <f t="shared" si="136"/>
        <v>Sin Iniciar</v>
      </c>
      <c r="U447" s="1164" t="str">
        <f t="shared" si="137"/>
        <v>6</v>
      </c>
      <c r="V447" s="845"/>
      <c r="W447" s="1302">
        <f t="shared" si="133"/>
        <v>1</v>
      </c>
    </row>
    <row r="448" spans="1:23" s="105" customFormat="1" ht="64.5" hidden="1" customHeight="1" outlineLevel="3" thickBot="1" x14ac:dyDescent="0.3">
      <c r="A448" s="1601"/>
      <c r="B448" s="1559"/>
      <c r="C448" s="966" t="s">
        <v>1768</v>
      </c>
      <c r="D448" s="967"/>
      <c r="E448" s="967"/>
      <c r="F448" s="1045"/>
      <c r="G448" s="559" t="s">
        <v>913</v>
      </c>
      <c r="H448" s="966" t="s">
        <v>70</v>
      </c>
      <c r="I448" s="767"/>
      <c r="J448" s="476">
        <v>3</v>
      </c>
      <c r="K448" s="780"/>
      <c r="L448" s="1076"/>
      <c r="M448" s="1085" t="str">
        <f t="shared" si="135"/>
        <v/>
      </c>
      <c r="N448" s="1216" t="str">
        <f t="shared" si="134"/>
        <v/>
      </c>
      <c r="O448" s="1186"/>
      <c r="P448" s="1013" t="str">
        <f t="shared" si="131"/>
        <v/>
      </c>
      <c r="Q448" s="1272"/>
      <c r="R448" s="1283"/>
      <c r="S448" s="1014" t="str">
        <f t="shared" si="132"/>
        <v/>
      </c>
      <c r="T448" s="1231" t="str">
        <f t="shared" si="136"/>
        <v>Sin Iniciar</v>
      </c>
      <c r="U448" s="1164" t="str">
        <f t="shared" si="137"/>
        <v>6</v>
      </c>
      <c r="V448" s="845"/>
      <c r="W448" s="1302">
        <f t="shared" si="133"/>
        <v>1</v>
      </c>
    </row>
    <row r="449" spans="1:23" s="105" customFormat="1" ht="39" hidden="1" customHeight="1" outlineLevel="3" thickBot="1" x14ac:dyDescent="0.3">
      <c r="A449" s="1601"/>
      <c r="B449" s="1559"/>
      <c r="C449" s="966" t="s">
        <v>1768</v>
      </c>
      <c r="D449" s="967"/>
      <c r="E449" s="967"/>
      <c r="F449" s="1045"/>
      <c r="G449" s="559" t="s">
        <v>914</v>
      </c>
      <c r="H449" s="966" t="s">
        <v>70</v>
      </c>
      <c r="I449" s="767"/>
      <c r="J449" s="476">
        <v>60</v>
      </c>
      <c r="K449" s="780"/>
      <c r="L449" s="1076"/>
      <c r="M449" s="1085" t="str">
        <f t="shared" si="135"/>
        <v/>
      </c>
      <c r="N449" s="1216" t="str">
        <f t="shared" si="134"/>
        <v/>
      </c>
      <c r="O449" s="1186"/>
      <c r="P449" s="1013" t="str">
        <f t="shared" si="131"/>
        <v/>
      </c>
      <c r="Q449" s="1272"/>
      <c r="R449" s="1283"/>
      <c r="S449" s="1014" t="str">
        <f t="shared" si="132"/>
        <v/>
      </c>
      <c r="T449" s="1231" t="str">
        <f t="shared" si="136"/>
        <v>Sin Iniciar</v>
      </c>
      <c r="U449" s="1164" t="str">
        <f t="shared" si="137"/>
        <v>6</v>
      </c>
      <c r="V449" s="845"/>
      <c r="W449" s="1302">
        <f t="shared" si="133"/>
        <v>1</v>
      </c>
    </row>
    <row r="450" spans="1:23" s="105" customFormat="1" ht="39" hidden="1" customHeight="1" outlineLevel="3" thickBot="1" x14ac:dyDescent="0.3">
      <c r="A450" s="1601"/>
      <c r="B450" s="1559"/>
      <c r="C450" s="966" t="s">
        <v>1768</v>
      </c>
      <c r="D450" s="967"/>
      <c r="E450" s="967"/>
      <c r="F450" s="1045"/>
      <c r="G450" s="559" t="s">
        <v>915</v>
      </c>
      <c r="H450" s="966" t="s">
        <v>70</v>
      </c>
      <c r="I450" s="767"/>
      <c r="J450" s="476">
        <v>60</v>
      </c>
      <c r="K450" s="780"/>
      <c r="L450" s="1076"/>
      <c r="M450" s="1085" t="str">
        <f t="shared" si="135"/>
        <v/>
      </c>
      <c r="N450" s="1216" t="str">
        <f t="shared" si="134"/>
        <v/>
      </c>
      <c r="O450" s="1186"/>
      <c r="P450" s="1013" t="str">
        <f t="shared" si="131"/>
        <v/>
      </c>
      <c r="Q450" s="1272"/>
      <c r="R450" s="1283"/>
      <c r="S450" s="1014" t="str">
        <f t="shared" si="132"/>
        <v/>
      </c>
      <c r="T450" s="1231" t="str">
        <f t="shared" si="136"/>
        <v>Sin Iniciar</v>
      </c>
      <c r="U450" s="1164" t="str">
        <f t="shared" si="137"/>
        <v>6</v>
      </c>
      <c r="V450" s="845"/>
      <c r="W450" s="1302">
        <f t="shared" si="133"/>
        <v>1</v>
      </c>
    </row>
    <row r="451" spans="1:23" s="105" customFormat="1" ht="39" hidden="1" customHeight="1" outlineLevel="3" thickBot="1" x14ac:dyDescent="0.3">
      <c r="A451" s="1601"/>
      <c r="B451" s="1559"/>
      <c r="C451" s="966" t="s">
        <v>1768</v>
      </c>
      <c r="D451" s="967"/>
      <c r="E451" s="967"/>
      <c r="F451" s="1045"/>
      <c r="G451" s="559" t="s">
        <v>916</v>
      </c>
      <c r="H451" s="966" t="s">
        <v>70</v>
      </c>
      <c r="I451" s="767"/>
      <c r="J451" s="476">
        <v>60</v>
      </c>
      <c r="K451" s="780"/>
      <c r="L451" s="1076"/>
      <c r="M451" s="1085" t="str">
        <f t="shared" si="135"/>
        <v/>
      </c>
      <c r="N451" s="1216" t="str">
        <f t="shared" si="134"/>
        <v/>
      </c>
      <c r="O451" s="1186"/>
      <c r="P451" s="1013" t="str">
        <f t="shared" si="131"/>
        <v/>
      </c>
      <c r="Q451" s="1272"/>
      <c r="R451" s="1283"/>
      <c r="S451" s="1014" t="str">
        <f t="shared" si="132"/>
        <v/>
      </c>
      <c r="T451" s="1231" t="str">
        <f t="shared" si="136"/>
        <v>Sin Iniciar</v>
      </c>
      <c r="U451" s="1164" t="str">
        <f t="shared" si="137"/>
        <v>6</v>
      </c>
      <c r="V451" s="845"/>
      <c r="W451" s="1302">
        <f t="shared" si="133"/>
        <v>1</v>
      </c>
    </row>
    <row r="452" spans="1:23" s="105" customFormat="1" ht="39" hidden="1" customHeight="1" outlineLevel="3" thickBot="1" x14ac:dyDescent="0.3">
      <c r="A452" s="1601"/>
      <c r="B452" s="1559"/>
      <c r="C452" s="966" t="s">
        <v>1768</v>
      </c>
      <c r="D452" s="967"/>
      <c r="E452" s="967"/>
      <c r="F452" s="1045"/>
      <c r="G452" s="559" t="s">
        <v>917</v>
      </c>
      <c r="H452" s="966" t="s">
        <v>70</v>
      </c>
      <c r="I452" s="767"/>
      <c r="J452" s="476">
        <v>60</v>
      </c>
      <c r="K452" s="780"/>
      <c r="L452" s="1076"/>
      <c r="M452" s="1085" t="str">
        <f t="shared" si="135"/>
        <v/>
      </c>
      <c r="N452" s="1216" t="str">
        <f t="shared" si="134"/>
        <v/>
      </c>
      <c r="O452" s="1186"/>
      <c r="P452" s="1013" t="str">
        <f t="shared" si="131"/>
        <v/>
      </c>
      <c r="Q452" s="1272"/>
      <c r="R452" s="1283"/>
      <c r="S452" s="1014" t="str">
        <f t="shared" si="132"/>
        <v/>
      </c>
      <c r="T452" s="1231" t="str">
        <f t="shared" si="136"/>
        <v>Sin Iniciar</v>
      </c>
      <c r="U452" s="1164" t="str">
        <f t="shared" si="137"/>
        <v>6</v>
      </c>
      <c r="V452" s="845"/>
      <c r="W452" s="1302">
        <f t="shared" si="133"/>
        <v>1</v>
      </c>
    </row>
    <row r="453" spans="1:23" s="105" customFormat="1" ht="39" hidden="1" customHeight="1" outlineLevel="3" thickBot="1" x14ac:dyDescent="0.3">
      <c r="A453" s="1601"/>
      <c r="B453" s="1559"/>
      <c r="C453" s="966" t="s">
        <v>1768</v>
      </c>
      <c r="D453" s="967"/>
      <c r="E453" s="967"/>
      <c r="F453" s="1045"/>
      <c r="G453" s="559" t="s">
        <v>918</v>
      </c>
      <c r="H453" s="966" t="s">
        <v>70</v>
      </c>
      <c r="I453" s="767"/>
      <c r="J453" s="476">
        <v>60</v>
      </c>
      <c r="K453" s="780"/>
      <c r="L453" s="1076"/>
      <c r="M453" s="1085" t="str">
        <f t="shared" si="135"/>
        <v/>
      </c>
      <c r="N453" s="1216" t="str">
        <f t="shared" si="134"/>
        <v/>
      </c>
      <c r="O453" s="1186"/>
      <c r="P453" s="1013" t="str">
        <f t="shared" si="131"/>
        <v/>
      </c>
      <c r="Q453" s="1272"/>
      <c r="R453" s="1283"/>
      <c r="S453" s="1014" t="str">
        <f t="shared" si="132"/>
        <v/>
      </c>
      <c r="T453" s="1231" t="str">
        <f t="shared" si="136"/>
        <v>Sin Iniciar</v>
      </c>
      <c r="U453" s="1164" t="str">
        <f t="shared" si="137"/>
        <v>6</v>
      </c>
      <c r="V453" s="845"/>
      <c r="W453" s="1302">
        <f t="shared" si="133"/>
        <v>1</v>
      </c>
    </row>
    <row r="454" spans="1:23" s="105" customFormat="1" ht="35.25" hidden="1" customHeight="1" outlineLevel="3" thickBot="1" x14ac:dyDescent="0.3">
      <c r="A454" s="1601"/>
      <c r="B454" s="1559"/>
      <c r="C454" s="966" t="s">
        <v>1768</v>
      </c>
      <c r="D454" s="967"/>
      <c r="E454" s="967"/>
      <c r="F454" s="1045"/>
      <c r="G454" s="559" t="s">
        <v>919</v>
      </c>
      <c r="H454" s="966" t="s">
        <v>70</v>
      </c>
      <c r="I454" s="767"/>
      <c r="J454" s="476">
        <v>30</v>
      </c>
      <c r="K454" s="780"/>
      <c r="L454" s="1076"/>
      <c r="M454" s="1085" t="str">
        <f t="shared" si="135"/>
        <v/>
      </c>
      <c r="N454" s="1216" t="str">
        <f t="shared" si="134"/>
        <v/>
      </c>
      <c r="O454" s="1186"/>
      <c r="P454" s="1013" t="str">
        <f t="shared" si="131"/>
        <v/>
      </c>
      <c r="Q454" s="1272"/>
      <c r="R454" s="1283"/>
      <c r="S454" s="1014" t="str">
        <f t="shared" si="132"/>
        <v/>
      </c>
      <c r="T454" s="1231" t="str">
        <f t="shared" si="136"/>
        <v>Sin Iniciar</v>
      </c>
      <c r="U454" s="1164" t="str">
        <f t="shared" si="137"/>
        <v>6</v>
      </c>
      <c r="V454" s="845"/>
      <c r="W454" s="1302">
        <f t="shared" si="133"/>
        <v>1</v>
      </c>
    </row>
    <row r="455" spans="1:23" s="105" customFormat="1" ht="35.25" hidden="1" customHeight="1" outlineLevel="3" thickBot="1" x14ac:dyDescent="0.3">
      <c r="A455" s="1601"/>
      <c r="B455" s="1559"/>
      <c r="C455" s="966" t="s">
        <v>1768</v>
      </c>
      <c r="D455" s="967"/>
      <c r="E455" s="967"/>
      <c r="F455" s="1045"/>
      <c r="G455" s="559" t="s">
        <v>920</v>
      </c>
      <c r="H455" s="966" t="s">
        <v>70</v>
      </c>
      <c r="I455" s="767"/>
      <c r="J455" s="476">
        <v>100</v>
      </c>
      <c r="K455" s="780"/>
      <c r="L455" s="1076"/>
      <c r="M455" s="1085" t="str">
        <f t="shared" si="135"/>
        <v/>
      </c>
      <c r="N455" s="1216" t="str">
        <f t="shared" si="134"/>
        <v/>
      </c>
      <c r="O455" s="1186"/>
      <c r="P455" s="1013" t="str">
        <f t="shared" si="131"/>
        <v/>
      </c>
      <c r="Q455" s="1272"/>
      <c r="R455" s="1283"/>
      <c r="S455" s="1014" t="str">
        <f t="shared" si="132"/>
        <v/>
      </c>
      <c r="T455" s="1231" t="str">
        <f t="shared" si="136"/>
        <v>Sin Iniciar</v>
      </c>
      <c r="U455" s="1164" t="str">
        <f t="shared" si="137"/>
        <v>6</v>
      </c>
      <c r="V455" s="845"/>
      <c r="W455" s="1302">
        <f t="shared" si="133"/>
        <v>1</v>
      </c>
    </row>
    <row r="456" spans="1:23" s="105" customFormat="1" ht="35.25" hidden="1" customHeight="1" outlineLevel="3" thickBot="1" x14ac:dyDescent="0.3">
      <c r="A456" s="1601"/>
      <c r="B456" s="1559"/>
      <c r="C456" s="966" t="s">
        <v>1768</v>
      </c>
      <c r="D456" s="967"/>
      <c r="E456" s="967"/>
      <c r="F456" s="1045"/>
      <c r="G456" s="559" t="s">
        <v>921</v>
      </c>
      <c r="H456" s="966" t="s">
        <v>70</v>
      </c>
      <c r="I456" s="767"/>
      <c r="J456" s="476">
        <v>100</v>
      </c>
      <c r="K456" s="780"/>
      <c r="L456" s="1076"/>
      <c r="M456" s="1085" t="str">
        <f t="shared" si="135"/>
        <v/>
      </c>
      <c r="N456" s="1216" t="str">
        <f t="shared" si="134"/>
        <v/>
      </c>
      <c r="O456" s="1186"/>
      <c r="P456" s="1013" t="str">
        <f t="shared" si="131"/>
        <v/>
      </c>
      <c r="Q456" s="1272"/>
      <c r="R456" s="1283"/>
      <c r="S456" s="1014" t="str">
        <f t="shared" si="132"/>
        <v/>
      </c>
      <c r="T456" s="1231" t="str">
        <f t="shared" si="136"/>
        <v>Sin Iniciar</v>
      </c>
      <c r="U456" s="1164" t="str">
        <f t="shared" si="137"/>
        <v>6</v>
      </c>
      <c r="V456" s="845"/>
      <c r="W456" s="1302">
        <f t="shared" si="133"/>
        <v>1</v>
      </c>
    </row>
    <row r="457" spans="1:23" s="105" customFormat="1" ht="39" hidden="1" customHeight="1" outlineLevel="3" thickBot="1" x14ac:dyDescent="0.3">
      <c r="A457" s="1601"/>
      <c r="B457" s="1559"/>
      <c r="C457" s="966" t="s">
        <v>1768</v>
      </c>
      <c r="D457" s="967"/>
      <c r="E457" s="967"/>
      <c r="F457" s="1045"/>
      <c r="G457" s="559" t="s">
        <v>922</v>
      </c>
      <c r="H457" s="966" t="s">
        <v>70</v>
      </c>
      <c r="I457" s="767"/>
      <c r="J457" s="476">
        <v>6</v>
      </c>
      <c r="K457" s="780"/>
      <c r="L457" s="1076"/>
      <c r="M457" s="1085" t="str">
        <f t="shared" si="135"/>
        <v/>
      </c>
      <c r="N457" s="1216" t="str">
        <f t="shared" si="134"/>
        <v/>
      </c>
      <c r="O457" s="1186"/>
      <c r="P457" s="1013" t="str">
        <f t="shared" si="131"/>
        <v/>
      </c>
      <c r="Q457" s="1272"/>
      <c r="R457" s="1283"/>
      <c r="S457" s="1014" t="str">
        <f t="shared" si="132"/>
        <v/>
      </c>
      <c r="T457" s="1231" t="str">
        <f t="shared" si="136"/>
        <v>Sin Iniciar</v>
      </c>
      <c r="U457" s="1164" t="str">
        <f t="shared" si="137"/>
        <v>6</v>
      </c>
      <c r="V457" s="845"/>
      <c r="W457" s="1302">
        <f t="shared" si="133"/>
        <v>1</v>
      </c>
    </row>
    <row r="458" spans="1:23" s="105" customFormat="1" ht="35.25" hidden="1" customHeight="1" outlineLevel="3" thickBot="1" x14ac:dyDescent="0.3">
      <c r="A458" s="1601"/>
      <c r="B458" s="1559"/>
      <c r="C458" s="966" t="s">
        <v>1768</v>
      </c>
      <c r="D458" s="967"/>
      <c r="E458" s="967"/>
      <c r="F458" s="1045"/>
      <c r="G458" s="559" t="s">
        <v>923</v>
      </c>
      <c r="H458" s="966" t="s">
        <v>70</v>
      </c>
      <c r="I458" s="767"/>
      <c r="J458" s="476">
        <v>2</v>
      </c>
      <c r="K458" s="780"/>
      <c r="L458" s="1076"/>
      <c r="M458" s="1085" t="str">
        <f t="shared" si="135"/>
        <v/>
      </c>
      <c r="N458" s="1216" t="str">
        <f t="shared" si="134"/>
        <v/>
      </c>
      <c r="O458" s="1186"/>
      <c r="P458" s="1013" t="str">
        <f t="shared" si="131"/>
        <v/>
      </c>
      <c r="Q458" s="1272"/>
      <c r="R458" s="1283"/>
      <c r="S458" s="1014" t="str">
        <f t="shared" si="132"/>
        <v/>
      </c>
      <c r="T458" s="1231" t="str">
        <f t="shared" si="136"/>
        <v>Sin Iniciar</v>
      </c>
      <c r="U458" s="1164" t="str">
        <f t="shared" si="137"/>
        <v>6</v>
      </c>
      <c r="V458" s="845"/>
      <c r="W458" s="1302">
        <f t="shared" si="133"/>
        <v>1</v>
      </c>
    </row>
    <row r="459" spans="1:23" s="105" customFormat="1" ht="39" hidden="1" customHeight="1" outlineLevel="3" thickBot="1" x14ac:dyDescent="0.3">
      <c r="A459" s="1601"/>
      <c r="B459" s="1559"/>
      <c r="C459" s="966" t="s">
        <v>1768</v>
      </c>
      <c r="D459" s="967"/>
      <c r="E459" s="967"/>
      <c r="F459" s="1045"/>
      <c r="G459" s="559" t="s">
        <v>924</v>
      </c>
      <c r="H459" s="966" t="s">
        <v>70</v>
      </c>
      <c r="I459" s="767"/>
      <c r="J459" s="476">
        <v>500</v>
      </c>
      <c r="K459" s="780"/>
      <c r="L459" s="1076"/>
      <c r="M459" s="1085" t="str">
        <f t="shared" si="135"/>
        <v/>
      </c>
      <c r="N459" s="1216" t="str">
        <f t="shared" si="134"/>
        <v/>
      </c>
      <c r="O459" s="1186"/>
      <c r="P459" s="1013" t="str">
        <f t="shared" si="131"/>
        <v/>
      </c>
      <c r="Q459" s="1272"/>
      <c r="R459" s="1283"/>
      <c r="S459" s="1014" t="str">
        <f t="shared" si="132"/>
        <v/>
      </c>
      <c r="T459" s="1231" t="str">
        <f t="shared" si="136"/>
        <v>Sin Iniciar</v>
      </c>
      <c r="U459" s="1164" t="str">
        <f t="shared" si="137"/>
        <v>6</v>
      </c>
      <c r="V459" s="845"/>
      <c r="W459" s="1302">
        <f t="shared" si="133"/>
        <v>1</v>
      </c>
    </row>
    <row r="460" spans="1:23" s="105" customFormat="1" ht="39" hidden="1" customHeight="1" outlineLevel="3" thickBot="1" x14ac:dyDescent="0.3">
      <c r="A460" s="1601"/>
      <c r="B460" s="1559"/>
      <c r="C460" s="966" t="s">
        <v>1768</v>
      </c>
      <c r="D460" s="967"/>
      <c r="E460" s="967"/>
      <c r="F460" s="1045"/>
      <c r="G460" s="559" t="s">
        <v>925</v>
      </c>
      <c r="H460" s="966" t="s">
        <v>70</v>
      </c>
      <c r="I460" s="767"/>
      <c r="J460" s="476">
        <v>500</v>
      </c>
      <c r="K460" s="780"/>
      <c r="L460" s="1076"/>
      <c r="M460" s="1085" t="str">
        <f t="shared" si="135"/>
        <v/>
      </c>
      <c r="N460" s="1216" t="str">
        <f t="shared" si="134"/>
        <v/>
      </c>
      <c r="O460" s="1186"/>
      <c r="P460" s="1013" t="str">
        <f t="shared" si="131"/>
        <v/>
      </c>
      <c r="Q460" s="1272"/>
      <c r="R460" s="1283"/>
      <c r="S460" s="1014" t="str">
        <f t="shared" si="132"/>
        <v/>
      </c>
      <c r="T460" s="1231" t="str">
        <f t="shared" si="136"/>
        <v>Sin Iniciar</v>
      </c>
      <c r="U460" s="1164" t="str">
        <f t="shared" si="137"/>
        <v>6</v>
      </c>
      <c r="V460" s="845"/>
      <c r="W460" s="1302">
        <f t="shared" si="133"/>
        <v>1</v>
      </c>
    </row>
    <row r="461" spans="1:23" s="105" customFormat="1" ht="35.25" hidden="1" customHeight="1" outlineLevel="3" thickBot="1" x14ac:dyDescent="0.3">
      <c r="A461" s="1601"/>
      <c r="B461" s="1559"/>
      <c r="C461" s="966" t="s">
        <v>1768</v>
      </c>
      <c r="D461" s="967"/>
      <c r="E461" s="967"/>
      <c r="F461" s="1045"/>
      <c r="G461" s="559" t="s">
        <v>926</v>
      </c>
      <c r="H461" s="966" t="s">
        <v>70</v>
      </c>
      <c r="I461" s="767"/>
      <c r="J461" s="476">
        <v>20</v>
      </c>
      <c r="K461" s="780"/>
      <c r="L461" s="1076"/>
      <c r="M461" s="1085" t="str">
        <f t="shared" si="135"/>
        <v/>
      </c>
      <c r="N461" s="1216" t="str">
        <f t="shared" si="134"/>
        <v/>
      </c>
      <c r="O461" s="1186"/>
      <c r="P461" s="1013" t="str">
        <f t="shared" si="131"/>
        <v/>
      </c>
      <c r="Q461" s="1272"/>
      <c r="R461" s="1283"/>
      <c r="S461" s="1014" t="str">
        <f t="shared" si="132"/>
        <v/>
      </c>
      <c r="T461" s="1231" t="str">
        <f t="shared" si="136"/>
        <v>Sin Iniciar</v>
      </c>
      <c r="U461" s="1164" t="str">
        <f t="shared" si="137"/>
        <v>6</v>
      </c>
      <c r="V461" s="845"/>
      <c r="W461" s="1302">
        <f t="shared" si="133"/>
        <v>1</v>
      </c>
    </row>
    <row r="462" spans="1:23" s="105" customFormat="1" ht="35.25" hidden="1" customHeight="1" outlineLevel="3" thickBot="1" x14ac:dyDescent="0.3">
      <c r="A462" s="1601"/>
      <c r="B462" s="1559"/>
      <c r="C462" s="966" t="s">
        <v>1768</v>
      </c>
      <c r="D462" s="967"/>
      <c r="E462" s="967"/>
      <c r="F462" s="1045"/>
      <c r="G462" s="559" t="s">
        <v>927</v>
      </c>
      <c r="H462" s="966" t="s">
        <v>70</v>
      </c>
      <c r="I462" s="767"/>
      <c r="J462" s="467">
        <v>100</v>
      </c>
      <c r="K462" s="780"/>
      <c r="L462" s="1076"/>
      <c r="M462" s="1085" t="str">
        <f t="shared" si="135"/>
        <v/>
      </c>
      <c r="N462" s="1216" t="str">
        <f t="shared" si="134"/>
        <v/>
      </c>
      <c r="O462" s="1186"/>
      <c r="P462" s="1013" t="str">
        <f t="shared" si="131"/>
        <v/>
      </c>
      <c r="Q462" s="1272"/>
      <c r="R462" s="1283"/>
      <c r="S462" s="1014" t="str">
        <f t="shared" si="132"/>
        <v/>
      </c>
      <c r="T462" s="1231" t="str">
        <f t="shared" si="136"/>
        <v>Sin Iniciar</v>
      </c>
      <c r="U462" s="1164" t="str">
        <f t="shared" si="137"/>
        <v>6</v>
      </c>
      <c r="V462" s="845"/>
      <c r="W462" s="1302">
        <f t="shared" si="133"/>
        <v>1</v>
      </c>
    </row>
    <row r="463" spans="1:23" s="105" customFormat="1" ht="35.25" hidden="1" customHeight="1" outlineLevel="3" thickBot="1" x14ac:dyDescent="0.3">
      <c r="A463" s="1601"/>
      <c r="B463" s="1559"/>
      <c r="C463" s="966" t="s">
        <v>1768</v>
      </c>
      <c r="D463" s="967"/>
      <c r="E463" s="967"/>
      <c r="F463" s="1045"/>
      <c r="G463" s="559" t="s">
        <v>928</v>
      </c>
      <c r="H463" s="966" t="s">
        <v>70</v>
      </c>
      <c r="I463" s="767"/>
      <c r="J463" s="467">
        <v>15</v>
      </c>
      <c r="K463" s="780"/>
      <c r="L463" s="1076"/>
      <c r="M463" s="1085" t="str">
        <f t="shared" si="135"/>
        <v/>
      </c>
      <c r="N463" s="1216" t="str">
        <f t="shared" si="134"/>
        <v/>
      </c>
      <c r="O463" s="1186"/>
      <c r="P463" s="1013" t="str">
        <f t="shared" si="131"/>
        <v/>
      </c>
      <c r="Q463" s="1272"/>
      <c r="R463" s="1283"/>
      <c r="S463" s="1014" t="str">
        <f t="shared" si="132"/>
        <v/>
      </c>
      <c r="T463" s="1231" t="str">
        <f t="shared" si="136"/>
        <v>Sin Iniciar</v>
      </c>
      <c r="U463" s="1164" t="str">
        <f t="shared" si="137"/>
        <v>6</v>
      </c>
      <c r="V463" s="845"/>
      <c r="W463" s="1302">
        <f t="shared" si="133"/>
        <v>1</v>
      </c>
    </row>
    <row r="464" spans="1:23" s="105" customFormat="1" ht="35.25" hidden="1" customHeight="1" outlineLevel="3" thickBot="1" x14ac:dyDescent="0.3">
      <c r="A464" s="1601"/>
      <c r="B464" s="1559"/>
      <c r="C464" s="966" t="s">
        <v>1768</v>
      </c>
      <c r="D464" s="967"/>
      <c r="E464" s="967"/>
      <c r="F464" s="1045"/>
      <c r="G464" s="559" t="s">
        <v>929</v>
      </c>
      <c r="H464" s="966" t="s">
        <v>70</v>
      </c>
      <c r="I464" s="767"/>
      <c r="J464" s="467">
        <v>5</v>
      </c>
      <c r="K464" s="780"/>
      <c r="L464" s="1076"/>
      <c r="M464" s="1085" t="str">
        <f t="shared" si="135"/>
        <v/>
      </c>
      <c r="N464" s="1216" t="str">
        <f t="shared" si="134"/>
        <v/>
      </c>
      <c r="O464" s="1186"/>
      <c r="P464" s="1013" t="str">
        <f t="shared" si="131"/>
        <v/>
      </c>
      <c r="Q464" s="1272"/>
      <c r="R464" s="1283"/>
      <c r="S464" s="1014" t="str">
        <f t="shared" si="132"/>
        <v/>
      </c>
      <c r="T464" s="1231" t="str">
        <f t="shared" si="136"/>
        <v>Sin Iniciar</v>
      </c>
      <c r="U464" s="1164" t="str">
        <f t="shared" si="137"/>
        <v>6</v>
      </c>
      <c r="V464" s="845"/>
      <c r="W464" s="1302">
        <f t="shared" si="133"/>
        <v>1</v>
      </c>
    </row>
    <row r="465" spans="1:23" s="105" customFormat="1" ht="35.25" hidden="1" customHeight="1" outlineLevel="3" thickBot="1" x14ac:dyDescent="0.3">
      <c r="A465" s="1601"/>
      <c r="B465" s="1559"/>
      <c r="C465" s="966" t="s">
        <v>1768</v>
      </c>
      <c r="D465" s="967"/>
      <c r="E465" s="967"/>
      <c r="F465" s="1045"/>
      <c r="G465" s="559" t="s">
        <v>930</v>
      </c>
      <c r="H465" s="966" t="s">
        <v>70</v>
      </c>
      <c r="I465" s="767"/>
      <c r="J465" s="467">
        <v>10</v>
      </c>
      <c r="K465" s="780"/>
      <c r="L465" s="1076"/>
      <c r="M465" s="1085" t="str">
        <f t="shared" si="135"/>
        <v/>
      </c>
      <c r="N465" s="1216" t="str">
        <f t="shared" si="134"/>
        <v/>
      </c>
      <c r="O465" s="1186"/>
      <c r="P465" s="1013" t="str">
        <f t="shared" ref="P465:P528" si="138">+IF(N465="","",IFERROR(IF(MONTH($C$2)&lt;MONTH(D465),"",IF(E465&lt;$C$2,1,IF(D465&lt;$C$2,($C$2-D465)/(E465-D465),0))),0))</f>
        <v/>
      </c>
      <c r="Q465" s="1272"/>
      <c r="R465" s="1283"/>
      <c r="S465" s="1014" t="str">
        <f t="shared" ref="S465:S528" si="139">IF(P465="","",IF(Q465&gt;P465,1,(Q465/P465)))</f>
        <v/>
      </c>
      <c r="T465" s="1231" t="str">
        <f t="shared" si="136"/>
        <v>Sin Iniciar</v>
      </c>
      <c r="U465" s="1164" t="str">
        <f t="shared" si="137"/>
        <v>6</v>
      </c>
      <c r="V465" s="845"/>
      <c r="W465" s="1302">
        <f t="shared" si="133"/>
        <v>1</v>
      </c>
    </row>
    <row r="466" spans="1:23" s="105" customFormat="1" ht="35.25" hidden="1" customHeight="1" outlineLevel="3" thickBot="1" x14ac:dyDescent="0.3">
      <c r="A466" s="1601"/>
      <c r="B466" s="1559"/>
      <c r="C466" s="966" t="s">
        <v>1768</v>
      </c>
      <c r="D466" s="967"/>
      <c r="E466" s="967"/>
      <c r="F466" s="1045"/>
      <c r="G466" s="559" t="s">
        <v>931</v>
      </c>
      <c r="H466" s="966" t="s">
        <v>70</v>
      </c>
      <c r="I466" s="767"/>
      <c r="J466" s="467">
        <v>30</v>
      </c>
      <c r="K466" s="780"/>
      <c r="L466" s="1076"/>
      <c r="M466" s="1085" t="str">
        <f t="shared" si="135"/>
        <v/>
      </c>
      <c r="N466" s="1216" t="str">
        <f t="shared" si="134"/>
        <v/>
      </c>
      <c r="O466" s="1186"/>
      <c r="P466" s="1013" t="str">
        <f t="shared" si="138"/>
        <v/>
      </c>
      <c r="Q466" s="1272"/>
      <c r="R466" s="1283"/>
      <c r="S466" s="1014" t="str">
        <f t="shared" si="139"/>
        <v/>
      </c>
      <c r="T466" s="1231" t="str">
        <f t="shared" si="136"/>
        <v>Sin Iniciar</v>
      </c>
      <c r="U466" s="1164" t="str">
        <f t="shared" si="137"/>
        <v>6</v>
      </c>
      <c r="V466" s="845"/>
      <c r="W466" s="1302">
        <f t="shared" si="133"/>
        <v>1</v>
      </c>
    </row>
    <row r="467" spans="1:23" s="105" customFormat="1" ht="35.25" hidden="1" customHeight="1" outlineLevel="3" thickBot="1" x14ac:dyDescent="0.3">
      <c r="A467" s="1601"/>
      <c r="B467" s="1559"/>
      <c r="C467" s="966" t="s">
        <v>1768</v>
      </c>
      <c r="D467" s="967"/>
      <c r="E467" s="967"/>
      <c r="F467" s="1045"/>
      <c r="G467" s="559" t="s">
        <v>932</v>
      </c>
      <c r="H467" s="966" t="s">
        <v>70</v>
      </c>
      <c r="I467" s="767"/>
      <c r="J467" s="467">
        <v>90</v>
      </c>
      <c r="K467" s="780"/>
      <c r="L467" s="1076"/>
      <c r="M467" s="1085" t="str">
        <f t="shared" si="135"/>
        <v/>
      </c>
      <c r="N467" s="1216" t="str">
        <f t="shared" si="134"/>
        <v/>
      </c>
      <c r="O467" s="1186"/>
      <c r="P467" s="1013" t="str">
        <f t="shared" si="138"/>
        <v/>
      </c>
      <c r="Q467" s="1272"/>
      <c r="R467" s="1283"/>
      <c r="S467" s="1014" t="str">
        <f t="shared" si="139"/>
        <v/>
      </c>
      <c r="T467" s="1231" t="str">
        <f t="shared" si="136"/>
        <v>Sin Iniciar</v>
      </c>
      <c r="U467" s="1164" t="str">
        <f t="shared" si="137"/>
        <v>6</v>
      </c>
      <c r="V467" s="845"/>
      <c r="W467" s="1302">
        <f t="shared" si="133"/>
        <v>1</v>
      </c>
    </row>
    <row r="468" spans="1:23" s="105" customFormat="1" ht="35.25" hidden="1" customHeight="1" outlineLevel="3" thickBot="1" x14ac:dyDescent="0.3">
      <c r="A468" s="1601"/>
      <c r="B468" s="1559"/>
      <c r="C468" s="966" t="s">
        <v>1768</v>
      </c>
      <c r="D468" s="967"/>
      <c r="E468" s="967"/>
      <c r="F468" s="1045"/>
      <c r="G468" s="559" t="s">
        <v>933</v>
      </c>
      <c r="H468" s="966" t="s">
        <v>70</v>
      </c>
      <c r="I468" s="767"/>
      <c r="J468" s="467">
        <v>100</v>
      </c>
      <c r="K468" s="780"/>
      <c r="L468" s="1076"/>
      <c r="M468" s="1085" t="str">
        <f t="shared" si="135"/>
        <v/>
      </c>
      <c r="N468" s="1216" t="str">
        <f t="shared" si="134"/>
        <v/>
      </c>
      <c r="O468" s="1186"/>
      <c r="P468" s="1013" t="str">
        <f t="shared" si="138"/>
        <v/>
      </c>
      <c r="Q468" s="1272"/>
      <c r="R468" s="1283"/>
      <c r="S468" s="1014" t="str">
        <f t="shared" si="139"/>
        <v/>
      </c>
      <c r="T468" s="1231" t="str">
        <f t="shared" si="136"/>
        <v>Sin Iniciar</v>
      </c>
      <c r="U468" s="1164" t="str">
        <f t="shared" si="137"/>
        <v>6</v>
      </c>
      <c r="V468" s="845"/>
      <c r="W468" s="1302">
        <f t="shared" si="133"/>
        <v>1</v>
      </c>
    </row>
    <row r="469" spans="1:23" s="105" customFormat="1" ht="35.25" hidden="1" customHeight="1" outlineLevel="3" thickBot="1" x14ac:dyDescent="0.3">
      <c r="A469" s="1601"/>
      <c r="B469" s="1559"/>
      <c r="C469" s="966" t="s">
        <v>1768</v>
      </c>
      <c r="D469" s="967"/>
      <c r="E469" s="967"/>
      <c r="F469" s="1045"/>
      <c r="G469" s="559" t="s">
        <v>934</v>
      </c>
      <c r="H469" s="966" t="s">
        <v>70</v>
      </c>
      <c r="I469" s="767"/>
      <c r="J469" s="467">
        <v>300</v>
      </c>
      <c r="K469" s="780"/>
      <c r="L469" s="1076"/>
      <c r="M469" s="1085" t="str">
        <f t="shared" si="135"/>
        <v/>
      </c>
      <c r="N469" s="1216" t="str">
        <f t="shared" si="134"/>
        <v/>
      </c>
      <c r="O469" s="1186"/>
      <c r="P469" s="1013" t="str">
        <f t="shared" si="138"/>
        <v/>
      </c>
      <c r="Q469" s="1272"/>
      <c r="R469" s="1283"/>
      <c r="S469" s="1014" t="str">
        <f t="shared" si="139"/>
        <v/>
      </c>
      <c r="T469" s="1231" t="str">
        <f t="shared" si="136"/>
        <v>Sin Iniciar</v>
      </c>
      <c r="U469" s="1164" t="str">
        <f t="shared" si="137"/>
        <v>6</v>
      </c>
      <c r="V469" s="845"/>
      <c r="W469" s="1302">
        <f t="shared" si="133"/>
        <v>1</v>
      </c>
    </row>
    <row r="470" spans="1:23" s="105" customFormat="1" ht="35.25" hidden="1" customHeight="1" outlineLevel="3" thickBot="1" x14ac:dyDescent="0.3">
      <c r="A470" s="1601"/>
      <c r="B470" s="1559"/>
      <c r="C470" s="966" t="s">
        <v>1768</v>
      </c>
      <c r="D470" s="967"/>
      <c r="E470" s="967"/>
      <c r="F470" s="1045"/>
      <c r="G470" s="559" t="s">
        <v>935</v>
      </c>
      <c r="H470" s="966" t="s">
        <v>70</v>
      </c>
      <c r="I470" s="767"/>
      <c r="J470" s="467">
        <v>100</v>
      </c>
      <c r="K470" s="780"/>
      <c r="L470" s="1076"/>
      <c r="M470" s="1085" t="str">
        <f t="shared" si="135"/>
        <v/>
      </c>
      <c r="N470" s="1216" t="str">
        <f t="shared" si="134"/>
        <v/>
      </c>
      <c r="O470" s="1186"/>
      <c r="P470" s="1013" t="str">
        <f t="shared" si="138"/>
        <v/>
      </c>
      <c r="Q470" s="1272"/>
      <c r="R470" s="1283"/>
      <c r="S470" s="1014" t="str">
        <f t="shared" si="139"/>
        <v/>
      </c>
      <c r="T470" s="1231" t="str">
        <f t="shared" si="136"/>
        <v>Sin Iniciar</v>
      </c>
      <c r="U470" s="1164" t="str">
        <f t="shared" si="137"/>
        <v>6</v>
      </c>
      <c r="V470" s="845"/>
      <c r="W470" s="1302">
        <f t="shared" si="133"/>
        <v>1</v>
      </c>
    </row>
    <row r="471" spans="1:23" s="105" customFormat="1" ht="35.25" hidden="1" customHeight="1" outlineLevel="3" thickBot="1" x14ac:dyDescent="0.3">
      <c r="A471" s="1601"/>
      <c r="B471" s="1559"/>
      <c r="C471" s="966" t="s">
        <v>1768</v>
      </c>
      <c r="D471" s="967"/>
      <c r="E471" s="967"/>
      <c r="F471" s="1045"/>
      <c r="G471" s="559" t="s">
        <v>936</v>
      </c>
      <c r="H471" s="966" t="s">
        <v>70</v>
      </c>
      <c r="I471" s="767"/>
      <c r="J471" s="467">
        <v>300</v>
      </c>
      <c r="K471" s="780"/>
      <c r="L471" s="1076"/>
      <c r="M471" s="1085" t="str">
        <f t="shared" si="135"/>
        <v/>
      </c>
      <c r="N471" s="1216" t="str">
        <f t="shared" si="134"/>
        <v/>
      </c>
      <c r="O471" s="1186"/>
      <c r="P471" s="1013" t="str">
        <f t="shared" si="138"/>
        <v/>
      </c>
      <c r="Q471" s="1272"/>
      <c r="R471" s="1283"/>
      <c r="S471" s="1014" t="str">
        <f t="shared" si="139"/>
        <v/>
      </c>
      <c r="T471" s="1231" t="str">
        <f t="shared" si="136"/>
        <v>Sin Iniciar</v>
      </c>
      <c r="U471" s="1164" t="str">
        <f t="shared" si="137"/>
        <v>6</v>
      </c>
      <c r="V471" s="845"/>
      <c r="W471" s="1302">
        <f t="shared" si="133"/>
        <v>1</v>
      </c>
    </row>
    <row r="472" spans="1:23" s="105" customFormat="1" ht="35.25" hidden="1" customHeight="1" outlineLevel="3" thickBot="1" x14ac:dyDescent="0.3">
      <c r="A472" s="1601"/>
      <c r="B472" s="1559"/>
      <c r="C472" s="966" t="s">
        <v>1768</v>
      </c>
      <c r="D472" s="967"/>
      <c r="E472" s="967"/>
      <c r="F472" s="1045"/>
      <c r="G472" s="559" t="s">
        <v>937</v>
      </c>
      <c r="H472" s="966" t="s">
        <v>70</v>
      </c>
      <c r="I472" s="767"/>
      <c r="J472" s="467">
        <v>300</v>
      </c>
      <c r="K472" s="780"/>
      <c r="L472" s="1076"/>
      <c r="M472" s="1085" t="str">
        <f t="shared" si="135"/>
        <v/>
      </c>
      <c r="N472" s="1216" t="str">
        <f t="shared" si="134"/>
        <v/>
      </c>
      <c r="O472" s="1186"/>
      <c r="P472" s="1013" t="str">
        <f t="shared" si="138"/>
        <v/>
      </c>
      <c r="Q472" s="1272"/>
      <c r="R472" s="1283"/>
      <c r="S472" s="1014" t="str">
        <f t="shared" si="139"/>
        <v/>
      </c>
      <c r="T472" s="1231" t="str">
        <f t="shared" si="136"/>
        <v>Sin Iniciar</v>
      </c>
      <c r="U472" s="1164" t="str">
        <f t="shared" si="137"/>
        <v>6</v>
      </c>
      <c r="V472" s="845"/>
      <c r="W472" s="1302">
        <f t="shared" si="133"/>
        <v>1</v>
      </c>
    </row>
    <row r="473" spans="1:23" s="105" customFormat="1" ht="35.25" hidden="1" customHeight="1" outlineLevel="3" thickBot="1" x14ac:dyDescent="0.3">
      <c r="A473" s="1601"/>
      <c r="B473" s="1559"/>
      <c r="C473" s="966" t="s">
        <v>1768</v>
      </c>
      <c r="D473" s="967"/>
      <c r="E473" s="967"/>
      <c r="F473" s="1045"/>
      <c r="G473" s="559" t="s">
        <v>938</v>
      </c>
      <c r="H473" s="966" t="s">
        <v>70</v>
      </c>
      <c r="I473" s="767"/>
      <c r="J473" s="467">
        <v>300</v>
      </c>
      <c r="K473" s="780"/>
      <c r="L473" s="1076"/>
      <c r="M473" s="1085" t="str">
        <f t="shared" si="135"/>
        <v/>
      </c>
      <c r="N473" s="1216" t="str">
        <f t="shared" si="134"/>
        <v/>
      </c>
      <c r="O473" s="1186"/>
      <c r="P473" s="1013" t="str">
        <f t="shared" si="138"/>
        <v/>
      </c>
      <c r="Q473" s="1272"/>
      <c r="R473" s="1283"/>
      <c r="S473" s="1014" t="str">
        <f t="shared" si="139"/>
        <v/>
      </c>
      <c r="T473" s="1231" t="str">
        <f t="shared" si="136"/>
        <v>Sin Iniciar</v>
      </c>
      <c r="U473" s="1164" t="str">
        <f t="shared" si="137"/>
        <v>6</v>
      </c>
      <c r="V473" s="845"/>
      <c r="W473" s="1302">
        <f t="shared" si="133"/>
        <v>1</v>
      </c>
    </row>
    <row r="474" spans="1:23" s="105" customFormat="1" ht="35.25" hidden="1" customHeight="1" outlineLevel="3" thickBot="1" x14ac:dyDescent="0.3">
      <c r="A474" s="1601"/>
      <c r="B474" s="1559"/>
      <c r="C474" s="966" t="s">
        <v>1768</v>
      </c>
      <c r="D474" s="967"/>
      <c r="E474" s="967"/>
      <c r="F474" s="1045"/>
      <c r="G474" s="559" t="s">
        <v>939</v>
      </c>
      <c r="H474" s="966" t="s">
        <v>70</v>
      </c>
      <c r="I474" s="767"/>
      <c r="J474" s="467">
        <v>6</v>
      </c>
      <c r="K474" s="780"/>
      <c r="L474" s="1076"/>
      <c r="M474" s="1085" t="str">
        <f t="shared" si="135"/>
        <v/>
      </c>
      <c r="N474" s="1216" t="str">
        <f t="shared" si="134"/>
        <v/>
      </c>
      <c r="O474" s="1186"/>
      <c r="P474" s="1013" t="str">
        <f t="shared" si="138"/>
        <v/>
      </c>
      <c r="Q474" s="1272"/>
      <c r="R474" s="1283"/>
      <c r="S474" s="1014" t="str">
        <f t="shared" si="139"/>
        <v/>
      </c>
      <c r="T474" s="1231" t="str">
        <f t="shared" si="136"/>
        <v>Sin Iniciar</v>
      </c>
      <c r="U474" s="1164" t="str">
        <f t="shared" si="137"/>
        <v>6</v>
      </c>
      <c r="V474" s="845"/>
      <c r="W474" s="1302">
        <f t="shared" si="133"/>
        <v>1</v>
      </c>
    </row>
    <row r="475" spans="1:23" s="105" customFormat="1" ht="35.25" hidden="1" customHeight="1" outlineLevel="3" thickBot="1" x14ac:dyDescent="0.3">
      <c r="A475" s="1601"/>
      <c r="B475" s="1559"/>
      <c r="C475" s="966" t="s">
        <v>1768</v>
      </c>
      <c r="D475" s="967"/>
      <c r="E475" s="967"/>
      <c r="F475" s="1045"/>
      <c r="G475" s="559" t="s">
        <v>940</v>
      </c>
      <c r="H475" s="966" t="s">
        <v>70</v>
      </c>
      <c r="I475" s="767"/>
      <c r="J475" s="467">
        <v>6</v>
      </c>
      <c r="K475" s="780"/>
      <c r="L475" s="1076"/>
      <c r="M475" s="1085" t="str">
        <f t="shared" si="135"/>
        <v/>
      </c>
      <c r="N475" s="1216" t="str">
        <f t="shared" si="134"/>
        <v/>
      </c>
      <c r="O475" s="1186"/>
      <c r="P475" s="1013" t="str">
        <f t="shared" si="138"/>
        <v/>
      </c>
      <c r="Q475" s="1272"/>
      <c r="R475" s="1283"/>
      <c r="S475" s="1014" t="str">
        <f t="shared" si="139"/>
        <v/>
      </c>
      <c r="T475" s="1231" t="str">
        <f t="shared" si="136"/>
        <v>Sin Iniciar</v>
      </c>
      <c r="U475" s="1164" t="str">
        <f t="shared" si="137"/>
        <v>6</v>
      </c>
      <c r="V475" s="845"/>
      <c r="W475" s="1302">
        <f t="shared" si="133"/>
        <v>1</v>
      </c>
    </row>
    <row r="476" spans="1:23" s="105" customFormat="1" ht="35.25" hidden="1" customHeight="1" outlineLevel="3" thickBot="1" x14ac:dyDescent="0.3">
      <c r="A476" s="1601"/>
      <c r="B476" s="1559"/>
      <c r="C476" s="966" t="s">
        <v>1768</v>
      </c>
      <c r="D476" s="967"/>
      <c r="E476" s="967"/>
      <c r="F476" s="1045"/>
      <c r="G476" s="559" t="s">
        <v>941</v>
      </c>
      <c r="H476" s="966" t="s">
        <v>70</v>
      </c>
      <c r="I476" s="767"/>
      <c r="J476" s="467">
        <v>6</v>
      </c>
      <c r="K476" s="780"/>
      <c r="L476" s="1076"/>
      <c r="M476" s="1085" t="str">
        <f t="shared" si="135"/>
        <v/>
      </c>
      <c r="N476" s="1216" t="str">
        <f t="shared" si="134"/>
        <v/>
      </c>
      <c r="O476" s="1186"/>
      <c r="P476" s="1013" t="str">
        <f t="shared" si="138"/>
        <v/>
      </c>
      <c r="Q476" s="1272"/>
      <c r="R476" s="1283"/>
      <c r="S476" s="1014" t="str">
        <f t="shared" si="139"/>
        <v/>
      </c>
      <c r="T476" s="1231" t="str">
        <f t="shared" si="136"/>
        <v>Sin Iniciar</v>
      </c>
      <c r="U476" s="1164" t="str">
        <f t="shared" si="137"/>
        <v>6</v>
      </c>
      <c r="V476" s="845"/>
      <c r="W476" s="1302">
        <f t="shared" si="133"/>
        <v>1</v>
      </c>
    </row>
    <row r="477" spans="1:23" s="105" customFormat="1" ht="35.25" hidden="1" customHeight="1" outlineLevel="3" thickBot="1" x14ac:dyDescent="0.3">
      <c r="A477" s="1601"/>
      <c r="B477" s="1559"/>
      <c r="C477" s="966" t="s">
        <v>1768</v>
      </c>
      <c r="D477" s="967"/>
      <c r="E477" s="967"/>
      <c r="F477" s="1045"/>
      <c r="G477" s="559" t="s">
        <v>942</v>
      </c>
      <c r="H477" s="966" t="s">
        <v>70</v>
      </c>
      <c r="I477" s="767"/>
      <c r="J477" s="467">
        <v>1</v>
      </c>
      <c r="K477" s="780"/>
      <c r="L477" s="1076"/>
      <c r="M477" s="1085" t="str">
        <f t="shared" si="135"/>
        <v/>
      </c>
      <c r="N477" s="1216" t="str">
        <f t="shared" si="134"/>
        <v/>
      </c>
      <c r="O477" s="1186"/>
      <c r="P477" s="1013" t="str">
        <f t="shared" si="138"/>
        <v/>
      </c>
      <c r="Q477" s="1272"/>
      <c r="R477" s="1283"/>
      <c r="S477" s="1014" t="str">
        <f t="shared" si="139"/>
        <v/>
      </c>
      <c r="T477" s="1231" t="str">
        <f t="shared" si="136"/>
        <v>Sin Iniciar</v>
      </c>
      <c r="U477" s="1164" t="str">
        <f t="shared" si="137"/>
        <v>6</v>
      </c>
      <c r="V477" s="845"/>
      <c r="W477" s="1302">
        <f t="shared" si="133"/>
        <v>1</v>
      </c>
    </row>
    <row r="478" spans="1:23" s="105" customFormat="1" ht="35.25" hidden="1" customHeight="1" outlineLevel="3" thickBot="1" x14ac:dyDescent="0.3">
      <c r="A478" s="1601"/>
      <c r="B478" s="1559"/>
      <c r="C478" s="966" t="s">
        <v>1768</v>
      </c>
      <c r="D478" s="967"/>
      <c r="E478" s="967"/>
      <c r="F478" s="1045"/>
      <c r="G478" s="559" t="s">
        <v>943</v>
      </c>
      <c r="H478" s="966" t="s">
        <v>70</v>
      </c>
      <c r="I478" s="767"/>
      <c r="J478" s="467">
        <v>2</v>
      </c>
      <c r="K478" s="780"/>
      <c r="L478" s="1076"/>
      <c r="M478" s="1085" t="str">
        <f t="shared" si="135"/>
        <v/>
      </c>
      <c r="N478" s="1216" t="str">
        <f t="shared" si="134"/>
        <v/>
      </c>
      <c r="O478" s="1186"/>
      <c r="P478" s="1013" t="str">
        <f t="shared" si="138"/>
        <v/>
      </c>
      <c r="Q478" s="1272"/>
      <c r="R478" s="1283"/>
      <c r="S478" s="1014" t="str">
        <f t="shared" si="139"/>
        <v/>
      </c>
      <c r="T478" s="1231" t="str">
        <f t="shared" si="136"/>
        <v>Sin Iniciar</v>
      </c>
      <c r="U478" s="1164" t="str">
        <f t="shared" si="137"/>
        <v>6</v>
      </c>
      <c r="V478" s="845"/>
      <c r="W478" s="1302">
        <f t="shared" si="133"/>
        <v>1</v>
      </c>
    </row>
    <row r="479" spans="1:23" s="105" customFormat="1" ht="35.25" hidden="1" customHeight="1" outlineLevel="3" thickBot="1" x14ac:dyDescent="0.3">
      <c r="A479" s="1601"/>
      <c r="B479" s="1559"/>
      <c r="C479" s="966" t="s">
        <v>1768</v>
      </c>
      <c r="D479" s="967"/>
      <c r="E479" s="967"/>
      <c r="F479" s="1045"/>
      <c r="G479" s="559" t="s">
        <v>944</v>
      </c>
      <c r="H479" s="966" t="s">
        <v>70</v>
      </c>
      <c r="I479" s="767"/>
      <c r="J479" s="467">
        <v>5</v>
      </c>
      <c r="K479" s="780"/>
      <c r="L479" s="1076"/>
      <c r="M479" s="1085" t="str">
        <f t="shared" si="135"/>
        <v/>
      </c>
      <c r="N479" s="1216" t="str">
        <f t="shared" si="134"/>
        <v/>
      </c>
      <c r="O479" s="1186"/>
      <c r="P479" s="1013" t="str">
        <f t="shared" si="138"/>
        <v/>
      </c>
      <c r="Q479" s="1272"/>
      <c r="R479" s="1283"/>
      <c r="S479" s="1014" t="str">
        <f t="shared" si="139"/>
        <v/>
      </c>
      <c r="T479" s="1231" t="str">
        <f t="shared" si="136"/>
        <v>Sin Iniciar</v>
      </c>
      <c r="U479" s="1164" t="str">
        <f t="shared" si="137"/>
        <v>6</v>
      </c>
      <c r="V479" s="845"/>
      <c r="W479" s="1302">
        <f t="shared" ref="W479:W542" si="140">1-R479</f>
        <v>1</v>
      </c>
    </row>
    <row r="480" spans="1:23" s="105" customFormat="1" ht="35.25" hidden="1" customHeight="1" outlineLevel="3" thickBot="1" x14ac:dyDescent="0.3">
      <c r="A480" s="1601"/>
      <c r="B480" s="1559"/>
      <c r="C480" s="966" t="s">
        <v>1768</v>
      </c>
      <c r="D480" s="967"/>
      <c r="E480" s="967"/>
      <c r="F480" s="1045"/>
      <c r="G480" s="559" t="s">
        <v>945</v>
      </c>
      <c r="H480" s="966" t="s">
        <v>70</v>
      </c>
      <c r="I480" s="767"/>
      <c r="J480" s="467">
        <v>3</v>
      </c>
      <c r="K480" s="780"/>
      <c r="L480" s="1076"/>
      <c r="M480" s="1085" t="str">
        <f t="shared" si="135"/>
        <v/>
      </c>
      <c r="N480" s="1216" t="str">
        <f t="shared" si="134"/>
        <v/>
      </c>
      <c r="O480" s="1186"/>
      <c r="P480" s="1013" t="str">
        <f t="shared" si="138"/>
        <v/>
      </c>
      <c r="Q480" s="1272"/>
      <c r="R480" s="1283"/>
      <c r="S480" s="1014" t="str">
        <f t="shared" si="139"/>
        <v/>
      </c>
      <c r="T480" s="1231" t="str">
        <f t="shared" si="136"/>
        <v>Sin Iniciar</v>
      </c>
      <c r="U480" s="1164" t="str">
        <f t="shared" si="137"/>
        <v>6</v>
      </c>
      <c r="V480" s="845"/>
      <c r="W480" s="1302">
        <f t="shared" si="140"/>
        <v>1</v>
      </c>
    </row>
    <row r="481" spans="1:23" s="105" customFormat="1" ht="35.25" hidden="1" customHeight="1" outlineLevel="3" thickBot="1" x14ac:dyDescent="0.3">
      <c r="A481" s="1601"/>
      <c r="B481" s="1559"/>
      <c r="C481" s="966" t="s">
        <v>1768</v>
      </c>
      <c r="D481" s="967"/>
      <c r="E481" s="967"/>
      <c r="F481" s="1045"/>
      <c r="G481" s="559" t="s">
        <v>927</v>
      </c>
      <c r="H481" s="966" t="s">
        <v>70</v>
      </c>
      <c r="I481" s="767"/>
      <c r="J481" s="467">
        <v>100</v>
      </c>
      <c r="K481" s="780"/>
      <c r="L481" s="1076"/>
      <c r="M481" s="1085" t="str">
        <f t="shared" si="135"/>
        <v/>
      </c>
      <c r="N481" s="1216" t="str">
        <f t="shared" ref="N481:N544" si="141">+IF(D481="","",IF(AND(MONTH($C$2)&gt;=MONTH(D481),MONTH($C$2)&lt;=MONTH(E481)),"X",""))</f>
        <v/>
      </c>
      <c r="O481" s="1186"/>
      <c r="P481" s="1013" t="str">
        <f t="shared" si="138"/>
        <v/>
      </c>
      <c r="Q481" s="1272"/>
      <c r="R481" s="1283"/>
      <c r="S481" s="1014" t="str">
        <f t="shared" si="139"/>
        <v/>
      </c>
      <c r="T481" s="1231" t="str">
        <f t="shared" si="136"/>
        <v>Sin Iniciar</v>
      </c>
      <c r="U481" s="1164" t="str">
        <f t="shared" si="137"/>
        <v>6</v>
      </c>
      <c r="V481" s="845"/>
      <c r="W481" s="1302">
        <f t="shared" si="140"/>
        <v>1</v>
      </c>
    </row>
    <row r="482" spans="1:23" s="105" customFormat="1" ht="35.25" hidden="1" customHeight="1" outlineLevel="3" thickBot="1" x14ac:dyDescent="0.3">
      <c r="A482" s="1601"/>
      <c r="B482" s="1559"/>
      <c r="C482" s="966" t="s">
        <v>1768</v>
      </c>
      <c r="D482" s="967"/>
      <c r="E482" s="967"/>
      <c r="F482" s="1045"/>
      <c r="G482" s="559" t="s">
        <v>928</v>
      </c>
      <c r="H482" s="966" t="s">
        <v>70</v>
      </c>
      <c r="I482" s="767"/>
      <c r="J482" s="467">
        <v>15</v>
      </c>
      <c r="K482" s="780"/>
      <c r="L482" s="1076"/>
      <c r="M482" s="1085" t="str">
        <f t="shared" si="135"/>
        <v/>
      </c>
      <c r="N482" s="1216" t="str">
        <f t="shared" si="141"/>
        <v/>
      </c>
      <c r="O482" s="1186"/>
      <c r="P482" s="1013" t="str">
        <f t="shared" si="138"/>
        <v/>
      </c>
      <c r="Q482" s="1272"/>
      <c r="R482" s="1283"/>
      <c r="S482" s="1014" t="str">
        <f t="shared" si="139"/>
        <v/>
      </c>
      <c r="T482" s="1231" t="str">
        <f t="shared" si="136"/>
        <v>Sin Iniciar</v>
      </c>
      <c r="U482" s="1164" t="str">
        <f t="shared" si="137"/>
        <v>6</v>
      </c>
      <c r="V482" s="845"/>
      <c r="W482" s="1302">
        <f t="shared" si="140"/>
        <v>1</v>
      </c>
    </row>
    <row r="483" spans="1:23" s="105" customFormat="1" ht="35.25" hidden="1" customHeight="1" outlineLevel="3" thickBot="1" x14ac:dyDescent="0.3">
      <c r="A483" s="1601"/>
      <c r="B483" s="1559"/>
      <c r="C483" s="966" t="s">
        <v>1768</v>
      </c>
      <c r="D483" s="967"/>
      <c r="E483" s="967"/>
      <c r="F483" s="1045"/>
      <c r="G483" s="559" t="s">
        <v>929</v>
      </c>
      <c r="H483" s="966" t="s">
        <v>70</v>
      </c>
      <c r="I483" s="767"/>
      <c r="J483" s="467">
        <v>5</v>
      </c>
      <c r="K483" s="780"/>
      <c r="L483" s="1076"/>
      <c r="M483" s="1085" t="str">
        <f t="shared" si="135"/>
        <v/>
      </c>
      <c r="N483" s="1216" t="str">
        <f t="shared" si="141"/>
        <v/>
      </c>
      <c r="O483" s="1186"/>
      <c r="P483" s="1013" t="str">
        <f t="shared" si="138"/>
        <v/>
      </c>
      <c r="Q483" s="1272"/>
      <c r="R483" s="1283"/>
      <c r="S483" s="1014" t="str">
        <f t="shared" si="139"/>
        <v/>
      </c>
      <c r="T483" s="1231" t="str">
        <f t="shared" si="136"/>
        <v>Sin Iniciar</v>
      </c>
      <c r="U483" s="1164" t="str">
        <f t="shared" si="137"/>
        <v>6</v>
      </c>
      <c r="V483" s="845"/>
      <c r="W483" s="1302">
        <f t="shared" si="140"/>
        <v>1</v>
      </c>
    </row>
    <row r="484" spans="1:23" s="105" customFormat="1" ht="35.25" hidden="1" customHeight="1" outlineLevel="3" thickBot="1" x14ac:dyDescent="0.3">
      <c r="A484" s="1601"/>
      <c r="B484" s="1559"/>
      <c r="C484" s="966" t="s">
        <v>1768</v>
      </c>
      <c r="D484" s="967"/>
      <c r="E484" s="967"/>
      <c r="F484" s="1045"/>
      <c r="G484" s="559" t="s">
        <v>930</v>
      </c>
      <c r="H484" s="966" t="s">
        <v>70</v>
      </c>
      <c r="I484" s="767"/>
      <c r="J484" s="467">
        <v>10</v>
      </c>
      <c r="K484" s="780"/>
      <c r="L484" s="1076"/>
      <c r="M484" s="1085" t="str">
        <f t="shared" si="135"/>
        <v/>
      </c>
      <c r="N484" s="1216" t="str">
        <f t="shared" si="141"/>
        <v/>
      </c>
      <c r="O484" s="1186"/>
      <c r="P484" s="1013" t="str">
        <f t="shared" si="138"/>
        <v/>
      </c>
      <c r="Q484" s="1272"/>
      <c r="R484" s="1283"/>
      <c r="S484" s="1014" t="str">
        <f t="shared" si="139"/>
        <v/>
      </c>
      <c r="T484" s="1231" t="str">
        <f t="shared" si="136"/>
        <v>Sin Iniciar</v>
      </c>
      <c r="U484" s="1164" t="str">
        <f t="shared" si="137"/>
        <v>6</v>
      </c>
      <c r="V484" s="845"/>
      <c r="W484" s="1302">
        <f t="shared" si="140"/>
        <v>1</v>
      </c>
    </row>
    <row r="485" spans="1:23" s="105" customFormat="1" ht="35.25" hidden="1" customHeight="1" outlineLevel="3" thickBot="1" x14ac:dyDescent="0.3">
      <c r="A485" s="1601"/>
      <c r="B485" s="1559"/>
      <c r="C485" s="966" t="s">
        <v>1768</v>
      </c>
      <c r="D485" s="967"/>
      <c r="E485" s="967"/>
      <c r="F485" s="1045"/>
      <c r="G485" s="559" t="s">
        <v>931</v>
      </c>
      <c r="H485" s="966" t="s">
        <v>70</v>
      </c>
      <c r="I485" s="767"/>
      <c r="J485" s="467">
        <v>30</v>
      </c>
      <c r="K485" s="780"/>
      <c r="L485" s="1076"/>
      <c r="M485" s="1085" t="str">
        <f t="shared" si="135"/>
        <v/>
      </c>
      <c r="N485" s="1216" t="str">
        <f t="shared" si="141"/>
        <v/>
      </c>
      <c r="O485" s="1186"/>
      <c r="P485" s="1013" t="str">
        <f t="shared" si="138"/>
        <v/>
      </c>
      <c r="Q485" s="1272"/>
      <c r="R485" s="1283"/>
      <c r="S485" s="1014" t="str">
        <f t="shared" si="139"/>
        <v/>
      </c>
      <c r="T485" s="1231" t="str">
        <f t="shared" si="136"/>
        <v>Sin Iniciar</v>
      </c>
      <c r="U485" s="1164" t="str">
        <f t="shared" si="137"/>
        <v>6</v>
      </c>
      <c r="V485" s="845"/>
      <c r="W485" s="1302">
        <f t="shared" si="140"/>
        <v>1</v>
      </c>
    </row>
    <row r="486" spans="1:23" s="105" customFormat="1" ht="35.25" hidden="1" customHeight="1" outlineLevel="3" thickBot="1" x14ac:dyDescent="0.3">
      <c r="A486" s="1601"/>
      <c r="B486" s="1559"/>
      <c r="C486" s="966" t="s">
        <v>1768</v>
      </c>
      <c r="D486" s="967"/>
      <c r="E486" s="967"/>
      <c r="F486" s="1045"/>
      <c r="G486" s="559" t="s">
        <v>932</v>
      </c>
      <c r="H486" s="966" t="s">
        <v>70</v>
      </c>
      <c r="I486" s="767"/>
      <c r="J486" s="467">
        <v>90</v>
      </c>
      <c r="K486" s="780"/>
      <c r="L486" s="1076"/>
      <c r="M486" s="1085" t="str">
        <f t="shared" si="135"/>
        <v/>
      </c>
      <c r="N486" s="1216" t="str">
        <f t="shared" si="141"/>
        <v/>
      </c>
      <c r="O486" s="1186"/>
      <c r="P486" s="1013" t="str">
        <f t="shared" si="138"/>
        <v/>
      </c>
      <c r="Q486" s="1272"/>
      <c r="R486" s="1283"/>
      <c r="S486" s="1014" t="str">
        <f t="shared" si="139"/>
        <v/>
      </c>
      <c r="T486" s="1231" t="str">
        <f t="shared" si="136"/>
        <v>Sin Iniciar</v>
      </c>
      <c r="U486" s="1164" t="str">
        <f t="shared" si="137"/>
        <v>6</v>
      </c>
      <c r="V486" s="845"/>
      <c r="W486" s="1302">
        <f t="shared" si="140"/>
        <v>1</v>
      </c>
    </row>
    <row r="487" spans="1:23" s="105" customFormat="1" ht="35.25" hidden="1" customHeight="1" outlineLevel="3" thickBot="1" x14ac:dyDescent="0.3">
      <c r="A487" s="1601"/>
      <c r="B487" s="1559"/>
      <c r="C487" s="966" t="s">
        <v>1768</v>
      </c>
      <c r="D487" s="967"/>
      <c r="E487" s="967"/>
      <c r="F487" s="1045"/>
      <c r="G487" s="559" t="s">
        <v>933</v>
      </c>
      <c r="H487" s="966" t="s">
        <v>70</v>
      </c>
      <c r="I487" s="767"/>
      <c r="J487" s="467">
        <v>100</v>
      </c>
      <c r="K487" s="780"/>
      <c r="L487" s="1076"/>
      <c r="M487" s="1085" t="str">
        <f t="shared" si="135"/>
        <v/>
      </c>
      <c r="N487" s="1216" t="str">
        <f t="shared" si="141"/>
        <v/>
      </c>
      <c r="O487" s="1186"/>
      <c r="P487" s="1013" t="str">
        <f t="shared" si="138"/>
        <v/>
      </c>
      <c r="Q487" s="1272"/>
      <c r="R487" s="1283"/>
      <c r="S487" s="1014" t="str">
        <f t="shared" si="139"/>
        <v/>
      </c>
      <c r="T487" s="1231" t="str">
        <f t="shared" si="136"/>
        <v>Sin Iniciar</v>
      </c>
      <c r="U487" s="1164" t="str">
        <f t="shared" si="137"/>
        <v>6</v>
      </c>
      <c r="V487" s="845"/>
      <c r="W487" s="1302">
        <f t="shared" si="140"/>
        <v>1</v>
      </c>
    </row>
    <row r="488" spans="1:23" s="105" customFormat="1" ht="35.25" hidden="1" customHeight="1" outlineLevel="3" thickBot="1" x14ac:dyDescent="0.3">
      <c r="A488" s="1601"/>
      <c r="B488" s="1559"/>
      <c r="C488" s="966" t="s">
        <v>1768</v>
      </c>
      <c r="D488" s="967"/>
      <c r="E488" s="967"/>
      <c r="F488" s="1045"/>
      <c r="G488" s="559" t="s">
        <v>934</v>
      </c>
      <c r="H488" s="966" t="s">
        <v>70</v>
      </c>
      <c r="I488" s="767"/>
      <c r="J488" s="467">
        <v>300</v>
      </c>
      <c r="K488" s="780"/>
      <c r="L488" s="1076"/>
      <c r="M488" s="1085" t="str">
        <f t="shared" si="135"/>
        <v/>
      </c>
      <c r="N488" s="1216" t="str">
        <f t="shared" si="141"/>
        <v/>
      </c>
      <c r="O488" s="1186"/>
      <c r="P488" s="1013" t="str">
        <f t="shared" si="138"/>
        <v/>
      </c>
      <c r="Q488" s="1272"/>
      <c r="R488" s="1283"/>
      <c r="S488" s="1014" t="str">
        <f t="shared" si="139"/>
        <v/>
      </c>
      <c r="T488" s="1231" t="str">
        <f t="shared" si="136"/>
        <v>Sin Iniciar</v>
      </c>
      <c r="U488" s="1164" t="str">
        <f t="shared" si="137"/>
        <v>6</v>
      </c>
      <c r="V488" s="845"/>
      <c r="W488" s="1302">
        <f t="shared" si="140"/>
        <v>1</v>
      </c>
    </row>
    <row r="489" spans="1:23" s="105" customFormat="1" ht="35.25" hidden="1" customHeight="1" outlineLevel="3" thickBot="1" x14ac:dyDescent="0.3">
      <c r="A489" s="1601"/>
      <c r="B489" s="1559"/>
      <c r="C489" s="966" t="s">
        <v>1768</v>
      </c>
      <c r="D489" s="967"/>
      <c r="E489" s="967"/>
      <c r="F489" s="1045"/>
      <c r="G489" s="559" t="s">
        <v>935</v>
      </c>
      <c r="H489" s="966" t="s">
        <v>70</v>
      </c>
      <c r="I489" s="767"/>
      <c r="J489" s="467">
        <v>100</v>
      </c>
      <c r="K489" s="780"/>
      <c r="L489" s="1076"/>
      <c r="M489" s="1085" t="str">
        <f t="shared" si="135"/>
        <v/>
      </c>
      <c r="N489" s="1216" t="str">
        <f t="shared" si="141"/>
        <v/>
      </c>
      <c r="O489" s="1186"/>
      <c r="P489" s="1013" t="str">
        <f t="shared" si="138"/>
        <v/>
      </c>
      <c r="Q489" s="1272"/>
      <c r="R489" s="1283"/>
      <c r="S489" s="1014" t="str">
        <f t="shared" si="139"/>
        <v/>
      </c>
      <c r="T489" s="1231" t="str">
        <f t="shared" si="136"/>
        <v>Sin Iniciar</v>
      </c>
      <c r="U489" s="1164" t="str">
        <f t="shared" si="137"/>
        <v>6</v>
      </c>
      <c r="V489" s="845"/>
      <c r="W489" s="1302">
        <f t="shared" si="140"/>
        <v>1</v>
      </c>
    </row>
    <row r="490" spans="1:23" s="105" customFormat="1" ht="35.25" hidden="1" customHeight="1" outlineLevel="3" thickBot="1" x14ac:dyDescent="0.3">
      <c r="A490" s="1601"/>
      <c r="B490" s="1559"/>
      <c r="C490" s="966" t="s">
        <v>1768</v>
      </c>
      <c r="D490" s="967"/>
      <c r="E490" s="967"/>
      <c r="F490" s="1045"/>
      <c r="G490" s="559" t="s">
        <v>936</v>
      </c>
      <c r="H490" s="966" t="s">
        <v>70</v>
      </c>
      <c r="I490" s="767"/>
      <c r="J490" s="467">
        <v>300</v>
      </c>
      <c r="K490" s="780"/>
      <c r="L490" s="1076"/>
      <c r="M490" s="1085" t="str">
        <f t="shared" si="135"/>
        <v/>
      </c>
      <c r="N490" s="1216" t="str">
        <f t="shared" si="141"/>
        <v/>
      </c>
      <c r="O490" s="1186"/>
      <c r="P490" s="1013" t="str">
        <f t="shared" si="138"/>
        <v/>
      </c>
      <c r="Q490" s="1272"/>
      <c r="R490" s="1283"/>
      <c r="S490" s="1014" t="str">
        <f t="shared" si="139"/>
        <v/>
      </c>
      <c r="T490" s="1231" t="str">
        <f t="shared" si="136"/>
        <v>Sin Iniciar</v>
      </c>
      <c r="U490" s="1164" t="str">
        <f t="shared" si="137"/>
        <v>6</v>
      </c>
      <c r="V490" s="845"/>
      <c r="W490" s="1302">
        <f t="shared" si="140"/>
        <v>1</v>
      </c>
    </row>
    <row r="491" spans="1:23" s="105" customFormat="1" ht="35.25" hidden="1" customHeight="1" outlineLevel="3" thickBot="1" x14ac:dyDescent="0.3">
      <c r="A491" s="1601"/>
      <c r="B491" s="1559"/>
      <c r="C491" s="966" t="s">
        <v>1768</v>
      </c>
      <c r="D491" s="967"/>
      <c r="E491" s="967"/>
      <c r="F491" s="1045"/>
      <c r="G491" s="559" t="s">
        <v>937</v>
      </c>
      <c r="H491" s="966" t="s">
        <v>70</v>
      </c>
      <c r="I491" s="767"/>
      <c r="J491" s="467">
        <v>300</v>
      </c>
      <c r="K491" s="780"/>
      <c r="L491" s="1076"/>
      <c r="M491" s="1085" t="str">
        <f t="shared" si="135"/>
        <v/>
      </c>
      <c r="N491" s="1216" t="str">
        <f t="shared" si="141"/>
        <v/>
      </c>
      <c r="O491" s="1186"/>
      <c r="P491" s="1013" t="str">
        <f t="shared" si="138"/>
        <v/>
      </c>
      <c r="Q491" s="1272"/>
      <c r="R491" s="1283"/>
      <c r="S491" s="1014" t="str">
        <f t="shared" si="139"/>
        <v/>
      </c>
      <c r="T491" s="1231" t="str">
        <f t="shared" si="136"/>
        <v>Sin Iniciar</v>
      </c>
      <c r="U491" s="1164" t="str">
        <f t="shared" si="137"/>
        <v>6</v>
      </c>
      <c r="V491" s="845"/>
      <c r="W491" s="1302">
        <f t="shared" si="140"/>
        <v>1</v>
      </c>
    </row>
    <row r="492" spans="1:23" s="105" customFormat="1" ht="35.25" hidden="1" customHeight="1" outlineLevel="3" thickBot="1" x14ac:dyDescent="0.3">
      <c r="A492" s="1601"/>
      <c r="B492" s="1559"/>
      <c r="C492" s="966" t="s">
        <v>1768</v>
      </c>
      <c r="D492" s="967"/>
      <c r="E492" s="967"/>
      <c r="F492" s="1045"/>
      <c r="G492" s="559" t="s">
        <v>938</v>
      </c>
      <c r="H492" s="966" t="s">
        <v>70</v>
      </c>
      <c r="I492" s="767"/>
      <c r="J492" s="467">
        <v>300</v>
      </c>
      <c r="K492" s="780"/>
      <c r="L492" s="1076"/>
      <c r="M492" s="1085" t="str">
        <f t="shared" ref="M492:M555" si="142">+IF(D492="","",IF(MONTH($C$2)&lt;MONTH(D492),"",E492-D492))</f>
        <v/>
      </c>
      <c r="N492" s="1216" t="str">
        <f t="shared" si="141"/>
        <v/>
      </c>
      <c r="O492" s="1186"/>
      <c r="P492" s="1013" t="str">
        <f t="shared" si="138"/>
        <v/>
      </c>
      <c r="Q492" s="1272"/>
      <c r="R492" s="1283"/>
      <c r="S492" s="1014" t="str">
        <f t="shared" si="139"/>
        <v/>
      </c>
      <c r="T492" s="1231" t="str">
        <f t="shared" si="136"/>
        <v>Sin Iniciar</v>
      </c>
      <c r="U492" s="1164" t="str">
        <f t="shared" si="137"/>
        <v>6</v>
      </c>
      <c r="V492" s="845"/>
      <c r="W492" s="1302">
        <f t="shared" si="140"/>
        <v>1</v>
      </c>
    </row>
    <row r="493" spans="1:23" s="105" customFormat="1" ht="35.25" hidden="1" customHeight="1" outlineLevel="3" thickBot="1" x14ac:dyDescent="0.3">
      <c r="A493" s="1601"/>
      <c r="B493" s="1559"/>
      <c r="C493" s="966" t="s">
        <v>1768</v>
      </c>
      <c r="D493" s="967"/>
      <c r="E493" s="967"/>
      <c r="F493" s="1045"/>
      <c r="G493" s="559" t="s">
        <v>939</v>
      </c>
      <c r="H493" s="966" t="s">
        <v>70</v>
      </c>
      <c r="I493" s="767"/>
      <c r="J493" s="467">
        <v>6</v>
      </c>
      <c r="K493" s="780"/>
      <c r="L493" s="1076"/>
      <c r="M493" s="1085" t="str">
        <f t="shared" si="142"/>
        <v/>
      </c>
      <c r="N493" s="1216" t="str">
        <f t="shared" si="141"/>
        <v/>
      </c>
      <c r="O493" s="1186"/>
      <c r="P493" s="1013" t="str">
        <f t="shared" si="138"/>
        <v/>
      </c>
      <c r="Q493" s="1272"/>
      <c r="R493" s="1283"/>
      <c r="S493" s="1014" t="str">
        <f t="shared" si="139"/>
        <v/>
      </c>
      <c r="T493" s="1231" t="str">
        <f t="shared" si="136"/>
        <v>Sin Iniciar</v>
      </c>
      <c r="U493" s="1164" t="str">
        <f t="shared" si="137"/>
        <v>6</v>
      </c>
      <c r="V493" s="845"/>
      <c r="W493" s="1302">
        <f t="shared" si="140"/>
        <v>1</v>
      </c>
    </row>
    <row r="494" spans="1:23" s="105" customFormat="1" ht="35.25" hidden="1" customHeight="1" outlineLevel="3" thickBot="1" x14ac:dyDescent="0.3">
      <c r="A494" s="1601"/>
      <c r="B494" s="1559"/>
      <c r="C494" s="966" t="s">
        <v>1768</v>
      </c>
      <c r="D494" s="967"/>
      <c r="E494" s="967"/>
      <c r="F494" s="1045"/>
      <c r="G494" s="559" t="s">
        <v>940</v>
      </c>
      <c r="H494" s="966" t="s">
        <v>70</v>
      </c>
      <c r="I494" s="767"/>
      <c r="J494" s="467">
        <v>6</v>
      </c>
      <c r="K494" s="780"/>
      <c r="L494" s="1076"/>
      <c r="M494" s="1085" t="str">
        <f t="shared" si="142"/>
        <v/>
      </c>
      <c r="N494" s="1216" t="str">
        <f t="shared" si="141"/>
        <v/>
      </c>
      <c r="O494" s="1186"/>
      <c r="P494" s="1013" t="str">
        <f t="shared" si="138"/>
        <v/>
      </c>
      <c r="Q494" s="1272"/>
      <c r="R494" s="1283"/>
      <c r="S494" s="1014" t="str">
        <f t="shared" si="139"/>
        <v/>
      </c>
      <c r="T494" s="1231" t="str">
        <f t="shared" si="136"/>
        <v>Sin Iniciar</v>
      </c>
      <c r="U494" s="1164" t="str">
        <f t="shared" si="137"/>
        <v>6</v>
      </c>
      <c r="V494" s="845"/>
      <c r="W494" s="1302">
        <f t="shared" si="140"/>
        <v>1</v>
      </c>
    </row>
    <row r="495" spans="1:23" s="105" customFormat="1" ht="35.25" hidden="1" customHeight="1" outlineLevel="3" thickBot="1" x14ac:dyDescent="0.3">
      <c r="A495" s="1601"/>
      <c r="B495" s="1559"/>
      <c r="C495" s="966" t="s">
        <v>1768</v>
      </c>
      <c r="D495" s="967"/>
      <c r="E495" s="967"/>
      <c r="F495" s="1045"/>
      <c r="G495" s="559" t="s">
        <v>941</v>
      </c>
      <c r="H495" s="966" t="s">
        <v>70</v>
      </c>
      <c r="I495" s="767"/>
      <c r="J495" s="467">
        <v>6</v>
      </c>
      <c r="K495" s="780"/>
      <c r="L495" s="1076"/>
      <c r="M495" s="1085" t="str">
        <f t="shared" si="142"/>
        <v/>
      </c>
      <c r="N495" s="1216" t="str">
        <f t="shared" si="141"/>
        <v/>
      </c>
      <c r="O495" s="1186"/>
      <c r="P495" s="1013" t="str">
        <f t="shared" si="138"/>
        <v/>
      </c>
      <c r="Q495" s="1272"/>
      <c r="R495" s="1283"/>
      <c r="S495" s="1014" t="str">
        <f t="shared" si="139"/>
        <v/>
      </c>
      <c r="T495" s="1231" t="str">
        <f t="shared" si="136"/>
        <v>Sin Iniciar</v>
      </c>
      <c r="U495" s="1164" t="str">
        <f t="shared" si="137"/>
        <v>6</v>
      </c>
      <c r="V495" s="845"/>
      <c r="W495" s="1302">
        <f t="shared" si="140"/>
        <v>1</v>
      </c>
    </row>
    <row r="496" spans="1:23" s="105" customFormat="1" ht="35.25" hidden="1" customHeight="1" outlineLevel="3" thickBot="1" x14ac:dyDescent="0.3">
      <c r="A496" s="1601"/>
      <c r="B496" s="1559"/>
      <c r="C496" s="966" t="s">
        <v>1768</v>
      </c>
      <c r="D496" s="967"/>
      <c r="E496" s="967"/>
      <c r="F496" s="1045"/>
      <c r="G496" s="559" t="s">
        <v>942</v>
      </c>
      <c r="H496" s="966" t="s">
        <v>70</v>
      </c>
      <c r="I496" s="767"/>
      <c r="J496" s="467">
        <v>1</v>
      </c>
      <c r="K496" s="780"/>
      <c r="L496" s="1076"/>
      <c r="M496" s="1085" t="str">
        <f t="shared" si="142"/>
        <v/>
      </c>
      <c r="N496" s="1216" t="str">
        <f t="shared" si="141"/>
        <v/>
      </c>
      <c r="O496" s="1186"/>
      <c r="P496" s="1013" t="str">
        <f t="shared" si="138"/>
        <v/>
      </c>
      <c r="Q496" s="1272"/>
      <c r="R496" s="1283"/>
      <c r="S496" s="1014" t="str">
        <f t="shared" si="139"/>
        <v/>
      </c>
      <c r="T496" s="1231" t="str">
        <f t="shared" si="136"/>
        <v>Sin Iniciar</v>
      </c>
      <c r="U496" s="1164" t="str">
        <f t="shared" si="137"/>
        <v>6</v>
      </c>
      <c r="V496" s="845"/>
      <c r="W496" s="1302">
        <f t="shared" si="140"/>
        <v>1</v>
      </c>
    </row>
    <row r="497" spans="1:23" s="105" customFormat="1" ht="35.25" hidden="1" customHeight="1" outlineLevel="3" thickBot="1" x14ac:dyDescent="0.3">
      <c r="A497" s="1601"/>
      <c r="B497" s="1559"/>
      <c r="C497" s="966" t="s">
        <v>1768</v>
      </c>
      <c r="D497" s="967"/>
      <c r="E497" s="967"/>
      <c r="F497" s="1045"/>
      <c r="G497" s="559" t="s">
        <v>943</v>
      </c>
      <c r="H497" s="966" t="s">
        <v>70</v>
      </c>
      <c r="I497" s="767"/>
      <c r="J497" s="467">
        <v>2</v>
      </c>
      <c r="K497" s="780"/>
      <c r="L497" s="1076"/>
      <c r="M497" s="1085" t="str">
        <f t="shared" si="142"/>
        <v/>
      </c>
      <c r="N497" s="1216" t="str">
        <f t="shared" si="141"/>
        <v/>
      </c>
      <c r="O497" s="1186"/>
      <c r="P497" s="1013" t="str">
        <f t="shared" si="138"/>
        <v/>
      </c>
      <c r="Q497" s="1272"/>
      <c r="R497" s="1283"/>
      <c r="S497" s="1014" t="str">
        <f t="shared" si="139"/>
        <v/>
      </c>
      <c r="T497" s="1231" t="str">
        <f t="shared" si="136"/>
        <v>Sin Iniciar</v>
      </c>
      <c r="U497" s="1164" t="str">
        <f t="shared" si="137"/>
        <v>6</v>
      </c>
      <c r="V497" s="845"/>
      <c r="W497" s="1302">
        <f t="shared" si="140"/>
        <v>1</v>
      </c>
    </row>
    <row r="498" spans="1:23" s="105" customFormat="1" ht="35.25" hidden="1" customHeight="1" outlineLevel="3" thickBot="1" x14ac:dyDescent="0.3">
      <c r="A498" s="1601"/>
      <c r="B498" s="1559"/>
      <c r="C498" s="966" t="s">
        <v>1768</v>
      </c>
      <c r="D498" s="967"/>
      <c r="E498" s="967"/>
      <c r="F498" s="1045"/>
      <c r="G498" s="559" t="s">
        <v>944</v>
      </c>
      <c r="H498" s="966" t="s">
        <v>70</v>
      </c>
      <c r="I498" s="767"/>
      <c r="J498" s="467">
        <v>5</v>
      </c>
      <c r="K498" s="780"/>
      <c r="L498" s="1076"/>
      <c r="M498" s="1085" t="str">
        <f t="shared" si="142"/>
        <v/>
      </c>
      <c r="N498" s="1216" t="str">
        <f t="shared" si="141"/>
        <v/>
      </c>
      <c r="O498" s="1186"/>
      <c r="P498" s="1013" t="str">
        <f t="shared" si="138"/>
        <v/>
      </c>
      <c r="Q498" s="1272"/>
      <c r="R498" s="1283"/>
      <c r="S498" s="1014" t="str">
        <f t="shared" si="139"/>
        <v/>
      </c>
      <c r="T498" s="1231" t="str">
        <f t="shared" si="136"/>
        <v>Sin Iniciar</v>
      </c>
      <c r="U498" s="1164" t="str">
        <f t="shared" si="137"/>
        <v>6</v>
      </c>
      <c r="V498" s="845"/>
      <c r="W498" s="1302">
        <f t="shared" si="140"/>
        <v>1</v>
      </c>
    </row>
    <row r="499" spans="1:23" s="105" customFormat="1" ht="35.25" hidden="1" customHeight="1" outlineLevel="3" thickBot="1" x14ac:dyDescent="0.3">
      <c r="A499" s="1601"/>
      <c r="B499" s="1559"/>
      <c r="C499" s="966" t="s">
        <v>1768</v>
      </c>
      <c r="D499" s="967"/>
      <c r="E499" s="967"/>
      <c r="F499" s="1045"/>
      <c r="G499" s="559" t="s">
        <v>945</v>
      </c>
      <c r="H499" s="966" t="s">
        <v>70</v>
      </c>
      <c r="I499" s="767"/>
      <c r="J499" s="467">
        <v>3</v>
      </c>
      <c r="K499" s="780"/>
      <c r="L499" s="1076"/>
      <c r="M499" s="1085" t="str">
        <f t="shared" si="142"/>
        <v/>
      </c>
      <c r="N499" s="1216" t="str">
        <f t="shared" si="141"/>
        <v/>
      </c>
      <c r="O499" s="1186"/>
      <c r="P499" s="1013" t="str">
        <f t="shared" si="138"/>
        <v/>
      </c>
      <c r="Q499" s="1272"/>
      <c r="R499" s="1283"/>
      <c r="S499" s="1014" t="str">
        <f t="shared" si="139"/>
        <v/>
      </c>
      <c r="T499" s="1231" t="str">
        <f t="shared" si="136"/>
        <v>Sin Iniciar</v>
      </c>
      <c r="U499" s="1164" t="str">
        <f t="shared" si="137"/>
        <v>6</v>
      </c>
      <c r="V499" s="845"/>
      <c r="W499" s="1302">
        <f t="shared" si="140"/>
        <v>1</v>
      </c>
    </row>
    <row r="500" spans="1:23" s="105" customFormat="1" ht="35.25" hidden="1" customHeight="1" outlineLevel="3" thickBot="1" x14ac:dyDescent="0.3">
      <c r="A500" s="1601"/>
      <c r="B500" s="1559"/>
      <c r="C500" s="966" t="s">
        <v>1768</v>
      </c>
      <c r="D500" s="967"/>
      <c r="E500" s="967"/>
      <c r="F500" s="1045"/>
      <c r="G500" s="559" t="s">
        <v>946</v>
      </c>
      <c r="H500" s="966" t="s">
        <v>70</v>
      </c>
      <c r="I500" s="767"/>
      <c r="J500" s="467">
        <v>12</v>
      </c>
      <c r="K500" s="780"/>
      <c r="L500" s="1076"/>
      <c r="M500" s="1085" t="str">
        <f t="shared" si="142"/>
        <v/>
      </c>
      <c r="N500" s="1216" t="str">
        <f t="shared" si="141"/>
        <v/>
      </c>
      <c r="O500" s="1186"/>
      <c r="P500" s="1013" t="str">
        <f t="shared" si="138"/>
        <v/>
      </c>
      <c r="Q500" s="1272"/>
      <c r="R500" s="1283"/>
      <c r="S500" s="1014" t="str">
        <f t="shared" si="139"/>
        <v/>
      </c>
      <c r="T500" s="1231" t="str">
        <f t="shared" si="136"/>
        <v>Sin Iniciar</v>
      </c>
      <c r="U500" s="1164" t="str">
        <f t="shared" si="137"/>
        <v>6</v>
      </c>
      <c r="V500" s="845"/>
      <c r="W500" s="1302">
        <f t="shared" si="140"/>
        <v>1</v>
      </c>
    </row>
    <row r="501" spans="1:23" s="105" customFormat="1" ht="35.25" hidden="1" customHeight="1" outlineLevel="3" thickBot="1" x14ac:dyDescent="0.3">
      <c r="A501" s="1601"/>
      <c r="B501" s="1559"/>
      <c r="C501" s="966" t="s">
        <v>1768</v>
      </c>
      <c r="D501" s="967"/>
      <c r="E501" s="967"/>
      <c r="F501" s="1045"/>
      <c r="G501" s="559" t="s">
        <v>947</v>
      </c>
      <c r="H501" s="966" t="s">
        <v>70</v>
      </c>
      <c r="I501" s="767"/>
      <c r="J501" s="467">
        <v>12</v>
      </c>
      <c r="K501" s="780"/>
      <c r="L501" s="1076"/>
      <c r="M501" s="1085" t="str">
        <f t="shared" si="142"/>
        <v/>
      </c>
      <c r="N501" s="1216" t="str">
        <f t="shared" si="141"/>
        <v/>
      </c>
      <c r="O501" s="1186"/>
      <c r="P501" s="1013" t="str">
        <f t="shared" si="138"/>
        <v/>
      </c>
      <c r="Q501" s="1272"/>
      <c r="R501" s="1283"/>
      <c r="S501" s="1014" t="str">
        <f t="shared" si="139"/>
        <v/>
      </c>
      <c r="T501" s="1231" t="str">
        <f t="shared" si="136"/>
        <v>Sin Iniciar</v>
      </c>
      <c r="U501" s="1164" t="str">
        <f t="shared" si="137"/>
        <v>6</v>
      </c>
      <c r="V501" s="845"/>
      <c r="W501" s="1302">
        <f t="shared" si="140"/>
        <v>1</v>
      </c>
    </row>
    <row r="502" spans="1:23" s="105" customFormat="1" ht="35.25" hidden="1" customHeight="1" outlineLevel="3" thickBot="1" x14ac:dyDescent="0.3">
      <c r="A502" s="1601"/>
      <c r="B502" s="1559"/>
      <c r="C502" s="966" t="s">
        <v>1768</v>
      </c>
      <c r="D502" s="967"/>
      <c r="E502" s="967"/>
      <c r="F502" s="1045"/>
      <c r="G502" s="559" t="s">
        <v>948</v>
      </c>
      <c r="H502" s="966" t="s">
        <v>70</v>
      </c>
      <c r="I502" s="767"/>
      <c r="J502" s="467">
        <v>25</v>
      </c>
      <c r="K502" s="780"/>
      <c r="L502" s="1076"/>
      <c r="M502" s="1085" t="str">
        <f t="shared" si="142"/>
        <v/>
      </c>
      <c r="N502" s="1216" t="str">
        <f t="shared" si="141"/>
        <v/>
      </c>
      <c r="O502" s="1186"/>
      <c r="P502" s="1013" t="str">
        <f t="shared" si="138"/>
        <v/>
      </c>
      <c r="Q502" s="1272"/>
      <c r="R502" s="1283"/>
      <c r="S502" s="1014" t="str">
        <f t="shared" si="139"/>
        <v/>
      </c>
      <c r="T502" s="1231" t="str">
        <f t="shared" ref="T502:T565" si="143">+IF(S502="","Sin Iniciar",IF(S502&lt;0.6,"Crítico",IF(S502&lt;0.9,"En Proceso",IF(AND(P502=1,Q502=1,S502=1),"Terminado","Normal"))))</f>
        <v>Sin Iniciar</v>
      </c>
      <c r="U502" s="1164" t="str">
        <f t="shared" ref="U502:U565" si="144">+IF(T502="","",IF(T502="Sin Iniciar","6",IF(T502="Crítico","L",IF(T502="En Proceso","K",IF(T502="Normal","J","B")))))</f>
        <v>6</v>
      </c>
      <c r="V502" s="845"/>
      <c r="W502" s="1302">
        <f t="shared" si="140"/>
        <v>1</v>
      </c>
    </row>
    <row r="503" spans="1:23" s="105" customFormat="1" ht="35.25" hidden="1" customHeight="1" outlineLevel="3" thickBot="1" x14ac:dyDescent="0.3">
      <c r="A503" s="1601"/>
      <c r="B503" s="1559"/>
      <c r="C503" s="966" t="s">
        <v>1768</v>
      </c>
      <c r="D503" s="967"/>
      <c r="E503" s="967"/>
      <c r="F503" s="1045"/>
      <c r="G503" s="559" t="s">
        <v>949</v>
      </c>
      <c r="H503" s="966" t="s">
        <v>70</v>
      </c>
      <c r="I503" s="767"/>
      <c r="J503" s="467">
        <v>25</v>
      </c>
      <c r="K503" s="780"/>
      <c r="L503" s="1076"/>
      <c r="M503" s="1085" t="str">
        <f t="shared" si="142"/>
        <v/>
      </c>
      <c r="N503" s="1216" t="str">
        <f t="shared" si="141"/>
        <v/>
      </c>
      <c r="O503" s="1186"/>
      <c r="P503" s="1013" t="str">
        <f t="shared" si="138"/>
        <v/>
      </c>
      <c r="Q503" s="1272"/>
      <c r="R503" s="1283"/>
      <c r="S503" s="1014" t="str">
        <f t="shared" si="139"/>
        <v/>
      </c>
      <c r="T503" s="1231" t="str">
        <f t="shared" si="143"/>
        <v>Sin Iniciar</v>
      </c>
      <c r="U503" s="1164" t="str">
        <f t="shared" si="144"/>
        <v>6</v>
      </c>
      <c r="V503" s="845"/>
      <c r="W503" s="1302">
        <f t="shared" si="140"/>
        <v>1</v>
      </c>
    </row>
    <row r="504" spans="1:23" s="105" customFormat="1" ht="35.25" hidden="1" customHeight="1" outlineLevel="3" thickBot="1" x14ac:dyDescent="0.3">
      <c r="A504" s="1601"/>
      <c r="B504" s="1559"/>
      <c r="C504" s="966" t="s">
        <v>1768</v>
      </c>
      <c r="D504" s="967"/>
      <c r="E504" s="967"/>
      <c r="F504" s="1045"/>
      <c r="G504" s="559" t="s">
        <v>950</v>
      </c>
      <c r="H504" s="966" t="s">
        <v>70</v>
      </c>
      <c r="I504" s="767"/>
      <c r="J504" s="467">
        <v>100</v>
      </c>
      <c r="K504" s="780"/>
      <c r="L504" s="1076"/>
      <c r="M504" s="1085" t="str">
        <f t="shared" si="142"/>
        <v/>
      </c>
      <c r="N504" s="1216" t="str">
        <f t="shared" si="141"/>
        <v/>
      </c>
      <c r="O504" s="1186"/>
      <c r="P504" s="1013" t="str">
        <f t="shared" si="138"/>
        <v/>
      </c>
      <c r="Q504" s="1272"/>
      <c r="R504" s="1283"/>
      <c r="S504" s="1014" t="str">
        <f t="shared" si="139"/>
        <v/>
      </c>
      <c r="T504" s="1231" t="str">
        <f t="shared" si="143"/>
        <v>Sin Iniciar</v>
      </c>
      <c r="U504" s="1164" t="str">
        <f t="shared" si="144"/>
        <v>6</v>
      </c>
      <c r="V504" s="845"/>
      <c r="W504" s="1302">
        <f t="shared" si="140"/>
        <v>1</v>
      </c>
    </row>
    <row r="505" spans="1:23" s="105" customFormat="1" ht="35.25" hidden="1" customHeight="1" outlineLevel="3" thickBot="1" x14ac:dyDescent="0.3">
      <c r="A505" s="1601"/>
      <c r="B505" s="1559"/>
      <c r="C505" s="966" t="s">
        <v>1768</v>
      </c>
      <c r="D505" s="967"/>
      <c r="E505" s="967"/>
      <c r="F505" s="1045"/>
      <c r="G505" s="559" t="s">
        <v>951</v>
      </c>
      <c r="H505" s="966" t="s">
        <v>70</v>
      </c>
      <c r="I505" s="767"/>
      <c r="J505" s="467">
        <v>12</v>
      </c>
      <c r="K505" s="780"/>
      <c r="L505" s="1076"/>
      <c r="M505" s="1085" t="str">
        <f t="shared" si="142"/>
        <v/>
      </c>
      <c r="N505" s="1216" t="str">
        <f t="shared" si="141"/>
        <v/>
      </c>
      <c r="O505" s="1186"/>
      <c r="P505" s="1013" t="str">
        <f t="shared" si="138"/>
        <v/>
      </c>
      <c r="Q505" s="1272"/>
      <c r="R505" s="1283"/>
      <c r="S505" s="1014" t="str">
        <f t="shared" si="139"/>
        <v/>
      </c>
      <c r="T505" s="1231" t="str">
        <f t="shared" si="143"/>
        <v>Sin Iniciar</v>
      </c>
      <c r="U505" s="1164" t="str">
        <f t="shared" si="144"/>
        <v>6</v>
      </c>
      <c r="V505" s="845"/>
      <c r="W505" s="1302">
        <f t="shared" si="140"/>
        <v>1</v>
      </c>
    </row>
    <row r="506" spans="1:23" s="105" customFormat="1" ht="35.25" hidden="1" customHeight="1" outlineLevel="3" thickBot="1" x14ac:dyDescent="0.3">
      <c r="A506" s="1601"/>
      <c r="B506" s="1559"/>
      <c r="C506" s="966" t="s">
        <v>1768</v>
      </c>
      <c r="D506" s="967"/>
      <c r="E506" s="967"/>
      <c r="F506" s="1045"/>
      <c r="G506" s="559" t="s">
        <v>952</v>
      </c>
      <c r="H506" s="966" t="s">
        <v>70</v>
      </c>
      <c r="I506" s="767"/>
      <c r="J506" s="467">
        <v>12</v>
      </c>
      <c r="K506" s="780"/>
      <c r="L506" s="1076"/>
      <c r="M506" s="1085" t="str">
        <f t="shared" si="142"/>
        <v/>
      </c>
      <c r="N506" s="1216" t="str">
        <f t="shared" si="141"/>
        <v/>
      </c>
      <c r="O506" s="1186"/>
      <c r="P506" s="1013" t="str">
        <f t="shared" si="138"/>
        <v/>
      </c>
      <c r="Q506" s="1272"/>
      <c r="R506" s="1283"/>
      <c r="S506" s="1014" t="str">
        <f t="shared" si="139"/>
        <v/>
      </c>
      <c r="T506" s="1231" t="str">
        <f t="shared" si="143"/>
        <v>Sin Iniciar</v>
      </c>
      <c r="U506" s="1164" t="str">
        <f t="shared" si="144"/>
        <v>6</v>
      </c>
      <c r="V506" s="845"/>
      <c r="W506" s="1302">
        <f t="shared" si="140"/>
        <v>1</v>
      </c>
    </row>
    <row r="507" spans="1:23" s="105" customFormat="1" ht="35.25" hidden="1" customHeight="1" outlineLevel="3" thickBot="1" x14ac:dyDescent="0.3">
      <c r="A507" s="1601"/>
      <c r="B507" s="1559"/>
      <c r="C507" s="966" t="s">
        <v>1768</v>
      </c>
      <c r="D507" s="967"/>
      <c r="E507" s="967"/>
      <c r="F507" s="1045"/>
      <c r="G507" s="559" t="s">
        <v>953</v>
      </c>
      <c r="H507" s="966" t="s">
        <v>70</v>
      </c>
      <c r="I507" s="767"/>
      <c r="J507" s="467">
        <v>12</v>
      </c>
      <c r="K507" s="780"/>
      <c r="L507" s="1076"/>
      <c r="M507" s="1085" t="str">
        <f t="shared" si="142"/>
        <v/>
      </c>
      <c r="N507" s="1216" t="str">
        <f t="shared" si="141"/>
        <v/>
      </c>
      <c r="O507" s="1186"/>
      <c r="P507" s="1013" t="str">
        <f t="shared" si="138"/>
        <v/>
      </c>
      <c r="Q507" s="1272"/>
      <c r="R507" s="1283"/>
      <c r="S507" s="1014" t="str">
        <f t="shared" si="139"/>
        <v/>
      </c>
      <c r="T507" s="1231" t="str">
        <f t="shared" si="143"/>
        <v>Sin Iniciar</v>
      </c>
      <c r="U507" s="1164" t="str">
        <f t="shared" si="144"/>
        <v>6</v>
      </c>
      <c r="V507" s="845"/>
      <c r="W507" s="1302">
        <f t="shared" si="140"/>
        <v>1</v>
      </c>
    </row>
    <row r="508" spans="1:23" s="105" customFormat="1" ht="39" hidden="1" customHeight="1" outlineLevel="3" thickBot="1" x14ac:dyDescent="0.3">
      <c r="A508" s="1601"/>
      <c r="B508" s="1559"/>
      <c r="C508" s="966" t="s">
        <v>1768</v>
      </c>
      <c r="D508" s="967"/>
      <c r="E508" s="967"/>
      <c r="F508" s="1045"/>
      <c r="G508" s="559" t="s">
        <v>954</v>
      </c>
      <c r="H508" s="966" t="s">
        <v>70</v>
      </c>
      <c r="I508" s="767"/>
      <c r="J508" s="467">
        <v>8</v>
      </c>
      <c r="K508" s="780"/>
      <c r="L508" s="1076"/>
      <c r="M508" s="1085" t="str">
        <f t="shared" si="142"/>
        <v/>
      </c>
      <c r="N508" s="1216" t="str">
        <f t="shared" si="141"/>
        <v/>
      </c>
      <c r="O508" s="1186"/>
      <c r="P508" s="1013" t="str">
        <f t="shared" si="138"/>
        <v/>
      </c>
      <c r="Q508" s="1272"/>
      <c r="R508" s="1283"/>
      <c r="S508" s="1014" t="str">
        <f t="shared" si="139"/>
        <v/>
      </c>
      <c r="T508" s="1231" t="str">
        <f t="shared" si="143"/>
        <v>Sin Iniciar</v>
      </c>
      <c r="U508" s="1164" t="str">
        <f t="shared" si="144"/>
        <v>6</v>
      </c>
      <c r="V508" s="845"/>
      <c r="W508" s="1302">
        <f t="shared" si="140"/>
        <v>1</v>
      </c>
    </row>
    <row r="509" spans="1:23" s="105" customFormat="1" ht="35.25" hidden="1" customHeight="1" outlineLevel="3" thickBot="1" x14ac:dyDescent="0.3">
      <c r="A509" s="1601"/>
      <c r="B509" s="1559"/>
      <c r="C509" s="966" t="s">
        <v>1768</v>
      </c>
      <c r="D509" s="967"/>
      <c r="E509" s="967"/>
      <c r="F509" s="1045"/>
      <c r="G509" s="559" t="s">
        <v>955</v>
      </c>
      <c r="H509" s="966" t="s">
        <v>70</v>
      </c>
      <c r="I509" s="767"/>
      <c r="J509" s="467">
        <v>10</v>
      </c>
      <c r="K509" s="780"/>
      <c r="L509" s="1076"/>
      <c r="M509" s="1085" t="str">
        <f t="shared" si="142"/>
        <v/>
      </c>
      <c r="N509" s="1216" t="str">
        <f t="shared" si="141"/>
        <v/>
      </c>
      <c r="O509" s="1186"/>
      <c r="P509" s="1013" t="str">
        <f t="shared" si="138"/>
        <v/>
      </c>
      <c r="Q509" s="1272"/>
      <c r="R509" s="1283"/>
      <c r="S509" s="1014" t="str">
        <f t="shared" si="139"/>
        <v/>
      </c>
      <c r="T509" s="1231" t="str">
        <f t="shared" si="143"/>
        <v>Sin Iniciar</v>
      </c>
      <c r="U509" s="1164" t="str">
        <f t="shared" si="144"/>
        <v>6</v>
      </c>
      <c r="V509" s="845"/>
      <c r="W509" s="1302">
        <f t="shared" si="140"/>
        <v>1</v>
      </c>
    </row>
    <row r="510" spans="1:23" s="105" customFormat="1" ht="39" hidden="1" customHeight="1" outlineLevel="3" thickBot="1" x14ac:dyDescent="0.3">
      <c r="A510" s="1601"/>
      <c r="B510" s="1559"/>
      <c r="C510" s="966" t="s">
        <v>1768</v>
      </c>
      <c r="D510" s="967"/>
      <c r="E510" s="967"/>
      <c r="F510" s="1045"/>
      <c r="G510" s="559" t="s">
        <v>956</v>
      </c>
      <c r="H510" s="966" t="s">
        <v>70</v>
      </c>
      <c r="I510" s="767"/>
      <c r="J510" s="467">
        <v>10</v>
      </c>
      <c r="K510" s="780"/>
      <c r="L510" s="1076"/>
      <c r="M510" s="1085" t="str">
        <f t="shared" si="142"/>
        <v/>
      </c>
      <c r="N510" s="1216" t="str">
        <f t="shared" si="141"/>
        <v/>
      </c>
      <c r="O510" s="1186"/>
      <c r="P510" s="1013" t="str">
        <f t="shared" si="138"/>
        <v/>
      </c>
      <c r="Q510" s="1272"/>
      <c r="R510" s="1283"/>
      <c r="S510" s="1014" t="str">
        <f t="shared" si="139"/>
        <v/>
      </c>
      <c r="T510" s="1231" t="str">
        <f t="shared" si="143"/>
        <v>Sin Iniciar</v>
      </c>
      <c r="U510" s="1164" t="str">
        <f t="shared" si="144"/>
        <v>6</v>
      </c>
      <c r="V510" s="845"/>
      <c r="W510" s="1302">
        <f t="shared" si="140"/>
        <v>1</v>
      </c>
    </row>
    <row r="511" spans="1:23" s="105" customFormat="1" ht="39" hidden="1" customHeight="1" outlineLevel="3" thickBot="1" x14ac:dyDescent="0.3">
      <c r="A511" s="1601"/>
      <c r="B511" s="1559"/>
      <c r="C511" s="966" t="s">
        <v>1768</v>
      </c>
      <c r="D511" s="967"/>
      <c r="E511" s="967"/>
      <c r="F511" s="1045"/>
      <c r="G511" s="559" t="s">
        <v>957</v>
      </c>
      <c r="H511" s="966" t="s">
        <v>70</v>
      </c>
      <c r="I511" s="767"/>
      <c r="J511" s="467">
        <v>10</v>
      </c>
      <c r="K511" s="780"/>
      <c r="L511" s="1076"/>
      <c r="M511" s="1085" t="str">
        <f t="shared" si="142"/>
        <v/>
      </c>
      <c r="N511" s="1216" t="str">
        <f t="shared" si="141"/>
        <v/>
      </c>
      <c r="O511" s="1186"/>
      <c r="P511" s="1013" t="str">
        <f t="shared" si="138"/>
        <v/>
      </c>
      <c r="Q511" s="1272"/>
      <c r="R511" s="1283"/>
      <c r="S511" s="1014" t="str">
        <f t="shared" si="139"/>
        <v/>
      </c>
      <c r="T511" s="1231" t="str">
        <f t="shared" si="143"/>
        <v>Sin Iniciar</v>
      </c>
      <c r="U511" s="1164" t="str">
        <f t="shared" si="144"/>
        <v>6</v>
      </c>
      <c r="V511" s="845"/>
      <c r="W511" s="1302">
        <f t="shared" si="140"/>
        <v>1</v>
      </c>
    </row>
    <row r="512" spans="1:23" s="105" customFormat="1" ht="35.25" hidden="1" customHeight="1" outlineLevel="3" thickBot="1" x14ac:dyDescent="0.3">
      <c r="A512" s="1601"/>
      <c r="B512" s="1559"/>
      <c r="C512" s="966" t="s">
        <v>1768</v>
      </c>
      <c r="D512" s="967"/>
      <c r="E512" s="967"/>
      <c r="F512" s="1045"/>
      <c r="G512" s="559" t="s">
        <v>958</v>
      </c>
      <c r="H512" s="966" t="s">
        <v>70</v>
      </c>
      <c r="I512" s="767"/>
      <c r="J512" s="467">
        <v>10</v>
      </c>
      <c r="K512" s="780"/>
      <c r="L512" s="1076"/>
      <c r="M512" s="1085" t="str">
        <f t="shared" si="142"/>
        <v/>
      </c>
      <c r="N512" s="1216" t="str">
        <f t="shared" si="141"/>
        <v/>
      </c>
      <c r="O512" s="1186"/>
      <c r="P512" s="1013" t="str">
        <f t="shared" si="138"/>
        <v/>
      </c>
      <c r="Q512" s="1272"/>
      <c r="R512" s="1283"/>
      <c r="S512" s="1014" t="str">
        <f t="shared" si="139"/>
        <v/>
      </c>
      <c r="T512" s="1231" t="str">
        <f t="shared" si="143"/>
        <v>Sin Iniciar</v>
      </c>
      <c r="U512" s="1164" t="str">
        <f t="shared" si="144"/>
        <v>6</v>
      </c>
      <c r="V512" s="845"/>
      <c r="W512" s="1302">
        <f t="shared" si="140"/>
        <v>1</v>
      </c>
    </row>
    <row r="513" spans="1:23" s="105" customFormat="1" ht="35.25" hidden="1" customHeight="1" outlineLevel="3" thickBot="1" x14ac:dyDescent="0.3">
      <c r="A513" s="1601"/>
      <c r="B513" s="1559"/>
      <c r="C513" s="966" t="s">
        <v>1768</v>
      </c>
      <c r="D513" s="967"/>
      <c r="E513" s="967"/>
      <c r="F513" s="1045"/>
      <c r="G513" s="559" t="s">
        <v>959</v>
      </c>
      <c r="H513" s="966" t="s">
        <v>70</v>
      </c>
      <c r="I513" s="767"/>
      <c r="J513" s="467">
        <v>10</v>
      </c>
      <c r="K513" s="780"/>
      <c r="L513" s="1076"/>
      <c r="M513" s="1085" t="str">
        <f t="shared" si="142"/>
        <v/>
      </c>
      <c r="N513" s="1216" t="str">
        <f t="shared" si="141"/>
        <v/>
      </c>
      <c r="O513" s="1186"/>
      <c r="P513" s="1013" t="str">
        <f t="shared" si="138"/>
        <v/>
      </c>
      <c r="Q513" s="1272"/>
      <c r="R513" s="1283"/>
      <c r="S513" s="1014" t="str">
        <f t="shared" si="139"/>
        <v/>
      </c>
      <c r="T513" s="1231" t="str">
        <f t="shared" si="143"/>
        <v>Sin Iniciar</v>
      </c>
      <c r="U513" s="1164" t="str">
        <f t="shared" si="144"/>
        <v>6</v>
      </c>
      <c r="V513" s="845"/>
      <c r="W513" s="1302">
        <f t="shared" si="140"/>
        <v>1</v>
      </c>
    </row>
    <row r="514" spans="1:23" s="105" customFormat="1" ht="39" hidden="1" customHeight="1" outlineLevel="3" thickBot="1" x14ac:dyDescent="0.3">
      <c r="A514" s="1601"/>
      <c r="B514" s="1559"/>
      <c r="C514" s="966" t="s">
        <v>1768</v>
      </c>
      <c r="D514" s="967"/>
      <c r="E514" s="967"/>
      <c r="F514" s="1045"/>
      <c r="G514" s="559" t="s">
        <v>960</v>
      </c>
      <c r="H514" s="966" t="s">
        <v>70</v>
      </c>
      <c r="I514" s="767"/>
      <c r="J514" s="467">
        <v>10</v>
      </c>
      <c r="K514" s="780"/>
      <c r="L514" s="1076"/>
      <c r="M514" s="1085" t="str">
        <f t="shared" si="142"/>
        <v/>
      </c>
      <c r="N514" s="1216" t="str">
        <f t="shared" si="141"/>
        <v/>
      </c>
      <c r="O514" s="1186"/>
      <c r="P514" s="1013" t="str">
        <f t="shared" si="138"/>
        <v/>
      </c>
      <c r="Q514" s="1272"/>
      <c r="R514" s="1283"/>
      <c r="S514" s="1014" t="str">
        <f t="shared" si="139"/>
        <v/>
      </c>
      <c r="T514" s="1231" t="str">
        <f t="shared" si="143"/>
        <v>Sin Iniciar</v>
      </c>
      <c r="U514" s="1164" t="str">
        <f t="shared" si="144"/>
        <v>6</v>
      </c>
      <c r="V514" s="845"/>
      <c r="W514" s="1302">
        <f t="shared" si="140"/>
        <v>1</v>
      </c>
    </row>
    <row r="515" spans="1:23" s="105" customFormat="1" ht="35.25" hidden="1" customHeight="1" outlineLevel="3" thickBot="1" x14ac:dyDescent="0.3">
      <c r="A515" s="1601"/>
      <c r="B515" s="1559"/>
      <c r="C515" s="966" t="s">
        <v>1768</v>
      </c>
      <c r="D515" s="967"/>
      <c r="E515" s="967"/>
      <c r="F515" s="1045"/>
      <c r="G515" s="559" t="s">
        <v>961</v>
      </c>
      <c r="H515" s="966" t="s">
        <v>70</v>
      </c>
      <c r="I515" s="767"/>
      <c r="J515" s="467">
        <v>12</v>
      </c>
      <c r="K515" s="780"/>
      <c r="L515" s="1076"/>
      <c r="M515" s="1085" t="str">
        <f t="shared" si="142"/>
        <v/>
      </c>
      <c r="N515" s="1216" t="str">
        <f t="shared" si="141"/>
        <v/>
      </c>
      <c r="O515" s="1186"/>
      <c r="P515" s="1013" t="str">
        <f t="shared" si="138"/>
        <v/>
      </c>
      <c r="Q515" s="1272"/>
      <c r="R515" s="1283"/>
      <c r="S515" s="1014" t="str">
        <f t="shared" si="139"/>
        <v/>
      </c>
      <c r="T515" s="1231" t="str">
        <f t="shared" si="143"/>
        <v>Sin Iniciar</v>
      </c>
      <c r="U515" s="1164" t="str">
        <f t="shared" si="144"/>
        <v>6</v>
      </c>
      <c r="V515" s="845"/>
      <c r="W515" s="1302">
        <f t="shared" si="140"/>
        <v>1</v>
      </c>
    </row>
    <row r="516" spans="1:23" s="105" customFormat="1" ht="35.25" hidden="1" customHeight="1" outlineLevel="3" thickBot="1" x14ac:dyDescent="0.3">
      <c r="A516" s="1601"/>
      <c r="B516" s="1559"/>
      <c r="C516" s="966" t="s">
        <v>1768</v>
      </c>
      <c r="D516" s="967"/>
      <c r="E516" s="967"/>
      <c r="F516" s="1045"/>
      <c r="G516" s="559" t="s">
        <v>962</v>
      </c>
      <c r="H516" s="966" t="s">
        <v>70</v>
      </c>
      <c r="I516" s="767"/>
      <c r="J516" s="467">
        <v>12</v>
      </c>
      <c r="K516" s="780"/>
      <c r="L516" s="1076"/>
      <c r="M516" s="1085" t="str">
        <f t="shared" si="142"/>
        <v/>
      </c>
      <c r="N516" s="1216" t="str">
        <f t="shared" si="141"/>
        <v/>
      </c>
      <c r="O516" s="1186"/>
      <c r="P516" s="1013" t="str">
        <f t="shared" si="138"/>
        <v/>
      </c>
      <c r="Q516" s="1272"/>
      <c r="R516" s="1283"/>
      <c r="S516" s="1014" t="str">
        <f t="shared" si="139"/>
        <v/>
      </c>
      <c r="T516" s="1231" t="str">
        <f t="shared" si="143"/>
        <v>Sin Iniciar</v>
      </c>
      <c r="U516" s="1164" t="str">
        <f t="shared" si="144"/>
        <v>6</v>
      </c>
      <c r="V516" s="845"/>
      <c r="W516" s="1302">
        <f t="shared" si="140"/>
        <v>1</v>
      </c>
    </row>
    <row r="517" spans="1:23" s="105" customFormat="1" ht="35.25" hidden="1" customHeight="1" outlineLevel="3" thickBot="1" x14ac:dyDescent="0.3">
      <c r="A517" s="1601"/>
      <c r="B517" s="1559"/>
      <c r="C517" s="966" t="s">
        <v>1768</v>
      </c>
      <c r="D517" s="967"/>
      <c r="E517" s="967"/>
      <c r="F517" s="1045"/>
      <c r="G517" s="559" t="s">
        <v>963</v>
      </c>
      <c r="H517" s="966" t="s">
        <v>70</v>
      </c>
      <c r="I517" s="767"/>
      <c r="J517" s="467">
        <v>10</v>
      </c>
      <c r="K517" s="780"/>
      <c r="L517" s="1076"/>
      <c r="M517" s="1085" t="str">
        <f t="shared" si="142"/>
        <v/>
      </c>
      <c r="N517" s="1216" t="str">
        <f t="shared" si="141"/>
        <v/>
      </c>
      <c r="O517" s="1186"/>
      <c r="P517" s="1013" t="str">
        <f t="shared" si="138"/>
        <v/>
      </c>
      <c r="Q517" s="1272"/>
      <c r="R517" s="1283"/>
      <c r="S517" s="1014" t="str">
        <f t="shared" si="139"/>
        <v/>
      </c>
      <c r="T517" s="1231" t="str">
        <f t="shared" si="143"/>
        <v>Sin Iniciar</v>
      </c>
      <c r="U517" s="1164" t="str">
        <f t="shared" si="144"/>
        <v>6</v>
      </c>
      <c r="V517" s="845"/>
      <c r="W517" s="1302">
        <f t="shared" si="140"/>
        <v>1</v>
      </c>
    </row>
    <row r="518" spans="1:23" s="105" customFormat="1" ht="35.25" hidden="1" customHeight="1" outlineLevel="3" thickBot="1" x14ac:dyDescent="0.3">
      <c r="A518" s="1601"/>
      <c r="B518" s="1559"/>
      <c r="C518" s="966" t="s">
        <v>1768</v>
      </c>
      <c r="D518" s="967"/>
      <c r="E518" s="967"/>
      <c r="F518" s="1045"/>
      <c r="G518" s="559" t="s">
        <v>964</v>
      </c>
      <c r="H518" s="966" t="s">
        <v>70</v>
      </c>
      <c r="I518" s="767"/>
      <c r="J518" s="467">
        <v>10</v>
      </c>
      <c r="K518" s="780"/>
      <c r="L518" s="1076"/>
      <c r="M518" s="1085" t="str">
        <f t="shared" si="142"/>
        <v/>
      </c>
      <c r="N518" s="1216" t="str">
        <f t="shared" si="141"/>
        <v/>
      </c>
      <c r="O518" s="1186"/>
      <c r="P518" s="1013" t="str">
        <f t="shared" si="138"/>
        <v/>
      </c>
      <c r="Q518" s="1272"/>
      <c r="R518" s="1283"/>
      <c r="S518" s="1014" t="str">
        <f t="shared" si="139"/>
        <v/>
      </c>
      <c r="T518" s="1231" t="str">
        <f t="shared" si="143"/>
        <v>Sin Iniciar</v>
      </c>
      <c r="U518" s="1164" t="str">
        <f t="shared" si="144"/>
        <v>6</v>
      </c>
      <c r="V518" s="845"/>
      <c r="W518" s="1302">
        <f t="shared" si="140"/>
        <v>1</v>
      </c>
    </row>
    <row r="519" spans="1:23" s="105" customFormat="1" ht="35.25" hidden="1" customHeight="1" outlineLevel="3" thickBot="1" x14ac:dyDescent="0.3">
      <c r="A519" s="1601"/>
      <c r="B519" s="1559"/>
      <c r="C519" s="966" t="s">
        <v>1768</v>
      </c>
      <c r="D519" s="967"/>
      <c r="E519" s="967"/>
      <c r="F519" s="1045"/>
      <c r="G519" s="559" t="s">
        <v>965</v>
      </c>
      <c r="H519" s="966" t="s">
        <v>70</v>
      </c>
      <c r="I519" s="767"/>
      <c r="J519" s="467">
        <v>10</v>
      </c>
      <c r="K519" s="780"/>
      <c r="L519" s="1076"/>
      <c r="M519" s="1085" t="str">
        <f t="shared" si="142"/>
        <v/>
      </c>
      <c r="N519" s="1216" t="str">
        <f t="shared" si="141"/>
        <v/>
      </c>
      <c r="O519" s="1186"/>
      <c r="P519" s="1013" t="str">
        <f t="shared" si="138"/>
        <v/>
      </c>
      <c r="Q519" s="1272"/>
      <c r="R519" s="1283"/>
      <c r="S519" s="1014" t="str">
        <f t="shared" si="139"/>
        <v/>
      </c>
      <c r="T519" s="1231" t="str">
        <f t="shared" si="143"/>
        <v>Sin Iniciar</v>
      </c>
      <c r="U519" s="1164" t="str">
        <f t="shared" si="144"/>
        <v>6</v>
      </c>
      <c r="V519" s="845"/>
      <c r="W519" s="1302">
        <f t="shared" si="140"/>
        <v>1</v>
      </c>
    </row>
    <row r="520" spans="1:23" s="105" customFormat="1" ht="35.25" hidden="1" customHeight="1" outlineLevel="3" thickBot="1" x14ac:dyDescent="0.3">
      <c r="A520" s="1601"/>
      <c r="B520" s="1559"/>
      <c r="C520" s="966" t="s">
        <v>1768</v>
      </c>
      <c r="D520" s="967"/>
      <c r="E520" s="967"/>
      <c r="F520" s="1045"/>
      <c r="G520" s="559" t="s">
        <v>966</v>
      </c>
      <c r="H520" s="966" t="s">
        <v>70</v>
      </c>
      <c r="I520" s="767"/>
      <c r="J520" s="467">
        <v>12</v>
      </c>
      <c r="K520" s="780"/>
      <c r="L520" s="1076"/>
      <c r="M520" s="1085" t="str">
        <f t="shared" si="142"/>
        <v/>
      </c>
      <c r="N520" s="1216" t="str">
        <f t="shared" si="141"/>
        <v/>
      </c>
      <c r="O520" s="1186"/>
      <c r="P520" s="1013" t="str">
        <f t="shared" si="138"/>
        <v/>
      </c>
      <c r="Q520" s="1272"/>
      <c r="R520" s="1283"/>
      <c r="S520" s="1014" t="str">
        <f t="shared" si="139"/>
        <v/>
      </c>
      <c r="T520" s="1231" t="str">
        <f t="shared" si="143"/>
        <v>Sin Iniciar</v>
      </c>
      <c r="U520" s="1164" t="str">
        <f t="shared" si="144"/>
        <v>6</v>
      </c>
      <c r="V520" s="845"/>
      <c r="W520" s="1302">
        <f t="shared" si="140"/>
        <v>1</v>
      </c>
    </row>
    <row r="521" spans="1:23" s="105" customFormat="1" ht="35.25" hidden="1" customHeight="1" outlineLevel="3" thickBot="1" x14ac:dyDescent="0.3">
      <c r="A521" s="1601"/>
      <c r="B521" s="1559"/>
      <c r="C521" s="966" t="s">
        <v>1768</v>
      </c>
      <c r="D521" s="967"/>
      <c r="E521" s="967"/>
      <c r="F521" s="1045"/>
      <c r="G521" s="559" t="s">
        <v>967</v>
      </c>
      <c r="H521" s="966" t="s">
        <v>70</v>
      </c>
      <c r="I521" s="767"/>
      <c r="J521" s="467">
        <v>12</v>
      </c>
      <c r="K521" s="780"/>
      <c r="L521" s="1076"/>
      <c r="M521" s="1085" t="str">
        <f t="shared" si="142"/>
        <v/>
      </c>
      <c r="N521" s="1216" t="str">
        <f t="shared" si="141"/>
        <v/>
      </c>
      <c r="O521" s="1186"/>
      <c r="P521" s="1013" t="str">
        <f t="shared" si="138"/>
        <v/>
      </c>
      <c r="Q521" s="1272"/>
      <c r="R521" s="1283"/>
      <c r="S521" s="1014" t="str">
        <f t="shared" si="139"/>
        <v/>
      </c>
      <c r="T521" s="1231" t="str">
        <f t="shared" si="143"/>
        <v>Sin Iniciar</v>
      </c>
      <c r="U521" s="1164" t="str">
        <f t="shared" si="144"/>
        <v>6</v>
      </c>
      <c r="V521" s="845"/>
      <c r="W521" s="1302">
        <f t="shared" si="140"/>
        <v>1</v>
      </c>
    </row>
    <row r="522" spans="1:23" s="105" customFormat="1" ht="39" hidden="1" customHeight="1" outlineLevel="3" thickBot="1" x14ac:dyDescent="0.3">
      <c r="A522" s="1601"/>
      <c r="B522" s="1559"/>
      <c r="C522" s="966" t="s">
        <v>1768</v>
      </c>
      <c r="D522" s="967"/>
      <c r="E522" s="967"/>
      <c r="F522" s="1045"/>
      <c r="G522" s="559" t="s">
        <v>968</v>
      </c>
      <c r="H522" s="966" t="s">
        <v>70</v>
      </c>
      <c r="I522" s="767"/>
      <c r="J522" s="467">
        <v>10</v>
      </c>
      <c r="K522" s="780"/>
      <c r="L522" s="1076"/>
      <c r="M522" s="1085" t="str">
        <f t="shared" si="142"/>
        <v/>
      </c>
      <c r="N522" s="1216" t="str">
        <f t="shared" si="141"/>
        <v/>
      </c>
      <c r="O522" s="1186"/>
      <c r="P522" s="1013" t="str">
        <f t="shared" si="138"/>
        <v/>
      </c>
      <c r="Q522" s="1272"/>
      <c r="R522" s="1283"/>
      <c r="S522" s="1014" t="str">
        <f t="shared" si="139"/>
        <v/>
      </c>
      <c r="T522" s="1231" t="str">
        <f t="shared" si="143"/>
        <v>Sin Iniciar</v>
      </c>
      <c r="U522" s="1164" t="str">
        <f t="shared" si="144"/>
        <v>6</v>
      </c>
      <c r="V522" s="845"/>
      <c r="W522" s="1302">
        <f t="shared" si="140"/>
        <v>1</v>
      </c>
    </row>
    <row r="523" spans="1:23" s="105" customFormat="1" ht="35.25" hidden="1" customHeight="1" outlineLevel="3" thickBot="1" x14ac:dyDescent="0.3">
      <c r="A523" s="1601"/>
      <c r="B523" s="1559"/>
      <c r="C523" s="966" t="s">
        <v>1768</v>
      </c>
      <c r="D523" s="967"/>
      <c r="E523" s="967"/>
      <c r="F523" s="1045"/>
      <c r="G523" s="559" t="s">
        <v>969</v>
      </c>
      <c r="H523" s="966" t="s">
        <v>70</v>
      </c>
      <c r="I523" s="767"/>
      <c r="J523" s="467">
        <v>25</v>
      </c>
      <c r="K523" s="780"/>
      <c r="L523" s="1076"/>
      <c r="M523" s="1085" t="str">
        <f t="shared" si="142"/>
        <v/>
      </c>
      <c r="N523" s="1216" t="str">
        <f t="shared" si="141"/>
        <v/>
      </c>
      <c r="O523" s="1186"/>
      <c r="P523" s="1013" t="str">
        <f t="shared" si="138"/>
        <v/>
      </c>
      <c r="Q523" s="1272"/>
      <c r="R523" s="1283"/>
      <c r="S523" s="1014" t="str">
        <f t="shared" si="139"/>
        <v/>
      </c>
      <c r="T523" s="1231" t="str">
        <f t="shared" si="143"/>
        <v>Sin Iniciar</v>
      </c>
      <c r="U523" s="1164" t="str">
        <f t="shared" si="144"/>
        <v>6</v>
      </c>
      <c r="V523" s="845"/>
      <c r="W523" s="1302">
        <f t="shared" si="140"/>
        <v>1</v>
      </c>
    </row>
    <row r="524" spans="1:23" s="105" customFormat="1" ht="35.25" hidden="1" customHeight="1" outlineLevel="3" thickBot="1" x14ac:dyDescent="0.3">
      <c r="A524" s="1601"/>
      <c r="B524" s="1559"/>
      <c r="C524" s="966" t="s">
        <v>1768</v>
      </c>
      <c r="D524" s="967"/>
      <c r="E524" s="967"/>
      <c r="F524" s="1045"/>
      <c r="G524" s="559" t="s">
        <v>970</v>
      </c>
      <c r="H524" s="966" t="s">
        <v>70</v>
      </c>
      <c r="I524" s="767"/>
      <c r="J524" s="467">
        <v>25</v>
      </c>
      <c r="K524" s="780"/>
      <c r="L524" s="1076"/>
      <c r="M524" s="1085" t="str">
        <f t="shared" si="142"/>
        <v/>
      </c>
      <c r="N524" s="1216" t="str">
        <f t="shared" si="141"/>
        <v/>
      </c>
      <c r="O524" s="1186"/>
      <c r="P524" s="1013" t="str">
        <f t="shared" si="138"/>
        <v/>
      </c>
      <c r="Q524" s="1272"/>
      <c r="R524" s="1283"/>
      <c r="S524" s="1014" t="str">
        <f t="shared" si="139"/>
        <v/>
      </c>
      <c r="T524" s="1231" t="str">
        <f t="shared" si="143"/>
        <v>Sin Iniciar</v>
      </c>
      <c r="U524" s="1164" t="str">
        <f t="shared" si="144"/>
        <v>6</v>
      </c>
      <c r="V524" s="845"/>
      <c r="W524" s="1302">
        <f t="shared" si="140"/>
        <v>1</v>
      </c>
    </row>
    <row r="525" spans="1:23" s="105" customFormat="1" ht="39" hidden="1" customHeight="1" outlineLevel="3" thickBot="1" x14ac:dyDescent="0.3">
      <c r="A525" s="1601"/>
      <c r="B525" s="1559"/>
      <c r="C525" s="966" t="s">
        <v>1768</v>
      </c>
      <c r="D525" s="967"/>
      <c r="E525" s="967"/>
      <c r="F525" s="1045"/>
      <c r="G525" s="559" t="s">
        <v>971</v>
      </c>
      <c r="H525" s="966" t="s">
        <v>70</v>
      </c>
      <c r="I525" s="767"/>
      <c r="J525" s="467">
        <v>25</v>
      </c>
      <c r="K525" s="780"/>
      <c r="L525" s="1076"/>
      <c r="M525" s="1085" t="str">
        <f t="shared" si="142"/>
        <v/>
      </c>
      <c r="N525" s="1216" t="str">
        <f t="shared" si="141"/>
        <v/>
      </c>
      <c r="O525" s="1186"/>
      <c r="P525" s="1013" t="str">
        <f t="shared" si="138"/>
        <v/>
      </c>
      <c r="Q525" s="1272"/>
      <c r="R525" s="1283"/>
      <c r="S525" s="1014" t="str">
        <f t="shared" si="139"/>
        <v/>
      </c>
      <c r="T525" s="1231" t="str">
        <f t="shared" si="143"/>
        <v>Sin Iniciar</v>
      </c>
      <c r="U525" s="1164" t="str">
        <f t="shared" si="144"/>
        <v>6</v>
      </c>
      <c r="V525" s="845"/>
      <c r="W525" s="1302">
        <f t="shared" si="140"/>
        <v>1</v>
      </c>
    </row>
    <row r="526" spans="1:23" s="105" customFormat="1" ht="39" hidden="1" customHeight="1" outlineLevel="3" thickBot="1" x14ac:dyDescent="0.3">
      <c r="A526" s="1601"/>
      <c r="B526" s="1559"/>
      <c r="C526" s="966" t="s">
        <v>1768</v>
      </c>
      <c r="D526" s="967"/>
      <c r="E526" s="967"/>
      <c r="F526" s="1045"/>
      <c r="G526" s="559" t="s">
        <v>972</v>
      </c>
      <c r="H526" s="966" t="s">
        <v>70</v>
      </c>
      <c r="I526" s="767"/>
      <c r="J526" s="467">
        <v>12</v>
      </c>
      <c r="K526" s="780"/>
      <c r="L526" s="1076"/>
      <c r="M526" s="1085" t="str">
        <f t="shared" si="142"/>
        <v/>
      </c>
      <c r="N526" s="1216" t="str">
        <f t="shared" si="141"/>
        <v/>
      </c>
      <c r="O526" s="1186"/>
      <c r="P526" s="1013" t="str">
        <f t="shared" si="138"/>
        <v/>
      </c>
      <c r="Q526" s="1272"/>
      <c r="R526" s="1283"/>
      <c r="S526" s="1014" t="str">
        <f t="shared" si="139"/>
        <v/>
      </c>
      <c r="T526" s="1231" t="str">
        <f t="shared" si="143"/>
        <v>Sin Iniciar</v>
      </c>
      <c r="U526" s="1164" t="str">
        <f t="shared" si="144"/>
        <v>6</v>
      </c>
      <c r="V526" s="845"/>
      <c r="W526" s="1302">
        <f t="shared" si="140"/>
        <v>1</v>
      </c>
    </row>
    <row r="527" spans="1:23" s="105" customFormat="1" ht="35.25" hidden="1" customHeight="1" outlineLevel="3" thickBot="1" x14ac:dyDescent="0.3">
      <c r="A527" s="1601"/>
      <c r="B527" s="1559"/>
      <c r="C527" s="966" t="s">
        <v>1768</v>
      </c>
      <c r="D527" s="967"/>
      <c r="E527" s="967"/>
      <c r="F527" s="1045"/>
      <c r="G527" s="559" t="s">
        <v>973</v>
      </c>
      <c r="H527" s="966" t="s">
        <v>70</v>
      </c>
      <c r="I527" s="767"/>
      <c r="J527" s="467">
        <v>10</v>
      </c>
      <c r="K527" s="780"/>
      <c r="L527" s="1076"/>
      <c r="M527" s="1085" t="str">
        <f t="shared" si="142"/>
        <v/>
      </c>
      <c r="N527" s="1216" t="str">
        <f t="shared" si="141"/>
        <v/>
      </c>
      <c r="O527" s="1186"/>
      <c r="P527" s="1013" t="str">
        <f t="shared" si="138"/>
        <v/>
      </c>
      <c r="Q527" s="1272"/>
      <c r="R527" s="1283"/>
      <c r="S527" s="1014" t="str">
        <f t="shared" si="139"/>
        <v/>
      </c>
      <c r="T527" s="1231" t="str">
        <f t="shared" si="143"/>
        <v>Sin Iniciar</v>
      </c>
      <c r="U527" s="1164" t="str">
        <f t="shared" si="144"/>
        <v>6</v>
      </c>
      <c r="V527" s="845"/>
      <c r="W527" s="1302">
        <f t="shared" si="140"/>
        <v>1</v>
      </c>
    </row>
    <row r="528" spans="1:23" s="105" customFormat="1" ht="35.25" hidden="1" customHeight="1" outlineLevel="3" thickBot="1" x14ac:dyDescent="0.3">
      <c r="A528" s="1601"/>
      <c r="B528" s="1559"/>
      <c r="C528" s="966" t="s">
        <v>1768</v>
      </c>
      <c r="D528" s="967"/>
      <c r="E528" s="967"/>
      <c r="F528" s="1045"/>
      <c r="G528" s="559" t="s">
        <v>974</v>
      </c>
      <c r="H528" s="966" t="s">
        <v>70</v>
      </c>
      <c r="I528" s="767"/>
      <c r="J528" s="467">
        <v>25</v>
      </c>
      <c r="K528" s="780"/>
      <c r="L528" s="1076"/>
      <c r="M528" s="1085" t="str">
        <f t="shared" si="142"/>
        <v/>
      </c>
      <c r="N528" s="1216" t="str">
        <f t="shared" si="141"/>
        <v/>
      </c>
      <c r="O528" s="1186"/>
      <c r="P528" s="1013" t="str">
        <f t="shared" si="138"/>
        <v/>
      </c>
      <c r="Q528" s="1272"/>
      <c r="R528" s="1283"/>
      <c r="S528" s="1014" t="str">
        <f t="shared" si="139"/>
        <v/>
      </c>
      <c r="T528" s="1231" t="str">
        <f t="shared" si="143"/>
        <v>Sin Iniciar</v>
      </c>
      <c r="U528" s="1164" t="str">
        <f t="shared" si="144"/>
        <v>6</v>
      </c>
      <c r="V528" s="845"/>
      <c r="W528" s="1302">
        <f t="shared" si="140"/>
        <v>1</v>
      </c>
    </row>
    <row r="529" spans="1:23" s="105" customFormat="1" ht="35.25" hidden="1" customHeight="1" outlineLevel="3" thickBot="1" x14ac:dyDescent="0.3">
      <c r="A529" s="1601"/>
      <c r="B529" s="1559"/>
      <c r="C529" s="966" t="s">
        <v>1768</v>
      </c>
      <c r="D529" s="967"/>
      <c r="E529" s="967"/>
      <c r="F529" s="1045"/>
      <c r="G529" s="559" t="s">
        <v>975</v>
      </c>
      <c r="H529" s="966" t="s">
        <v>70</v>
      </c>
      <c r="I529" s="767"/>
      <c r="J529" s="467">
        <v>12</v>
      </c>
      <c r="K529" s="780"/>
      <c r="L529" s="1076"/>
      <c r="M529" s="1085" t="str">
        <f t="shared" si="142"/>
        <v/>
      </c>
      <c r="N529" s="1216" t="str">
        <f t="shared" si="141"/>
        <v/>
      </c>
      <c r="O529" s="1186"/>
      <c r="P529" s="1013" t="str">
        <f t="shared" ref="P529:P592" si="145">+IF(N529="","",IFERROR(IF(MONTH($C$2)&lt;MONTH(D529),"",IF(E529&lt;$C$2,1,IF(D529&lt;$C$2,($C$2-D529)/(E529-D529),0))),0))</f>
        <v/>
      </c>
      <c r="Q529" s="1272"/>
      <c r="R529" s="1283"/>
      <c r="S529" s="1014" t="str">
        <f t="shared" ref="S529:S592" si="146">IF(P529="","",IF(Q529&gt;P529,1,(Q529/P529)))</f>
        <v/>
      </c>
      <c r="T529" s="1231" t="str">
        <f t="shared" si="143"/>
        <v>Sin Iniciar</v>
      </c>
      <c r="U529" s="1164" t="str">
        <f t="shared" si="144"/>
        <v>6</v>
      </c>
      <c r="V529" s="845"/>
      <c r="W529" s="1302">
        <f t="shared" si="140"/>
        <v>1</v>
      </c>
    </row>
    <row r="530" spans="1:23" s="105" customFormat="1" ht="35.25" hidden="1" customHeight="1" outlineLevel="3" thickBot="1" x14ac:dyDescent="0.3">
      <c r="A530" s="1601"/>
      <c r="B530" s="1559"/>
      <c r="C530" s="966" t="s">
        <v>1768</v>
      </c>
      <c r="D530" s="967"/>
      <c r="E530" s="967"/>
      <c r="F530" s="1045"/>
      <c r="G530" s="559" t="s">
        <v>976</v>
      </c>
      <c r="H530" s="966" t="s">
        <v>70</v>
      </c>
      <c r="I530" s="767"/>
      <c r="J530" s="467">
        <v>12</v>
      </c>
      <c r="K530" s="780"/>
      <c r="L530" s="1076"/>
      <c r="M530" s="1085" t="str">
        <f t="shared" si="142"/>
        <v/>
      </c>
      <c r="N530" s="1216" t="str">
        <f t="shared" si="141"/>
        <v/>
      </c>
      <c r="O530" s="1186"/>
      <c r="P530" s="1013" t="str">
        <f t="shared" si="145"/>
        <v/>
      </c>
      <c r="Q530" s="1272"/>
      <c r="R530" s="1283"/>
      <c r="S530" s="1014" t="str">
        <f t="shared" si="146"/>
        <v/>
      </c>
      <c r="T530" s="1231" t="str">
        <f t="shared" si="143"/>
        <v>Sin Iniciar</v>
      </c>
      <c r="U530" s="1164" t="str">
        <f t="shared" si="144"/>
        <v>6</v>
      </c>
      <c r="V530" s="845"/>
      <c r="W530" s="1302">
        <f t="shared" si="140"/>
        <v>1</v>
      </c>
    </row>
    <row r="531" spans="1:23" s="105" customFormat="1" ht="35.25" hidden="1" customHeight="1" outlineLevel="3" thickBot="1" x14ac:dyDescent="0.3">
      <c r="A531" s="1601"/>
      <c r="B531" s="1559"/>
      <c r="C531" s="966" t="s">
        <v>1768</v>
      </c>
      <c r="D531" s="967"/>
      <c r="E531" s="967"/>
      <c r="F531" s="1045"/>
      <c r="G531" s="559" t="s">
        <v>977</v>
      </c>
      <c r="H531" s="966" t="s">
        <v>70</v>
      </c>
      <c r="I531" s="767"/>
      <c r="J531" s="467">
        <v>8</v>
      </c>
      <c r="K531" s="780"/>
      <c r="L531" s="1076"/>
      <c r="M531" s="1085" t="str">
        <f t="shared" si="142"/>
        <v/>
      </c>
      <c r="N531" s="1216" t="str">
        <f t="shared" si="141"/>
        <v/>
      </c>
      <c r="O531" s="1186"/>
      <c r="P531" s="1013" t="str">
        <f t="shared" si="145"/>
        <v/>
      </c>
      <c r="Q531" s="1272"/>
      <c r="R531" s="1283"/>
      <c r="S531" s="1014" t="str">
        <f t="shared" si="146"/>
        <v/>
      </c>
      <c r="T531" s="1231" t="str">
        <f t="shared" si="143"/>
        <v>Sin Iniciar</v>
      </c>
      <c r="U531" s="1164" t="str">
        <f t="shared" si="144"/>
        <v>6</v>
      </c>
      <c r="V531" s="845"/>
      <c r="W531" s="1302">
        <f t="shared" si="140"/>
        <v>1</v>
      </c>
    </row>
    <row r="532" spans="1:23" s="105" customFormat="1" ht="39" hidden="1" customHeight="1" outlineLevel="3" thickBot="1" x14ac:dyDescent="0.3">
      <c r="A532" s="1601"/>
      <c r="B532" s="1559"/>
      <c r="C532" s="966" t="s">
        <v>1768</v>
      </c>
      <c r="D532" s="967"/>
      <c r="E532" s="967"/>
      <c r="F532" s="1045"/>
      <c r="G532" s="559" t="s">
        <v>978</v>
      </c>
      <c r="H532" s="966" t="s">
        <v>70</v>
      </c>
      <c r="I532" s="767"/>
      <c r="J532" s="467">
        <v>5</v>
      </c>
      <c r="K532" s="780"/>
      <c r="L532" s="1076"/>
      <c r="M532" s="1085" t="str">
        <f t="shared" si="142"/>
        <v/>
      </c>
      <c r="N532" s="1216" t="str">
        <f t="shared" si="141"/>
        <v/>
      </c>
      <c r="O532" s="1186"/>
      <c r="P532" s="1013" t="str">
        <f t="shared" si="145"/>
        <v/>
      </c>
      <c r="Q532" s="1272"/>
      <c r="R532" s="1283"/>
      <c r="S532" s="1014" t="str">
        <f t="shared" si="146"/>
        <v/>
      </c>
      <c r="T532" s="1231" t="str">
        <f t="shared" si="143"/>
        <v>Sin Iniciar</v>
      </c>
      <c r="U532" s="1164" t="str">
        <f t="shared" si="144"/>
        <v>6</v>
      </c>
      <c r="V532" s="845"/>
      <c r="W532" s="1302">
        <f t="shared" si="140"/>
        <v>1</v>
      </c>
    </row>
    <row r="533" spans="1:23" s="105" customFormat="1" ht="39" hidden="1" customHeight="1" outlineLevel="3" thickBot="1" x14ac:dyDescent="0.3">
      <c r="A533" s="1601"/>
      <c r="B533" s="1559"/>
      <c r="C533" s="966" t="s">
        <v>1768</v>
      </c>
      <c r="D533" s="967"/>
      <c r="E533" s="967"/>
      <c r="F533" s="1045"/>
      <c r="G533" s="559" t="s">
        <v>979</v>
      </c>
      <c r="H533" s="966" t="s">
        <v>70</v>
      </c>
      <c r="I533" s="767"/>
      <c r="J533" s="467">
        <v>8</v>
      </c>
      <c r="K533" s="780"/>
      <c r="L533" s="1076"/>
      <c r="M533" s="1085" t="str">
        <f t="shared" si="142"/>
        <v/>
      </c>
      <c r="N533" s="1216" t="str">
        <f t="shared" si="141"/>
        <v/>
      </c>
      <c r="O533" s="1186"/>
      <c r="P533" s="1013" t="str">
        <f t="shared" si="145"/>
        <v/>
      </c>
      <c r="Q533" s="1272"/>
      <c r="R533" s="1283"/>
      <c r="S533" s="1014" t="str">
        <f t="shared" si="146"/>
        <v/>
      </c>
      <c r="T533" s="1231" t="str">
        <f t="shared" si="143"/>
        <v>Sin Iniciar</v>
      </c>
      <c r="U533" s="1164" t="str">
        <f t="shared" si="144"/>
        <v>6</v>
      </c>
      <c r="V533" s="845"/>
      <c r="W533" s="1302">
        <f t="shared" si="140"/>
        <v>1</v>
      </c>
    </row>
    <row r="534" spans="1:23" s="105" customFormat="1" ht="35.25" hidden="1" customHeight="1" outlineLevel="3" thickBot="1" x14ac:dyDescent="0.3">
      <c r="A534" s="1601"/>
      <c r="B534" s="1559"/>
      <c r="C534" s="966" t="s">
        <v>1768</v>
      </c>
      <c r="D534" s="967"/>
      <c r="E534" s="967"/>
      <c r="F534" s="1045"/>
      <c r="G534" s="559" t="s">
        <v>980</v>
      </c>
      <c r="H534" s="966" t="s">
        <v>70</v>
      </c>
      <c r="I534" s="767"/>
      <c r="J534" s="467">
        <v>8</v>
      </c>
      <c r="K534" s="780"/>
      <c r="L534" s="1076"/>
      <c r="M534" s="1085" t="str">
        <f t="shared" si="142"/>
        <v/>
      </c>
      <c r="N534" s="1216" t="str">
        <f t="shared" si="141"/>
        <v/>
      </c>
      <c r="O534" s="1186"/>
      <c r="P534" s="1013" t="str">
        <f t="shared" si="145"/>
        <v/>
      </c>
      <c r="Q534" s="1272"/>
      <c r="R534" s="1283"/>
      <c r="S534" s="1014" t="str">
        <f t="shared" si="146"/>
        <v/>
      </c>
      <c r="T534" s="1231" t="str">
        <f t="shared" si="143"/>
        <v>Sin Iniciar</v>
      </c>
      <c r="U534" s="1164" t="str">
        <f t="shared" si="144"/>
        <v>6</v>
      </c>
      <c r="V534" s="845"/>
      <c r="W534" s="1302">
        <f t="shared" si="140"/>
        <v>1</v>
      </c>
    </row>
    <row r="535" spans="1:23" s="105" customFormat="1" ht="35.25" hidden="1" customHeight="1" outlineLevel="3" thickBot="1" x14ac:dyDescent="0.3">
      <c r="A535" s="1601"/>
      <c r="B535" s="1559"/>
      <c r="C535" s="966" t="s">
        <v>1768</v>
      </c>
      <c r="D535" s="967"/>
      <c r="E535" s="967"/>
      <c r="F535" s="1045"/>
      <c r="G535" s="559" t="s">
        <v>981</v>
      </c>
      <c r="H535" s="966" t="s">
        <v>70</v>
      </c>
      <c r="I535" s="767"/>
      <c r="J535" s="467">
        <v>12</v>
      </c>
      <c r="K535" s="780"/>
      <c r="L535" s="1076"/>
      <c r="M535" s="1085" t="str">
        <f t="shared" si="142"/>
        <v/>
      </c>
      <c r="N535" s="1216" t="str">
        <f t="shared" si="141"/>
        <v/>
      </c>
      <c r="O535" s="1186"/>
      <c r="P535" s="1013" t="str">
        <f t="shared" si="145"/>
        <v/>
      </c>
      <c r="Q535" s="1272"/>
      <c r="R535" s="1283"/>
      <c r="S535" s="1014" t="str">
        <f t="shared" si="146"/>
        <v/>
      </c>
      <c r="T535" s="1231" t="str">
        <f t="shared" si="143"/>
        <v>Sin Iniciar</v>
      </c>
      <c r="U535" s="1164" t="str">
        <f t="shared" si="144"/>
        <v>6</v>
      </c>
      <c r="V535" s="845"/>
      <c r="W535" s="1302">
        <f t="shared" si="140"/>
        <v>1</v>
      </c>
    </row>
    <row r="536" spans="1:23" s="105" customFormat="1" ht="39" hidden="1" customHeight="1" outlineLevel="3" thickBot="1" x14ac:dyDescent="0.3">
      <c r="A536" s="1601"/>
      <c r="B536" s="1559"/>
      <c r="C536" s="966" t="s">
        <v>1768</v>
      </c>
      <c r="D536" s="967"/>
      <c r="E536" s="967"/>
      <c r="F536" s="1045"/>
      <c r="G536" s="559" t="s">
        <v>982</v>
      </c>
      <c r="H536" s="966" t="s">
        <v>70</v>
      </c>
      <c r="I536" s="767"/>
      <c r="J536" s="467">
        <v>8</v>
      </c>
      <c r="K536" s="780"/>
      <c r="L536" s="1076"/>
      <c r="M536" s="1085" t="str">
        <f t="shared" si="142"/>
        <v/>
      </c>
      <c r="N536" s="1216" t="str">
        <f t="shared" si="141"/>
        <v/>
      </c>
      <c r="O536" s="1186"/>
      <c r="P536" s="1013" t="str">
        <f t="shared" si="145"/>
        <v/>
      </c>
      <c r="Q536" s="1272"/>
      <c r="R536" s="1283"/>
      <c r="S536" s="1014" t="str">
        <f t="shared" si="146"/>
        <v/>
      </c>
      <c r="T536" s="1231" t="str">
        <f t="shared" si="143"/>
        <v>Sin Iniciar</v>
      </c>
      <c r="U536" s="1164" t="str">
        <f t="shared" si="144"/>
        <v>6</v>
      </c>
      <c r="V536" s="845"/>
      <c r="W536" s="1302">
        <f t="shared" si="140"/>
        <v>1</v>
      </c>
    </row>
    <row r="537" spans="1:23" s="105" customFormat="1" ht="35.25" hidden="1" customHeight="1" outlineLevel="3" thickBot="1" x14ac:dyDescent="0.3">
      <c r="A537" s="1601"/>
      <c r="B537" s="1559"/>
      <c r="C537" s="966" t="s">
        <v>1768</v>
      </c>
      <c r="D537" s="967"/>
      <c r="E537" s="967"/>
      <c r="F537" s="1045"/>
      <c r="G537" s="559" t="s">
        <v>983</v>
      </c>
      <c r="H537" s="966" t="s">
        <v>70</v>
      </c>
      <c r="I537" s="767"/>
      <c r="J537" s="467">
        <v>12</v>
      </c>
      <c r="K537" s="780"/>
      <c r="L537" s="1076"/>
      <c r="M537" s="1085" t="str">
        <f t="shared" si="142"/>
        <v/>
      </c>
      <c r="N537" s="1216" t="str">
        <f t="shared" si="141"/>
        <v/>
      </c>
      <c r="O537" s="1186"/>
      <c r="P537" s="1013" t="str">
        <f t="shared" si="145"/>
        <v/>
      </c>
      <c r="Q537" s="1272"/>
      <c r="R537" s="1283"/>
      <c r="S537" s="1014" t="str">
        <f t="shared" si="146"/>
        <v/>
      </c>
      <c r="T537" s="1231" t="str">
        <f t="shared" si="143"/>
        <v>Sin Iniciar</v>
      </c>
      <c r="U537" s="1164" t="str">
        <f t="shared" si="144"/>
        <v>6</v>
      </c>
      <c r="V537" s="845"/>
      <c r="W537" s="1302">
        <f t="shared" si="140"/>
        <v>1</v>
      </c>
    </row>
    <row r="538" spans="1:23" s="105" customFormat="1" ht="39" hidden="1" customHeight="1" outlineLevel="3" thickBot="1" x14ac:dyDescent="0.3">
      <c r="A538" s="1601"/>
      <c r="B538" s="1559"/>
      <c r="C538" s="966" t="s">
        <v>1768</v>
      </c>
      <c r="D538" s="967"/>
      <c r="E538" s="967"/>
      <c r="F538" s="1045"/>
      <c r="G538" s="559" t="s">
        <v>984</v>
      </c>
      <c r="H538" s="966" t="s">
        <v>70</v>
      </c>
      <c r="I538" s="767"/>
      <c r="J538" s="467">
        <v>8</v>
      </c>
      <c r="K538" s="780"/>
      <c r="L538" s="1076"/>
      <c r="M538" s="1085" t="str">
        <f t="shared" si="142"/>
        <v/>
      </c>
      <c r="N538" s="1216" t="str">
        <f t="shared" si="141"/>
        <v/>
      </c>
      <c r="O538" s="1186"/>
      <c r="P538" s="1013" t="str">
        <f t="shared" si="145"/>
        <v/>
      </c>
      <c r="Q538" s="1272"/>
      <c r="R538" s="1283"/>
      <c r="S538" s="1014" t="str">
        <f t="shared" si="146"/>
        <v/>
      </c>
      <c r="T538" s="1231" t="str">
        <f t="shared" si="143"/>
        <v>Sin Iniciar</v>
      </c>
      <c r="U538" s="1164" t="str">
        <f t="shared" si="144"/>
        <v>6</v>
      </c>
      <c r="V538" s="845"/>
      <c r="W538" s="1302">
        <f t="shared" si="140"/>
        <v>1</v>
      </c>
    </row>
    <row r="539" spans="1:23" s="105" customFormat="1" ht="35.25" hidden="1" customHeight="1" outlineLevel="3" thickBot="1" x14ac:dyDescent="0.3">
      <c r="A539" s="1601"/>
      <c r="B539" s="1559"/>
      <c r="C539" s="966" t="s">
        <v>1768</v>
      </c>
      <c r="D539" s="967"/>
      <c r="E539" s="967"/>
      <c r="F539" s="1045"/>
      <c r="G539" s="559" t="s">
        <v>985</v>
      </c>
      <c r="H539" s="966" t="s">
        <v>70</v>
      </c>
      <c r="I539" s="767"/>
      <c r="J539" s="467">
        <v>20</v>
      </c>
      <c r="K539" s="780"/>
      <c r="L539" s="1076"/>
      <c r="M539" s="1085" t="str">
        <f t="shared" si="142"/>
        <v/>
      </c>
      <c r="N539" s="1216" t="str">
        <f t="shared" si="141"/>
        <v/>
      </c>
      <c r="O539" s="1186"/>
      <c r="P539" s="1013" t="str">
        <f t="shared" si="145"/>
        <v/>
      </c>
      <c r="Q539" s="1272"/>
      <c r="R539" s="1283"/>
      <c r="S539" s="1014" t="str">
        <f t="shared" si="146"/>
        <v/>
      </c>
      <c r="T539" s="1231" t="str">
        <f t="shared" si="143"/>
        <v>Sin Iniciar</v>
      </c>
      <c r="U539" s="1164" t="str">
        <f t="shared" si="144"/>
        <v>6</v>
      </c>
      <c r="V539" s="845"/>
      <c r="W539" s="1302">
        <f t="shared" si="140"/>
        <v>1</v>
      </c>
    </row>
    <row r="540" spans="1:23" s="105" customFormat="1" ht="35.25" hidden="1" customHeight="1" outlineLevel="3" thickBot="1" x14ac:dyDescent="0.3">
      <c r="A540" s="1601"/>
      <c r="B540" s="1559"/>
      <c r="C540" s="966" t="s">
        <v>1768</v>
      </c>
      <c r="D540" s="967"/>
      <c r="E540" s="967"/>
      <c r="F540" s="1045"/>
      <c r="G540" s="559" t="s">
        <v>986</v>
      </c>
      <c r="H540" s="966" t="s">
        <v>70</v>
      </c>
      <c r="I540" s="767"/>
      <c r="J540" s="467">
        <v>20</v>
      </c>
      <c r="K540" s="780"/>
      <c r="L540" s="1076"/>
      <c r="M540" s="1085" t="str">
        <f t="shared" si="142"/>
        <v/>
      </c>
      <c r="N540" s="1216" t="str">
        <f t="shared" si="141"/>
        <v/>
      </c>
      <c r="O540" s="1186"/>
      <c r="P540" s="1013" t="str">
        <f t="shared" si="145"/>
        <v/>
      </c>
      <c r="Q540" s="1272"/>
      <c r="R540" s="1283"/>
      <c r="S540" s="1014" t="str">
        <f t="shared" si="146"/>
        <v/>
      </c>
      <c r="T540" s="1231" t="str">
        <f t="shared" si="143"/>
        <v>Sin Iniciar</v>
      </c>
      <c r="U540" s="1164" t="str">
        <f t="shared" si="144"/>
        <v>6</v>
      </c>
      <c r="V540" s="845"/>
      <c r="W540" s="1302">
        <f t="shared" si="140"/>
        <v>1</v>
      </c>
    </row>
    <row r="541" spans="1:23" s="105" customFormat="1" ht="35.25" hidden="1" customHeight="1" outlineLevel="3" thickBot="1" x14ac:dyDescent="0.3">
      <c r="A541" s="1601"/>
      <c r="B541" s="1559"/>
      <c r="C541" s="966" t="s">
        <v>1768</v>
      </c>
      <c r="D541" s="967"/>
      <c r="E541" s="967"/>
      <c r="F541" s="1045"/>
      <c r="G541" s="559" t="s">
        <v>987</v>
      </c>
      <c r="H541" s="966" t="s">
        <v>70</v>
      </c>
      <c r="I541" s="767"/>
      <c r="J541" s="467">
        <v>20</v>
      </c>
      <c r="K541" s="780"/>
      <c r="L541" s="1076"/>
      <c r="M541" s="1085" t="str">
        <f t="shared" si="142"/>
        <v/>
      </c>
      <c r="N541" s="1216" t="str">
        <f t="shared" si="141"/>
        <v/>
      </c>
      <c r="O541" s="1186"/>
      <c r="P541" s="1013" t="str">
        <f t="shared" si="145"/>
        <v/>
      </c>
      <c r="Q541" s="1272"/>
      <c r="R541" s="1283"/>
      <c r="S541" s="1014" t="str">
        <f t="shared" si="146"/>
        <v/>
      </c>
      <c r="T541" s="1231" t="str">
        <f t="shared" si="143"/>
        <v>Sin Iniciar</v>
      </c>
      <c r="U541" s="1164" t="str">
        <f t="shared" si="144"/>
        <v>6</v>
      </c>
      <c r="V541" s="845"/>
      <c r="W541" s="1302">
        <f t="shared" si="140"/>
        <v>1</v>
      </c>
    </row>
    <row r="542" spans="1:23" s="105" customFormat="1" ht="35.25" hidden="1" customHeight="1" outlineLevel="3" thickBot="1" x14ac:dyDescent="0.3">
      <c r="A542" s="1601"/>
      <c r="B542" s="1559"/>
      <c r="C542" s="966" t="s">
        <v>1768</v>
      </c>
      <c r="D542" s="967"/>
      <c r="E542" s="967"/>
      <c r="F542" s="1045"/>
      <c r="G542" s="559" t="s">
        <v>988</v>
      </c>
      <c r="H542" s="966" t="s">
        <v>70</v>
      </c>
      <c r="I542" s="767"/>
      <c r="J542" s="467">
        <v>25</v>
      </c>
      <c r="K542" s="780"/>
      <c r="L542" s="1076"/>
      <c r="M542" s="1085" t="str">
        <f t="shared" si="142"/>
        <v/>
      </c>
      <c r="N542" s="1216" t="str">
        <f t="shared" si="141"/>
        <v/>
      </c>
      <c r="O542" s="1186"/>
      <c r="P542" s="1013" t="str">
        <f t="shared" si="145"/>
        <v/>
      </c>
      <c r="Q542" s="1272"/>
      <c r="R542" s="1283"/>
      <c r="S542" s="1014" t="str">
        <f t="shared" si="146"/>
        <v/>
      </c>
      <c r="T542" s="1231" t="str">
        <f t="shared" si="143"/>
        <v>Sin Iniciar</v>
      </c>
      <c r="U542" s="1164" t="str">
        <f t="shared" si="144"/>
        <v>6</v>
      </c>
      <c r="V542" s="845"/>
      <c r="W542" s="1302">
        <f t="shared" si="140"/>
        <v>1</v>
      </c>
    </row>
    <row r="543" spans="1:23" s="105" customFormat="1" ht="35.25" hidden="1" customHeight="1" outlineLevel="3" thickBot="1" x14ac:dyDescent="0.3">
      <c r="A543" s="1601"/>
      <c r="B543" s="1559"/>
      <c r="C543" s="966" t="s">
        <v>1768</v>
      </c>
      <c r="D543" s="967"/>
      <c r="E543" s="967"/>
      <c r="F543" s="1045"/>
      <c r="G543" s="559" t="s">
        <v>989</v>
      </c>
      <c r="H543" s="966" t="s">
        <v>70</v>
      </c>
      <c r="I543" s="767"/>
      <c r="J543" s="467">
        <v>25</v>
      </c>
      <c r="K543" s="780"/>
      <c r="L543" s="1076"/>
      <c r="M543" s="1085" t="str">
        <f t="shared" si="142"/>
        <v/>
      </c>
      <c r="N543" s="1216" t="str">
        <f t="shared" si="141"/>
        <v/>
      </c>
      <c r="O543" s="1186"/>
      <c r="P543" s="1013" t="str">
        <f t="shared" si="145"/>
        <v/>
      </c>
      <c r="Q543" s="1272"/>
      <c r="R543" s="1283"/>
      <c r="S543" s="1014" t="str">
        <f t="shared" si="146"/>
        <v/>
      </c>
      <c r="T543" s="1231" t="str">
        <f t="shared" si="143"/>
        <v>Sin Iniciar</v>
      </c>
      <c r="U543" s="1164" t="str">
        <f t="shared" si="144"/>
        <v>6</v>
      </c>
      <c r="V543" s="845"/>
      <c r="W543" s="1302">
        <f t="shared" ref="W543:W606" si="147">1-R543</f>
        <v>1</v>
      </c>
    </row>
    <row r="544" spans="1:23" s="105" customFormat="1" ht="35.25" hidden="1" customHeight="1" outlineLevel="3" thickBot="1" x14ac:dyDescent="0.3">
      <c r="A544" s="1601"/>
      <c r="B544" s="1559"/>
      <c r="C544" s="966" t="s">
        <v>1768</v>
      </c>
      <c r="D544" s="967"/>
      <c r="E544" s="967"/>
      <c r="F544" s="1045"/>
      <c r="G544" s="559" t="s">
        <v>990</v>
      </c>
      <c r="H544" s="966" t="s">
        <v>70</v>
      </c>
      <c r="I544" s="767"/>
      <c r="J544" s="467">
        <v>25</v>
      </c>
      <c r="K544" s="780"/>
      <c r="L544" s="1076"/>
      <c r="M544" s="1085" t="str">
        <f t="shared" si="142"/>
        <v/>
      </c>
      <c r="N544" s="1216" t="str">
        <f t="shared" si="141"/>
        <v/>
      </c>
      <c r="O544" s="1186"/>
      <c r="P544" s="1013" t="str">
        <f t="shared" si="145"/>
        <v/>
      </c>
      <c r="Q544" s="1272"/>
      <c r="R544" s="1283"/>
      <c r="S544" s="1014" t="str">
        <f t="shared" si="146"/>
        <v/>
      </c>
      <c r="T544" s="1231" t="str">
        <f t="shared" si="143"/>
        <v>Sin Iniciar</v>
      </c>
      <c r="U544" s="1164" t="str">
        <f t="shared" si="144"/>
        <v>6</v>
      </c>
      <c r="V544" s="845"/>
      <c r="W544" s="1302">
        <f t="shared" si="147"/>
        <v>1</v>
      </c>
    </row>
    <row r="545" spans="1:23" s="105" customFormat="1" ht="35.25" hidden="1" customHeight="1" outlineLevel="3" thickBot="1" x14ac:dyDescent="0.3">
      <c r="A545" s="1601"/>
      <c r="B545" s="1559"/>
      <c r="C545" s="966" t="s">
        <v>1768</v>
      </c>
      <c r="D545" s="967"/>
      <c r="E545" s="967"/>
      <c r="F545" s="1045"/>
      <c r="G545" s="559" t="s">
        <v>991</v>
      </c>
      <c r="H545" s="966" t="s">
        <v>70</v>
      </c>
      <c r="I545" s="767"/>
      <c r="J545" s="467">
        <v>25</v>
      </c>
      <c r="K545" s="780"/>
      <c r="L545" s="1076"/>
      <c r="M545" s="1085" t="str">
        <f t="shared" si="142"/>
        <v/>
      </c>
      <c r="N545" s="1216" t="str">
        <f t="shared" ref="N545:N608" si="148">+IF(D545="","",IF(AND(MONTH($C$2)&gt;=MONTH(D545),MONTH($C$2)&lt;=MONTH(E545)),"X",""))</f>
        <v/>
      </c>
      <c r="O545" s="1186"/>
      <c r="P545" s="1013" t="str">
        <f t="shared" si="145"/>
        <v/>
      </c>
      <c r="Q545" s="1272"/>
      <c r="R545" s="1283"/>
      <c r="S545" s="1014" t="str">
        <f t="shared" si="146"/>
        <v/>
      </c>
      <c r="T545" s="1231" t="str">
        <f t="shared" si="143"/>
        <v>Sin Iniciar</v>
      </c>
      <c r="U545" s="1164" t="str">
        <f t="shared" si="144"/>
        <v>6</v>
      </c>
      <c r="V545" s="845"/>
      <c r="W545" s="1302">
        <f t="shared" si="147"/>
        <v>1</v>
      </c>
    </row>
    <row r="546" spans="1:23" s="105" customFormat="1" ht="35.25" hidden="1" customHeight="1" outlineLevel="3" thickBot="1" x14ac:dyDescent="0.3">
      <c r="A546" s="1601"/>
      <c r="B546" s="1559"/>
      <c r="C546" s="966" t="s">
        <v>1768</v>
      </c>
      <c r="D546" s="967"/>
      <c r="E546" s="967"/>
      <c r="F546" s="1045"/>
      <c r="G546" s="559" t="s">
        <v>992</v>
      </c>
      <c r="H546" s="966" t="s">
        <v>70</v>
      </c>
      <c r="I546" s="767"/>
      <c r="J546" s="467">
        <v>25</v>
      </c>
      <c r="K546" s="780"/>
      <c r="L546" s="1076"/>
      <c r="M546" s="1085" t="str">
        <f t="shared" si="142"/>
        <v/>
      </c>
      <c r="N546" s="1216" t="str">
        <f t="shared" si="148"/>
        <v/>
      </c>
      <c r="O546" s="1186"/>
      <c r="P546" s="1013" t="str">
        <f t="shared" si="145"/>
        <v/>
      </c>
      <c r="Q546" s="1272"/>
      <c r="R546" s="1283"/>
      <c r="S546" s="1014" t="str">
        <f t="shared" si="146"/>
        <v/>
      </c>
      <c r="T546" s="1231" t="str">
        <f t="shared" si="143"/>
        <v>Sin Iniciar</v>
      </c>
      <c r="U546" s="1164" t="str">
        <f t="shared" si="144"/>
        <v>6</v>
      </c>
      <c r="V546" s="845"/>
      <c r="W546" s="1302">
        <f t="shared" si="147"/>
        <v>1</v>
      </c>
    </row>
    <row r="547" spans="1:23" s="105" customFormat="1" ht="35.25" hidden="1" customHeight="1" outlineLevel="3" thickBot="1" x14ac:dyDescent="0.3">
      <c r="A547" s="1601"/>
      <c r="B547" s="1559"/>
      <c r="C547" s="966" t="s">
        <v>1768</v>
      </c>
      <c r="D547" s="967"/>
      <c r="E547" s="967"/>
      <c r="F547" s="1045"/>
      <c r="G547" s="559" t="s">
        <v>993</v>
      </c>
      <c r="H547" s="966" t="s">
        <v>70</v>
      </c>
      <c r="I547" s="767"/>
      <c r="J547" s="467">
        <v>25</v>
      </c>
      <c r="K547" s="780"/>
      <c r="L547" s="1076"/>
      <c r="M547" s="1085" t="str">
        <f t="shared" si="142"/>
        <v/>
      </c>
      <c r="N547" s="1216" t="str">
        <f t="shared" si="148"/>
        <v/>
      </c>
      <c r="O547" s="1186"/>
      <c r="P547" s="1013" t="str">
        <f t="shared" si="145"/>
        <v/>
      </c>
      <c r="Q547" s="1272"/>
      <c r="R547" s="1283"/>
      <c r="S547" s="1014" t="str">
        <f t="shared" si="146"/>
        <v/>
      </c>
      <c r="T547" s="1231" t="str">
        <f t="shared" si="143"/>
        <v>Sin Iniciar</v>
      </c>
      <c r="U547" s="1164" t="str">
        <f t="shared" si="144"/>
        <v>6</v>
      </c>
      <c r="V547" s="845"/>
      <c r="W547" s="1302">
        <f t="shared" si="147"/>
        <v>1</v>
      </c>
    </row>
    <row r="548" spans="1:23" s="105" customFormat="1" ht="35.25" hidden="1" customHeight="1" outlineLevel="3" thickBot="1" x14ac:dyDescent="0.3">
      <c r="A548" s="1601"/>
      <c r="B548" s="1559"/>
      <c r="C548" s="966" t="s">
        <v>1768</v>
      </c>
      <c r="D548" s="967"/>
      <c r="E548" s="967"/>
      <c r="F548" s="1045"/>
      <c r="G548" s="559" t="s">
        <v>994</v>
      </c>
      <c r="H548" s="966" t="s">
        <v>70</v>
      </c>
      <c r="I548" s="767"/>
      <c r="J548" s="467">
        <v>100</v>
      </c>
      <c r="K548" s="780"/>
      <c r="L548" s="1076"/>
      <c r="M548" s="1085" t="str">
        <f t="shared" si="142"/>
        <v/>
      </c>
      <c r="N548" s="1216" t="str">
        <f t="shared" si="148"/>
        <v/>
      </c>
      <c r="O548" s="1186"/>
      <c r="P548" s="1013" t="str">
        <f t="shared" si="145"/>
        <v/>
      </c>
      <c r="Q548" s="1272"/>
      <c r="R548" s="1283"/>
      <c r="S548" s="1014" t="str">
        <f t="shared" si="146"/>
        <v/>
      </c>
      <c r="T548" s="1231" t="str">
        <f t="shared" si="143"/>
        <v>Sin Iniciar</v>
      </c>
      <c r="U548" s="1164" t="str">
        <f t="shared" si="144"/>
        <v>6</v>
      </c>
      <c r="V548" s="845"/>
      <c r="W548" s="1302">
        <f t="shared" si="147"/>
        <v>1</v>
      </c>
    </row>
    <row r="549" spans="1:23" s="105" customFormat="1" ht="35.25" hidden="1" customHeight="1" outlineLevel="3" thickBot="1" x14ac:dyDescent="0.3">
      <c r="A549" s="1601"/>
      <c r="B549" s="1559"/>
      <c r="C549" s="966" t="s">
        <v>1768</v>
      </c>
      <c r="D549" s="967"/>
      <c r="E549" s="967"/>
      <c r="F549" s="1045"/>
      <c r="G549" s="559" t="s">
        <v>995</v>
      </c>
      <c r="H549" s="966" t="s">
        <v>70</v>
      </c>
      <c r="I549" s="767"/>
      <c r="J549" s="467">
        <v>100</v>
      </c>
      <c r="K549" s="780"/>
      <c r="L549" s="1076"/>
      <c r="M549" s="1085" t="str">
        <f t="shared" si="142"/>
        <v/>
      </c>
      <c r="N549" s="1216" t="str">
        <f t="shared" si="148"/>
        <v/>
      </c>
      <c r="O549" s="1186"/>
      <c r="P549" s="1013" t="str">
        <f t="shared" si="145"/>
        <v/>
      </c>
      <c r="Q549" s="1272"/>
      <c r="R549" s="1283"/>
      <c r="S549" s="1014" t="str">
        <f t="shared" si="146"/>
        <v/>
      </c>
      <c r="T549" s="1231" t="str">
        <f t="shared" si="143"/>
        <v>Sin Iniciar</v>
      </c>
      <c r="U549" s="1164" t="str">
        <f t="shared" si="144"/>
        <v>6</v>
      </c>
      <c r="V549" s="845"/>
      <c r="W549" s="1302">
        <f t="shared" si="147"/>
        <v>1</v>
      </c>
    </row>
    <row r="550" spans="1:23" s="105" customFormat="1" ht="35.25" hidden="1" customHeight="1" outlineLevel="3" thickBot="1" x14ac:dyDescent="0.3">
      <c r="A550" s="1601"/>
      <c r="B550" s="1559"/>
      <c r="C550" s="966" t="s">
        <v>1768</v>
      </c>
      <c r="D550" s="967"/>
      <c r="E550" s="967"/>
      <c r="F550" s="1045"/>
      <c r="G550" s="559" t="s">
        <v>996</v>
      </c>
      <c r="H550" s="966" t="s">
        <v>70</v>
      </c>
      <c r="I550" s="767"/>
      <c r="J550" s="467">
        <v>50</v>
      </c>
      <c r="K550" s="780"/>
      <c r="L550" s="1076"/>
      <c r="M550" s="1085" t="str">
        <f t="shared" si="142"/>
        <v/>
      </c>
      <c r="N550" s="1216" t="str">
        <f t="shared" si="148"/>
        <v/>
      </c>
      <c r="O550" s="1186"/>
      <c r="P550" s="1013" t="str">
        <f t="shared" si="145"/>
        <v/>
      </c>
      <c r="Q550" s="1272"/>
      <c r="R550" s="1283"/>
      <c r="S550" s="1014" t="str">
        <f t="shared" si="146"/>
        <v/>
      </c>
      <c r="T550" s="1231" t="str">
        <f t="shared" si="143"/>
        <v>Sin Iniciar</v>
      </c>
      <c r="U550" s="1164" t="str">
        <f t="shared" si="144"/>
        <v>6</v>
      </c>
      <c r="V550" s="845"/>
      <c r="W550" s="1302">
        <f t="shared" si="147"/>
        <v>1</v>
      </c>
    </row>
    <row r="551" spans="1:23" s="105" customFormat="1" ht="35.25" hidden="1" customHeight="1" outlineLevel="3" thickBot="1" x14ac:dyDescent="0.3">
      <c r="A551" s="1601"/>
      <c r="B551" s="1559"/>
      <c r="C551" s="966" t="s">
        <v>1768</v>
      </c>
      <c r="D551" s="967"/>
      <c r="E551" s="967"/>
      <c r="F551" s="1045"/>
      <c r="G551" s="559" t="s">
        <v>997</v>
      </c>
      <c r="H551" s="966" t="s">
        <v>70</v>
      </c>
      <c r="I551" s="767"/>
      <c r="J551" s="467">
        <v>25</v>
      </c>
      <c r="K551" s="780"/>
      <c r="L551" s="1076"/>
      <c r="M551" s="1085" t="str">
        <f t="shared" si="142"/>
        <v/>
      </c>
      <c r="N551" s="1216" t="str">
        <f t="shared" si="148"/>
        <v/>
      </c>
      <c r="O551" s="1186"/>
      <c r="P551" s="1013" t="str">
        <f t="shared" si="145"/>
        <v/>
      </c>
      <c r="Q551" s="1272"/>
      <c r="R551" s="1283"/>
      <c r="S551" s="1014" t="str">
        <f t="shared" si="146"/>
        <v/>
      </c>
      <c r="T551" s="1231" t="str">
        <f t="shared" si="143"/>
        <v>Sin Iniciar</v>
      </c>
      <c r="U551" s="1164" t="str">
        <f t="shared" si="144"/>
        <v>6</v>
      </c>
      <c r="V551" s="845"/>
      <c r="W551" s="1302">
        <f t="shared" si="147"/>
        <v>1</v>
      </c>
    </row>
    <row r="552" spans="1:23" s="105" customFormat="1" ht="35.25" hidden="1" customHeight="1" outlineLevel="3" thickBot="1" x14ac:dyDescent="0.3">
      <c r="A552" s="1601"/>
      <c r="B552" s="1559"/>
      <c r="C552" s="966" t="s">
        <v>1768</v>
      </c>
      <c r="D552" s="967"/>
      <c r="E552" s="967"/>
      <c r="F552" s="1045"/>
      <c r="G552" s="559" t="s">
        <v>998</v>
      </c>
      <c r="H552" s="966" t="s">
        <v>70</v>
      </c>
      <c r="I552" s="767"/>
      <c r="J552" s="467">
        <v>50</v>
      </c>
      <c r="K552" s="780"/>
      <c r="L552" s="1076"/>
      <c r="M552" s="1085" t="str">
        <f t="shared" si="142"/>
        <v/>
      </c>
      <c r="N552" s="1216" t="str">
        <f t="shared" si="148"/>
        <v/>
      </c>
      <c r="O552" s="1186"/>
      <c r="P552" s="1013" t="str">
        <f t="shared" si="145"/>
        <v/>
      </c>
      <c r="Q552" s="1272"/>
      <c r="R552" s="1283"/>
      <c r="S552" s="1014" t="str">
        <f t="shared" si="146"/>
        <v/>
      </c>
      <c r="T552" s="1231" t="str">
        <f t="shared" si="143"/>
        <v>Sin Iniciar</v>
      </c>
      <c r="U552" s="1164" t="str">
        <f t="shared" si="144"/>
        <v>6</v>
      </c>
      <c r="V552" s="845"/>
      <c r="W552" s="1302">
        <f t="shared" si="147"/>
        <v>1</v>
      </c>
    </row>
    <row r="553" spans="1:23" s="105" customFormat="1" ht="35.25" hidden="1" customHeight="1" outlineLevel="3" thickBot="1" x14ac:dyDescent="0.3">
      <c r="A553" s="1601"/>
      <c r="B553" s="1559"/>
      <c r="C553" s="966" t="s">
        <v>1768</v>
      </c>
      <c r="D553" s="967"/>
      <c r="E553" s="967"/>
      <c r="F553" s="1045"/>
      <c r="G553" s="559" t="s">
        <v>999</v>
      </c>
      <c r="H553" s="966" t="s">
        <v>70</v>
      </c>
      <c r="I553" s="767"/>
      <c r="J553" s="467">
        <v>25</v>
      </c>
      <c r="K553" s="780"/>
      <c r="L553" s="1076"/>
      <c r="M553" s="1085" t="str">
        <f t="shared" si="142"/>
        <v/>
      </c>
      <c r="N553" s="1216" t="str">
        <f t="shared" si="148"/>
        <v/>
      </c>
      <c r="O553" s="1186"/>
      <c r="P553" s="1013" t="str">
        <f t="shared" si="145"/>
        <v/>
      </c>
      <c r="Q553" s="1272"/>
      <c r="R553" s="1283"/>
      <c r="S553" s="1014" t="str">
        <f t="shared" si="146"/>
        <v/>
      </c>
      <c r="T553" s="1231" t="str">
        <f t="shared" si="143"/>
        <v>Sin Iniciar</v>
      </c>
      <c r="U553" s="1164" t="str">
        <f t="shared" si="144"/>
        <v>6</v>
      </c>
      <c r="V553" s="845"/>
      <c r="W553" s="1302">
        <f t="shared" si="147"/>
        <v>1</v>
      </c>
    </row>
    <row r="554" spans="1:23" s="105" customFormat="1" ht="35.25" hidden="1" customHeight="1" outlineLevel="3" thickBot="1" x14ac:dyDescent="0.3">
      <c r="A554" s="1601"/>
      <c r="B554" s="1559"/>
      <c r="C554" s="966" t="s">
        <v>1768</v>
      </c>
      <c r="D554" s="967"/>
      <c r="E554" s="967"/>
      <c r="F554" s="1045"/>
      <c r="G554" s="559" t="s">
        <v>1000</v>
      </c>
      <c r="H554" s="966" t="s">
        <v>70</v>
      </c>
      <c r="I554" s="767"/>
      <c r="J554" s="467">
        <v>50</v>
      </c>
      <c r="K554" s="780"/>
      <c r="L554" s="1076"/>
      <c r="M554" s="1085" t="str">
        <f t="shared" si="142"/>
        <v/>
      </c>
      <c r="N554" s="1216" t="str">
        <f t="shared" si="148"/>
        <v/>
      </c>
      <c r="O554" s="1186"/>
      <c r="P554" s="1013" t="str">
        <f t="shared" si="145"/>
        <v/>
      </c>
      <c r="Q554" s="1272"/>
      <c r="R554" s="1283"/>
      <c r="S554" s="1014" t="str">
        <f t="shared" si="146"/>
        <v/>
      </c>
      <c r="T554" s="1231" t="str">
        <f t="shared" si="143"/>
        <v>Sin Iniciar</v>
      </c>
      <c r="U554" s="1164" t="str">
        <f t="shared" si="144"/>
        <v>6</v>
      </c>
      <c r="V554" s="845"/>
      <c r="W554" s="1302">
        <f t="shared" si="147"/>
        <v>1</v>
      </c>
    </row>
    <row r="555" spans="1:23" s="105" customFormat="1" ht="35.25" hidden="1" customHeight="1" outlineLevel="3" thickBot="1" x14ac:dyDescent="0.3">
      <c r="A555" s="1601"/>
      <c r="B555" s="1559"/>
      <c r="C555" s="966" t="s">
        <v>1768</v>
      </c>
      <c r="D555" s="967"/>
      <c r="E555" s="967"/>
      <c r="F555" s="1045"/>
      <c r="G555" s="559" t="s">
        <v>1001</v>
      </c>
      <c r="H555" s="966" t="s">
        <v>70</v>
      </c>
      <c r="I555" s="767"/>
      <c r="J555" s="467">
        <v>25</v>
      </c>
      <c r="K555" s="780"/>
      <c r="L555" s="1076"/>
      <c r="M555" s="1085" t="str">
        <f t="shared" si="142"/>
        <v/>
      </c>
      <c r="N555" s="1216" t="str">
        <f t="shared" si="148"/>
        <v/>
      </c>
      <c r="O555" s="1186"/>
      <c r="P555" s="1013" t="str">
        <f t="shared" si="145"/>
        <v/>
      </c>
      <c r="Q555" s="1272"/>
      <c r="R555" s="1283"/>
      <c r="S555" s="1014" t="str">
        <f t="shared" si="146"/>
        <v/>
      </c>
      <c r="T555" s="1231" t="str">
        <f t="shared" si="143"/>
        <v>Sin Iniciar</v>
      </c>
      <c r="U555" s="1164" t="str">
        <f t="shared" si="144"/>
        <v>6</v>
      </c>
      <c r="V555" s="845"/>
      <c r="W555" s="1302">
        <f t="shared" si="147"/>
        <v>1</v>
      </c>
    </row>
    <row r="556" spans="1:23" s="105" customFormat="1" ht="35.25" hidden="1" customHeight="1" outlineLevel="3" thickBot="1" x14ac:dyDescent="0.3">
      <c r="A556" s="1601"/>
      <c r="B556" s="1559"/>
      <c r="C556" s="966" t="s">
        <v>1768</v>
      </c>
      <c r="D556" s="967"/>
      <c r="E556" s="967"/>
      <c r="F556" s="1045"/>
      <c r="G556" s="559" t="s">
        <v>1002</v>
      </c>
      <c r="H556" s="966" t="s">
        <v>70</v>
      </c>
      <c r="I556" s="767"/>
      <c r="J556" s="467">
        <v>100</v>
      </c>
      <c r="K556" s="780"/>
      <c r="L556" s="1076"/>
      <c r="M556" s="1085" t="str">
        <f t="shared" ref="M556:M619" si="149">+IF(D556="","",IF(MONTH($C$2)&lt;MONTH(D556),"",E556-D556))</f>
        <v/>
      </c>
      <c r="N556" s="1216" t="str">
        <f t="shared" si="148"/>
        <v/>
      </c>
      <c r="O556" s="1186"/>
      <c r="P556" s="1013" t="str">
        <f t="shared" si="145"/>
        <v/>
      </c>
      <c r="Q556" s="1272"/>
      <c r="R556" s="1283"/>
      <c r="S556" s="1014" t="str">
        <f t="shared" si="146"/>
        <v/>
      </c>
      <c r="T556" s="1231" t="str">
        <f t="shared" si="143"/>
        <v>Sin Iniciar</v>
      </c>
      <c r="U556" s="1164" t="str">
        <f t="shared" si="144"/>
        <v>6</v>
      </c>
      <c r="V556" s="845"/>
      <c r="W556" s="1302">
        <f t="shared" si="147"/>
        <v>1</v>
      </c>
    </row>
    <row r="557" spans="1:23" s="105" customFormat="1" ht="35.25" hidden="1" customHeight="1" outlineLevel="3" thickBot="1" x14ac:dyDescent="0.3">
      <c r="A557" s="1601"/>
      <c r="B557" s="1559"/>
      <c r="C557" s="966" t="s">
        <v>1768</v>
      </c>
      <c r="D557" s="967"/>
      <c r="E557" s="967"/>
      <c r="F557" s="1045"/>
      <c r="G557" s="559" t="s">
        <v>1003</v>
      </c>
      <c r="H557" s="966" t="s">
        <v>70</v>
      </c>
      <c r="I557" s="767"/>
      <c r="J557" s="467">
        <v>100</v>
      </c>
      <c r="K557" s="780"/>
      <c r="L557" s="1076"/>
      <c r="M557" s="1085" t="str">
        <f t="shared" si="149"/>
        <v/>
      </c>
      <c r="N557" s="1216" t="str">
        <f t="shared" si="148"/>
        <v/>
      </c>
      <c r="O557" s="1186"/>
      <c r="P557" s="1013" t="str">
        <f t="shared" si="145"/>
        <v/>
      </c>
      <c r="Q557" s="1272"/>
      <c r="R557" s="1283"/>
      <c r="S557" s="1014" t="str">
        <f t="shared" si="146"/>
        <v/>
      </c>
      <c r="T557" s="1231" t="str">
        <f t="shared" si="143"/>
        <v>Sin Iniciar</v>
      </c>
      <c r="U557" s="1164" t="str">
        <f t="shared" si="144"/>
        <v>6</v>
      </c>
      <c r="V557" s="845"/>
      <c r="W557" s="1302">
        <f t="shared" si="147"/>
        <v>1</v>
      </c>
    </row>
    <row r="558" spans="1:23" s="105" customFormat="1" ht="35.25" hidden="1" customHeight="1" outlineLevel="3" thickBot="1" x14ac:dyDescent="0.3">
      <c r="A558" s="1601"/>
      <c r="B558" s="1559"/>
      <c r="C558" s="966" t="s">
        <v>1768</v>
      </c>
      <c r="D558" s="967"/>
      <c r="E558" s="967"/>
      <c r="F558" s="1045"/>
      <c r="G558" s="559" t="s">
        <v>1004</v>
      </c>
      <c r="H558" s="966" t="s">
        <v>70</v>
      </c>
      <c r="I558" s="767"/>
      <c r="J558" s="467">
        <v>100</v>
      </c>
      <c r="K558" s="780"/>
      <c r="L558" s="1076"/>
      <c r="M558" s="1085" t="str">
        <f t="shared" si="149"/>
        <v/>
      </c>
      <c r="N558" s="1216" t="str">
        <f t="shared" si="148"/>
        <v/>
      </c>
      <c r="O558" s="1186"/>
      <c r="P558" s="1013" t="str">
        <f t="shared" si="145"/>
        <v/>
      </c>
      <c r="Q558" s="1272"/>
      <c r="R558" s="1283"/>
      <c r="S558" s="1014" t="str">
        <f t="shared" si="146"/>
        <v/>
      </c>
      <c r="T558" s="1231" t="str">
        <f t="shared" si="143"/>
        <v>Sin Iniciar</v>
      </c>
      <c r="U558" s="1164" t="str">
        <f t="shared" si="144"/>
        <v>6</v>
      </c>
      <c r="V558" s="845"/>
      <c r="W558" s="1302">
        <f t="shared" si="147"/>
        <v>1</v>
      </c>
    </row>
    <row r="559" spans="1:23" s="105" customFormat="1" ht="35.25" hidden="1" customHeight="1" outlineLevel="3" thickBot="1" x14ac:dyDescent="0.3">
      <c r="A559" s="1601"/>
      <c r="B559" s="1559"/>
      <c r="C559" s="966" t="s">
        <v>1768</v>
      </c>
      <c r="D559" s="967"/>
      <c r="E559" s="967"/>
      <c r="F559" s="1045"/>
      <c r="G559" s="559" t="s">
        <v>1005</v>
      </c>
      <c r="H559" s="966" t="s">
        <v>70</v>
      </c>
      <c r="I559" s="767"/>
      <c r="J559" s="467">
        <v>100</v>
      </c>
      <c r="K559" s="780"/>
      <c r="L559" s="1076"/>
      <c r="M559" s="1085" t="str">
        <f t="shared" si="149"/>
        <v/>
      </c>
      <c r="N559" s="1216" t="str">
        <f t="shared" si="148"/>
        <v/>
      </c>
      <c r="O559" s="1186"/>
      <c r="P559" s="1013" t="str">
        <f t="shared" si="145"/>
        <v/>
      </c>
      <c r="Q559" s="1272"/>
      <c r="R559" s="1283"/>
      <c r="S559" s="1014" t="str">
        <f t="shared" si="146"/>
        <v/>
      </c>
      <c r="T559" s="1231" t="str">
        <f t="shared" si="143"/>
        <v>Sin Iniciar</v>
      </c>
      <c r="U559" s="1164" t="str">
        <f t="shared" si="144"/>
        <v>6</v>
      </c>
      <c r="V559" s="845"/>
      <c r="W559" s="1302">
        <f t="shared" si="147"/>
        <v>1</v>
      </c>
    </row>
    <row r="560" spans="1:23" s="105" customFormat="1" ht="35.25" hidden="1" customHeight="1" outlineLevel="3" thickBot="1" x14ac:dyDescent="0.3">
      <c r="A560" s="1601"/>
      <c r="B560" s="1559"/>
      <c r="C560" s="966" t="s">
        <v>1768</v>
      </c>
      <c r="D560" s="967"/>
      <c r="E560" s="967"/>
      <c r="F560" s="1045"/>
      <c r="G560" s="559" t="s">
        <v>1006</v>
      </c>
      <c r="H560" s="966" t="s">
        <v>70</v>
      </c>
      <c r="I560" s="767"/>
      <c r="J560" s="467">
        <v>25</v>
      </c>
      <c r="K560" s="780"/>
      <c r="L560" s="1076"/>
      <c r="M560" s="1085" t="str">
        <f t="shared" si="149"/>
        <v/>
      </c>
      <c r="N560" s="1216" t="str">
        <f t="shared" si="148"/>
        <v/>
      </c>
      <c r="O560" s="1186"/>
      <c r="P560" s="1013" t="str">
        <f t="shared" si="145"/>
        <v/>
      </c>
      <c r="Q560" s="1272"/>
      <c r="R560" s="1283"/>
      <c r="S560" s="1014" t="str">
        <f t="shared" si="146"/>
        <v/>
      </c>
      <c r="T560" s="1231" t="str">
        <f t="shared" si="143"/>
        <v>Sin Iniciar</v>
      </c>
      <c r="U560" s="1164" t="str">
        <f t="shared" si="144"/>
        <v>6</v>
      </c>
      <c r="V560" s="845"/>
      <c r="W560" s="1302">
        <f t="shared" si="147"/>
        <v>1</v>
      </c>
    </row>
    <row r="561" spans="1:23" s="105" customFormat="1" ht="35.25" hidden="1" customHeight="1" outlineLevel="3" thickBot="1" x14ac:dyDescent="0.3">
      <c r="A561" s="1601"/>
      <c r="B561" s="1559"/>
      <c r="C561" s="966" t="s">
        <v>1768</v>
      </c>
      <c r="D561" s="967"/>
      <c r="E561" s="967"/>
      <c r="F561" s="1045"/>
      <c r="G561" s="559" t="s">
        <v>1007</v>
      </c>
      <c r="H561" s="966" t="s">
        <v>70</v>
      </c>
      <c r="I561" s="767"/>
      <c r="J561" s="467">
        <v>25</v>
      </c>
      <c r="K561" s="780"/>
      <c r="L561" s="1076"/>
      <c r="M561" s="1085" t="str">
        <f t="shared" si="149"/>
        <v/>
      </c>
      <c r="N561" s="1216" t="str">
        <f t="shared" si="148"/>
        <v/>
      </c>
      <c r="O561" s="1186"/>
      <c r="P561" s="1013" t="str">
        <f t="shared" si="145"/>
        <v/>
      </c>
      <c r="Q561" s="1272"/>
      <c r="R561" s="1283"/>
      <c r="S561" s="1014" t="str">
        <f t="shared" si="146"/>
        <v/>
      </c>
      <c r="T561" s="1231" t="str">
        <f t="shared" si="143"/>
        <v>Sin Iniciar</v>
      </c>
      <c r="U561" s="1164" t="str">
        <f t="shared" si="144"/>
        <v>6</v>
      </c>
      <c r="V561" s="845"/>
      <c r="W561" s="1302">
        <f t="shared" si="147"/>
        <v>1</v>
      </c>
    </row>
    <row r="562" spans="1:23" s="105" customFormat="1" ht="35.25" hidden="1" customHeight="1" outlineLevel="3" thickBot="1" x14ac:dyDescent="0.3">
      <c r="A562" s="1601"/>
      <c r="B562" s="1559"/>
      <c r="C562" s="966" t="s">
        <v>1768</v>
      </c>
      <c r="D562" s="967"/>
      <c r="E562" s="967"/>
      <c r="F562" s="1045"/>
      <c r="G562" s="559" t="s">
        <v>1008</v>
      </c>
      <c r="H562" s="966" t="s">
        <v>70</v>
      </c>
      <c r="I562" s="767"/>
      <c r="J562" s="467">
        <v>25</v>
      </c>
      <c r="K562" s="780"/>
      <c r="L562" s="1076"/>
      <c r="M562" s="1085" t="str">
        <f t="shared" si="149"/>
        <v/>
      </c>
      <c r="N562" s="1216" t="str">
        <f t="shared" si="148"/>
        <v/>
      </c>
      <c r="O562" s="1186"/>
      <c r="P562" s="1013" t="str">
        <f t="shared" si="145"/>
        <v/>
      </c>
      <c r="Q562" s="1272"/>
      <c r="R562" s="1283"/>
      <c r="S562" s="1014" t="str">
        <f t="shared" si="146"/>
        <v/>
      </c>
      <c r="T562" s="1231" t="str">
        <f t="shared" si="143"/>
        <v>Sin Iniciar</v>
      </c>
      <c r="U562" s="1164" t="str">
        <f t="shared" si="144"/>
        <v>6</v>
      </c>
      <c r="V562" s="845"/>
      <c r="W562" s="1302">
        <f t="shared" si="147"/>
        <v>1</v>
      </c>
    </row>
    <row r="563" spans="1:23" s="105" customFormat="1" ht="35.25" hidden="1" customHeight="1" outlineLevel="3" thickBot="1" x14ac:dyDescent="0.3">
      <c r="A563" s="1601"/>
      <c r="B563" s="1559"/>
      <c r="C563" s="966" t="s">
        <v>1768</v>
      </c>
      <c r="D563" s="967"/>
      <c r="E563" s="967"/>
      <c r="F563" s="1045"/>
      <c r="G563" s="559" t="s">
        <v>1009</v>
      </c>
      <c r="H563" s="966" t="s">
        <v>70</v>
      </c>
      <c r="I563" s="767"/>
      <c r="J563" s="467">
        <v>25</v>
      </c>
      <c r="K563" s="780"/>
      <c r="L563" s="1076"/>
      <c r="M563" s="1085" t="str">
        <f t="shared" si="149"/>
        <v/>
      </c>
      <c r="N563" s="1216" t="str">
        <f t="shared" si="148"/>
        <v/>
      </c>
      <c r="O563" s="1186"/>
      <c r="P563" s="1013" t="str">
        <f t="shared" si="145"/>
        <v/>
      </c>
      <c r="Q563" s="1272"/>
      <c r="R563" s="1283"/>
      <c r="S563" s="1014" t="str">
        <f t="shared" si="146"/>
        <v/>
      </c>
      <c r="T563" s="1231" t="str">
        <f t="shared" si="143"/>
        <v>Sin Iniciar</v>
      </c>
      <c r="U563" s="1164" t="str">
        <f t="shared" si="144"/>
        <v>6</v>
      </c>
      <c r="V563" s="845"/>
      <c r="W563" s="1302">
        <f t="shared" si="147"/>
        <v>1</v>
      </c>
    </row>
    <row r="564" spans="1:23" s="105" customFormat="1" ht="35.25" hidden="1" customHeight="1" outlineLevel="3" thickBot="1" x14ac:dyDescent="0.3">
      <c r="A564" s="1601"/>
      <c r="B564" s="1559"/>
      <c r="C564" s="966" t="s">
        <v>1768</v>
      </c>
      <c r="D564" s="967"/>
      <c r="E564" s="967"/>
      <c r="F564" s="1045"/>
      <c r="G564" s="559" t="s">
        <v>1010</v>
      </c>
      <c r="H564" s="966" t="s">
        <v>70</v>
      </c>
      <c r="I564" s="767"/>
      <c r="J564" s="467">
        <v>25</v>
      </c>
      <c r="K564" s="780"/>
      <c r="L564" s="1076"/>
      <c r="M564" s="1085" t="str">
        <f t="shared" si="149"/>
        <v/>
      </c>
      <c r="N564" s="1216" t="str">
        <f t="shared" si="148"/>
        <v/>
      </c>
      <c r="O564" s="1186"/>
      <c r="P564" s="1013" t="str">
        <f t="shared" si="145"/>
        <v/>
      </c>
      <c r="Q564" s="1272"/>
      <c r="R564" s="1283"/>
      <c r="S564" s="1014" t="str">
        <f t="shared" si="146"/>
        <v/>
      </c>
      <c r="T564" s="1231" t="str">
        <f t="shared" si="143"/>
        <v>Sin Iniciar</v>
      </c>
      <c r="U564" s="1164" t="str">
        <f t="shared" si="144"/>
        <v>6</v>
      </c>
      <c r="V564" s="845"/>
      <c r="W564" s="1302">
        <f t="shared" si="147"/>
        <v>1</v>
      </c>
    </row>
    <row r="565" spans="1:23" s="105" customFormat="1" ht="35.25" hidden="1" customHeight="1" outlineLevel="3" thickBot="1" x14ac:dyDescent="0.3">
      <c r="A565" s="1601"/>
      <c r="B565" s="1559"/>
      <c r="C565" s="966" t="s">
        <v>1768</v>
      </c>
      <c r="D565" s="967"/>
      <c r="E565" s="967"/>
      <c r="F565" s="1045"/>
      <c r="G565" s="559" t="s">
        <v>1011</v>
      </c>
      <c r="H565" s="966" t="s">
        <v>70</v>
      </c>
      <c r="I565" s="767"/>
      <c r="J565" s="467">
        <v>25</v>
      </c>
      <c r="K565" s="780"/>
      <c r="L565" s="1076"/>
      <c r="M565" s="1085" t="str">
        <f t="shared" si="149"/>
        <v/>
      </c>
      <c r="N565" s="1216" t="str">
        <f t="shared" si="148"/>
        <v/>
      </c>
      <c r="O565" s="1186"/>
      <c r="P565" s="1013" t="str">
        <f t="shared" si="145"/>
        <v/>
      </c>
      <c r="Q565" s="1272"/>
      <c r="R565" s="1283"/>
      <c r="S565" s="1014" t="str">
        <f t="shared" si="146"/>
        <v/>
      </c>
      <c r="T565" s="1231" t="str">
        <f t="shared" si="143"/>
        <v>Sin Iniciar</v>
      </c>
      <c r="U565" s="1164" t="str">
        <f t="shared" si="144"/>
        <v>6</v>
      </c>
      <c r="V565" s="845"/>
      <c r="W565" s="1302">
        <f t="shared" si="147"/>
        <v>1</v>
      </c>
    </row>
    <row r="566" spans="1:23" s="105" customFormat="1" ht="35.25" hidden="1" customHeight="1" outlineLevel="3" thickBot="1" x14ac:dyDescent="0.3">
      <c r="A566" s="1601"/>
      <c r="B566" s="1559"/>
      <c r="C566" s="966" t="s">
        <v>1768</v>
      </c>
      <c r="D566" s="967"/>
      <c r="E566" s="967"/>
      <c r="F566" s="1045"/>
      <c r="G566" s="559" t="s">
        <v>1012</v>
      </c>
      <c r="H566" s="966" t="s">
        <v>70</v>
      </c>
      <c r="I566" s="767"/>
      <c r="J566" s="467">
        <v>25</v>
      </c>
      <c r="K566" s="780"/>
      <c r="L566" s="1076"/>
      <c r="M566" s="1085" t="str">
        <f t="shared" si="149"/>
        <v/>
      </c>
      <c r="N566" s="1216" t="str">
        <f t="shared" si="148"/>
        <v/>
      </c>
      <c r="O566" s="1186"/>
      <c r="P566" s="1013" t="str">
        <f t="shared" si="145"/>
        <v/>
      </c>
      <c r="Q566" s="1272"/>
      <c r="R566" s="1283"/>
      <c r="S566" s="1014" t="str">
        <f t="shared" si="146"/>
        <v/>
      </c>
      <c r="T566" s="1231" t="str">
        <f t="shared" ref="T566:T629" si="150">+IF(S566="","Sin Iniciar",IF(S566&lt;0.6,"Crítico",IF(S566&lt;0.9,"En Proceso",IF(AND(P566=1,Q566=1,S566=1),"Terminado","Normal"))))</f>
        <v>Sin Iniciar</v>
      </c>
      <c r="U566" s="1164" t="str">
        <f t="shared" ref="U566:U629" si="151">+IF(T566="","",IF(T566="Sin Iniciar","6",IF(T566="Crítico","L",IF(T566="En Proceso","K",IF(T566="Normal","J","B")))))</f>
        <v>6</v>
      </c>
      <c r="V566" s="845"/>
      <c r="W566" s="1302">
        <f t="shared" si="147"/>
        <v>1</v>
      </c>
    </row>
    <row r="567" spans="1:23" s="105" customFormat="1" ht="39" hidden="1" customHeight="1" outlineLevel="3" thickBot="1" x14ac:dyDescent="0.3">
      <c r="A567" s="1601"/>
      <c r="B567" s="1559"/>
      <c r="C567" s="966" t="s">
        <v>1768</v>
      </c>
      <c r="D567" s="967"/>
      <c r="E567" s="967"/>
      <c r="F567" s="1045"/>
      <c r="G567" s="559" t="s">
        <v>1013</v>
      </c>
      <c r="H567" s="966" t="s">
        <v>70</v>
      </c>
      <c r="I567" s="767"/>
      <c r="J567" s="467">
        <v>10</v>
      </c>
      <c r="K567" s="780"/>
      <c r="L567" s="1076"/>
      <c r="M567" s="1085" t="str">
        <f t="shared" si="149"/>
        <v/>
      </c>
      <c r="N567" s="1216" t="str">
        <f t="shared" si="148"/>
        <v/>
      </c>
      <c r="O567" s="1186"/>
      <c r="P567" s="1013" t="str">
        <f t="shared" si="145"/>
        <v/>
      </c>
      <c r="Q567" s="1272"/>
      <c r="R567" s="1283"/>
      <c r="S567" s="1014" t="str">
        <f t="shared" si="146"/>
        <v/>
      </c>
      <c r="T567" s="1231" t="str">
        <f t="shared" si="150"/>
        <v>Sin Iniciar</v>
      </c>
      <c r="U567" s="1164" t="str">
        <f t="shared" si="151"/>
        <v>6</v>
      </c>
      <c r="V567" s="845"/>
      <c r="W567" s="1302">
        <f t="shared" si="147"/>
        <v>1</v>
      </c>
    </row>
    <row r="568" spans="1:23" s="105" customFormat="1" ht="39" hidden="1" customHeight="1" outlineLevel="3" thickBot="1" x14ac:dyDescent="0.3">
      <c r="A568" s="1601"/>
      <c r="B568" s="1559"/>
      <c r="C568" s="966" t="s">
        <v>1768</v>
      </c>
      <c r="D568" s="967"/>
      <c r="E568" s="967"/>
      <c r="F568" s="1045"/>
      <c r="G568" s="559" t="s">
        <v>1014</v>
      </c>
      <c r="H568" s="966" t="s">
        <v>70</v>
      </c>
      <c r="I568" s="767"/>
      <c r="J568" s="467">
        <v>10</v>
      </c>
      <c r="K568" s="780"/>
      <c r="L568" s="1076"/>
      <c r="M568" s="1085" t="str">
        <f t="shared" si="149"/>
        <v/>
      </c>
      <c r="N568" s="1216" t="str">
        <f t="shared" si="148"/>
        <v/>
      </c>
      <c r="O568" s="1186"/>
      <c r="P568" s="1013" t="str">
        <f t="shared" si="145"/>
        <v/>
      </c>
      <c r="Q568" s="1272"/>
      <c r="R568" s="1283"/>
      <c r="S568" s="1014" t="str">
        <f t="shared" si="146"/>
        <v/>
      </c>
      <c r="T568" s="1231" t="str">
        <f t="shared" si="150"/>
        <v>Sin Iniciar</v>
      </c>
      <c r="U568" s="1164" t="str">
        <f t="shared" si="151"/>
        <v>6</v>
      </c>
      <c r="V568" s="845"/>
      <c r="W568" s="1302">
        <f t="shared" si="147"/>
        <v>1</v>
      </c>
    </row>
    <row r="569" spans="1:23" s="105" customFormat="1" ht="39" hidden="1" customHeight="1" outlineLevel="3" thickBot="1" x14ac:dyDescent="0.3">
      <c r="A569" s="1601"/>
      <c r="B569" s="1559"/>
      <c r="C569" s="966" t="s">
        <v>1768</v>
      </c>
      <c r="D569" s="967"/>
      <c r="E569" s="967"/>
      <c r="F569" s="1045"/>
      <c r="G569" s="559" t="s">
        <v>1015</v>
      </c>
      <c r="H569" s="966" t="s">
        <v>70</v>
      </c>
      <c r="I569" s="767"/>
      <c r="J569" s="467">
        <v>8</v>
      </c>
      <c r="K569" s="780"/>
      <c r="L569" s="1076"/>
      <c r="M569" s="1085" t="str">
        <f t="shared" si="149"/>
        <v/>
      </c>
      <c r="N569" s="1216" t="str">
        <f t="shared" si="148"/>
        <v/>
      </c>
      <c r="O569" s="1186"/>
      <c r="P569" s="1013" t="str">
        <f t="shared" si="145"/>
        <v/>
      </c>
      <c r="Q569" s="1272"/>
      <c r="R569" s="1283"/>
      <c r="S569" s="1014" t="str">
        <f t="shared" si="146"/>
        <v/>
      </c>
      <c r="T569" s="1231" t="str">
        <f t="shared" si="150"/>
        <v>Sin Iniciar</v>
      </c>
      <c r="U569" s="1164" t="str">
        <f t="shared" si="151"/>
        <v>6</v>
      </c>
      <c r="V569" s="845"/>
      <c r="W569" s="1302">
        <f t="shared" si="147"/>
        <v>1</v>
      </c>
    </row>
    <row r="570" spans="1:23" s="105" customFormat="1" ht="35.25" hidden="1" customHeight="1" outlineLevel="3" thickBot="1" x14ac:dyDescent="0.3">
      <c r="A570" s="1601"/>
      <c r="B570" s="1559"/>
      <c r="C570" s="966" t="s">
        <v>1768</v>
      </c>
      <c r="D570" s="967"/>
      <c r="E570" s="967"/>
      <c r="F570" s="1045"/>
      <c r="G570" s="559" t="s">
        <v>1016</v>
      </c>
      <c r="H570" s="966" t="s">
        <v>70</v>
      </c>
      <c r="I570" s="767"/>
      <c r="J570" s="467">
        <v>5</v>
      </c>
      <c r="K570" s="780"/>
      <c r="L570" s="1076"/>
      <c r="M570" s="1085" t="str">
        <f t="shared" si="149"/>
        <v/>
      </c>
      <c r="N570" s="1216" t="str">
        <f t="shared" si="148"/>
        <v/>
      </c>
      <c r="O570" s="1186"/>
      <c r="P570" s="1013" t="str">
        <f t="shared" si="145"/>
        <v/>
      </c>
      <c r="Q570" s="1272"/>
      <c r="R570" s="1283"/>
      <c r="S570" s="1014" t="str">
        <f t="shared" si="146"/>
        <v/>
      </c>
      <c r="T570" s="1231" t="str">
        <f t="shared" si="150"/>
        <v>Sin Iniciar</v>
      </c>
      <c r="U570" s="1164" t="str">
        <f t="shared" si="151"/>
        <v>6</v>
      </c>
      <c r="V570" s="845"/>
      <c r="W570" s="1302">
        <f t="shared" si="147"/>
        <v>1</v>
      </c>
    </row>
    <row r="571" spans="1:23" s="105" customFormat="1" ht="35.25" hidden="1" customHeight="1" outlineLevel="3" thickBot="1" x14ac:dyDescent="0.3">
      <c r="A571" s="1601"/>
      <c r="B571" s="1559"/>
      <c r="C571" s="966" t="s">
        <v>1768</v>
      </c>
      <c r="D571" s="967"/>
      <c r="E571" s="967"/>
      <c r="F571" s="1045"/>
      <c r="G571" s="559" t="s">
        <v>1017</v>
      </c>
      <c r="H571" s="966" t="s">
        <v>70</v>
      </c>
      <c r="I571" s="767"/>
      <c r="J571" s="467">
        <v>5</v>
      </c>
      <c r="K571" s="780"/>
      <c r="L571" s="1076"/>
      <c r="M571" s="1085" t="str">
        <f t="shared" si="149"/>
        <v/>
      </c>
      <c r="N571" s="1216" t="str">
        <f t="shared" si="148"/>
        <v/>
      </c>
      <c r="O571" s="1186"/>
      <c r="P571" s="1013" t="str">
        <f t="shared" si="145"/>
        <v/>
      </c>
      <c r="Q571" s="1272"/>
      <c r="R571" s="1283"/>
      <c r="S571" s="1014" t="str">
        <f t="shared" si="146"/>
        <v/>
      </c>
      <c r="T571" s="1231" t="str">
        <f t="shared" si="150"/>
        <v>Sin Iniciar</v>
      </c>
      <c r="U571" s="1164" t="str">
        <f t="shared" si="151"/>
        <v>6</v>
      </c>
      <c r="V571" s="845"/>
      <c r="W571" s="1302">
        <f t="shared" si="147"/>
        <v>1</v>
      </c>
    </row>
    <row r="572" spans="1:23" s="105" customFormat="1" ht="39" hidden="1" customHeight="1" outlineLevel="3" thickBot="1" x14ac:dyDescent="0.3">
      <c r="A572" s="1601"/>
      <c r="B572" s="1559"/>
      <c r="C572" s="966" t="s">
        <v>1768</v>
      </c>
      <c r="D572" s="967"/>
      <c r="E572" s="967"/>
      <c r="F572" s="1045"/>
      <c r="G572" s="559" t="s">
        <v>1018</v>
      </c>
      <c r="H572" s="966" t="s">
        <v>70</v>
      </c>
      <c r="I572" s="767"/>
      <c r="J572" s="467">
        <v>1</v>
      </c>
      <c r="K572" s="780"/>
      <c r="L572" s="1076"/>
      <c r="M572" s="1085" t="str">
        <f t="shared" si="149"/>
        <v/>
      </c>
      <c r="N572" s="1216" t="str">
        <f t="shared" si="148"/>
        <v/>
      </c>
      <c r="O572" s="1186"/>
      <c r="P572" s="1013" t="str">
        <f t="shared" si="145"/>
        <v/>
      </c>
      <c r="Q572" s="1272"/>
      <c r="R572" s="1283"/>
      <c r="S572" s="1014" t="str">
        <f t="shared" si="146"/>
        <v/>
      </c>
      <c r="T572" s="1231" t="str">
        <f t="shared" si="150"/>
        <v>Sin Iniciar</v>
      </c>
      <c r="U572" s="1164" t="str">
        <f t="shared" si="151"/>
        <v>6</v>
      </c>
      <c r="V572" s="845"/>
      <c r="W572" s="1302">
        <f t="shared" si="147"/>
        <v>1</v>
      </c>
    </row>
    <row r="573" spans="1:23" s="105" customFormat="1" ht="39" hidden="1" customHeight="1" outlineLevel="3" thickBot="1" x14ac:dyDescent="0.3">
      <c r="A573" s="1601"/>
      <c r="B573" s="1559"/>
      <c r="C573" s="966" t="s">
        <v>1768</v>
      </c>
      <c r="D573" s="967"/>
      <c r="E573" s="967"/>
      <c r="F573" s="1045"/>
      <c r="G573" s="559" t="s">
        <v>1019</v>
      </c>
      <c r="H573" s="966" t="s">
        <v>70</v>
      </c>
      <c r="I573" s="767"/>
      <c r="J573" s="467">
        <v>30</v>
      </c>
      <c r="K573" s="780"/>
      <c r="L573" s="1076"/>
      <c r="M573" s="1085" t="str">
        <f t="shared" si="149"/>
        <v/>
      </c>
      <c r="N573" s="1216" t="str">
        <f t="shared" si="148"/>
        <v/>
      </c>
      <c r="O573" s="1186"/>
      <c r="P573" s="1013" t="str">
        <f t="shared" si="145"/>
        <v/>
      </c>
      <c r="Q573" s="1272"/>
      <c r="R573" s="1283"/>
      <c r="S573" s="1014" t="str">
        <f t="shared" si="146"/>
        <v/>
      </c>
      <c r="T573" s="1231" t="str">
        <f t="shared" si="150"/>
        <v>Sin Iniciar</v>
      </c>
      <c r="U573" s="1164" t="str">
        <f t="shared" si="151"/>
        <v>6</v>
      </c>
      <c r="V573" s="845"/>
      <c r="W573" s="1302">
        <f t="shared" si="147"/>
        <v>1</v>
      </c>
    </row>
    <row r="574" spans="1:23" s="105" customFormat="1" ht="51.75" hidden="1" customHeight="1" outlineLevel="3" thickBot="1" x14ac:dyDescent="0.3">
      <c r="A574" s="1601"/>
      <c r="B574" s="1559"/>
      <c r="C574" s="966" t="s">
        <v>1768</v>
      </c>
      <c r="D574" s="967"/>
      <c r="E574" s="967"/>
      <c r="F574" s="1045"/>
      <c r="G574" s="559" t="s">
        <v>1020</v>
      </c>
      <c r="H574" s="966" t="s">
        <v>70</v>
      </c>
      <c r="I574" s="767"/>
      <c r="J574" s="467">
        <v>6</v>
      </c>
      <c r="K574" s="780"/>
      <c r="L574" s="1076"/>
      <c r="M574" s="1085" t="str">
        <f t="shared" si="149"/>
        <v/>
      </c>
      <c r="N574" s="1216" t="str">
        <f t="shared" si="148"/>
        <v/>
      </c>
      <c r="O574" s="1186"/>
      <c r="P574" s="1013" t="str">
        <f t="shared" si="145"/>
        <v/>
      </c>
      <c r="Q574" s="1272"/>
      <c r="R574" s="1283"/>
      <c r="S574" s="1014" t="str">
        <f t="shared" si="146"/>
        <v/>
      </c>
      <c r="T574" s="1231" t="str">
        <f t="shared" si="150"/>
        <v>Sin Iniciar</v>
      </c>
      <c r="U574" s="1164" t="str">
        <f t="shared" si="151"/>
        <v>6</v>
      </c>
      <c r="V574" s="845"/>
      <c r="W574" s="1302">
        <f t="shared" si="147"/>
        <v>1</v>
      </c>
    </row>
    <row r="575" spans="1:23" s="105" customFormat="1" ht="39" hidden="1" customHeight="1" outlineLevel="3" thickBot="1" x14ac:dyDescent="0.3">
      <c r="A575" s="1601"/>
      <c r="B575" s="1559"/>
      <c r="C575" s="966" t="s">
        <v>1768</v>
      </c>
      <c r="D575" s="967"/>
      <c r="E575" s="967"/>
      <c r="F575" s="1045"/>
      <c r="G575" s="559" t="s">
        <v>1021</v>
      </c>
      <c r="H575" s="966" t="s">
        <v>70</v>
      </c>
      <c r="I575" s="767"/>
      <c r="J575" s="467">
        <v>20</v>
      </c>
      <c r="K575" s="780"/>
      <c r="L575" s="1076"/>
      <c r="M575" s="1085" t="str">
        <f t="shared" si="149"/>
        <v/>
      </c>
      <c r="N575" s="1216" t="str">
        <f t="shared" si="148"/>
        <v/>
      </c>
      <c r="O575" s="1186"/>
      <c r="P575" s="1013" t="str">
        <f t="shared" si="145"/>
        <v/>
      </c>
      <c r="Q575" s="1272"/>
      <c r="R575" s="1283"/>
      <c r="S575" s="1014" t="str">
        <f t="shared" si="146"/>
        <v/>
      </c>
      <c r="T575" s="1231" t="str">
        <f t="shared" si="150"/>
        <v>Sin Iniciar</v>
      </c>
      <c r="U575" s="1164" t="str">
        <f t="shared" si="151"/>
        <v>6</v>
      </c>
      <c r="V575" s="845"/>
      <c r="W575" s="1302">
        <f t="shared" si="147"/>
        <v>1</v>
      </c>
    </row>
    <row r="576" spans="1:23" s="105" customFormat="1" ht="35.25" hidden="1" customHeight="1" outlineLevel="3" thickBot="1" x14ac:dyDescent="0.3">
      <c r="A576" s="1601"/>
      <c r="B576" s="1559"/>
      <c r="C576" s="966" t="s">
        <v>1768</v>
      </c>
      <c r="D576" s="967"/>
      <c r="E576" s="967"/>
      <c r="F576" s="1045"/>
      <c r="G576" s="559" t="s">
        <v>1022</v>
      </c>
      <c r="H576" s="966" t="s">
        <v>70</v>
      </c>
      <c r="I576" s="767"/>
      <c r="J576" s="467">
        <v>20</v>
      </c>
      <c r="K576" s="780"/>
      <c r="L576" s="1076"/>
      <c r="M576" s="1085" t="str">
        <f t="shared" si="149"/>
        <v/>
      </c>
      <c r="N576" s="1216" t="str">
        <f t="shared" si="148"/>
        <v/>
      </c>
      <c r="O576" s="1186"/>
      <c r="P576" s="1013" t="str">
        <f t="shared" si="145"/>
        <v/>
      </c>
      <c r="Q576" s="1272"/>
      <c r="R576" s="1283"/>
      <c r="S576" s="1014" t="str">
        <f t="shared" si="146"/>
        <v/>
      </c>
      <c r="T576" s="1231" t="str">
        <f t="shared" si="150"/>
        <v>Sin Iniciar</v>
      </c>
      <c r="U576" s="1164" t="str">
        <f t="shared" si="151"/>
        <v>6</v>
      </c>
      <c r="V576" s="845"/>
      <c r="W576" s="1302">
        <f t="shared" si="147"/>
        <v>1</v>
      </c>
    </row>
    <row r="577" spans="1:23" s="105" customFormat="1" ht="35.25" hidden="1" customHeight="1" outlineLevel="3" thickBot="1" x14ac:dyDescent="0.3">
      <c r="A577" s="1601"/>
      <c r="B577" s="1559"/>
      <c r="C577" s="966" t="s">
        <v>1768</v>
      </c>
      <c r="D577" s="967"/>
      <c r="E577" s="967"/>
      <c r="F577" s="1045"/>
      <c r="G577" s="559" t="s">
        <v>1023</v>
      </c>
      <c r="H577" s="966" t="s">
        <v>70</v>
      </c>
      <c r="I577" s="767"/>
      <c r="J577" s="467">
        <v>10</v>
      </c>
      <c r="K577" s="780"/>
      <c r="L577" s="1076"/>
      <c r="M577" s="1085" t="str">
        <f t="shared" si="149"/>
        <v/>
      </c>
      <c r="N577" s="1216" t="str">
        <f t="shared" si="148"/>
        <v/>
      </c>
      <c r="O577" s="1186"/>
      <c r="P577" s="1013" t="str">
        <f t="shared" si="145"/>
        <v/>
      </c>
      <c r="Q577" s="1272"/>
      <c r="R577" s="1283"/>
      <c r="S577" s="1014" t="str">
        <f t="shared" si="146"/>
        <v/>
      </c>
      <c r="T577" s="1231" t="str">
        <f t="shared" si="150"/>
        <v>Sin Iniciar</v>
      </c>
      <c r="U577" s="1164" t="str">
        <f t="shared" si="151"/>
        <v>6</v>
      </c>
      <c r="V577" s="845"/>
      <c r="W577" s="1302">
        <f t="shared" si="147"/>
        <v>1</v>
      </c>
    </row>
    <row r="578" spans="1:23" s="105" customFormat="1" ht="35.25" hidden="1" customHeight="1" outlineLevel="3" thickBot="1" x14ac:dyDescent="0.3">
      <c r="A578" s="1601"/>
      <c r="B578" s="1559"/>
      <c r="C578" s="966" t="s">
        <v>1768</v>
      </c>
      <c r="D578" s="967"/>
      <c r="E578" s="967"/>
      <c r="F578" s="1045"/>
      <c r="G578" s="559" t="s">
        <v>1024</v>
      </c>
      <c r="H578" s="966" t="s">
        <v>70</v>
      </c>
      <c r="I578" s="767"/>
      <c r="J578" s="467">
        <v>10</v>
      </c>
      <c r="K578" s="780"/>
      <c r="L578" s="1076"/>
      <c r="M578" s="1085" t="str">
        <f t="shared" si="149"/>
        <v/>
      </c>
      <c r="N578" s="1216" t="str">
        <f t="shared" si="148"/>
        <v/>
      </c>
      <c r="O578" s="1186"/>
      <c r="P578" s="1013" t="str">
        <f t="shared" si="145"/>
        <v/>
      </c>
      <c r="Q578" s="1272"/>
      <c r="R578" s="1283"/>
      <c r="S578" s="1014" t="str">
        <f t="shared" si="146"/>
        <v/>
      </c>
      <c r="T578" s="1231" t="str">
        <f t="shared" si="150"/>
        <v>Sin Iniciar</v>
      </c>
      <c r="U578" s="1164" t="str">
        <f t="shared" si="151"/>
        <v>6</v>
      </c>
      <c r="V578" s="845"/>
      <c r="W578" s="1302">
        <f t="shared" si="147"/>
        <v>1</v>
      </c>
    </row>
    <row r="579" spans="1:23" s="105" customFormat="1" ht="39" hidden="1" customHeight="1" outlineLevel="3" thickBot="1" x14ac:dyDescent="0.3">
      <c r="A579" s="1601"/>
      <c r="B579" s="1559"/>
      <c r="C579" s="966" t="s">
        <v>1768</v>
      </c>
      <c r="D579" s="967"/>
      <c r="E579" s="967"/>
      <c r="F579" s="1045"/>
      <c r="G579" s="559" t="s">
        <v>1025</v>
      </c>
      <c r="H579" s="966" t="s">
        <v>70</v>
      </c>
      <c r="I579" s="767"/>
      <c r="J579" s="467">
        <v>8</v>
      </c>
      <c r="K579" s="780"/>
      <c r="L579" s="1076"/>
      <c r="M579" s="1085" t="str">
        <f t="shared" si="149"/>
        <v/>
      </c>
      <c r="N579" s="1216" t="str">
        <f t="shared" si="148"/>
        <v/>
      </c>
      <c r="O579" s="1186"/>
      <c r="P579" s="1013" t="str">
        <f t="shared" si="145"/>
        <v/>
      </c>
      <c r="Q579" s="1272"/>
      <c r="R579" s="1283"/>
      <c r="S579" s="1014" t="str">
        <f t="shared" si="146"/>
        <v/>
      </c>
      <c r="T579" s="1231" t="str">
        <f t="shared" si="150"/>
        <v>Sin Iniciar</v>
      </c>
      <c r="U579" s="1164" t="str">
        <f t="shared" si="151"/>
        <v>6</v>
      </c>
      <c r="V579" s="845"/>
      <c r="W579" s="1302">
        <f t="shared" si="147"/>
        <v>1</v>
      </c>
    </row>
    <row r="580" spans="1:23" s="105" customFormat="1" ht="39" hidden="1" customHeight="1" outlineLevel="3" thickBot="1" x14ac:dyDescent="0.3">
      <c r="A580" s="1601"/>
      <c r="B580" s="1559"/>
      <c r="C580" s="966" t="s">
        <v>1768</v>
      </c>
      <c r="D580" s="967"/>
      <c r="E580" s="967"/>
      <c r="F580" s="1045"/>
      <c r="G580" s="559" t="s">
        <v>1026</v>
      </c>
      <c r="H580" s="966" t="s">
        <v>70</v>
      </c>
      <c r="I580" s="767"/>
      <c r="J580" s="467">
        <v>8</v>
      </c>
      <c r="K580" s="780"/>
      <c r="L580" s="1076"/>
      <c r="M580" s="1085" t="str">
        <f t="shared" si="149"/>
        <v/>
      </c>
      <c r="N580" s="1216" t="str">
        <f t="shared" si="148"/>
        <v/>
      </c>
      <c r="O580" s="1186"/>
      <c r="P580" s="1013" t="str">
        <f t="shared" si="145"/>
        <v/>
      </c>
      <c r="Q580" s="1272"/>
      <c r="R580" s="1283"/>
      <c r="S580" s="1014" t="str">
        <f t="shared" si="146"/>
        <v/>
      </c>
      <c r="T580" s="1231" t="str">
        <f t="shared" si="150"/>
        <v>Sin Iniciar</v>
      </c>
      <c r="U580" s="1164" t="str">
        <f t="shared" si="151"/>
        <v>6</v>
      </c>
      <c r="V580" s="845"/>
      <c r="W580" s="1302">
        <f t="shared" si="147"/>
        <v>1</v>
      </c>
    </row>
    <row r="581" spans="1:23" s="105" customFormat="1" ht="35.25" hidden="1" customHeight="1" outlineLevel="3" thickBot="1" x14ac:dyDescent="0.3">
      <c r="A581" s="1601"/>
      <c r="B581" s="1559"/>
      <c r="C581" s="966" t="s">
        <v>1768</v>
      </c>
      <c r="D581" s="967"/>
      <c r="E581" s="967"/>
      <c r="F581" s="1045"/>
      <c r="G581" s="559" t="s">
        <v>1027</v>
      </c>
      <c r="H581" s="966" t="s">
        <v>70</v>
      </c>
      <c r="I581" s="767"/>
      <c r="J581" s="467">
        <v>20</v>
      </c>
      <c r="K581" s="780"/>
      <c r="L581" s="1076"/>
      <c r="M581" s="1085" t="str">
        <f t="shared" si="149"/>
        <v/>
      </c>
      <c r="N581" s="1216" t="str">
        <f t="shared" si="148"/>
        <v/>
      </c>
      <c r="O581" s="1186"/>
      <c r="P581" s="1013" t="str">
        <f t="shared" si="145"/>
        <v/>
      </c>
      <c r="Q581" s="1272"/>
      <c r="R581" s="1283"/>
      <c r="S581" s="1014" t="str">
        <f t="shared" si="146"/>
        <v/>
      </c>
      <c r="T581" s="1231" t="str">
        <f t="shared" si="150"/>
        <v>Sin Iniciar</v>
      </c>
      <c r="U581" s="1164" t="str">
        <f t="shared" si="151"/>
        <v>6</v>
      </c>
      <c r="V581" s="845"/>
      <c r="W581" s="1302">
        <f t="shared" si="147"/>
        <v>1</v>
      </c>
    </row>
    <row r="582" spans="1:23" s="105" customFormat="1" ht="35.25" hidden="1" customHeight="1" outlineLevel="3" thickBot="1" x14ac:dyDescent="0.3">
      <c r="A582" s="1601"/>
      <c r="B582" s="1559"/>
      <c r="C582" s="966" t="s">
        <v>1768</v>
      </c>
      <c r="D582" s="967"/>
      <c r="E582" s="967"/>
      <c r="F582" s="1045"/>
      <c r="G582" s="559" t="s">
        <v>1028</v>
      </c>
      <c r="H582" s="966" t="s">
        <v>70</v>
      </c>
      <c r="I582" s="767"/>
      <c r="J582" s="467">
        <v>30</v>
      </c>
      <c r="K582" s="780"/>
      <c r="L582" s="1076"/>
      <c r="M582" s="1085" t="str">
        <f t="shared" si="149"/>
        <v/>
      </c>
      <c r="N582" s="1216" t="str">
        <f t="shared" si="148"/>
        <v/>
      </c>
      <c r="O582" s="1186"/>
      <c r="P582" s="1013" t="str">
        <f t="shared" si="145"/>
        <v/>
      </c>
      <c r="Q582" s="1272"/>
      <c r="R582" s="1283"/>
      <c r="S582" s="1014" t="str">
        <f t="shared" si="146"/>
        <v/>
      </c>
      <c r="T582" s="1231" t="str">
        <f t="shared" si="150"/>
        <v>Sin Iniciar</v>
      </c>
      <c r="U582" s="1164" t="str">
        <f t="shared" si="151"/>
        <v>6</v>
      </c>
      <c r="V582" s="845"/>
      <c r="W582" s="1302">
        <f t="shared" si="147"/>
        <v>1</v>
      </c>
    </row>
    <row r="583" spans="1:23" s="105" customFormat="1" ht="39" hidden="1" customHeight="1" outlineLevel="3" thickBot="1" x14ac:dyDescent="0.3">
      <c r="A583" s="1601"/>
      <c r="B583" s="1559"/>
      <c r="C583" s="966" t="s">
        <v>1768</v>
      </c>
      <c r="D583" s="967"/>
      <c r="E583" s="967"/>
      <c r="F583" s="1045"/>
      <c r="G583" s="559" t="s">
        <v>1029</v>
      </c>
      <c r="H583" s="966" t="s">
        <v>70</v>
      </c>
      <c r="I583" s="767"/>
      <c r="J583" s="467">
        <v>8</v>
      </c>
      <c r="K583" s="780"/>
      <c r="L583" s="1076"/>
      <c r="M583" s="1085" t="str">
        <f t="shared" si="149"/>
        <v/>
      </c>
      <c r="N583" s="1216" t="str">
        <f t="shared" si="148"/>
        <v/>
      </c>
      <c r="O583" s="1186"/>
      <c r="P583" s="1013" t="str">
        <f t="shared" si="145"/>
        <v/>
      </c>
      <c r="Q583" s="1272"/>
      <c r="R583" s="1283"/>
      <c r="S583" s="1014" t="str">
        <f t="shared" si="146"/>
        <v/>
      </c>
      <c r="T583" s="1231" t="str">
        <f t="shared" si="150"/>
        <v>Sin Iniciar</v>
      </c>
      <c r="U583" s="1164" t="str">
        <f t="shared" si="151"/>
        <v>6</v>
      </c>
      <c r="V583" s="845"/>
      <c r="W583" s="1302">
        <f t="shared" si="147"/>
        <v>1</v>
      </c>
    </row>
    <row r="584" spans="1:23" s="105" customFormat="1" ht="39" hidden="1" customHeight="1" outlineLevel="3" thickBot="1" x14ac:dyDescent="0.3">
      <c r="A584" s="1601"/>
      <c r="B584" s="1559"/>
      <c r="C584" s="966" t="s">
        <v>1768</v>
      </c>
      <c r="D584" s="967"/>
      <c r="E584" s="967"/>
      <c r="F584" s="1045"/>
      <c r="G584" s="559" t="s">
        <v>1030</v>
      </c>
      <c r="H584" s="966" t="s">
        <v>70</v>
      </c>
      <c r="I584" s="767"/>
      <c r="J584" s="467">
        <v>10</v>
      </c>
      <c r="K584" s="780"/>
      <c r="L584" s="1076"/>
      <c r="M584" s="1085" t="str">
        <f t="shared" si="149"/>
        <v/>
      </c>
      <c r="N584" s="1216" t="str">
        <f t="shared" si="148"/>
        <v/>
      </c>
      <c r="O584" s="1186"/>
      <c r="P584" s="1013" t="str">
        <f t="shared" si="145"/>
        <v/>
      </c>
      <c r="Q584" s="1272"/>
      <c r="R584" s="1283"/>
      <c r="S584" s="1014" t="str">
        <f t="shared" si="146"/>
        <v/>
      </c>
      <c r="T584" s="1231" t="str">
        <f t="shared" si="150"/>
        <v>Sin Iniciar</v>
      </c>
      <c r="U584" s="1164" t="str">
        <f t="shared" si="151"/>
        <v>6</v>
      </c>
      <c r="V584" s="845"/>
      <c r="W584" s="1302">
        <f t="shared" si="147"/>
        <v>1</v>
      </c>
    </row>
    <row r="585" spans="1:23" s="105" customFormat="1" ht="39" hidden="1" customHeight="1" outlineLevel="3" thickBot="1" x14ac:dyDescent="0.3">
      <c r="A585" s="1601"/>
      <c r="B585" s="1559"/>
      <c r="C585" s="966" t="s">
        <v>1768</v>
      </c>
      <c r="D585" s="967"/>
      <c r="E585" s="967"/>
      <c r="F585" s="1045"/>
      <c r="G585" s="559" t="s">
        <v>1031</v>
      </c>
      <c r="H585" s="966" t="s">
        <v>70</v>
      </c>
      <c r="I585" s="767"/>
      <c r="J585" s="467">
        <v>10</v>
      </c>
      <c r="K585" s="780"/>
      <c r="L585" s="1076"/>
      <c r="M585" s="1085" t="str">
        <f t="shared" si="149"/>
        <v/>
      </c>
      <c r="N585" s="1216" t="str">
        <f t="shared" si="148"/>
        <v/>
      </c>
      <c r="O585" s="1186"/>
      <c r="P585" s="1013" t="str">
        <f t="shared" si="145"/>
        <v/>
      </c>
      <c r="Q585" s="1272"/>
      <c r="R585" s="1283"/>
      <c r="S585" s="1014" t="str">
        <f t="shared" si="146"/>
        <v/>
      </c>
      <c r="T585" s="1231" t="str">
        <f t="shared" si="150"/>
        <v>Sin Iniciar</v>
      </c>
      <c r="U585" s="1164" t="str">
        <f t="shared" si="151"/>
        <v>6</v>
      </c>
      <c r="V585" s="845"/>
      <c r="W585" s="1302">
        <f t="shared" si="147"/>
        <v>1</v>
      </c>
    </row>
    <row r="586" spans="1:23" s="105" customFormat="1" ht="35.25" hidden="1" customHeight="1" outlineLevel="3" thickBot="1" x14ac:dyDescent="0.3">
      <c r="A586" s="1601"/>
      <c r="B586" s="1559"/>
      <c r="C586" s="966" t="s">
        <v>1768</v>
      </c>
      <c r="D586" s="967"/>
      <c r="E586" s="967"/>
      <c r="F586" s="1045"/>
      <c r="G586" s="559" t="s">
        <v>1032</v>
      </c>
      <c r="H586" s="966" t="s">
        <v>70</v>
      </c>
      <c r="I586" s="767"/>
      <c r="J586" s="467">
        <v>10</v>
      </c>
      <c r="K586" s="780"/>
      <c r="L586" s="1076"/>
      <c r="M586" s="1085" t="str">
        <f t="shared" si="149"/>
        <v/>
      </c>
      <c r="N586" s="1216" t="str">
        <f t="shared" si="148"/>
        <v/>
      </c>
      <c r="O586" s="1186"/>
      <c r="P586" s="1013" t="str">
        <f t="shared" si="145"/>
        <v/>
      </c>
      <c r="Q586" s="1272"/>
      <c r="R586" s="1283"/>
      <c r="S586" s="1014" t="str">
        <f t="shared" si="146"/>
        <v/>
      </c>
      <c r="T586" s="1231" t="str">
        <f t="shared" si="150"/>
        <v>Sin Iniciar</v>
      </c>
      <c r="U586" s="1164" t="str">
        <f t="shared" si="151"/>
        <v>6</v>
      </c>
      <c r="V586" s="845"/>
      <c r="W586" s="1302">
        <f t="shared" si="147"/>
        <v>1</v>
      </c>
    </row>
    <row r="587" spans="1:23" s="105" customFormat="1" ht="35.25" hidden="1" customHeight="1" outlineLevel="3" thickBot="1" x14ac:dyDescent="0.3">
      <c r="A587" s="1601"/>
      <c r="B587" s="1559"/>
      <c r="C587" s="966" t="s">
        <v>1768</v>
      </c>
      <c r="D587" s="967"/>
      <c r="E587" s="967"/>
      <c r="F587" s="1045"/>
      <c r="G587" s="559" t="s">
        <v>1033</v>
      </c>
      <c r="H587" s="966" t="s">
        <v>70</v>
      </c>
      <c r="I587" s="767"/>
      <c r="J587" s="467">
        <v>3</v>
      </c>
      <c r="K587" s="780"/>
      <c r="L587" s="1076"/>
      <c r="M587" s="1085" t="str">
        <f t="shared" si="149"/>
        <v/>
      </c>
      <c r="N587" s="1216" t="str">
        <f t="shared" si="148"/>
        <v/>
      </c>
      <c r="O587" s="1186"/>
      <c r="P587" s="1013" t="str">
        <f t="shared" si="145"/>
        <v/>
      </c>
      <c r="Q587" s="1272"/>
      <c r="R587" s="1283"/>
      <c r="S587" s="1014" t="str">
        <f t="shared" si="146"/>
        <v/>
      </c>
      <c r="T587" s="1231" t="str">
        <f t="shared" si="150"/>
        <v>Sin Iniciar</v>
      </c>
      <c r="U587" s="1164" t="str">
        <f t="shared" si="151"/>
        <v>6</v>
      </c>
      <c r="V587" s="845"/>
      <c r="W587" s="1302">
        <f t="shared" si="147"/>
        <v>1</v>
      </c>
    </row>
    <row r="588" spans="1:23" s="105" customFormat="1" ht="35.25" hidden="1" customHeight="1" outlineLevel="3" thickBot="1" x14ac:dyDescent="0.3">
      <c r="A588" s="1601"/>
      <c r="B588" s="1559"/>
      <c r="C588" s="966" t="s">
        <v>1768</v>
      </c>
      <c r="D588" s="967"/>
      <c r="E588" s="967"/>
      <c r="F588" s="1045"/>
      <c r="G588" s="559" t="s">
        <v>1034</v>
      </c>
      <c r="H588" s="966" t="s">
        <v>70</v>
      </c>
      <c r="I588" s="767"/>
      <c r="J588" s="467">
        <v>3</v>
      </c>
      <c r="K588" s="780"/>
      <c r="L588" s="1076"/>
      <c r="M588" s="1085" t="str">
        <f t="shared" si="149"/>
        <v/>
      </c>
      <c r="N588" s="1216" t="str">
        <f t="shared" si="148"/>
        <v/>
      </c>
      <c r="O588" s="1186"/>
      <c r="P588" s="1013" t="str">
        <f t="shared" si="145"/>
        <v/>
      </c>
      <c r="Q588" s="1272"/>
      <c r="R588" s="1283"/>
      <c r="S588" s="1014" t="str">
        <f t="shared" si="146"/>
        <v/>
      </c>
      <c r="T588" s="1231" t="str">
        <f t="shared" si="150"/>
        <v>Sin Iniciar</v>
      </c>
      <c r="U588" s="1164" t="str">
        <f t="shared" si="151"/>
        <v>6</v>
      </c>
      <c r="V588" s="845"/>
      <c r="W588" s="1302">
        <f t="shared" si="147"/>
        <v>1</v>
      </c>
    </row>
    <row r="589" spans="1:23" s="105" customFormat="1" ht="35.25" hidden="1" customHeight="1" outlineLevel="3" thickBot="1" x14ac:dyDescent="0.3">
      <c r="A589" s="1601"/>
      <c r="B589" s="1559"/>
      <c r="C589" s="966" t="s">
        <v>1768</v>
      </c>
      <c r="D589" s="967"/>
      <c r="E589" s="967"/>
      <c r="F589" s="1045"/>
      <c r="G589" s="559" t="s">
        <v>1035</v>
      </c>
      <c r="H589" s="966" t="s">
        <v>70</v>
      </c>
      <c r="I589" s="767"/>
      <c r="J589" s="467">
        <v>1</v>
      </c>
      <c r="K589" s="780"/>
      <c r="L589" s="1076"/>
      <c r="M589" s="1085" t="str">
        <f t="shared" si="149"/>
        <v/>
      </c>
      <c r="N589" s="1216" t="str">
        <f t="shared" si="148"/>
        <v/>
      </c>
      <c r="O589" s="1186"/>
      <c r="P589" s="1013" t="str">
        <f t="shared" si="145"/>
        <v/>
      </c>
      <c r="Q589" s="1272"/>
      <c r="R589" s="1283"/>
      <c r="S589" s="1014" t="str">
        <f t="shared" si="146"/>
        <v/>
      </c>
      <c r="T589" s="1231" t="str">
        <f t="shared" si="150"/>
        <v>Sin Iniciar</v>
      </c>
      <c r="U589" s="1164" t="str">
        <f t="shared" si="151"/>
        <v>6</v>
      </c>
      <c r="V589" s="845"/>
      <c r="W589" s="1302">
        <f t="shared" si="147"/>
        <v>1</v>
      </c>
    </row>
    <row r="590" spans="1:23" s="105" customFormat="1" ht="35.25" hidden="1" customHeight="1" outlineLevel="3" thickBot="1" x14ac:dyDescent="0.3">
      <c r="A590" s="1601"/>
      <c r="B590" s="1559"/>
      <c r="C590" s="966" t="s">
        <v>1768</v>
      </c>
      <c r="D590" s="967"/>
      <c r="E590" s="967"/>
      <c r="F590" s="1045"/>
      <c r="G590" s="559" t="s">
        <v>1036</v>
      </c>
      <c r="H590" s="966" t="s">
        <v>70</v>
      </c>
      <c r="I590" s="767"/>
      <c r="J590" s="467">
        <v>1</v>
      </c>
      <c r="K590" s="780"/>
      <c r="L590" s="1076"/>
      <c r="M590" s="1085" t="str">
        <f t="shared" si="149"/>
        <v/>
      </c>
      <c r="N590" s="1216" t="str">
        <f t="shared" si="148"/>
        <v/>
      </c>
      <c r="O590" s="1186"/>
      <c r="P590" s="1013" t="str">
        <f t="shared" si="145"/>
        <v/>
      </c>
      <c r="Q590" s="1272"/>
      <c r="R590" s="1283"/>
      <c r="S590" s="1014" t="str">
        <f t="shared" si="146"/>
        <v/>
      </c>
      <c r="T590" s="1231" t="str">
        <f t="shared" si="150"/>
        <v>Sin Iniciar</v>
      </c>
      <c r="U590" s="1164" t="str">
        <f t="shared" si="151"/>
        <v>6</v>
      </c>
      <c r="V590" s="845"/>
      <c r="W590" s="1302">
        <f t="shared" si="147"/>
        <v>1</v>
      </c>
    </row>
    <row r="591" spans="1:23" s="105" customFormat="1" ht="35.25" hidden="1" customHeight="1" outlineLevel="3" thickBot="1" x14ac:dyDescent="0.3">
      <c r="A591" s="1601"/>
      <c r="B591" s="1559"/>
      <c r="C591" s="966" t="s">
        <v>1768</v>
      </c>
      <c r="D591" s="967"/>
      <c r="E591" s="967"/>
      <c r="F591" s="1045"/>
      <c r="G591" s="559" t="s">
        <v>1037</v>
      </c>
      <c r="H591" s="966" t="s">
        <v>70</v>
      </c>
      <c r="I591" s="767"/>
      <c r="J591" s="467">
        <v>3</v>
      </c>
      <c r="K591" s="780"/>
      <c r="L591" s="1076"/>
      <c r="M591" s="1085" t="str">
        <f t="shared" si="149"/>
        <v/>
      </c>
      <c r="N591" s="1216" t="str">
        <f t="shared" si="148"/>
        <v/>
      </c>
      <c r="O591" s="1186"/>
      <c r="P591" s="1013" t="str">
        <f t="shared" si="145"/>
        <v/>
      </c>
      <c r="Q591" s="1272"/>
      <c r="R591" s="1283"/>
      <c r="S591" s="1014" t="str">
        <f t="shared" si="146"/>
        <v/>
      </c>
      <c r="T591" s="1231" t="str">
        <f t="shared" si="150"/>
        <v>Sin Iniciar</v>
      </c>
      <c r="U591" s="1164" t="str">
        <f t="shared" si="151"/>
        <v>6</v>
      </c>
      <c r="V591" s="845"/>
      <c r="W591" s="1302">
        <f t="shared" si="147"/>
        <v>1</v>
      </c>
    </row>
    <row r="592" spans="1:23" s="105" customFormat="1" ht="35.25" hidden="1" customHeight="1" outlineLevel="3" thickBot="1" x14ac:dyDescent="0.3">
      <c r="A592" s="1601"/>
      <c r="B592" s="1559"/>
      <c r="C592" s="966" t="s">
        <v>1768</v>
      </c>
      <c r="D592" s="967"/>
      <c r="E592" s="967"/>
      <c r="F592" s="1045"/>
      <c r="G592" s="559" t="s">
        <v>1038</v>
      </c>
      <c r="H592" s="966" t="s">
        <v>70</v>
      </c>
      <c r="I592" s="767"/>
      <c r="J592" s="467">
        <v>2</v>
      </c>
      <c r="K592" s="780"/>
      <c r="L592" s="1076"/>
      <c r="M592" s="1085" t="str">
        <f t="shared" si="149"/>
        <v/>
      </c>
      <c r="N592" s="1216" t="str">
        <f t="shared" si="148"/>
        <v/>
      </c>
      <c r="O592" s="1186"/>
      <c r="P592" s="1013" t="str">
        <f t="shared" si="145"/>
        <v/>
      </c>
      <c r="Q592" s="1272"/>
      <c r="R592" s="1283"/>
      <c r="S592" s="1014" t="str">
        <f t="shared" si="146"/>
        <v/>
      </c>
      <c r="T592" s="1231" t="str">
        <f t="shared" si="150"/>
        <v>Sin Iniciar</v>
      </c>
      <c r="U592" s="1164" t="str">
        <f t="shared" si="151"/>
        <v>6</v>
      </c>
      <c r="V592" s="845"/>
      <c r="W592" s="1302">
        <f t="shared" si="147"/>
        <v>1</v>
      </c>
    </row>
    <row r="593" spans="1:23" s="105" customFormat="1" ht="35.25" hidden="1" customHeight="1" outlineLevel="3" thickBot="1" x14ac:dyDescent="0.3">
      <c r="A593" s="1601"/>
      <c r="B593" s="1559"/>
      <c r="C593" s="966" t="s">
        <v>1768</v>
      </c>
      <c r="D593" s="967"/>
      <c r="E593" s="967"/>
      <c r="F593" s="1045"/>
      <c r="G593" s="559" t="s">
        <v>1039</v>
      </c>
      <c r="H593" s="966" t="s">
        <v>70</v>
      </c>
      <c r="I593" s="767"/>
      <c r="J593" s="467">
        <v>2</v>
      </c>
      <c r="K593" s="780"/>
      <c r="L593" s="1076"/>
      <c r="M593" s="1085" t="str">
        <f t="shared" si="149"/>
        <v/>
      </c>
      <c r="N593" s="1216" t="str">
        <f t="shared" si="148"/>
        <v/>
      </c>
      <c r="O593" s="1186"/>
      <c r="P593" s="1013" t="str">
        <f t="shared" ref="P593:P656" si="152">+IF(N593="","",IFERROR(IF(MONTH($C$2)&lt;MONTH(D593),"",IF(E593&lt;$C$2,1,IF(D593&lt;$C$2,($C$2-D593)/(E593-D593),0))),0))</f>
        <v/>
      </c>
      <c r="Q593" s="1272"/>
      <c r="R593" s="1283"/>
      <c r="S593" s="1014" t="str">
        <f t="shared" ref="S593:S656" si="153">IF(P593="","",IF(Q593&gt;P593,1,(Q593/P593)))</f>
        <v/>
      </c>
      <c r="T593" s="1231" t="str">
        <f t="shared" si="150"/>
        <v>Sin Iniciar</v>
      </c>
      <c r="U593" s="1164" t="str">
        <f t="shared" si="151"/>
        <v>6</v>
      </c>
      <c r="V593" s="845"/>
      <c r="W593" s="1302">
        <f t="shared" si="147"/>
        <v>1</v>
      </c>
    </row>
    <row r="594" spans="1:23" s="105" customFormat="1" ht="35.25" hidden="1" customHeight="1" outlineLevel="3" thickBot="1" x14ac:dyDescent="0.3">
      <c r="A594" s="1601"/>
      <c r="B594" s="1559"/>
      <c r="C594" s="966" t="s">
        <v>1768</v>
      </c>
      <c r="D594" s="967"/>
      <c r="E594" s="967"/>
      <c r="F594" s="1045"/>
      <c r="G594" s="559" t="s">
        <v>1040</v>
      </c>
      <c r="H594" s="966" t="s">
        <v>70</v>
      </c>
      <c r="I594" s="767"/>
      <c r="J594" s="467">
        <v>3</v>
      </c>
      <c r="K594" s="780"/>
      <c r="L594" s="1076"/>
      <c r="M594" s="1085" t="str">
        <f t="shared" si="149"/>
        <v/>
      </c>
      <c r="N594" s="1216" t="str">
        <f t="shared" si="148"/>
        <v/>
      </c>
      <c r="O594" s="1186"/>
      <c r="P594" s="1013" t="str">
        <f t="shared" si="152"/>
        <v/>
      </c>
      <c r="Q594" s="1272"/>
      <c r="R594" s="1283"/>
      <c r="S594" s="1014" t="str">
        <f t="shared" si="153"/>
        <v/>
      </c>
      <c r="T594" s="1231" t="str">
        <f t="shared" si="150"/>
        <v>Sin Iniciar</v>
      </c>
      <c r="U594" s="1164" t="str">
        <f t="shared" si="151"/>
        <v>6</v>
      </c>
      <c r="V594" s="845"/>
      <c r="W594" s="1302">
        <f t="shared" si="147"/>
        <v>1</v>
      </c>
    </row>
    <row r="595" spans="1:23" s="105" customFormat="1" ht="35.25" hidden="1" customHeight="1" outlineLevel="3" thickBot="1" x14ac:dyDescent="0.3">
      <c r="A595" s="1601"/>
      <c r="B595" s="1559"/>
      <c r="C595" s="966" t="s">
        <v>1768</v>
      </c>
      <c r="D595" s="967"/>
      <c r="E595" s="967"/>
      <c r="F595" s="1045"/>
      <c r="G595" s="559" t="s">
        <v>1041</v>
      </c>
      <c r="H595" s="966" t="s">
        <v>70</v>
      </c>
      <c r="I595" s="767"/>
      <c r="J595" s="467">
        <v>1</v>
      </c>
      <c r="K595" s="780"/>
      <c r="L595" s="1076"/>
      <c r="M595" s="1085" t="str">
        <f t="shared" si="149"/>
        <v/>
      </c>
      <c r="N595" s="1216" t="str">
        <f t="shared" si="148"/>
        <v/>
      </c>
      <c r="O595" s="1186"/>
      <c r="P595" s="1013" t="str">
        <f t="shared" si="152"/>
        <v/>
      </c>
      <c r="Q595" s="1272"/>
      <c r="R595" s="1283"/>
      <c r="S595" s="1014" t="str">
        <f t="shared" si="153"/>
        <v/>
      </c>
      <c r="T595" s="1231" t="str">
        <f t="shared" si="150"/>
        <v>Sin Iniciar</v>
      </c>
      <c r="U595" s="1164" t="str">
        <f t="shared" si="151"/>
        <v>6</v>
      </c>
      <c r="V595" s="845"/>
      <c r="W595" s="1302">
        <f t="shared" si="147"/>
        <v>1</v>
      </c>
    </row>
    <row r="596" spans="1:23" s="105" customFormat="1" ht="39" hidden="1" customHeight="1" outlineLevel="3" thickBot="1" x14ac:dyDescent="0.3">
      <c r="A596" s="1601"/>
      <c r="B596" s="1559"/>
      <c r="C596" s="966" t="s">
        <v>1768</v>
      </c>
      <c r="D596" s="967"/>
      <c r="E596" s="967"/>
      <c r="F596" s="1045"/>
      <c r="G596" s="559" t="s">
        <v>1042</v>
      </c>
      <c r="H596" s="966" t="s">
        <v>70</v>
      </c>
      <c r="I596" s="767"/>
      <c r="J596" s="467">
        <v>2</v>
      </c>
      <c r="K596" s="780"/>
      <c r="L596" s="1076"/>
      <c r="M596" s="1085" t="str">
        <f t="shared" si="149"/>
        <v/>
      </c>
      <c r="N596" s="1216" t="str">
        <f t="shared" si="148"/>
        <v/>
      </c>
      <c r="O596" s="1186"/>
      <c r="P596" s="1013" t="str">
        <f t="shared" si="152"/>
        <v/>
      </c>
      <c r="Q596" s="1272"/>
      <c r="R596" s="1283"/>
      <c r="S596" s="1014" t="str">
        <f t="shared" si="153"/>
        <v/>
      </c>
      <c r="T596" s="1231" t="str">
        <f t="shared" si="150"/>
        <v>Sin Iniciar</v>
      </c>
      <c r="U596" s="1164" t="str">
        <f t="shared" si="151"/>
        <v>6</v>
      </c>
      <c r="V596" s="845"/>
      <c r="W596" s="1302">
        <f t="shared" si="147"/>
        <v>1</v>
      </c>
    </row>
    <row r="597" spans="1:23" s="105" customFormat="1" ht="35.25" hidden="1" customHeight="1" outlineLevel="3" thickBot="1" x14ac:dyDescent="0.3">
      <c r="A597" s="1601"/>
      <c r="B597" s="1559"/>
      <c r="C597" s="966" t="s">
        <v>1768</v>
      </c>
      <c r="D597" s="967"/>
      <c r="E597" s="967"/>
      <c r="F597" s="1045"/>
      <c r="G597" s="559" t="s">
        <v>1043</v>
      </c>
      <c r="H597" s="966" t="s">
        <v>70</v>
      </c>
      <c r="I597" s="767"/>
      <c r="J597" s="467">
        <v>10</v>
      </c>
      <c r="K597" s="780"/>
      <c r="L597" s="1076"/>
      <c r="M597" s="1085" t="str">
        <f t="shared" si="149"/>
        <v/>
      </c>
      <c r="N597" s="1216" t="str">
        <f t="shared" si="148"/>
        <v/>
      </c>
      <c r="O597" s="1186"/>
      <c r="P597" s="1013" t="str">
        <f t="shared" si="152"/>
        <v/>
      </c>
      <c r="Q597" s="1272"/>
      <c r="R597" s="1283"/>
      <c r="S597" s="1014" t="str">
        <f t="shared" si="153"/>
        <v/>
      </c>
      <c r="T597" s="1231" t="str">
        <f t="shared" si="150"/>
        <v>Sin Iniciar</v>
      </c>
      <c r="U597" s="1164" t="str">
        <f t="shared" si="151"/>
        <v>6</v>
      </c>
      <c r="V597" s="845"/>
      <c r="W597" s="1302">
        <f t="shared" si="147"/>
        <v>1</v>
      </c>
    </row>
    <row r="598" spans="1:23" s="105" customFormat="1" ht="35.25" hidden="1" customHeight="1" outlineLevel="3" thickBot="1" x14ac:dyDescent="0.3">
      <c r="A598" s="1601"/>
      <c r="B598" s="1559"/>
      <c r="C598" s="966" t="s">
        <v>1768</v>
      </c>
      <c r="D598" s="967"/>
      <c r="E598" s="967"/>
      <c r="F598" s="1045"/>
      <c r="G598" s="559" t="s">
        <v>1044</v>
      </c>
      <c r="H598" s="966" t="s">
        <v>70</v>
      </c>
      <c r="I598" s="767"/>
      <c r="J598" s="467">
        <v>10</v>
      </c>
      <c r="K598" s="780"/>
      <c r="L598" s="1076"/>
      <c r="M598" s="1085" t="str">
        <f t="shared" si="149"/>
        <v/>
      </c>
      <c r="N598" s="1216" t="str">
        <f t="shared" si="148"/>
        <v/>
      </c>
      <c r="O598" s="1186"/>
      <c r="P598" s="1013" t="str">
        <f t="shared" si="152"/>
        <v/>
      </c>
      <c r="Q598" s="1272"/>
      <c r="R598" s="1283"/>
      <c r="S598" s="1014" t="str">
        <f t="shared" si="153"/>
        <v/>
      </c>
      <c r="T598" s="1231" t="str">
        <f t="shared" si="150"/>
        <v>Sin Iniciar</v>
      </c>
      <c r="U598" s="1164" t="str">
        <f t="shared" si="151"/>
        <v>6</v>
      </c>
      <c r="V598" s="845"/>
      <c r="W598" s="1302">
        <f t="shared" si="147"/>
        <v>1</v>
      </c>
    </row>
    <row r="599" spans="1:23" s="105" customFormat="1" ht="35.25" hidden="1" customHeight="1" outlineLevel="3" thickBot="1" x14ac:dyDescent="0.3">
      <c r="A599" s="1601"/>
      <c r="B599" s="1559"/>
      <c r="C599" s="966" t="s">
        <v>1768</v>
      </c>
      <c r="D599" s="967"/>
      <c r="E599" s="967"/>
      <c r="F599" s="1045"/>
      <c r="G599" s="559" t="s">
        <v>1045</v>
      </c>
      <c r="H599" s="966" t="s">
        <v>70</v>
      </c>
      <c r="I599" s="767"/>
      <c r="J599" s="467">
        <v>1</v>
      </c>
      <c r="K599" s="780"/>
      <c r="L599" s="1076"/>
      <c r="M599" s="1085" t="str">
        <f t="shared" si="149"/>
        <v/>
      </c>
      <c r="N599" s="1216" t="str">
        <f t="shared" si="148"/>
        <v/>
      </c>
      <c r="O599" s="1186"/>
      <c r="P599" s="1013" t="str">
        <f t="shared" si="152"/>
        <v/>
      </c>
      <c r="Q599" s="1272"/>
      <c r="R599" s="1283"/>
      <c r="S599" s="1014" t="str">
        <f t="shared" si="153"/>
        <v/>
      </c>
      <c r="T599" s="1231" t="str">
        <f t="shared" si="150"/>
        <v>Sin Iniciar</v>
      </c>
      <c r="U599" s="1164" t="str">
        <f t="shared" si="151"/>
        <v>6</v>
      </c>
      <c r="V599" s="845"/>
      <c r="W599" s="1302">
        <f t="shared" si="147"/>
        <v>1</v>
      </c>
    </row>
    <row r="600" spans="1:23" s="105" customFormat="1" ht="35.25" hidden="1" customHeight="1" outlineLevel="3" thickBot="1" x14ac:dyDescent="0.3">
      <c r="A600" s="1601"/>
      <c r="B600" s="1559"/>
      <c r="C600" s="966" t="s">
        <v>1768</v>
      </c>
      <c r="D600" s="967"/>
      <c r="E600" s="967"/>
      <c r="F600" s="1045"/>
      <c r="G600" s="559" t="s">
        <v>1046</v>
      </c>
      <c r="H600" s="966" t="s">
        <v>70</v>
      </c>
      <c r="I600" s="767"/>
      <c r="J600" s="467">
        <v>5</v>
      </c>
      <c r="K600" s="780"/>
      <c r="L600" s="1076"/>
      <c r="M600" s="1085" t="str">
        <f t="shared" si="149"/>
        <v/>
      </c>
      <c r="N600" s="1216" t="str">
        <f t="shared" si="148"/>
        <v/>
      </c>
      <c r="O600" s="1186"/>
      <c r="P600" s="1013" t="str">
        <f t="shared" si="152"/>
        <v/>
      </c>
      <c r="Q600" s="1272"/>
      <c r="R600" s="1283"/>
      <c r="S600" s="1014" t="str">
        <f t="shared" si="153"/>
        <v/>
      </c>
      <c r="T600" s="1231" t="str">
        <f t="shared" si="150"/>
        <v>Sin Iniciar</v>
      </c>
      <c r="U600" s="1164" t="str">
        <f t="shared" si="151"/>
        <v>6</v>
      </c>
      <c r="V600" s="845"/>
      <c r="W600" s="1302">
        <f t="shared" si="147"/>
        <v>1</v>
      </c>
    </row>
    <row r="601" spans="1:23" s="105" customFormat="1" ht="35.25" hidden="1" customHeight="1" outlineLevel="3" thickBot="1" x14ac:dyDescent="0.3">
      <c r="A601" s="1601"/>
      <c r="B601" s="1559"/>
      <c r="C601" s="966" t="s">
        <v>1768</v>
      </c>
      <c r="D601" s="967"/>
      <c r="E601" s="967"/>
      <c r="F601" s="1045"/>
      <c r="G601" s="559" t="s">
        <v>1047</v>
      </c>
      <c r="H601" s="966" t="s">
        <v>70</v>
      </c>
      <c r="I601" s="767"/>
      <c r="J601" s="467">
        <v>2</v>
      </c>
      <c r="K601" s="780"/>
      <c r="L601" s="1076"/>
      <c r="M601" s="1085" t="str">
        <f t="shared" si="149"/>
        <v/>
      </c>
      <c r="N601" s="1216" t="str">
        <f t="shared" si="148"/>
        <v/>
      </c>
      <c r="O601" s="1186"/>
      <c r="P601" s="1013" t="str">
        <f t="shared" si="152"/>
        <v/>
      </c>
      <c r="Q601" s="1272"/>
      <c r="R601" s="1283"/>
      <c r="S601" s="1014" t="str">
        <f t="shared" si="153"/>
        <v/>
      </c>
      <c r="T601" s="1231" t="str">
        <f t="shared" si="150"/>
        <v>Sin Iniciar</v>
      </c>
      <c r="U601" s="1164" t="str">
        <f t="shared" si="151"/>
        <v>6</v>
      </c>
      <c r="V601" s="845"/>
      <c r="W601" s="1302">
        <f t="shared" si="147"/>
        <v>1</v>
      </c>
    </row>
    <row r="602" spans="1:23" s="105" customFormat="1" ht="35.25" hidden="1" customHeight="1" outlineLevel="3" thickBot="1" x14ac:dyDescent="0.3">
      <c r="A602" s="1601"/>
      <c r="B602" s="1559"/>
      <c r="C602" s="966" t="s">
        <v>1768</v>
      </c>
      <c r="D602" s="967"/>
      <c r="E602" s="967"/>
      <c r="F602" s="1045"/>
      <c r="G602" s="559" t="s">
        <v>1048</v>
      </c>
      <c r="H602" s="966" t="s">
        <v>70</v>
      </c>
      <c r="I602" s="767"/>
      <c r="J602" s="467">
        <v>2</v>
      </c>
      <c r="K602" s="780"/>
      <c r="L602" s="1076"/>
      <c r="M602" s="1085" t="str">
        <f t="shared" si="149"/>
        <v/>
      </c>
      <c r="N602" s="1216" t="str">
        <f t="shared" si="148"/>
        <v/>
      </c>
      <c r="O602" s="1186"/>
      <c r="P602" s="1013" t="str">
        <f t="shared" si="152"/>
        <v/>
      </c>
      <c r="Q602" s="1272"/>
      <c r="R602" s="1283"/>
      <c r="S602" s="1014" t="str">
        <f t="shared" si="153"/>
        <v/>
      </c>
      <c r="T602" s="1231" t="str">
        <f t="shared" si="150"/>
        <v>Sin Iniciar</v>
      </c>
      <c r="U602" s="1164" t="str">
        <f t="shared" si="151"/>
        <v>6</v>
      </c>
      <c r="V602" s="845"/>
      <c r="W602" s="1302">
        <f t="shared" si="147"/>
        <v>1</v>
      </c>
    </row>
    <row r="603" spans="1:23" s="105" customFormat="1" ht="39" hidden="1" customHeight="1" outlineLevel="3" thickBot="1" x14ac:dyDescent="0.3">
      <c r="A603" s="1601"/>
      <c r="B603" s="1559"/>
      <c r="C603" s="966" t="s">
        <v>1768</v>
      </c>
      <c r="D603" s="967"/>
      <c r="E603" s="967"/>
      <c r="F603" s="1045"/>
      <c r="G603" s="559" t="s">
        <v>1049</v>
      </c>
      <c r="H603" s="966" t="s">
        <v>70</v>
      </c>
      <c r="I603" s="767"/>
      <c r="J603" s="467">
        <v>5</v>
      </c>
      <c r="K603" s="780"/>
      <c r="L603" s="1076"/>
      <c r="M603" s="1085" t="str">
        <f t="shared" si="149"/>
        <v/>
      </c>
      <c r="N603" s="1216" t="str">
        <f t="shared" si="148"/>
        <v/>
      </c>
      <c r="O603" s="1186"/>
      <c r="P603" s="1013" t="str">
        <f t="shared" si="152"/>
        <v/>
      </c>
      <c r="Q603" s="1272"/>
      <c r="R603" s="1283"/>
      <c r="S603" s="1014" t="str">
        <f t="shared" si="153"/>
        <v/>
      </c>
      <c r="T603" s="1231" t="str">
        <f t="shared" si="150"/>
        <v>Sin Iniciar</v>
      </c>
      <c r="U603" s="1164" t="str">
        <f t="shared" si="151"/>
        <v>6</v>
      </c>
      <c r="V603" s="845"/>
      <c r="W603" s="1302">
        <f t="shared" si="147"/>
        <v>1</v>
      </c>
    </row>
    <row r="604" spans="1:23" s="105" customFormat="1" ht="39" hidden="1" customHeight="1" outlineLevel="3" thickBot="1" x14ac:dyDescent="0.3">
      <c r="A604" s="1601"/>
      <c r="B604" s="1559"/>
      <c r="C604" s="966" t="s">
        <v>1768</v>
      </c>
      <c r="D604" s="967"/>
      <c r="E604" s="967"/>
      <c r="F604" s="1045"/>
      <c r="G604" s="559" t="s">
        <v>1050</v>
      </c>
      <c r="H604" s="966" t="s">
        <v>70</v>
      </c>
      <c r="I604" s="767"/>
      <c r="J604" s="467" t="s">
        <v>1051</v>
      </c>
      <c r="K604" s="780"/>
      <c r="L604" s="1076"/>
      <c r="M604" s="1085" t="str">
        <f t="shared" si="149"/>
        <v/>
      </c>
      <c r="N604" s="1216" t="str">
        <f t="shared" si="148"/>
        <v/>
      </c>
      <c r="O604" s="1186"/>
      <c r="P604" s="1013" t="str">
        <f t="shared" si="152"/>
        <v/>
      </c>
      <c r="Q604" s="1272"/>
      <c r="R604" s="1283"/>
      <c r="S604" s="1014" t="str">
        <f t="shared" si="153"/>
        <v/>
      </c>
      <c r="T604" s="1231" t="str">
        <f t="shared" si="150"/>
        <v>Sin Iniciar</v>
      </c>
      <c r="U604" s="1164" t="str">
        <f t="shared" si="151"/>
        <v>6</v>
      </c>
      <c r="V604" s="845"/>
      <c r="W604" s="1302">
        <f t="shared" si="147"/>
        <v>1</v>
      </c>
    </row>
    <row r="605" spans="1:23" s="105" customFormat="1" ht="39" hidden="1" customHeight="1" outlineLevel="3" thickBot="1" x14ac:dyDescent="0.3">
      <c r="A605" s="1601"/>
      <c r="B605" s="1559"/>
      <c r="C605" s="966" t="s">
        <v>1768</v>
      </c>
      <c r="D605" s="967"/>
      <c r="E605" s="967"/>
      <c r="F605" s="1045"/>
      <c r="G605" s="559" t="s">
        <v>1052</v>
      </c>
      <c r="H605" s="966" t="s">
        <v>70</v>
      </c>
      <c r="I605" s="767"/>
      <c r="J605" s="467" t="s">
        <v>1053</v>
      </c>
      <c r="K605" s="780"/>
      <c r="L605" s="1076"/>
      <c r="M605" s="1085" t="str">
        <f t="shared" si="149"/>
        <v/>
      </c>
      <c r="N605" s="1216" t="str">
        <f t="shared" si="148"/>
        <v/>
      </c>
      <c r="O605" s="1186"/>
      <c r="P605" s="1013" t="str">
        <f t="shared" si="152"/>
        <v/>
      </c>
      <c r="Q605" s="1272"/>
      <c r="R605" s="1283"/>
      <c r="S605" s="1014" t="str">
        <f t="shared" si="153"/>
        <v/>
      </c>
      <c r="T605" s="1231" t="str">
        <f t="shared" si="150"/>
        <v>Sin Iniciar</v>
      </c>
      <c r="U605" s="1164" t="str">
        <f t="shared" si="151"/>
        <v>6</v>
      </c>
      <c r="V605" s="845"/>
      <c r="W605" s="1302">
        <f t="shared" si="147"/>
        <v>1</v>
      </c>
    </row>
    <row r="606" spans="1:23" s="105" customFormat="1" ht="35.25" hidden="1" customHeight="1" outlineLevel="3" thickBot="1" x14ac:dyDescent="0.3">
      <c r="A606" s="1601"/>
      <c r="B606" s="1559"/>
      <c r="C606" s="966" t="s">
        <v>1768</v>
      </c>
      <c r="D606" s="967"/>
      <c r="E606" s="967"/>
      <c r="F606" s="1045"/>
      <c r="G606" s="559" t="s">
        <v>1054</v>
      </c>
      <c r="H606" s="966" t="s">
        <v>70</v>
      </c>
      <c r="I606" s="767"/>
      <c r="J606" s="467" t="s">
        <v>1053</v>
      </c>
      <c r="K606" s="780"/>
      <c r="L606" s="1076"/>
      <c r="M606" s="1085" t="str">
        <f t="shared" si="149"/>
        <v/>
      </c>
      <c r="N606" s="1216" t="str">
        <f t="shared" si="148"/>
        <v/>
      </c>
      <c r="O606" s="1186"/>
      <c r="P606" s="1013" t="str">
        <f t="shared" si="152"/>
        <v/>
      </c>
      <c r="Q606" s="1272"/>
      <c r="R606" s="1283"/>
      <c r="S606" s="1014" t="str">
        <f t="shared" si="153"/>
        <v/>
      </c>
      <c r="T606" s="1231" t="str">
        <f t="shared" si="150"/>
        <v>Sin Iniciar</v>
      </c>
      <c r="U606" s="1164" t="str">
        <f t="shared" si="151"/>
        <v>6</v>
      </c>
      <c r="V606" s="845"/>
      <c r="W606" s="1302">
        <f t="shared" si="147"/>
        <v>1</v>
      </c>
    </row>
    <row r="607" spans="1:23" s="105" customFormat="1" ht="35.25" hidden="1" customHeight="1" outlineLevel="3" thickBot="1" x14ac:dyDescent="0.3">
      <c r="A607" s="1601"/>
      <c r="B607" s="1559"/>
      <c r="C607" s="966" t="s">
        <v>1768</v>
      </c>
      <c r="D607" s="967"/>
      <c r="E607" s="967"/>
      <c r="F607" s="1045"/>
      <c r="G607" s="559" t="s">
        <v>1055</v>
      </c>
      <c r="H607" s="966" t="s">
        <v>70</v>
      </c>
      <c r="I607" s="767"/>
      <c r="J607" s="467" t="s">
        <v>1053</v>
      </c>
      <c r="K607" s="780"/>
      <c r="L607" s="1076"/>
      <c r="M607" s="1085" t="str">
        <f t="shared" si="149"/>
        <v/>
      </c>
      <c r="N607" s="1216" t="str">
        <f t="shared" si="148"/>
        <v/>
      </c>
      <c r="O607" s="1186"/>
      <c r="P607" s="1013" t="str">
        <f t="shared" si="152"/>
        <v/>
      </c>
      <c r="Q607" s="1272"/>
      <c r="R607" s="1283"/>
      <c r="S607" s="1014" t="str">
        <f t="shared" si="153"/>
        <v/>
      </c>
      <c r="T607" s="1231" t="str">
        <f t="shared" si="150"/>
        <v>Sin Iniciar</v>
      </c>
      <c r="U607" s="1164" t="str">
        <f t="shared" si="151"/>
        <v>6</v>
      </c>
      <c r="V607" s="845"/>
      <c r="W607" s="1302">
        <f t="shared" ref="W607:W670" si="154">1-R607</f>
        <v>1</v>
      </c>
    </row>
    <row r="608" spans="1:23" s="105" customFormat="1" ht="35.25" hidden="1" customHeight="1" outlineLevel="3" thickBot="1" x14ac:dyDescent="0.3">
      <c r="A608" s="1601"/>
      <c r="B608" s="1559"/>
      <c r="C608" s="966" t="s">
        <v>1768</v>
      </c>
      <c r="D608" s="967"/>
      <c r="E608" s="967"/>
      <c r="F608" s="1045"/>
      <c r="G608" s="559" t="s">
        <v>1056</v>
      </c>
      <c r="H608" s="966" t="s">
        <v>70</v>
      </c>
      <c r="I608" s="767"/>
      <c r="J608" s="467" t="s">
        <v>1053</v>
      </c>
      <c r="K608" s="780"/>
      <c r="L608" s="1076"/>
      <c r="M608" s="1085" t="str">
        <f t="shared" si="149"/>
        <v/>
      </c>
      <c r="N608" s="1216" t="str">
        <f t="shared" si="148"/>
        <v/>
      </c>
      <c r="O608" s="1186"/>
      <c r="P608" s="1013" t="str">
        <f t="shared" si="152"/>
        <v/>
      </c>
      <c r="Q608" s="1272"/>
      <c r="R608" s="1283"/>
      <c r="S608" s="1014" t="str">
        <f t="shared" si="153"/>
        <v/>
      </c>
      <c r="T608" s="1231" t="str">
        <f t="shared" si="150"/>
        <v>Sin Iniciar</v>
      </c>
      <c r="U608" s="1164" t="str">
        <f t="shared" si="151"/>
        <v>6</v>
      </c>
      <c r="V608" s="845"/>
      <c r="W608" s="1302">
        <f t="shared" si="154"/>
        <v>1</v>
      </c>
    </row>
    <row r="609" spans="1:23" s="105" customFormat="1" ht="35.25" hidden="1" customHeight="1" outlineLevel="3" thickBot="1" x14ac:dyDescent="0.3">
      <c r="A609" s="1601"/>
      <c r="B609" s="1559"/>
      <c r="C609" s="966" t="s">
        <v>1768</v>
      </c>
      <c r="D609" s="967"/>
      <c r="E609" s="967"/>
      <c r="F609" s="1045"/>
      <c r="G609" s="559" t="s">
        <v>1057</v>
      </c>
      <c r="H609" s="966" t="s">
        <v>70</v>
      </c>
      <c r="I609" s="767"/>
      <c r="J609" s="467" t="s">
        <v>1051</v>
      </c>
      <c r="K609" s="780"/>
      <c r="L609" s="1076"/>
      <c r="M609" s="1085" t="str">
        <f t="shared" si="149"/>
        <v/>
      </c>
      <c r="N609" s="1216" t="str">
        <f t="shared" ref="N609:N672" si="155">+IF(D609="","",IF(AND(MONTH($C$2)&gt;=MONTH(D609),MONTH($C$2)&lt;=MONTH(E609)),"X",""))</f>
        <v/>
      </c>
      <c r="O609" s="1186"/>
      <c r="P609" s="1013" t="str">
        <f t="shared" si="152"/>
        <v/>
      </c>
      <c r="Q609" s="1272"/>
      <c r="R609" s="1283"/>
      <c r="S609" s="1014" t="str">
        <f t="shared" si="153"/>
        <v/>
      </c>
      <c r="T609" s="1231" t="str">
        <f t="shared" si="150"/>
        <v>Sin Iniciar</v>
      </c>
      <c r="U609" s="1164" t="str">
        <f t="shared" si="151"/>
        <v>6</v>
      </c>
      <c r="V609" s="845"/>
      <c r="W609" s="1302">
        <f t="shared" si="154"/>
        <v>1</v>
      </c>
    </row>
    <row r="610" spans="1:23" s="105" customFormat="1" ht="35.25" hidden="1" customHeight="1" outlineLevel="3" thickBot="1" x14ac:dyDescent="0.3">
      <c r="A610" s="1601"/>
      <c r="B610" s="1559"/>
      <c r="C610" s="966" t="s">
        <v>1768</v>
      </c>
      <c r="D610" s="967"/>
      <c r="E610" s="967"/>
      <c r="F610" s="1045"/>
      <c r="G610" s="559" t="s">
        <v>1058</v>
      </c>
      <c r="H610" s="966" t="s">
        <v>70</v>
      </c>
      <c r="I610" s="767"/>
      <c r="J610" s="467" t="s">
        <v>1059</v>
      </c>
      <c r="K610" s="780"/>
      <c r="L610" s="1076"/>
      <c r="M610" s="1085" t="str">
        <f t="shared" si="149"/>
        <v/>
      </c>
      <c r="N610" s="1216" t="str">
        <f t="shared" si="155"/>
        <v/>
      </c>
      <c r="O610" s="1186"/>
      <c r="P610" s="1013" t="str">
        <f t="shared" si="152"/>
        <v/>
      </c>
      <c r="Q610" s="1272"/>
      <c r="R610" s="1283"/>
      <c r="S610" s="1014" t="str">
        <f t="shared" si="153"/>
        <v/>
      </c>
      <c r="T610" s="1231" t="str">
        <f t="shared" si="150"/>
        <v>Sin Iniciar</v>
      </c>
      <c r="U610" s="1164" t="str">
        <f t="shared" si="151"/>
        <v>6</v>
      </c>
      <c r="V610" s="845"/>
      <c r="W610" s="1302">
        <f t="shared" si="154"/>
        <v>1</v>
      </c>
    </row>
    <row r="611" spans="1:23" s="105" customFormat="1" ht="35.25" hidden="1" customHeight="1" outlineLevel="3" thickBot="1" x14ac:dyDescent="0.3">
      <c r="A611" s="1601"/>
      <c r="B611" s="1559"/>
      <c r="C611" s="966" t="s">
        <v>1768</v>
      </c>
      <c r="D611" s="967"/>
      <c r="E611" s="967"/>
      <c r="F611" s="1045"/>
      <c r="G611" s="559" t="s">
        <v>1060</v>
      </c>
      <c r="H611" s="966" t="s">
        <v>70</v>
      </c>
      <c r="I611" s="767"/>
      <c r="J611" s="467" t="s">
        <v>1053</v>
      </c>
      <c r="K611" s="780"/>
      <c r="L611" s="1076"/>
      <c r="M611" s="1085" t="str">
        <f t="shared" si="149"/>
        <v/>
      </c>
      <c r="N611" s="1216" t="str">
        <f t="shared" si="155"/>
        <v/>
      </c>
      <c r="O611" s="1186"/>
      <c r="P611" s="1013" t="str">
        <f t="shared" si="152"/>
        <v/>
      </c>
      <c r="Q611" s="1272"/>
      <c r="R611" s="1283"/>
      <c r="S611" s="1014" t="str">
        <f t="shared" si="153"/>
        <v/>
      </c>
      <c r="T611" s="1231" t="str">
        <f t="shared" si="150"/>
        <v>Sin Iniciar</v>
      </c>
      <c r="U611" s="1164" t="str">
        <f t="shared" si="151"/>
        <v>6</v>
      </c>
      <c r="V611" s="845"/>
      <c r="W611" s="1302">
        <f t="shared" si="154"/>
        <v>1</v>
      </c>
    </row>
    <row r="612" spans="1:23" s="105" customFormat="1" ht="35.25" hidden="1" customHeight="1" outlineLevel="3" thickBot="1" x14ac:dyDescent="0.3">
      <c r="A612" s="1601"/>
      <c r="B612" s="1559"/>
      <c r="C612" s="966" t="s">
        <v>1768</v>
      </c>
      <c r="D612" s="967"/>
      <c r="E612" s="967"/>
      <c r="F612" s="1045"/>
      <c r="G612" s="559" t="s">
        <v>1061</v>
      </c>
      <c r="H612" s="966" t="s">
        <v>70</v>
      </c>
      <c r="I612" s="767"/>
      <c r="J612" s="467" t="s">
        <v>1051</v>
      </c>
      <c r="K612" s="780"/>
      <c r="L612" s="1076"/>
      <c r="M612" s="1085" t="str">
        <f t="shared" si="149"/>
        <v/>
      </c>
      <c r="N612" s="1216" t="str">
        <f t="shared" si="155"/>
        <v/>
      </c>
      <c r="O612" s="1186"/>
      <c r="P612" s="1013" t="str">
        <f t="shared" si="152"/>
        <v/>
      </c>
      <c r="Q612" s="1272"/>
      <c r="R612" s="1283"/>
      <c r="S612" s="1014" t="str">
        <f t="shared" si="153"/>
        <v/>
      </c>
      <c r="T612" s="1231" t="str">
        <f t="shared" si="150"/>
        <v>Sin Iniciar</v>
      </c>
      <c r="U612" s="1164" t="str">
        <f t="shared" si="151"/>
        <v>6</v>
      </c>
      <c r="V612" s="845"/>
      <c r="W612" s="1302">
        <f t="shared" si="154"/>
        <v>1</v>
      </c>
    </row>
    <row r="613" spans="1:23" s="105" customFormat="1" ht="35.25" hidden="1" customHeight="1" outlineLevel="3" thickBot="1" x14ac:dyDescent="0.3">
      <c r="A613" s="1601"/>
      <c r="B613" s="1559"/>
      <c r="C613" s="966" t="s">
        <v>1768</v>
      </c>
      <c r="D613" s="967"/>
      <c r="E613" s="967"/>
      <c r="F613" s="1045"/>
      <c r="G613" s="559" t="s">
        <v>1062</v>
      </c>
      <c r="H613" s="966" t="s">
        <v>70</v>
      </c>
      <c r="I613" s="767"/>
      <c r="J613" s="467" t="s">
        <v>1051</v>
      </c>
      <c r="K613" s="780"/>
      <c r="L613" s="1076"/>
      <c r="M613" s="1085" t="str">
        <f t="shared" si="149"/>
        <v/>
      </c>
      <c r="N613" s="1216" t="str">
        <f t="shared" si="155"/>
        <v/>
      </c>
      <c r="O613" s="1186"/>
      <c r="P613" s="1013" t="str">
        <f t="shared" si="152"/>
        <v/>
      </c>
      <c r="Q613" s="1272"/>
      <c r="R613" s="1283"/>
      <c r="S613" s="1014" t="str">
        <f t="shared" si="153"/>
        <v/>
      </c>
      <c r="T613" s="1231" t="str">
        <f t="shared" si="150"/>
        <v>Sin Iniciar</v>
      </c>
      <c r="U613" s="1164" t="str">
        <f t="shared" si="151"/>
        <v>6</v>
      </c>
      <c r="V613" s="845"/>
      <c r="W613" s="1302">
        <f t="shared" si="154"/>
        <v>1</v>
      </c>
    </row>
    <row r="614" spans="1:23" s="105" customFormat="1" ht="35.25" hidden="1" customHeight="1" outlineLevel="3" thickBot="1" x14ac:dyDescent="0.3">
      <c r="A614" s="1601"/>
      <c r="B614" s="1559"/>
      <c r="C614" s="966" t="s">
        <v>1768</v>
      </c>
      <c r="D614" s="967"/>
      <c r="E614" s="967"/>
      <c r="F614" s="1045"/>
      <c r="G614" s="559" t="s">
        <v>1063</v>
      </c>
      <c r="H614" s="966" t="s">
        <v>70</v>
      </c>
      <c r="I614" s="767"/>
      <c r="J614" s="467" t="s">
        <v>1051</v>
      </c>
      <c r="K614" s="780"/>
      <c r="L614" s="1076"/>
      <c r="M614" s="1085" t="str">
        <f t="shared" si="149"/>
        <v/>
      </c>
      <c r="N614" s="1216" t="str">
        <f t="shared" si="155"/>
        <v/>
      </c>
      <c r="O614" s="1186"/>
      <c r="P614" s="1013" t="str">
        <f t="shared" si="152"/>
        <v/>
      </c>
      <c r="Q614" s="1272"/>
      <c r="R614" s="1283"/>
      <c r="S614" s="1014" t="str">
        <f t="shared" si="153"/>
        <v/>
      </c>
      <c r="T614" s="1231" t="str">
        <f t="shared" si="150"/>
        <v>Sin Iniciar</v>
      </c>
      <c r="U614" s="1164" t="str">
        <f t="shared" si="151"/>
        <v>6</v>
      </c>
      <c r="V614" s="845"/>
      <c r="W614" s="1302">
        <f t="shared" si="154"/>
        <v>1</v>
      </c>
    </row>
    <row r="615" spans="1:23" s="105" customFormat="1" ht="35.25" hidden="1" customHeight="1" outlineLevel="3" thickBot="1" x14ac:dyDescent="0.3">
      <c r="A615" s="1601"/>
      <c r="B615" s="1559"/>
      <c r="C615" s="966" t="s">
        <v>1768</v>
      </c>
      <c r="D615" s="967"/>
      <c r="E615" s="967"/>
      <c r="F615" s="1045"/>
      <c r="G615" s="559" t="s">
        <v>1064</v>
      </c>
      <c r="H615" s="966" t="s">
        <v>70</v>
      </c>
      <c r="I615" s="767"/>
      <c r="J615" s="467" t="s">
        <v>1051</v>
      </c>
      <c r="K615" s="780"/>
      <c r="L615" s="1076"/>
      <c r="M615" s="1085" t="str">
        <f t="shared" si="149"/>
        <v/>
      </c>
      <c r="N615" s="1216" t="str">
        <f t="shared" si="155"/>
        <v/>
      </c>
      <c r="O615" s="1186"/>
      <c r="P615" s="1013" t="str">
        <f t="shared" si="152"/>
        <v/>
      </c>
      <c r="Q615" s="1272"/>
      <c r="R615" s="1283"/>
      <c r="S615" s="1014" t="str">
        <f t="shared" si="153"/>
        <v/>
      </c>
      <c r="T615" s="1231" t="str">
        <f t="shared" si="150"/>
        <v>Sin Iniciar</v>
      </c>
      <c r="U615" s="1164" t="str">
        <f t="shared" si="151"/>
        <v>6</v>
      </c>
      <c r="V615" s="845"/>
      <c r="W615" s="1302">
        <f t="shared" si="154"/>
        <v>1</v>
      </c>
    </row>
    <row r="616" spans="1:23" s="105" customFormat="1" ht="35.25" hidden="1" customHeight="1" outlineLevel="3" thickBot="1" x14ac:dyDescent="0.3">
      <c r="A616" s="1601"/>
      <c r="B616" s="1559"/>
      <c r="C616" s="966" t="s">
        <v>1768</v>
      </c>
      <c r="D616" s="967"/>
      <c r="E616" s="967"/>
      <c r="F616" s="1045"/>
      <c r="G616" s="559" t="s">
        <v>1065</v>
      </c>
      <c r="H616" s="966" t="s">
        <v>70</v>
      </c>
      <c r="I616" s="767"/>
      <c r="J616" s="467" t="s">
        <v>1059</v>
      </c>
      <c r="K616" s="780"/>
      <c r="L616" s="1076"/>
      <c r="M616" s="1085" t="str">
        <f t="shared" si="149"/>
        <v/>
      </c>
      <c r="N616" s="1216" t="str">
        <f t="shared" si="155"/>
        <v/>
      </c>
      <c r="O616" s="1186"/>
      <c r="P616" s="1013" t="str">
        <f t="shared" si="152"/>
        <v/>
      </c>
      <c r="Q616" s="1272"/>
      <c r="R616" s="1283"/>
      <c r="S616" s="1014" t="str">
        <f t="shared" si="153"/>
        <v/>
      </c>
      <c r="T616" s="1231" t="str">
        <f t="shared" si="150"/>
        <v>Sin Iniciar</v>
      </c>
      <c r="U616" s="1164" t="str">
        <f t="shared" si="151"/>
        <v>6</v>
      </c>
      <c r="V616" s="845"/>
      <c r="W616" s="1302">
        <f t="shared" si="154"/>
        <v>1</v>
      </c>
    </row>
    <row r="617" spans="1:23" s="105" customFormat="1" ht="35.25" hidden="1" customHeight="1" outlineLevel="3" thickBot="1" x14ac:dyDescent="0.3">
      <c r="A617" s="1601"/>
      <c r="B617" s="1559"/>
      <c r="C617" s="966" t="s">
        <v>1768</v>
      </c>
      <c r="D617" s="967"/>
      <c r="E617" s="967"/>
      <c r="F617" s="1045"/>
      <c r="G617" s="559" t="s">
        <v>1066</v>
      </c>
      <c r="H617" s="966" t="s">
        <v>70</v>
      </c>
      <c r="I617" s="767"/>
      <c r="J617" s="467" t="s">
        <v>1051</v>
      </c>
      <c r="K617" s="780"/>
      <c r="L617" s="1076"/>
      <c r="M617" s="1085" t="str">
        <f t="shared" si="149"/>
        <v/>
      </c>
      <c r="N617" s="1216" t="str">
        <f t="shared" si="155"/>
        <v/>
      </c>
      <c r="O617" s="1186"/>
      <c r="P617" s="1013" t="str">
        <f t="shared" si="152"/>
        <v/>
      </c>
      <c r="Q617" s="1272"/>
      <c r="R617" s="1283"/>
      <c r="S617" s="1014" t="str">
        <f t="shared" si="153"/>
        <v/>
      </c>
      <c r="T617" s="1231" t="str">
        <f t="shared" si="150"/>
        <v>Sin Iniciar</v>
      </c>
      <c r="U617" s="1164" t="str">
        <f t="shared" si="151"/>
        <v>6</v>
      </c>
      <c r="V617" s="845"/>
      <c r="W617" s="1302">
        <f t="shared" si="154"/>
        <v>1</v>
      </c>
    </row>
    <row r="618" spans="1:23" s="105" customFormat="1" ht="35.25" hidden="1" customHeight="1" outlineLevel="3" thickBot="1" x14ac:dyDescent="0.3">
      <c r="A618" s="1601"/>
      <c r="B618" s="1559"/>
      <c r="C618" s="966" t="s">
        <v>1768</v>
      </c>
      <c r="D618" s="967"/>
      <c r="E618" s="967"/>
      <c r="F618" s="1045"/>
      <c r="G618" s="559" t="s">
        <v>1067</v>
      </c>
      <c r="H618" s="966" t="s">
        <v>70</v>
      </c>
      <c r="I618" s="767"/>
      <c r="J618" s="467" t="s">
        <v>1059</v>
      </c>
      <c r="K618" s="780"/>
      <c r="L618" s="1076"/>
      <c r="M618" s="1085" t="str">
        <f t="shared" si="149"/>
        <v/>
      </c>
      <c r="N618" s="1216" t="str">
        <f t="shared" si="155"/>
        <v/>
      </c>
      <c r="O618" s="1186"/>
      <c r="P618" s="1013" t="str">
        <f t="shared" si="152"/>
        <v/>
      </c>
      <c r="Q618" s="1272"/>
      <c r="R618" s="1283"/>
      <c r="S618" s="1014" t="str">
        <f t="shared" si="153"/>
        <v/>
      </c>
      <c r="T618" s="1231" t="str">
        <f t="shared" si="150"/>
        <v>Sin Iniciar</v>
      </c>
      <c r="U618" s="1164" t="str">
        <f t="shared" si="151"/>
        <v>6</v>
      </c>
      <c r="V618" s="845"/>
      <c r="W618" s="1302">
        <f t="shared" si="154"/>
        <v>1</v>
      </c>
    </row>
    <row r="619" spans="1:23" s="105" customFormat="1" ht="35.25" hidden="1" customHeight="1" outlineLevel="3" thickBot="1" x14ac:dyDescent="0.3">
      <c r="A619" s="1601"/>
      <c r="B619" s="1559"/>
      <c r="C619" s="966" t="s">
        <v>1768</v>
      </c>
      <c r="D619" s="967"/>
      <c r="E619" s="967"/>
      <c r="F619" s="1045"/>
      <c r="G619" s="559" t="s">
        <v>1068</v>
      </c>
      <c r="H619" s="966" t="s">
        <v>70</v>
      </c>
      <c r="I619" s="767"/>
      <c r="J619" s="467" t="s">
        <v>1051</v>
      </c>
      <c r="K619" s="780"/>
      <c r="L619" s="1076"/>
      <c r="M619" s="1085" t="str">
        <f t="shared" si="149"/>
        <v/>
      </c>
      <c r="N619" s="1216" t="str">
        <f t="shared" si="155"/>
        <v/>
      </c>
      <c r="O619" s="1186"/>
      <c r="P619" s="1013" t="str">
        <f t="shared" si="152"/>
        <v/>
      </c>
      <c r="Q619" s="1272"/>
      <c r="R619" s="1283"/>
      <c r="S619" s="1014" t="str">
        <f t="shared" si="153"/>
        <v/>
      </c>
      <c r="T619" s="1231" t="str">
        <f t="shared" si="150"/>
        <v>Sin Iniciar</v>
      </c>
      <c r="U619" s="1164" t="str">
        <f t="shared" si="151"/>
        <v>6</v>
      </c>
      <c r="V619" s="845"/>
      <c r="W619" s="1302">
        <f t="shared" si="154"/>
        <v>1</v>
      </c>
    </row>
    <row r="620" spans="1:23" s="105" customFormat="1" ht="35.25" hidden="1" customHeight="1" outlineLevel="3" thickBot="1" x14ac:dyDescent="0.3">
      <c r="A620" s="1601"/>
      <c r="B620" s="1559"/>
      <c r="C620" s="966" t="s">
        <v>1768</v>
      </c>
      <c r="D620" s="967"/>
      <c r="E620" s="967"/>
      <c r="F620" s="1045"/>
      <c r="G620" s="559" t="s">
        <v>1069</v>
      </c>
      <c r="H620" s="966" t="s">
        <v>70</v>
      </c>
      <c r="I620" s="767"/>
      <c r="J620" s="467" t="s">
        <v>1059</v>
      </c>
      <c r="K620" s="780"/>
      <c r="L620" s="1076"/>
      <c r="M620" s="1085" t="str">
        <f t="shared" ref="M620:M683" si="156">+IF(D620="","",IF(MONTH($C$2)&lt;MONTH(D620),"",E620-D620))</f>
        <v/>
      </c>
      <c r="N620" s="1216" t="str">
        <f t="shared" si="155"/>
        <v/>
      </c>
      <c r="O620" s="1186"/>
      <c r="P620" s="1013" t="str">
        <f t="shared" si="152"/>
        <v/>
      </c>
      <c r="Q620" s="1272"/>
      <c r="R620" s="1283"/>
      <c r="S620" s="1014" t="str">
        <f t="shared" si="153"/>
        <v/>
      </c>
      <c r="T620" s="1231" t="str">
        <f t="shared" si="150"/>
        <v>Sin Iniciar</v>
      </c>
      <c r="U620" s="1164" t="str">
        <f t="shared" si="151"/>
        <v>6</v>
      </c>
      <c r="V620" s="845"/>
      <c r="W620" s="1302">
        <f t="shared" si="154"/>
        <v>1</v>
      </c>
    </row>
    <row r="621" spans="1:23" s="105" customFormat="1" ht="35.25" hidden="1" customHeight="1" outlineLevel="3" thickBot="1" x14ac:dyDescent="0.3">
      <c r="A621" s="1601"/>
      <c r="B621" s="1559"/>
      <c r="C621" s="966" t="s">
        <v>1768</v>
      </c>
      <c r="D621" s="967"/>
      <c r="E621" s="967"/>
      <c r="F621" s="1045"/>
      <c r="G621" s="559" t="s">
        <v>1070</v>
      </c>
      <c r="H621" s="966" t="s">
        <v>70</v>
      </c>
      <c r="I621" s="767"/>
      <c r="J621" s="467" t="s">
        <v>1059</v>
      </c>
      <c r="K621" s="780"/>
      <c r="L621" s="1076"/>
      <c r="M621" s="1085" t="str">
        <f t="shared" si="156"/>
        <v/>
      </c>
      <c r="N621" s="1216" t="str">
        <f t="shared" si="155"/>
        <v/>
      </c>
      <c r="O621" s="1186"/>
      <c r="P621" s="1013" t="str">
        <f t="shared" si="152"/>
        <v/>
      </c>
      <c r="Q621" s="1272"/>
      <c r="R621" s="1283"/>
      <c r="S621" s="1014" t="str">
        <f t="shared" si="153"/>
        <v/>
      </c>
      <c r="T621" s="1231" t="str">
        <f t="shared" si="150"/>
        <v>Sin Iniciar</v>
      </c>
      <c r="U621" s="1164" t="str">
        <f t="shared" si="151"/>
        <v>6</v>
      </c>
      <c r="V621" s="845"/>
      <c r="W621" s="1302">
        <f t="shared" si="154"/>
        <v>1</v>
      </c>
    </row>
    <row r="622" spans="1:23" s="105" customFormat="1" ht="39" hidden="1" customHeight="1" outlineLevel="3" thickBot="1" x14ac:dyDescent="0.3">
      <c r="A622" s="1601"/>
      <c r="B622" s="1559"/>
      <c r="C622" s="966" t="s">
        <v>1768</v>
      </c>
      <c r="D622" s="967"/>
      <c r="E622" s="967"/>
      <c r="F622" s="1045"/>
      <c r="G622" s="559" t="s">
        <v>1071</v>
      </c>
      <c r="H622" s="966" t="s">
        <v>70</v>
      </c>
      <c r="I622" s="767"/>
      <c r="J622" s="467" t="s">
        <v>1072</v>
      </c>
      <c r="K622" s="780"/>
      <c r="L622" s="1076"/>
      <c r="M622" s="1085" t="str">
        <f t="shared" si="156"/>
        <v/>
      </c>
      <c r="N622" s="1216" t="str">
        <f t="shared" si="155"/>
        <v/>
      </c>
      <c r="O622" s="1186"/>
      <c r="P622" s="1013" t="str">
        <f t="shared" si="152"/>
        <v/>
      </c>
      <c r="Q622" s="1272"/>
      <c r="R622" s="1283"/>
      <c r="S622" s="1014" t="str">
        <f t="shared" si="153"/>
        <v/>
      </c>
      <c r="T622" s="1231" t="str">
        <f t="shared" si="150"/>
        <v>Sin Iniciar</v>
      </c>
      <c r="U622" s="1164" t="str">
        <f t="shared" si="151"/>
        <v>6</v>
      </c>
      <c r="V622" s="845"/>
      <c r="W622" s="1302">
        <f t="shared" si="154"/>
        <v>1</v>
      </c>
    </row>
    <row r="623" spans="1:23" s="105" customFormat="1" ht="35.25" hidden="1" customHeight="1" outlineLevel="3" thickBot="1" x14ac:dyDescent="0.3">
      <c r="A623" s="1601"/>
      <c r="B623" s="1559"/>
      <c r="C623" s="966" t="s">
        <v>1768</v>
      </c>
      <c r="D623" s="967"/>
      <c r="E623" s="967"/>
      <c r="F623" s="1045"/>
      <c r="G623" s="559" t="s">
        <v>1073</v>
      </c>
      <c r="H623" s="966" t="s">
        <v>70</v>
      </c>
      <c r="I623" s="767"/>
      <c r="J623" s="467" t="s">
        <v>1074</v>
      </c>
      <c r="K623" s="780"/>
      <c r="L623" s="1076"/>
      <c r="M623" s="1085" t="str">
        <f t="shared" si="156"/>
        <v/>
      </c>
      <c r="N623" s="1216" t="str">
        <f t="shared" si="155"/>
        <v/>
      </c>
      <c r="O623" s="1186"/>
      <c r="P623" s="1013" t="str">
        <f t="shared" si="152"/>
        <v/>
      </c>
      <c r="Q623" s="1272"/>
      <c r="R623" s="1283"/>
      <c r="S623" s="1014" t="str">
        <f t="shared" si="153"/>
        <v/>
      </c>
      <c r="T623" s="1231" t="str">
        <f t="shared" si="150"/>
        <v>Sin Iniciar</v>
      </c>
      <c r="U623" s="1164" t="str">
        <f t="shared" si="151"/>
        <v>6</v>
      </c>
      <c r="V623" s="845"/>
      <c r="W623" s="1302">
        <f t="shared" si="154"/>
        <v>1</v>
      </c>
    </row>
    <row r="624" spans="1:23" s="105" customFormat="1" ht="35.25" hidden="1" customHeight="1" outlineLevel="3" thickBot="1" x14ac:dyDescent="0.3">
      <c r="A624" s="1601"/>
      <c r="B624" s="1559"/>
      <c r="C624" s="966" t="s">
        <v>1768</v>
      </c>
      <c r="D624" s="967"/>
      <c r="E624" s="967"/>
      <c r="F624" s="1045"/>
      <c r="G624" s="559" t="s">
        <v>1075</v>
      </c>
      <c r="H624" s="966" t="s">
        <v>70</v>
      </c>
      <c r="I624" s="767"/>
      <c r="J624" s="467" t="s">
        <v>1074</v>
      </c>
      <c r="K624" s="780"/>
      <c r="L624" s="1076"/>
      <c r="M624" s="1085" t="str">
        <f t="shared" si="156"/>
        <v/>
      </c>
      <c r="N624" s="1216" t="str">
        <f t="shared" si="155"/>
        <v/>
      </c>
      <c r="O624" s="1186"/>
      <c r="P624" s="1013" t="str">
        <f t="shared" si="152"/>
        <v/>
      </c>
      <c r="Q624" s="1272"/>
      <c r="R624" s="1283"/>
      <c r="S624" s="1014" t="str">
        <f t="shared" si="153"/>
        <v/>
      </c>
      <c r="T624" s="1231" t="str">
        <f t="shared" si="150"/>
        <v>Sin Iniciar</v>
      </c>
      <c r="U624" s="1164" t="str">
        <f t="shared" si="151"/>
        <v>6</v>
      </c>
      <c r="V624" s="845"/>
      <c r="W624" s="1302">
        <f t="shared" si="154"/>
        <v>1</v>
      </c>
    </row>
    <row r="625" spans="1:23" s="105" customFormat="1" ht="35.25" hidden="1" customHeight="1" outlineLevel="3" thickBot="1" x14ac:dyDescent="0.3">
      <c r="A625" s="1601"/>
      <c r="B625" s="1559"/>
      <c r="C625" s="966" t="s">
        <v>1768</v>
      </c>
      <c r="D625" s="967"/>
      <c r="E625" s="967"/>
      <c r="F625" s="1045"/>
      <c r="G625" s="559" t="s">
        <v>1076</v>
      </c>
      <c r="H625" s="966" t="s">
        <v>70</v>
      </c>
      <c r="I625" s="767"/>
      <c r="J625" s="467" t="s">
        <v>1074</v>
      </c>
      <c r="K625" s="780"/>
      <c r="L625" s="1076"/>
      <c r="M625" s="1085" t="str">
        <f t="shared" si="156"/>
        <v/>
      </c>
      <c r="N625" s="1216" t="str">
        <f t="shared" si="155"/>
        <v/>
      </c>
      <c r="O625" s="1186"/>
      <c r="P625" s="1013" t="str">
        <f t="shared" si="152"/>
        <v/>
      </c>
      <c r="Q625" s="1272"/>
      <c r="R625" s="1283"/>
      <c r="S625" s="1014" t="str">
        <f t="shared" si="153"/>
        <v/>
      </c>
      <c r="T625" s="1231" t="str">
        <f t="shared" si="150"/>
        <v>Sin Iniciar</v>
      </c>
      <c r="U625" s="1164" t="str">
        <f t="shared" si="151"/>
        <v>6</v>
      </c>
      <c r="V625" s="845"/>
      <c r="W625" s="1302">
        <f t="shared" si="154"/>
        <v>1</v>
      </c>
    </row>
    <row r="626" spans="1:23" s="105" customFormat="1" ht="35.25" hidden="1" customHeight="1" outlineLevel="3" thickBot="1" x14ac:dyDescent="0.3">
      <c r="A626" s="1601"/>
      <c r="B626" s="1559"/>
      <c r="C626" s="966" t="s">
        <v>1768</v>
      </c>
      <c r="D626" s="967"/>
      <c r="E626" s="967"/>
      <c r="F626" s="1045"/>
      <c r="G626" s="559" t="s">
        <v>1077</v>
      </c>
      <c r="H626" s="966" t="s">
        <v>70</v>
      </c>
      <c r="I626" s="767"/>
      <c r="J626" s="467" t="s">
        <v>1074</v>
      </c>
      <c r="K626" s="780"/>
      <c r="L626" s="1076"/>
      <c r="M626" s="1085" t="str">
        <f t="shared" si="156"/>
        <v/>
      </c>
      <c r="N626" s="1216" t="str">
        <f t="shared" si="155"/>
        <v/>
      </c>
      <c r="O626" s="1186"/>
      <c r="P626" s="1013" t="str">
        <f t="shared" si="152"/>
        <v/>
      </c>
      <c r="Q626" s="1272"/>
      <c r="R626" s="1283"/>
      <c r="S626" s="1014" t="str">
        <f t="shared" si="153"/>
        <v/>
      </c>
      <c r="T626" s="1231" t="str">
        <f t="shared" si="150"/>
        <v>Sin Iniciar</v>
      </c>
      <c r="U626" s="1164" t="str">
        <f t="shared" si="151"/>
        <v>6</v>
      </c>
      <c r="V626" s="845"/>
      <c r="W626" s="1302">
        <f t="shared" si="154"/>
        <v>1</v>
      </c>
    </row>
    <row r="627" spans="1:23" s="105" customFormat="1" ht="77.25" hidden="1" customHeight="1" outlineLevel="3" thickBot="1" x14ac:dyDescent="0.3">
      <c r="A627" s="1601"/>
      <c r="B627" s="1559"/>
      <c r="C627" s="966" t="s">
        <v>1768</v>
      </c>
      <c r="D627" s="967"/>
      <c r="E627" s="967"/>
      <c r="F627" s="1045"/>
      <c r="G627" s="559" t="s">
        <v>1078</v>
      </c>
      <c r="H627" s="966" t="s">
        <v>70</v>
      </c>
      <c r="I627" s="767"/>
      <c r="J627" s="467" t="s">
        <v>1079</v>
      </c>
      <c r="K627" s="780"/>
      <c r="L627" s="1076"/>
      <c r="M627" s="1085" t="str">
        <f t="shared" si="156"/>
        <v/>
      </c>
      <c r="N627" s="1216" t="str">
        <f t="shared" si="155"/>
        <v/>
      </c>
      <c r="O627" s="1186"/>
      <c r="P627" s="1013" t="str">
        <f t="shared" si="152"/>
        <v/>
      </c>
      <c r="Q627" s="1272"/>
      <c r="R627" s="1283"/>
      <c r="S627" s="1014" t="str">
        <f t="shared" si="153"/>
        <v/>
      </c>
      <c r="T627" s="1231" t="str">
        <f t="shared" si="150"/>
        <v>Sin Iniciar</v>
      </c>
      <c r="U627" s="1164" t="str">
        <f t="shared" si="151"/>
        <v>6</v>
      </c>
      <c r="V627" s="845"/>
      <c r="W627" s="1302">
        <f t="shared" si="154"/>
        <v>1</v>
      </c>
    </row>
    <row r="628" spans="1:23" s="105" customFormat="1" ht="77.25" hidden="1" customHeight="1" outlineLevel="3" thickBot="1" x14ac:dyDescent="0.3">
      <c r="A628" s="1601"/>
      <c r="B628" s="1559"/>
      <c r="C628" s="966" t="s">
        <v>1768</v>
      </c>
      <c r="D628" s="967"/>
      <c r="E628" s="967"/>
      <c r="F628" s="1045"/>
      <c r="G628" s="559" t="s">
        <v>1080</v>
      </c>
      <c r="H628" s="966" t="s">
        <v>70</v>
      </c>
      <c r="I628" s="767"/>
      <c r="J628" s="467" t="s">
        <v>1081</v>
      </c>
      <c r="K628" s="780"/>
      <c r="L628" s="1076"/>
      <c r="M628" s="1085" t="str">
        <f t="shared" si="156"/>
        <v/>
      </c>
      <c r="N628" s="1216" t="str">
        <f t="shared" si="155"/>
        <v/>
      </c>
      <c r="O628" s="1186"/>
      <c r="P628" s="1013" t="str">
        <f t="shared" si="152"/>
        <v/>
      </c>
      <c r="Q628" s="1272"/>
      <c r="R628" s="1283"/>
      <c r="S628" s="1014" t="str">
        <f t="shared" si="153"/>
        <v/>
      </c>
      <c r="T628" s="1231" t="str">
        <f t="shared" si="150"/>
        <v>Sin Iniciar</v>
      </c>
      <c r="U628" s="1164" t="str">
        <f t="shared" si="151"/>
        <v>6</v>
      </c>
      <c r="V628" s="845"/>
      <c r="W628" s="1302">
        <f t="shared" si="154"/>
        <v>1</v>
      </c>
    </row>
    <row r="629" spans="1:23" s="105" customFormat="1" ht="77.25" hidden="1" customHeight="1" outlineLevel="3" thickBot="1" x14ac:dyDescent="0.3">
      <c r="A629" s="1601"/>
      <c r="B629" s="1559"/>
      <c r="C629" s="966" t="s">
        <v>1768</v>
      </c>
      <c r="D629" s="967"/>
      <c r="E629" s="967"/>
      <c r="F629" s="1045"/>
      <c r="G629" s="559" t="s">
        <v>1082</v>
      </c>
      <c r="H629" s="966" t="s">
        <v>70</v>
      </c>
      <c r="I629" s="767"/>
      <c r="J629" s="467" t="s">
        <v>1083</v>
      </c>
      <c r="K629" s="780"/>
      <c r="L629" s="1076"/>
      <c r="M629" s="1085" t="str">
        <f t="shared" si="156"/>
        <v/>
      </c>
      <c r="N629" s="1216" t="str">
        <f t="shared" si="155"/>
        <v/>
      </c>
      <c r="O629" s="1186"/>
      <c r="P629" s="1013" t="str">
        <f t="shared" si="152"/>
        <v/>
      </c>
      <c r="Q629" s="1272"/>
      <c r="R629" s="1283"/>
      <c r="S629" s="1014" t="str">
        <f t="shared" si="153"/>
        <v/>
      </c>
      <c r="T629" s="1231" t="str">
        <f t="shared" si="150"/>
        <v>Sin Iniciar</v>
      </c>
      <c r="U629" s="1164" t="str">
        <f t="shared" si="151"/>
        <v>6</v>
      </c>
      <c r="V629" s="845"/>
      <c r="W629" s="1302">
        <f t="shared" si="154"/>
        <v>1</v>
      </c>
    </row>
    <row r="630" spans="1:23" s="105" customFormat="1" ht="77.25" hidden="1" customHeight="1" outlineLevel="3" thickBot="1" x14ac:dyDescent="0.3">
      <c r="A630" s="1601"/>
      <c r="B630" s="1559"/>
      <c r="C630" s="966" t="s">
        <v>1768</v>
      </c>
      <c r="D630" s="967"/>
      <c r="E630" s="967"/>
      <c r="F630" s="1045"/>
      <c r="G630" s="559" t="s">
        <v>1084</v>
      </c>
      <c r="H630" s="966" t="s">
        <v>70</v>
      </c>
      <c r="I630" s="767"/>
      <c r="J630" s="467" t="s">
        <v>1083</v>
      </c>
      <c r="K630" s="780"/>
      <c r="L630" s="1076"/>
      <c r="M630" s="1085" t="str">
        <f t="shared" si="156"/>
        <v/>
      </c>
      <c r="N630" s="1216" t="str">
        <f t="shared" si="155"/>
        <v/>
      </c>
      <c r="O630" s="1186"/>
      <c r="P630" s="1013" t="str">
        <f t="shared" si="152"/>
        <v/>
      </c>
      <c r="Q630" s="1272"/>
      <c r="R630" s="1283"/>
      <c r="S630" s="1014" t="str">
        <f t="shared" si="153"/>
        <v/>
      </c>
      <c r="T630" s="1231" t="str">
        <f t="shared" ref="T630:T693" si="157">+IF(S630="","Sin Iniciar",IF(S630&lt;0.6,"Crítico",IF(S630&lt;0.9,"En Proceso",IF(AND(P630=1,Q630=1,S630=1),"Terminado","Normal"))))</f>
        <v>Sin Iniciar</v>
      </c>
      <c r="U630" s="1164" t="str">
        <f t="shared" ref="U630:U693" si="158">+IF(T630="","",IF(T630="Sin Iniciar","6",IF(T630="Crítico","L",IF(T630="En Proceso","K",IF(T630="Normal","J","B")))))</f>
        <v>6</v>
      </c>
      <c r="V630" s="845"/>
      <c r="W630" s="1302">
        <f t="shared" si="154"/>
        <v>1</v>
      </c>
    </row>
    <row r="631" spans="1:23" s="105" customFormat="1" ht="39" hidden="1" customHeight="1" outlineLevel="3" thickBot="1" x14ac:dyDescent="0.3">
      <c r="A631" s="1601"/>
      <c r="B631" s="1559"/>
      <c r="C631" s="966" t="s">
        <v>1768</v>
      </c>
      <c r="D631" s="967"/>
      <c r="E631" s="967"/>
      <c r="F631" s="1045"/>
      <c r="G631" s="559" t="s">
        <v>1085</v>
      </c>
      <c r="H631" s="966" t="s">
        <v>70</v>
      </c>
      <c r="I631" s="767"/>
      <c r="J631" s="467" t="s">
        <v>1051</v>
      </c>
      <c r="K631" s="780"/>
      <c r="L631" s="1076"/>
      <c r="M631" s="1085" t="str">
        <f t="shared" si="156"/>
        <v/>
      </c>
      <c r="N631" s="1216" t="str">
        <f t="shared" si="155"/>
        <v/>
      </c>
      <c r="O631" s="1186"/>
      <c r="P631" s="1013" t="str">
        <f t="shared" si="152"/>
        <v/>
      </c>
      <c r="Q631" s="1272"/>
      <c r="R631" s="1283"/>
      <c r="S631" s="1014" t="str">
        <f t="shared" si="153"/>
        <v/>
      </c>
      <c r="T631" s="1231" t="str">
        <f t="shared" si="157"/>
        <v>Sin Iniciar</v>
      </c>
      <c r="U631" s="1164" t="str">
        <f t="shared" si="158"/>
        <v>6</v>
      </c>
      <c r="V631" s="845"/>
      <c r="W631" s="1302">
        <f t="shared" si="154"/>
        <v>1</v>
      </c>
    </row>
    <row r="632" spans="1:23" s="105" customFormat="1" ht="35.25" hidden="1" customHeight="1" outlineLevel="3" thickBot="1" x14ac:dyDescent="0.3">
      <c r="A632" s="1601"/>
      <c r="B632" s="1559"/>
      <c r="C632" s="966" t="s">
        <v>1768</v>
      </c>
      <c r="D632" s="967"/>
      <c r="E632" s="967"/>
      <c r="F632" s="1045"/>
      <c r="G632" s="559" t="s">
        <v>1086</v>
      </c>
      <c r="H632" s="966" t="s">
        <v>70</v>
      </c>
      <c r="I632" s="767"/>
      <c r="J632" s="467" t="s">
        <v>1087</v>
      </c>
      <c r="K632" s="780"/>
      <c r="L632" s="1076"/>
      <c r="M632" s="1085" t="str">
        <f t="shared" si="156"/>
        <v/>
      </c>
      <c r="N632" s="1216" t="str">
        <f t="shared" si="155"/>
        <v/>
      </c>
      <c r="O632" s="1186"/>
      <c r="P632" s="1013" t="str">
        <f t="shared" si="152"/>
        <v/>
      </c>
      <c r="Q632" s="1272"/>
      <c r="R632" s="1283"/>
      <c r="S632" s="1014" t="str">
        <f t="shared" si="153"/>
        <v/>
      </c>
      <c r="T632" s="1231" t="str">
        <f t="shared" si="157"/>
        <v>Sin Iniciar</v>
      </c>
      <c r="U632" s="1164" t="str">
        <f t="shared" si="158"/>
        <v>6</v>
      </c>
      <c r="V632" s="845"/>
      <c r="W632" s="1302">
        <f t="shared" si="154"/>
        <v>1</v>
      </c>
    </row>
    <row r="633" spans="1:23" s="105" customFormat="1" ht="35.25" hidden="1" customHeight="1" outlineLevel="3" thickBot="1" x14ac:dyDescent="0.3">
      <c r="A633" s="1601"/>
      <c r="B633" s="1559"/>
      <c r="C633" s="966" t="s">
        <v>1768</v>
      </c>
      <c r="D633" s="967"/>
      <c r="E633" s="967"/>
      <c r="F633" s="1045"/>
      <c r="G633" s="559" t="s">
        <v>1088</v>
      </c>
      <c r="H633" s="966" t="s">
        <v>70</v>
      </c>
      <c r="I633" s="767"/>
      <c r="J633" s="467" t="s">
        <v>1087</v>
      </c>
      <c r="K633" s="780"/>
      <c r="L633" s="1076"/>
      <c r="M633" s="1085" t="str">
        <f t="shared" si="156"/>
        <v/>
      </c>
      <c r="N633" s="1216" t="str">
        <f t="shared" si="155"/>
        <v/>
      </c>
      <c r="O633" s="1186"/>
      <c r="P633" s="1013" t="str">
        <f t="shared" si="152"/>
        <v/>
      </c>
      <c r="Q633" s="1272"/>
      <c r="R633" s="1283"/>
      <c r="S633" s="1014" t="str">
        <f t="shared" si="153"/>
        <v/>
      </c>
      <c r="T633" s="1231" t="str">
        <f t="shared" si="157"/>
        <v>Sin Iniciar</v>
      </c>
      <c r="U633" s="1164" t="str">
        <f t="shared" si="158"/>
        <v>6</v>
      </c>
      <c r="V633" s="845"/>
      <c r="W633" s="1302">
        <f t="shared" si="154"/>
        <v>1</v>
      </c>
    </row>
    <row r="634" spans="1:23" s="105" customFormat="1" ht="35.25" hidden="1" customHeight="1" outlineLevel="3" thickBot="1" x14ac:dyDescent="0.3">
      <c r="A634" s="1601"/>
      <c r="B634" s="1559"/>
      <c r="C634" s="966" t="s">
        <v>1768</v>
      </c>
      <c r="D634" s="967"/>
      <c r="E634" s="967"/>
      <c r="F634" s="1045"/>
      <c r="G634" s="559" t="s">
        <v>1089</v>
      </c>
      <c r="H634" s="966" t="s">
        <v>70</v>
      </c>
      <c r="I634" s="767"/>
      <c r="J634" s="467" t="s">
        <v>1087</v>
      </c>
      <c r="K634" s="780"/>
      <c r="L634" s="1076"/>
      <c r="M634" s="1085" t="str">
        <f t="shared" si="156"/>
        <v/>
      </c>
      <c r="N634" s="1216" t="str">
        <f t="shared" si="155"/>
        <v/>
      </c>
      <c r="O634" s="1186"/>
      <c r="P634" s="1013" t="str">
        <f t="shared" si="152"/>
        <v/>
      </c>
      <c r="Q634" s="1272"/>
      <c r="R634" s="1283"/>
      <c r="S634" s="1014" t="str">
        <f t="shared" si="153"/>
        <v/>
      </c>
      <c r="T634" s="1231" t="str">
        <f t="shared" si="157"/>
        <v>Sin Iniciar</v>
      </c>
      <c r="U634" s="1164" t="str">
        <f t="shared" si="158"/>
        <v>6</v>
      </c>
      <c r="V634" s="845"/>
      <c r="W634" s="1302">
        <f t="shared" si="154"/>
        <v>1</v>
      </c>
    </row>
    <row r="635" spans="1:23" s="105" customFormat="1" ht="39" hidden="1" customHeight="1" outlineLevel="3" thickBot="1" x14ac:dyDescent="0.3">
      <c r="A635" s="1601"/>
      <c r="B635" s="1559"/>
      <c r="C635" s="966" t="s">
        <v>1768</v>
      </c>
      <c r="D635" s="967"/>
      <c r="E635" s="967"/>
      <c r="F635" s="1045"/>
      <c r="G635" s="559" t="s">
        <v>1090</v>
      </c>
      <c r="H635" s="966" t="s">
        <v>70</v>
      </c>
      <c r="I635" s="767"/>
      <c r="J635" s="467" t="s">
        <v>1091</v>
      </c>
      <c r="K635" s="780"/>
      <c r="L635" s="1076"/>
      <c r="M635" s="1085" t="str">
        <f t="shared" si="156"/>
        <v/>
      </c>
      <c r="N635" s="1216" t="str">
        <f t="shared" si="155"/>
        <v/>
      </c>
      <c r="O635" s="1186"/>
      <c r="P635" s="1013" t="str">
        <f t="shared" si="152"/>
        <v/>
      </c>
      <c r="Q635" s="1272"/>
      <c r="R635" s="1283"/>
      <c r="S635" s="1014" t="str">
        <f t="shared" si="153"/>
        <v/>
      </c>
      <c r="T635" s="1231" t="str">
        <f t="shared" si="157"/>
        <v>Sin Iniciar</v>
      </c>
      <c r="U635" s="1164" t="str">
        <f t="shared" si="158"/>
        <v>6</v>
      </c>
      <c r="V635" s="845"/>
      <c r="W635" s="1302">
        <f t="shared" si="154"/>
        <v>1</v>
      </c>
    </row>
    <row r="636" spans="1:23" s="105" customFormat="1" ht="39" hidden="1" customHeight="1" outlineLevel="3" thickBot="1" x14ac:dyDescent="0.3">
      <c r="A636" s="1601"/>
      <c r="B636" s="1559"/>
      <c r="C636" s="966" t="s">
        <v>1768</v>
      </c>
      <c r="D636" s="967"/>
      <c r="E636" s="967"/>
      <c r="F636" s="1045"/>
      <c r="G636" s="559" t="s">
        <v>1092</v>
      </c>
      <c r="H636" s="966" t="s">
        <v>70</v>
      </c>
      <c r="I636" s="767"/>
      <c r="J636" s="467" t="s">
        <v>1072</v>
      </c>
      <c r="K636" s="780"/>
      <c r="L636" s="1076"/>
      <c r="M636" s="1085" t="str">
        <f t="shared" si="156"/>
        <v/>
      </c>
      <c r="N636" s="1216" t="str">
        <f t="shared" si="155"/>
        <v/>
      </c>
      <c r="O636" s="1186"/>
      <c r="P636" s="1013" t="str">
        <f t="shared" si="152"/>
        <v/>
      </c>
      <c r="Q636" s="1272"/>
      <c r="R636" s="1283"/>
      <c r="S636" s="1014" t="str">
        <f t="shared" si="153"/>
        <v/>
      </c>
      <c r="T636" s="1231" t="str">
        <f t="shared" si="157"/>
        <v>Sin Iniciar</v>
      </c>
      <c r="U636" s="1164" t="str">
        <f t="shared" si="158"/>
        <v>6</v>
      </c>
      <c r="V636" s="845"/>
      <c r="W636" s="1302">
        <f t="shared" si="154"/>
        <v>1</v>
      </c>
    </row>
    <row r="637" spans="1:23" s="105" customFormat="1" ht="39" hidden="1" customHeight="1" outlineLevel="3" thickBot="1" x14ac:dyDescent="0.3">
      <c r="A637" s="1601"/>
      <c r="B637" s="1559"/>
      <c r="C637" s="966" t="s">
        <v>1768</v>
      </c>
      <c r="D637" s="967"/>
      <c r="E637" s="967"/>
      <c r="F637" s="1045"/>
      <c r="G637" s="559" t="s">
        <v>1093</v>
      </c>
      <c r="H637" s="966" t="s">
        <v>70</v>
      </c>
      <c r="I637" s="767"/>
      <c r="J637" s="467" t="s">
        <v>1072</v>
      </c>
      <c r="K637" s="780"/>
      <c r="L637" s="1076"/>
      <c r="M637" s="1085" t="str">
        <f t="shared" si="156"/>
        <v/>
      </c>
      <c r="N637" s="1216" t="str">
        <f t="shared" si="155"/>
        <v/>
      </c>
      <c r="O637" s="1186"/>
      <c r="P637" s="1013" t="str">
        <f t="shared" si="152"/>
        <v/>
      </c>
      <c r="Q637" s="1272"/>
      <c r="R637" s="1283"/>
      <c r="S637" s="1014" t="str">
        <f t="shared" si="153"/>
        <v/>
      </c>
      <c r="T637" s="1231" t="str">
        <f t="shared" si="157"/>
        <v>Sin Iniciar</v>
      </c>
      <c r="U637" s="1164" t="str">
        <f t="shared" si="158"/>
        <v>6</v>
      </c>
      <c r="V637" s="845"/>
      <c r="W637" s="1302">
        <f t="shared" si="154"/>
        <v>1</v>
      </c>
    </row>
    <row r="638" spans="1:23" s="105" customFormat="1" ht="39" hidden="1" customHeight="1" outlineLevel="3" thickBot="1" x14ac:dyDescent="0.3">
      <c r="A638" s="1601"/>
      <c r="B638" s="1559"/>
      <c r="C638" s="966" t="s">
        <v>1768</v>
      </c>
      <c r="D638" s="967"/>
      <c r="E638" s="967"/>
      <c r="F638" s="1045"/>
      <c r="G638" s="559" t="s">
        <v>1094</v>
      </c>
      <c r="H638" s="966" t="s">
        <v>70</v>
      </c>
      <c r="I638" s="767"/>
      <c r="J638" s="467" t="s">
        <v>1072</v>
      </c>
      <c r="K638" s="780"/>
      <c r="L638" s="1076"/>
      <c r="M638" s="1085" t="str">
        <f t="shared" si="156"/>
        <v/>
      </c>
      <c r="N638" s="1216" t="str">
        <f t="shared" si="155"/>
        <v/>
      </c>
      <c r="O638" s="1186"/>
      <c r="P638" s="1013" t="str">
        <f t="shared" si="152"/>
        <v/>
      </c>
      <c r="Q638" s="1272"/>
      <c r="R638" s="1283"/>
      <c r="S638" s="1014" t="str">
        <f t="shared" si="153"/>
        <v/>
      </c>
      <c r="T638" s="1231" t="str">
        <f t="shared" si="157"/>
        <v>Sin Iniciar</v>
      </c>
      <c r="U638" s="1164" t="str">
        <f t="shared" si="158"/>
        <v>6</v>
      </c>
      <c r="V638" s="845"/>
      <c r="W638" s="1302">
        <f t="shared" si="154"/>
        <v>1</v>
      </c>
    </row>
    <row r="639" spans="1:23" s="105" customFormat="1" ht="39" hidden="1" customHeight="1" outlineLevel="3" thickBot="1" x14ac:dyDescent="0.3">
      <c r="A639" s="1601"/>
      <c r="B639" s="1559"/>
      <c r="C639" s="966" t="s">
        <v>1768</v>
      </c>
      <c r="D639" s="967"/>
      <c r="E639" s="967"/>
      <c r="F639" s="1045"/>
      <c r="G639" s="559" t="s">
        <v>1095</v>
      </c>
      <c r="H639" s="966" t="s">
        <v>70</v>
      </c>
      <c r="I639" s="767"/>
      <c r="J639" s="467" t="s">
        <v>1072</v>
      </c>
      <c r="K639" s="780"/>
      <c r="L639" s="1076"/>
      <c r="M639" s="1085" t="str">
        <f t="shared" si="156"/>
        <v/>
      </c>
      <c r="N639" s="1216" t="str">
        <f t="shared" si="155"/>
        <v/>
      </c>
      <c r="O639" s="1186"/>
      <c r="P639" s="1013" t="str">
        <f t="shared" si="152"/>
        <v/>
      </c>
      <c r="Q639" s="1272"/>
      <c r="R639" s="1283"/>
      <c r="S639" s="1014" t="str">
        <f t="shared" si="153"/>
        <v/>
      </c>
      <c r="T639" s="1231" t="str">
        <f t="shared" si="157"/>
        <v>Sin Iniciar</v>
      </c>
      <c r="U639" s="1164" t="str">
        <f t="shared" si="158"/>
        <v>6</v>
      </c>
      <c r="V639" s="845"/>
      <c r="W639" s="1302">
        <f t="shared" si="154"/>
        <v>1</v>
      </c>
    </row>
    <row r="640" spans="1:23" s="105" customFormat="1" ht="39" hidden="1" customHeight="1" outlineLevel="3" thickBot="1" x14ac:dyDescent="0.3">
      <c r="A640" s="1601"/>
      <c r="B640" s="1559"/>
      <c r="C640" s="966" t="s">
        <v>1768</v>
      </c>
      <c r="D640" s="967"/>
      <c r="E640" s="967"/>
      <c r="F640" s="1045"/>
      <c r="G640" s="559" t="s">
        <v>1096</v>
      </c>
      <c r="H640" s="966" t="s">
        <v>70</v>
      </c>
      <c r="I640" s="767"/>
      <c r="J640" s="467" t="s">
        <v>1097</v>
      </c>
      <c r="K640" s="780"/>
      <c r="L640" s="1076"/>
      <c r="M640" s="1085" t="str">
        <f t="shared" si="156"/>
        <v/>
      </c>
      <c r="N640" s="1216" t="str">
        <f t="shared" si="155"/>
        <v/>
      </c>
      <c r="O640" s="1186"/>
      <c r="P640" s="1013" t="str">
        <f t="shared" si="152"/>
        <v/>
      </c>
      <c r="Q640" s="1272"/>
      <c r="R640" s="1283"/>
      <c r="S640" s="1014" t="str">
        <f t="shared" si="153"/>
        <v/>
      </c>
      <c r="T640" s="1231" t="str">
        <f t="shared" si="157"/>
        <v>Sin Iniciar</v>
      </c>
      <c r="U640" s="1164" t="str">
        <f t="shared" si="158"/>
        <v>6</v>
      </c>
      <c r="V640" s="845"/>
      <c r="W640" s="1302">
        <f t="shared" si="154"/>
        <v>1</v>
      </c>
    </row>
    <row r="641" spans="1:23" s="105" customFormat="1" ht="39" hidden="1" customHeight="1" outlineLevel="3" thickBot="1" x14ac:dyDescent="0.3">
      <c r="A641" s="1601"/>
      <c r="B641" s="1559"/>
      <c r="C641" s="966" t="s">
        <v>1768</v>
      </c>
      <c r="D641" s="967"/>
      <c r="E641" s="967"/>
      <c r="F641" s="1045"/>
      <c r="G641" s="559" t="s">
        <v>1098</v>
      </c>
      <c r="H641" s="966" t="s">
        <v>70</v>
      </c>
      <c r="I641" s="767"/>
      <c r="J641" s="467" t="s">
        <v>1099</v>
      </c>
      <c r="K641" s="780"/>
      <c r="L641" s="1076"/>
      <c r="M641" s="1085" t="str">
        <f t="shared" si="156"/>
        <v/>
      </c>
      <c r="N641" s="1216" t="str">
        <f t="shared" si="155"/>
        <v/>
      </c>
      <c r="O641" s="1186"/>
      <c r="P641" s="1013" t="str">
        <f t="shared" si="152"/>
        <v/>
      </c>
      <c r="Q641" s="1272"/>
      <c r="R641" s="1283"/>
      <c r="S641" s="1014" t="str">
        <f t="shared" si="153"/>
        <v/>
      </c>
      <c r="T641" s="1231" t="str">
        <f t="shared" si="157"/>
        <v>Sin Iniciar</v>
      </c>
      <c r="U641" s="1164" t="str">
        <f t="shared" si="158"/>
        <v>6</v>
      </c>
      <c r="V641" s="845"/>
      <c r="W641" s="1302">
        <f t="shared" si="154"/>
        <v>1</v>
      </c>
    </row>
    <row r="642" spans="1:23" s="105" customFormat="1" ht="39" hidden="1" customHeight="1" outlineLevel="3" thickBot="1" x14ac:dyDescent="0.3">
      <c r="A642" s="1601"/>
      <c r="B642" s="1559"/>
      <c r="C642" s="966" t="s">
        <v>1768</v>
      </c>
      <c r="D642" s="967"/>
      <c r="E642" s="967"/>
      <c r="F642" s="1045"/>
      <c r="G642" s="559" t="s">
        <v>1100</v>
      </c>
      <c r="H642" s="966" t="s">
        <v>70</v>
      </c>
      <c r="I642" s="767"/>
      <c r="J642" s="467" t="s">
        <v>1053</v>
      </c>
      <c r="K642" s="780"/>
      <c r="L642" s="1076"/>
      <c r="M642" s="1085" t="str">
        <f t="shared" si="156"/>
        <v/>
      </c>
      <c r="N642" s="1216" t="str">
        <f t="shared" si="155"/>
        <v/>
      </c>
      <c r="O642" s="1186"/>
      <c r="P642" s="1013" t="str">
        <f t="shared" si="152"/>
        <v/>
      </c>
      <c r="Q642" s="1272"/>
      <c r="R642" s="1283"/>
      <c r="S642" s="1014" t="str">
        <f t="shared" si="153"/>
        <v/>
      </c>
      <c r="T642" s="1231" t="str">
        <f t="shared" si="157"/>
        <v>Sin Iniciar</v>
      </c>
      <c r="U642" s="1164" t="str">
        <f t="shared" si="158"/>
        <v>6</v>
      </c>
      <c r="V642" s="845"/>
      <c r="W642" s="1302">
        <f t="shared" si="154"/>
        <v>1</v>
      </c>
    </row>
    <row r="643" spans="1:23" s="105" customFormat="1" ht="39" hidden="1" customHeight="1" outlineLevel="3" thickBot="1" x14ac:dyDescent="0.3">
      <c r="A643" s="1601"/>
      <c r="B643" s="1559"/>
      <c r="C643" s="966" t="s">
        <v>1768</v>
      </c>
      <c r="D643" s="967"/>
      <c r="E643" s="967"/>
      <c r="F643" s="1045"/>
      <c r="G643" s="559" t="s">
        <v>1101</v>
      </c>
      <c r="H643" s="966" t="s">
        <v>70</v>
      </c>
      <c r="I643" s="767"/>
      <c r="J643" s="467" t="s">
        <v>1059</v>
      </c>
      <c r="K643" s="780"/>
      <c r="L643" s="1076"/>
      <c r="M643" s="1085" t="str">
        <f t="shared" si="156"/>
        <v/>
      </c>
      <c r="N643" s="1216" t="str">
        <f t="shared" si="155"/>
        <v/>
      </c>
      <c r="O643" s="1186"/>
      <c r="P643" s="1013" t="str">
        <f t="shared" si="152"/>
        <v/>
      </c>
      <c r="Q643" s="1272"/>
      <c r="R643" s="1283"/>
      <c r="S643" s="1014" t="str">
        <f t="shared" si="153"/>
        <v/>
      </c>
      <c r="T643" s="1231" t="str">
        <f t="shared" si="157"/>
        <v>Sin Iniciar</v>
      </c>
      <c r="U643" s="1164" t="str">
        <f t="shared" si="158"/>
        <v>6</v>
      </c>
      <c r="V643" s="845"/>
      <c r="W643" s="1302">
        <f t="shared" si="154"/>
        <v>1</v>
      </c>
    </row>
    <row r="644" spans="1:23" s="105" customFormat="1" ht="51.75" hidden="1" customHeight="1" outlineLevel="3" thickBot="1" x14ac:dyDescent="0.3">
      <c r="A644" s="1601"/>
      <c r="B644" s="1559"/>
      <c r="C644" s="966" t="s">
        <v>1768</v>
      </c>
      <c r="D644" s="967"/>
      <c r="E644" s="967"/>
      <c r="F644" s="1045"/>
      <c r="G644" s="559" t="s">
        <v>1102</v>
      </c>
      <c r="H644" s="966" t="s">
        <v>70</v>
      </c>
      <c r="I644" s="767"/>
      <c r="J644" s="467" t="s">
        <v>1103</v>
      </c>
      <c r="K644" s="780"/>
      <c r="L644" s="1076"/>
      <c r="M644" s="1085" t="str">
        <f t="shared" si="156"/>
        <v/>
      </c>
      <c r="N644" s="1216" t="str">
        <f t="shared" si="155"/>
        <v/>
      </c>
      <c r="O644" s="1186"/>
      <c r="P644" s="1013" t="str">
        <f t="shared" si="152"/>
        <v/>
      </c>
      <c r="Q644" s="1272"/>
      <c r="R644" s="1283"/>
      <c r="S644" s="1014" t="str">
        <f t="shared" si="153"/>
        <v/>
      </c>
      <c r="T644" s="1231" t="str">
        <f t="shared" si="157"/>
        <v>Sin Iniciar</v>
      </c>
      <c r="U644" s="1164" t="str">
        <f t="shared" si="158"/>
        <v>6</v>
      </c>
      <c r="V644" s="845"/>
      <c r="W644" s="1302">
        <f t="shared" si="154"/>
        <v>1</v>
      </c>
    </row>
    <row r="645" spans="1:23" s="105" customFormat="1" ht="51.75" hidden="1" customHeight="1" outlineLevel="3" thickBot="1" x14ac:dyDescent="0.3">
      <c r="A645" s="1601"/>
      <c r="B645" s="1559"/>
      <c r="C645" s="966" t="s">
        <v>1768</v>
      </c>
      <c r="D645" s="967"/>
      <c r="E645" s="967"/>
      <c r="F645" s="1045"/>
      <c r="G645" s="559" t="s">
        <v>1104</v>
      </c>
      <c r="H645" s="966" t="s">
        <v>70</v>
      </c>
      <c r="I645" s="767"/>
      <c r="J645" s="467" t="s">
        <v>1103</v>
      </c>
      <c r="K645" s="780"/>
      <c r="L645" s="1076"/>
      <c r="M645" s="1085" t="str">
        <f t="shared" si="156"/>
        <v/>
      </c>
      <c r="N645" s="1216" t="str">
        <f t="shared" si="155"/>
        <v/>
      </c>
      <c r="O645" s="1186"/>
      <c r="P645" s="1013" t="str">
        <f t="shared" si="152"/>
        <v/>
      </c>
      <c r="Q645" s="1272"/>
      <c r="R645" s="1283"/>
      <c r="S645" s="1014" t="str">
        <f t="shared" si="153"/>
        <v/>
      </c>
      <c r="T645" s="1231" t="str">
        <f t="shared" si="157"/>
        <v>Sin Iniciar</v>
      </c>
      <c r="U645" s="1164" t="str">
        <f t="shared" si="158"/>
        <v>6</v>
      </c>
      <c r="V645" s="845"/>
      <c r="W645" s="1302">
        <f t="shared" si="154"/>
        <v>1</v>
      </c>
    </row>
    <row r="646" spans="1:23" s="105" customFormat="1" ht="39" hidden="1" customHeight="1" outlineLevel="3" thickBot="1" x14ac:dyDescent="0.3">
      <c r="A646" s="1601"/>
      <c r="B646" s="1559"/>
      <c r="C646" s="966" t="s">
        <v>1768</v>
      </c>
      <c r="D646" s="967"/>
      <c r="E646" s="967"/>
      <c r="F646" s="1045"/>
      <c r="G646" s="559" t="s">
        <v>1105</v>
      </c>
      <c r="H646" s="966" t="s">
        <v>70</v>
      </c>
      <c r="I646" s="767"/>
      <c r="J646" s="467" t="s">
        <v>1103</v>
      </c>
      <c r="K646" s="780"/>
      <c r="L646" s="1076"/>
      <c r="M646" s="1085" t="str">
        <f t="shared" si="156"/>
        <v/>
      </c>
      <c r="N646" s="1216" t="str">
        <f t="shared" si="155"/>
        <v/>
      </c>
      <c r="O646" s="1186"/>
      <c r="P646" s="1013" t="str">
        <f t="shared" si="152"/>
        <v/>
      </c>
      <c r="Q646" s="1272"/>
      <c r="R646" s="1283"/>
      <c r="S646" s="1014" t="str">
        <f t="shared" si="153"/>
        <v/>
      </c>
      <c r="T646" s="1231" t="str">
        <f t="shared" si="157"/>
        <v>Sin Iniciar</v>
      </c>
      <c r="U646" s="1164" t="str">
        <f t="shared" si="158"/>
        <v>6</v>
      </c>
      <c r="V646" s="845"/>
      <c r="W646" s="1302">
        <f t="shared" si="154"/>
        <v>1</v>
      </c>
    </row>
    <row r="647" spans="1:23" s="105" customFormat="1" ht="35.25" hidden="1" customHeight="1" outlineLevel="3" thickBot="1" x14ac:dyDescent="0.3">
      <c r="A647" s="1601"/>
      <c r="B647" s="1559"/>
      <c r="C647" s="966" t="s">
        <v>1768</v>
      </c>
      <c r="D647" s="967"/>
      <c r="E647" s="967"/>
      <c r="F647" s="1045"/>
      <c r="G647" s="559" t="s">
        <v>1106</v>
      </c>
      <c r="H647" s="966" t="s">
        <v>70</v>
      </c>
      <c r="I647" s="767"/>
      <c r="J647" s="467" t="s">
        <v>1059</v>
      </c>
      <c r="K647" s="780"/>
      <c r="L647" s="1076"/>
      <c r="M647" s="1085" t="str">
        <f t="shared" si="156"/>
        <v/>
      </c>
      <c r="N647" s="1216" t="str">
        <f t="shared" si="155"/>
        <v/>
      </c>
      <c r="O647" s="1186"/>
      <c r="P647" s="1013" t="str">
        <f t="shared" si="152"/>
        <v/>
      </c>
      <c r="Q647" s="1272"/>
      <c r="R647" s="1283"/>
      <c r="S647" s="1014" t="str">
        <f t="shared" si="153"/>
        <v/>
      </c>
      <c r="T647" s="1231" t="str">
        <f t="shared" si="157"/>
        <v>Sin Iniciar</v>
      </c>
      <c r="U647" s="1164" t="str">
        <f t="shared" si="158"/>
        <v>6</v>
      </c>
      <c r="V647" s="845"/>
      <c r="W647" s="1302">
        <f t="shared" si="154"/>
        <v>1</v>
      </c>
    </row>
    <row r="648" spans="1:23" s="105" customFormat="1" ht="39" hidden="1" customHeight="1" outlineLevel="3" thickBot="1" x14ac:dyDescent="0.3">
      <c r="A648" s="1601"/>
      <c r="B648" s="1559"/>
      <c r="C648" s="966" t="s">
        <v>1768</v>
      </c>
      <c r="D648" s="967"/>
      <c r="E648" s="967"/>
      <c r="F648" s="1045"/>
      <c r="G648" s="559" t="s">
        <v>1107</v>
      </c>
      <c r="H648" s="966" t="s">
        <v>70</v>
      </c>
      <c r="I648" s="767"/>
      <c r="J648" s="467" t="s">
        <v>1108</v>
      </c>
      <c r="K648" s="780"/>
      <c r="L648" s="1076"/>
      <c r="M648" s="1085" t="str">
        <f t="shared" si="156"/>
        <v/>
      </c>
      <c r="N648" s="1216" t="str">
        <f t="shared" si="155"/>
        <v/>
      </c>
      <c r="O648" s="1186"/>
      <c r="P648" s="1013" t="str">
        <f t="shared" si="152"/>
        <v/>
      </c>
      <c r="Q648" s="1272"/>
      <c r="R648" s="1283"/>
      <c r="S648" s="1014" t="str">
        <f t="shared" si="153"/>
        <v/>
      </c>
      <c r="T648" s="1231" t="str">
        <f t="shared" si="157"/>
        <v>Sin Iniciar</v>
      </c>
      <c r="U648" s="1164" t="str">
        <f t="shared" si="158"/>
        <v>6</v>
      </c>
      <c r="V648" s="845"/>
      <c r="W648" s="1302">
        <f t="shared" si="154"/>
        <v>1</v>
      </c>
    </row>
    <row r="649" spans="1:23" s="105" customFormat="1" ht="51.75" hidden="1" customHeight="1" outlineLevel="3" thickBot="1" x14ac:dyDescent="0.3">
      <c r="A649" s="1601"/>
      <c r="B649" s="1559"/>
      <c r="C649" s="966" t="s">
        <v>1768</v>
      </c>
      <c r="D649" s="967"/>
      <c r="E649" s="967"/>
      <c r="F649" s="1045"/>
      <c r="G649" s="559" t="s">
        <v>1109</v>
      </c>
      <c r="H649" s="966" t="s">
        <v>70</v>
      </c>
      <c r="I649" s="767"/>
      <c r="J649" s="467" t="s">
        <v>1103</v>
      </c>
      <c r="K649" s="780"/>
      <c r="L649" s="1076"/>
      <c r="M649" s="1085" t="str">
        <f t="shared" si="156"/>
        <v/>
      </c>
      <c r="N649" s="1216" t="str">
        <f t="shared" si="155"/>
        <v/>
      </c>
      <c r="O649" s="1186"/>
      <c r="P649" s="1013" t="str">
        <f t="shared" si="152"/>
        <v/>
      </c>
      <c r="Q649" s="1272"/>
      <c r="R649" s="1283"/>
      <c r="S649" s="1014" t="str">
        <f t="shared" si="153"/>
        <v/>
      </c>
      <c r="T649" s="1231" t="str">
        <f t="shared" si="157"/>
        <v>Sin Iniciar</v>
      </c>
      <c r="U649" s="1164" t="str">
        <f t="shared" si="158"/>
        <v>6</v>
      </c>
      <c r="V649" s="845"/>
      <c r="W649" s="1302">
        <f t="shared" si="154"/>
        <v>1</v>
      </c>
    </row>
    <row r="650" spans="1:23" s="105" customFormat="1" ht="51.75" hidden="1" customHeight="1" outlineLevel="3" thickBot="1" x14ac:dyDescent="0.3">
      <c r="A650" s="1601"/>
      <c r="B650" s="1559"/>
      <c r="C650" s="966" t="s">
        <v>1768</v>
      </c>
      <c r="D650" s="967"/>
      <c r="E650" s="967"/>
      <c r="F650" s="1045"/>
      <c r="G650" s="559" t="s">
        <v>1110</v>
      </c>
      <c r="H650" s="966" t="s">
        <v>70</v>
      </c>
      <c r="I650" s="767"/>
      <c r="J650" s="467" t="s">
        <v>1053</v>
      </c>
      <c r="K650" s="780"/>
      <c r="L650" s="1076"/>
      <c r="M650" s="1085" t="str">
        <f t="shared" si="156"/>
        <v/>
      </c>
      <c r="N650" s="1216" t="str">
        <f t="shared" si="155"/>
        <v/>
      </c>
      <c r="O650" s="1186"/>
      <c r="P650" s="1013" t="str">
        <f t="shared" si="152"/>
        <v/>
      </c>
      <c r="Q650" s="1272"/>
      <c r="R650" s="1283"/>
      <c r="S650" s="1014" t="str">
        <f t="shared" si="153"/>
        <v/>
      </c>
      <c r="T650" s="1231" t="str">
        <f t="shared" si="157"/>
        <v>Sin Iniciar</v>
      </c>
      <c r="U650" s="1164" t="str">
        <f t="shared" si="158"/>
        <v>6</v>
      </c>
      <c r="V650" s="845"/>
      <c r="W650" s="1302">
        <f t="shared" si="154"/>
        <v>1</v>
      </c>
    </row>
    <row r="651" spans="1:23" s="105" customFormat="1" ht="51.75" hidden="1" customHeight="1" outlineLevel="3" thickBot="1" x14ac:dyDescent="0.3">
      <c r="A651" s="1601"/>
      <c r="B651" s="1559"/>
      <c r="C651" s="966" t="s">
        <v>1768</v>
      </c>
      <c r="D651" s="967"/>
      <c r="E651" s="967"/>
      <c r="F651" s="1045"/>
      <c r="G651" s="559" t="s">
        <v>1111</v>
      </c>
      <c r="H651" s="966" t="s">
        <v>70</v>
      </c>
      <c r="I651" s="767"/>
      <c r="J651" s="467" t="s">
        <v>1091</v>
      </c>
      <c r="K651" s="780"/>
      <c r="L651" s="1076"/>
      <c r="M651" s="1085" t="str">
        <f t="shared" si="156"/>
        <v/>
      </c>
      <c r="N651" s="1216" t="str">
        <f t="shared" si="155"/>
        <v/>
      </c>
      <c r="O651" s="1186"/>
      <c r="P651" s="1013" t="str">
        <f t="shared" si="152"/>
        <v/>
      </c>
      <c r="Q651" s="1272"/>
      <c r="R651" s="1283"/>
      <c r="S651" s="1014" t="str">
        <f t="shared" si="153"/>
        <v/>
      </c>
      <c r="T651" s="1231" t="str">
        <f t="shared" si="157"/>
        <v>Sin Iniciar</v>
      </c>
      <c r="U651" s="1164" t="str">
        <f t="shared" si="158"/>
        <v>6</v>
      </c>
      <c r="V651" s="845"/>
      <c r="W651" s="1302">
        <f t="shared" si="154"/>
        <v>1</v>
      </c>
    </row>
    <row r="652" spans="1:23" s="105" customFormat="1" ht="51.75" hidden="1" customHeight="1" outlineLevel="3" thickBot="1" x14ac:dyDescent="0.3">
      <c r="A652" s="1601"/>
      <c r="B652" s="1559"/>
      <c r="C652" s="966" t="s">
        <v>1768</v>
      </c>
      <c r="D652" s="967"/>
      <c r="E652" s="967"/>
      <c r="F652" s="1045"/>
      <c r="G652" s="559" t="s">
        <v>1112</v>
      </c>
      <c r="H652" s="966" t="s">
        <v>70</v>
      </c>
      <c r="I652" s="767"/>
      <c r="J652" s="467" t="s">
        <v>1091</v>
      </c>
      <c r="K652" s="780"/>
      <c r="L652" s="1076"/>
      <c r="M652" s="1085" t="str">
        <f t="shared" si="156"/>
        <v/>
      </c>
      <c r="N652" s="1216" t="str">
        <f t="shared" si="155"/>
        <v/>
      </c>
      <c r="O652" s="1186"/>
      <c r="P652" s="1013" t="str">
        <f t="shared" si="152"/>
        <v/>
      </c>
      <c r="Q652" s="1272"/>
      <c r="R652" s="1283"/>
      <c r="S652" s="1014" t="str">
        <f t="shared" si="153"/>
        <v/>
      </c>
      <c r="T652" s="1231" t="str">
        <f t="shared" si="157"/>
        <v>Sin Iniciar</v>
      </c>
      <c r="U652" s="1164" t="str">
        <f t="shared" si="158"/>
        <v>6</v>
      </c>
      <c r="V652" s="845"/>
      <c r="W652" s="1302">
        <f t="shared" si="154"/>
        <v>1</v>
      </c>
    </row>
    <row r="653" spans="1:23" s="105" customFormat="1" ht="51.75" hidden="1" customHeight="1" outlineLevel="3" thickBot="1" x14ac:dyDescent="0.3">
      <c r="A653" s="1601"/>
      <c r="B653" s="1559"/>
      <c r="C653" s="966" t="s">
        <v>1768</v>
      </c>
      <c r="D653" s="967"/>
      <c r="E653" s="967"/>
      <c r="F653" s="1045"/>
      <c r="G653" s="559" t="s">
        <v>1113</v>
      </c>
      <c r="H653" s="966" t="s">
        <v>70</v>
      </c>
      <c r="I653" s="767"/>
      <c r="J653" s="467" t="s">
        <v>1091</v>
      </c>
      <c r="K653" s="780"/>
      <c r="L653" s="1076"/>
      <c r="M653" s="1085" t="str">
        <f t="shared" si="156"/>
        <v/>
      </c>
      <c r="N653" s="1216" t="str">
        <f t="shared" si="155"/>
        <v/>
      </c>
      <c r="O653" s="1186"/>
      <c r="P653" s="1013" t="str">
        <f t="shared" si="152"/>
        <v/>
      </c>
      <c r="Q653" s="1272"/>
      <c r="R653" s="1283"/>
      <c r="S653" s="1014" t="str">
        <f t="shared" si="153"/>
        <v/>
      </c>
      <c r="T653" s="1231" t="str">
        <f t="shared" si="157"/>
        <v>Sin Iniciar</v>
      </c>
      <c r="U653" s="1164" t="str">
        <f t="shared" si="158"/>
        <v>6</v>
      </c>
      <c r="V653" s="845"/>
      <c r="W653" s="1302">
        <f t="shared" si="154"/>
        <v>1</v>
      </c>
    </row>
    <row r="654" spans="1:23" s="105" customFormat="1" ht="51.75" hidden="1" customHeight="1" outlineLevel="3" thickBot="1" x14ac:dyDescent="0.3">
      <c r="A654" s="1601"/>
      <c r="B654" s="1559"/>
      <c r="C654" s="966" t="s">
        <v>1768</v>
      </c>
      <c r="D654" s="967"/>
      <c r="E654" s="967"/>
      <c r="F654" s="1045"/>
      <c r="G654" s="559" t="s">
        <v>1114</v>
      </c>
      <c r="H654" s="966" t="s">
        <v>70</v>
      </c>
      <c r="I654" s="767"/>
      <c r="J654" s="467" t="s">
        <v>1091</v>
      </c>
      <c r="K654" s="780"/>
      <c r="L654" s="1076"/>
      <c r="M654" s="1085" t="str">
        <f t="shared" si="156"/>
        <v/>
      </c>
      <c r="N654" s="1216" t="str">
        <f t="shared" si="155"/>
        <v/>
      </c>
      <c r="O654" s="1186"/>
      <c r="P654" s="1013" t="str">
        <f t="shared" si="152"/>
        <v/>
      </c>
      <c r="Q654" s="1272"/>
      <c r="R654" s="1283"/>
      <c r="S654" s="1014" t="str">
        <f t="shared" si="153"/>
        <v/>
      </c>
      <c r="T654" s="1231" t="str">
        <f t="shared" si="157"/>
        <v>Sin Iniciar</v>
      </c>
      <c r="U654" s="1164" t="str">
        <f t="shared" si="158"/>
        <v>6</v>
      </c>
      <c r="V654" s="845"/>
      <c r="W654" s="1302">
        <f t="shared" si="154"/>
        <v>1</v>
      </c>
    </row>
    <row r="655" spans="1:23" s="105" customFormat="1" ht="51.75" hidden="1" customHeight="1" outlineLevel="3" thickBot="1" x14ac:dyDescent="0.3">
      <c r="A655" s="1601"/>
      <c r="B655" s="1559"/>
      <c r="C655" s="966" t="s">
        <v>1768</v>
      </c>
      <c r="D655" s="967"/>
      <c r="E655" s="967"/>
      <c r="F655" s="1045"/>
      <c r="G655" s="559" t="s">
        <v>1115</v>
      </c>
      <c r="H655" s="966" t="s">
        <v>70</v>
      </c>
      <c r="I655" s="767"/>
      <c r="J655" s="467" t="s">
        <v>1091</v>
      </c>
      <c r="K655" s="780"/>
      <c r="L655" s="1076"/>
      <c r="M655" s="1085" t="str">
        <f t="shared" si="156"/>
        <v/>
      </c>
      <c r="N655" s="1216" t="str">
        <f t="shared" si="155"/>
        <v/>
      </c>
      <c r="O655" s="1186"/>
      <c r="P655" s="1013" t="str">
        <f t="shared" si="152"/>
        <v/>
      </c>
      <c r="Q655" s="1272"/>
      <c r="R655" s="1283"/>
      <c r="S655" s="1014" t="str">
        <f t="shared" si="153"/>
        <v/>
      </c>
      <c r="T655" s="1231" t="str">
        <f t="shared" si="157"/>
        <v>Sin Iniciar</v>
      </c>
      <c r="U655" s="1164" t="str">
        <f t="shared" si="158"/>
        <v>6</v>
      </c>
      <c r="V655" s="845"/>
      <c r="W655" s="1302">
        <f t="shared" si="154"/>
        <v>1</v>
      </c>
    </row>
    <row r="656" spans="1:23" s="105" customFormat="1" ht="51.75" hidden="1" customHeight="1" outlineLevel="3" thickBot="1" x14ac:dyDescent="0.3">
      <c r="A656" s="1601"/>
      <c r="B656" s="1559"/>
      <c r="C656" s="966" t="s">
        <v>1768</v>
      </c>
      <c r="D656" s="967"/>
      <c r="E656" s="967"/>
      <c r="F656" s="1045"/>
      <c r="G656" s="559" t="s">
        <v>1116</v>
      </c>
      <c r="H656" s="966" t="s">
        <v>70</v>
      </c>
      <c r="I656" s="767"/>
      <c r="J656" s="467" t="s">
        <v>1072</v>
      </c>
      <c r="K656" s="780"/>
      <c r="L656" s="1076"/>
      <c r="M656" s="1085" t="str">
        <f t="shared" si="156"/>
        <v/>
      </c>
      <c r="N656" s="1216" t="str">
        <f t="shared" si="155"/>
        <v/>
      </c>
      <c r="O656" s="1186"/>
      <c r="P656" s="1013" t="str">
        <f t="shared" si="152"/>
        <v/>
      </c>
      <c r="Q656" s="1272"/>
      <c r="R656" s="1283"/>
      <c r="S656" s="1014" t="str">
        <f t="shared" si="153"/>
        <v/>
      </c>
      <c r="T656" s="1231" t="str">
        <f t="shared" si="157"/>
        <v>Sin Iniciar</v>
      </c>
      <c r="U656" s="1164" t="str">
        <f t="shared" si="158"/>
        <v>6</v>
      </c>
      <c r="V656" s="845"/>
      <c r="W656" s="1302">
        <f t="shared" si="154"/>
        <v>1</v>
      </c>
    </row>
    <row r="657" spans="1:23" s="105" customFormat="1" ht="51.75" hidden="1" customHeight="1" outlineLevel="3" thickBot="1" x14ac:dyDescent="0.3">
      <c r="A657" s="1601"/>
      <c r="B657" s="1559"/>
      <c r="C657" s="966" t="s">
        <v>1768</v>
      </c>
      <c r="D657" s="967"/>
      <c r="E657" s="967"/>
      <c r="F657" s="1045"/>
      <c r="G657" s="559" t="s">
        <v>1117</v>
      </c>
      <c r="H657" s="966" t="s">
        <v>70</v>
      </c>
      <c r="I657" s="767"/>
      <c r="J657" s="467" t="s">
        <v>1072</v>
      </c>
      <c r="K657" s="780"/>
      <c r="L657" s="1076"/>
      <c r="M657" s="1085" t="str">
        <f t="shared" si="156"/>
        <v/>
      </c>
      <c r="N657" s="1216" t="str">
        <f t="shared" si="155"/>
        <v/>
      </c>
      <c r="O657" s="1186"/>
      <c r="P657" s="1013" t="str">
        <f t="shared" ref="P657:P720" si="159">+IF(N657="","",IFERROR(IF(MONTH($C$2)&lt;MONTH(D657),"",IF(E657&lt;$C$2,1,IF(D657&lt;$C$2,($C$2-D657)/(E657-D657),0))),0))</f>
        <v/>
      </c>
      <c r="Q657" s="1272"/>
      <c r="R657" s="1283"/>
      <c r="S657" s="1014" t="str">
        <f t="shared" ref="S657:S720" si="160">IF(P657="","",IF(Q657&gt;P657,1,(Q657/P657)))</f>
        <v/>
      </c>
      <c r="T657" s="1231" t="str">
        <f t="shared" si="157"/>
        <v>Sin Iniciar</v>
      </c>
      <c r="U657" s="1164" t="str">
        <f t="shared" si="158"/>
        <v>6</v>
      </c>
      <c r="V657" s="845"/>
      <c r="W657" s="1302">
        <f t="shared" si="154"/>
        <v>1</v>
      </c>
    </row>
    <row r="658" spans="1:23" s="105" customFormat="1" ht="39" hidden="1" customHeight="1" outlineLevel="3" thickBot="1" x14ac:dyDescent="0.3">
      <c r="A658" s="1601"/>
      <c r="B658" s="1559"/>
      <c r="C658" s="966" t="s">
        <v>1768</v>
      </c>
      <c r="D658" s="967"/>
      <c r="E658" s="967"/>
      <c r="F658" s="1045"/>
      <c r="G658" s="559" t="s">
        <v>1118</v>
      </c>
      <c r="H658" s="966" t="s">
        <v>70</v>
      </c>
      <c r="I658" s="767"/>
      <c r="J658" s="467">
        <v>2</v>
      </c>
      <c r="K658" s="780"/>
      <c r="L658" s="1076"/>
      <c r="M658" s="1085" t="str">
        <f t="shared" si="156"/>
        <v/>
      </c>
      <c r="N658" s="1216" t="str">
        <f t="shared" si="155"/>
        <v/>
      </c>
      <c r="O658" s="1186"/>
      <c r="P658" s="1013" t="str">
        <f t="shared" si="159"/>
        <v/>
      </c>
      <c r="Q658" s="1272"/>
      <c r="R658" s="1283"/>
      <c r="S658" s="1014" t="str">
        <f t="shared" si="160"/>
        <v/>
      </c>
      <c r="T658" s="1231" t="str">
        <f t="shared" si="157"/>
        <v>Sin Iniciar</v>
      </c>
      <c r="U658" s="1164" t="str">
        <f t="shared" si="158"/>
        <v>6</v>
      </c>
      <c r="V658" s="845"/>
      <c r="W658" s="1302">
        <f t="shared" si="154"/>
        <v>1</v>
      </c>
    </row>
    <row r="659" spans="1:23" s="105" customFormat="1" ht="39" hidden="1" customHeight="1" outlineLevel="3" thickBot="1" x14ac:dyDescent="0.3">
      <c r="A659" s="1601"/>
      <c r="B659" s="1559"/>
      <c r="C659" s="966" t="s">
        <v>1768</v>
      </c>
      <c r="D659" s="967"/>
      <c r="E659" s="967"/>
      <c r="F659" s="1045"/>
      <c r="G659" s="559" t="s">
        <v>1119</v>
      </c>
      <c r="H659" s="966" t="s">
        <v>70</v>
      </c>
      <c r="I659" s="767"/>
      <c r="J659" s="467" t="s">
        <v>1087</v>
      </c>
      <c r="K659" s="780"/>
      <c r="L659" s="1076"/>
      <c r="M659" s="1085" t="str">
        <f t="shared" si="156"/>
        <v/>
      </c>
      <c r="N659" s="1216" t="str">
        <f t="shared" si="155"/>
        <v/>
      </c>
      <c r="O659" s="1186"/>
      <c r="P659" s="1013" t="str">
        <f t="shared" si="159"/>
        <v/>
      </c>
      <c r="Q659" s="1272"/>
      <c r="R659" s="1283"/>
      <c r="S659" s="1014" t="str">
        <f t="shared" si="160"/>
        <v/>
      </c>
      <c r="T659" s="1231" t="str">
        <f t="shared" si="157"/>
        <v>Sin Iniciar</v>
      </c>
      <c r="U659" s="1164" t="str">
        <f t="shared" si="158"/>
        <v>6</v>
      </c>
      <c r="V659" s="845"/>
      <c r="W659" s="1302">
        <f t="shared" si="154"/>
        <v>1</v>
      </c>
    </row>
    <row r="660" spans="1:23" s="105" customFormat="1" ht="35.25" hidden="1" customHeight="1" outlineLevel="3" thickBot="1" x14ac:dyDescent="0.3">
      <c r="A660" s="1601"/>
      <c r="B660" s="1559"/>
      <c r="C660" s="966" t="s">
        <v>1768</v>
      </c>
      <c r="D660" s="967"/>
      <c r="E660" s="967"/>
      <c r="F660" s="1045"/>
      <c r="G660" s="559" t="s">
        <v>1120</v>
      </c>
      <c r="H660" s="966" t="s">
        <v>70</v>
      </c>
      <c r="I660" s="767"/>
      <c r="J660" s="467" t="s">
        <v>1121</v>
      </c>
      <c r="K660" s="780"/>
      <c r="L660" s="1076"/>
      <c r="M660" s="1085" t="str">
        <f t="shared" si="156"/>
        <v/>
      </c>
      <c r="N660" s="1216" t="str">
        <f t="shared" si="155"/>
        <v/>
      </c>
      <c r="O660" s="1186"/>
      <c r="P660" s="1013" t="str">
        <f t="shared" si="159"/>
        <v/>
      </c>
      <c r="Q660" s="1272"/>
      <c r="R660" s="1283"/>
      <c r="S660" s="1014" t="str">
        <f t="shared" si="160"/>
        <v/>
      </c>
      <c r="T660" s="1231" t="str">
        <f t="shared" si="157"/>
        <v>Sin Iniciar</v>
      </c>
      <c r="U660" s="1164" t="str">
        <f t="shared" si="158"/>
        <v>6</v>
      </c>
      <c r="V660" s="845"/>
      <c r="W660" s="1302">
        <f t="shared" si="154"/>
        <v>1</v>
      </c>
    </row>
    <row r="661" spans="1:23" s="105" customFormat="1" ht="35.25" hidden="1" customHeight="1" outlineLevel="3" thickBot="1" x14ac:dyDescent="0.3">
      <c r="A661" s="1601"/>
      <c r="B661" s="1559"/>
      <c r="C661" s="966" t="s">
        <v>1768</v>
      </c>
      <c r="D661" s="967"/>
      <c r="E661" s="967"/>
      <c r="F661" s="1045"/>
      <c r="G661" s="559" t="s">
        <v>1122</v>
      </c>
      <c r="H661" s="966" t="s">
        <v>70</v>
      </c>
      <c r="I661" s="767"/>
      <c r="J661" s="467" t="s">
        <v>1121</v>
      </c>
      <c r="K661" s="780"/>
      <c r="L661" s="1076"/>
      <c r="M661" s="1085" t="str">
        <f t="shared" si="156"/>
        <v/>
      </c>
      <c r="N661" s="1216" t="str">
        <f t="shared" si="155"/>
        <v/>
      </c>
      <c r="O661" s="1186"/>
      <c r="P661" s="1013" t="str">
        <f t="shared" si="159"/>
        <v/>
      </c>
      <c r="Q661" s="1272"/>
      <c r="R661" s="1283"/>
      <c r="S661" s="1014" t="str">
        <f t="shared" si="160"/>
        <v/>
      </c>
      <c r="T661" s="1231" t="str">
        <f t="shared" si="157"/>
        <v>Sin Iniciar</v>
      </c>
      <c r="U661" s="1164" t="str">
        <f t="shared" si="158"/>
        <v>6</v>
      </c>
      <c r="V661" s="845"/>
      <c r="W661" s="1302">
        <f t="shared" si="154"/>
        <v>1</v>
      </c>
    </row>
    <row r="662" spans="1:23" s="105" customFormat="1" ht="35.25" hidden="1" customHeight="1" outlineLevel="3" thickBot="1" x14ac:dyDescent="0.3">
      <c r="A662" s="1601"/>
      <c r="B662" s="1559"/>
      <c r="C662" s="966" t="s">
        <v>1768</v>
      </c>
      <c r="D662" s="967"/>
      <c r="E662" s="967"/>
      <c r="F662" s="1045"/>
      <c r="G662" s="559" t="s">
        <v>1123</v>
      </c>
      <c r="H662" s="966" t="s">
        <v>70</v>
      </c>
      <c r="I662" s="767"/>
      <c r="J662" s="467">
        <v>1</v>
      </c>
      <c r="K662" s="780"/>
      <c r="L662" s="1076"/>
      <c r="M662" s="1085" t="str">
        <f t="shared" si="156"/>
        <v/>
      </c>
      <c r="N662" s="1216" t="str">
        <f t="shared" si="155"/>
        <v/>
      </c>
      <c r="O662" s="1186"/>
      <c r="P662" s="1013" t="str">
        <f t="shared" si="159"/>
        <v/>
      </c>
      <c r="Q662" s="1272"/>
      <c r="R662" s="1283"/>
      <c r="S662" s="1014" t="str">
        <f t="shared" si="160"/>
        <v/>
      </c>
      <c r="T662" s="1231" t="str">
        <f t="shared" si="157"/>
        <v>Sin Iniciar</v>
      </c>
      <c r="U662" s="1164" t="str">
        <f t="shared" si="158"/>
        <v>6</v>
      </c>
      <c r="V662" s="845"/>
      <c r="W662" s="1302">
        <f t="shared" si="154"/>
        <v>1</v>
      </c>
    </row>
    <row r="663" spans="1:23" s="105" customFormat="1" ht="35.25" hidden="1" customHeight="1" outlineLevel="3" thickBot="1" x14ac:dyDescent="0.3">
      <c r="A663" s="1601"/>
      <c r="B663" s="1559"/>
      <c r="C663" s="966" t="s">
        <v>1768</v>
      </c>
      <c r="D663" s="967"/>
      <c r="E663" s="967"/>
      <c r="F663" s="1045"/>
      <c r="G663" s="559" t="s">
        <v>1124</v>
      </c>
      <c r="H663" s="966" t="s">
        <v>70</v>
      </c>
      <c r="I663" s="767"/>
      <c r="J663" s="467">
        <v>30</v>
      </c>
      <c r="K663" s="780"/>
      <c r="L663" s="1076"/>
      <c r="M663" s="1085" t="str">
        <f t="shared" si="156"/>
        <v/>
      </c>
      <c r="N663" s="1216" t="str">
        <f t="shared" si="155"/>
        <v/>
      </c>
      <c r="O663" s="1186"/>
      <c r="P663" s="1013" t="str">
        <f t="shared" si="159"/>
        <v/>
      </c>
      <c r="Q663" s="1272"/>
      <c r="R663" s="1283"/>
      <c r="S663" s="1014" t="str">
        <f t="shared" si="160"/>
        <v/>
      </c>
      <c r="T663" s="1231" t="str">
        <f t="shared" si="157"/>
        <v>Sin Iniciar</v>
      </c>
      <c r="U663" s="1164" t="str">
        <f t="shared" si="158"/>
        <v>6</v>
      </c>
      <c r="V663" s="845"/>
      <c r="W663" s="1302">
        <f t="shared" si="154"/>
        <v>1</v>
      </c>
    </row>
    <row r="664" spans="1:23" s="105" customFormat="1" ht="35.25" hidden="1" customHeight="1" outlineLevel="3" thickBot="1" x14ac:dyDescent="0.3">
      <c r="A664" s="1601"/>
      <c r="B664" s="1559"/>
      <c r="C664" s="966" t="s">
        <v>1768</v>
      </c>
      <c r="D664" s="967"/>
      <c r="E664" s="967"/>
      <c r="F664" s="1045"/>
      <c r="G664" s="559" t="s">
        <v>1125</v>
      </c>
      <c r="H664" s="966" t="s">
        <v>70</v>
      </c>
      <c r="I664" s="767"/>
      <c r="J664" s="467">
        <v>25</v>
      </c>
      <c r="K664" s="780"/>
      <c r="L664" s="1076"/>
      <c r="M664" s="1085" t="str">
        <f t="shared" si="156"/>
        <v/>
      </c>
      <c r="N664" s="1216" t="str">
        <f t="shared" si="155"/>
        <v/>
      </c>
      <c r="O664" s="1186"/>
      <c r="P664" s="1013" t="str">
        <f t="shared" si="159"/>
        <v/>
      </c>
      <c r="Q664" s="1272"/>
      <c r="R664" s="1283"/>
      <c r="S664" s="1014" t="str">
        <f t="shared" si="160"/>
        <v/>
      </c>
      <c r="T664" s="1231" t="str">
        <f t="shared" si="157"/>
        <v>Sin Iniciar</v>
      </c>
      <c r="U664" s="1164" t="str">
        <f t="shared" si="158"/>
        <v>6</v>
      </c>
      <c r="V664" s="845"/>
      <c r="W664" s="1302">
        <f t="shared" si="154"/>
        <v>1</v>
      </c>
    </row>
    <row r="665" spans="1:23" s="105" customFormat="1" ht="35.25" hidden="1" customHeight="1" outlineLevel="3" thickBot="1" x14ac:dyDescent="0.3">
      <c r="A665" s="1601"/>
      <c r="B665" s="1559"/>
      <c r="C665" s="966" t="s">
        <v>1768</v>
      </c>
      <c r="D665" s="967"/>
      <c r="E665" s="967"/>
      <c r="F665" s="1045"/>
      <c r="G665" s="559" t="s">
        <v>1126</v>
      </c>
      <c r="H665" s="966" t="s">
        <v>70</v>
      </c>
      <c r="I665" s="767"/>
      <c r="J665" s="467">
        <v>100</v>
      </c>
      <c r="K665" s="780"/>
      <c r="L665" s="1076"/>
      <c r="M665" s="1085" t="str">
        <f t="shared" si="156"/>
        <v/>
      </c>
      <c r="N665" s="1216" t="str">
        <f t="shared" si="155"/>
        <v/>
      </c>
      <c r="O665" s="1186"/>
      <c r="P665" s="1013" t="str">
        <f t="shared" si="159"/>
        <v/>
      </c>
      <c r="Q665" s="1272"/>
      <c r="R665" s="1283"/>
      <c r="S665" s="1014" t="str">
        <f t="shared" si="160"/>
        <v/>
      </c>
      <c r="T665" s="1231" t="str">
        <f t="shared" si="157"/>
        <v>Sin Iniciar</v>
      </c>
      <c r="U665" s="1164" t="str">
        <f t="shared" si="158"/>
        <v>6</v>
      </c>
      <c r="V665" s="845"/>
      <c r="W665" s="1302">
        <f t="shared" si="154"/>
        <v>1</v>
      </c>
    </row>
    <row r="666" spans="1:23" s="105" customFormat="1" ht="35.25" hidden="1" customHeight="1" outlineLevel="3" thickBot="1" x14ac:dyDescent="0.3">
      <c r="A666" s="1601"/>
      <c r="B666" s="1559"/>
      <c r="C666" s="966" t="s">
        <v>1768</v>
      </c>
      <c r="D666" s="967"/>
      <c r="E666" s="967"/>
      <c r="F666" s="1045"/>
      <c r="G666" s="559" t="s">
        <v>1127</v>
      </c>
      <c r="H666" s="966" t="s">
        <v>70</v>
      </c>
      <c r="I666" s="767"/>
      <c r="J666" s="467">
        <v>15</v>
      </c>
      <c r="K666" s="780"/>
      <c r="L666" s="1076"/>
      <c r="M666" s="1085" t="str">
        <f t="shared" si="156"/>
        <v/>
      </c>
      <c r="N666" s="1216" t="str">
        <f t="shared" si="155"/>
        <v/>
      </c>
      <c r="O666" s="1186"/>
      <c r="P666" s="1013" t="str">
        <f t="shared" si="159"/>
        <v/>
      </c>
      <c r="Q666" s="1272"/>
      <c r="R666" s="1283"/>
      <c r="S666" s="1014" t="str">
        <f t="shared" si="160"/>
        <v/>
      </c>
      <c r="T666" s="1231" t="str">
        <f t="shared" si="157"/>
        <v>Sin Iniciar</v>
      </c>
      <c r="U666" s="1164" t="str">
        <f t="shared" si="158"/>
        <v>6</v>
      </c>
      <c r="V666" s="845"/>
      <c r="W666" s="1302">
        <f t="shared" si="154"/>
        <v>1</v>
      </c>
    </row>
    <row r="667" spans="1:23" s="105" customFormat="1" ht="39" hidden="1" customHeight="1" outlineLevel="3" thickBot="1" x14ac:dyDescent="0.3">
      <c r="A667" s="1601"/>
      <c r="B667" s="1559"/>
      <c r="C667" s="966" t="s">
        <v>1768</v>
      </c>
      <c r="D667" s="967"/>
      <c r="E667" s="967"/>
      <c r="F667" s="1045"/>
      <c r="G667" s="559" t="s">
        <v>1128</v>
      </c>
      <c r="H667" s="966" t="s">
        <v>70</v>
      </c>
      <c r="I667" s="767"/>
      <c r="J667" s="467">
        <v>20</v>
      </c>
      <c r="K667" s="780"/>
      <c r="L667" s="1076"/>
      <c r="M667" s="1085" t="str">
        <f t="shared" si="156"/>
        <v/>
      </c>
      <c r="N667" s="1216" t="str">
        <f t="shared" si="155"/>
        <v/>
      </c>
      <c r="O667" s="1186"/>
      <c r="P667" s="1013" t="str">
        <f t="shared" si="159"/>
        <v/>
      </c>
      <c r="Q667" s="1272"/>
      <c r="R667" s="1283"/>
      <c r="S667" s="1014" t="str">
        <f t="shared" si="160"/>
        <v/>
      </c>
      <c r="T667" s="1231" t="str">
        <f t="shared" si="157"/>
        <v>Sin Iniciar</v>
      </c>
      <c r="U667" s="1164" t="str">
        <f t="shared" si="158"/>
        <v>6</v>
      </c>
      <c r="V667" s="845"/>
      <c r="W667" s="1302">
        <f t="shared" si="154"/>
        <v>1</v>
      </c>
    </row>
    <row r="668" spans="1:23" s="105" customFormat="1" ht="39" hidden="1" customHeight="1" outlineLevel="3" thickBot="1" x14ac:dyDescent="0.3">
      <c r="A668" s="1601"/>
      <c r="B668" s="1559"/>
      <c r="C668" s="966" t="s">
        <v>1768</v>
      </c>
      <c r="D668" s="967"/>
      <c r="E668" s="967"/>
      <c r="F668" s="1045"/>
      <c r="G668" s="559" t="s">
        <v>1129</v>
      </c>
      <c r="H668" s="966" t="s">
        <v>70</v>
      </c>
      <c r="I668" s="767"/>
      <c r="J668" s="467">
        <v>20</v>
      </c>
      <c r="K668" s="780"/>
      <c r="L668" s="1076"/>
      <c r="M668" s="1085" t="str">
        <f t="shared" si="156"/>
        <v/>
      </c>
      <c r="N668" s="1216" t="str">
        <f t="shared" si="155"/>
        <v/>
      </c>
      <c r="O668" s="1186"/>
      <c r="P668" s="1013" t="str">
        <f t="shared" si="159"/>
        <v/>
      </c>
      <c r="Q668" s="1272"/>
      <c r="R668" s="1283"/>
      <c r="S668" s="1014" t="str">
        <f t="shared" si="160"/>
        <v/>
      </c>
      <c r="T668" s="1231" t="str">
        <f t="shared" si="157"/>
        <v>Sin Iniciar</v>
      </c>
      <c r="U668" s="1164" t="str">
        <f t="shared" si="158"/>
        <v>6</v>
      </c>
      <c r="V668" s="845"/>
      <c r="W668" s="1302">
        <f t="shared" si="154"/>
        <v>1</v>
      </c>
    </row>
    <row r="669" spans="1:23" s="105" customFormat="1" ht="35.25" hidden="1" customHeight="1" outlineLevel="3" thickBot="1" x14ac:dyDescent="0.3">
      <c r="A669" s="1601"/>
      <c r="B669" s="1559"/>
      <c r="C669" s="966" t="s">
        <v>1768</v>
      </c>
      <c r="D669" s="967"/>
      <c r="E669" s="967"/>
      <c r="F669" s="1045"/>
      <c r="G669" s="559" t="s">
        <v>1130</v>
      </c>
      <c r="H669" s="966" t="s">
        <v>70</v>
      </c>
      <c r="I669" s="767"/>
      <c r="J669" s="467">
        <v>30</v>
      </c>
      <c r="K669" s="780"/>
      <c r="L669" s="1076"/>
      <c r="M669" s="1085" t="str">
        <f t="shared" si="156"/>
        <v/>
      </c>
      <c r="N669" s="1216" t="str">
        <f t="shared" si="155"/>
        <v/>
      </c>
      <c r="O669" s="1186"/>
      <c r="P669" s="1013" t="str">
        <f t="shared" si="159"/>
        <v/>
      </c>
      <c r="Q669" s="1272"/>
      <c r="R669" s="1283"/>
      <c r="S669" s="1014" t="str">
        <f t="shared" si="160"/>
        <v/>
      </c>
      <c r="T669" s="1231" t="str">
        <f t="shared" si="157"/>
        <v>Sin Iniciar</v>
      </c>
      <c r="U669" s="1164" t="str">
        <f t="shared" si="158"/>
        <v>6</v>
      </c>
      <c r="V669" s="845"/>
      <c r="W669" s="1302">
        <f t="shared" si="154"/>
        <v>1</v>
      </c>
    </row>
    <row r="670" spans="1:23" s="105" customFormat="1" ht="39" hidden="1" customHeight="1" outlineLevel="3" thickBot="1" x14ac:dyDescent="0.3">
      <c r="A670" s="1601"/>
      <c r="B670" s="1559"/>
      <c r="C670" s="966" t="s">
        <v>1768</v>
      </c>
      <c r="D670" s="967"/>
      <c r="E670" s="967"/>
      <c r="F670" s="1045"/>
      <c r="G670" s="559" t="s">
        <v>1131</v>
      </c>
      <c r="H670" s="966" t="s">
        <v>70</v>
      </c>
      <c r="I670" s="767"/>
      <c r="J670" s="467">
        <v>100</v>
      </c>
      <c r="K670" s="780"/>
      <c r="L670" s="1076"/>
      <c r="M670" s="1085" t="str">
        <f t="shared" si="156"/>
        <v/>
      </c>
      <c r="N670" s="1216" t="str">
        <f t="shared" si="155"/>
        <v/>
      </c>
      <c r="O670" s="1186"/>
      <c r="P670" s="1013" t="str">
        <f t="shared" si="159"/>
        <v/>
      </c>
      <c r="Q670" s="1272"/>
      <c r="R670" s="1283"/>
      <c r="S670" s="1014" t="str">
        <f t="shared" si="160"/>
        <v/>
      </c>
      <c r="T670" s="1231" t="str">
        <f t="shared" si="157"/>
        <v>Sin Iniciar</v>
      </c>
      <c r="U670" s="1164" t="str">
        <f t="shared" si="158"/>
        <v>6</v>
      </c>
      <c r="V670" s="845"/>
      <c r="W670" s="1302">
        <f t="shared" si="154"/>
        <v>1</v>
      </c>
    </row>
    <row r="671" spans="1:23" s="105" customFormat="1" ht="35.25" hidden="1" customHeight="1" outlineLevel="3" thickBot="1" x14ac:dyDescent="0.3">
      <c r="A671" s="1601"/>
      <c r="B671" s="1559"/>
      <c r="C671" s="966" t="s">
        <v>1768</v>
      </c>
      <c r="D671" s="967"/>
      <c r="E671" s="967"/>
      <c r="F671" s="1045"/>
      <c r="G671" s="559" t="s">
        <v>1132</v>
      </c>
      <c r="H671" s="966" t="s">
        <v>70</v>
      </c>
      <c r="I671" s="767"/>
      <c r="J671" s="467">
        <v>100</v>
      </c>
      <c r="K671" s="780"/>
      <c r="L671" s="1076"/>
      <c r="M671" s="1085" t="str">
        <f t="shared" si="156"/>
        <v/>
      </c>
      <c r="N671" s="1216" t="str">
        <f t="shared" si="155"/>
        <v/>
      </c>
      <c r="O671" s="1186"/>
      <c r="P671" s="1013" t="str">
        <f t="shared" si="159"/>
        <v/>
      </c>
      <c r="Q671" s="1272"/>
      <c r="R671" s="1283"/>
      <c r="S671" s="1014" t="str">
        <f t="shared" si="160"/>
        <v/>
      </c>
      <c r="T671" s="1231" t="str">
        <f t="shared" si="157"/>
        <v>Sin Iniciar</v>
      </c>
      <c r="U671" s="1164" t="str">
        <f t="shared" si="158"/>
        <v>6</v>
      </c>
      <c r="V671" s="845"/>
      <c r="W671" s="1302">
        <f t="shared" ref="W671:W734" si="161">1-R671</f>
        <v>1</v>
      </c>
    </row>
    <row r="672" spans="1:23" s="105" customFormat="1" ht="35.25" hidden="1" customHeight="1" outlineLevel="3" thickBot="1" x14ac:dyDescent="0.3">
      <c r="A672" s="1601"/>
      <c r="B672" s="1559"/>
      <c r="C672" s="966" t="s">
        <v>1768</v>
      </c>
      <c r="D672" s="967"/>
      <c r="E672" s="967"/>
      <c r="F672" s="1045"/>
      <c r="G672" s="559" t="s">
        <v>1133</v>
      </c>
      <c r="H672" s="966" t="s">
        <v>70</v>
      </c>
      <c r="I672" s="767"/>
      <c r="J672" s="467">
        <v>2</v>
      </c>
      <c r="K672" s="780"/>
      <c r="L672" s="1076"/>
      <c r="M672" s="1085" t="str">
        <f t="shared" si="156"/>
        <v/>
      </c>
      <c r="N672" s="1216" t="str">
        <f t="shared" si="155"/>
        <v/>
      </c>
      <c r="O672" s="1186"/>
      <c r="P672" s="1013" t="str">
        <f t="shared" si="159"/>
        <v/>
      </c>
      <c r="Q672" s="1272"/>
      <c r="R672" s="1283"/>
      <c r="S672" s="1014" t="str">
        <f t="shared" si="160"/>
        <v/>
      </c>
      <c r="T672" s="1231" t="str">
        <f t="shared" si="157"/>
        <v>Sin Iniciar</v>
      </c>
      <c r="U672" s="1164" t="str">
        <f t="shared" si="158"/>
        <v>6</v>
      </c>
      <c r="V672" s="845"/>
      <c r="W672" s="1302">
        <f t="shared" si="161"/>
        <v>1</v>
      </c>
    </row>
    <row r="673" spans="1:23" s="105" customFormat="1" ht="35.25" hidden="1" customHeight="1" outlineLevel="3" thickBot="1" x14ac:dyDescent="0.3">
      <c r="A673" s="1601"/>
      <c r="B673" s="1559"/>
      <c r="C673" s="966" t="s">
        <v>1768</v>
      </c>
      <c r="D673" s="967"/>
      <c r="E673" s="967"/>
      <c r="F673" s="1045"/>
      <c r="G673" s="559" t="s">
        <v>1134</v>
      </c>
      <c r="H673" s="966" t="s">
        <v>70</v>
      </c>
      <c r="I673" s="767"/>
      <c r="J673" s="467">
        <v>12</v>
      </c>
      <c r="K673" s="780"/>
      <c r="L673" s="1076"/>
      <c r="M673" s="1085" t="str">
        <f t="shared" si="156"/>
        <v/>
      </c>
      <c r="N673" s="1216" t="str">
        <f t="shared" ref="N673:N736" si="162">+IF(D673="","",IF(AND(MONTH($C$2)&gt;=MONTH(D673),MONTH($C$2)&lt;=MONTH(E673)),"X",""))</f>
        <v/>
      </c>
      <c r="O673" s="1186"/>
      <c r="P673" s="1013" t="str">
        <f t="shared" si="159"/>
        <v/>
      </c>
      <c r="Q673" s="1272"/>
      <c r="R673" s="1283"/>
      <c r="S673" s="1014" t="str">
        <f t="shared" si="160"/>
        <v/>
      </c>
      <c r="T673" s="1231" t="str">
        <f t="shared" si="157"/>
        <v>Sin Iniciar</v>
      </c>
      <c r="U673" s="1164" t="str">
        <f t="shared" si="158"/>
        <v>6</v>
      </c>
      <c r="V673" s="845"/>
      <c r="W673" s="1302">
        <f t="shared" si="161"/>
        <v>1</v>
      </c>
    </row>
    <row r="674" spans="1:23" s="105" customFormat="1" ht="35.25" hidden="1" customHeight="1" outlineLevel="3" thickBot="1" x14ac:dyDescent="0.3">
      <c r="A674" s="1601"/>
      <c r="B674" s="1559"/>
      <c r="C674" s="966" t="s">
        <v>1768</v>
      </c>
      <c r="D674" s="967"/>
      <c r="E674" s="967"/>
      <c r="F674" s="1045"/>
      <c r="G674" s="559" t="s">
        <v>1135</v>
      </c>
      <c r="H674" s="966" t="s">
        <v>70</v>
      </c>
      <c r="I674" s="767"/>
      <c r="J674" s="467">
        <v>12</v>
      </c>
      <c r="K674" s="780"/>
      <c r="L674" s="1076"/>
      <c r="M674" s="1085" t="str">
        <f t="shared" si="156"/>
        <v/>
      </c>
      <c r="N674" s="1216" t="str">
        <f t="shared" si="162"/>
        <v/>
      </c>
      <c r="O674" s="1186"/>
      <c r="P674" s="1013" t="str">
        <f t="shared" si="159"/>
        <v/>
      </c>
      <c r="Q674" s="1272"/>
      <c r="R674" s="1283"/>
      <c r="S674" s="1014" t="str">
        <f t="shared" si="160"/>
        <v/>
      </c>
      <c r="T674" s="1231" t="str">
        <f t="shared" si="157"/>
        <v>Sin Iniciar</v>
      </c>
      <c r="U674" s="1164" t="str">
        <f t="shared" si="158"/>
        <v>6</v>
      </c>
      <c r="V674" s="845"/>
      <c r="W674" s="1302">
        <f t="shared" si="161"/>
        <v>1</v>
      </c>
    </row>
    <row r="675" spans="1:23" s="105" customFormat="1" ht="35.25" hidden="1" customHeight="1" outlineLevel="3" thickBot="1" x14ac:dyDescent="0.3">
      <c r="A675" s="1601"/>
      <c r="B675" s="1559"/>
      <c r="C675" s="966" t="s">
        <v>1768</v>
      </c>
      <c r="D675" s="967"/>
      <c r="E675" s="967"/>
      <c r="F675" s="1045"/>
      <c r="G675" s="559" t="s">
        <v>1136</v>
      </c>
      <c r="H675" s="966" t="s">
        <v>70</v>
      </c>
      <c r="I675" s="767"/>
      <c r="J675" s="467">
        <v>12</v>
      </c>
      <c r="K675" s="780"/>
      <c r="L675" s="1076"/>
      <c r="M675" s="1085" t="str">
        <f t="shared" si="156"/>
        <v/>
      </c>
      <c r="N675" s="1216" t="str">
        <f t="shared" si="162"/>
        <v/>
      </c>
      <c r="O675" s="1186"/>
      <c r="P675" s="1013" t="str">
        <f t="shared" si="159"/>
        <v/>
      </c>
      <c r="Q675" s="1272"/>
      <c r="R675" s="1283"/>
      <c r="S675" s="1014" t="str">
        <f t="shared" si="160"/>
        <v/>
      </c>
      <c r="T675" s="1231" t="str">
        <f t="shared" si="157"/>
        <v>Sin Iniciar</v>
      </c>
      <c r="U675" s="1164" t="str">
        <f t="shared" si="158"/>
        <v>6</v>
      </c>
      <c r="V675" s="845"/>
      <c r="W675" s="1302">
        <f t="shared" si="161"/>
        <v>1</v>
      </c>
    </row>
    <row r="676" spans="1:23" s="105" customFormat="1" ht="35.25" hidden="1" customHeight="1" outlineLevel="3" thickBot="1" x14ac:dyDescent="0.3">
      <c r="A676" s="1601"/>
      <c r="B676" s="1559"/>
      <c r="C676" s="966" t="s">
        <v>1768</v>
      </c>
      <c r="D676" s="967"/>
      <c r="E676" s="967"/>
      <c r="F676" s="1045"/>
      <c r="G676" s="559" t="s">
        <v>1137</v>
      </c>
      <c r="H676" s="966" t="s">
        <v>70</v>
      </c>
      <c r="I676" s="767"/>
      <c r="J676" s="467">
        <v>50</v>
      </c>
      <c r="K676" s="780"/>
      <c r="L676" s="1076"/>
      <c r="M676" s="1085" t="str">
        <f t="shared" si="156"/>
        <v/>
      </c>
      <c r="N676" s="1216" t="str">
        <f t="shared" si="162"/>
        <v/>
      </c>
      <c r="O676" s="1186"/>
      <c r="P676" s="1013" t="str">
        <f t="shared" si="159"/>
        <v/>
      </c>
      <c r="Q676" s="1272"/>
      <c r="R676" s="1283"/>
      <c r="S676" s="1014" t="str">
        <f t="shared" si="160"/>
        <v/>
      </c>
      <c r="T676" s="1231" t="str">
        <f t="shared" si="157"/>
        <v>Sin Iniciar</v>
      </c>
      <c r="U676" s="1164" t="str">
        <f t="shared" si="158"/>
        <v>6</v>
      </c>
      <c r="V676" s="845"/>
      <c r="W676" s="1302">
        <f t="shared" si="161"/>
        <v>1</v>
      </c>
    </row>
    <row r="677" spans="1:23" s="105" customFormat="1" ht="35.25" hidden="1" customHeight="1" outlineLevel="3" thickBot="1" x14ac:dyDescent="0.3">
      <c r="A677" s="1601"/>
      <c r="B677" s="1559"/>
      <c r="C677" s="966" t="s">
        <v>1768</v>
      </c>
      <c r="D677" s="967"/>
      <c r="E677" s="967"/>
      <c r="F677" s="1045"/>
      <c r="G677" s="559" t="s">
        <v>1138</v>
      </c>
      <c r="H677" s="966" t="s">
        <v>70</v>
      </c>
      <c r="I677" s="767"/>
      <c r="J677" s="467">
        <v>12</v>
      </c>
      <c r="K677" s="780"/>
      <c r="L677" s="1076"/>
      <c r="M677" s="1085" t="str">
        <f t="shared" si="156"/>
        <v/>
      </c>
      <c r="N677" s="1216" t="str">
        <f t="shared" si="162"/>
        <v/>
      </c>
      <c r="O677" s="1186"/>
      <c r="P677" s="1013" t="str">
        <f t="shared" si="159"/>
        <v/>
      </c>
      <c r="Q677" s="1272"/>
      <c r="R677" s="1283"/>
      <c r="S677" s="1014" t="str">
        <f t="shared" si="160"/>
        <v/>
      </c>
      <c r="T677" s="1231" t="str">
        <f t="shared" si="157"/>
        <v>Sin Iniciar</v>
      </c>
      <c r="U677" s="1164" t="str">
        <f t="shared" si="158"/>
        <v>6</v>
      </c>
      <c r="V677" s="845"/>
      <c r="W677" s="1302">
        <f t="shared" si="161"/>
        <v>1</v>
      </c>
    </row>
    <row r="678" spans="1:23" s="105" customFormat="1" ht="35.25" hidden="1" customHeight="1" outlineLevel="3" thickBot="1" x14ac:dyDescent="0.3">
      <c r="A678" s="1601"/>
      <c r="B678" s="1559"/>
      <c r="C678" s="966" t="s">
        <v>1768</v>
      </c>
      <c r="D678" s="967"/>
      <c r="E678" s="967"/>
      <c r="F678" s="1045"/>
      <c r="G678" s="559" t="s">
        <v>1139</v>
      </c>
      <c r="H678" s="966" t="s">
        <v>70</v>
      </c>
      <c r="I678" s="767"/>
      <c r="J678" s="467">
        <v>1</v>
      </c>
      <c r="K678" s="780"/>
      <c r="L678" s="1076"/>
      <c r="M678" s="1085" t="str">
        <f t="shared" si="156"/>
        <v/>
      </c>
      <c r="N678" s="1216" t="str">
        <f t="shared" si="162"/>
        <v/>
      </c>
      <c r="O678" s="1186"/>
      <c r="P678" s="1013" t="str">
        <f t="shared" si="159"/>
        <v/>
      </c>
      <c r="Q678" s="1272"/>
      <c r="R678" s="1283"/>
      <c r="S678" s="1014" t="str">
        <f t="shared" si="160"/>
        <v/>
      </c>
      <c r="T678" s="1231" t="str">
        <f t="shared" si="157"/>
        <v>Sin Iniciar</v>
      </c>
      <c r="U678" s="1164" t="str">
        <f t="shared" si="158"/>
        <v>6</v>
      </c>
      <c r="V678" s="845"/>
      <c r="W678" s="1302">
        <f t="shared" si="161"/>
        <v>1</v>
      </c>
    </row>
    <row r="679" spans="1:23" s="105" customFormat="1" ht="35.25" hidden="1" customHeight="1" outlineLevel="3" thickBot="1" x14ac:dyDescent="0.3">
      <c r="A679" s="1601"/>
      <c r="B679" s="1559"/>
      <c r="C679" s="966" t="s">
        <v>1768</v>
      </c>
      <c r="D679" s="967"/>
      <c r="E679" s="967"/>
      <c r="F679" s="1045"/>
      <c r="G679" s="559" t="s">
        <v>1140</v>
      </c>
      <c r="H679" s="966" t="s">
        <v>70</v>
      </c>
      <c r="I679" s="767"/>
      <c r="J679" s="467">
        <v>80</v>
      </c>
      <c r="K679" s="780"/>
      <c r="L679" s="1076"/>
      <c r="M679" s="1085" t="str">
        <f t="shared" si="156"/>
        <v/>
      </c>
      <c r="N679" s="1216" t="str">
        <f t="shared" si="162"/>
        <v/>
      </c>
      <c r="O679" s="1186"/>
      <c r="P679" s="1013" t="str">
        <f t="shared" si="159"/>
        <v/>
      </c>
      <c r="Q679" s="1272"/>
      <c r="R679" s="1283"/>
      <c r="S679" s="1014" t="str">
        <f t="shared" si="160"/>
        <v/>
      </c>
      <c r="T679" s="1231" t="str">
        <f t="shared" si="157"/>
        <v>Sin Iniciar</v>
      </c>
      <c r="U679" s="1164" t="str">
        <f t="shared" si="158"/>
        <v>6</v>
      </c>
      <c r="V679" s="845"/>
      <c r="W679" s="1302">
        <f t="shared" si="161"/>
        <v>1</v>
      </c>
    </row>
    <row r="680" spans="1:23" s="105" customFormat="1" ht="35.25" hidden="1" customHeight="1" outlineLevel="3" thickBot="1" x14ac:dyDescent="0.3">
      <c r="A680" s="1601"/>
      <c r="B680" s="1559"/>
      <c r="C680" s="966" t="s">
        <v>1768</v>
      </c>
      <c r="D680" s="967"/>
      <c r="E680" s="967"/>
      <c r="F680" s="1045"/>
      <c r="G680" s="559" t="s">
        <v>1141</v>
      </c>
      <c r="H680" s="966" t="s">
        <v>70</v>
      </c>
      <c r="I680" s="767"/>
      <c r="J680" s="467">
        <v>100</v>
      </c>
      <c r="K680" s="780"/>
      <c r="L680" s="1076"/>
      <c r="M680" s="1085" t="str">
        <f t="shared" si="156"/>
        <v/>
      </c>
      <c r="N680" s="1216" t="str">
        <f t="shared" si="162"/>
        <v/>
      </c>
      <c r="O680" s="1186"/>
      <c r="P680" s="1013" t="str">
        <f t="shared" si="159"/>
        <v/>
      </c>
      <c r="Q680" s="1272"/>
      <c r="R680" s="1283"/>
      <c r="S680" s="1014" t="str">
        <f t="shared" si="160"/>
        <v/>
      </c>
      <c r="T680" s="1231" t="str">
        <f t="shared" si="157"/>
        <v>Sin Iniciar</v>
      </c>
      <c r="U680" s="1164" t="str">
        <f t="shared" si="158"/>
        <v>6</v>
      </c>
      <c r="V680" s="845"/>
      <c r="W680" s="1302">
        <f t="shared" si="161"/>
        <v>1</v>
      </c>
    </row>
    <row r="681" spans="1:23" s="105" customFormat="1" ht="39" hidden="1" customHeight="1" outlineLevel="3" thickBot="1" x14ac:dyDescent="0.3">
      <c r="A681" s="1601"/>
      <c r="B681" s="1559"/>
      <c r="C681" s="966" t="s">
        <v>1768</v>
      </c>
      <c r="D681" s="967"/>
      <c r="E681" s="967"/>
      <c r="F681" s="1045"/>
      <c r="G681" s="559" t="s">
        <v>1142</v>
      </c>
      <c r="H681" s="966" t="s">
        <v>70</v>
      </c>
      <c r="I681" s="767"/>
      <c r="J681" s="467">
        <v>6</v>
      </c>
      <c r="K681" s="780"/>
      <c r="L681" s="1076"/>
      <c r="M681" s="1085" t="str">
        <f t="shared" si="156"/>
        <v/>
      </c>
      <c r="N681" s="1216" t="str">
        <f t="shared" si="162"/>
        <v/>
      </c>
      <c r="O681" s="1186"/>
      <c r="P681" s="1013" t="str">
        <f t="shared" si="159"/>
        <v/>
      </c>
      <c r="Q681" s="1272"/>
      <c r="R681" s="1283"/>
      <c r="S681" s="1014" t="str">
        <f t="shared" si="160"/>
        <v/>
      </c>
      <c r="T681" s="1231" t="str">
        <f t="shared" si="157"/>
        <v>Sin Iniciar</v>
      </c>
      <c r="U681" s="1164" t="str">
        <f t="shared" si="158"/>
        <v>6</v>
      </c>
      <c r="V681" s="845"/>
      <c r="W681" s="1302">
        <f t="shared" si="161"/>
        <v>1</v>
      </c>
    </row>
    <row r="682" spans="1:23" s="105" customFormat="1" ht="39" hidden="1" customHeight="1" outlineLevel="3" thickBot="1" x14ac:dyDescent="0.3">
      <c r="A682" s="1601"/>
      <c r="B682" s="1559"/>
      <c r="C682" s="966" t="s">
        <v>1768</v>
      </c>
      <c r="D682" s="967"/>
      <c r="E682" s="967"/>
      <c r="F682" s="1045"/>
      <c r="G682" s="559" t="s">
        <v>1143</v>
      </c>
      <c r="H682" s="966" t="s">
        <v>70</v>
      </c>
      <c r="I682" s="767"/>
      <c r="J682" s="467">
        <v>2</v>
      </c>
      <c r="K682" s="780"/>
      <c r="L682" s="1076"/>
      <c r="M682" s="1085" t="str">
        <f t="shared" si="156"/>
        <v/>
      </c>
      <c r="N682" s="1216" t="str">
        <f t="shared" si="162"/>
        <v/>
      </c>
      <c r="O682" s="1186"/>
      <c r="P682" s="1013" t="str">
        <f t="shared" si="159"/>
        <v/>
      </c>
      <c r="Q682" s="1272"/>
      <c r="R682" s="1283"/>
      <c r="S682" s="1014" t="str">
        <f t="shared" si="160"/>
        <v/>
      </c>
      <c r="T682" s="1231" t="str">
        <f t="shared" si="157"/>
        <v>Sin Iniciar</v>
      </c>
      <c r="U682" s="1164" t="str">
        <f t="shared" si="158"/>
        <v>6</v>
      </c>
      <c r="V682" s="845"/>
      <c r="W682" s="1302">
        <f t="shared" si="161"/>
        <v>1</v>
      </c>
    </row>
    <row r="683" spans="1:23" s="105" customFormat="1" ht="35.25" hidden="1" customHeight="1" outlineLevel="3" thickBot="1" x14ac:dyDescent="0.3">
      <c r="A683" s="1601"/>
      <c r="B683" s="1559"/>
      <c r="C683" s="966" t="s">
        <v>1768</v>
      </c>
      <c r="D683" s="967"/>
      <c r="E683" s="967"/>
      <c r="F683" s="1045"/>
      <c r="G683" s="559" t="s">
        <v>1144</v>
      </c>
      <c r="H683" s="966" t="s">
        <v>70</v>
      </c>
      <c r="I683" s="767"/>
      <c r="J683" s="467">
        <v>10</v>
      </c>
      <c r="K683" s="780"/>
      <c r="L683" s="1076"/>
      <c r="M683" s="1085" t="str">
        <f t="shared" si="156"/>
        <v/>
      </c>
      <c r="N683" s="1216" t="str">
        <f t="shared" si="162"/>
        <v/>
      </c>
      <c r="O683" s="1186"/>
      <c r="P683" s="1013" t="str">
        <f t="shared" si="159"/>
        <v/>
      </c>
      <c r="Q683" s="1272"/>
      <c r="R683" s="1283"/>
      <c r="S683" s="1014" t="str">
        <f t="shared" si="160"/>
        <v/>
      </c>
      <c r="T683" s="1231" t="str">
        <f t="shared" si="157"/>
        <v>Sin Iniciar</v>
      </c>
      <c r="U683" s="1164" t="str">
        <f t="shared" si="158"/>
        <v>6</v>
      </c>
      <c r="V683" s="845"/>
      <c r="W683" s="1302">
        <f t="shared" si="161"/>
        <v>1</v>
      </c>
    </row>
    <row r="684" spans="1:23" s="105" customFormat="1" ht="35.25" hidden="1" customHeight="1" outlineLevel="3" thickBot="1" x14ac:dyDescent="0.3">
      <c r="A684" s="1601"/>
      <c r="B684" s="1559"/>
      <c r="C684" s="966" t="s">
        <v>1768</v>
      </c>
      <c r="D684" s="967"/>
      <c r="E684" s="967"/>
      <c r="F684" s="1045"/>
      <c r="G684" s="559" t="s">
        <v>1145</v>
      </c>
      <c r="H684" s="966" t="s">
        <v>70</v>
      </c>
      <c r="I684" s="767"/>
      <c r="J684" s="467">
        <v>100</v>
      </c>
      <c r="K684" s="780"/>
      <c r="L684" s="1076"/>
      <c r="M684" s="1085" t="str">
        <f t="shared" ref="M684:M747" si="163">+IF(D684="","",IF(MONTH($C$2)&lt;MONTH(D684),"",E684-D684))</f>
        <v/>
      </c>
      <c r="N684" s="1216" t="str">
        <f t="shared" si="162"/>
        <v/>
      </c>
      <c r="O684" s="1186"/>
      <c r="P684" s="1013" t="str">
        <f t="shared" si="159"/>
        <v/>
      </c>
      <c r="Q684" s="1272"/>
      <c r="R684" s="1283"/>
      <c r="S684" s="1014" t="str">
        <f t="shared" si="160"/>
        <v/>
      </c>
      <c r="T684" s="1231" t="str">
        <f t="shared" si="157"/>
        <v>Sin Iniciar</v>
      </c>
      <c r="U684" s="1164" t="str">
        <f t="shared" si="158"/>
        <v>6</v>
      </c>
      <c r="V684" s="845"/>
      <c r="W684" s="1302">
        <f t="shared" si="161"/>
        <v>1</v>
      </c>
    </row>
    <row r="685" spans="1:23" s="105" customFormat="1" ht="35.25" hidden="1" customHeight="1" outlineLevel="3" thickBot="1" x14ac:dyDescent="0.3">
      <c r="A685" s="1601"/>
      <c r="B685" s="1559"/>
      <c r="C685" s="966" t="s">
        <v>1768</v>
      </c>
      <c r="D685" s="967"/>
      <c r="E685" s="967"/>
      <c r="F685" s="1045"/>
      <c r="G685" s="559" t="s">
        <v>1146</v>
      </c>
      <c r="H685" s="966" t="s">
        <v>70</v>
      </c>
      <c r="I685" s="767"/>
      <c r="J685" s="467">
        <v>100</v>
      </c>
      <c r="K685" s="780"/>
      <c r="L685" s="1076"/>
      <c r="M685" s="1085" t="str">
        <f t="shared" si="163"/>
        <v/>
      </c>
      <c r="N685" s="1216" t="str">
        <f t="shared" si="162"/>
        <v/>
      </c>
      <c r="O685" s="1186"/>
      <c r="P685" s="1013" t="str">
        <f t="shared" si="159"/>
        <v/>
      </c>
      <c r="Q685" s="1272"/>
      <c r="R685" s="1283"/>
      <c r="S685" s="1014" t="str">
        <f t="shared" si="160"/>
        <v/>
      </c>
      <c r="T685" s="1231" t="str">
        <f t="shared" si="157"/>
        <v>Sin Iniciar</v>
      </c>
      <c r="U685" s="1164" t="str">
        <f t="shared" si="158"/>
        <v>6</v>
      </c>
      <c r="V685" s="845"/>
      <c r="W685" s="1302">
        <f t="shared" si="161"/>
        <v>1</v>
      </c>
    </row>
    <row r="686" spans="1:23" s="105" customFormat="1" ht="39" hidden="1" customHeight="1" outlineLevel="3" thickBot="1" x14ac:dyDescent="0.3">
      <c r="A686" s="1601"/>
      <c r="B686" s="1559"/>
      <c r="C686" s="966" t="s">
        <v>1768</v>
      </c>
      <c r="D686" s="967"/>
      <c r="E686" s="967"/>
      <c r="F686" s="1045"/>
      <c r="G686" s="559" t="s">
        <v>1147</v>
      </c>
      <c r="H686" s="966" t="s">
        <v>70</v>
      </c>
      <c r="I686" s="767"/>
      <c r="J686" s="467">
        <v>2</v>
      </c>
      <c r="K686" s="780"/>
      <c r="L686" s="1076"/>
      <c r="M686" s="1085" t="str">
        <f t="shared" si="163"/>
        <v/>
      </c>
      <c r="N686" s="1216" t="str">
        <f t="shared" si="162"/>
        <v/>
      </c>
      <c r="O686" s="1186"/>
      <c r="P686" s="1013" t="str">
        <f t="shared" si="159"/>
        <v/>
      </c>
      <c r="Q686" s="1272"/>
      <c r="R686" s="1283"/>
      <c r="S686" s="1014" t="str">
        <f t="shared" si="160"/>
        <v/>
      </c>
      <c r="T686" s="1231" t="str">
        <f t="shared" si="157"/>
        <v>Sin Iniciar</v>
      </c>
      <c r="U686" s="1164" t="str">
        <f t="shared" si="158"/>
        <v>6</v>
      </c>
      <c r="V686" s="845"/>
      <c r="W686" s="1302">
        <f t="shared" si="161"/>
        <v>1</v>
      </c>
    </row>
    <row r="687" spans="1:23" s="105" customFormat="1" ht="35.25" hidden="1" customHeight="1" outlineLevel="3" thickBot="1" x14ac:dyDescent="0.3">
      <c r="A687" s="1601"/>
      <c r="B687" s="1559"/>
      <c r="C687" s="966" t="s">
        <v>1768</v>
      </c>
      <c r="D687" s="967"/>
      <c r="E687" s="967"/>
      <c r="F687" s="1045"/>
      <c r="G687" s="559" t="s">
        <v>1148</v>
      </c>
      <c r="H687" s="966" t="s">
        <v>70</v>
      </c>
      <c r="I687" s="767"/>
      <c r="J687" s="467">
        <v>2</v>
      </c>
      <c r="K687" s="780"/>
      <c r="L687" s="1076"/>
      <c r="M687" s="1085" t="str">
        <f t="shared" si="163"/>
        <v/>
      </c>
      <c r="N687" s="1216" t="str">
        <f t="shared" si="162"/>
        <v/>
      </c>
      <c r="O687" s="1186"/>
      <c r="P687" s="1013" t="str">
        <f t="shared" si="159"/>
        <v/>
      </c>
      <c r="Q687" s="1272"/>
      <c r="R687" s="1283"/>
      <c r="S687" s="1014" t="str">
        <f t="shared" si="160"/>
        <v/>
      </c>
      <c r="T687" s="1231" t="str">
        <f t="shared" si="157"/>
        <v>Sin Iniciar</v>
      </c>
      <c r="U687" s="1164" t="str">
        <f t="shared" si="158"/>
        <v>6</v>
      </c>
      <c r="V687" s="845"/>
      <c r="W687" s="1302">
        <f t="shared" si="161"/>
        <v>1</v>
      </c>
    </row>
    <row r="688" spans="1:23" s="105" customFormat="1" ht="51.75" hidden="1" customHeight="1" outlineLevel="3" thickBot="1" x14ac:dyDescent="0.3">
      <c r="A688" s="1601"/>
      <c r="B688" s="1559"/>
      <c r="C688" s="966" t="s">
        <v>1768</v>
      </c>
      <c r="D688" s="967"/>
      <c r="E688" s="967"/>
      <c r="F688" s="1045"/>
      <c r="G688" s="559" t="s">
        <v>1149</v>
      </c>
      <c r="H688" s="966" t="s">
        <v>70</v>
      </c>
      <c r="I688" s="767"/>
      <c r="J688" s="467">
        <v>2</v>
      </c>
      <c r="K688" s="780"/>
      <c r="L688" s="1076"/>
      <c r="M688" s="1085" t="str">
        <f t="shared" si="163"/>
        <v/>
      </c>
      <c r="N688" s="1216" t="str">
        <f t="shared" si="162"/>
        <v/>
      </c>
      <c r="O688" s="1186"/>
      <c r="P688" s="1013" t="str">
        <f t="shared" si="159"/>
        <v/>
      </c>
      <c r="Q688" s="1272"/>
      <c r="R688" s="1283"/>
      <c r="S688" s="1014" t="str">
        <f t="shared" si="160"/>
        <v/>
      </c>
      <c r="T688" s="1231" t="str">
        <f t="shared" si="157"/>
        <v>Sin Iniciar</v>
      </c>
      <c r="U688" s="1164" t="str">
        <f t="shared" si="158"/>
        <v>6</v>
      </c>
      <c r="V688" s="845"/>
      <c r="W688" s="1302">
        <f t="shared" si="161"/>
        <v>1</v>
      </c>
    </row>
    <row r="689" spans="1:23" s="105" customFormat="1" ht="35.25" hidden="1" customHeight="1" outlineLevel="3" thickBot="1" x14ac:dyDescent="0.3">
      <c r="A689" s="1601"/>
      <c r="B689" s="1559"/>
      <c r="C689" s="966" t="s">
        <v>1768</v>
      </c>
      <c r="D689" s="967"/>
      <c r="E689" s="967"/>
      <c r="F689" s="1045"/>
      <c r="G689" s="559" t="s">
        <v>1150</v>
      </c>
      <c r="H689" s="966" t="s">
        <v>70</v>
      </c>
      <c r="I689" s="767"/>
      <c r="J689" s="467">
        <v>1</v>
      </c>
      <c r="K689" s="780"/>
      <c r="L689" s="1076"/>
      <c r="M689" s="1085" t="str">
        <f t="shared" si="163"/>
        <v/>
      </c>
      <c r="N689" s="1216" t="str">
        <f t="shared" si="162"/>
        <v/>
      </c>
      <c r="O689" s="1186"/>
      <c r="P689" s="1013" t="str">
        <f t="shared" si="159"/>
        <v/>
      </c>
      <c r="Q689" s="1272"/>
      <c r="R689" s="1283"/>
      <c r="S689" s="1014" t="str">
        <f t="shared" si="160"/>
        <v/>
      </c>
      <c r="T689" s="1231" t="str">
        <f t="shared" si="157"/>
        <v>Sin Iniciar</v>
      </c>
      <c r="U689" s="1164" t="str">
        <f t="shared" si="158"/>
        <v>6</v>
      </c>
      <c r="V689" s="845"/>
      <c r="W689" s="1302">
        <f t="shared" si="161"/>
        <v>1</v>
      </c>
    </row>
    <row r="690" spans="1:23" s="105" customFormat="1" ht="35.25" hidden="1" customHeight="1" outlineLevel="3" thickBot="1" x14ac:dyDescent="0.3">
      <c r="A690" s="1601"/>
      <c r="B690" s="1559"/>
      <c r="C690" s="966" t="s">
        <v>1768</v>
      </c>
      <c r="D690" s="967"/>
      <c r="E690" s="967"/>
      <c r="F690" s="1045"/>
      <c r="G690" s="559" t="s">
        <v>1151</v>
      </c>
      <c r="H690" s="966" t="s">
        <v>70</v>
      </c>
      <c r="I690" s="767"/>
      <c r="J690" s="467">
        <v>1</v>
      </c>
      <c r="K690" s="780"/>
      <c r="L690" s="1076"/>
      <c r="M690" s="1085" t="str">
        <f t="shared" si="163"/>
        <v/>
      </c>
      <c r="N690" s="1216" t="str">
        <f t="shared" si="162"/>
        <v/>
      </c>
      <c r="O690" s="1186"/>
      <c r="P690" s="1013" t="str">
        <f t="shared" si="159"/>
        <v/>
      </c>
      <c r="Q690" s="1272"/>
      <c r="R690" s="1283"/>
      <c r="S690" s="1014" t="str">
        <f t="shared" si="160"/>
        <v/>
      </c>
      <c r="T690" s="1231" t="str">
        <f t="shared" si="157"/>
        <v>Sin Iniciar</v>
      </c>
      <c r="U690" s="1164" t="str">
        <f t="shared" si="158"/>
        <v>6</v>
      </c>
      <c r="V690" s="845"/>
      <c r="W690" s="1302">
        <f t="shared" si="161"/>
        <v>1</v>
      </c>
    </row>
    <row r="691" spans="1:23" s="105" customFormat="1" ht="39" hidden="1" customHeight="1" outlineLevel="3" thickBot="1" x14ac:dyDescent="0.3">
      <c r="A691" s="1601"/>
      <c r="B691" s="1559"/>
      <c r="C691" s="966" t="s">
        <v>1768</v>
      </c>
      <c r="D691" s="967"/>
      <c r="E691" s="967"/>
      <c r="F691" s="1045"/>
      <c r="G691" s="559" t="s">
        <v>1152</v>
      </c>
      <c r="H691" s="966" t="s">
        <v>70</v>
      </c>
      <c r="I691" s="767"/>
      <c r="J691" s="467">
        <v>10</v>
      </c>
      <c r="K691" s="780"/>
      <c r="L691" s="1076"/>
      <c r="M691" s="1085" t="str">
        <f t="shared" si="163"/>
        <v/>
      </c>
      <c r="N691" s="1216" t="str">
        <f t="shared" si="162"/>
        <v/>
      </c>
      <c r="O691" s="1186"/>
      <c r="P691" s="1013" t="str">
        <f t="shared" si="159"/>
        <v/>
      </c>
      <c r="Q691" s="1272"/>
      <c r="R691" s="1283"/>
      <c r="S691" s="1014" t="str">
        <f t="shared" si="160"/>
        <v/>
      </c>
      <c r="T691" s="1231" t="str">
        <f t="shared" si="157"/>
        <v>Sin Iniciar</v>
      </c>
      <c r="U691" s="1164" t="str">
        <f t="shared" si="158"/>
        <v>6</v>
      </c>
      <c r="V691" s="845"/>
      <c r="W691" s="1302">
        <f t="shared" si="161"/>
        <v>1</v>
      </c>
    </row>
    <row r="692" spans="1:23" s="105" customFormat="1" ht="35.25" hidden="1" customHeight="1" outlineLevel="3" thickBot="1" x14ac:dyDescent="0.3">
      <c r="A692" s="1601"/>
      <c r="B692" s="1559"/>
      <c r="C692" s="966" t="s">
        <v>1768</v>
      </c>
      <c r="D692" s="967"/>
      <c r="E692" s="967"/>
      <c r="F692" s="1045"/>
      <c r="G692" s="559" t="s">
        <v>1153</v>
      </c>
      <c r="H692" s="966" t="s">
        <v>70</v>
      </c>
      <c r="I692" s="767"/>
      <c r="J692" s="467">
        <v>20</v>
      </c>
      <c r="K692" s="780"/>
      <c r="L692" s="1076"/>
      <c r="M692" s="1085" t="str">
        <f t="shared" si="163"/>
        <v/>
      </c>
      <c r="N692" s="1216" t="str">
        <f t="shared" si="162"/>
        <v/>
      </c>
      <c r="O692" s="1186"/>
      <c r="P692" s="1013" t="str">
        <f t="shared" si="159"/>
        <v/>
      </c>
      <c r="Q692" s="1272"/>
      <c r="R692" s="1283"/>
      <c r="S692" s="1014" t="str">
        <f t="shared" si="160"/>
        <v/>
      </c>
      <c r="T692" s="1231" t="str">
        <f t="shared" si="157"/>
        <v>Sin Iniciar</v>
      </c>
      <c r="U692" s="1164" t="str">
        <f t="shared" si="158"/>
        <v>6</v>
      </c>
      <c r="V692" s="845"/>
      <c r="W692" s="1302">
        <f t="shared" si="161"/>
        <v>1</v>
      </c>
    </row>
    <row r="693" spans="1:23" s="105" customFormat="1" ht="35.25" hidden="1" customHeight="1" outlineLevel="3" thickBot="1" x14ac:dyDescent="0.3">
      <c r="A693" s="1601"/>
      <c r="B693" s="1559"/>
      <c r="C693" s="966" t="s">
        <v>1768</v>
      </c>
      <c r="D693" s="967"/>
      <c r="E693" s="967"/>
      <c r="F693" s="1045"/>
      <c r="G693" s="559" t="s">
        <v>1154</v>
      </c>
      <c r="H693" s="966" t="s">
        <v>70</v>
      </c>
      <c r="I693" s="767"/>
      <c r="J693" s="467">
        <v>25</v>
      </c>
      <c r="K693" s="780"/>
      <c r="L693" s="1076"/>
      <c r="M693" s="1085" t="str">
        <f t="shared" si="163"/>
        <v/>
      </c>
      <c r="N693" s="1216" t="str">
        <f t="shared" si="162"/>
        <v/>
      </c>
      <c r="O693" s="1186"/>
      <c r="P693" s="1013" t="str">
        <f t="shared" si="159"/>
        <v/>
      </c>
      <c r="Q693" s="1272"/>
      <c r="R693" s="1283"/>
      <c r="S693" s="1014" t="str">
        <f t="shared" si="160"/>
        <v/>
      </c>
      <c r="T693" s="1231" t="str">
        <f t="shared" si="157"/>
        <v>Sin Iniciar</v>
      </c>
      <c r="U693" s="1164" t="str">
        <f t="shared" si="158"/>
        <v>6</v>
      </c>
      <c r="V693" s="845"/>
      <c r="W693" s="1302">
        <f t="shared" si="161"/>
        <v>1</v>
      </c>
    </row>
    <row r="694" spans="1:23" s="105" customFormat="1" ht="35.25" hidden="1" customHeight="1" outlineLevel="3" thickBot="1" x14ac:dyDescent="0.3">
      <c r="A694" s="1601"/>
      <c r="B694" s="1559"/>
      <c r="C694" s="966" t="s">
        <v>1768</v>
      </c>
      <c r="D694" s="967"/>
      <c r="E694" s="967"/>
      <c r="F694" s="1045"/>
      <c r="G694" s="559" t="s">
        <v>1155</v>
      </c>
      <c r="H694" s="966" t="s">
        <v>70</v>
      </c>
      <c r="I694" s="767"/>
      <c r="J694" s="467">
        <v>25</v>
      </c>
      <c r="K694" s="780"/>
      <c r="L694" s="1076"/>
      <c r="M694" s="1085" t="str">
        <f t="shared" si="163"/>
        <v/>
      </c>
      <c r="N694" s="1216" t="str">
        <f t="shared" si="162"/>
        <v/>
      </c>
      <c r="O694" s="1186"/>
      <c r="P694" s="1013" t="str">
        <f t="shared" si="159"/>
        <v/>
      </c>
      <c r="Q694" s="1272"/>
      <c r="R694" s="1283"/>
      <c r="S694" s="1014" t="str">
        <f t="shared" si="160"/>
        <v/>
      </c>
      <c r="T694" s="1231" t="str">
        <f t="shared" ref="T694:T757" si="164">+IF(S694="","Sin Iniciar",IF(S694&lt;0.6,"Crítico",IF(S694&lt;0.9,"En Proceso",IF(AND(P694=1,Q694=1,S694=1),"Terminado","Normal"))))</f>
        <v>Sin Iniciar</v>
      </c>
      <c r="U694" s="1164" t="str">
        <f t="shared" ref="U694:U757" si="165">+IF(T694="","",IF(T694="Sin Iniciar","6",IF(T694="Crítico","L",IF(T694="En Proceso","K",IF(T694="Normal","J","B")))))</f>
        <v>6</v>
      </c>
      <c r="V694" s="845"/>
      <c r="W694" s="1302">
        <f t="shared" si="161"/>
        <v>1</v>
      </c>
    </row>
    <row r="695" spans="1:23" s="105" customFormat="1" ht="35.25" hidden="1" customHeight="1" outlineLevel="3" thickBot="1" x14ac:dyDescent="0.3">
      <c r="A695" s="1601"/>
      <c r="B695" s="1559"/>
      <c r="C695" s="966" t="s">
        <v>1768</v>
      </c>
      <c r="D695" s="967"/>
      <c r="E695" s="967"/>
      <c r="F695" s="1045"/>
      <c r="G695" s="559" t="s">
        <v>1156</v>
      </c>
      <c r="H695" s="966" t="s">
        <v>70</v>
      </c>
      <c r="I695" s="767"/>
      <c r="J695" s="467">
        <v>25</v>
      </c>
      <c r="K695" s="780"/>
      <c r="L695" s="1076"/>
      <c r="M695" s="1085" t="str">
        <f t="shared" si="163"/>
        <v/>
      </c>
      <c r="N695" s="1216" t="str">
        <f t="shared" si="162"/>
        <v/>
      </c>
      <c r="O695" s="1186"/>
      <c r="P695" s="1013" t="str">
        <f t="shared" si="159"/>
        <v/>
      </c>
      <c r="Q695" s="1272"/>
      <c r="R695" s="1283"/>
      <c r="S695" s="1014" t="str">
        <f t="shared" si="160"/>
        <v/>
      </c>
      <c r="T695" s="1231" t="str">
        <f t="shared" si="164"/>
        <v>Sin Iniciar</v>
      </c>
      <c r="U695" s="1164" t="str">
        <f t="shared" si="165"/>
        <v>6</v>
      </c>
      <c r="V695" s="845"/>
      <c r="W695" s="1302">
        <f t="shared" si="161"/>
        <v>1</v>
      </c>
    </row>
    <row r="696" spans="1:23" s="105" customFormat="1" ht="35.25" hidden="1" customHeight="1" outlineLevel="3" thickBot="1" x14ac:dyDescent="0.3">
      <c r="A696" s="1601"/>
      <c r="B696" s="1559"/>
      <c r="C696" s="966" t="s">
        <v>1768</v>
      </c>
      <c r="D696" s="967"/>
      <c r="E696" s="967"/>
      <c r="F696" s="1045"/>
      <c r="G696" s="559" t="s">
        <v>1157</v>
      </c>
      <c r="H696" s="966" t="s">
        <v>70</v>
      </c>
      <c r="I696" s="767"/>
      <c r="J696" s="467">
        <v>25</v>
      </c>
      <c r="K696" s="780"/>
      <c r="L696" s="1076"/>
      <c r="M696" s="1085" t="str">
        <f t="shared" si="163"/>
        <v/>
      </c>
      <c r="N696" s="1216" t="str">
        <f t="shared" si="162"/>
        <v/>
      </c>
      <c r="O696" s="1186"/>
      <c r="P696" s="1013" t="str">
        <f t="shared" si="159"/>
        <v/>
      </c>
      <c r="Q696" s="1272"/>
      <c r="R696" s="1283"/>
      <c r="S696" s="1014" t="str">
        <f t="shared" si="160"/>
        <v/>
      </c>
      <c r="T696" s="1231" t="str">
        <f t="shared" si="164"/>
        <v>Sin Iniciar</v>
      </c>
      <c r="U696" s="1164" t="str">
        <f t="shared" si="165"/>
        <v>6</v>
      </c>
      <c r="V696" s="845"/>
      <c r="W696" s="1302">
        <f t="shared" si="161"/>
        <v>1</v>
      </c>
    </row>
    <row r="697" spans="1:23" s="105" customFormat="1" ht="35.25" hidden="1" customHeight="1" outlineLevel="3" thickBot="1" x14ac:dyDescent="0.3">
      <c r="A697" s="1601"/>
      <c r="B697" s="1559"/>
      <c r="C697" s="966" t="s">
        <v>1768</v>
      </c>
      <c r="D697" s="967"/>
      <c r="E697" s="967"/>
      <c r="F697" s="1045"/>
      <c r="G697" s="559" t="s">
        <v>1158</v>
      </c>
      <c r="H697" s="966" t="s">
        <v>70</v>
      </c>
      <c r="I697" s="767"/>
      <c r="J697" s="467">
        <v>25</v>
      </c>
      <c r="K697" s="780"/>
      <c r="L697" s="1076"/>
      <c r="M697" s="1085" t="str">
        <f t="shared" si="163"/>
        <v/>
      </c>
      <c r="N697" s="1216" t="str">
        <f t="shared" si="162"/>
        <v/>
      </c>
      <c r="O697" s="1186"/>
      <c r="P697" s="1013" t="str">
        <f t="shared" si="159"/>
        <v/>
      </c>
      <c r="Q697" s="1272"/>
      <c r="R697" s="1283"/>
      <c r="S697" s="1014" t="str">
        <f t="shared" si="160"/>
        <v/>
      </c>
      <c r="T697" s="1231" t="str">
        <f t="shared" si="164"/>
        <v>Sin Iniciar</v>
      </c>
      <c r="U697" s="1164" t="str">
        <f t="shared" si="165"/>
        <v>6</v>
      </c>
      <c r="V697" s="845"/>
      <c r="W697" s="1302">
        <f t="shared" si="161"/>
        <v>1</v>
      </c>
    </row>
    <row r="698" spans="1:23" s="105" customFormat="1" ht="35.25" hidden="1" customHeight="1" outlineLevel="3" thickBot="1" x14ac:dyDescent="0.3">
      <c r="A698" s="1601"/>
      <c r="B698" s="1559"/>
      <c r="C698" s="966" t="s">
        <v>1768</v>
      </c>
      <c r="D698" s="967"/>
      <c r="E698" s="967"/>
      <c r="F698" s="1045"/>
      <c r="G698" s="559" t="s">
        <v>1159</v>
      </c>
      <c r="H698" s="966" t="s">
        <v>70</v>
      </c>
      <c r="I698" s="767"/>
      <c r="J698" s="467">
        <v>30</v>
      </c>
      <c r="K698" s="780"/>
      <c r="L698" s="1076"/>
      <c r="M698" s="1085" t="str">
        <f t="shared" si="163"/>
        <v/>
      </c>
      <c r="N698" s="1216" t="str">
        <f t="shared" si="162"/>
        <v/>
      </c>
      <c r="O698" s="1186"/>
      <c r="P698" s="1013" t="str">
        <f t="shared" si="159"/>
        <v/>
      </c>
      <c r="Q698" s="1272"/>
      <c r="R698" s="1283"/>
      <c r="S698" s="1014" t="str">
        <f t="shared" si="160"/>
        <v/>
      </c>
      <c r="T698" s="1231" t="str">
        <f t="shared" si="164"/>
        <v>Sin Iniciar</v>
      </c>
      <c r="U698" s="1164" t="str">
        <f t="shared" si="165"/>
        <v>6</v>
      </c>
      <c r="V698" s="845"/>
      <c r="W698" s="1302">
        <f t="shared" si="161"/>
        <v>1</v>
      </c>
    </row>
    <row r="699" spans="1:23" s="105" customFormat="1" ht="35.25" hidden="1" customHeight="1" outlineLevel="3" thickBot="1" x14ac:dyDescent="0.3">
      <c r="A699" s="1601"/>
      <c r="B699" s="1559"/>
      <c r="C699" s="966" t="s">
        <v>1768</v>
      </c>
      <c r="D699" s="967"/>
      <c r="E699" s="967"/>
      <c r="F699" s="1045"/>
      <c r="G699" s="559" t="s">
        <v>1160</v>
      </c>
      <c r="H699" s="966" t="s">
        <v>70</v>
      </c>
      <c r="I699" s="767"/>
      <c r="J699" s="467">
        <v>10</v>
      </c>
      <c r="K699" s="780"/>
      <c r="L699" s="1076"/>
      <c r="M699" s="1085" t="str">
        <f t="shared" si="163"/>
        <v/>
      </c>
      <c r="N699" s="1216" t="str">
        <f t="shared" si="162"/>
        <v/>
      </c>
      <c r="O699" s="1186"/>
      <c r="P699" s="1013" t="str">
        <f t="shared" si="159"/>
        <v/>
      </c>
      <c r="Q699" s="1272"/>
      <c r="R699" s="1283"/>
      <c r="S699" s="1014" t="str">
        <f t="shared" si="160"/>
        <v/>
      </c>
      <c r="T699" s="1231" t="str">
        <f t="shared" si="164"/>
        <v>Sin Iniciar</v>
      </c>
      <c r="U699" s="1164" t="str">
        <f t="shared" si="165"/>
        <v>6</v>
      </c>
      <c r="V699" s="845"/>
      <c r="W699" s="1302">
        <f t="shared" si="161"/>
        <v>1</v>
      </c>
    </row>
    <row r="700" spans="1:23" s="105" customFormat="1" ht="35.25" hidden="1" customHeight="1" outlineLevel="3" thickBot="1" x14ac:dyDescent="0.3">
      <c r="A700" s="1601"/>
      <c r="B700" s="1559"/>
      <c r="C700" s="966" t="s">
        <v>1768</v>
      </c>
      <c r="D700" s="967"/>
      <c r="E700" s="967"/>
      <c r="F700" s="1045"/>
      <c r="G700" s="559" t="s">
        <v>1161</v>
      </c>
      <c r="H700" s="966" t="s">
        <v>70</v>
      </c>
      <c r="I700" s="767"/>
      <c r="J700" s="467">
        <v>10</v>
      </c>
      <c r="K700" s="780"/>
      <c r="L700" s="1076"/>
      <c r="M700" s="1085" t="str">
        <f t="shared" si="163"/>
        <v/>
      </c>
      <c r="N700" s="1216" t="str">
        <f t="shared" si="162"/>
        <v/>
      </c>
      <c r="O700" s="1186"/>
      <c r="P700" s="1013" t="str">
        <f t="shared" si="159"/>
        <v/>
      </c>
      <c r="Q700" s="1272"/>
      <c r="R700" s="1283"/>
      <c r="S700" s="1014" t="str">
        <f t="shared" si="160"/>
        <v/>
      </c>
      <c r="T700" s="1231" t="str">
        <f t="shared" si="164"/>
        <v>Sin Iniciar</v>
      </c>
      <c r="U700" s="1164" t="str">
        <f t="shared" si="165"/>
        <v>6</v>
      </c>
      <c r="V700" s="845"/>
      <c r="W700" s="1302">
        <f t="shared" si="161"/>
        <v>1</v>
      </c>
    </row>
    <row r="701" spans="1:23" s="105" customFormat="1" ht="39" hidden="1" customHeight="1" outlineLevel="3" thickBot="1" x14ac:dyDescent="0.3">
      <c r="A701" s="1601"/>
      <c r="B701" s="1559"/>
      <c r="C701" s="966" t="s">
        <v>1768</v>
      </c>
      <c r="D701" s="967"/>
      <c r="E701" s="967"/>
      <c r="F701" s="1045"/>
      <c r="G701" s="559" t="s">
        <v>1162</v>
      </c>
      <c r="H701" s="966" t="s">
        <v>70</v>
      </c>
      <c r="I701" s="767"/>
      <c r="J701" s="467">
        <v>3</v>
      </c>
      <c r="K701" s="780"/>
      <c r="L701" s="1076"/>
      <c r="M701" s="1085" t="str">
        <f t="shared" si="163"/>
        <v/>
      </c>
      <c r="N701" s="1216" t="str">
        <f t="shared" si="162"/>
        <v/>
      </c>
      <c r="O701" s="1186"/>
      <c r="P701" s="1013" t="str">
        <f t="shared" si="159"/>
        <v/>
      </c>
      <c r="Q701" s="1272"/>
      <c r="R701" s="1283"/>
      <c r="S701" s="1014" t="str">
        <f t="shared" si="160"/>
        <v/>
      </c>
      <c r="T701" s="1231" t="str">
        <f t="shared" si="164"/>
        <v>Sin Iniciar</v>
      </c>
      <c r="U701" s="1164" t="str">
        <f t="shared" si="165"/>
        <v>6</v>
      </c>
      <c r="V701" s="845"/>
      <c r="W701" s="1302">
        <f t="shared" si="161"/>
        <v>1</v>
      </c>
    </row>
    <row r="702" spans="1:23" s="105" customFormat="1" ht="35.25" hidden="1" customHeight="1" outlineLevel="3" thickBot="1" x14ac:dyDescent="0.3">
      <c r="A702" s="1601"/>
      <c r="B702" s="1559"/>
      <c r="C702" s="966" t="s">
        <v>1768</v>
      </c>
      <c r="D702" s="967"/>
      <c r="E702" s="967"/>
      <c r="F702" s="1045"/>
      <c r="G702" s="559" t="s">
        <v>1163</v>
      </c>
      <c r="H702" s="966" t="s">
        <v>70</v>
      </c>
      <c r="I702" s="767"/>
      <c r="J702" s="467">
        <v>60</v>
      </c>
      <c r="K702" s="780"/>
      <c r="L702" s="1076"/>
      <c r="M702" s="1085" t="str">
        <f t="shared" si="163"/>
        <v/>
      </c>
      <c r="N702" s="1216" t="str">
        <f t="shared" si="162"/>
        <v/>
      </c>
      <c r="O702" s="1186"/>
      <c r="P702" s="1013" t="str">
        <f t="shared" si="159"/>
        <v/>
      </c>
      <c r="Q702" s="1272"/>
      <c r="R702" s="1283"/>
      <c r="S702" s="1014" t="str">
        <f t="shared" si="160"/>
        <v/>
      </c>
      <c r="T702" s="1231" t="str">
        <f t="shared" si="164"/>
        <v>Sin Iniciar</v>
      </c>
      <c r="U702" s="1164" t="str">
        <f t="shared" si="165"/>
        <v>6</v>
      </c>
      <c r="V702" s="845"/>
      <c r="W702" s="1302">
        <f t="shared" si="161"/>
        <v>1</v>
      </c>
    </row>
    <row r="703" spans="1:23" s="105" customFormat="1" ht="35.25" hidden="1" customHeight="1" outlineLevel="3" thickBot="1" x14ac:dyDescent="0.3">
      <c r="A703" s="1601"/>
      <c r="B703" s="1559"/>
      <c r="C703" s="966" t="s">
        <v>1768</v>
      </c>
      <c r="D703" s="967"/>
      <c r="E703" s="967"/>
      <c r="F703" s="1045"/>
      <c r="G703" s="559" t="s">
        <v>1164</v>
      </c>
      <c r="H703" s="966" t="s">
        <v>70</v>
      </c>
      <c r="I703" s="767"/>
      <c r="J703" s="467">
        <v>10</v>
      </c>
      <c r="K703" s="780"/>
      <c r="L703" s="1076"/>
      <c r="M703" s="1085" t="str">
        <f t="shared" si="163"/>
        <v/>
      </c>
      <c r="N703" s="1216" t="str">
        <f t="shared" si="162"/>
        <v/>
      </c>
      <c r="O703" s="1186"/>
      <c r="P703" s="1013" t="str">
        <f t="shared" si="159"/>
        <v/>
      </c>
      <c r="Q703" s="1272"/>
      <c r="R703" s="1283"/>
      <c r="S703" s="1014" t="str">
        <f t="shared" si="160"/>
        <v/>
      </c>
      <c r="T703" s="1231" t="str">
        <f t="shared" si="164"/>
        <v>Sin Iniciar</v>
      </c>
      <c r="U703" s="1164" t="str">
        <f t="shared" si="165"/>
        <v>6</v>
      </c>
      <c r="V703" s="845"/>
      <c r="W703" s="1302">
        <f t="shared" si="161"/>
        <v>1</v>
      </c>
    </row>
    <row r="704" spans="1:23" s="105" customFormat="1" ht="39" hidden="1" customHeight="1" outlineLevel="3" thickBot="1" x14ac:dyDescent="0.3">
      <c r="A704" s="1601"/>
      <c r="B704" s="1559"/>
      <c r="C704" s="966" t="s">
        <v>1768</v>
      </c>
      <c r="D704" s="967"/>
      <c r="E704" s="967"/>
      <c r="F704" s="1045"/>
      <c r="G704" s="559" t="s">
        <v>1165</v>
      </c>
      <c r="H704" s="966" t="s">
        <v>70</v>
      </c>
      <c r="I704" s="767"/>
      <c r="J704" s="467">
        <v>3</v>
      </c>
      <c r="K704" s="780"/>
      <c r="L704" s="1076"/>
      <c r="M704" s="1085" t="str">
        <f t="shared" si="163"/>
        <v/>
      </c>
      <c r="N704" s="1216" t="str">
        <f t="shared" si="162"/>
        <v/>
      </c>
      <c r="O704" s="1186"/>
      <c r="P704" s="1013" t="str">
        <f t="shared" si="159"/>
        <v/>
      </c>
      <c r="Q704" s="1272"/>
      <c r="R704" s="1283"/>
      <c r="S704" s="1014" t="str">
        <f t="shared" si="160"/>
        <v/>
      </c>
      <c r="T704" s="1231" t="str">
        <f t="shared" si="164"/>
        <v>Sin Iniciar</v>
      </c>
      <c r="U704" s="1164" t="str">
        <f t="shared" si="165"/>
        <v>6</v>
      </c>
      <c r="V704" s="845"/>
      <c r="W704" s="1302">
        <f t="shared" si="161"/>
        <v>1</v>
      </c>
    </row>
    <row r="705" spans="1:23" s="105" customFormat="1" ht="35.25" hidden="1" customHeight="1" outlineLevel="3" thickBot="1" x14ac:dyDescent="0.3">
      <c r="A705" s="1601"/>
      <c r="B705" s="1559"/>
      <c r="C705" s="966" t="s">
        <v>1768</v>
      </c>
      <c r="D705" s="967"/>
      <c r="E705" s="967"/>
      <c r="F705" s="1045"/>
      <c r="G705" s="559" t="s">
        <v>1166</v>
      </c>
      <c r="H705" s="966" t="s">
        <v>70</v>
      </c>
      <c r="I705" s="767"/>
      <c r="J705" s="467">
        <v>40</v>
      </c>
      <c r="K705" s="780"/>
      <c r="L705" s="1076"/>
      <c r="M705" s="1085" t="str">
        <f t="shared" si="163"/>
        <v/>
      </c>
      <c r="N705" s="1216" t="str">
        <f t="shared" si="162"/>
        <v/>
      </c>
      <c r="O705" s="1186"/>
      <c r="P705" s="1013" t="str">
        <f t="shared" si="159"/>
        <v/>
      </c>
      <c r="Q705" s="1272"/>
      <c r="R705" s="1283"/>
      <c r="S705" s="1014" t="str">
        <f t="shared" si="160"/>
        <v/>
      </c>
      <c r="T705" s="1231" t="str">
        <f t="shared" si="164"/>
        <v>Sin Iniciar</v>
      </c>
      <c r="U705" s="1164" t="str">
        <f t="shared" si="165"/>
        <v>6</v>
      </c>
      <c r="V705" s="845"/>
      <c r="W705" s="1302">
        <f t="shared" si="161"/>
        <v>1</v>
      </c>
    </row>
    <row r="706" spans="1:23" s="105" customFormat="1" ht="35.25" hidden="1" customHeight="1" outlineLevel="3" thickBot="1" x14ac:dyDescent="0.3">
      <c r="A706" s="1601"/>
      <c r="B706" s="1559"/>
      <c r="C706" s="966" t="s">
        <v>1768</v>
      </c>
      <c r="D706" s="967"/>
      <c r="E706" s="967"/>
      <c r="F706" s="1045"/>
      <c r="G706" s="559" t="s">
        <v>1167</v>
      </c>
      <c r="H706" s="966" t="s">
        <v>70</v>
      </c>
      <c r="I706" s="767"/>
      <c r="J706" s="467">
        <v>10</v>
      </c>
      <c r="K706" s="780"/>
      <c r="L706" s="1076"/>
      <c r="M706" s="1085" t="str">
        <f t="shared" si="163"/>
        <v/>
      </c>
      <c r="N706" s="1216" t="str">
        <f t="shared" si="162"/>
        <v/>
      </c>
      <c r="O706" s="1186"/>
      <c r="P706" s="1013" t="str">
        <f t="shared" si="159"/>
        <v/>
      </c>
      <c r="Q706" s="1272"/>
      <c r="R706" s="1283"/>
      <c r="S706" s="1014" t="str">
        <f t="shared" si="160"/>
        <v/>
      </c>
      <c r="T706" s="1231" t="str">
        <f t="shared" si="164"/>
        <v>Sin Iniciar</v>
      </c>
      <c r="U706" s="1164" t="str">
        <f t="shared" si="165"/>
        <v>6</v>
      </c>
      <c r="V706" s="845"/>
      <c r="W706" s="1302">
        <f t="shared" si="161"/>
        <v>1</v>
      </c>
    </row>
    <row r="707" spans="1:23" s="105" customFormat="1" ht="35.25" hidden="1" customHeight="1" outlineLevel="3" thickBot="1" x14ac:dyDescent="0.3">
      <c r="A707" s="1601"/>
      <c r="B707" s="1559"/>
      <c r="C707" s="966" t="s">
        <v>1768</v>
      </c>
      <c r="D707" s="967"/>
      <c r="E707" s="967"/>
      <c r="F707" s="1045"/>
      <c r="G707" s="559" t="s">
        <v>1168</v>
      </c>
      <c r="H707" s="966" t="s">
        <v>70</v>
      </c>
      <c r="I707" s="767"/>
      <c r="J707" s="467">
        <v>20</v>
      </c>
      <c r="K707" s="780"/>
      <c r="L707" s="1076"/>
      <c r="M707" s="1085" t="str">
        <f t="shared" si="163"/>
        <v/>
      </c>
      <c r="N707" s="1216" t="str">
        <f t="shared" si="162"/>
        <v/>
      </c>
      <c r="O707" s="1186"/>
      <c r="P707" s="1013" t="str">
        <f t="shared" si="159"/>
        <v/>
      </c>
      <c r="Q707" s="1272"/>
      <c r="R707" s="1283"/>
      <c r="S707" s="1014" t="str">
        <f t="shared" si="160"/>
        <v/>
      </c>
      <c r="T707" s="1231" t="str">
        <f t="shared" si="164"/>
        <v>Sin Iniciar</v>
      </c>
      <c r="U707" s="1164" t="str">
        <f t="shared" si="165"/>
        <v>6</v>
      </c>
      <c r="V707" s="845"/>
      <c r="W707" s="1302">
        <f t="shared" si="161"/>
        <v>1</v>
      </c>
    </row>
    <row r="708" spans="1:23" s="105" customFormat="1" ht="35.25" hidden="1" customHeight="1" outlineLevel="3" thickBot="1" x14ac:dyDescent="0.3">
      <c r="A708" s="1601"/>
      <c r="B708" s="1559"/>
      <c r="C708" s="966" t="s">
        <v>1768</v>
      </c>
      <c r="D708" s="967"/>
      <c r="E708" s="967"/>
      <c r="F708" s="1045"/>
      <c r="G708" s="559" t="s">
        <v>1169</v>
      </c>
      <c r="H708" s="966" t="s">
        <v>70</v>
      </c>
      <c r="I708" s="767"/>
      <c r="J708" s="467">
        <v>25</v>
      </c>
      <c r="K708" s="780"/>
      <c r="L708" s="1076"/>
      <c r="M708" s="1085" t="str">
        <f t="shared" si="163"/>
        <v/>
      </c>
      <c r="N708" s="1216" t="str">
        <f t="shared" si="162"/>
        <v/>
      </c>
      <c r="O708" s="1186"/>
      <c r="P708" s="1013" t="str">
        <f t="shared" si="159"/>
        <v/>
      </c>
      <c r="Q708" s="1272"/>
      <c r="R708" s="1283"/>
      <c r="S708" s="1014" t="str">
        <f t="shared" si="160"/>
        <v/>
      </c>
      <c r="T708" s="1231" t="str">
        <f t="shared" si="164"/>
        <v>Sin Iniciar</v>
      </c>
      <c r="U708" s="1164" t="str">
        <f t="shared" si="165"/>
        <v>6</v>
      </c>
      <c r="V708" s="845"/>
      <c r="W708" s="1302">
        <f t="shared" si="161"/>
        <v>1</v>
      </c>
    </row>
    <row r="709" spans="1:23" s="105" customFormat="1" ht="35.25" hidden="1" customHeight="1" outlineLevel="3" thickBot="1" x14ac:dyDescent="0.3">
      <c r="A709" s="1601"/>
      <c r="B709" s="1559"/>
      <c r="C709" s="966" t="s">
        <v>1768</v>
      </c>
      <c r="D709" s="967"/>
      <c r="E709" s="967"/>
      <c r="F709" s="1045"/>
      <c r="G709" s="559" t="s">
        <v>1170</v>
      </c>
      <c r="H709" s="966" t="s">
        <v>70</v>
      </c>
      <c r="I709" s="767"/>
      <c r="J709" s="467">
        <v>4</v>
      </c>
      <c r="K709" s="780"/>
      <c r="L709" s="1076"/>
      <c r="M709" s="1085" t="str">
        <f t="shared" si="163"/>
        <v/>
      </c>
      <c r="N709" s="1216" t="str">
        <f t="shared" si="162"/>
        <v/>
      </c>
      <c r="O709" s="1186"/>
      <c r="P709" s="1013" t="str">
        <f t="shared" si="159"/>
        <v/>
      </c>
      <c r="Q709" s="1272"/>
      <c r="R709" s="1283"/>
      <c r="S709" s="1014" t="str">
        <f t="shared" si="160"/>
        <v/>
      </c>
      <c r="T709" s="1231" t="str">
        <f t="shared" si="164"/>
        <v>Sin Iniciar</v>
      </c>
      <c r="U709" s="1164" t="str">
        <f t="shared" si="165"/>
        <v>6</v>
      </c>
      <c r="V709" s="845"/>
      <c r="W709" s="1302">
        <f t="shared" si="161"/>
        <v>1</v>
      </c>
    </row>
    <row r="710" spans="1:23" s="105" customFormat="1" ht="35.25" hidden="1" customHeight="1" outlineLevel="3" thickBot="1" x14ac:dyDescent="0.3">
      <c r="A710" s="1601"/>
      <c r="B710" s="1559"/>
      <c r="C710" s="966" t="s">
        <v>1768</v>
      </c>
      <c r="D710" s="967"/>
      <c r="E710" s="967"/>
      <c r="F710" s="1045"/>
      <c r="G710" s="559" t="s">
        <v>1171</v>
      </c>
      <c r="H710" s="966" t="s">
        <v>70</v>
      </c>
      <c r="I710" s="767"/>
      <c r="J710" s="467">
        <v>20</v>
      </c>
      <c r="K710" s="780"/>
      <c r="L710" s="1076"/>
      <c r="M710" s="1085" t="str">
        <f t="shared" si="163"/>
        <v/>
      </c>
      <c r="N710" s="1216" t="str">
        <f t="shared" si="162"/>
        <v/>
      </c>
      <c r="O710" s="1186"/>
      <c r="P710" s="1013" t="str">
        <f t="shared" si="159"/>
        <v/>
      </c>
      <c r="Q710" s="1272"/>
      <c r="R710" s="1283"/>
      <c r="S710" s="1014" t="str">
        <f t="shared" si="160"/>
        <v/>
      </c>
      <c r="T710" s="1231" t="str">
        <f t="shared" si="164"/>
        <v>Sin Iniciar</v>
      </c>
      <c r="U710" s="1164" t="str">
        <f t="shared" si="165"/>
        <v>6</v>
      </c>
      <c r="V710" s="845"/>
      <c r="W710" s="1302">
        <f t="shared" si="161"/>
        <v>1</v>
      </c>
    </row>
    <row r="711" spans="1:23" s="105" customFormat="1" ht="35.25" hidden="1" customHeight="1" outlineLevel="3" thickBot="1" x14ac:dyDescent="0.3">
      <c r="A711" s="1601"/>
      <c r="B711" s="1559"/>
      <c r="C711" s="966" t="s">
        <v>1768</v>
      </c>
      <c r="D711" s="967"/>
      <c r="E711" s="967"/>
      <c r="F711" s="1045"/>
      <c r="G711" s="559" t="s">
        <v>1172</v>
      </c>
      <c r="H711" s="966" t="s">
        <v>70</v>
      </c>
      <c r="I711" s="767"/>
      <c r="J711" s="467">
        <v>10</v>
      </c>
      <c r="K711" s="780"/>
      <c r="L711" s="1076"/>
      <c r="M711" s="1085" t="str">
        <f t="shared" si="163"/>
        <v/>
      </c>
      <c r="N711" s="1216" t="str">
        <f t="shared" si="162"/>
        <v/>
      </c>
      <c r="O711" s="1186"/>
      <c r="P711" s="1013" t="str">
        <f t="shared" si="159"/>
        <v/>
      </c>
      <c r="Q711" s="1272"/>
      <c r="R711" s="1283"/>
      <c r="S711" s="1014" t="str">
        <f t="shared" si="160"/>
        <v/>
      </c>
      <c r="T711" s="1231" t="str">
        <f t="shared" si="164"/>
        <v>Sin Iniciar</v>
      </c>
      <c r="U711" s="1164" t="str">
        <f t="shared" si="165"/>
        <v>6</v>
      </c>
      <c r="V711" s="845"/>
      <c r="W711" s="1302">
        <f t="shared" si="161"/>
        <v>1</v>
      </c>
    </row>
    <row r="712" spans="1:23" s="105" customFormat="1" ht="35.25" hidden="1" customHeight="1" outlineLevel="3" thickBot="1" x14ac:dyDescent="0.3">
      <c r="A712" s="1601"/>
      <c r="B712" s="1559"/>
      <c r="C712" s="966" t="s">
        <v>1768</v>
      </c>
      <c r="D712" s="967"/>
      <c r="E712" s="967"/>
      <c r="F712" s="1045"/>
      <c r="G712" s="559" t="s">
        <v>1173</v>
      </c>
      <c r="H712" s="966" t="s">
        <v>70</v>
      </c>
      <c r="I712" s="767"/>
      <c r="J712" s="467">
        <v>10</v>
      </c>
      <c r="K712" s="780"/>
      <c r="L712" s="1076"/>
      <c r="M712" s="1085" t="str">
        <f t="shared" si="163"/>
        <v/>
      </c>
      <c r="N712" s="1216" t="str">
        <f t="shared" si="162"/>
        <v/>
      </c>
      <c r="O712" s="1186"/>
      <c r="P712" s="1013" t="str">
        <f t="shared" si="159"/>
        <v/>
      </c>
      <c r="Q712" s="1272"/>
      <c r="R712" s="1283"/>
      <c r="S712" s="1014" t="str">
        <f t="shared" si="160"/>
        <v/>
      </c>
      <c r="T712" s="1231" t="str">
        <f t="shared" si="164"/>
        <v>Sin Iniciar</v>
      </c>
      <c r="U712" s="1164" t="str">
        <f t="shared" si="165"/>
        <v>6</v>
      </c>
      <c r="V712" s="845"/>
      <c r="W712" s="1302">
        <f t="shared" si="161"/>
        <v>1</v>
      </c>
    </row>
    <row r="713" spans="1:23" s="105" customFormat="1" ht="35.25" hidden="1" customHeight="1" outlineLevel="3" thickBot="1" x14ac:dyDescent="0.3">
      <c r="A713" s="1601"/>
      <c r="B713" s="1559"/>
      <c r="C713" s="966" t="s">
        <v>1768</v>
      </c>
      <c r="D713" s="967"/>
      <c r="E713" s="967"/>
      <c r="F713" s="1045"/>
      <c r="G713" s="559" t="s">
        <v>1174</v>
      </c>
      <c r="H713" s="966" t="s">
        <v>70</v>
      </c>
      <c r="I713" s="767"/>
      <c r="J713" s="467">
        <v>10</v>
      </c>
      <c r="K713" s="780"/>
      <c r="L713" s="1076"/>
      <c r="M713" s="1085" t="str">
        <f t="shared" si="163"/>
        <v/>
      </c>
      <c r="N713" s="1216" t="str">
        <f t="shared" si="162"/>
        <v/>
      </c>
      <c r="O713" s="1186"/>
      <c r="P713" s="1013" t="str">
        <f t="shared" si="159"/>
        <v/>
      </c>
      <c r="Q713" s="1272"/>
      <c r="R713" s="1283"/>
      <c r="S713" s="1014" t="str">
        <f t="shared" si="160"/>
        <v/>
      </c>
      <c r="T713" s="1231" t="str">
        <f t="shared" si="164"/>
        <v>Sin Iniciar</v>
      </c>
      <c r="U713" s="1164" t="str">
        <f t="shared" si="165"/>
        <v>6</v>
      </c>
      <c r="V713" s="845"/>
      <c r="W713" s="1302">
        <f t="shared" si="161"/>
        <v>1</v>
      </c>
    </row>
    <row r="714" spans="1:23" s="105" customFormat="1" ht="35.25" hidden="1" customHeight="1" outlineLevel="3" thickBot="1" x14ac:dyDescent="0.3">
      <c r="A714" s="1601"/>
      <c r="B714" s="1559"/>
      <c r="C714" s="966" t="s">
        <v>1768</v>
      </c>
      <c r="D714" s="967"/>
      <c r="E714" s="967"/>
      <c r="F714" s="1045"/>
      <c r="G714" s="559" t="s">
        <v>1175</v>
      </c>
      <c r="H714" s="966" t="s">
        <v>70</v>
      </c>
      <c r="I714" s="767"/>
      <c r="J714" s="467">
        <v>10</v>
      </c>
      <c r="K714" s="780"/>
      <c r="L714" s="1076"/>
      <c r="M714" s="1085" t="str">
        <f t="shared" si="163"/>
        <v/>
      </c>
      <c r="N714" s="1216" t="str">
        <f t="shared" si="162"/>
        <v/>
      </c>
      <c r="O714" s="1186"/>
      <c r="P714" s="1013" t="str">
        <f t="shared" si="159"/>
        <v/>
      </c>
      <c r="Q714" s="1272"/>
      <c r="R714" s="1283"/>
      <c r="S714" s="1014" t="str">
        <f t="shared" si="160"/>
        <v/>
      </c>
      <c r="T714" s="1231" t="str">
        <f t="shared" si="164"/>
        <v>Sin Iniciar</v>
      </c>
      <c r="U714" s="1164" t="str">
        <f t="shared" si="165"/>
        <v>6</v>
      </c>
      <c r="V714" s="845"/>
      <c r="W714" s="1302">
        <f t="shared" si="161"/>
        <v>1</v>
      </c>
    </row>
    <row r="715" spans="1:23" s="105" customFormat="1" ht="35.25" hidden="1" customHeight="1" outlineLevel="3" thickBot="1" x14ac:dyDescent="0.3">
      <c r="A715" s="1601"/>
      <c r="B715" s="1559"/>
      <c r="C715" s="966" t="s">
        <v>1768</v>
      </c>
      <c r="D715" s="967"/>
      <c r="E715" s="967"/>
      <c r="F715" s="1045"/>
      <c r="G715" s="559" t="s">
        <v>1176</v>
      </c>
      <c r="H715" s="966" t="s">
        <v>70</v>
      </c>
      <c r="I715" s="767"/>
      <c r="J715" s="467">
        <v>20</v>
      </c>
      <c r="K715" s="780"/>
      <c r="L715" s="1076"/>
      <c r="M715" s="1085" t="str">
        <f t="shared" si="163"/>
        <v/>
      </c>
      <c r="N715" s="1216" t="str">
        <f t="shared" si="162"/>
        <v/>
      </c>
      <c r="O715" s="1186"/>
      <c r="P715" s="1013" t="str">
        <f t="shared" si="159"/>
        <v/>
      </c>
      <c r="Q715" s="1272"/>
      <c r="R715" s="1283"/>
      <c r="S715" s="1014" t="str">
        <f t="shared" si="160"/>
        <v/>
      </c>
      <c r="T715" s="1231" t="str">
        <f t="shared" si="164"/>
        <v>Sin Iniciar</v>
      </c>
      <c r="U715" s="1164" t="str">
        <f t="shared" si="165"/>
        <v>6</v>
      </c>
      <c r="V715" s="845"/>
      <c r="W715" s="1302">
        <f t="shared" si="161"/>
        <v>1</v>
      </c>
    </row>
    <row r="716" spans="1:23" s="105" customFormat="1" ht="35.25" hidden="1" customHeight="1" outlineLevel="3" thickBot="1" x14ac:dyDescent="0.3">
      <c r="A716" s="1601"/>
      <c r="B716" s="1559"/>
      <c r="C716" s="966" t="s">
        <v>1768</v>
      </c>
      <c r="D716" s="967"/>
      <c r="E716" s="967"/>
      <c r="F716" s="1045"/>
      <c r="G716" s="559" t="s">
        <v>1177</v>
      </c>
      <c r="H716" s="966" t="s">
        <v>70</v>
      </c>
      <c r="I716" s="767"/>
      <c r="J716" s="467">
        <v>30</v>
      </c>
      <c r="K716" s="780"/>
      <c r="L716" s="1076"/>
      <c r="M716" s="1085" t="str">
        <f t="shared" si="163"/>
        <v/>
      </c>
      <c r="N716" s="1216" t="str">
        <f t="shared" si="162"/>
        <v/>
      </c>
      <c r="O716" s="1186"/>
      <c r="P716" s="1013" t="str">
        <f t="shared" si="159"/>
        <v/>
      </c>
      <c r="Q716" s="1272"/>
      <c r="R716" s="1283"/>
      <c r="S716" s="1014" t="str">
        <f t="shared" si="160"/>
        <v/>
      </c>
      <c r="T716" s="1231" t="str">
        <f t="shared" si="164"/>
        <v>Sin Iniciar</v>
      </c>
      <c r="U716" s="1164" t="str">
        <f t="shared" si="165"/>
        <v>6</v>
      </c>
      <c r="V716" s="845"/>
      <c r="W716" s="1302">
        <f t="shared" si="161"/>
        <v>1</v>
      </c>
    </row>
    <row r="717" spans="1:23" s="105" customFormat="1" ht="39" hidden="1" customHeight="1" outlineLevel="3" thickBot="1" x14ac:dyDescent="0.3">
      <c r="A717" s="1601"/>
      <c r="B717" s="1559"/>
      <c r="C717" s="966" t="s">
        <v>1768</v>
      </c>
      <c r="D717" s="967"/>
      <c r="E717" s="967"/>
      <c r="F717" s="1045"/>
      <c r="G717" s="559" t="s">
        <v>1178</v>
      </c>
      <c r="H717" s="966" t="s">
        <v>70</v>
      </c>
      <c r="I717" s="767"/>
      <c r="J717" s="467">
        <v>30</v>
      </c>
      <c r="K717" s="780"/>
      <c r="L717" s="1076"/>
      <c r="M717" s="1085" t="str">
        <f t="shared" si="163"/>
        <v/>
      </c>
      <c r="N717" s="1216" t="str">
        <f t="shared" si="162"/>
        <v/>
      </c>
      <c r="O717" s="1186"/>
      <c r="P717" s="1013" t="str">
        <f t="shared" si="159"/>
        <v/>
      </c>
      <c r="Q717" s="1272"/>
      <c r="R717" s="1283"/>
      <c r="S717" s="1014" t="str">
        <f t="shared" si="160"/>
        <v/>
      </c>
      <c r="T717" s="1231" t="str">
        <f t="shared" si="164"/>
        <v>Sin Iniciar</v>
      </c>
      <c r="U717" s="1164" t="str">
        <f t="shared" si="165"/>
        <v>6</v>
      </c>
      <c r="V717" s="845"/>
      <c r="W717" s="1302">
        <f t="shared" si="161"/>
        <v>1</v>
      </c>
    </row>
    <row r="718" spans="1:23" s="105" customFormat="1" ht="35.25" hidden="1" customHeight="1" outlineLevel="3" thickBot="1" x14ac:dyDescent="0.3">
      <c r="A718" s="1601"/>
      <c r="B718" s="1559"/>
      <c r="C718" s="966" t="s">
        <v>1768</v>
      </c>
      <c r="D718" s="967"/>
      <c r="E718" s="967"/>
      <c r="F718" s="1045"/>
      <c r="G718" s="559" t="s">
        <v>1179</v>
      </c>
      <c r="H718" s="966" t="s">
        <v>70</v>
      </c>
      <c r="I718" s="767"/>
      <c r="J718" s="467">
        <v>30</v>
      </c>
      <c r="K718" s="780"/>
      <c r="L718" s="1076"/>
      <c r="M718" s="1085" t="str">
        <f t="shared" si="163"/>
        <v/>
      </c>
      <c r="N718" s="1216" t="str">
        <f t="shared" si="162"/>
        <v/>
      </c>
      <c r="O718" s="1186"/>
      <c r="P718" s="1013" t="str">
        <f t="shared" si="159"/>
        <v/>
      </c>
      <c r="Q718" s="1272"/>
      <c r="R718" s="1283"/>
      <c r="S718" s="1014" t="str">
        <f t="shared" si="160"/>
        <v/>
      </c>
      <c r="T718" s="1231" t="str">
        <f t="shared" si="164"/>
        <v>Sin Iniciar</v>
      </c>
      <c r="U718" s="1164" t="str">
        <f t="shared" si="165"/>
        <v>6</v>
      </c>
      <c r="V718" s="845"/>
      <c r="W718" s="1302">
        <f t="shared" si="161"/>
        <v>1</v>
      </c>
    </row>
    <row r="719" spans="1:23" s="105" customFormat="1" ht="35.25" hidden="1" customHeight="1" outlineLevel="3" thickBot="1" x14ac:dyDescent="0.3">
      <c r="A719" s="1601"/>
      <c r="B719" s="1559"/>
      <c r="C719" s="966" t="s">
        <v>1768</v>
      </c>
      <c r="D719" s="967"/>
      <c r="E719" s="967"/>
      <c r="F719" s="1045"/>
      <c r="G719" s="559" t="s">
        <v>1180</v>
      </c>
      <c r="H719" s="966" t="s">
        <v>70</v>
      </c>
      <c r="I719" s="767"/>
      <c r="J719" s="467">
        <v>30</v>
      </c>
      <c r="K719" s="780"/>
      <c r="L719" s="1076"/>
      <c r="M719" s="1085" t="str">
        <f t="shared" si="163"/>
        <v/>
      </c>
      <c r="N719" s="1216" t="str">
        <f t="shared" si="162"/>
        <v/>
      </c>
      <c r="O719" s="1186"/>
      <c r="P719" s="1013" t="str">
        <f t="shared" si="159"/>
        <v/>
      </c>
      <c r="Q719" s="1272"/>
      <c r="R719" s="1283"/>
      <c r="S719" s="1014" t="str">
        <f t="shared" si="160"/>
        <v/>
      </c>
      <c r="T719" s="1231" t="str">
        <f t="shared" si="164"/>
        <v>Sin Iniciar</v>
      </c>
      <c r="U719" s="1164" t="str">
        <f t="shared" si="165"/>
        <v>6</v>
      </c>
      <c r="V719" s="845"/>
      <c r="W719" s="1302">
        <f t="shared" si="161"/>
        <v>1</v>
      </c>
    </row>
    <row r="720" spans="1:23" s="105" customFormat="1" ht="35.25" hidden="1" customHeight="1" outlineLevel="3" thickBot="1" x14ac:dyDescent="0.3">
      <c r="A720" s="1601"/>
      <c r="B720" s="1559"/>
      <c r="C720" s="966" t="s">
        <v>1768</v>
      </c>
      <c r="D720" s="967"/>
      <c r="E720" s="967"/>
      <c r="F720" s="1045"/>
      <c r="G720" s="559" t="s">
        <v>1181</v>
      </c>
      <c r="H720" s="966" t="s">
        <v>70</v>
      </c>
      <c r="I720" s="767"/>
      <c r="J720" s="467">
        <v>30</v>
      </c>
      <c r="K720" s="780"/>
      <c r="L720" s="1076"/>
      <c r="M720" s="1085" t="str">
        <f t="shared" si="163"/>
        <v/>
      </c>
      <c r="N720" s="1216" t="str">
        <f t="shared" si="162"/>
        <v/>
      </c>
      <c r="O720" s="1186"/>
      <c r="P720" s="1013" t="str">
        <f t="shared" si="159"/>
        <v/>
      </c>
      <c r="Q720" s="1272"/>
      <c r="R720" s="1283"/>
      <c r="S720" s="1014" t="str">
        <f t="shared" si="160"/>
        <v/>
      </c>
      <c r="T720" s="1231" t="str">
        <f t="shared" si="164"/>
        <v>Sin Iniciar</v>
      </c>
      <c r="U720" s="1164" t="str">
        <f t="shared" si="165"/>
        <v>6</v>
      </c>
      <c r="V720" s="845"/>
      <c r="W720" s="1302">
        <f t="shared" si="161"/>
        <v>1</v>
      </c>
    </row>
    <row r="721" spans="1:23" s="105" customFormat="1" ht="35.25" hidden="1" customHeight="1" outlineLevel="3" thickBot="1" x14ac:dyDescent="0.3">
      <c r="A721" s="1601"/>
      <c r="B721" s="1559"/>
      <c r="C721" s="966" t="s">
        <v>1768</v>
      </c>
      <c r="D721" s="967"/>
      <c r="E721" s="967"/>
      <c r="F721" s="1045"/>
      <c r="G721" s="559" t="s">
        <v>1182</v>
      </c>
      <c r="H721" s="966" t="s">
        <v>70</v>
      </c>
      <c r="I721" s="767"/>
      <c r="J721" s="467">
        <v>30</v>
      </c>
      <c r="K721" s="780"/>
      <c r="L721" s="1076"/>
      <c r="M721" s="1085" t="str">
        <f t="shared" si="163"/>
        <v/>
      </c>
      <c r="N721" s="1216" t="str">
        <f t="shared" si="162"/>
        <v/>
      </c>
      <c r="O721" s="1186"/>
      <c r="P721" s="1013" t="str">
        <f t="shared" ref="P721:P784" si="166">+IF(N721="","",IFERROR(IF(MONTH($C$2)&lt;MONTH(D721),"",IF(E721&lt;$C$2,1,IF(D721&lt;$C$2,($C$2-D721)/(E721-D721),0))),0))</f>
        <v/>
      </c>
      <c r="Q721" s="1272"/>
      <c r="R721" s="1283"/>
      <c r="S721" s="1014" t="str">
        <f t="shared" ref="S721:S784" si="167">IF(P721="","",IF(Q721&gt;P721,1,(Q721/P721)))</f>
        <v/>
      </c>
      <c r="T721" s="1231" t="str">
        <f t="shared" si="164"/>
        <v>Sin Iniciar</v>
      </c>
      <c r="U721" s="1164" t="str">
        <f t="shared" si="165"/>
        <v>6</v>
      </c>
      <c r="V721" s="845"/>
      <c r="W721" s="1302">
        <f t="shared" si="161"/>
        <v>1</v>
      </c>
    </row>
    <row r="722" spans="1:23" s="105" customFormat="1" ht="35.25" hidden="1" customHeight="1" outlineLevel="3" thickBot="1" x14ac:dyDescent="0.3">
      <c r="A722" s="1601"/>
      <c r="B722" s="1559"/>
      <c r="C722" s="966" t="s">
        <v>1768</v>
      </c>
      <c r="D722" s="967"/>
      <c r="E722" s="967"/>
      <c r="F722" s="1045"/>
      <c r="G722" s="559" t="s">
        <v>1183</v>
      </c>
      <c r="H722" s="966" t="s">
        <v>70</v>
      </c>
      <c r="I722" s="767"/>
      <c r="J722" s="467">
        <v>30</v>
      </c>
      <c r="K722" s="780"/>
      <c r="L722" s="1076"/>
      <c r="M722" s="1085" t="str">
        <f t="shared" si="163"/>
        <v/>
      </c>
      <c r="N722" s="1216" t="str">
        <f t="shared" si="162"/>
        <v/>
      </c>
      <c r="O722" s="1186"/>
      <c r="P722" s="1013" t="str">
        <f t="shared" si="166"/>
        <v/>
      </c>
      <c r="Q722" s="1272"/>
      <c r="R722" s="1283"/>
      <c r="S722" s="1014" t="str">
        <f t="shared" si="167"/>
        <v/>
      </c>
      <c r="T722" s="1231" t="str">
        <f t="shared" si="164"/>
        <v>Sin Iniciar</v>
      </c>
      <c r="U722" s="1164" t="str">
        <f t="shared" si="165"/>
        <v>6</v>
      </c>
      <c r="V722" s="845"/>
      <c r="W722" s="1302">
        <f t="shared" si="161"/>
        <v>1</v>
      </c>
    </row>
    <row r="723" spans="1:23" s="105" customFormat="1" ht="39" hidden="1" customHeight="1" outlineLevel="3" thickBot="1" x14ac:dyDescent="0.3">
      <c r="A723" s="1601"/>
      <c r="B723" s="1559"/>
      <c r="C723" s="966" t="s">
        <v>1768</v>
      </c>
      <c r="D723" s="967"/>
      <c r="E723" s="967"/>
      <c r="F723" s="1045"/>
      <c r="G723" s="559" t="s">
        <v>1178</v>
      </c>
      <c r="H723" s="966" t="s">
        <v>70</v>
      </c>
      <c r="I723" s="767"/>
      <c r="J723" s="467">
        <v>30</v>
      </c>
      <c r="K723" s="780"/>
      <c r="L723" s="1076"/>
      <c r="M723" s="1085" t="str">
        <f t="shared" si="163"/>
        <v/>
      </c>
      <c r="N723" s="1216" t="str">
        <f t="shared" si="162"/>
        <v/>
      </c>
      <c r="O723" s="1186"/>
      <c r="P723" s="1013" t="str">
        <f t="shared" si="166"/>
        <v/>
      </c>
      <c r="Q723" s="1272"/>
      <c r="R723" s="1283"/>
      <c r="S723" s="1014" t="str">
        <f t="shared" si="167"/>
        <v/>
      </c>
      <c r="T723" s="1231" t="str">
        <f t="shared" si="164"/>
        <v>Sin Iniciar</v>
      </c>
      <c r="U723" s="1164" t="str">
        <f t="shared" si="165"/>
        <v>6</v>
      </c>
      <c r="V723" s="845"/>
      <c r="W723" s="1302">
        <f t="shared" si="161"/>
        <v>1</v>
      </c>
    </row>
    <row r="724" spans="1:23" s="105" customFormat="1" ht="39" hidden="1" customHeight="1" outlineLevel="3" thickBot="1" x14ac:dyDescent="0.3">
      <c r="A724" s="1601"/>
      <c r="B724" s="1559"/>
      <c r="C724" s="966" t="s">
        <v>1768</v>
      </c>
      <c r="D724" s="967"/>
      <c r="E724" s="967"/>
      <c r="F724" s="1045"/>
      <c r="G724" s="559" t="s">
        <v>1184</v>
      </c>
      <c r="H724" s="966" t="s">
        <v>70</v>
      </c>
      <c r="I724" s="767"/>
      <c r="J724" s="467">
        <v>5</v>
      </c>
      <c r="K724" s="780"/>
      <c r="L724" s="1076"/>
      <c r="M724" s="1085" t="str">
        <f t="shared" si="163"/>
        <v/>
      </c>
      <c r="N724" s="1216" t="str">
        <f t="shared" si="162"/>
        <v/>
      </c>
      <c r="O724" s="1186"/>
      <c r="P724" s="1013" t="str">
        <f t="shared" si="166"/>
        <v/>
      </c>
      <c r="Q724" s="1272"/>
      <c r="R724" s="1283"/>
      <c r="S724" s="1014" t="str">
        <f t="shared" si="167"/>
        <v/>
      </c>
      <c r="T724" s="1231" t="str">
        <f t="shared" si="164"/>
        <v>Sin Iniciar</v>
      </c>
      <c r="U724" s="1164" t="str">
        <f t="shared" si="165"/>
        <v>6</v>
      </c>
      <c r="V724" s="845"/>
      <c r="W724" s="1302">
        <f t="shared" si="161"/>
        <v>1</v>
      </c>
    </row>
    <row r="725" spans="1:23" s="105" customFormat="1" ht="35.25" hidden="1" customHeight="1" outlineLevel="3" thickBot="1" x14ac:dyDescent="0.3">
      <c r="A725" s="1601"/>
      <c r="B725" s="1559"/>
      <c r="C725" s="966" t="s">
        <v>1768</v>
      </c>
      <c r="D725" s="967"/>
      <c r="E725" s="967"/>
      <c r="F725" s="1045"/>
      <c r="G725" s="559" t="s">
        <v>1185</v>
      </c>
      <c r="H725" s="966" t="s">
        <v>70</v>
      </c>
      <c r="I725" s="767"/>
      <c r="J725" s="467">
        <v>1000</v>
      </c>
      <c r="K725" s="780"/>
      <c r="L725" s="1076"/>
      <c r="M725" s="1085" t="str">
        <f t="shared" si="163"/>
        <v/>
      </c>
      <c r="N725" s="1216" t="str">
        <f t="shared" si="162"/>
        <v/>
      </c>
      <c r="O725" s="1186"/>
      <c r="P725" s="1013" t="str">
        <f t="shared" si="166"/>
        <v/>
      </c>
      <c r="Q725" s="1272"/>
      <c r="R725" s="1283"/>
      <c r="S725" s="1014" t="str">
        <f t="shared" si="167"/>
        <v/>
      </c>
      <c r="T725" s="1231" t="str">
        <f t="shared" si="164"/>
        <v>Sin Iniciar</v>
      </c>
      <c r="U725" s="1164" t="str">
        <f t="shared" si="165"/>
        <v>6</v>
      </c>
      <c r="V725" s="845"/>
      <c r="W725" s="1302">
        <f t="shared" si="161"/>
        <v>1</v>
      </c>
    </row>
    <row r="726" spans="1:23" s="105" customFormat="1" ht="35.25" hidden="1" customHeight="1" outlineLevel="3" thickBot="1" x14ac:dyDescent="0.3">
      <c r="A726" s="1601"/>
      <c r="B726" s="1559"/>
      <c r="C726" s="966" t="s">
        <v>1768</v>
      </c>
      <c r="D726" s="967"/>
      <c r="E726" s="967"/>
      <c r="F726" s="1045"/>
      <c r="G726" s="559" t="s">
        <v>1186</v>
      </c>
      <c r="H726" s="966" t="s">
        <v>70</v>
      </c>
      <c r="I726" s="767"/>
      <c r="J726" s="467">
        <v>100</v>
      </c>
      <c r="K726" s="780"/>
      <c r="L726" s="1076"/>
      <c r="M726" s="1085" t="str">
        <f t="shared" si="163"/>
        <v/>
      </c>
      <c r="N726" s="1216" t="str">
        <f t="shared" si="162"/>
        <v/>
      </c>
      <c r="O726" s="1186"/>
      <c r="P726" s="1013" t="str">
        <f t="shared" si="166"/>
        <v/>
      </c>
      <c r="Q726" s="1272"/>
      <c r="R726" s="1283"/>
      <c r="S726" s="1014" t="str">
        <f t="shared" si="167"/>
        <v/>
      </c>
      <c r="T726" s="1231" t="str">
        <f t="shared" si="164"/>
        <v>Sin Iniciar</v>
      </c>
      <c r="U726" s="1164" t="str">
        <f t="shared" si="165"/>
        <v>6</v>
      </c>
      <c r="V726" s="845"/>
      <c r="W726" s="1302">
        <f t="shared" si="161"/>
        <v>1</v>
      </c>
    </row>
    <row r="727" spans="1:23" s="105" customFormat="1" ht="35.25" hidden="1" customHeight="1" outlineLevel="3" thickBot="1" x14ac:dyDescent="0.3">
      <c r="A727" s="1601"/>
      <c r="B727" s="1559"/>
      <c r="C727" s="966" t="s">
        <v>1768</v>
      </c>
      <c r="D727" s="967"/>
      <c r="E727" s="967"/>
      <c r="F727" s="1045"/>
      <c r="G727" s="559" t="s">
        <v>1187</v>
      </c>
      <c r="H727" s="966" t="s">
        <v>70</v>
      </c>
      <c r="I727" s="767"/>
      <c r="J727" s="467">
        <v>1</v>
      </c>
      <c r="K727" s="780"/>
      <c r="L727" s="1076"/>
      <c r="M727" s="1085" t="str">
        <f t="shared" si="163"/>
        <v/>
      </c>
      <c r="N727" s="1216" t="str">
        <f t="shared" si="162"/>
        <v/>
      </c>
      <c r="O727" s="1186"/>
      <c r="P727" s="1013" t="str">
        <f t="shared" si="166"/>
        <v/>
      </c>
      <c r="Q727" s="1272"/>
      <c r="R727" s="1283"/>
      <c r="S727" s="1014" t="str">
        <f t="shared" si="167"/>
        <v/>
      </c>
      <c r="T727" s="1231" t="str">
        <f t="shared" si="164"/>
        <v>Sin Iniciar</v>
      </c>
      <c r="U727" s="1164" t="str">
        <f t="shared" si="165"/>
        <v>6</v>
      </c>
      <c r="V727" s="845"/>
      <c r="W727" s="1302">
        <f t="shared" si="161"/>
        <v>1</v>
      </c>
    </row>
    <row r="728" spans="1:23" s="105" customFormat="1" ht="35.25" hidden="1" customHeight="1" outlineLevel="3" thickBot="1" x14ac:dyDescent="0.3">
      <c r="A728" s="1601"/>
      <c r="B728" s="1559"/>
      <c r="C728" s="966" t="s">
        <v>1768</v>
      </c>
      <c r="D728" s="967"/>
      <c r="E728" s="967"/>
      <c r="F728" s="1045"/>
      <c r="G728" s="559" t="s">
        <v>1188</v>
      </c>
      <c r="H728" s="966" t="s">
        <v>70</v>
      </c>
      <c r="I728" s="767"/>
      <c r="J728" s="467">
        <v>1</v>
      </c>
      <c r="K728" s="780"/>
      <c r="L728" s="1076"/>
      <c r="M728" s="1085" t="str">
        <f t="shared" si="163"/>
        <v/>
      </c>
      <c r="N728" s="1216" t="str">
        <f t="shared" si="162"/>
        <v/>
      </c>
      <c r="O728" s="1186"/>
      <c r="P728" s="1013" t="str">
        <f t="shared" si="166"/>
        <v/>
      </c>
      <c r="Q728" s="1272"/>
      <c r="R728" s="1283"/>
      <c r="S728" s="1014" t="str">
        <f t="shared" si="167"/>
        <v/>
      </c>
      <c r="T728" s="1231" t="str">
        <f t="shared" si="164"/>
        <v>Sin Iniciar</v>
      </c>
      <c r="U728" s="1164" t="str">
        <f t="shared" si="165"/>
        <v>6</v>
      </c>
      <c r="V728" s="845"/>
      <c r="W728" s="1302">
        <f t="shared" si="161"/>
        <v>1</v>
      </c>
    </row>
    <row r="729" spans="1:23" s="105" customFormat="1" ht="35.25" hidden="1" customHeight="1" outlineLevel="3" thickBot="1" x14ac:dyDescent="0.3">
      <c r="A729" s="1601"/>
      <c r="B729" s="1559"/>
      <c r="C729" s="966" t="s">
        <v>1768</v>
      </c>
      <c r="D729" s="967"/>
      <c r="E729" s="967"/>
      <c r="F729" s="1045"/>
      <c r="G729" s="559" t="s">
        <v>1189</v>
      </c>
      <c r="H729" s="966" t="s">
        <v>70</v>
      </c>
      <c r="I729" s="767"/>
      <c r="J729" s="467">
        <v>1</v>
      </c>
      <c r="K729" s="780"/>
      <c r="L729" s="1076"/>
      <c r="M729" s="1085" t="str">
        <f t="shared" si="163"/>
        <v/>
      </c>
      <c r="N729" s="1216" t="str">
        <f t="shared" si="162"/>
        <v/>
      </c>
      <c r="O729" s="1186"/>
      <c r="P729" s="1013" t="str">
        <f t="shared" si="166"/>
        <v/>
      </c>
      <c r="Q729" s="1272"/>
      <c r="R729" s="1283"/>
      <c r="S729" s="1014" t="str">
        <f t="shared" si="167"/>
        <v/>
      </c>
      <c r="T729" s="1231" t="str">
        <f t="shared" si="164"/>
        <v>Sin Iniciar</v>
      </c>
      <c r="U729" s="1164" t="str">
        <f t="shared" si="165"/>
        <v>6</v>
      </c>
      <c r="V729" s="845"/>
      <c r="W729" s="1302">
        <f t="shared" si="161"/>
        <v>1</v>
      </c>
    </row>
    <row r="730" spans="1:23" s="105" customFormat="1" ht="35.25" hidden="1" customHeight="1" outlineLevel="3" thickBot="1" x14ac:dyDescent="0.3">
      <c r="A730" s="1601"/>
      <c r="B730" s="1559"/>
      <c r="C730" s="966" t="s">
        <v>1768</v>
      </c>
      <c r="D730" s="967"/>
      <c r="E730" s="967"/>
      <c r="F730" s="1045"/>
      <c r="G730" s="559" t="s">
        <v>1190</v>
      </c>
      <c r="H730" s="966" t="s">
        <v>70</v>
      </c>
      <c r="I730" s="767"/>
      <c r="J730" s="467">
        <v>10</v>
      </c>
      <c r="K730" s="780"/>
      <c r="L730" s="1076"/>
      <c r="M730" s="1085" t="str">
        <f t="shared" si="163"/>
        <v/>
      </c>
      <c r="N730" s="1216" t="str">
        <f t="shared" si="162"/>
        <v/>
      </c>
      <c r="O730" s="1186"/>
      <c r="P730" s="1013" t="str">
        <f t="shared" si="166"/>
        <v/>
      </c>
      <c r="Q730" s="1272"/>
      <c r="R730" s="1283"/>
      <c r="S730" s="1014" t="str">
        <f t="shared" si="167"/>
        <v/>
      </c>
      <c r="T730" s="1231" t="str">
        <f t="shared" si="164"/>
        <v>Sin Iniciar</v>
      </c>
      <c r="U730" s="1164" t="str">
        <f t="shared" si="165"/>
        <v>6</v>
      </c>
      <c r="V730" s="845"/>
      <c r="W730" s="1302">
        <f t="shared" si="161"/>
        <v>1</v>
      </c>
    </row>
    <row r="731" spans="1:23" s="105" customFormat="1" ht="35.25" hidden="1" customHeight="1" outlineLevel="3" thickBot="1" x14ac:dyDescent="0.3">
      <c r="A731" s="1601"/>
      <c r="B731" s="1559"/>
      <c r="C731" s="966" t="s">
        <v>1768</v>
      </c>
      <c r="D731" s="967"/>
      <c r="E731" s="967"/>
      <c r="F731" s="1045"/>
      <c r="G731" s="559" t="s">
        <v>1191</v>
      </c>
      <c r="H731" s="966" t="s">
        <v>70</v>
      </c>
      <c r="I731" s="767"/>
      <c r="J731" s="467">
        <v>40</v>
      </c>
      <c r="K731" s="780"/>
      <c r="L731" s="1076"/>
      <c r="M731" s="1085" t="str">
        <f t="shared" si="163"/>
        <v/>
      </c>
      <c r="N731" s="1216" t="str">
        <f t="shared" si="162"/>
        <v/>
      </c>
      <c r="O731" s="1186"/>
      <c r="P731" s="1013" t="str">
        <f t="shared" si="166"/>
        <v/>
      </c>
      <c r="Q731" s="1272"/>
      <c r="R731" s="1283"/>
      <c r="S731" s="1014" t="str">
        <f t="shared" si="167"/>
        <v/>
      </c>
      <c r="T731" s="1231" t="str">
        <f t="shared" si="164"/>
        <v>Sin Iniciar</v>
      </c>
      <c r="U731" s="1164" t="str">
        <f t="shared" si="165"/>
        <v>6</v>
      </c>
      <c r="V731" s="845"/>
      <c r="W731" s="1302">
        <f t="shared" si="161"/>
        <v>1</v>
      </c>
    </row>
    <row r="732" spans="1:23" s="105" customFormat="1" ht="35.25" hidden="1" customHeight="1" outlineLevel="3" thickBot="1" x14ac:dyDescent="0.3">
      <c r="A732" s="1601"/>
      <c r="B732" s="1559"/>
      <c r="C732" s="966" t="s">
        <v>1768</v>
      </c>
      <c r="D732" s="967"/>
      <c r="E732" s="967"/>
      <c r="F732" s="1045"/>
      <c r="G732" s="559" t="s">
        <v>1192</v>
      </c>
      <c r="H732" s="966" t="s">
        <v>70</v>
      </c>
      <c r="I732" s="767"/>
      <c r="J732" s="467">
        <v>4</v>
      </c>
      <c r="K732" s="780"/>
      <c r="L732" s="1076"/>
      <c r="M732" s="1085" t="str">
        <f t="shared" si="163"/>
        <v/>
      </c>
      <c r="N732" s="1216" t="str">
        <f t="shared" si="162"/>
        <v/>
      </c>
      <c r="O732" s="1186"/>
      <c r="P732" s="1013" t="str">
        <f t="shared" si="166"/>
        <v/>
      </c>
      <c r="Q732" s="1272"/>
      <c r="R732" s="1283"/>
      <c r="S732" s="1014" t="str">
        <f t="shared" si="167"/>
        <v/>
      </c>
      <c r="T732" s="1231" t="str">
        <f t="shared" si="164"/>
        <v>Sin Iniciar</v>
      </c>
      <c r="U732" s="1164" t="str">
        <f t="shared" si="165"/>
        <v>6</v>
      </c>
      <c r="V732" s="845"/>
      <c r="W732" s="1302">
        <f t="shared" si="161"/>
        <v>1</v>
      </c>
    </row>
    <row r="733" spans="1:23" s="105" customFormat="1" ht="39" hidden="1" customHeight="1" outlineLevel="3" thickBot="1" x14ac:dyDescent="0.3">
      <c r="A733" s="1601"/>
      <c r="B733" s="1559"/>
      <c r="C733" s="966" t="s">
        <v>1768</v>
      </c>
      <c r="D733" s="967"/>
      <c r="E733" s="967"/>
      <c r="F733" s="1045"/>
      <c r="G733" s="559" t="s">
        <v>1193</v>
      </c>
      <c r="H733" s="966" t="s">
        <v>70</v>
      </c>
      <c r="I733" s="767"/>
      <c r="J733" s="467">
        <v>5</v>
      </c>
      <c r="K733" s="780"/>
      <c r="L733" s="1076"/>
      <c r="M733" s="1085" t="str">
        <f t="shared" si="163"/>
        <v/>
      </c>
      <c r="N733" s="1216" t="str">
        <f t="shared" si="162"/>
        <v/>
      </c>
      <c r="O733" s="1186"/>
      <c r="P733" s="1013" t="str">
        <f t="shared" si="166"/>
        <v/>
      </c>
      <c r="Q733" s="1272"/>
      <c r="R733" s="1283"/>
      <c r="S733" s="1014" t="str">
        <f t="shared" si="167"/>
        <v/>
      </c>
      <c r="T733" s="1231" t="str">
        <f t="shared" si="164"/>
        <v>Sin Iniciar</v>
      </c>
      <c r="U733" s="1164" t="str">
        <f t="shared" si="165"/>
        <v>6</v>
      </c>
      <c r="V733" s="845"/>
      <c r="W733" s="1302">
        <f t="shared" si="161"/>
        <v>1</v>
      </c>
    </row>
    <row r="734" spans="1:23" s="105" customFormat="1" ht="39" hidden="1" customHeight="1" outlineLevel="3" thickBot="1" x14ac:dyDescent="0.3">
      <c r="A734" s="1601"/>
      <c r="B734" s="1559"/>
      <c r="C734" s="966" t="s">
        <v>1768</v>
      </c>
      <c r="D734" s="967"/>
      <c r="E734" s="967"/>
      <c r="F734" s="1045"/>
      <c r="G734" s="559" t="s">
        <v>1194</v>
      </c>
      <c r="H734" s="966" t="s">
        <v>70</v>
      </c>
      <c r="I734" s="767"/>
      <c r="J734" s="467">
        <v>5</v>
      </c>
      <c r="K734" s="780"/>
      <c r="L734" s="1076"/>
      <c r="M734" s="1085" t="str">
        <f t="shared" si="163"/>
        <v/>
      </c>
      <c r="N734" s="1216" t="str">
        <f t="shared" si="162"/>
        <v/>
      </c>
      <c r="O734" s="1186"/>
      <c r="P734" s="1013" t="str">
        <f t="shared" si="166"/>
        <v/>
      </c>
      <c r="Q734" s="1272"/>
      <c r="R734" s="1283"/>
      <c r="S734" s="1014" t="str">
        <f t="shared" si="167"/>
        <v/>
      </c>
      <c r="T734" s="1231" t="str">
        <f t="shared" si="164"/>
        <v>Sin Iniciar</v>
      </c>
      <c r="U734" s="1164" t="str">
        <f t="shared" si="165"/>
        <v>6</v>
      </c>
      <c r="V734" s="845"/>
      <c r="W734" s="1302">
        <f t="shared" si="161"/>
        <v>1</v>
      </c>
    </row>
    <row r="735" spans="1:23" s="105" customFormat="1" ht="35.25" hidden="1" customHeight="1" outlineLevel="3" thickBot="1" x14ac:dyDescent="0.3">
      <c r="A735" s="1601"/>
      <c r="B735" s="1559"/>
      <c r="C735" s="966" t="s">
        <v>1768</v>
      </c>
      <c r="D735" s="967"/>
      <c r="E735" s="967"/>
      <c r="F735" s="1045"/>
      <c r="G735" s="559" t="s">
        <v>1195</v>
      </c>
      <c r="H735" s="966" t="s">
        <v>70</v>
      </c>
      <c r="I735" s="767"/>
      <c r="J735" s="467">
        <v>100</v>
      </c>
      <c r="K735" s="780"/>
      <c r="L735" s="1076"/>
      <c r="M735" s="1085" t="str">
        <f t="shared" si="163"/>
        <v/>
      </c>
      <c r="N735" s="1216" t="str">
        <f t="shared" si="162"/>
        <v/>
      </c>
      <c r="O735" s="1186"/>
      <c r="P735" s="1013" t="str">
        <f t="shared" si="166"/>
        <v/>
      </c>
      <c r="Q735" s="1272"/>
      <c r="R735" s="1283"/>
      <c r="S735" s="1014" t="str">
        <f t="shared" si="167"/>
        <v/>
      </c>
      <c r="T735" s="1231" t="str">
        <f t="shared" si="164"/>
        <v>Sin Iniciar</v>
      </c>
      <c r="U735" s="1164" t="str">
        <f t="shared" si="165"/>
        <v>6</v>
      </c>
      <c r="V735" s="845"/>
      <c r="W735" s="1302">
        <f t="shared" ref="W735:W798" si="168">1-R735</f>
        <v>1</v>
      </c>
    </row>
    <row r="736" spans="1:23" s="105" customFormat="1" ht="35.25" hidden="1" customHeight="1" outlineLevel="3" thickBot="1" x14ac:dyDescent="0.3">
      <c r="A736" s="1601"/>
      <c r="B736" s="1559"/>
      <c r="C736" s="966" t="s">
        <v>1768</v>
      </c>
      <c r="D736" s="967"/>
      <c r="E736" s="967"/>
      <c r="F736" s="1045"/>
      <c r="G736" s="559" t="s">
        <v>1196</v>
      </c>
      <c r="H736" s="966" t="s">
        <v>70</v>
      </c>
      <c r="I736" s="767"/>
      <c r="J736" s="467">
        <v>100</v>
      </c>
      <c r="K736" s="780"/>
      <c r="L736" s="1076"/>
      <c r="M736" s="1085" t="str">
        <f t="shared" si="163"/>
        <v/>
      </c>
      <c r="N736" s="1216" t="str">
        <f t="shared" si="162"/>
        <v/>
      </c>
      <c r="O736" s="1186"/>
      <c r="P736" s="1013" t="str">
        <f t="shared" si="166"/>
        <v/>
      </c>
      <c r="Q736" s="1272"/>
      <c r="R736" s="1283"/>
      <c r="S736" s="1014" t="str">
        <f t="shared" si="167"/>
        <v/>
      </c>
      <c r="T736" s="1231" t="str">
        <f t="shared" si="164"/>
        <v>Sin Iniciar</v>
      </c>
      <c r="U736" s="1164" t="str">
        <f t="shared" si="165"/>
        <v>6</v>
      </c>
      <c r="V736" s="845"/>
      <c r="W736" s="1302">
        <f t="shared" si="168"/>
        <v>1</v>
      </c>
    </row>
    <row r="737" spans="1:23" s="105" customFormat="1" ht="35.25" hidden="1" customHeight="1" outlineLevel="3" thickBot="1" x14ac:dyDescent="0.3">
      <c r="A737" s="1601"/>
      <c r="B737" s="1559"/>
      <c r="C737" s="966" t="s">
        <v>1768</v>
      </c>
      <c r="D737" s="967"/>
      <c r="E737" s="967"/>
      <c r="F737" s="1045"/>
      <c r="G737" s="559" t="s">
        <v>1197</v>
      </c>
      <c r="H737" s="966" t="s">
        <v>70</v>
      </c>
      <c r="I737" s="767"/>
      <c r="J737" s="467">
        <v>1</v>
      </c>
      <c r="K737" s="780"/>
      <c r="L737" s="1076"/>
      <c r="M737" s="1085" t="str">
        <f t="shared" si="163"/>
        <v/>
      </c>
      <c r="N737" s="1216" t="str">
        <f t="shared" ref="N737:N800" si="169">+IF(D737="","",IF(AND(MONTH($C$2)&gt;=MONTH(D737),MONTH($C$2)&lt;=MONTH(E737)),"X",""))</f>
        <v/>
      </c>
      <c r="O737" s="1186"/>
      <c r="P737" s="1013" t="str">
        <f t="shared" si="166"/>
        <v/>
      </c>
      <c r="Q737" s="1272"/>
      <c r="R737" s="1283"/>
      <c r="S737" s="1014" t="str">
        <f t="shared" si="167"/>
        <v/>
      </c>
      <c r="T737" s="1231" t="str">
        <f t="shared" si="164"/>
        <v>Sin Iniciar</v>
      </c>
      <c r="U737" s="1164" t="str">
        <f t="shared" si="165"/>
        <v>6</v>
      </c>
      <c r="V737" s="845"/>
      <c r="W737" s="1302">
        <f t="shared" si="168"/>
        <v>1</v>
      </c>
    </row>
    <row r="738" spans="1:23" s="105" customFormat="1" ht="35.25" hidden="1" customHeight="1" outlineLevel="3" thickBot="1" x14ac:dyDescent="0.3">
      <c r="A738" s="1601"/>
      <c r="B738" s="1559"/>
      <c r="C738" s="966" t="s">
        <v>1768</v>
      </c>
      <c r="D738" s="967"/>
      <c r="E738" s="967"/>
      <c r="F738" s="1045"/>
      <c r="G738" s="559" t="s">
        <v>1198</v>
      </c>
      <c r="H738" s="966" t="s">
        <v>70</v>
      </c>
      <c r="I738" s="767"/>
      <c r="J738" s="467">
        <v>1</v>
      </c>
      <c r="K738" s="780"/>
      <c r="L738" s="1076"/>
      <c r="M738" s="1085" t="str">
        <f t="shared" si="163"/>
        <v/>
      </c>
      <c r="N738" s="1216" t="str">
        <f t="shared" si="169"/>
        <v/>
      </c>
      <c r="O738" s="1186"/>
      <c r="P738" s="1013" t="str">
        <f t="shared" si="166"/>
        <v/>
      </c>
      <c r="Q738" s="1272"/>
      <c r="R738" s="1283"/>
      <c r="S738" s="1014" t="str">
        <f t="shared" si="167"/>
        <v/>
      </c>
      <c r="T738" s="1231" t="str">
        <f t="shared" si="164"/>
        <v>Sin Iniciar</v>
      </c>
      <c r="U738" s="1164" t="str">
        <f t="shared" si="165"/>
        <v>6</v>
      </c>
      <c r="V738" s="845"/>
      <c r="W738" s="1302">
        <f t="shared" si="168"/>
        <v>1</v>
      </c>
    </row>
    <row r="739" spans="1:23" s="105" customFormat="1" ht="35.25" hidden="1" customHeight="1" outlineLevel="3" thickBot="1" x14ac:dyDescent="0.3">
      <c r="A739" s="1601"/>
      <c r="B739" s="1559"/>
      <c r="C739" s="966" t="s">
        <v>1768</v>
      </c>
      <c r="D739" s="967"/>
      <c r="E739" s="967"/>
      <c r="F739" s="1045"/>
      <c r="G739" s="559" t="s">
        <v>1199</v>
      </c>
      <c r="H739" s="966" t="s">
        <v>70</v>
      </c>
      <c r="I739" s="767"/>
      <c r="J739" s="467">
        <v>1</v>
      </c>
      <c r="K739" s="780"/>
      <c r="L739" s="1076"/>
      <c r="M739" s="1085" t="str">
        <f t="shared" si="163"/>
        <v/>
      </c>
      <c r="N739" s="1216" t="str">
        <f t="shared" si="169"/>
        <v/>
      </c>
      <c r="O739" s="1186"/>
      <c r="P739" s="1013" t="str">
        <f t="shared" si="166"/>
        <v/>
      </c>
      <c r="Q739" s="1272"/>
      <c r="R739" s="1283"/>
      <c r="S739" s="1014" t="str">
        <f t="shared" si="167"/>
        <v/>
      </c>
      <c r="T739" s="1231" t="str">
        <f t="shared" si="164"/>
        <v>Sin Iniciar</v>
      </c>
      <c r="U739" s="1164" t="str">
        <f t="shared" si="165"/>
        <v>6</v>
      </c>
      <c r="V739" s="845"/>
      <c r="W739" s="1302">
        <f t="shared" si="168"/>
        <v>1</v>
      </c>
    </row>
    <row r="740" spans="1:23" s="105" customFormat="1" ht="39" hidden="1" customHeight="1" outlineLevel="3" thickBot="1" x14ac:dyDescent="0.3">
      <c r="A740" s="1601"/>
      <c r="B740" s="1559"/>
      <c r="C740" s="966" t="s">
        <v>1768</v>
      </c>
      <c r="D740" s="967"/>
      <c r="E740" s="967"/>
      <c r="F740" s="1045"/>
      <c r="G740" s="559" t="s">
        <v>1200</v>
      </c>
      <c r="H740" s="966" t="s">
        <v>70</v>
      </c>
      <c r="I740" s="767"/>
      <c r="J740" s="467">
        <v>1</v>
      </c>
      <c r="K740" s="780"/>
      <c r="L740" s="1076"/>
      <c r="M740" s="1085" t="str">
        <f t="shared" si="163"/>
        <v/>
      </c>
      <c r="N740" s="1216" t="str">
        <f t="shared" si="169"/>
        <v/>
      </c>
      <c r="O740" s="1186"/>
      <c r="P740" s="1013" t="str">
        <f t="shared" si="166"/>
        <v/>
      </c>
      <c r="Q740" s="1272"/>
      <c r="R740" s="1283"/>
      <c r="S740" s="1014" t="str">
        <f t="shared" si="167"/>
        <v/>
      </c>
      <c r="T740" s="1231" t="str">
        <f t="shared" si="164"/>
        <v>Sin Iniciar</v>
      </c>
      <c r="U740" s="1164" t="str">
        <f t="shared" si="165"/>
        <v>6</v>
      </c>
      <c r="V740" s="845"/>
      <c r="W740" s="1302">
        <f t="shared" si="168"/>
        <v>1</v>
      </c>
    </row>
    <row r="741" spans="1:23" s="105" customFormat="1" ht="39" hidden="1" customHeight="1" outlineLevel="3" thickBot="1" x14ac:dyDescent="0.3">
      <c r="A741" s="1601"/>
      <c r="B741" s="1559"/>
      <c r="C741" s="966" t="s">
        <v>1768</v>
      </c>
      <c r="D741" s="967"/>
      <c r="E741" s="967"/>
      <c r="F741" s="1045"/>
      <c r="G741" s="559" t="s">
        <v>1201</v>
      </c>
      <c r="H741" s="966" t="s">
        <v>70</v>
      </c>
      <c r="I741" s="767"/>
      <c r="J741" s="467">
        <v>1</v>
      </c>
      <c r="K741" s="780"/>
      <c r="L741" s="1076"/>
      <c r="M741" s="1085" t="str">
        <f t="shared" si="163"/>
        <v/>
      </c>
      <c r="N741" s="1216" t="str">
        <f t="shared" si="169"/>
        <v/>
      </c>
      <c r="O741" s="1186"/>
      <c r="P741" s="1013" t="str">
        <f t="shared" si="166"/>
        <v/>
      </c>
      <c r="Q741" s="1272"/>
      <c r="R741" s="1283"/>
      <c r="S741" s="1014" t="str">
        <f t="shared" si="167"/>
        <v/>
      </c>
      <c r="T741" s="1231" t="str">
        <f t="shared" si="164"/>
        <v>Sin Iniciar</v>
      </c>
      <c r="U741" s="1164" t="str">
        <f t="shared" si="165"/>
        <v>6</v>
      </c>
      <c r="V741" s="845"/>
      <c r="W741" s="1302">
        <f t="shared" si="168"/>
        <v>1</v>
      </c>
    </row>
    <row r="742" spans="1:23" s="105" customFormat="1" ht="35.25" hidden="1" customHeight="1" outlineLevel="3" thickBot="1" x14ac:dyDescent="0.3">
      <c r="A742" s="1601"/>
      <c r="B742" s="1559"/>
      <c r="C742" s="966" t="s">
        <v>1768</v>
      </c>
      <c r="D742" s="967"/>
      <c r="E742" s="967"/>
      <c r="F742" s="1045"/>
      <c r="G742" s="559" t="s">
        <v>1202</v>
      </c>
      <c r="H742" s="966" t="s">
        <v>70</v>
      </c>
      <c r="I742" s="767"/>
      <c r="J742" s="467">
        <v>1</v>
      </c>
      <c r="K742" s="780"/>
      <c r="L742" s="1076"/>
      <c r="M742" s="1085" t="str">
        <f t="shared" si="163"/>
        <v/>
      </c>
      <c r="N742" s="1216" t="str">
        <f t="shared" si="169"/>
        <v/>
      </c>
      <c r="O742" s="1186"/>
      <c r="P742" s="1013" t="str">
        <f t="shared" si="166"/>
        <v/>
      </c>
      <c r="Q742" s="1272"/>
      <c r="R742" s="1283"/>
      <c r="S742" s="1014" t="str">
        <f t="shared" si="167"/>
        <v/>
      </c>
      <c r="T742" s="1231" t="str">
        <f t="shared" si="164"/>
        <v>Sin Iniciar</v>
      </c>
      <c r="U742" s="1164" t="str">
        <f t="shared" si="165"/>
        <v>6</v>
      </c>
      <c r="V742" s="845"/>
      <c r="W742" s="1302">
        <f t="shared" si="168"/>
        <v>1</v>
      </c>
    </row>
    <row r="743" spans="1:23" s="105" customFormat="1" ht="35.25" hidden="1" customHeight="1" outlineLevel="3" thickBot="1" x14ac:dyDescent="0.3">
      <c r="A743" s="1601"/>
      <c r="B743" s="1559"/>
      <c r="C743" s="966" t="s">
        <v>1768</v>
      </c>
      <c r="D743" s="967"/>
      <c r="E743" s="967"/>
      <c r="F743" s="1045"/>
      <c r="G743" s="559" t="s">
        <v>1203</v>
      </c>
      <c r="H743" s="966" t="s">
        <v>70</v>
      </c>
      <c r="I743" s="767"/>
      <c r="J743" s="467">
        <v>10</v>
      </c>
      <c r="K743" s="780"/>
      <c r="L743" s="1076"/>
      <c r="M743" s="1085" t="str">
        <f t="shared" si="163"/>
        <v/>
      </c>
      <c r="N743" s="1216" t="str">
        <f t="shared" si="169"/>
        <v/>
      </c>
      <c r="O743" s="1186"/>
      <c r="P743" s="1013" t="str">
        <f t="shared" si="166"/>
        <v/>
      </c>
      <c r="Q743" s="1272"/>
      <c r="R743" s="1283"/>
      <c r="S743" s="1014" t="str">
        <f t="shared" si="167"/>
        <v/>
      </c>
      <c r="T743" s="1231" t="str">
        <f t="shared" si="164"/>
        <v>Sin Iniciar</v>
      </c>
      <c r="U743" s="1164" t="str">
        <f t="shared" si="165"/>
        <v>6</v>
      </c>
      <c r="V743" s="845"/>
      <c r="W743" s="1302">
        <f t="shared" si="168"/>
        <v>1</v>
      </c>
    </row>
    <row r="744" spans="1:23" s="105" customFormat="1" ht="35.25" hidden="1" customHeight="1" outlineLevel="3" thickBot="1" x14ac:dyDescent="0.3">
      <c r="A744" s="1601"/>
      <c r="B744" s="1559"/>
      <c r="C744" s="966" t="s">
        <v>1768</v>
      </c>
      <c r="D744" s="967"/>
      <c r="E744" s="967"/>
      <c r="F744" s="1045"/>
      <c r="G744" s="559" t="s">
        <v>1204</v>
      </c>
      <c r="H744" s="966" t="s">
        <v>70</v>
      </c>
      <c r="I744" s="767"/>
      <c r="J744" s="467">
        <v>3</v>
      </c>
      <c r="K744" s="780"/>
      <c r="L744" s="1076"/>
      <c r="M744" s="1085" t="str">
        <f t="shared" si="163"/>
        <v/>
      </c>
      <c r="N744" s="1216" t="str">
        <f t="shared" si="169"/>
        <v/>
      </c>
      <c r="O744" s="1186"/>
      <c r="P744" s="1013" t="str">
        <f t="shared" si="166"/>
        <v/>
      </c>
      <c r="Q744" s="1272"/>
      <c r="R744" s="1283"/>
      <c r="S744" s="1014" t="str">
        <f t="shared" si="167"/>
        <v/>
      </c>
      <c r="T744" s="1231" t="str">
        <f t="shared" si="164"/>
        <v>Sin Iniciar</v>
      </c>
      <c r="U744" s="1164" t="str">
        <f t="shared" si="165"/>
        <v>6</v>
      </c>
      <c r="V744" s="845"/>
      <c r="W744" s="1302">
        <f t="shared" si="168"/>
        <v>1</v>
      </c>
    </row>
    <row r="745" spans="1:23" s="105" customFormat="1" ht="39" hidden="1" customHeight="1" outlineLevel="3" thickBot="1" x14ac:dyDescent="0.3">
      <c r="A745" s="1601"/>
      <c r="B745" s="1559"/>
      <c r="C745" s="966" t="s">
        <v>1768</v>
      </c>
      <c r="D745" s="967"/>
      <c r="E745" s="967"/>
      <c r="F745" s="1045"/>
      <c r="G745" s="559" t="s">
        <v>1205</v>
      </c>
      <c r="H745" s="966" t="s">
        <v>70</v>
      </c>
      <c r="I745" s="767"/>
      <c r="J745" s="467">
        <v>1</v>
      </c>
      <c r="K745" s="780"/>
      <c r="L745" s="1076"/>
      <c r="M745" s="1085" t="str">
        <f t="shared" si="163"/>
        <v/>
      </c>
      <c r="N745" s="1216" t="str">
        <f t="shared" si="169"/>
        <v/>
      </c>
      <c r="O745" s="1186"/>
      <c r="P745" s="1013" t="str">
        <f t="shared" si="166"/>
        <v/>
      </c>
      <c r="Q745" s="1272"/>
      <c r="R745" s="1283"/>
      <c r="S745" s="1014" t="str">
        <f t="shared" si="167"/>
        <v/>
      </c>
      <c r="T745" s="1231" t="str">
        <f t="shared" si="164"/>
        <v>Sin Iniciar</v>
      </c>
      <c r="U745" s="1164" t="str">
        <f t="shared" si="165"/>
        <v>6</v>
      </c>
      <c r="V745" s="845"/>
      <c r="W745" s="1302">
        <f t="shared" si="168"/>
        <v>1</v>
      </c>
    </row>
    <row r="746" spans="1:23" s="105" customFormat="1" ht="35.25" hidden="1" customHeight="1" outlineLevel="3" thickBot="1" x14ac:dyDescent="0.3">
      <c r="A746" s="1601"/>
      <c r="B746" s="1559"/>
      <c r="C746" s="966" t="s">
        <v>1768</v>
      </c>
      <c r="D746" s="967"/>
      <c r="E746" s="967"/>
      <c r="F746" s="1045"/>
      <c r="G746" s="559" t="s">
        <v>1206</v>
      </c>
      <c r="H746" s="966" t="s">
        <v>70</v>
      </c>
      <c r="I746" s="767"/>
      <c r="J746" s="467">
        <v>1</v>
      </c>
      <c r="K746" s="780"/>
      <c r="L746" s="1076"/>
      <c r="M746" s="1085" t="str">
        <f t="shared" si="163"/>
        <v/>
      </c>
      <c r="N746" s="1216" t="str">
        <f t="shared" si="169"/>
        <v/>
      </c>
      <c r="O746" s="1186"/>
      <c r="P746" s="1013" t="str">
        <f t="shared" si="166"/>
        <v/>
      </c>
      <c r="Q746" s="1272"/>
      <c r="R746" s="1283"/>
      <c r="S746" s="1014" t="str">
        <f t="shared" si="167"/>
        <v/>
      </c>
      <c r="T746" s="1231" t="str">
        <f t="shared" si="164"/>
        <v>Sin Iniciar</v>
      </c>
      <c r="U746" s="1164" t="str">
        <f t="shared" si="165"/>
        <v>6</v>
      </c>
      <c r="V746" s="845"/>
      <c r="W746" s="1302">
        <f t="shared" si="168"/>
        <v>1</v>
      </c>
    </row>
    <row r="747" spans="1:23" s="105" customFormat="1" ht="35.25" hidden="1" customHeight="1" outlineLevel="3" thickBot="1" x14ac:dyDescent="0.3">
      <c r="A747" s="1601"/>
      <c r="B747" s="1559"/>
      <c r="C747" s="966" t="s">
        <v>1768</v>
      </c>
      <c r="D747" s="967"/>
      <c r="E747" s="967"/>
      <c r="F747" s="1045"/>
      <c r="G747" s="559" t="s">
        <v>1207</v>
      </c>
      <c r="H747" s="966" t="s">
        <v>70</v>
      </c>
      <c r="I747" s="767"/>
      <c r="J747" s="467">
        <v>1</v>
      </c>
      <c r="K747" s="780"/>
      <c r="L747" s="1076"/>
      <c r="M747" s="1085" t="str">
        <f t="shared" si="163"/>
        <v/>
      </c>
      <c r="N747" s="1216" t="str">
        <f t="shared" si="169"/>
        <v/>
      </c>
      <c r="O747" s="1186"/>
      <c r="P747" s="1013" t="str">
        <f t="shared" si="166"/>
        <v/>
      </c>
      <c r="Q747" s="1272"/>
      <c r="R747" s="1283"/>
      <c r="S747" s="1014" t="str">
        <f t="shared" si="167"/>
        <v/>
      </c>
      <c r="T747" s="1231" t="str">
        <f t="shared" si="164"/>
        <v>Sin Iniciar</v>
      </c>
      <c r="U747" s="1164" t="str">
        <f t="shared" si="165"/>
        <v>6</v>
      </c>
      <c r="V747" s="845"/>
      <c r="W747" s="1302">
        <f t="shared" si="168"/>
        <v>1</v>
      </c>
    </row>
    <row r="748" spans="1:23" s="105" customFormat="1" ht="39" hidden="1" customHeight="1" outlineLevel="3" thickBot="1" x14ac:dyDescent="0.3">
      <c r="A748" s="1601"/>
      <c r="B748" s="1559"/>
      <c r="C748" s="966" t="s">
        <v>1768</v>
      </c>
      <c r="D748" s="967"/>
      <c r="E748" s="967"/>
      <c r="F748" s="1045"/>
      <c r="G748" s="559" t="s">
        <v>1208</v>
      </c>
      <c r="H748" s="966" t="s">
        <v>70</v>
      </c>
      <c r="I748" s="767"/>
      <c r="J748" s="467">
        <v>3</v>
      </c>
      <c r="K748" s="780"/>
      <c r="L748" s="1076"/>
      <c r="M748" s="1085" t="str">
        <f t="shared" ref="M748:M811" si="170">+IF(D748="","",IF(MONTH($C$2)&lt;MONTH(D748),"",E748-D748))</f>
        <v/>
      </c>
      <c r="N748" s="1216" t="str">
        <f t="shared" si="169"/>
        <v/>
      </c>
      <c r="O748" s="1186"/>
      <c r="P748" s="1013" t="str">
        <f t="shared" si="166"/>
        <v/>
      </c>
      <c r="Q748" s="1272"/>
      <c r="R748" s="1283"/>
      <c r="S748" s="1014" t="str">
        <f t="shared" si="167"/>
        <v/>
      </c>
      <c r="T748" s="1231" t="str">
        <f t="shared" si="164"/>
        <v>Sin Iniciar</v>
      </c>
      <c r="U748" s="1164" t="str">
        <f t="shared" si="165"/>
        <v>6</v>
      </c>
      <c r="V748" s="845"/>
      <c r="W748" s="1302">
        <f t="shared" si="168"/>
        <v>1</v>
      </c>
    </row>
    <row r="749" spans="1:23" s="105" customFormat="1" ht="39" hidden="1" customHeight="1" outlineLevel="3" thickBot="1" x14ac:dyDescent="0.3">
      <c r="A749" s="1601"/>
      <c r="B749" s="1559"/>
      <c r="C749" s="966" t="s">
        <v>1768</v>
      </c>
      <c r="D749" s="967"/>
      <c r="E749" s="967"/>
      <c r="F749" s="1045"/>
      <c r="G749" s="559" t="s">
        <v>1208</v>
      </c>
      <c r="H749" s="966" t="s">
        <v>70</v>
      </c>
      <c r="I749" s="767"/>
      <c r="J749" s="467">
        <v>3</v>
      </c>
      <c r="K749" s="780"/>
      <c r="L749" s="1076"/>
      <c r="M749" s="1085" t="str">
        <f t="shared" si="170"/>
        <v/>
      </c>
      <c r="N749" s="1216" t="str">
        <f t="shared" si="169"/>
        <v/>
      </c>
      <c r="O749" s="1186"/>
      <c r="P749" s="1013" t="str">
        <f t="shared" si="166"/>
        <v/>
      </c>
      <c r="Q749" s="1272"/>
      <c r="R749" s="1283"/>
      <c r="S749" s="1014" t="str">
        <f t="shared" si="167"/>
        <v/>
      </c>
      <c r="T749" s="1231" t="str">
        <f t="shared" si="164"/>
        <v>Sin Iniciar</v>
      </c>
      <c r="U749" s="1164" t="str">
        <f t="shared" si="165"/>
        <v>6</v>
      </c>
      <c r="V749" s="845"/>
      <c r="W749" s="1302">
        <f t="shared" si="168"/>
        <v>1</v>
      </c>
    </row>
    <row r="750" spans="1:23" s="105" customFormat="1" ht="39" hidden="1" customHeight="1" outlineLevel="3" thickBot="1" x14ac:dyDescent="0.3">
      <c r="A750" s="1601"/>
      <c r="B750" s="1559"/>
      <c r="C750" s="966" t="s">
        <v>1768</v>
      </c>
      <c r="D750" s="967"/>
      <c r="E750" s="967"/>
      <c r="F750" s="1045"/>
      <c r="G750" s="559" t="s">
        <v>1209</v>
      </c>
      <c r="H750" s="966" t="s">
        <v>70</v>
      </c>
      <c r="I750" s="767"/>
      <c r="J750" s="467">
        <v>3</v>
      </c>
      <c r="K750" s="780"/>
      <c r="L750" s="1076"/>
      <c r="M750" s="1085" t="str">
        <f t="shared" si="170"/>
        <v/>
      </c>
      <c r="N750" s="1216" t="str">
        <f t="shared" si="169"/>
        <v/>
      </c>
      <c r="O750" s="1186"/>
      <c r="P750" s="1013" t="str">
        <f t="shared" si="166"/>
        <v/>
      </c>
      <c r="Q750" s="1272"/>
      <c r="R750" s="1283"/>
      <c r="S750" s="1014" t="str">
        <f t="shared" si="167"/>
        <v/>
      </c>
      <c r="T750" s="1231" t="str">
        <f t="shared" si="164"/>
        <v>Sin Iniciar</v>
      </c>
      <c r="U750" s="1164" t="str">
        <f t="shared" si="165"/>
        <v>6</v>
      </c>
      <c r="V750" s="845"/>
      <c r="W750" s="1302">
        <f t="shared" si="168"/>
        <v>1</v>
      </c>
    </row>
    <row r="751" spans="1:23" s="105" customFormat="1" ht="35.25" hidden="1" customHeight="1" outlineLevel="3" thickBot="1" x14ac:dyDescent="0.3">
      <c r="A751" s="1601"/>
      <c r="B751" s="1559"/>
      <c r="C751" s="966" t="s">
        <v>1768</v>
      </c>
      <c r="D751" s="967"/>
      <c r="E751" s="967"/>
      <c r="F751" s="1045"/>
      <c r="G751" s="559" t="s">
        <v>1210</v>
      </c>
      <c r="H751" s="966" t="s">
        <v>70</v>
      </c>
      <c r="I751" s="767"/>
      <c r="J751" s="467">
        <v>50</v>
      </c>
      <c r="K751" s="780"/>
      <c r="L751" s="1076"/>
      <c r="M751" s="1085" t="str">
        <f t="shared" si="170"/>
        <v/>
      </c>
      <c r="N751" s="1216" t="str">
        <f t="shared" si="169"/>
        <v/>
      </c>
      <c r="O751" s="1186"/>
      <c r="P751" s="1013" t="str">
        <f t="shared" si="166"/>
        <v/>
      </c>
      <c r="Q751" s="1272"/>
      <c r="R751" s="1283"/>
      <c r="S751" s="1014" t="str">
        <f t="shared" si="167"/>
        <v/>
      </c>
      <c r="T751" s="1231" t="str">
        <f t="shared" si="164"/>
        <v>Sin Iniciar</v>
      </c>
      <c r="U751" s="1164" t="str">
        <f t="shared" si="165"/>
        <v>6</v>
      </c>
      <c r="V751" s="845"/>
      <c r="W751" s="1302">
        <f t="shared" si="168"/>
        <v>1</v>
      </c>
    </row>
    <row r="752" spans="1:23" s="105" customFormat="1" ht="39" hidden="1" customHeight="1" outlineLevel="3" thickBot="1" x14ac:dyDescent="0.3">
      <c r="A752" s="1601"/>
      <c r="B752" s="1559"/>
      <c r="C752" s="966" t="s">
        <v>1768</v>
      </c>
      <c r="D752" s="967"/>
      <c r="E752" s="967"/>
      <c r="F752" s="1045"/>
      <c r="G752" s="559" t="s">
        <v>1211</v>
      </c>
      <c r="H752" s="966" t="s">
        <v>70</v>
      </c>
      <c r="I752" s="767"/>
      <c r="J752" s="467">
        <v>15</v>
      </c>
      <c r="K752" s="780"/>
      <c r="L752" s="1076"/>
      <c r="M752" s="1085" t="str">
        <f t="shared" si="170"/>
        <v/>
      </c>
      <c r="N752" s="1216" t="str">
        <f t="shared" si="169"/>
        <v/>
      </c>
      <c r="O752" s="1186"/>
      <c r="P752" s="1013" t="str">
        <f t="shared" si="166"/>
        <v/>
      </c>
      <c r="Q752" s="1272"/>
      <c r="R752" s="1283"/>
      <c r="S752" s="1014" t="str">
        <f t="shared" si="167"/>
        <v/>
      </c>
      <c r="T752" s="1231" t="str">
        <f t="shared" si="164"/>
        <v>Sin Iniciar</v>
      </c>
      <c r="U752" s="1164" t="str">
        <f t="shared" si="165"/>
        <v>6</v>
      </c>
      <c r="V752" s="845"/>
      <c r="W752" s="1302">
        <f t="shared" si="168"/>
        <v>1</v>
      </c>
    </row>
    <row r="753" spans="1:23" s="105" customFormat="1" ht="39" hidden="1" customHeight="1" outlineLevel="3" thickBot="1" x14ac:dyDescent="0.3">
      <c r="A753" s="1601"/>
      <c r="B753" s="1559"/>
      <c r="C753" s="966" t="s">
        <v>1768</v>
      </c>
      <c r="D753" s="967"/>
      <c r="E753" s="967"/>
      <c r="F753" s="1045"/>
      <c r="G753" s="559" t="s">
        <v>1212</v>
      </c>
      <c r="H753" s="966" t="s">
        <v>70</v>
      </c>
      <c r="I753" s="767"/>
      <c r="J753" s="467">
        <v>2</v>
      </c>
      <c r="K753" s="780"/>
      <c r="L753" s="1076"/>
      <c r="M753" s="1085" t="str">
        <f t="shared" si="170"/>
        <v/>
      </c>
      <c r="N753" s="1216" t="str">
        <f t="shared" si="169"/>
        <v/>
      </c>
      <c r="O753" s="1186"/>
      <c r="P753" s="1013" t="str">
        <f t="shared" si="166"/>
        <v/>
      </c>
      <c r="Q753" s="1272"/>
      <c r="R753" s="1283"/>
      <c r="S753" s="1014" t="str">
        <f t="shared" si="167"/>
        <v/>
      </c>
      <c r="T753" s="1231" t="str">
        <f t="shared" si="164"/>
        <v>Sin Iniciar</v>
      </c>
      <c r="U753" s="1164" t="str">
        <f t="shared" si="165"/>
        <v>6</v>
      </c>
      <c r="V753" s="845"/>
      <c r="W753" s="1302">
        <f t="shared" si="168"/>
        <v>1</v>
      </c>
    </row>
    <row r="754" spans="1:23" s="105" customFormat="1" ht="39" hidden="1" customHeight="1" outlineLevel="3" thickBot="1" x14ac:dyDescent="0.3">
      <c r="A754" s="1601"/>
      <c r="B754" s="1559"/>
      <c r="C754" s="966" t="s">
        <v>1768</v>
      </c>
      <c r="D754" s="967"/>
      <c r="E754" s="967"/>
      <c r="F754" s="1045"/>
      <c r="G754" s="559" t="s">
        <v>1213</v>
      </c>
      <c r="H754" s="966" t="s">
        <v>70</v>
      </c>
      <c r="I754" s="767"/>
      <c r="J754" s="467">
        <v>2</v>
      </c>
      <c r="K754" s="780"/>
      <c r="L754" s="1076"/>
      <c r="M754" s="1085" t="str">
        <f t="shared" si="170"/>
        <v/>
      </c>
      <c r="N754" s="1216" t="str">
        <f t="shared" si="169"/>
        <v/>
      </c>
      <c r="O754" s="1186"/>
      <c r="P754" s="1013" t="str">
        <f t="shared" si="166"/>
        <v/>
      </c>
      <c r="Q754" s="1272"/>
      <c r="R754" s="1283"/>
      <c r="S754" s="1014" t="str">
        <f t="shared" si="167"/>
        <v/>
      </c>
      <c r="T754" s="1231" t="str">
        <f t="shared" si="164"/>
        <v>Sin Iniciar</v>
      </c>
      <c r="U754" s="1164" t="str">
        <f t="shared" si="165"/>
        <v>6</v>
      </c>
      <c r="V754" s="845"/>
      <c r="W754" s="1302">
        <f t="shared" si="168"/>
        <v>1</v>
      </c>
    </row>
    <row r="755" spans="1:23" s="105" customFormat="1" ht="39" hidden="1" customHeight="1" outlineLevel="3" thickBot="1" x14ac:dyDescent="0.3">
      <c r="A755" s="1601"/>
      <c r="B755" s="1559"/>
      <c r="C755" s="966" t="s">
        <v>1768</v>
      </c>
      <c r="D755" s="967"/>
      <c r="E755" s="967"/>
      <c r="F755" s="1045"/>
      <c r="G755" s="559" t="s">
        <v>1214</v>
      </c>
      <c r="H755" s="966" t="s">
        <v>70</v>
      </c>
      <c r="I755" s="767"/>
      <c r="J755" s="467">
        <v>2</v>
      </c>
      <c r="K755" s="780"/>
      <c r="L755" s="1076"/>
      <c r="M755" s="1085" t="str">
        <f t="shared" si="170"/>
        <v/>
      </c>
      <c r="N755" s="1216" t="str">
        <f t="shared" si="169"/>
        <v/>
      </c>
      <c r="O755" s="1186"/>
      <c r="P755" s="1013" t="str">
        <f t="shared" si="166"/>
        <v/>
      </c>
      <c r="Q755" s="1272"/>
      <c r="R755" s="1283"/>
      <c r="S755" s="1014" t="str">
        <f t="shared" si="167"/>
        <v/>
      </c>
      <c r="T755" s="1231" t="str">
        <f t="shared" si="164"/>
        <v>Sin Iniciar</v>
      </c>
      <c r="U755" s="1164" t="str">
        <f t="shared" si="165"/>
        <v>6</v>
      </c>
      <c r="V755" s="845"/>
      <c r="W755" s="1302">
        <f t="shared" si="168"/>
        <v>1</v>
      </c>
    </row>
    <row r="756" spans="1:23" s="105" customFormat="1" ht="39" hidden="1" customHeight="1" outlineLevel="3" thickBot="1" x14ac:dyDescent="0.3">
      <c r="A756" s="1601"/>
      <c r="B756" s="1559"/>
      <c r="C756" s="966" t="s">
        <v>1768</v>
      </c>
      <c r="D756" s="967"/>
      <c r="E756" s="967"/>
      <c r="F756" s="1045"/>
      <c r="G756" s="559" t="s">
        <v>1215</v>
      </c>
      <c r="H756" s="966" t="s">
        <v>70</v>
      </c>
      <c r="I756" s="767"/>
      <c r="J756" s="467">
        <v>10</v>
      </c>
      <c r="K756" s="780"/>
      <c r="L756" s="1076"/>
      <c r="M756" s="1085" t="str">
        <f t="shared" si="170"/>
        <v/>
      </c>
      <c r="N756" s="1216" t="str">
        <f t="shared" si="169"/>
        <v/>
      </c>
      <c r="O756" s="1186"/>
      <c r="P756" s="1013" t="str">
        <f t="shared" si="166"/>
        <v/>
      </c>
      <c r="Q756" s="1272"/>
      <c r="R756" s="1283"/>
      <c r="S756" s="1014" t="str">
        <f t="shared" si="167"/>
        <v/>
      </c>
      <c r="T756" s="1231" t="str">
        <f t="shared" si="164"/>
        <v>Sin Iniciar</v>
      </c>
      <c r="U756" s="1164" t="str">
        <f t="shared" si="165"/>
        <v>6</v>
      </c>
      <c r="V756" s="845"/>
      <c r="W756" s="1302">
        <f t="shared" si="168"/>
        <v>1</v>
      </c>
    </row>
    <row r="757" spans="1:23" s="105" customFormat="1" ht="39" hidden="1" customHeight="1" outlineLevel="3" thickBot="1" x14ac:dyDescent="0.3">
      <c r="A757" s="1601"/>
      <c r="B757" s="1559"/>
      <c r="C757" s="966" t="s">
        <v>1768</v>
      </c>
      <c r="D757" s="967"/>
      <c r="E757" s="967"/>
      <c r="F757" s="1045"/>
      <c r="G757" s="559" t="s">
        <v>1216</v>
      </c>
      <c r="H757" s="966" t="s">
        <v>70</v>
      </c>
      <c r="I757" s="767"/>
      <c r="J757" s="467">
        <v>10</v>
      </c>
      <c r="K757" s="780"/>
      <c r="L757" s="1076"/>
      <c r="M757" s="1085" t="str">
        <f t="shared" si="170"/>
        <v/>
      </c>
      <c r="N757" s="1216" t="str">
        <f t="shared" si="169"/>
        <v/>
      </c>
      <c r="O757" s="1186"/>
      <c r="P757" s="1013" t="str">
        <f t="shared" si="166"/>
        <v/>
      </c>
      <c r="Q757" s="1272"/>
      <c r="R757" s="1283"/>
      <c r="S757" s="1014" t="str">
        <f t="shared" si="167"/>
        <v/>
      </c>
      <c r="T757" s="1231" t="str">
        <f t="shared" si="164"/>
        <v>Sin Iniciar</v>
      </c>
      <c r="U757" s="1164" t="str">
        <f t="shared" si="165"/>
        <v>6</v>
      </c>
      <c r="V757" s="845"/>
      <c r="W757" s="1302">
        <f t="shared" si="168"/>
        <v>1</v>
      </c>
    </row>
    <row r="758" spans="1:23" s="105" customFormat="1" ht="39" hidden="1" customHeight="1" outlineLevel="3" thickBot="1" x14ac:dyDescent="0.3">
      <c r="A758" s="1601"/>
      <c r="B758" s="1559"/>
      <c r="C758" s="966" t="s">
        <v>1768</v>
      </c>
      <c r="D758" s="967"/>
      <c r="E758" s="967"/>
      <c r="F758" s="1045"/>
      <c r="G758" s="559" t="s">
        <v>1217</v>
      </c>
      <c r="H758" s="966" t="s">
        <v>70</v>
      </c>
      <c r="I758" s="767"/>
      <c r="J758" s="467">
        <v>15</v>
      </c>
      <c r="K758" s="780"/>
      <c r="L758" s="1076"/>
      <c r="M758" s="1085" t="str">
        <f t="shared" si="170"/>
        <v/>
      </c>
      <c r="N758" s="1216" t="str">
        <f t="shared" si="169"/>
        <v/>
      </c>
      <c r="O758" s="1186"/>
      <c r="P758" s="1013" t="str">
        <f t="shared" si="166"/>
        <v/>
      </c>
      <c r="Q758" s="1272"/>
      <c r="R758" s="1283"/>
      <c r="S758" s="1014" t="str">
        <f t="shared" si="167"/>
        <v/>
      </c>
      <c r="T758" s="1231" t="str">
        <f t="shared" ref="T758:T821" si="171">+IF(S758="","Sin Iniciar",IF(S758&lt;0.6,"Crítico",IF(S758&lt;0.9,"En Proceso",IF(AND(P758=1,Q758=1,S758=1),"Terminado","Normal"))))</f>
        <v>Sin Iniciar</v>
      </c>
      <c r="U758" s="1164" t="str">
        <f t="shared" ref="U758:U821" si="172">+IF(T758="","",IF(T758="Sin Iniciar","6",IF(T758="Crítico","L",IF(T758="En Proceso","K",IF(T758="Normal","J","B")))))</f>
        <v>6</v>
      </c>
      <c r="V758" s="845"/>
      <c r="W758" s="1302">
        <f t="shared" si="168"/>
        <v>1</v>
      </c>
    </row>
    <row r="759" spans="1:23" s="105" customFormat="1" ht="35.25" hidden="1" customHeight="1" outlineLevel="3" thickBot="1" x14ac:dyDescent="0.3">
      <c r="A759" s="1601"/>
      <c r="B759" s="1559"/>
      <c r="C759" s="966" t="s">
        <v>1768</v>
      </c>
      <c r="D759" s="967"/>
      <c r="E759" s="967"/>
      <c r="F759" s="1045"/>
      <c r="G759" s="559" t="s">
        <v>1218</v>
      </c>
      <c r="H759" s="966" t="s">
        <v>70</v>
      </c>
      <c r="I759" s="767"/>
      <c r="J759" s="467">
        <v>5</v>
      </c>
      <c r="K759" s="780"/>
      <c r="L759" s="1076"/>
      <c r="M759" s="1085" t="str">
        <f t="shared" si="170"/>
        <v/>
      </c>
      <c r="N759" s="1216" t="str">
        <f t="shared" si="169"/>
        <v/>
      </c>
      <c r="O759" s="1186"/>
      <c r="P759" s="1013" t="str">
        <f t="shared" si="166"/>
        <v/>
      </c>
      <c r="Q759" s="1272"/>
      <c r="R759" s="1283"/>
      <c r="S759" s="1014" t="str">
        <f t="shared" si="167"/>
        <v/>
      </c>
      <c r="T759" s="1231" t="str">
        <f t="shared" si="171"/>
        <v>Sin Iniciar</v>
      </c>
      <c r="U759" s="1164" t="str">
        <f t="shared" si="172"/>
        <v>6</v>
      </c>
      <c r="V759" s="845"/>
      <c r="W759" s="1302">
        <f t="shared" si="168"/>
        <v>1</v>
      </c>
    </row>
    <row r="760" spans="1:23" s="105" customFormat="1" ht="39" hidden="1" customHeight="1" outlineLevel="3" thickBot="1" x14ac:dyDescent="0.3">
      <c r="A760" s="1601"/>
      <c r="B760" s="1559"/>
      <c r="C760" s="966" t="s">
        <v>1768</v>
      </c>
      <c r="D760" s="967"/>
      <c r="E760" s="967"/>
      <c r="F760" s="1045"/>
      <c r="G760" s="559" t="s">
        <v>1219</v>
      </c>
      <c r="H760" s="966" t="s">
        <v>70</v>
      </c>
      <c r="I760" s="767"/>
      <c r="J760" s="467">
        <v>4</v>
      </c>
      <c r="K760" s="780"/>
      <c r="L760" s="1076"/>
      <c r="M760" s="1085" t="str">
        <f t="shared" si="170"/>
        <v/>
      </c>
      <c r="N760" s="1216" t="str">
        <f t="shared" si="169"/>
        <v/>
      </c>
      <c r="O760" s="1186"/>
      <c r="P760" s="1013" t="str">
        <f t="shared" si="166"/>
        <v/>
      </c>
      <c r="Q760" s="1272"/>
      <c r="R760" s="1283"/>
      <c r="S760" s="1014" t="str">
        <f t="shared" si="167"/>
        <v/>
      </c>
      <c r="T760" s="1231" t="str">
        <f t="shared" si="171"/>
        <v>Sin Iniciar</v>
      </c>
      <c r="U760" s="1164" t="str">
        <f t="shared" si="172"/>
        <v>6</v>
      </c>
      <c r="V760" s="845"/>
      <c r="W760" s="1302">
        <f t="shared" si="168"/>
        <v>1</v>
      </c>
    </row>
    <row r="761" spans="1:23" s="105" customFormat="1" ht="51.75" hidden="1" customHeight="1" outlineLevel="3" thickBot="1" x14ac:dyDescent="0.3">
      <c r="A761" s="1601"/>
      <c r="B761" s="1559"/>
      <c r="C761" s="966" t="s">
        <v>1768</v>
      </c>
      <c r="D761" s="967"/>
      <c r="E761" s="967"/>
      <c r="F761" s="1045"/>
      <c r="G761" s="559" t="s">
        <v>1220</v>
      </c>
      <c r="H761" s="966" t="s">
        <v>70</v>
      </c>
      <c r="I761" s="767"/>
      <c r="J761" s="467">
        <v>3</v>
      </c>
      <c r="K761" s="780"/>
      <c r="L761" s="1076"/>
      <c r="M761" s="1085" t="str">
        <f t="shared" si="170"/>
        <v/>
      </c>
      <c r="N761" s="1216" t="str">
        <f t="shared" si="169"/>
        <v/>
      </c>
      <c r="O761" s="1186"/>
      <c r="P761" s="1013" t="str">
        <f t="shared" si="166"/>
        <v/>
      </c>
      <c r="Q761" s="1272"/>
      <c r="R761" s="1283"/>
      <c r="S761" s="1014" t="str">
        <f t="shared" si="167"/>
        <v/>
      </c>
      <c r="T761" s="1231" t="str">
        <f t="shared" si="171"/>
        <v>Sin Iniciar</v>
      </c>
      <c r="U761" s="1164" t="str">
        <f t="shared" si="172"/>
        <v>6</v>
      </c>
      <c r="V761" s="845"/>
      <c r="W761" s="1302">
        <f t="shared" si="168"/>
        <v>1</v>
      </c>
    </row>
    <row r="762" spans="1:23" s="105" customFormat="1" ht="35.25" hidden="1" customHeight="1" outlineLevel="3" thickBot="1" x14ac:dyDescent="0.3">
      <c r="A762" s="1601"/>
      <c r="B762" s="1559"/>
      <c r="C762" s="966" t="s">
        <v>1768</v>
      </c>
      <c r="D762" s="967"/>
      <c r="E762" s="967"/>
      <c r="F762" s="1045"/>
      <c r="G762" s="559" t="s">
        <v>1221</v>
      </c>
      <c r="H762" s="966" t="s">
        <v>70</v>
      </c>
      <c r="I762" s="767"/>
      <c r="J762" s="467">
        <v>50</v>
      </c>
      <c r="K762" s="780"/>
      <c r="L762" s="1076"/>
      <c r="M762" s="1085" t="str">
        <f t="shared" si="170"/>
        <v/>
      </c>
      <c r="N762" s="1216" t="str">
        <f t="shared" si="169"/>
        <v/>
      </c>
      <c r="O762" s="1186"/>
      <c r="P762" s="1013" t="str">
        <f t="shared" si="166"/>
        <v/>
      </c>
      <c r="Q762" s="1272"/>
      <c r="R762" s="1283"/>
      <c r="S762" s="1014" t="str">
        <f t="shared" si="167"/>
        <v/>
      </c>
      <c r="T762" s="1231" t="str">
        <f t="shared" si="171"/>
        <v>Sin Iniciar</v>
      </c>
      <c r="U762" s="1164" t="str">
        <f t="shared" si="172"/>
        <v>6</v>
      </c>
      <c r="V762" s="845"/>
      <c r="W762" s="1302">
        <f t="shared" si="168"/>
        <v>1</v>
      </c>
    </row>
    <row r="763" spans="1:23" s="105" customFormat="1" ht="39" hidden="1" customHeight="1" outlineLevel="3" thickBot="1" x14ac:dyDescent="0.3">
      <c r="A763" s="1601"/>
      <c r="B763" s="1559"/>
      <c r="C763" s="966" t="s">
        <v>1768</v>
      </c>
      <c r="D763" s="967"/>
      <c r="E763" s="967"/>
      <c r="F763" s="1045"/>
      <c r="G763" s="559" t="s">
        <v>1222</v>
      </c>
      <c r="H763" s="966" t="s">
        <v>70</v>
      </c>
      <c r="I763" s="767"/>
      <c r="J763" s="467">
        <v>50</v>
      </c>
      <c r="K763" s="780"/>
      <c r="L763" s="1076"/>
      <c r="M763" s="1085" t="str">
        <f t="shared" si="170"/>
        <v/>
      </c>
      <c r="N763" s="1216" t="str">
        <f t="shared" si="169"/>
        <v/>
      </c>
      <c r="O763" s="1186"/>
      <c r="P763" s="1013" t="str">
        <f t="shared" si="166"/>
        <v/>
      </c>
      <c r="Q763" s="1272"/>
      <c r="R763" s="1283"/>
      <c r="S763" s="1014" t="str">
        <f t="shared" si="167"/>
        <v/>
      </c>
      <c r="T763" s="1231" t="str">
        <f t="shared" si="171"/>
        <v>Sin Iniciar</v>
      </c>
      <c r="U763" s="1164" t="str">
        <f t="shared" si="172"/>
        <v>6</v>
      </c>
      <c r="V763" s="845"/>
      <c r="W763" s="1302">
        <f t="shared" si="168"/>
        <v>1</v>
      </c>
    </row>
    <row r="764" spans="1:23" s="105" customFormat="1" ht="39" hidden="1" customHeight="1" outlineLevel="3" thickBot="1" x14ac:dyDescent="0.3">
      <c r="A764" s="1601"/>
      <c r="B764" s="1559"/>
      <c r="C764" s="966" t="s">
        <v>1768</v>
      </c>
      <c r="D764" s="967"/>
      <c r="E764" s="967"/>
      <c r="F764" s="1045"/>
      <c r="G764" s="559" t="s">
        <v>1223</v>
      </c>
      <c r="H764" s="966" t="s">
        <v>70</v>
      </c>
      <c r="I764" s="767"/>
      <c r="J764" s="467">
        <v>50</v>
      </c>
      <c r="K764" s="780"/>
      <c r="L764" s="1076"/>
      <c r="M764" s="1085" t="str">
        <f t="shared" si="170"/>
        <v/>
      </c>
      <c r="N764" s="1216" t="str">
        <f t="shared" si="169"/>
        <v/>
      </c>
      <c r="O764" s="1186"/>
      <c r="P764" s="1013" t="str">
        <f t="shared" si="166"/>
        <v/>
      </c>
      <c r="Q764" s="1272"/>
      <c r="R764" s="1283"/>
      <c r="S764" s="1014" t="str">
        <f t="shared" si="167"/>
        <v/>
      </c>
      <c r="T764" s="1231" t="str">
        <f t="shared" si="171"/>
        <v>Sin Iniciar</v>
      </c>
      <c r="U764" s="1164" t="str">
        <f t="shared" si="172"/>
        <v>6</v>
      </c>
      <c r="V764" s="845"/>
      <c r="W764" s="1302">
        <f t="shared" si="168"/>
        <v>1</v>
      </c>
    </row>
    <row r="765" spans="1:23" s="105" customFormat="1" ht="35.25" hidden="1" customHeight="1" outlineLevel="3" thickBot="1" x14ac:dyDescent="0.3">
      <c r="A765" s="1601"/>
      <c r="B765" s="1559"/>
      <c r="C765" s="966" t="s">
        <v>1768</v>
      </c>
      <c r="D765" s="967"/>
      <c r="E765" s="967"/>
      <c r="F765" s="1045"/>
      <c r="G765" s="559" t="s">
        <v>1224</v>
      </c>
      <c r="H765" s="966" t="s">
        <v>70</v>
      </c>
      <c r="I765" s="767"/>
      <c r="J765" s="467">
        <v>50</v>
      </c>
      <c r="K765" s="780"/>
      <c r="L765" s="1076"/>
      <c r="M765" s="1085" t="str">
        <f t="shared" si="170"/>
        <v/>
      </c>
      <c r="N765" s="1216" t="str">
        <f t="shared" si="169"/>
        <v/>
      </c>
      <c r="O765" s="1186"/>
      <c r="P765" s="1013" t="str">
        <f t="shared" si="166"/>
        <v/>
      </c>
      <c r="Q765" s="1272"/>
      <c r="R765" s="1283"/>
      <c r="S765" s="1014" t="str">
        <f t="shared" si="167"/>
        <v/>
      </c>
      <c r="T765" s="1231" t="str">
        <f t="shared" si="171"/>
        <v>Sin Iniciar</v>
      </c>
      <c r="U765" s="1164" t="str">
        <f t="shared" si="172"/>
        <v>6</v>
      </c>
      <c r="V765" s="845"/>
      <c r="W765" s="1302">
        <f t="shared" si="168"/>
        <v>1</v>
      </c>
    </row>
    <row r="766" spans="1:23" s="105" customFormat="1" ht="35.25" hidden="1" customHeight="1" outlineLevel="3" thickBot="1" x14ac:dyDescent="0.3">
      <c r="A766" s="1601"/>
      <c r="B766" s="1559"/>
      <c r="C766" s="966" t="s">
        <v>1768</v>
      </c>
      <c r="D766" s="967"/>
      <c r="E766" s="967"/>
      <c r="F766" s="1045"/>
      <c r="G766" s="559" t="s">
        <v>1225</v>
      </c>
      <c r="H766" s="966" t="s">
        <v>70</v>
      </c>
      <c r="I766" s="767"/>
      <c r="J766" s="467">
        <v>50</v>
      </c>
      <c r="K766" s="780"/>
      <c r="L766" s="1076"/>
      <c r="M766" s="1085" t="str">
        <f t="shared" si="170"/>
        <v/>
      </c>
      <c r="N766" s="1216" t="str">
        <f t="shared" si="169"/>
        <v/>
      </c>
      <c r="O766" s="1186"/>
      <c r="P766" s="1013" t="str">
        <f t="shared" si="166"/>
        <v/>
      </c>
      <c r="Q766" s="1272"/>
      <c r="R766" s="1283"/>
      <c r="S766" s="1014" t="str">
        <f t="shared" si="167"/>
        <v/>
      </c>
      <c r="T766" s="1231" t="str">
        <f t="shared" si="171"/>
        <v>Sin Iniciar</v>
      </c>
      <c r="U766" s="1164" t="str">
        <f t="shared" si="172"/>
        <v>6</v>
      </c>
      <c r="V766" s="845"/>
      <c r="W766" s="1302">
        <f t="shared" si="168"/>
        <v>1</v>
      </c>
    </row>
    <row r="767" spans="1:23" s="105" customFormat="1" ht="35.25" hidden="1" customHeight="1" outlineLevel="3" thickBot="1" x14ac:dyDescent="0.3">
      <c r="A767" s="1601"/>
      <c r="B767" s="1559"/>
      <c r="C767" s="966" t="s">
        <v>1768</v>
      </c>
      <c r="D767" s="967"/>
      <c r="E767" s="967"/>
      <c r="F767" s="1045"/>
      <c r="G767" s="559" t="s">
        <v>1226</v>
      </c>
      <c r="H767" s="966" t="s">
        <v>70</v>
      </c>
      <c r="I767" s="767"/>
      <c r="J767" s="467">
        <v>50</v>
      </c>
      <c r="K767" s="780"/>
      <c r="L767" s="1076"/>
      <c r="M767" s="1085" t="str">
        <f t="shared" si="170"/>
        <v/>
      </c>
      <c r="N767" s="1216" t="str">
        <f t="shared" si="169"/>
        <v/>
      </c>
      <c r="O767" s="1186"/>
      <c r="P767" s="1013" t="str">
        <f t="shared" si="166"/>
        <v/>
      </c>
      <c r="Q767" s="1272"/>
      <c r="R767" s="1283"/>
      <c r="S767" s="1014" t="str">
        <f t="shared" si="167"/>
        <v/>
      </c>
      <c r="T767" s="1231" t="str">
        <f t="shared" si="171"/>
        <v>Sin Iniciar</v>
      </c>
      <c r="U767" s="1164" t="str">
        <f t="shared" si="172"/>
        <v>6</v>
      </c>
      <c r="V767" s="845"/>
      <c r="W767" s="1302">
        <f t="shared" si="168"/>
        <v>1</v>
      </c>
    </row>
    <row r="768" spans="1:23" s="105" customFormat="1" ht="35.25" hidden="1" customHeight="1" outlineLevel="3" thickBot="1" x14ac:dyDescent="0.3">
      <c r="A768" s="1601"/>
      <c r="B768" s="1559"/>
      <c r="C768" s="966" t="s">
        <v>1768</v>
      </c>
      <c r="D768" s="967"/>
      <c r="E768" s="967"/>
      <c r="F768" s="1045"/>
      <c r="G768" s="559" t="s">
        <v>1227</v>
      </c>
      <c r="H768" s="966" t="s">
        <v>70</v>
      </c>
      <c r="I768" s="767"/>
      <c r="J768" s="467">
        <v>50</v>
      </c>
      <c r="K768" s="780"/>
      <c r="L768" s="1076"/>
      <c r="M768" s="1085" t="str">
        <f t="shared" si="170"/>
        <v/>
      </c>
      <c r="N768" s="1216" t="str">
        <f t="shared" si="169"/>
        <v/>
      </c>
      <c r="O768" s="1186"/>
      <c r="P768" s="1013" t="str">
        <f t="shared" si="166"/>
        <v/>
      </c>
      <c r="Q768" s="1272"/>
      <c r="R768" s="1283"/>
      <c r="S768" s="1014" t="str">
        <f t="shared" si="167"/>
        <v/>
      </c>
      <c r="T768" s="1231" t="str">
        <f t="shared" si="171"/>
        <v>Sin Iniciar</v>
      </c>
      <c r="U768" s="1164" t="str">
        <f t="shared" si="172"/>
        <v>6</v>
      </c>
      <c r="V768" s="845"/>
      <c r="W768" s="1302">
        <f t="shared" si="168"/>
        <v>1</v>
      </c>
    </row>
    <row r="769" spans="1:23" s="105" customFormat="1" ht="51.75" hidden="1" customHeight="1" outlineLevel="3" thickBot="1" x14ac:dyDescent="0.3">
      <c r="A769" s="1601"/>
      <c r="B769" s="1559"/>
      <c r="C769" s="966" t="s">
        <v>1768</v>
      </c>
      <c r="D769" s="967"/>
      <c r="E769" s="967"/>
      <c r="F769" s="1045"/>
      <c r="G769" s="559" t="s">
        <v>1228</v>
      </c>
      <c r="H769" s="966" t="s">
        <v>70</v>
      </c>
      <c r="I769" s="767"/>
      <c r="J769" s="467">
        <v>50</v>
      </c>
      <c r="K769" s="780"/>
      <c r="L769" s="1076"/>
      <c r="M769" s="1085" t="str">
        <f t="shared" si="170"/>
        <v/>
      </c>
      <c r="N769" s="1216" t="str">
        <f t="shared" si="169"/>
        <v/>
      </c>
      <c r="O769" s="1186"/>
      <c r="P769" s="1013" t="str">
        <f t="shared" si="166"/>
        <v/>
      </c>
      <c r="Q769" s="1272"/>
      <c r="R769" s="1283"/>
      <c r="S769" s="1014" t="str">
        <f t="shared" si="167"/>
        <v/>
      </c>
      <c r="T769" s="1231" t="str">
        <f t="shared" si="171"/>
        <v>Sin Iniciar</v>
      </c>
      <c r="U769" s="1164" t="str">
        <f t="shared" si="172"/>
        <v>6</v>
      </c>
      <c r="V769" s="845"/>
      <c r="W769" s="1302">
        <f t="shared" si="168"/>
        <v>1</v>
      </c>
    </row>
    <row r="770" spans="1:23" s="105" customFormat="1" ht="39" hidden="1" customHeight="1" outlineLevel="3" thickBot="1" x14ac:dyDescent="0.3">
      <c r="A770" s="1601"/>
      <c r="B770" s="1559"/>
      <c r="C770" s="966" t="s">
        <v>1768</v>
      </c>
      <c r="D770" s="967"/>
      <c r="E770" s="967"/>
      <c r="F770" s="1045"/>
      <c r="G770" s="559" t="s">
        <v>1229</v>
      </c>
      <c r="H770" s="966" t="s">
        <v>70</v>
      </c>
      <c r="I770" s="767"/>
      <c r="J770" s="467">
        <v>20</v>
      </c>
      <c r="K770" s="780"/>
      <c r="L770" s="1076"/>
      <c r="M770" s="1085" t="str">
        <f t="shared" si="170"/>
        <v/>
      </c>
      <c r="N770" s="1216" t="str">
        <f t="shared" si="169"/>
        <v/>
      </c>
      <c r="O770" s="1186"/>
      <c r="P770" s="1013" t="str">
        <f t="shared" si="166"/>
        <v/>
      </c>
      <c r="Q770" s="1272"/>
      <c r="R770" s="1283"/>
      <c r="S770" s="1014" t="str">
        <f t="shared" si="167"/>
        <v/>
      </c>
      <c r="T770" s="1231" t="str">
        <f t="shared" si="171"/>
        <v>Sin Iniciar</v>
      </c>
      <c r="U770" s="1164" t="str">
        <f t="shared" si="172"/>
        <v>6</v>
      </c>
      <c r="V770" s="845"/>
      <c r="W770" s="1302">
        <f t="shared" si="168"/>
        <v>1</v>
      </c>
    </row>
    <row r="771" spans="1:23" s="105" customFormat="1" ht="35.25" hidden="1" customHeight="1" outlineLevel="3" thickBot="1" x14ac:dyDescent="0.3">
      <c r="A771" s="1601"/>
      <c r="B771" s="1559"/>
      <c r="C771" s="966" t="s">
        <v>1768</v>
      </c>
      <c r="D771" s="967"/>
      <c r="E771" s="967"/>
      <c r="F771" s="1045"/>
      <c r="G771" s="559" t="s">
        <v>1230</v>
      </c>
      <c r="H771" s="966" t="s">
        <v>70</v>
      </c>
      <c r="I771" s="767"/>
      <c r="J771" s="467">
        <v>10</v>
      </c>
      <c r="K771" s="780"/>
      <c r="L771" s="1076"/>
      <c r="M771" s="1085" t="str">
        <f t="shared" si="170"/>
        <v/>
      </c>
      <c r="N771" s="1216" t="str">
        <f t="shared" si="169"/>
        <v/>
      </c>
      <c r="O771" s="1186"/>
      <c r="P771" s="1013" t="str">
        <f t="shared" si="166"/>
        <v/>
      </c>
      <c r="Q771" s="1272"/>
      <c r="R771" s="1283"/>
      <c r="S771" s="1014" t="str">
        <f t="shared" si="167"/>
        <v/>
      </c>
      <c r="T771" s="1231" t="str">
        <f t="shared" si="171"/>
        <v>Sin Iniciar</v>
      </c>
      <c r="U771" s="1164" t="str">
        <f t="shared" si="172"/>
        <v>6</v>
      </c>
      <c r="V771" s="845"/>
      <c r="W771" s="1302">
        <f t="shared" si="168"/>
        <v>1</v>
      </c>
    </row>
    <row r="772" spans="1:23" s="105" customFormat="1" ht="51.75" hidden="1" customHeight="1" outlineLevel="3" thickBot="1" x14ac:dyDescent="0.3">
      <c r="A772" s="1601"/>
      <c r="B772" s="1559"/>
      <c r="C772" s="966" t="s">
        <v>1768</v>
      </c>
      <c r="D772" s="967"/>
      <c r="E772" s="967"/>
      <c r="F772" s="1045"/>
      <c r="G772" s="559" t="s">
        <v>1231</v>
      </c>
      <c r="H772" s="966" t="s">
        <v>70</v>
      </c>
      <c r="I772" s="767"/>
      <c r="J772" s="467">
        <v>10</v>
      </c>
      <c r="K772" s="780"/>
      <c r="L772" s="1076"/>
      <c r="M772" s="1085" t="str">
        <f t="shared" si="170"/>
        <v/>
      </c>
      <c r="N772" s="1216" t="str">
        <f t="shared" si="169"/>
        <v/>
      </c>
      <c r="O772" s="1186"/>
      <c r="P772" s="1013" t="str">
        <f t="shared" si="166"/>
        <v/>
      </c>
      <c r="Q772" s="1272"/>
      <c r="R772" s="1283"/>
      <c r="S772" s="1014" t="str">
        <f t="shared" si="167"/>
        <v/>
      </c>
      <c r="T772" s="1231" t="str">
        <f t="shared" si="171"/>
        <v>Sin Iniciar</v>
      </c>
      <c r="U772" s="1164" t="str">
        <f t="shared" si="172"/>
        <v>6</v>
      </c>
      <c r="V772" s="845"/>
      <c r="W772" s="1302">
        <f t="shared" si="168"/>
        <v>1</v>
      </c>
    </row>
    <row r="773" spans="1:23" s="105" customFormat="1" ht="35.25" hidden="1" customHeight="1" outlineLevel="3" thickBot="1" x14ac:dyDescent="0.3">
      <c r="A773" s="1601"/>
      <c r="B773" s="1559"/>
      <c r="C773" s="966" t="s">
        <v>1768</v>
      </c>
      <c r="D773" s="967"/>
      <c r="E773" s="967"/>
      <c r="F773" s="1045"/>
      <c r="G773" s="559" t="s">
        <v>1232</v>
      </c>
      <c r="H773" s="966" t="s">
        <v>70</v>
      </c>
      <c r="I773" s="767"/>
      <c r="J773" s="467">
        <v>10</v>
      </c>
      <c r="K773" s="780"/>
      <c r="L773" s="1076"/>
      <c r="M773" s="1085" t="str">
        <f t="shared" si="170"/>
        <v/>
      </c>
      <c r="N773" s="1216" t="str">
        <f t="shared" si="169"/>
        <v/>
      </c>
      <c r="O773" s="1186"/>
      <c r="P773" s="1013" t="str">
        <f t="shared" si="166"/>
        <v/>
      </c>
      <c r="Q773" s="1272"/>
      <c r="R773" s="1283"/>
      <c r="S773" s="1014" t="str">
        <f t="shared" si="167"/>
        <v/>
      </c>
      <c r="T773" s="1231" t="str">
        <f t="shared" si="171"/>
        <v>Sin Iniciar</v>
      </c>
      <c r="U773" s="1164" t="str">
        <f t="shared" si="172"/>
        <v>6</v>
      </c>
      <c r="V773" s="845"/>
      <c r="W773" s="1302">
        <f t="shared" si="168"/>
        <v>1</v>
      </c>
    </row>
    <row r="774" spans="1:23" s="105" customFormat="1" ht="39" hidden="1" customHeight="1" outlineLevel="3" thickBot="1" x14ac:dyDescent="0.3">
      <c r="A774" s="1601"/>
      <c r="B774" s="1559"/>
      <c r="C774" s="966" t="s">
        <v>1768</v>
      </c>
      <c r="D774" s="967"/>
      <c r="E774" s="967"/>
      <c r="F774" s="1045"/>
      <c r="G774" s="559" t="s">
        <v>1233</v>
      </c>
      <c r="H774" s="966" t="s">
        <v>70</v>
      </c>
      <c r="I774" s="767"/>
      <c r="J774" s="467">
        <v>3</v>
      </c>
      <c r="K774" s="780"/>
      <c r="L774" s="1076"/>
      <c r="M774" s="1085" t="str">
        <f t="shared" si="170"/>
        <v/>
      </c>
      <c r="N774" s="1216" t="str">
        <f t="shared" si="169"/>
        <v/>
      </c>
      <c r="O774" s="1186"/>
      <c r="P774" s="1013" t="str">
        <f t="shared" si="166"/>
        <v/>
      </c>
      <c r="Q774" s="1272"/>
      <c r="R774" s="1283"/>
      <c r="S774" s="1014" t="str">
        <f t="shared" si="167"/>
        <v/>
      </c>
      <c r="T774" s="1231" t="str">
        <f t="shared" si="171"/>
        <v>Sin Iniciar</v>
      </c>
      <c r="U774" s="1164" t="str">
        <f t="shared" si="172"/>
        <v>6</v>
      </c>
      <c r="V774" s="845"/>
      <c r="W774" s="1302">
        <f t="shared" si="168"/>
        <v>1</v>
      </c>
    </row>
    <row r="775" spans="1:23" s="105" customFormat="1" ht="39" hidden="1" customHeight="1" outlineLevel="3" thickBot="1" x14ac:dyDescent="0.3">
      <c r="A775" s="1601"/>
      <c r="B775" s="1559"/>
      <c r="C775" s="966" t="s">
        <v>1768</v>
      </c>
      <c r="D775" s="967"/>
      <c r="E775" s="967"/>
      <c r="F775" s="1045"/>
      <c r="G775" s="559" t="s">
        <v>1234</v>
      </c>
      <c r="H775" s="966" t="s">
        <v>70</v>
      </c>
      <c r="I775" s="767"/>
      <c r="J775" s="467">
        <v>40</v>
      </c>
      <c r="K775" s="780"/>
      <c r="L775" s="1076"/>
      <c r="M775" s="1085" t="str">
        <f t="shared" si="170"/>
        <v/>
      </c>
      <c r="N775" s="1216" t="str">
        <f t="shared" si="169"/>
        <v/>
      </c>
      <c r="O775" s="1186"/>
      <c r="P775" s="1013" t="str">
        <f t="shared" si="166"/>
        <v/>
      </c>
      <c r="Q775" s="1272"/>
      <c r="R775" s="1283"/>
      <c r="S775" s="1014" t="str">
        <f t="shared" si="167"/>
        <v/>
      </c>
      <c r="T775" s="1231" t="str">
        <f t="shared" si="171"/>
        <v>Sin Iniciar</v>
      </c>
      <c r="U775" s="1164" t="str">
        <f t="shared" si="172"/>
        <v>6</v>
      </c>
      <c r="V775" s="845"/>
      <c r="W775" s="1302">
        <f t="shared" si="168"/>
        <v>1</v>
      </c>
    </row>
    <row r="776" spans="1:23" s="105" customFormat="1" ht="39" hidden="1" customHeight="1" outlineLevel="3" thickBot="1" x14ac:dyDescent="0.3">
      <c r="A776" s="1601"/>
      <c r="B776" s="1559"/>
      <c r="C776" s="966" t="s">
        <v>1768</v>
      </c>
      <c r="D776" s="967"/>
      <c r="E776" s="967"/>
      <c r="F776" s="1045"/>
      <c r="G776" s="559" t="s">
        <v>1235</v>
      </c>
      <c r="H776" s="966" t="s">
        <v>70</v>
      </c>
      <c r="I776" s="767"/>
      <c r="J776" s="467">
        <v>2</v>
      </c>
      <c r="K776" s="780"/>
      <c r="L776" s="1076"/>
      <c r="M776" s="1085" t="str">
        <f t="shared" si="170"/>
        <v/>
      </c>
      <c r="N776" s="1216" t="str">
        <f t="shared" si="169"/>
        <v/>
      </c>
      <c r="O776" s="1186"/>
      <c r="P776" s="1013" t="str">
        <f t="shared" si="166"/>
        <v/>
      </c>
      <c r="Q776" s="1272"/>
      <c r="R776" s="1283"/>
      <c r="S776" s="1014" t="str">
        <f t="shared" si="167"/>
        <v/>
      </c>
      <c r="T776" s="1231" t="str">
        <f t="shared" si="171"/>
        <v>Sin Iniciar</v>
      </c>
      <c r="U776" s="1164" t="str">
        <f t="shared" si="172"/>
        <v>6</v>
      </c>
      <c r="V776" s="845"/>
      <c r="W776" s="1302">
        <f t="shared" si="168"/>
        <v>1</v>
      </c>
    </row>
    <row r="777" spans="1:23" s="105" customFormat="1" ht="35.25" hidden="1" customHeight="1" outlineLevel="3" thickBot="1" x14ac:dyDescent="0.3">
      <c r="A777" s="1601"/>
      <c r="B777" s="1559"/>
      <c r="C777" s="966" t="s">
        <v>1768</v>
      </c>
      <c r="D777" s="967"/>
      <c r="E777" s="967"/>
      <c r="F777" s="1045"/>
      <c r="G777" s="559" t="s">
        <v>1236</v>
      </c>
      <c r="H777" s="966" t="s">
        <v>70</v>
      </c>
      <c r="I777" s="767"/>
      <c r="J777" s="467">
        <v>10</v>
      </c>
      <c r="K777" s="780"/>
      <c r="L777" s="1076"/>
      <c r="M777" s="1085" t="str">
        <f t="shared" si="170"/>
        <v/>
      </c>
      <c r="N777" s="1216" t="str">
        <f t="shared" si="169"/>
        <v/>
      </c>
      <c r="O777" s="1186"/>
      <c r="P777" s="1013" t="str">
        <f t="shared" si="166"/>
        <v/>
      </c>
      <c r="Q777" s="1272"/>
      <c r="R777" s="1283"/>
      <c r="S777" s="1014" t="str">
        <f t="shared" si="167"/>
        <v/>
      </c>
      <c r="T777" s="1231" t="str">
        <f t="shared" si="171"/>
        <v>Sin Iniciar</v>
      </c>
      <c r="U777" s="1164" t="str">
        <f t="shared" si="172"/>
        <v>6</v>
      </c>
      <c r="V777" s="845"/>
      <c r="W777" s="1302">
        <f t="shared" si="168"/>
        <v>1</v>
      </c>
    </row>
    <row r="778" spans="1:23" s="105" customFormat="1" ht="39" hidden="1" customHeight="1" outlineLevel="3" thickBot="1" x14ac:dyDescent="0.3">
      <c r="A778" s="1601"/>
      <c r="B778" s="1559"/>
      <c r="C778" s="966" t="s">
        <v>1768</v>
      </c>
      <c r="D778" s="967"/>
      <c r="E778" s="967"/>
      <c r="F778" s="1045"/>
      <c r="G778" s="559" t="s">
        <v>1237</v>
      </c>
      <c r="H778" s="966" t="s">
        <v>70</v>
      </c>
      <c r="I778" s="767"/>
      <c r="J778" s="467">
        <v>6</v>
      </c>
      <c r="K778" s="780"/>
      <c r="L778" s="1076"/>
      <c r="M778" s="1085" t="str">
        <f t="shared" si="170"/>
        <v/>
      </c>
      <c r="N778" s="1216" t="str">
        <f t="shared" si="169"/>
        <v/>
      </c>
      <c r="O778" s="1186"/>
      <c r="P778" s="1013" t="str">
        <f t="shared" si="166"/>
        <v/>
      </c>
      <c r="Q778" s="1272"/>
      <c r="R778" s="1283"/>
      <c r="S778" s="1014" t="str">
        <f t="shared" si="167"/>
        <v/>
      </c>
      <c r="T778" s="1231" t="str">
        <f t="shared" si="171"/>
        <v>Sin Iniciar</v>
      </c>
      <c r="U778" s="1164" t="str">
        <f t="shared" si="172"/>
        <v>6</v>
      </c>
      <c r="V778" s="845"/>
      <c r="W778" s="1302">
        <f t="shared" si="168"/>
        <v>1</v>
      </c>
    </row>
    <row r="779" spans="1:23" s="105" customFormat="1" ht="39" hidden="1" customHeight="1" outlineLevel="3" thickBot="1" x14ac:dyDescent="0.3">
      <c r="A779" s="1601"/>
      <c r="B779" s="1559"/>
      <c r="C779" s="966" t="s">
        <v>1768</v>
      </c>
      <c r="D779" s="967"/>
      <c r="E779" s="967"/>
      <c r="F779" s="1045"/>
      <c r="G779" s="559" t="s">
        <v>1238</v>
      </c>
      <c r="H779" s="966" t="s">
        <v>70</v>
      </c>
      <c r="I779" s="767"/>
      <c r="J779" s="467">
        <v>10</v>
      </c>
      <c r="K779" s="780"/>
      <c r="L779" s="1076"/>
      <c r="M779" s="1085" t="str">
        <f t="shared" si="170"/>
        <v/>
      </c>
      <c r="N779" s="1216" t="str">
        <f t="shared" si="169"/>
        <v/>
      </c>
      <c r="O779" s="1186"/>
      <c r="P779" s="1013" t="str">
        <f t="shared" si="166"/>
        <v/>
      </c>
      <c r="Q779" s="1272"/>
      <c r="R779" s="1283"/>
      <c r="S779" s="1014" t="str">
        <f t="shared" si="167"/>
        <v/>
      </c>
      <c r="T779" s="1231" t="str">
        <f t="shared" si="171"/>
        <v>Sin Iniciar</v>
      </c>
      <c r="U779" s="1164" t="str">
        <f t="shared" si="172"/>
        <v>6</v>
      </c>
      <c r="V779" s="845"/>
      <c r="W779" s="1302">
        <f t="shared" si="168"/>
        <v>1</v>
      </c>
    </row>
    <row r="780" spans="1:23" s="105" customFormat="1" ht="90" hidden="1" customHeight="1" outlineLevel="3" thickBot="1" x14ac:dyDescent="0.3">
      <c r="A780" s="1601"/>
      <c r="B780" s="1559"/>
      <c r="C780" s="966" t="s">
        <v>1768</v>
      </c>
      <c r="D780" s="967"/>
      <c r="E780" s="967"/>
      <c r="F780" s="1045"/>
      <c r="G780" s="559" t="s">
        <v>1239</v>
      </c>
      <c r="H780" s="966" t="s">
        <v>70</v>
      </c>
      <c r="I780" s="767"/>
      <c r="J780" s="467">
        <v>100</v>
      </c>
      <c r="K780" s="780"/>
      <c r="L780" s="1076"/>
      <c r="M780" s="1085" t="str">
        <f t="shared" si="170"/>
        <v/>
      </c>
      <c r="N780" s="1216" t="str">
        <f t="shared" si="169"/>
        <v/>
      </c>
      <c r="O780" s="1186"/>
      <c r="P780" s="1013" t="str">
        <f t="shared" si="166"/>
        <v/>
      </c>
      <c r="Q780" s="1272"/>
      <c r="R780" s="1283"/>
      <c r="S780" s="1014" t="str">
        <f t="shared" si="167"/>
        <v/>
      </c>
      <c r="T780" s="1231" t="str">
        <f t="shared" si="171"/>
        <v>Sin Iniciar</v>
      </c>
      <c r="U780" s="1164" t="str">
        <f t="shared" si="172"/>
        <v>6</v>
      </c>
      <c r="V780" s="845"/>
      <c r="W780" s="1302">
        <f t="shared" si="168"/>
        <v>1</v>
      </c>
    </row>
    <row r="781" spans="1:23" s="105" customFormat="1" ht="51.75" hidden="1" customHeight="1" outlineLevel="3" thickBot="1" x14ac:dyDescent="0.3">
      <c r="A781" s="1601"/>
      <c r="B781" s="1559"/>
      <c r="C781" s="966" t="s">
        <v>1768</v>
      </c>
      <c r="D781" s="967"/>
      <c r="E781" s="967"/>
      <c r="F781" s="1045"/>
      <c r="G781" s="559" t="s">
        <v>1240</v>
      </c>
      <c r="H781" s="966" t="s">
        <v>70</v>
      </c>
      <c r="I781" s="767"/>
      <c r="J781" s="467">
        <v>100</v>
      </c>
      <c r="K781" s="780"/>
      <c r="L781" s="1076"/>
      <c r="M781" s="1085" t="str">
        <f t="shared" si="170"/>
        <v/>
      </c>
      <c r="N781" s="1216" t="str">
        <f t="shared" si="169"/>
        <v/>
      </c>
      <c r="O781" s="1186"/>
      <c r="P781" s="1013" t="str">
        <f t="shared" si="166"/>
        <v/>
      </c>
      <c r="Q781" s="1272"/>
      <c r="R781" s="1283"/>
      <c r="S781" s="1014" t="str">
        <f t="shared" si="167"/>
        <v/>
      </c>
      <c r="T781" s="1231" t="str">
        <f t="shared" si="171"/>
        <v>Sin Iniciar</v>
      </c>
      <c r="U781" s="1164" t="str">
        <f t="shared" si="172"/>
        <v>6</v>
      </c>
      <c r="V781" s="845"/>
      <c r="W781" s="1302">
        <f t="shared" si="168"/>
        <v>1</v>
      </c>
    </row>
    <row r="782" spans="1:23" s="105" customFormat="1" ht="35.25" hidden="1" customHeight="1" outlineLevel="3" thickBot="1" x14ac:dyDescent="0.3">
      <c r="A782" s="1601"/>
      <c r="B782" s="1559"/>
      <c r="C782" s="966" t="s">
        <v>1768</v>
      </c>
      <c r="D782" s="967"/>
      <c r="E782" s="967"/>
      <c r="F782" s="1045"/>
      <c r="G782" s="559" t="s">
        <v>1241</v>
      </c>
      <c r="H782" s="966" t="s">
        <v>70</v>
      </c>
      <c r="I782" s="767"/>
      <c r="J782" s="467">
        <v>100</v>
      </c>
      <c r="K782" s="780"/>
      <c r="L782" s="1076"/>
      <c r="M782" s="1085" t="str">
        <f t="shared" si="170"/>
        <v/>
      </c>
      <c r="N782" s="1216" t="str">
        <f t="shared" si="169"/>
        <v/>
      </c>
      <c r="O782" s="1186"/>
      <c r="P782" s="1013" t="str">
        <f t="shared" si="166"/>
        <v/>
      </c>
      <c r="Q782" s="1272"/>
      <c r="R782" s="1283"/>
      <c r="S782" s="1014" t="str">
        <f t="shared" si="167"/>
        <v/>
      </c>
      <c r="T782" s="1231" t="str">
        <f t="shared" si="171"/>
        <v>Sin Iniciar</v>
      </c>
      <c r="U782" s="1164" t="str">
        <f t="shared" si="172"/>
        <v>6</v>
      </c>
      <c r="V782" s="845"/>
      <c r="W782" s="1302">
        <f t="shared" si="168"/>
        <v>1</v>
      </c>
    </row>
    <row r="783" spans="1:23" s="105" customFormat="1" ht="35.25" hidden="1" customHeight="1" outlineLevel="3" thickBot="1" x14ac:dyDescent="0.3">
      <c r="A783" s="1601"/>
      <c r="B783" s="1559"/>
      <c r="C783" s="966" t="s">
        <v>1768</v>
      </c>
      <c r="D783" s="967"/>
      <c r="E783" s="967"/>
      <c r="F783" s="1045"/>
      <c r="G783" s="559" t="s">
        <v>1242</v>
      </c>
      <c r="H783" s="966" t="s">
        <v>70</v>
      </c>
      <c r="I783" s="767"/>
      <c r="J783" s="467">
        <v>500</v>
      </c>
      <c r="K783" s="780"/>
      <c r="L783" s="1076"/>
      <c r="M783" s="1085" t="str">
        <f t="shared" si="170"/>
        <v/>
      </c>
      <c r="N783" s="1216" t="str">
        <f t="shared" si="169"/>
        <v/>
      </c>
      <c r="O783" s="1186"/>
      <c r="P783" s="1013" t="str">
        <f t="shared" si="166"/>
        <v/>
      </c>
      <c r="Q783" s="1272"/>
      <c r="R783" s="1283"/>
      <c r="S783" s="1014" t="str">
        <f t="shared" si="167"/>
        <v/>
      </c>
      <c r="T783" s="1231" t="str">
        <f t="shared" si="171"/>
        <v>Sin Iniciar</v>
      </c>
      <c r="U783" s="1164" t="str">
        <f t="shared" si="172"/>
        <v>6</v>
      </c>
      <c r="V783" s="845"/>
      <c r="W783" s="1302">
        <f t="shared" si="168"/>
        <v>1</v>
      </c>
    </row>
    <row r="784" spans="1:23" s="105" customFormat="1" ht="39" hidden="1" customHeight="1" outlineLevel="3" thickBot="1" x14ac:dyDescent="0.3">
      <c r="A784" s="1601"/>
      <c r="B784" s="1559"/>
      <c r="C784" s="966" t="s">
        <v>1768</v>
      </c>
      <c r="D784" s="967"/>
      <c r="E784" s="967"/>
      <c r="F784" s="1045"/>
      <c r="G784" s="559" t="s">
        <v>1243</v>
      </c>
      <c r="H784" s="966" t="s">
        <v>70</v>
      </c>
      <c r="I784" s="767"/>
      <c r="J784" s="467">
        <v>1</v>
      </c>
      <c r="K784" s="780"/>
      <c r="L784" s="1076"/>
      <c r="M784" s="1085" t="str">
        <f t="shared" si="170"/>
        <v/>
      </c>
      <c r="N784" s="1216" t="str">
        <f t="shared" si="169"/>
        <v/>
      </c>
      <c r="O784" s="1186"/>
      <c r="P784" s="1013" t="str">
        <f t="shared" si="166"/>
        <v/>
      </c>
      <c r="Q784" s="1272"/>
      <c r="R784" s="1283"/>
      <c r="S784" s="1014" t="str">
        <f t="shared" si="167"/>
        <v/>
      </c>
      <c r="T784" s="1231" t="str">
        <f t="shared" si="171"/>
        <v>Sin Iniciar</v>
      </c>
      <c r="U784" s="1164" t="str">
        <f t="shared" si="172"/>
        <v>6</v>
      </c>
      <c r="V784" s="845"/>
      <c r="W784" s="1302">
        <f t="shared" si="168"/>
        <v>1</v>
      </c>
    </row>
    <row r="785" spans="1:23" s="105" customFormat="1" ht="51.75" hidden="1" customHeight="1" outlineLevel="3" thickBot="1" x14ac:dyDescent="0.3">
      <c r="A785" s="1601"/>
      <c r="B785" s="1559"/>
      <c r="C785" s="966" t="s">
        <v>1768</v>
      </c>
      <c r="D785" s="967"/>
      <c r="E785" s="967"/>
      <c r="F785" s="1045"/>
      <c r="G785" s="559" t="s">
        <v>1244</v>
      </c>
      <c r="H785" s="966" t="s">
        <v>70</v>
      </c>
      <c r="I785" s="767"/>
      <c r="J785" s="467">
        <v>20</v>
      </c>
      <c r="K785" s="780"/>
      <c r="L785" s="1076"/>
      <c r="M785" s="1085" t="str">
        <f t="shared" si="170"/>
        <v/>
      </c>
      <c r="N785" s="1216" t="str">
        <f t="shared" si="169"/>
        <v/>
      </c>
      <c r="O785" s="1186"/>
      <c r="P785" s="1013" t="str">
        <f t="shared" ref="P785:P848" si="173">+IF(N785="","",IFERROR(IF(MONTH($C$2)&lt;MONTH(D785),"",IF(E785&lt;$C$2,1,IF(D785&lt;$C$2,($C$2-D785)/(E785-D785),0))),0))</f>
        <v/>
      </c>
      <c r="Q785" s="1272"/>
      <c r="R785" s="1283"/>
      <c r="S785" s="1014" t="str">
        <f t="shared" ref="S785:S848" si="174">IF(P785="","",IF(Q785&gt;P785,1,(Q785/P785)))</f>
        <v/>
      </c>
      <c r="T785" s="1231" t="str">
        <f t="shared" si="171"/>
        <v>Sin Iniciar</v>
      </c>
      <c r="U785" s="1164" t="str">
        <f t="shared" si="172"/>
        <v>6</v>
      </c>
      <c r="V785" s="845"/>
      <c r="W785" s="1302">
        <f t="shared" si="168"/>
        <v>1</v>
      </c>
    </row>
    <row r="786" spans="1:23" s="105" customFormat="1" ht="51.75" hidden="1" customHeight="1" outlineLevel="3" thickBot="1" x14ac:dyDescent="0.3">
      <c r="A786" s="1601"/>
      <c r="B786" s="1559"/>
      <c r="C786" s="966" t="s">
        <v>1768</v>
      </c>
      <c r="D786" s="967"/>
      <c r="E786" s="967"/>
      <c r="F786" s="1045"/>
      <c r="G786" s="559" t="s">
        <v>1245</v>
      </c>
      <c r="H786" s="966" t="s">
        <v>70</v>
      </c>
      <c r="I786" s="767"/>
      <c r="J786" s="467">
        <v>20</v>
      </c>
      <c r="K786" s="780"/>
      <c r="L786" s="1076"/>
      <c r="M786" s="1085" t="str">
        <f t="shared" si="170"/>
        <v/>
      </c>
      <c r="N786" s="1216" t="str">
        <f t="shared" si="169"/>
        <v/>
      </c>
      <c r="O786" s="1186"/>
      <c r="P786" s="1013" t="str">
        <f t="shared" si="173"/>
        <v/>
      </c>
      <c r="Q786" s="1272"/>
      <c r="R786" s="1283"/>
      <c r="S786" s="1014" t="str">
        <f t="shared" si="174"/>
        <v/>
      </c>
      <c r="T786" s="1231" t="str">
        <f t="shared" si="171"/>
        <v>Sin Iniciar</v>
      </c>
      <c r="U786" s="1164" t="str">
        <f t="shared" si="172"/>
        <v>6</v>
      </c>
      <c r="V786" s="845"/>
      <c r="W786" s="1302">
        <f t="shared" si="168"/>
        <v>1</v>
      </c>
    </row>
    <row r="787" spans="1:23" s="105" customFormat="1" ht="51.75" hidden="1" customHeight="1" outlineLevel="3" thickBot="1" x14ac:dyDescent="0.3">
      <c r="A787" s="1601"/>
      <c r="B787" s="1559"/>
      <c r="C787" s="966" t="s">
        <v>1768</v>
      </c>
      <c r="D787" s="967"/>
      <c r="E787" s="967"/>
      <c r="F787" s="1045"/>
      <c r="G787" s="559" t="s">
        <v>1246</v>
      </c>
      <c r="H787" s="966" t="s">
        <v>70</v>
      </c>
      <c r="I787" s="767"/>
      <c r="J787" s="467">
        <v>20</v>
      </c>
      <c r="K787" s="780"/>
      <c r="L787" s="1076"/>
      <c r="M787" s="1085" t="str">
        <f t="shared" si="170"/>
        <v/>
      </c>
      <c r="N787" s="1216" t="str">
        <f t="shared" si="169"/>
        <v/>
      </c>
      <c r="O787" s="1186"/>
      <c r="P787" s="1013" t="str">
        <f t="shared" si="173"/>
        <v/>
      </c>
      <c r="Q787" s="1272"/>
      <c r="R787" s="1283"/>
      <c r="S787" s="1014" t="str">
        <f t="shared" si="174"/>
        <v/>
      </c>
      <c r="T787" s="1231" t="str">
        <f t="shared" si="171"/>
        <v>Sin Iniciar</v>
      </c>
      <c r="U787" s="1164" t="str">
        <f t="shared" si="172"/>
        <v>6</v>
      </c>
      <c r="V787" s="845"/>
      <c r="W787" s="1302">
        <f t="shared" si="168"/>
        <v>1</v>
      </c>
    </row>
    <row r="788" spans="1:23" s="105" customFormat="1" ht="51.75" hidden="1" customHeight="1" outlineLevel="3" thickBot="1" x14ac:dyDescent="0.3">
      <c r="A788" s="1601"/>
      <c r="B788" s="1559"/>
      <c r="C788" s="966" t="s">
        <v>1768</v>
      </c>
      <c r="D788" s="967"/>
      <c r="E788" s="967"/>
      <c r="F788" s="1045"/>
      <c r="G788" s="559" t="s">
        <v>1247</v>
      </c>
      <c r="H788" s="966" t="s">
        <v>70</v>
      </c>
      <c r="I788" s="767"/>
      <c r="J788" s="467">
        <v>0.5</v>
      </c>
      <c r="K788" s="780"/>
      <c r="L788" s="1076"/>
      <c r="M788" s="1085" t="str">
        <f t="shared" si="170"/>
        <v/>
      </c>
      <c r="N788" s="1216" t="str">
        <f t="shared" si="169"/>
        <v/>
      </c>
      <c r="O788" s="1186"/>
      <c r="P788" s="1013" t="str">
        <f t="shared" si="173"/>
        <v/>
      </c>
      <c r="Q788" s="1272"/>
      <c r="R788" s="1283"/>
      <c r="S788" s="1014" t="str">
        <f t="shared" si="174"/>
        <v/>
      </c>
      <c r="T788" s="1231" t="str">
        <f t="shared" si="171"/>
        <v>Sin Iniciar</v>
      </c>
      <c r="U788" s="1164" t="str">
        <f t="shared" si="172"/>
        <v>6</v>
      </c>
      <c r="V788" s="845"/>
      <c r="W788" s="1302">
        <f t="shared" si="168"/>
        <v>1</v>
      </c>
    </row>
    <row r="789" spans="1:23" s="105" customFormat="1" ht="51.75" hidden="1" customHeight="1" outlineLevel="3" thickBot="1" x14ac:dyDescent="0.3">
      <c r="A789" s="1601"/>
      <c r="B789" s="1559"/>
      <c r="C789" s="966" t="s">
        <v>1768</v>
      </c>
      <c r="D789" s="967"/>
      <c r="E789" s="967"/>
      <c r="F789" s="1045"/>
      <c r="G789" s="559" t="s">
        <v>1248</v>
      </c>
      <c r="H789" s="966" t="s">
        <v>70</v>
      </c>
      <c r="I789" s="767"/>
      <c r="J789" s="467">
        <v>200</v>
      </c>
      <c r="K789" s="780"/>
      <c r="L789" s="1076"/>
      <c r="M789" s="1085" t="str">
        <f t="shared" si="170"/>
        <v/>
      </c>
      <c r="N789" s="1216" t="str">
        <f t="shared" si="169"/>
        <v/>
      </c>
      <c r="O789" s="1186"/>
      <c r="P789" s="1013" t="str">
        <f t="shared" si="173"/>
        <v/>
      </c>
      <c r="Q789" s="1272"/>
      <c r="R789" s="1283"/>
      <c r="S789" s="1014" t="str">
        <f t="shared" si="174"/>
        <v/>
      </c>
      <c r="T789" s="1231" t="str">
        <f t="shared" si="171"/>
        <v>Sin Iniciar</v>
      </c>
      <c r="U789" s="1164" t="str">
        <f t="shared" si="172"/>
        <v>6</v>
      </c>
      <c r="V789" s="845"/>
      <c r="W789" s="1302">
        <f t="shared" si="168"/>
        <v>1</v>
      </c>
    </row>
    <row r="790" spans="1:23" s="105" customFormat="1" ht="51.75" hidden="1" customHeight="1" outlineLevel="3" thickBot="1" x14ac:dyDescent="0.3">
      <c r="A790" s="1601"/>
      <c r="B790" s="1559"/>
      <c r="C790" s="966" t="s">
        <v>1768</v>
      </c>
      <c r="D790" s="967"/>
      <c r="E790" s="967"/>
      <c r="F790" s="1045"/>
      <c r="G790" s="559" t="s">
        <v>1249</v>
      </c>
      <c r="H790" s="966" t="s">
        <v>70</v>
      </c>
      <c r="I790" s="767"/>
      <c r="J790" s="467">
        <v>200</v>
      </c>
      <c r="K790" s="780"/>
      <c r="L790" s="1076"/>
      <c r="M790" s="1085" t="str">
        <f t="shared" si="170"/>
        <v/>
      </c>
      <c r="N790" s="1216" t="str">
        <f t="shared" si="169"/>
        <v/>
      </c>
      <c r="O790" s="1186"/>
      <c r="P790" s="1013" t="str">
        <f t="shared" si="173"/>
        <v/>
      </c>
      <c r="Q790" s="1272"/>
      <c r="R790" s="1283"/>
      <c r="S790" s="1014" t="str">
        <f t="shared" si="174"/>
        <v/>
      </c>
      <c r="T790" s="1231" t="str">
        <f t="shared" si="171"/>
        <v>Sin Iniciar</v>
      </c>
      <c r="U790" s="1164" t="str">
        <f t="shared" si="172"/>
        <v>6</v>
      </c>
      <c r="V790" s="845"/>
      <c r="W790" s="1302">
        <f t="shared" si="168"/>
        <v>1</v>
      </c>
    </row>
    <row r="791" spans="1:23" s="105" customFormat="1" ht="39" hidden="1" customHeight="1" outlineLevel="3" thickBot="1" x14ac:dyDescent="0.3">
      <c r="A791" s="1601"/>
      <c r="B791" s="1559"/>
      <c r="C791" s="966" t="s">
        <v>1768</v>
      </c>
      <c r="D791" s="967"/>
      <c r="E791" s="967"/>
      <c r="F791" s="1045"/>
      <c r="G791" s="559" t="s">
        <v>1250</v>
      </c>
      <c r="H791" s="966" t="s">
        <v>70</v>
      </c>
      <c r="I791" s="767"/>
      <c r="J791" s="467">
        <v>30</v>
      </c>
      <c r="K791" s="780"/>
      <c r="L791" s="1076"/>
      <c r="M791" s="1085" t="str">
        <f t="shared" si="170"/>
        <v/>
      </c>
      <c r="N791" s="1216" t="str">
        <f t="shared" si="169"/>
        <v/>
      </c>
      <c r="O791" s="1186"/>
      <c r="P791" s="1013" t="str">
        <f t="shared" si="173"/>
        <v/>
      </c>
      <c r="Q791" s="1272"/>
      <c r="R791" s="1283"/>
      <c r="S791" s="1014" t="str">
        <f t="shared" si="174"/>
        <v/>
      </c>
      <c r="T791" s="1231" t="str">
        <f t="shared" si="171"/>
        <v>Sin Iniciar</v>
      </c>
      <c r="U791" s="1164" t="str">
        <f t="shared" si="172"/>
        <v>6</v>
      </c>
      <c r="V791" s="845"/>
      <c r="W791" s="1302">
        <f t="shared" si="168"/>
        <v>1</v>
      </c>
    </row>
    <row r="792" spans="1:23" s="105" customFormat="1" ht="39" hidden="1" customHeight="1" outlineLevel="3" thickBot="1" x14ac:dyDescent="0.3">
      <c r="A792" s="1601"/>
      <c r="B792" s="1559"/>
      <c r="C792" s="966" t="s">
        <v>1768</v>
      </c>
      <c r="D792" s="967"/>
      <c r="E792" s="967"/>
      <c r="F792" s="1045"/>
      <c r="G792" s="559" t="s">
        <v>1251</v>
      </c>
      <c r="H792" s="966" t="s">
        <v>70</v>
      </c>
      <c r="I792" s="767"/>
      <c r="J792" s="467">
        <v>30</v>
      </c>
      <c r="K792" s="780"/>
      <c r="L792" s="1076"/>
      <c r="M792" s="1085" t="str">
        <f t="shared" si="170"/>
        <v/>
      </c>
      <c r="N792" s="1216" t="str">
        <f t="shared" si="169"/>
        <v/>
      </c>
      <c r="O792" s="1186"/>
      <c r="P792" s="1013" t="str">
        <f t="shared" si="173"/>
        <v/>
      </c>
      <c r="Q792" s="1272"/>
      <c r="R792" s="1283"/>
      <c r="S792" s="1014" t="str">
        <f t="shared" si="174"/>
        <v/>
      </c>
      <c r="T792" s="1231" t="str">
        <f t="shared" si="171"/>
        <v>Sin Iniciar</v>
      </c>
      <c r="U792" s="1164" t="str">
        <f t="shared" si="172"/>
        <v>6</v>
      </c>
      <c r="V792" s="845"/>
      <c r="W792" s="1302">
        <f t="shared" si="168"/>
        <v>1</v>
      </c>
    </row>
    <row r="793" spans="1:23" s="105" customFormat="1" ht="35.25" hidden="1" customHeight="1" outlineLevel="3" thickBot="1" x14ac:dyDescent="0.3">
      <c r="A793" s="1601"/>
      <c r="B793" s="1559"/>
      <c r="C793" s="966" t="s">
        <v>1768</v>
      </c>
      <c r="D793" s="967"/>
      <c r="E793" s="967"/>
      <c r="F793" s="1045"/>
      <c r="G793" s="559" t="s">
        <v>1252</v>
      </c>
      <c r="H793" s="966" t="s">
        <v>70</v>
      </c>
      <c r="I793" s="767"/>
      <c r="J793" s="467">
        <v>0.5</v>
      </c>
      <c r="K793" s="780"/>
      <c r="L793" s="1076"/>
      <c r="M793" s="1085" t="str">
        <f t="shared" si="170"/>
        <v/>
      </c>
      <c r="N793" s="1216" t="str">
        <f t="shared" si="169"/>
        <v/>
      </c>
      <c r="O793" s="1186"/>
      <c r="P793" s="1013" t="str">
        <f t="shared" si="173"/>
        <v/>
      </c>
      <c r="Q793" s="1272"/>
      <c r="R793" s="1283"/>
      <c r="S793" s="1014" t="str">
        <f t="shared" si="174"/>
        <v/>
      </c>
      <c r="T793" s="1231" t="str">
        <f t="shared" si="171"/>
        <v>Sin Iniciar</v>
      </c>
      <c r="U793" s="1164" t="str">
        <f t="shared" si="172"/>
        <v>6</v>
      </c>
      <c r="V793" s="845"/>
      <c r="W793" s="1302">
        <f t="shared" si="168"/>
        <v>1</v>
      </c>
    </row>
    <row r="794" spans="1:23" s="105" customFormat="1" ht="39" hidden="1" customHeight="1" outlineLevel="3" thickBot="1" x14ac:dyDescent="0.3">
      <c r="A794" s="1601"/>
      <c r="B794" s="1559"/>
      <c r="C794" s="966" t="s">
        <v>1768</v>
      </c>
      <c r="D794" s="967"/>
      <c r="E794" s="967"/>
      <c r="F794" s="1045"/>
      <c r="G794" s="559" t="s">
        <v>1253</v>
      </c>
      <c r="H794" s="966" t="s">
        <v>70</v>
      </c>
      <c r="I794" s="767"/>
      <c r="J794" s="467">
        <v>50</v>
      </c>
      <c r="K794" s="780"/>
      <c r="L794" s="1076"/>
      <c r="M794" s="1085" t="str">
        <f t="shared" si="170"/>
        <v/>
      </c>
      <c r="N794" s="1216" t="str">
        <f t="shared" si="169"/>
        <v/>
      </c>
      <c r="O794" s="1186"/>
      <c r="P794" s="1013" t="str">
        <f t="shared" si="173"/>
        <v/>
      </c>
      <c r="Q794" s="1272"/>
      <c r="R794" s="1283"/>
      <c r="S794" s="1014" t="str">
        <f t="shared" si="174"/>
        <v/>
      </c>
      <c r="T794" s="1231" t="str">
        <f t="shared" si="171"/>
        <v>Sin Iniciar</v>
      </c>
      <c r="U794" s="1164" t="str">
        <f t="shared" si="172"/>
        <v>6</v>
      </c>
      <c r="V794" s="845"/>
      <c r="W794" s="1302">
        <f t="shared" si="168"/>
        <v>1</v>
      </c>
    </row>
    <row r="795" spans="1:23" s="105" customFormat="1" ht="39" hidden="1" customHeight="1" outlineLevel="3" thickBot="1" x14ac:dyDescent="0.3">
      <c r="A795" s="1601"/>
      <c r="B795" s="1559"/>
      <c r="C795" s="966" t="s">
        <v>1768</v>
      </c>
      <c r="D795" s="967"/>
      <c r="E795" s="967"/>
      <c r="F795" s="1045"/>
      <c r="G795" s="559" t="s">
        <v>1254</v>
      </c>
      <c r="H795" s="966" t="s">
        <v>70</v>
      </c>
      <c r="I795" s="767"/>
      <c r="J795" s="467">
        <v>50</v>
      </c>
      <c r="K795" s="780"/>
      <c r="L795" s="1076"/>
      <c r="M795" s="1085" t="str">
        <f t="shared" si="170"/>
        <v/>
      </c>
      <c r="N795" s="1216" t="str">
        <f t="shared" si="169"/>
        <v/>
      </c>
      <c r="O795" s="1186"/>
      <c r="P795" s="1013" t="str">
        <f t="shared" si="173"/>
        <v/>
      </c>
      <c r="Q795" s="1272"/>
      <c r="R795" s="1283"/>
      <c r="S795" s="1014" t="str">
        <f t="shared" si="174"/>
        <v/>
      </c>
      <c r="T795" s="1231" t="str">
        <f t="shared" si="171"/>
        <v>Sin Iniciar</v>
      </c>
      <c r="U795" s="1164" t="str">
        <f t="shared" si="172"/>
        <v>6</v>
      </c>
      <c r="V795" s="845"/>
      <c r="W795" s="1302">
        <f t="shared" si="168"/>
        <v>1</v>
      </c>
    </row>
    <row r="796" spans="1:23" s="105" customFormat="1" ht="39" hidden="1" customHeight="1" outlineLevel="3" thickBot="1" x14ac:dyDescent="0.3">
      <c r="A796" s="1601"/>
      <c r="B796" s="1559"/>
      <c r="C796" s="966" t="s">
        <v>1768</v>
      </c>
      <c r="D796" s="967"/>
      <c r="E796" s="967"/>
      <c r="F796" s="1045"/>
      <c r="G796" s="559" t="s">
        <v>1255</v>
      </c>
      <c r="H796" s="966" t="s">
        <v>70</v>
      </c>
      <c r="I796" s="767"/>
      <c r="J796" s="467">
        <v>50</v>
      </c>
      <c r="K796" s="780"/>
      <c r="L796" s="1076"/>
      <c r="M796" s="1085" t="str">
        <f t="shared" si="170"/>
        <v/>
      </c>
      <c r="N796" s="1216" t="str">
        <f t="shared" si="169"/>
        <v/>
      </c>
      <c r="O796" s="1186"/>
      <c r="P796" s="1013" t="str">
        <f t="shared" si="173"/>
        <v/>
      </c>
      <c r="Q796" s="1272"/>
      <c r="R796" s="1283"/>
      <c r="S796" s="1014" t="str">
        <f t="shared" si="174"/>
        <v/>
      </c>
      <c r="T796" s="1231" t="str">
        <f t="shared" si="171"/>
        <v>Sin Iniciar</v>
      </c>
      <c r="U796" s="1164" t="str">
        <f t="shared" si="172"/>
        <v>6</v>
      </c>
      <c r="V796" s="845"/>
      <c r="W796" s="1302">
        <f t="shared" si="168"/>
        <v>1</v>
      </c>
    </row>
    <row r="797" spans="1:23" s="105" customFormat="1" ht="39" hidden="1" customHeight="1" outlineLevel="3" thickBot="1" x14ac:dyDescent="0.3">
      <c r="A797" s="1601"/>
      <c r="B797" s="1559"/>
      <c r="C797" s="966" t="s">
        <v>1768</v>
      </c>
      <c r="D797" s="967"/>
      <c r="E797" s="967"/>
      <c r="F797" s="1045"/>
      <c r="G797" s="559" t="s">
        <v>1256</v>
      </c>
      <c r="H797" s="966" t="s">
        <v>70</v>
      </c>
      <c r="I797" s="767"/>
      <c r="J797" s="467">
        <v>50</v>
      </c>
      <c r="K797" s="780"/>
      <c r="L797" s="1076"/>
      <c r="M797" s="1085" t="str">
        <f t="shared" si="170"/>
        <v/>
      </c>
      <c r="N797" s="1216" t="str">
        <f t="shared" si="169"/>
        <v/>
      </c>
      <c r="O797" s="1186"/>
      <c r="P797" s="1013" t="str">
        <f t="shared" si="173"/>
        <v/>
      </c>
      <c r="Q797" s="1272"/>
      <c r="R797" s="1283"/>
      <c r="S797" s="1014" t="str">
        <f t="shared" si="174"/>
        <v/>
      </c>
      <c r="T797" s="1231" t="str">
        <f t="shared" si="171"/>
        <v>Sin Iniciar</v>
      </c>
      <c r="U797" s="1164" t="str">
        <f t="shared" si="172"/>
        <v>6</v>
      </c>
      <c r="V797" s="845"/>
      <c r="W797" s="1302">
        <f t="shared" si="168"/>
        <v>1</v>
      </c>
    </row>
    <row r="798" spans="1:23" s="105" customFormat="1" ht="39" hidden="1" customHeight="1" outlineLevel="3" thickBot="1" x14ac:dyDescent="0.3">
      <c r="A798" s="1601"/>
      <c r="B798" s="1559"/>
      <c r="C798" s="966" t="s">
        <v>1768</v>
      </c>
      <c r="D798" s="967"/>
      <c r="E798" s="967"/>
      <c r="F798" s="1045"/>
      <c r="G798" s="559" t="s">
        <v>1257</v>
      </c>
      <c r="H798" s="966" t="s">
        <v>70</v>
      </c>
      <c r="I798" s="767"/>
      <c r="J798" s="467">
        <v>30</v>
      </c>
      <c r="K798" s="780"/>
      <c r="L798" s="1076"/>
      <c r="M798" s="1085" t="str">
        <f t="shared" si="170"/>
        <v/>
      </c>
      <c r="N798" s="1216" t="str">
        <f t="shared" si="169"/>
        <v/>
      </c>
      <c r="O798" s="1186"/>
      <c r="P798" s="1013" t="str">
        <f t="shared" si="173"/>
        <v/>
      </c>
      <c r="Q798" s="1272"/>
      <c r="R798" s="1283"/>
      <c r="S798" s="1014" t="str">
        <f t="shared" si="174"/>
        <v/>
      </c>
      <c r="T798" s="1231" t="str">
        <f t="shared" si="171"/>
        <v>Sin Iniciar</v>
      </c>
      <c r="U798" s="1164" t="str">
        <f t="shared" si="172"/>
        <v>6</v>
      </c>
      <c r="V798" s="845"/>
      <c r="W798" s="1302">
        <f t="shared" si="168"/>
        <v>1</v>
      </c>
    </row>
    <row r="799" spans="1:23" s="105" customFormat="1" ht="39" hidden="1" customHeight="1" outlineLevel="3" thickBot="1" x14ac:dyDescent="0.3">
      <c r="A799" s="1601"/>
      <c r="B799" s="1559"/>
      <c r="C799" s="966" t="s">
        <v>1768</v>
      </c>
      <c r="D799" s="967"/>
      <c r="E799" s="967"/>
      <c r="F799" s="1045"/>
      <c r="G799" s="559" t="s">
        <v>1258</v>
      </c>
      <c r="H799" s="966" t="s">
        <v>70</v>
      </c>
      <c r="I799" s="767"/>
      <c r="J799" s="467">
        <v>30</v>
      </c>
      <c r="K799" s="780"/>
      <c r="L799" s="1076"/>
      <c r="M799" s="1085" t="str">
        <f t="shared" si="170"/>
        <v/>
      </c>
      <c r="N799" s="1216" t="str">
        <f t="shared" si="169"/>
        <v/>
      </c>
      <c r="O799" s="1186"/>
      <c r="P799" s="1013" t="str">
        <f t="shared" si="173"/>
        <v/>
      </c>
      <c r="Q799" s="1272"/>
      <c r="R799" s="1283"/>
      <c r="S799" s="1014" t="str">
        <f t="shared" si="174"/>
        <v/>
      </c>
      <c r="T799" s="1231" t="str">
        <f t="shared" si="171"/>
        <v>Sin Iniciar</v>
      </c>
      <c r="U799" s="1164" t="str">
        <f t="shared" si="172"/>
        <v>6</v>
      </c>
      <c r="V799" s="845"/>
      <c r="W799" s="1302">
        <f t="shared" ref="W799:W862" si="175">1-R799</f>
        <v>1</v>
      </c>
    </row>
    <row r="800" spans="1:23" s="105" customFormat="1" ht="39" hidden="1" customHeight="1" outlineLevel="3" thickBot="1" x14ac:dyDescent="0.3">
      <c r="A800" s="1601"/>
      <c r="B800" s="1559"/>
      <c r="C800" s="966" t="s">
        <v>1768</v>
      </c>
      <c r="D800" s="967"/>
      <c r="E800" s="967"/>
      <c r="F800" s="1045"/>
      <c r="G800" s="559" t="s">
        <v>1259</v>
      </c>
      <c r="H800" s="966" t="s">
        <v>70</v>
      </c>
      <c r="I800" s="767"/>
      <c r="J800" s="467">
        <v>30</v>
      </c>
      <c r="K800" s="780"/>
      <c r="L800" s="1076"/>
      <c r="M800" s="1085" t="str">
        <f t="shared" si="170"/>
        <v/>
      </c>
      <c r="N800" s="1216" t="str">
        <f t="shared" si="169"/>
        <v/>
      </c>
      <c r="O800" s="1186"/>
      <c r="P800" s="1013" t="str">
        <f t="shared" si="173"/>
        <v/>
      </c>
      <c r="Q800" s="1272"/>
      <c r="R800" s="1283"/>
      <c r="S800" s="1014" t="str">
        <f t="shared" si="174"/>
        <v/>
      </c>
      <c r="T800" s="1231" t="str">
        <f t="shared" si="171"/>
        <v>Sin Iniciar</v>
      </c>
      <c r="U800" s="1164" t="str">
        <f t="shared" si="172"/>
        <v>6</v>
      </c>
      <c r="V800" s="845"/>
      <c r="W800" s="1302">
        <f t="shared" si="175"/>
        <v>1</v>
      </c>
    </row>
    <row r="801" spans="1:23" s="105" customFormat="1" ht="39" hidden="1" customHeight="1" outlineLevel="3" thickBot="1" x14ac:dyDescent="0.3">
      <c r="A801" s="1601"/>
      <c r="B801" s="1559"/>
      <c r="C801" s="966" t="s">
        <v>1768</v>
      </c>
      <c r="D801" s="967"/>
      <c r="E801" s="967"/>
      <c r="F801" s="1045"/>
      <c r="G801" s="559" t="s">
        <v>1260</v>
      </c>
      <c r="H801" s="966" t="s">
        <v>70</v>
      </c>
      <c r="I801" s="767"/>
      <c r="J801" s="467">
        <v>30</v>
      </c>
      <c r="K801" s="780"/>
      <c r="L801" s="1076"/>
      <c r="M801" s="1085" t="str">
        <f t="shared" si="170"/>
        <v/>
      </c>
      <c r="N801" s="1216" t="str">
        <f t="shared" ref="N801:N864" si="176">+IF(D801="","",IF(AND(MONTH($C$2)&gt;=MONTH(D801),MONTH($C$2)&lt;=MONTH(E801)),"X",""))</f>
        <v/>
      </c>
      <c r="O801" s="1186"/>
      <c r="P801" s="1013" t="str">
        <f t="shared" si="173"/>
        <v/>
      </c>
      <c r="Q801" s="1272"/>
      <c r="R801" s="1283"/>
      <c r="S801" s="1014" t="str">
        <f t="shared" si="174"/>
        <v/>
      </c>
      <c r="T801" s="1231" t="str">
        <f t="shared" si="171"/>
        <v>Sin Iniciar</v>
      </c>
      <c r="U801" s="1164" t="str">
        <f t="shared" si="172"/>
        <v>6</v>
      </c>
      <c r="V801" s="845"/>
      <c r="W801" s="1302">
        <f t="shared" si="175"/>
        <v>1</v>
      </c>
    </row>
    <row r="802" spans="1:23" s="105" customFormat="1" ht="39" hidden="1" customHeight="1" outlineLevel="3" thickBot="1" x14ac:dyDescent="0.3">
      <c r="A802" s="1601"/>
      <c r="B802" s="1559"/>
      <c r="C802" s="966" t="s">
        <v>1768</v>
      </c>
      <c r="D802" s="967"/>
      <c r="E802" s="967"/>
      <c r="F802" s="1045"/>
      <c r="G802" s="559" t="s">
        <v>1261</v>
      </c>
      <c r="H802" s="966" t="s">
        <v>70</v>
      </c>
      <c r="I802" s="767"/>
      <c r="J802" s="467">
        <v>30</v>
      </c>
      <c r="K802" s="780"/>
      <c r="L802" s="1076"/>
      <c r="M802" s="1085" t="str">
        <f t="shared" si="170"/>
        <v/>
      </c>
      <c r="N802" s="1216" t="str">
        <f t="shared" si="176"/>
        <v/>
      </c>
      <c r="O802" s="1186"/>
      <c r="P802" s="1013" t="str">
        <f t="shared" si="173"/>
        <v/>
      </c>
      <c r="Q802" s="1272"/>
      <c r="R802" s="1283"/>
      <c r="S802" s="1014" t="str">
        <f t="shared" si="174"/>
        <v/>
      </c>
      <c r="T802" s="1231" t="str">
        <f t="shared" si="171"/>
        <v>Sin Iniciar</v>
      </c>
      <c r="U802" s="1164" t="str">
        <f t="shared" si="172"/>
        <v>6</v>
      </c>
      <c r="V802" s="845"/>
      <c r="W802" s="1302">
        <f t="shared" si="175"/>
        <v>1</v>
      </c>
    </row>
    <row r="803" spans="1:23" s="105" customFormat="1" ht="39" hidden="1" customHeight="1" outlineLevel="3" thickBot="1" x14ac:dyDescent="0.3">
      <c r="A803" s="1601"/>
      <c r="B803" s="1559"/>
      <c r="C803" s="966" t="s">
        <v>1768</v>
      </c>
      <c r="D803" s="967"/>
      <c r="E803" s="967"/>
      <c r="F803" s="1045"/>
      <c r="G803" s="559" t="s">
        <v>1262</v>
      </c>
      <c r="H803" s="966" t="s">
        <v>70</v>
      </c>
      <c r="I803" s="767"/>
      <c r="J803" s="467">
        <v>30</v>
      </c>
      <c r="K803" s="780"/>
      <c r="L803" s="1076"/>
      <c r="M803" s="1085" t="str">
        <f t="shared" si="170"/>
        <v/>
      </c>
      <c r="N803" s="1216" t="str">
        <f t="shared" si="176"/>
        <v/>
      </c>
      <c r="O803" s="1186"/>
      <c r="P803" s="1013" t="str">
        <f t="shared" si="173"/>
        <v/>
      </c>
      <c r="Q803" s="1272"/>
      <c r="R803" s="1283"/>
      <c r="S803" s="1014" t="str">
        <f t="shared" si="174"/>
        <v/>
      </c>
      <c r="T803" s="1231" t="str">
        <f t="shared" si="171"/>
        <v>Sin Iniciar</v>
      </c>
      <c r="U803" s="1164" t="str">
        <f t="shared" si="172"/>
        <v>6</v>
      </c>
      <c r="V803" s="845"/>
      <c r="W803" s="1302">
        <f t="shared" si="175"/>
        <v>1</v>
      </c>
    </row>
    <row r="804" spans="1:23" s="105" customFormat="1" ht="39" hidden="1" customHeight="1" outlineLevel="3" thickBot="1" x14ac:dyDescent="0.3">
      <c r="A804" s="1601"/>
      <c r="B804" s="1559"/>
      <c r="C804" s="966" t="s">
        <v>1768</v>
      </c>
      <c r="D804" s="967"/>
      <c r="E804" s="967"/>
      <c r="F804" s="1045"/>
      <c r="G804" s="559" t="s">
        <v>1263</v>
      </c>
      <c r="H804" s="966" t="s">
        <v>70</v>
      </c>
      <c r="I804" s="767"/>
      <c r="J804" s="467">
        <v>30</v>
      </c>
      <c r="K804" s="780"/>
      <c r="L804" s="1076"/>
      <c r="M804" s="1085" t="str">
        <f t="shared" si="170"/>
        <v/>
      </c>
      <c r="N804" s="1216" t="str">
        <f t="shared" si="176"/>
        <v/>
      </c>
      <c r="O804" s="1186"/>
      <c r="P804" s="1013" t="str">
        <f t="shared" si="173"/>
        <v/>
      </c>
      <c r="Q804" s="1272"/>
      <c r="R804" s="1283"/>
      <c r="S804" s="1014" t="str">
        <f t="shared" si="174"/>
        <v/>
      </c>
      <c r="T804" s="1231" t="str">
        <f t="shared" si="171"/>
        <v>Sin Iniciar</v>
      </c>
      <c r="U804" s="1164" t="str">
        <f t="shared" si="172"/>
        <v>6</v>
      </c>
      <c r="V804" s="845"/>
      <c r="W804" s="1302">
        <f t="shared" si="175"/>
        <v>1</v>
      </c>
    </row>
    <row r="805" spans="1:23" s="105" customFormat="1" ht="35.25" hidden="1" customHeight="1" outlineLevel="3" thickBot="1" x14ac:dyDescent="0.3">
      <c r="A805" s="1601"/>
      <c r="B805" s="1559"/>
      <c r="C805" s="966" t="s">
        <v>1768</v>
      </c>
      <c r="D805" s="967"/>
      <c r="E805" s="967"/>
      <c r="F805" s="1045"/>
      <c r="G805" s="559" t="s">
        <v>1264</v>
      </c>
      <c r="H805" s="966" t="s">
        <v>70</v>
      </c>
      <c r="I805" s="767"/>
      <c r="J805" s="467">
        <v>20</v>
      </c>
      <c r="K805" s="780"/>
      <c r="L805" s="1076"/>
      <c r="M805" s="1085" t="str">
        <f t="shared" si="170"/>
        <v/>
      </c>
      <c r="N805" s="1216" t="str">
        <f t="shared" si="176"/>
        <v/>
      </c>
      <c r="O805" s="1186"/>
      <c r="P805" s="1013" t="str">
        <f t="shared" si="173"/>
        <v/>
      </c>
      <c r="Q805" s="1272"/>
      <c r="R805" s="1283"/>
      <c r="S805" s="1014" t="str">
        <f t="shared" si="174"/>
        <v/>
      </c>
      <c r="T805" s="1231" t="str">
        <f t="shared" si="171"/>
        <v>Sin Iniciar</v>
      </c>
      <c r="U805" s="1164" t="str">
        <f t="shared" si="172"/>
        <v>6</v>
      </c>
      <c r="V805" s="845"/>
      <c r="W805" s="1302">
        <f t="shared" si="175"/>
        <v>1</v>
      </c>
    </row>
    <row r="806" spans="1:23" s="105" customFormat="1" ht="39" hidden="1" customHeight="1" outlineLevel="3" thickBot="1" x14ac:dyDescent="0.3">
      <c r="A806" s="1601"/>
      <c r="B806" s="1559"/>
      <c r="C806" s="966" t="s">
        <v>1768</v>
      </c>
      <c r="D806" s="967"/>
      <c r="E806" s="967"/>
      <c r="F806" s="1045"/>
      <c r="G806" s="559" t="s">
        <v>1265</v>
      </c>
      <c r="H806" s="966" t="s">
        <v>70</v>
      </c>
      <c r="I806" s="767"/>
      <c r="J806" s="467">
        <v>10</v>
      </c>
      <c r="K806" s="780"/>
      <c r="L806" s="1076"/>
      <c r="M806" s="1085" t="str">
        <f t="shared" si="170"/>
        <v/>
      </c>
      <c r="N806" s="1216" t="str">
        <f t="shared" si="176"/>
        <v/>
      </c>
      <c r="O806" s="1186"/>
      <c r="P806" s="1013" t="str">
        <f t="shared" si="173"/>
        <v/>
      </c>
      <c r="Q806" s="1272"/>
      <c r="R806" s="1283"/>
      <c r="S806" s="1014" t="str">
        <f t="shared" si="174"/>
        <v/>
      </c>
      <c r="T806" s="1231" t="str">
        <f t="shared" si="171"/>
        <v>Sin Iniciar</v>
      </c>
      <c r="U806" s="1164" t="str">
        <f t="shared" si="172"/>
        <v>6</v>
      </c>
      <c r="V806" s="845"/>
      <c r="W806" s="1302">
        <f t="shared" si="175"/>
        <v>1</v>
      </c>
    </row>
    <row r="807" spans="1:23" s="105" customFormat="1" ht="39" hidden="1" customHeight="1" outlineLevel="3" thickBot="1" x14ac:dyDescent="0.3">
      <c r="A807" s="1601"/>
      <c r="B807" s="1559"/>
      <c r="C807" s="966" t="s">
        <v>1768</v>
      </c>
      <c r="D807" s="967"/>
      <c r="E807" s="967"/>
      <c r="F807" s="1045"/>
      <c r="G807" s="559" t="s">
        <v>1266</v>
      </c>
      <c r="H807" s="966" t="s">
        <v>70</v>
      </c>
      <c r="I807" s="767"/>
      <c r="J807" s="467">
        <v>5</v>
      </c>
      <c r="K807" s="780"/>
      <c r="L807" s="1076"/>
      <c r="M807" s="1085" t="str">
        <f t="shared" si="170"/>
        <v/>
      </c>
      <c r="N807" s="1216" t="str">
        <f t="shared" si="176"/>
        <v/>
      </c>
      <c r="O807" s="1186"/>
      <c r="P807" s="1013" t="str">
        <f t="shared" si="173"/>
        <v/>
      </c>
      <c r="Q807" s="1272"/>
      <c r="R807" s="1283"/>
      <c r="S807" s="1014" t="str">
        <f t="shared" si="174"/>
        <v/>
      </c>
      <c r="T807" s="1231" t="str">
        <f t="shared" si="171"/>
        <v>Sin Iniciar</v>
      </c>
      <c r="U807" s="1164" t="str">
        <f t="shared" si="172"/>
        <v>6</v>
      </c>
      <c r="V807" s="845"/>
      <c r="W807" s="1302">
        <f t="shared" si="175"/>
        <v>1</v>
      </c>
    </row>
    <row r="808" spans="1:23" s="105" customFormat="1" ht="39" hidden="1" customHeight="1" outlineLevel="3" thickBot="1" x14ac:dyDescent="0.3">
      <c r="A808" s="1601"/>
      <c r="B808" s="1559"/>
      <c r="C808" s="966" t="s">
        <v>1768</v>
      </c>
      <c r="D808" s="967"/>
      <c r="E808" s="967"/>
      <c r="F808" s="1045"/>
      <c r="G808" s="559" t="s">
        <v>1267</v>
      </c>
      <c r="H808" s="966" t="s">
        <v>70</v>
      </c>
      <c r="I808" s="767"/>
      <c r="J808" s="467">
        <v>10</v>
      </c>
      <c r="K808" s="780"/>
      <c r="L808" s="1076"/>
      <c r="M808" s="1085" t="str">
        <f t="shared" si="170"/>
        <v/>
      </c>
      <c r="N808" s="1216" t="str">
        <f t="shared" si="176"/>
        <v/>
      </c>
      <c r="O808" s="1186"/>
      <c r="P808" s="1013" t="str">
        <f t="shared" si="173"/>
        <v/>
      </c>
      <c r="Q808" s="1272"/>
      <c r="R808" s="1283"/>
      <c r="S808" s="1014" t="str">
        <f t="shared" si="174"/>
        <v/>
      </c>
      <c r="T808" s="1231" t="str">
        <f t="shared" si="171"/>
        <v>Sin Iniciar</v>
      </c>
      <c r="U808" s="1164" t="str">
        <f t="shared" si="172"/>
        <v>6</v>
      </c>
      <c r="V808" s="845"/>
      <c r="W808" s="1302">
        <f t="shared" si="175"/>
        <v>1</v>
      </c>
    </row>
    <row r="809" spans="1:23" s="105" customFormat="1" ht="39" hidden="1" customHeight="1" outlineLevel="3" thickBot="1" x14ac:dyDescent="0.3">
      <c r="A809" s="1601"/>
      <c r="B809" s="1559"/>
      <c r="C809" s="966" t="s">
        <v>1768</v>
      </c>
      <c r="D809" s="967"/>
      <c r="E809" s="967"/>
      <c r="F809" s="1045"/>
      <c r="G809" s="559" t="s">
        <v>1268</v>
      </c>
      <c r="H809" s="966" t="s">
        <v>70</v>
      </c>
      <c r="I809" s="767"/>
      <c r="J809" s="467">
        <v>2</v>
      </c>
      <c r="K809" s="780"/>
      <c r="L809" s="1076"/>
      <c r="M809" s="1085" t="str">
        <f t="shared" si="170"/>
        <v/>
      </c>
      <c r="N809" s="1216" t="str">
        <f t="shared" si="176"/>
        <v/>
      </c>
      <c r="O809" s="1186"/>
      <c r="P809" s="1013" t="str">
        <f t="shared" si="173"/>
        <v/>
      </c>
      <c r="Q809" s="1272"/>
      <c r="R809" s="1283"/>
      <c r="S809" s="1014" t="str">
        <f t="shared" si="174"/>
        <v/>
      </c>
      <c r="T809" s="1231" t="str">
        <f t="shared" si="171"/>
        <v>Sin Iniciar</v>
      </c>
      <c r="U809" s="1164" t="str">
        <f t="shared" si="172"/>
        <v>6</v>
      </c>
      <c r="V809" s="845"/>
      <c r="W809" s="1302">
        <f t="shared" si="175"/>
        <v>1</v>
      </c>
    </row>
    <row r="810" spans="1:23" s="105" customFormat="1" ht="39" hidden="1" customHeight="1" outlineLevel="3" thickBot="1" x14ac:dyDescent="0.3">
      <c r="A810" s="1601"/>
      <c r="B810" s="1559"/>
      <c r="C810" s="966" t="s">
        <v>1768</v>
      </c>
      <c r="D810" s="967"/>
      <c r="E810" s="967"/>
      <c r="F810" s="1045"/>
      <c r="G810" s="559" t="s">
        <v>1269</v>
      </c>
      <c r="H810" s="966" t="s">
        <v>70</v>
      </c>
      <c r="I810" s="767"/>
      <c r="J810" s="467">
        <v>2</v>
      </c>
      <c r="K810" s="780"/>
      <c r="L810" s="1076"/>
      <c r="M810" s="1085" t="str">
        <f t="shared" si="170"/>
        <v/>
      </c>
      <c r="N810" s="1216" t="str">
        <f t="shared" si="176"/>
        <v/>
      </c>
      <c r="O810" s="1186"/>
      <c r="P810" s="1013" t="str">
        <f t="shared" si="173"/>
        <v/>
      </c>
      <c r="Q810" s="1272"/>
      <c r="R810" s="1283"/>
      <c r="S810" s="1014" t="str">
        <f t="shared" si="174"/>
        <v/>
      </c>
      <c r="T810" s="1231" t="str">
        <f t="shared" si="171"/>
        <v>Sin Iniciar</v>
      </c>
      <c r="U810" s="1164" t="str">
        <f t="shared" si="172"/>
        <v>6</v>
      </c>
      <c r="V810" s="845"/>
      <c r="W810" s="1302">
        <f t="shared" si="175"/>
        <v>1</v>
      </c>
    </row>
    <row r="811" spans="1:23" s="105" customFormat="1" ht="35.25" hidden="1" customHeight="1" outlineLevel="3" thickBot="1" x14ac:dyDescent="0.3">
      <c r="A811" s="1601"/>
      <c r="B811" s="1559"/>
      <c r="C811" s="966" t="s">
        <v>1768</v>
      </c>
      <c r="D811" s="967"/>
      <c r="E811" s="967"/>
      <c r="F811" s="1045"/>
      <c r="G811" s="559" t="s">
        <v>1270</v>
      </c>
      <c r="H811" s="966" t="s">
        <v>70</v>
      </c>
      <c r="I811" s="767"/>
      <c r="J811" s="467">
        <v>5</v>
      </c>
      <c r="K811" s="780"/>
      <c r="L811" s="1076"/>
      <c r="M811" s="1085" t="str">
        <f t="shared" si="170"/>
        <v/>
      </c>
      <c r="N811" s="1216" t="str">
        <f t="shared" si="176"/>
        <v/>
      </c>
      <c r="O811" s="1186"/>
      <c r="P811" s="1013" t="str">
        <f t="shared" si="173"/>
        <v/>
      </c>
      <c r="Q811" s="1272"/>
      <c r="R811" s="1283"/>
      <c r="S811" s="1014" t="str">
        <f t="shared" si="174"/>
        <v/>
      </c>
      <c r="T811" s="1231" t="str">
        <f t="shared" si="171"/>
        <v>Sin Iniciar</v>
      </c>
      <c r="U811" s="1164" t="str">
        <f t="shared" si="172"/>
        <v>6</v>
      </c>
      <c r="V811" s="845"/>
      <c r="W811" s="1302">
        <f t="shared" si="175"/>
        <v>1</v>
      </c>
    </row>
    <row r="812" spans="1:23" s="105" customFormat="1" ht="39" hidden="1" customHeight="1" outlineLevel="3" thickBot="1" x14ac:dyDescent="0.3">
      <c r="A812" s="1601"/>
      <c r="B812" s="1559"/>
      <c r="C812" s="966" t="s">
        <v>1768</v>
      </c>
      <c r="D812" s="967"/>
      <c r="E812" s="967"/>
      <c r="F812" s="1045"/>
      <c r="G812" s="559" t="s">
        <v>1271</v>
      </c>
      <c r="H812" s="966" t="s">
        <v>70</v>
      </c>
      <c r="I812" s="767"/>
      <c r="J812" s="467">
        <v>1</v>
      </c>
      <c r="K812" s="780"/>
      <c r="L812" s="1076"/>
      <c r="M812" s="1085" t="str">
        <f t="shared" ref="M812:M875" si="177">+IF(D812="","",IF(MONTH($C$2)&lt;MONTH(D812),"",E812-D812))</f>
        <v/>
      </c>
      <c r="N812" s="1216" t="str">
        <f t="shared" si="176"/>
        <v/>
      </c>
      <c r="O812" s="1186"/>
      <c r="P812" s="1013" t="str">
        <f t="shared" si="173"/>
        <v/>
      </c>
      <c r="Q812" s="1272"/>
      <c r="R812" s="1283"/>
      <c r="S812" s="1014" t="str">
        <f t="shared" si="174"/>
        <v/>
      </c>
      <c r="T812" s="1231" t="str">
        <f t="shared" si="171"/>
        <v>Sin Iniciar</v>
      </c>
      <c r="U812" s="1164" t="str">
        <f t="shared" si="172"/>
        <v>6</v>
      </c>
      <c r="V812" s="845"/>
      <c r="W812" s="1302">
        <f t="shared" si="175"/>
        <v>1</v>
      </c>
    </row>
    <row r="813" spans="1:23" s="105" customFormat="1" ht="35.25" hidden="1" customHeight="1" outlineLevel="3" thickBot="1" x14ac:dyDescent="0.3">
      <c r="A813" s="1601"/>
      <c r="B813" s="1559"/>
      <c r="C813" s="966" t="s">
        <v>1768</v>
      </c>
      <c r="D813" s="967"/>
      <c r="E813" s="967"/>
      <c r="F813" s="1045"/>
      <c r="G813" s="559" t="s">
        <v>1272</v>
      </c>
      <c r="H813" s="966" t="s">
        <v>70</v>
      </c>
      <c r="I813" s="767"/>
      <c r="J813" s="467">
        <v>3</v>
      </c>
      <c r="K813" s="780"/>
      <c r="L813" s="1076"/>
      <c r="M813" s="1085" t="str">
        <f t="shared" si="177"/>
        <v/>
      </c>
      <c r="N813" s="1216" t="str">
        <f t="shared" si="176"/>
        <v/>
      </c>
      <c r="O813" s="1186"/>
      <c r="P813" s="1013" t="str">
        <f t="shared" si="173"/>
        <v/>
      </c>
      <c r="Q813" s="1272"/>
      <c r="R813" s="1283"/>
      <c r="S813" s="1014" t="str">
        <f t="shared" si="174"/>
        <v/>
      </c>
      <c r="T813" s="1231" t="str">
        <f t="shared" si="171"/>
        <v>Sin Iniciar</v>
      </c>
      <c r="U813" s="1164" t="str">
        <f t="shared" si="172"/>
        <v>6</v>
      </c>
      <c r="V813" s="845"/>
      <c r="W813" s="1302">
        <f t="shared" si="175"/>
        <v>1</v>
      </c>
    </row>
    <row r="814" spans="1:23" s="105" customFormat="1" ht="35.25" hidden="1" customHeight="1" outlineLevel="3" thickBot="1" x14ac:dyDescent="0.3">
      <c r="A814" s="1601"/>
      <c r="B814" s="1559"/>
      <c r="C814" s="966" t="s">
        <v>1768</v>
      </c>
      <c r="D814" s="967"/>
      <c r="E814" s="967"/>
      <c r="F814" s="1045"/>
      <c r="G814" s="559" t="s">
        <v>1273</v>
      </c>
      <c r="H814" s="966" t="s">
        <v>70</v>
      </c>
      <c r="I814" s="767"/>
      <c r="J814" s="467">
        <v>2</v>
      </c>
      <c r="K814" s="780"/>
      <c r="L814" s="1076"/>
      <c r="M814" s="1085" t="str">
        <f t="shared" si="177"/>
        <v/>
      </c>
      <c r="N814" s="1216" t="str">
        <f t="shared" si="176"/>
        <v/>
      </c>
      <c r="O814" s="1186"/>
      <c r="P814" s="1013" t="str">
        <f t="shared" si="173"/>
        <v/>
      </c>
      <c r="Q814" s="1272"/>
      <c r="R814" s="1283"/>
      <c r="S814" s="1014" t="str">
        <f t="shared" si="174"/>
        <v/>
      </c>
      <c r="T814" s="1231" t="str">
        <f t="shared" si="171"/>
        <v>Sin Iniciar</v>
      </c>
      <c r="U814" s="1164" t="str">
        <f t="shared" si="172"/>
        <v>6</v>
      </c>
      <c r="V814" s="845"/>
      <c r="W814" s="1302">
        <f t="shared" si="175"/>
        <v>1</v>
      </c>
    </row>
    <row r="815" spans="1:23" s="105" customFormat="1" ht="39" hidden="1" customHeight="1" outlineLevel="3" thickBot="1" x14ac:dyDescent="0.3">
      <c r="A815" s="1601"/>
      <c r="B815" s="1559"/>
      <c r="C815" s="966" t="s">
        <v>1768</v>
      </c>
      <c r="D815" s="967"/>
      <c r="E815" s="967"/>
      <c r="F815" s="1045"/>
      <c r="G815" s="559" t="s">
        <v>1274</v>
      </c>
      <c r="H815" s="966" t="s">
        <v>70</v>
      </c>
      <c r="I815" s="767"/>
      <c r="J815" s="467">
        <v>2</v>
      </c>
      <c r="K815" s="780"/>
      <c r="L815" s="1076"/>
      <c r="M815" s="1085" t="str">
        <f t="shared" si="177"/>
        <v/>
      </c>
      <c r="N815" s="1216" t="str">
        <f t="shared" si="176"/>
        <v/>
      </c>
      <c r="O815" s="1186"/>
      <c r="P815" s="1013" t="str">
        <f t="shared" si="173"/>
        <v/>
      </c>
      <c r="Q815" s="1272"/>
      <c r="R815" s="1283"/>
      <c r="S815" s="1014" t="str">
        <f t="shared" si="174"/>
        <v/>
      </c>
      <c r="T815" s="1231" t="str">
        <f t="shared" si="171"/>
        <v>Sin Iniciar</v>
      </c>
      <c r="U815" s="1164" t="str">
        <f t="shared" si="172"/>
        <v>6</v>
      </c>
      <c r="V815" s="845"/>
      <c r="W815" s="1302">
        <f t="shared" si="175"/>
        <v>1</v>
      </c>
    </row>
    <row r="816" spans="1:23" s="105" customFormat="1" ht="39" hidden="1" customHeight="1" outlineLevel="3" thickBot="1" x14ac:dyDescent="0.3">
      <c r="A816" s="1601"/>
      <c r="B816" s="1559"/>
      <c r="C816" s="966" t="s">
        <v>1768</v>
      </c>
      <c r="D816" s="967"/>
      <c r="E816" s="967"/>
      <c r="F816" s="1045"/>
      <c r="G816" s="559" t="s">
        <v>1275</v>
      </c>
      <c r="H816" s="966" t="s">
        <v>70</v>
      </c>
      <c r="I816" s="767"/>
      <c r="J816" s="467">
        <v>2</v>
      </c>
      <c r="K816" s="780"/>
      <c r="L816" s="1076"/>
      <c r="M816" s="1085" t="str">
        <f t="shared" si="177"/>
        <v/>
      </c>
      <c r="N816" s="1216" t="str">
        <f t="shared" si="176"/>
        <v/>
      </c>
      <c r="O816" s="1186"/>
      <c r="P816" s="1013" t="str">
        <f t="shared" si="173"/>
        <v/>
      </c>
      <c r="Q816" s="1272"/>
      <c r="R816" s="1283"/>
      <c r="S816" s="1014" t="str">
        <f t="shared" si="174"/>
        <v/>
      </c>
      <c r="T816" s="1231" t="str">
        <f t="shared" si="171"/>
        <v>Sin Iniciar</v>
      </c>
      <c r="U816" s="1164" t="str">
        <f t="shared" si="172"/>
        <v>6</v>
      </c>
      <c r="V816" s="845"/>
      <c r="W816" s="1302">
        <f t="shared" si="175"/>
        <v>1</v>
      </c>
    </row>
    <row r="817" spans="1:23" s="105" customFormat="1" ht="39" hidden="1" customHeight="1" outlineLevel="3" thickBot="1" x14ac:dyDescent="0.3">
      <c r="A817" s="1601"/>
      <c r="B817" s="1559"/>
      <c r="C817" s="966" t="s">
        <v>1768</v>
      </c>
      <c r="D817" s="967"/>
      <c r="E817" s="967"/>
      <c r="F817" s="1045"/>
      <c r="G817" s="559" t="s">
        <v>1276</v>
      </c>
      <c r="H817" s="966" t="s">
        <v>70</v>
      </c>
      <c r="I817" s="767"/>
      <c r="J817" s="467">
        <v>2</v>
      </c>
      <c r="K817" s="780"/>
      <c r="L817" s="1076"/>
      <c r="M817" s="1085" t="str">
        <f t="shared" si="177"/>
        <v/>
      </c>
      <c r="N817" s="1216" t="str">
        <f t="shared" si="176"/>
        <v/>
      </c>
      <c r="O817" s="1186"/>
      <c r="P817" s="1013" t="str">
        <f t="shared" si="173"/>
        <v/>
      </c>
      <c r="Q817" s="1272"/>
      <c r="R817" s="1283"/>
      <c r="S817" s="1014" t="str">
        <f t="shared" si="174"/>
        <v/>
      </c>
      <c r="T817" s="1231" t="str">
        <f t="shared" si="171"/>
        <v>Sin Iniciar</v>
      </c>
      <c r="U817" s="1164" t="str">
        <f t="shared" si="172"/>
        <v>6</v>
      </c>
      <c r="V817" s="845"/>
      <c r="W817" s="1302">
        <f t="shared" si="175"/>
        <v>1</v>
      </c>
    </row>
    <row r="818" spans="1:23" s="105" customFormat="1" ht="39" hidden="1" customHeight="1" outlineLevel="3" thickBot="1" x14ac:dyDescent="0.3">
      <c r="A818" s="1601"/>
      <c r="B818" s="1559"/>
      <c r="C818" s="966" t="s">
        <v>1768</v>
      </c>
      <c r="D818" s="967"/>
      <c r="E818" s="967"/>
      <c r="F818" s="1045"/>
      <c r="G818" s="559" t="s">
        <v>1277</v>
      </c>
      <c r="H818" s="966" t="s">
        <v>70</v>
      </c>
      <c r="I818" s="767"/>
      <c r="J818" s="467">
        <v>2</v>
      </c>
      <c r="K818" s="780"/>
      <c r="L818" s="1076"/>
      <c r="M818" s="1085" t="str">
        <f t="shared" si="177"/>
        <v/>
      </c>
      <c r="N818" s="1216" t="str">
        <f t="shared" si="176"/>
        <v/>
      </c>
      <c r="O818" s="1186"/>
      <c r="P818" s="1013" t="str">
        <f t="shared" si="173"/>
        <v/>
      </c>
      <c r="Q818" s="1272"/>
      <c r="R818" s="1283"/>
      <c r="S818" s="1014" t="str">
        <f t="shared" si="174"/>
        <v/>
      </c>
      <c r="T818" s="1231" t="str">
        <f t="shared" si="171"/>
        <v>Sin Iniciar</v>
      </c>
      <c r="U818" s="1164" t="str">
        <f t="shared" si="172"/>
        <v>6</v>
      </c>
      <c r="V818" s="845"/>
      <c r="W818" s="1302">
        <f t="shared" si="175"/>
        <v>1</v>
      </c>
    </row>
    <row r="819" spans="1:23" s="105" customFormat="1" ht="35.25" hidden="1" customHeight="1" outlineLevel="3" thickBot="1" x14ac:dyDescent="0.3">
      <c r="A819" s="1601"/>
      <c r="B819" s="1559"/>
      <c r="C819" s="966" t="s">
        <v>1768</v>
      </c>
      <c r="D819" s="967"/>
      <c r="E819" s="967"/>
      <c r="F819" s="1045"/>
      <c r="G819" s="559" t="s">
        <v>1278</v>
      </c>
      <c r="H819" s="966" t="s">
        <v>70</v>
      </c>
      <c r="I819" s="767"/>
      <c r="J819" s="467">
        <v>2</v>
      </c>
      <c r="K819" s="780"/>
      <c r="L819" s="1076"/>
      <c r="M819" s="1085" t="str">
        <f t="shared" si="177"/>
        <v/>
      </c>
      <c r="N819" s="1216" t="str">
        <f t="shared" si="176"/>
        <v/>
      </c>
      <c r="O819" s="1186"/>
      <c r="P819" s="1013" t="str">
        <f t="shared" si="173"/>
        <v/>
      </c>
      <c r="Q819" s="1272"/>
      <c r="R819" s="1283"/>
      <c r="S819" s="1014" t="str">
        <f t="shared" si="174"/>
        <v/>
      </c>
      <c r="T819" s="1231" t="str">
        <f t="shared" si="171"/>
        <v>Sin Iniciar</v>
      </c>
      <c r="U819" s="1164" t="str">
        <f t="shared" si="172"/>
        <v>6</v>
      </c>
      <c r="V819" s="845"/>
      <c r="W819" s="1302">
        <f t="shared" si="175"/>
        <v>1</v>
      </c>
    </row>
    <row r="820" spans="1:23" s="105" customFormat="1" ht="35.25" hidden="1" customHeight="1" outlineLevel="3" thickBot="1" x14ac:dyDescent="0.3">
      <c r="A820" s="1601"/>
      <c r="B820" s="1559"/>
      <c r="C820" s="966" t="s">
        <v>1768</v>
      </c>
      <c r="D820" s="967"/>
      <c r="E820" s="967"/>
      <c r="F820" s="1045"/>
      <c r="G820" s="559" t="s">
        <v>1279</v>
      </c>
      <c r="H820" s="966" t="s">
        <v>70</v>
      </c>
      <c r="I820" s="767"/>
      <c r="J820" s="467">
        <v>2</v>
      </c>
      <c r="K820" s="780"/>
      <c r="L820" s="1076"/>
      <c r="M820" s="1085" t="str">
        <f t="shared" si="177"/>
        <v/>
      </c>
      <c r="N820" s="1216" t="str">
        <f t="shared" si="176"/>
        <v/>
      </c>
      <c r="O820" s="1186"/>
      <c r="P820" s="1013" t="str">
        <f t="shared" si="173"/>
        <v/>
      </c>
      <c r="Q820" s="1272"/>
      <c r="R820" s="1283"/>
      <c r="S820" s="1014" t="str">
        <f t="shared" si="174"/>
        <v/>
      </c>
      <c r="T820" s="1231" t="str">
        <f t="shared" si="171"/>
        <v>Sin Iniciar</v>
      </c>
      <c r="U820" s="1164" t="str">
        <f t="shared" si="172"/>
        <v>6</v>
      </c>
      <c r="V820" s="845"/>
      <c r="W820" s="1302">
        <f t="shared" si="175"/>
        <v>1</v>
      </c>
    </row>
    <row r="821" spans="1:23" s="105" customFormat="1" ht="35.25" hidden="1" customHeight="1" outlineLevel="3" thickBot="1" x14ac:dyDescent="0.3">
      <c r="A821" s="1601"/>
      <c r="B821" s="1559"/>
      <c r="C821" s="966" t="s">
        <v>1768</v>
      </c>
      <c r="D821" s="967"/>
      <c r="E821" s="967"/>
      <c r="F821" s="1045"/>
      <c r="G821" s="559" t="s">
        <v>1280</v>
      </c>
      <c r="H821" s="966" t="s">
        <v>70</v>
      </c>
      <c r="I821" s="767"/>
      <c r="J821" s="467">
        <v>2</v>
      </c>
      <c r="K821" s="780"/>
      <c r="L821" s="1076"/>
      <c r="M821" s="1085" t="str">
        <f t="shared" si="177"/>
        <v/>
      </c>
      <c r="N821" s="1216" t="str">
        <f t="shared" si="176"/>
        <v/>
      </c>
      <c r="O821" s="1186"/>
      <c r="P821" s="1013" t="str">
        <f t="shared" si="173"/>
        <v/>
      </c>
      <c r="Q821" s="1272"/>
      <c r="R821" s="1283"/>
      <c r="S821" s="1014" t="str">
        <f t="shared" si="174"/>
        <v/>
      </c>
      <c r="T821" s="1231" t="str">
        <f t="shared" si="171"/>
        <v>Sin Iniciar</v>
      </c>
      <c r="U821" s="1164" t="str">
        <f t="shared" si="172"/>
        <v>6</v>
      </c>
      <c r="V821" s="845"/>
      <c r="W821" s="1302">
        <f t="shared" si="175"/>
        <v>1</v>
      </c>
    </row>
    <row r="822" spans="1:23" s="105" customFormat="1" ht="35.25" hidden="1" customHeight="1" outlineLevel="3" thickBot="1" x14ac:dyDescent="0.3">
      <c r="A822" s="1601"/>
      <c r="B822" s="1559"/>
      <c r="C822" s="966" t="s">
        <v>1768</v>
      </c>
      <c r="D822" s="967"/>
      <c r="E822" s="967"/>
      <c r="F822" s="1045"/>
      <c r="G822" s="559" t="s">
        <v>1281</v>
      </c>
      <c r="H822" s="966" t="s">
        <v>70</v>
      </c>
      <c r="I822" s="767"/>
      <c r="J822" s="467">
        <v>2</v>
      </c>
      <c r="K822" s="780"/>
      <c r="L822" s="1076"/>
      <c r="M822" s="1085" t="str">
        <f t="shared" si="177"/>
        <v/>
      </c>
      <c r="N822" s="1216" t="str">
        <f t="shared" si="176"/>
        <v/>
      </c>
      <c r="O822" s="1186"/>
      <c r="P822" s="1013" t="str">
        <f t="shared" si="173"/>
        <v/>
      </c>
      <c r="Q822" s="1272"/>
      <c r="R822" s="1283"/>
      <c r="S822" s="1014" t="str">
        <f t="shared" si="174"/>
        <v/>
      </c>
      <c r="T822" s="1231" t="str">
        <f t="shared" ref="T822:T885" si="178">+IF(S822="","Sin Iniciar",IF(S822&lt;0.6,"Crítico",IF(S822&lt;0.9,"En Proceso",IF(AND(P822=1,Q822=1,S822=1),"Terminado","Normal"))))</f>
        <v>Sin Iniciar</v>
      </c>
      <c r="U822" s="1164" t="str">
        <f t="shared" ref="U822:U885" si="179">+IF(T822="","",IF(T822="Sin Iniciar","6",IF(T822="Crítico","L",IF(T822="En Proceso","K",IF(T822="Normal","J","B")))))</f>
        <v>6</v>
      </c>
      <c r="V822" s="845"/>
      <c r="W822" s="1302">
        <f t="shared" si="175"/>
        <v>1</v>
      </c>
    </row>
    <row r="823" spans="1:23" s="105" customFormat="1" ht="35.25" hidden="1" customHeight="1" outlineLevel="3" thickBot="1" x14ac:dyDescent="0.3">
      <c r="A823" s="1601"/>
      <c r="B823" s="1559"/>
      <c r="C823" s="966" t="s">
        <v>1768</v>
      </c>
      <c r="D823" s="967"/>
      <c r="E823" s="967"/>
      <c r="F823" s="1045"/>
      <c r="G823" s="559" t="s">
        <v>1282</v>
      </c>
      <c r="H823" s="966" t="s">
        <v>70</v>
      </c>
      <c r="I823" s="767"/>
      <c r="J823" s="467">
        <v>2</v>
      </c>
      <c r="K823" s="780"/>
      <c r="L823" s="1076"/>
      <c r="M823" s="1085" t="str">
        <f t="shared" si="177"/>
        <v/>
      </c>
      <c r="N823" s="1216" t="str">
        <f t="shared" si="176"/>
        <v/>
      </c>
      <c r="O823" s="1186"/>
      <c r="P823" s="1013" t="str">
        <f t="shared" si="173"/>
        <v/>
      </c>
      <c r="Q823" s="1272"/>
      <c r="R823" s="1283"/>
      <c r="S823" s="1014" t="str">
        <f t="shared" si="174"/>
        <v/>
      </c>
      <c r="T823" s="1231" t="str">
        <f t="shared" si="178"/>
        <v>Sin Iniciar</v>
      </c>
      <c r="U823" s="1164" t="str">
        <f t="shared" si="179"/>
        <v>6</v>
      </c>
      <c r="V823" s="845"/>
      <c r="W823" s="1302">
        <f t="shared" si="175"/>
        <v>1</v>
      </c>
    </row>
    <row r="824" spans="1:23" s="105" customFormat="1" ht="35.25" hidden="1" customHeight="1" outlineLevel="3" thickBot="1" x14ac:dyDescent="0.3">
      <c r="A824" s="1601"/>
      <c r="B824" s="1559"/>
      <c r="C824" s="966" t="s">
        <v>1768</v>
      </c>
      <c r="D824" s="967"/>
      <c r="E824" s="967"/>
      <c r="F824" s="1045"/>
      <c r="G824" s="559" t="s">
        <v>1283</v>
      </c>
      <c r="H824" s="966" t="s">
        <v>70</v>
      </c>
      <c r="I824" s="767"/>
      <c r="J824" s="467">
        <v>2</v>
      </c>
      <c r="K824" s="780"/>
      <c r="L824" s="1076"/>
      <c r="M824" s="1085" t="str">
        <f t="shared" si="177"/>
        <v/>
      </c>
      <c r="N824" s="1216" t="str">
        <f t="shared" si="176"/>
        <v/>
      </c>
      <c r="O824" s="1186"/>
      <c r="P824" s="1013" t="str">
        <f t="shared" si="173"/>
        <v/>
      </c>
      <c r="Q824" s="1272"/>
      <c r="R824" s="1283"/>
      <c r="S824" s="1014" t="str">
        <f t="shared" si="174"/>
        <v/>
      </c>
      <c r="T824" s="1231" t="str">
        <f t="shared" si="178"/>
        <v>Sin Iniciar</v>
      </c>
      <c r="U824" s="1164" t="str">
        <f t="shared" si="179"/>
        <v>6</v>
      </c>
      <c r="V824" s="845"/>
      <c r="W824" s="1302">
        <f t="shared" si="175"/>
        <v>1</v>
      </c>
    </row>
    <row r="825" spans="1:23" s="105" customFormat="1" ht="39" hidden="1" customHeight="1" outlineLevel="3" thickBot="1" x14ac:dyDescent="0.3">
      <c r="A825" s="1601"/>
      <c r="B825" s="1559"/>
      <c r="C825" s="966" t="s">
        <v>1768</v>
      </c>
      <c r="D825" s="967"/>
      <c r="E825" s="967"/>
      <c r="F825" s="1045"/>
      <c r="G825" s="559" t="s">
        <v>1284</v>
      </c>
      <c r="H825" s="966" t="s">
        <v>70</v>
      </c>
      <c r="I825" s="767"/>
      <c r="J825" s="467">
        <v>2</v>
      </c>
      <c r="K825" s="780"/>
      <c r="L825" s="1076"/>
      <c r="M825" s="1085" t="str">
        <f t="shared" si="177"/>
        <v/>
      </c>
      <c r="N825" s="1216" t="str">
        <f t="shared" si="176"/>
        <v/>
      </c>
      <c r="O825" s="1186"/>
      <c r="P825" s="1013" t="str">
        <f t="shared" si="173"/>
        <v/>
      </c>
      <c r="Q825" s="1272"/>
      <c r="R825" s="1283"/>
      <c r="S825" s="1014" t="str">
        <f t="shared" si="174"/>
        <v/>
      </c>
      <c r="T825" s="1231" t="str">
        <f t="shared" si="178"/>
        <v>Sin Iniciar</v>
      </c>
      <c r="U825" s="1164" t="str">
        <f t="shared" si="179"/>
        <v>6</v>
      </c>
      <c r="V825" s="845"/>
      <c r="W825" s="1302">
        <f t="shared" si="175"/>
        <v>1</v>
      </c>
    </row>
    <row r="826" spans="1:23" s="105" customFormat="1" ht="39" hidden="1" customHeight="1" outlineLevel="3" thickBot="1" x14ac:dyDescent="0.3">
      <c r="A826" s="1601"/>
      <c r="B826" s="1559"/>
      <c r="C826" s="966" t="s">
        <v>1768</v>
      </c>
      <c r="D826" s="967"/>
      <c r="E826" s="967"/>
      <c r="F826" s="1045"/>
      <c r="G826" s="559" t="s">
        <v>1285</v>
      </c>
      <c r="H826" s="966" t="s">
        <v>70</v>
      </c>
      <c r="I826" s="767"/>
      <c r="J826" s="467">
        <v>2</v>
      </c>
      <c r="K826" s="780"/>
      <c r="L826" s="1076"/>
      <c r="M826" s="1085" t="str">
        <f t="shared" si="177"/>
        <v/>
      </c>
      <c r="N826" s="1216" t="str">
        <f t="shared" si="176"/>
        <v/>
      </c>
      <c r="O826" s="1186"/>
      <c r="P826" s="1013" t="str">
        <f t="shared" si="173"/>
        <v/>
      </c>
      <c r="Q826" s="1272"/>
      <c r="R826" s="1283"/>
      <c r="S826" s="1014" t="str">
        <f t="shared" si="174"/>
        <v/>
      </c>
      <c r="T826" s="1231" t="str">
        <f t="shared" si="178"/>
        <v>Sin Iniciar</v>
      </c>
      <c r="U826" s="1164" t="str">
        <f t="shared" si="179"/>
        <v>6</v>
      </c>
      <c r="V826" s="845"/>
      <c r="W826" s="1302">
        <f t="shared" si="175"/>
        <v>1</v>
      </c>
    </row>
    <row r="827" spans="1:23" s="105" customFormat="1" ht="35.25" hidden="1" customHeight="1" outlineLevel="3" thickBot="1" x14ac:dyDescent="0.3">
      <c r="A827" s="1601"/>
      <c r="B827" s="1559"/>
      <c r="C827" s="966" t="s">
        <v>1768</v>
      </c>
      <c r="D827" s="967"/>
      <c r="E827" s="967"/>
      <c r="F827" s="1045"/>
      <c r="G827" s="559" t="s">
        <v>1286</v>
      </c>
      <c r="H827" s="966" t="s">
        <v>70</v>
      </c>
      <c r="I827" s="767"/>
      <c r="J827" s="467">
        <v>2</v>
      </c>
      <c r="K827" s="780"/>
      <c r="L827" s="1076"/>
      <c r="M827" s="1085" t="str">
        <f t="shared" si="177"/>
        <v/>
      </c>
      <c r="N827" s="1216" t="str">
        <f t="shared" si="176"/>
        <v/>
      </c>
      <c r="O827" s="1186"/>
      <c r="P827" s="1013" t="str">
        <f t="shared" si="173"/>
        <v/>
      </c>
      <c r="Q827" s="1272"/>
      <c r="R827" s="1283"/>
      <c r="S827" s="1014" t="str">
        <f t="shared" si="174"/>
        <v/>
      </c>
      <c r="T827" s="1231" t="str">
        <f t="shared" si="178"/>
        <v>Sin Iniciar</v>
      </c>
      <c r="U827" s="1164" t="str">
        <f t="shared" si="179"/>
        <v>6</v>
      </c>
      <c r="V827" s="845"/>
      <c r="W827" s="1302">
        <f t="shared" si="175"/>
        <v>1</v>
      </c>
    </row>
    <row r="828" spans="1:23" s="105" customFormat="1" ht="39" hidden="1" customHeight="1" outlineLevel="3" thickBot="1" x14ac:dyDescent="0.3">
      <c r="A828" s="1601"/>
      <c r="B828" s="1559"/>
      <c r="C828" s="966" t="s">
        <v>1768</v>
      </c>
      <c r="D828" s="967"/>
      <c r="E828" s="967"/>
      <c r="F828" s="1045"/>
      <c r="G828" s="559" t="s">
        <v>1287</v>
      </c>
      <c r="H828" s="966" t="s">
        <v>70</v>
      </c>
      <c r="I828" s="767"/>
      <c r="J828" s="467">
        <v>2</v>
      </c>
      <c r="K828" s="780"/>
      <c r="L828" s="1076"/>
      <c r="M828" s="1085" t="str">
        <f t="shared" si="177"/>
        <v/>
      </c>
      <c r="N828" s="1216" t="str">
        <f t="shared" si="176"/>
        <v/>
      </c>
      <c r="O828" s="1186"/>
      <c r="P828" s="1013" t="str">
        <f t="shared" si="173"/>
        <v/>
      </c>
      <c r="Q828" s="1272"/>
      <c r="R828" s="1283"/>
      <c r="S828" s="1014" t="str">
        <f t="shared" si="174"/>
        <v/>
      </c>
      <c r="T828" s="1231" t="str">
        <f t="shared" si="178"/>
        <v>Sin Iniciar</v>
      </c>
      <c r="U828" s="1164" t="str">
        <f t="shared" si="179"/>
        <v>6</v>
      </c>
      <c r="V828" s="845"/>
      <c r="W828" s="1302">
        <f t="shared" si="175"/>
        <v>1</v>
      </c>
    </row>
    <row r="829" spans="1:23" s="105" customFormat="1" ht="39" hidden="1" customHeight="1" outlineLevel="3" thickBot="1" x14ac:dyDescent="0.3">
      <c r="A829" s="1601"/>
      <c r="B829" s="1559"/>
      <c r="C829" s="966" t="s">
        <v>1768</v>
      </c>
      <c r="D829" s="967"/>
      <c r="E829" s="967"/>
      <c r="F829" s="1045"/>
      <c r="G829" s="559" t="s">
        <v>1288</v>
      </c>
      <c r="H829" s="966" t="s">
        <v>70</v>
      </c>
      <c r="I829" s="767"/>
      <c r="J829" s="467">
        <v>2</v>
      </c>
      <c r="K829" s="780"/>
      <c r="L829" s="1076"/>
      <c r="M829" s="1085" t="str">
        <f t="shared" si="177"/>
        <v/>
      </c>
      <c r="N829" s="1216" t="str">
        <f t="shared" si="176"/>
        <v/>
      </c>
      <c r="O829" s="1186"/>
      <c r="P829" s="1013" t="str">
        <f t="shared" si="173"/>
        <v/>
      </c>
      <c r="Q829" s="1272"/>
      <c r="R829" s="1283"/>
      <c r="S829" s="1014" t="str">
        <f t="shared" si="174"/>
        <v/>
      </c>
      <c r="T829" s="1231" t="str">
        <f t="shared" si="178"/>
        <v>Sin Iniciar</v>
      </c>
      <c r="U829" s="1164" t="str">
        <f t="shared" si="179"/>
        <v>6</v>
      </c>
      <c r="V829" s="845"/>
      <c r="W829" s="1302">
        <f t="shared" si="175"/>
        <v>1</v>
      </c>
    </row>
    <row r="830" spans="1:23" s="105" customFormat="1" ht="39" hidden="1" customHeight="1" outlineLevel="3" thickBot="1" x14ac:dyDescent="0.3">
      <c r="A830" s="1601"/>
      <c r="B830" s="1559"/>
      <c r="C830" s="966" t="s">
        <v>1768</v>
      </c>
      <c r="D830" s="967"/>
      <c r="E830" s="967"/>
      <c r="F830" s="1045"/>
      <c r="G830" s="559" t="s">
        <v>1274</v>
      </c>
      <c r="H830" s="966" t="s">
        <v>70</v>
      </c>
      <c r="I830" s="767"/>
      <c r="J830" s="467">
        <v>2</v>
      </c>
      <c r="K830" s="780"/>
      <c r="L830" s="1076"/>
      <c r="M830" s="1085" t="str">
        <f t="shared" si="177"/>
        <v/>
      </c>
      <c r="N830" s="1216" t="str">
        <f t="shared" si="176"/>
        <v/>
      </c>
      <c r="O830" s="1186"/>
      <c r="P830" s="1013" t="str">
        <f t="shared" si="173"/>
        <v/>
      </c>
      <c r="Q830" s="1272"/>
      <c r="R830" s="1283"/>
      <c r="S830" s="1014" t="str">
        <f t="shared" si="174"/>
        <v/>
      </c>
      <c r="T830" s="1231" t="str">
        <f t="shared" si="178"/>
        <v>Sin Iniciar</v>
      </c>
      <c r="U830" s="1164" t="str">
        <f t="shared" si="179"/>
        <v>6</v>
      </c>
      <c r="V830" s="845"/>
      <c r="W830" s="1302">
        <f t="shared" si="175"/>
        <v>1</v>
      </c>
    </row>
    <row r="831" spans="1:23" s="105" customFormat="1" ht="39" hidden="1" customHeight="1" outlineLevel="3" thickBot="1" x14ac:dyDescent="0.3">
      <c r="A831" s="1601"/>
      <c r="B831" s="1559"/>
      <c r="C831" s="966" t="s">
        <v>1768</v>
      </c>
      <c r="D831" s="967"/>
      <c r="E831" s="967"/>
      <c r="F831" s="1045"/>
      <c r="G831" s="559" t="s">
        <v>1289</v>
      </c>
      <c r="H831" s="966" t="s">
        <v>70</v>
      </c>
      <c r="I831" s="767"/>
      <c r="J831" s="467">
        <v>2</v>
      </c>
      <c r="K831" s="780"/>
      <c r="L831" s="1076"/>
      <c r="M831" s="1085" t="str">
        <f t="shared" si="177"/>
        <v/>
      </c>
      <c r="N831" s="1216" t="str">
        <f t="shared" si="176"/>
        <v/>
      </c>
      <c r="O831" s="1186"/>
      <c r="P831" s="1013" t="str">
        <f t="shared" si="173"/>
        <v/>
      </c>
      <c r="Q831" s="1272"/>
      <c r="R831" s="1283"/>
      <c r="S831" s="1014" t="str">
        <f t="shared" si="174"/>
        <v/>
      </c>
      <c r="T831" s="1231" t="str">
        <f t="shared" si="178"/>
        <v>Sin Iniciar</v>
      </c>
      <c r="U831" s="1164" t="str">
        <f t="shared" si="179"/>
        <v>6</v>
      </c>
      <c r="V831" s="845"/>
      <c r="W831" s="1302">
        <f t="shared" si="175"/>
        <v>1</v>
      </c>
    </row>
    <row r="832" spans="1:23" s="105" customFormat="1" ht="39" hidden="1" customHeight="1" outlineLevel="3" thickBot="1" x14ac:dyDescent="0.3">
      <c r="A832" s="1601"/>
      <c r="B832" s="1559"/>
      <c r="C832" s="966" t="s">
        <v>1768</v>
      </c>
      <c r="D832" s="967"/>
      <c r="E832" s="967"/>
      <c r="F832" s="1045"/>
      <c r="G832" s="559" t="s">
        <v>1289</v>
      </c>
      <c r="H832" s="966" t="s">
        <v>70</v>
      </c>
      <c r="I832" s="767"/>
      <c r="J832" s="467">
        <v>2</v>
      </c>
      <c r="K832" s="780"/>
      <c r="L832" s="1076"/>
      <c r="M832" s="1085" t="str">
        <f t="shared" si="177"/>
        <v/>
      </c>
      <c r="N832" s="1216" t="str">
        <f t="shared" si="176"/>
        <v/>
      </c>
      <c r="O832" s="1186"/>
      <c r="P832" s="1013" t="str">
        <f t="shared" si="173"/>
        <v/>
      </c>
      <c r="Q832" s="1272"/>
      <c r="R832" s="1283"/>
      <c r="S832" s="1014" t="str">
        <f t="shared" si="174"/>
        <v/>
      </c>
      <c r="T832" s="1231" t="str">
        <f t="shared" si="178"/>
        <v>Sin Iniciar</v>
      </c>
      <c r="U832" s="1164" t="str">
        <f t="shared" si="179"/>
        <v>6</v>
      </c>
      <c r="V832" s="845"/>
      <c r="W832" s="1302">
        <f t="shared" si="175"/>
        <v>1</v>
      </c>
    </row>
    <row r="833" spans="1:23" s="105" customFormat="1" ht="39" hidden="1" customHeight="1" outlineLevel="3" thickBot="1" x14ac:dyDescent="0.3">
      <c r="A833" s="1601"/>
      <c r="B833" s="1559"/>
      <c r="C833" s="966" t="s">
        <v>1768</v>
      </c>
      <c r="D833" s="967"/>
      <c r="E833" s="967"/>
      <c r="F833" s="1045"/>
      <c r="G833" s="559" t="s">
        <v>1289</v>
      </c>
      <c r="H833" s="966" t="s">
        <v>70</v>
      </c>
      <c r="I833" s="767"/>
      <c r="J833" s="467">
        <v>2</v>
      </c>
      <c r="K833" s="780"/>
      <c r="L833" s="1076"/>
      <c r="M833" s="1085" t="str">
        <f t="shared" si="177"/>
        <v/>
      </c>
      <c r="N833" s="1216" t="str">
        <f t="shared" si="176"/>
        <v/>
      </c>
      <c r="O833" s="1186"/>
      <c r="P833" s="1013" t="str">
        <f t="shared" si="173"/>
        <v/>
      </c>
      <c r="Q833" s="1272"/>
      <c r="R833" s="1283"/>
      <c r="S833" s="1014" t="str">
        <f t="shared" si="174"/>
        <v/>
      </c>
      <c r="T833" s="1231" t="str">
        <f t="shared" si="178"/>
        <v>Sin Iniciar</v>
      </c>
      <c r="U833" s="1164" t="str">
        <f t="shared" si="179"/>
        <v>6</v>
      </c>
      <c r="V833" s="845"/>
      <c r="W833" s="1302">
        <f t="shared" si="175"/>
        <v>1</v>
      </c>
    </row>
    <row r="834" spans="1:23" s="105" customFormat="1" ht="39" hidden="1" customHeight="1" outlineLevel="3" thickBot="1" x14ac:dyDescent="0.3">
      <c r="A834" s="1601"/>
      <c r="B834" s="1559"/>
      <c r="C834" s="966" t="s">
        <v>1768</v>
      </c>
      <c r="D834" s="967"/>
      <c r="E834" s="967"/>
      <c r="F834" s="1045"/>
      <c r="G834" s="559" t="s">
        <v>1289</v>
      </c>
      <c r="H834" s="966" t="s">
        <v>70</v>
      </c>
      <c r="I834" s="767"/>
      <c r="J834" s="467">
        <v>2</v>
      </c>
      <c r="K834" s="780"/>
      <c r="L834" s="1076"/>
      <c r="M834" s="1085" t="str">
        <f t="shared" si="177"/>
        <v/>
      </c>
      <c r="N834" s="1216" t="str">
        <f t="shared" si="176"/>
        <v/>
      </c>
      <c r="O834" s="1186"/>
      <c r="P834" s="1013" t="str">
        <f t="shared" si="173"/>
        <v/>
      </c>
      <c r="Q834" s="1272"/>
      <c r="R834" s="1283"/>
      <c r="S834" s="1014" t="str">
        <f t="shared" si="174"/>
        <v/>
      </c>
      <c r="T834" s="1231" t="str">
        <f t="shared" si="178"/>
        <v>Sin Iniciar</v>
      </c>
      <c r="U834" s="1164" t="str">
        <f t="shared" si="179"/>
        <v>6</v>
      </c>
      <c r="V834" s="845"/>
      <c r="W834" s="1302">
        <f t="shared" si="175"/>
        <v>1</v>
      </c>
    </row>
    <row r="835" spans="1:23" s="105" customFormat="1" ht="39" hidden="1" customHeight="1" outlineLevel="3" thickBot="1" x14ac:dyDescent="0.3">
      <c r="A835" s="1601"/>
      <c r="B835" s="1559"/>
      <c r="C835" s="966" t="s">
        <v>1768</v>
      </c>
      <c r="D835" s="967"/>
      <c r="E835" s="967"/>
      <c r="F835" s="1045"/>
      <c r="G835" s="559" t="s">
        <v>1289</v>
      </c>
      <c r="H835" s="966" t="s">
        <v>70</v>
      </c>
      <c r="I835" s="767"/>
      <c r="J835" s="467">
        <v>2</v>
      </c>
      <c r="K835" s="780"/>
      <c r="L835" s="1076"/>
      <c r="M835" s="1085" t="str">
        <f t="shared" si="177"/>
        <v/>
      </c>
      <c r="N835" s="1216" t="str">
        <f t="shared" si="176"/>
        <v/>
      </c>
      <c r="O835" s="1186"/>
      <c r="P835" s="1013" t="str">
        <f t="shared" si="173"/>
        <v/>
      </c>
      <c r="Q835" s="1272"/>
      <c r="R835" s="1283"/>
      <c r="S835" s="1014" t="str">
        <f t="shared" si="174"/>
        <v/>
      </c>
      <c r="T835" s="1231" t="str">
        <f t="shared" si="178"/>
        <v>Sin Iniciar</v>
      </c>
      <c r="U835" s="1164" t="str">
        <f t="shared" si="179"/>
        <v>6</v>
      </c>
      <c r="V835" s="845"/>
      <c r="W835" s="1302">
        <f t="shared" si="175"/>
        <v>1</v>
      </c>
    </row>
    <row r="836" spans="1:23" s="105" customFormat="1" ht="35.25" hidden="1" customHeight="1" outlineLevel="3" thickBot="1" x14ac:dyDescent="0.3">
      <c r="A836" s="1601"/>
      <c r="B836" s="1559"/>
      <c r="C836" s="966" t="s">
        <v>1768</v>
      </c>
      <c r="D836" s="967"/>
      <c r="E836" s="967"/>
      <c r="F836" s="1045"/>
      <c r="G836" s="559" t="s">
        <v>1290</v>
      </c>
      <c r="H836" s="966" t="s">
        <v>70</v>
      </c>
      <c r="I836" s="767"/>
      <c r="J836" s="467">
        <v>30</v>
      </c>
      <c r="K836" s="780"/>
      <c r="L836" s="1076"/>
      <c r="M836" s="1085" t="str">
        <f t="shared" si="177"/>
        <v/>
      </c>
      <c r="N836" s="1216" t="str">
        <f t="shared" si="176"/>
        <v/>
      </c>
      <c r="O836" s="1186"/>
      <c r="P836" s="1013" t="str">
        <f t="shared" si="173"/>
        <v/>
      </c>
      <c r="Q836" s="1272"/>
      <c r="R836" s="1283"/>
      <c r="S836" s="1014" t="str">
        <f t="shared" si="174"/>
        <v/>
      </c>
      <c r="T836" s="1231" t="str">
        <f t="shared" si="178"/>
        <v>Sin Iniciar</v>
      </c>
      <c r="U836" s="1164" t="str">
        <f t="shared" si="179"/>
        <v>6</v>
      </c>
      <c r="V836" s="845"/>
      <c r="W836" s="1302">
        <f t="shared" si="175"/>
        <v>1</v>
      </c>
    </row>
    <row r="837" spans="1:23" s="105" customFormat="1" ht="35.25" hidden="1" customHeight="1" outlineLevel="3" thickBot="1" x14ac:dyDescent="0.3">
      <c r="A837" s="1601"/>
      <c r="B837" s="1559"/>
      <c r="C837" s="966" t="s">
        <v>1768</v>
      </c>
      <c r="D837" s="967"/>
      <c r="E837" s="967"/>
      <c r="F837" s="1045"/>
      <c r="G837" s="559" t="s">
        <v>1291</v>
      </c>
      <c r="H837" s="966" t="s">
        <v>70</v>
      </c>
      <c r="I837" s="767"/>
      <c r="J837" s="467">
        <v>6</v>
      </c>
      <c r="K837" s="780"/>
      <c r="L837" s="1076"/>
      <c r="M837" s="1085" t="str">
        <f t="shared" si="177"/>
        <v/>
      </c>
      <c r="N837" s="1216" t="str">
        <f t="shared" si="176"/>
        <v/>
      </c>
      <c r="O837" s="1186"/>
      <c r="P837" s="1013" t="str">
        <f t="shared" si="173"/>
        <v/>
      </c>
      <c r="Q837" s="1272"/>
      <c r="R837" s="1283"/>
      <c r="S837" s="1014" t="str">
        <f t="shared" si="174"/>
        <v/>
      </c>
      <c r="T837" s="1231" t="str">
        <f t="shared" si="178"/>
        <v>Sin Iniciar</v>
      </c>
      <c r="U837" s="1164" t="str">
        <f t="shared" si="179"/>
        <v>6</v>
      </c>
      <c r="V837" s="845"/>
      <c r="W837" s="1302">
        <f t="shared" si="175"/>
        <v>1</v>
      </c>
    </row>
    <row r="838" spans="1:23" s="105" customFormat="1" ht="35.25" hidden="1" customHeight="1" outlineLevel="3" thickBot="1" x14ac:dyDescent="0.3">
      <c r="A838" s="1601"/>
      <c r="B838" s="1559"/>
      <c r="C838" s="966" t="s">
        <v>1768</v>
      </c>
      <c r="D838" s="967"/>
      <c r="E838" s="967"/>
      <c r="F838" s="1045"/>
      <c r="G838" s="559" t="s">
        <v>1292</v>
      </c>
      <c r="H838" s="966" t="s">
        <v>70</v>
      </c>
      <c r="I838" s="767"/>
      <c r="J838" s="467">
        <v>2</v>
      </c>
      <c r="K838" s="780"/>
      <c r="L838" s="1076"/>
      <c r="M838" s="1085" t="str">
        <f t="shared" si="177"/>
        <v/>
      </c>
      <c r="N838" s="1216" t="str">
        <f t="shared" si="176"/>
        <v/>
      </c>
      <c r="O838" s="1186"/>
      <c r="P838" s="1013" t="str">
        <f t="shared" si="173"/>
        <v/>
      </c>
      <c r="Q838" s="1272"/>
      <c r="R838" s="1283"/>
      <c r="S838" s="1014" t="str">
        <f t="shared" si="174"/>
        <v/>
      </c>
      <c r="T838" s="1231" t="str">
        <f t="shared" si="178"/>
        <v>Sin Iniciar</v>
      </c>
      <c r="U838" s="1164" t="str">
        <f t="shared" si="179"/>
        <v>6</v>
      </c>
      <c r="V838" s="845"/>
      <c r="W838" s="1302">
        <f t="shared" si="175"/>
        <v>1</v>
      </c>
    </row>
    <row r="839" spans="1:23" s="105" customFormat="1" ht="35.25" hidden="1" customHeight="1" outlineLevel="3" thickBot="1" x14ac:dyDescent="0.3">
      <c r="A839" s="1601"/>
      <c r="B839" s="1559"/>
      <c r="C839" s="966" t="s">
        <v>1768</v>
      </c>
      <c r="D839" s="967"/>
      <c r="E839" s="967"/>
      <c r="F839" s="1045"/>
      <c r="G839" s="559" t="s">
        <v>1293</v>
      </c>
      <c r="H839" s="966" t="s">
        <v>70</v>
      </c>
      <c r="I839" s="767"/>
      <c r="J839" s="467">
        <v>5</v>
      </c>
      <c r="K839" s="780"/>
      <c r="L839" s="1076"/>
      <c r="M839" s="1085" t="str">
        <f t="shared" si="177"/>
        <v/>
      </c>
      <c r="N839" s="1216" t="str">
        <f t="shared" si="176"/>
        <v/>
      </c>
      <c r="O839" s="1186"/>
      <c r="P839" s="1013" t="str">
        <f t="shared" si="173"/>
        <v/>
      </c>
      <c r="Q839" s="1272"/>
      <c r="R839" s="1283"/>
      <c r="S839" s="1014" t="str">
        <f t="shared" si="174"/>
        <v/>
      </c>
      <c r="T839" s="1231" t="str">
        <f t="shared" si="178"/>
        <v>Sin Iniciar</v>
      </c>
      <c r="U839" s="1164" t="str">
        <f t="shared" si="179"/>
        <v>6</v>
      </c>
      <c r="V839" s="845"/>
      <c r="W839" s="1302">
        <f t="shared" si="175"/>
        <v>1</v>
      </c>
    </row>
    <row r="840" spans="1:23" s="105" customFormat="1" ht="35.25" hidden="1" customHeight="1" outlineLevel="3" thickBot="1" x14ac:dyDescent="0.3">
      <c r="A840" s="1601"/>
      <c r="B840" s="1559"/>
      <c r="C840" s="966" t="s">
        <v>1768</v>
      </c>
      <c r="D840" s="967"/>
      <c r="E840" s="967"/>
      <c r="F840" s="1045"/>
      <c r="G840" s="559" t="s">
        <v>1294</v>
      </c>
      <c r="H840" s="966" t="s">
        <v>70</v>
      </c>
      <c r="I840" s="767"/>
      <c r="J840" s="467">
        <v>15</v>
      </c>
      <c r="K840" s="780"/>
      <c r="L840" s="1076"/>
      <c r="M840" s="1085" t="str">
        <f t="shared" si="177"/>
        <v/>
      </c>
      <c r="N840" s="1216" t="str">
        <f t="shared" si="176"/>
        <v/>
      </c>
      <c r="O840" s="1186"/>
      <c r="P840" s="1013" t="str">
        <f t="shared" si="173"/>
        <v/>
      </c>
      <c r="Q840" s="1272"/>
      <c r="R840" s="1283"/>
      <c r="S840" s="1014" t="str">
        <f t="shared" si="174"/>
        <v/>
      </c>
      <c r="T840" s="1231" t="str">
        <f t="shared" si="178"/>
        <v>Sin Iniciar</v>
      </c>
      <c r="U840" s="1164" t="str">
        <f t="shared" si="179"/>
        <v>6</v>
      </c>
      <c r="V840" s="845"/>
      <c r="W840" s="1302">
        <f t="shared" si="175"/>
        <v>1</v>
      </c>
    </row>
    <row r="841" spans="1:23" s="105" customFormat="1" ht="35.25" hidden="1" customHeight="1" outlineLevel="3" thickBot="1" x14ac:dyDescent="0.3">
      <c r="A841" s="1601"/>
      <c r="B841" s="1559"/>
      <c r="C841" s="966" t="s">
        <v>1768</v>
      </c>
      <c r="D841" s="967"/>
      <c r="E841" s="967"/>
      <c r="F841" s="1045"/>
      <c r="G841" s="559" t="s">
        <v>1295</v>
      </c>
      <c r="H841" s="966" t="s">
        <v>70</v>
      </c>
      <c r="I841" s="767"/>
      <c r="J841" s="467">
        <v>5</v>
      </c>
      <c r="K841" s="780"/>
      <c r="L841" s="1076"/>
      <c r="M841" s="1085" t="str">
        <f t="shared" si="177"/>
        <v/>
      </c>
      <c r="N841" s="1216" t="str">
        <f t="shared" si="176"/>
        <v/>
      </c>
      <c r="O841" s="1186"/>
      <c r="P841" s="1013" t="str">
        <f t="shared" si="173"/>
        <v/>
      </c>
      <c r="Q841" s="1272"/>
      <c r="R841" s="1283"/>
      <c r="S841" s="1014" t="str">
        <f t="shared" si="174"/>
        <v/>
      </c>
      <c r="T841" s="1231" t="str">
        <f t="shared" si="178"/>
        <v>Sin Iniciar</v>
      </c>
      <c r="U841" s="1164" t="str">
        <f t="shared" si="179"/>
        <v>6</v>
      </c>
      <c r="V841" s="845"/>
      <c r="W841" s="1302">
        <f t="shared" si="175"/>
        <v>1</v>
      </c>
    </row>
    <row r="842" spans="1:23" s="105" customFormat="1" ht="35.25" hidden="1" customHeight="1" outlineLevel="3" thickBot="1" x14ac:dyDescent="0.3">
      <c r="A842" s="1601"/>
      <c r="B842" s="1559"/>
      <c r="C842" s="966" t="s">
        <v>1768</v>
      </c>
      <c r="D842" s="967"/>
      <c r="E842" s="967"/>
      <c r="F842" s="1045"/>
      <c r="G842" s="559" t="s">
        <v>1296</v>
      </c>
      <c r="H842" s="966" t="s">
        <v>70</v>
      </c>
      <c r="I842" s="767"/>
      <c r="J842" s="467">
        <v>2</v>
      </c>
      <c r="K842" s="780"/>
      <c r="L842" s="1076"/>
      <c r="M842" s="1085" t="str">
        <f t="shared" si="177"/>
        <v/>
      </c>
      <c r="N842" s="1216" t="str">
        <f t="shared" si="176"/>
        <v/>
      </c>
      <c r="O842" s="1186"/>
      <c r="P842" s="1013" t="str">
        <f t="shared" si="173"/>
        <v/>
      </c>
      <c r="Q842" s="1272"/>
      <c r="R842" s="1283"/>
      <c r="S842" s="1014" t="str">
        <f t="shared" si="174"/>
        <v/>
      </c>
      <c r="T842" s="1231" t="str">
        <f t="shared" si="178"/>
        <v>Sin Iniciar</v>
      </c>
      <c r="U842" s="1164" t="str">
        <f t="shared" si="179"/>
        <v>6</v>
      </c>
      <c r="V842" s="845"/>
      <c r="W842" s="1302">
        <f t="shared" si="175"/>
        <v>1</v>
      </c>
    </row>
    <row r="843" spans="1:23" s="105" customFormat="1" ht="35.25" hidden="1" customHeight="1" outlineLevel="3" thickBot="1" x14ac:dyDescent="0.3">
      <c r="A843" s="1601"/>
      <c r="B843" s="1559"/>
      <c r="C843" s="966" t="s">
        <v>1768</v>
      </c>
      <c r="D843" s="967"/>
      <c r="E843" s="967"/>
      <c r="F843" s="1045"/>
      <c r="G843" s="559" t="s">
        <v>1297</v>
      </c>
      <c r="H843" s="966" t="s">
        <v>70</v>
      </c>
      <c r="I843" s="767"/>
      <c r="J843" s="467">
        <v>4</v>
      </c>
      <c r="K843" s="780"/>
      <c r="L843" s="1076"/>
      <c r="M843" s="1085" t="str">
        <f t="shared" si="177"/>
        <v/>
      </c>
      <c r="N843" s="1216" t="str">
        <f t="shared" si="176"/>
        <v/>
      </c>
      <c r="O843" s="1186"/>
      <c r="P843" s="1013" t="str">
        <f t="shared" si="173"/>
        <v/>
      </c>
      <c r="Q843" s="1272"/>
      <c r="R843" s="1283"/>
      <c r="S843" s="1014" t="str">
        <f t="shared" si="174"/>
        <v/>
      </c>
      <c r="T843" s="1231" t="str">
        <f t="shared" si="178"/>
        <v>Sin Iniciar</v>
      </c>
      <c r="U843" s="1164" t="str">
        <f t="shared" si="179"/>
        <v>6</v>
      </c>
      <c r="V843" s="845"/>
      <c r="W843" s="1302">
        <f t="shared" si="175"/>
        <v>1</v>
      </c>
    </row>
    <row r="844" spans="1:23" s="105" customFormat="1" ht="35.25" hidden="1" customHeight="1" outlineLevel="3" thickBot="1" x14ac:dyDescent="0.3">
      <c r="A844" s="1601"/>
      <c r="B844" s="1559"/>
      <c r="C844" s="966" t="s">
        <v>1768</v>
      </c>
      <c r="D844" s="967"/>
      <c r="E844" s="967"/>
      <c r="F844" s="1045"/>
      <c r="G844" s="559" t="s">
        <v>1298</v>
      </c>
      <c r="H844" s="966" t="s">
        <v>70</v>
      </c>
      <c r="I844" s="767"/>
      <c r="J844" s="467">
        <v>2</v>
      </c>
      <c r="K844" s="780"/>
      <c r="L844" s="1076"/>
      <c r="M844" s="1085" t="str">
        <f t="shared" si="177"/>
        <v/>
      </c>
      <c r="N844" s="1216" t="str">
        <f t="shared" si="176"/>
        <v/>
      </c>
      <c r="O844" s="1186"/>
      <c r="P844" s="1013" t="str">
        <f t="shared" si="173"/>
        <v/>
      </c>
      <c r="Q844" s="1272"/>
      <c r="R844" s="1283"/>
      <c r="S844" s="1014" t="str">
        <f t="shared" si="174"/>
        <v/>
      </c>
      <c r="T844" s="1231" t="str">
        <f t="shared" si="178"/>
        <v>Sin Iniciar</v>
      </c>
      <c r="U844" s="1164" t="str">
        <f t="shared" si="179"/>
        <v>6</v>
      </c>
      <c r="V844" s="845"/>
      <c r="W844" s="1302">
        <f t="shared" si="175"/>
        <v>1</v>
      </c>
    </row>
    <row r="845" spans="1:23" s="105" customFormat="1" ht="39" hidden="1" customHeight="1" outlineLevel="3" thickBot="1" x14ac:dyDescent="0.3">
      <c r="A845" s="1601"/>
      <c r="B845" s="1559"/>
      <c r="C845" s="966" t="s">
        <v>1768</v>
      </c>
      <c r="D845" s="967"/>
      <c r="E845" s="967"/>
      <c r="F845" s="1045"/>
      <c r="G845" s="559" t="s">
        <v>1299</v>
      </c>
      <c r="H845" s="966" t="s">
        <v>70</v>
      </c>
      <c r="I845" s="767"/>
      <c r="J845" s="467">
        <v>3</v>
      </c>
      <c r="K845" s="780"/>
      <c r="L845" s="1076"/>
      <c r="M845" s="1085" t="str">
        <f t="shared" si="177"/>
        <v/>
      </c>
      <c r="N845" s="1216" t="str">
        <f t="shared" si="176"/>
        <v/>
      </c>
      <c r="O845" s="1186"/>
      <c r="P845" s="1013" t="str">
        <f t="shared" si="173"/>
        <v/>
      </c>
      <c r="Q845" s="1272"/>
      <c r="R845" s="1283"/>
      <c r="S845" s="1014" t="str">
        <f t="shared" si="174"/>
        <v/>
      </c>
      <c r="T845" s="1231" t="str">
        <f t="shared" si="178"/>
        <v>Sin Iniciar</v>
      </c>
      <c r="U845" s="1164" t="str">
        <f t="shared" si="179"/>
        <v>6</v>
      </c>
      <c r="V845" s="845"/>
      <c r="W845" s="1302">
        <f t="shared" si="175"/>
        <v>1</v>
      </c>
    </row>
    <row r="846" spans="1:23" s="105" customFormat="1" ht="35.25" hidden="1" customHeight="1" outlineLevel="3" thickBot="1" x14ac:dyDescent="0.3">
      <c r="A846" s="1601"/>
      <c r="B846" s="1559"/>
      <c r="C846" s="966" t="s">
        <v>1768</v>
      </c>
      <c r="D846" s="967"/>
      <c r="E846" s="967"/>
      <c r="F846" s="1045"/>
      <c r="G846" s="559" t="s">
        <v>1300</v>
      </c>
      <c r="H846" s="966" t="s">
        <v>70</v>
      </c>
      <c r="I846" s="767"/>
      <c r="J846" s="467">
        <v>4</v>
      </c>
      <c r="K846" s="780"/>
      <c r="L846" s="1076"/>
      <c r="M846" s="1085" t="str">
        <f t="shared" si="177"/>
        <v/>
      </c>
      <c r="N846" s="1216" t="str">
        <f t="shared" si="176"/>
        <v/>
      </c>
      <c r="O846" s="1186"/>
      <c r="P846" s="1013" t="str">
        <f t="shared" si="173"/>
        <v/>
      </c>
      <c r="Q846" s="1272"/>
      <c r="R846" s="1283"/>
      <c r="S846" s="1014" t="str">
        <f t="shared" si="174"/>
        <v/>
      </c>
      <c r="T846" s="1231" t="str">
        <f t="shared" si="178"/>
        <v>Sin Iniciar</v>
      </c>
      <c r="U846" s="1164" t="str">
        <f t="shared" si="179"/>
        <v>6</v>
      </c>
      <c r="V846" s="845"/>
      <c r="W846" s="1302">
        <f t="shared" si="175"/>
        <v>1</v>
      </c>
    </row>
    <row r="847" spans="1:23" s="105" customFormat="1" ht="35.25" hidden="1" customHeight="1" outlineLevel="3" thickBot="1" x14ac:dyDescent="0.3">
      <c r="A847" s="1601"/>
      <c r="B847" s="1559"/>
      <c r="C847" s="966" t="s">
        <v>1768</v>
      </c>
      <c r="D847" s="967"/>
      <c r="E847" s="967"/>
      <c r="F847" s="1045"/>
      <c r="G847" s="559" t="s">
        <v>1301</v>
      </c>
      <c r="H847" s="966" t="s">
        <v>70</v>
      </c>
      <c r="I847" s="767"/>
      <c r="J847" s="467">
        <v>4</v>
      </c>
      <c r="K847" s="780"/>
      <c r="L847" s="1076"/>
      <c r="M847" s="1085" t="str">
        <f t="shared" si="177"/>
        <v/>
      </c>
      <c r="N847" s="1216" t="str">
        <f t="shared" si="176"/>
        <v/>
      </c>
      <c r="O847" s="1186"/>
      <c r="P847" s="1013" t="str">
        <f t="shared" si="173"/>
        <v/>
      </c>
      <c r="Q847" s="1272"/>
      <c r="R847" s="1283"/>
      <c r="S847" s="1014" t="str">
        <f t="shared" si="174"/>
        <v/>
      </c>
      <c r="T847" s="1231" t="str">
        <f t="shared" si="178"/>
        <v>Sin Iniciar</v>
      </c>
      <c r="U847" s="1164" t="str">
        <f t="shared" si="179"/>
        <v>6</v>
      </c>
      <c r="V847" s="845"/>
      <c r="W847" s="1302">
        <f t="shared" si="175"/>
        <v>1</v>
      </c>
    </row>
    <row r="848" spans="1:23" s="105" customFormat="1" ht="35.25" hidden="1" customHeight="1" outlineLevel="3" thickBot="1" x14ac:dyDescent="0.3">
      <c r="A848" s="1601"/>
      <c r="B848" s="1559"/>
      <c r="C848" s="966" t="s">
        <v>1768</v>
      </c>
      <c r="D848" s="967"/>
      <c r="E848" s="967"/>
      <c r="F848" s="1045"/>
      <c r="G848" s="559" t="s">
        <v>1302</v>
      </c>
      <c r="H848" s="966" t="s">
        <v>70</v>
      </c>
      <c r="I848" s="767"/>
      <c r="J848" s="467">
        <v>4</v>
      </c>
      <c r="K848" s="780"/>
      <c r="L848" s="1076"/>
      <c r="M848" s="1085" t="str">
        <f t="shared" si="177"/>
        <v/>
      </c>
      <c r="N848" s="1216" t="str">
        <f t="shared" si="176"/>
        <v/>
      </c>
      <c r="O848" s="1186"/>
      <c r="P848" s="1013" t="str">
        <f t="shared" si="173"/>
        <v/>
      </c>
      <c r="Q848" s="1272"/>
      <c r="R848" s="1283"/>
      <c r="S848" s="1014" t="str">
        <f t="shared" si="174"/>
        <v/>
      </c>
      <c r="T848" s="1231" t="str">
        <f t="shared" si="178"/>
        <v>Sin Iniciar</v>
      </c>
      <c r="U848" s="1164" t="str">
        <f t="shared" si="179"/>
        <v>6</v>
      </c>
      <c r="V848" s="845"/>
      <c r="W848" s="1302">
        <f t="shared" si="175"/>
        <v>1</v>
      </c>
    </row>
    <row r="849" spans="1:23" s="105" customFormat="1" ht="35.25" hidden="1" customHeight="1" outlineLevel="3" thickBot="1" x14ac:dyDescent="0.3">
      <c r="A849" s="1601"/>
      <c r="B849" s="1559"/>
      <c r="C849" s="966" t="s">
        <v>1768</v>
      </c>
      <c r="D849" s="967"/>
      <c r="E849" s="967"/>
      <c r="F849" s="1045"/>
      <c r="G849" s="559" t="s">
        <v>1303</v>
      </c>
      <c r="H849" s="966" t="s">
        <v>70</v>
      </c>
      <c r="I849" s="767"/>
      <c r="J849" s="467">
        <v>5</v>
      </c>
      <c r="K849" s="780"/>
      <c r="L849" s="1076"/>
      <c r="M849" s="1085" t="str">
        <f t="shared" si="177"/>
        <v/>
      </c>
      <c r="N849" s="1216" t="str">
        <f t="shared" si="176"/>
        <v/>
      </c>
      <c r="O849" s="1186"/>
      <c r="P849" s="1013" t="str">
        <f t="shared" ref="P849:P912" si="180">+IF(N849="","",IFERROR(IF(MONTH($C$2)&lt;MONTH(D849),"",IF(E849&lt;$C$2,1,IF(D849&lt;$C$2,($C$2-D849)/(E849-D849),0))),0))</f>
        <v/>
      </c>
      <c r="Q849" s="1272"/>
      <c r="R849" s="1283"/>
      <c r="S849" s="1014" t="str">
        <f t="shared" ref="S849:S912" si="181">IF(P849="","",IF(Q849&gt;P849,1,(Q849/P849)))</f>
        <v/>
      </c>
      <c r="T849" s="1231" t="str">
        <f t="shared" si="178"/>
        <v>Sin Iniciar</v>
      </c>
      <c r="U849" s="1164" t="str">
        <f t="shared" si="179"/>
        <v>6</v>
      </c>
      <c r="V849" s="845"/>
      <c r="W849" s="1302">
        <f t="shared" si="175"/>
        <v>1</v>
      </c>
    </row>
    <row r="850" spans="1:23" s="105" customFormat="1" ht="39" hidden="1" customHeight="1" outlineLevel="3" thickBot="1" x14ac:dyDescent="0.3">
      <c r="A850" s="1601"/>
      <c r="B850" s="1559"/>
      <c r="C850" s="966" t="s">
        <v>1768</v>
      </c>
      <c r="D850" s="967"/>
      <c r="E850" s="967"/>
      <c r="F850" s="1045"/>
      <c r="G850" s="559" t="s">
        <v>1304</v>
      </c>
      <c r="H850" s="966" t="s">
        <v>70</v>
      </c>
      <c r="I850" s="767"/>
      <c r="J850" s="467">
        <v>4</v>
      </c>
      <c r="K850" s="780"/>
      <c r="L850" s="1076"/>
      <c r="M850" s="1085" t="str">
        <f t="shared" si="177"/>
        <v/>
      </c>
      <c r="N850" s="1216" t="str">
        <f t="shared" si="176"/>
        <v/>
      </c>
      <c r="O850" s="1186"/>
      <c r="P850" s="1013" t="str">
        <f t="shared" si="180"/>
        <v/>
      </c>
      <c r="Q850" s="1272"/>
      <c r="R850" s="1283"/>
      <c r="S850" s="1014" t="str">
        <f t="shared" si="181"/>
        <v/>
      </c>
      <c r="T850" s="1231" t="str">
        <f t="shared" si="178"/>
        <v>Sin Iniciar</v>
      </c>
      <c r="U850" s="1164" t="str">
        <f t="shared" si="179"/>
        <v>6</v>
      </c>
      <c r="V850" s="845"/>
      <c r="W850" s="1302">
        <f t="shared" si="175"/>
        <v>1</v>
      </c>
    </row>
    <row r="851" spans="1:23" s="105" customFormat="1" ht="35.25" hidden="1" customHeight="1" outlineLevel="3" thickBot="1" x14ac:dyDescent="0.3">
      <c r="A851" s="1601"/>
      <c r="B851" s="1559"/>
      <c r="C851" s="966" t="s">
        <v>1768</v>
      </c>
      <c r="D851" s="967"/>
      <c r="E851" s="967"/>
      <c r="F851" s="1045"/>
      <c r="G851" s="559" t="s">
        <v>1305</v>
      </c>
      <c r="H851" s="966" t="s">
        <v>70</v>
      </c>
      <c r="I851" s="767"/>
      <c r="J851" s="467">
        <v>5</v>
      </c>
      <c r="K851" s="780"/>
      <c r="L851" s="1076"/>
      <c r="M851" s="1085" t="str">
        <f t="shared" si="177"/>
        <v/>
      </c>
      <c r="N851" s="1216" t="str">
        <f t="shared" si="176"/>
        <v/>
      </c>
      <c r="O851" s="1186"/>
      <c r="P851" s="1013" t="str">
        <f t="shared" si="180"/>
        <v/>
      </c>
      <c r="Q851" s="1272"/>
      <c r="R851" s="1283"/>
      <c r="S851" s="1014" t="str">
        <f t="shared" si="181"/>
        <v/>
      </c>
      <c r="T851" s="1231" t="str">
        <f t="shared" si="178"/>
        <v>Sin Iniciar</v>
      </c>
      <c r="U851" s="1164" t="str">
        <f t="shared" si="179"/>
        <v>6</v>
      </c>
      <c r="V851" s="845"/>
      <c r="W851" s="1302">
        <f t="shared" si="175"/>
        <v>1</v>
      </c>
    </row>
    <row r="852" spans="1:23" s="105" customFormat="1" ht="39" hidden="1" customHeight="1" outlineLevel="3" thickBot="1" x14ac:dyDescent="0.3">
      <c r="A852" s="1601"/>
      <c r="B852" s="1559"/>
      <c r="C852" s="966" t="s">
        <v>1768</v>
      </c>
      <c r="D852" s="967"/>
      <c r="E852" s="967"/>
      <c r="F852" s="1045"/>
      <c r="G852" s="559" t="s">
        <v>1306</v>
      </c>
      <c r="H852" s="966" t="s">
        <v>70</v>
      </c>
      <c r="I852" s="767"/>
      <c r="J852" s="467">
        <v>5</v>
      </c>
      <c r="K852" s="780"/>
      <c r="L852" s="1076"/>
      <c r="M852" s="1085" t="str">
        <f t="shared" si="177"/>
        <v/>
      </c>
      <c r="N852" s="1216" t="str">
        <f t="shared" si="176"/>
        <v/>
      </c>
      <c r="O852" s="1186"/>
      <c r="P852" s="1013" t="str">
        <f t="shared" si="180"/>
        <v/>
      </c>
      <c r="Q852" s="1272"/>
      <c r="R852" s="1283"/>
      <c r="S852" s="1014" t="str">
        <f t="shared" si="181"/>
        <v/>
      </c>
      <c r="T852" s="1231" t="str">
        <f t="shared" si="178"/>
        <v>Sin Iniciar</v>
      </c>
      <c r="U852" s="1164" t="str">
        <f t="shared" si="179"/>
        <v>6</v>
      </c>
      <c r="V852" s="845"/>
      <c r="W852" s="1302">
        <f t="shared" si="175"/>
        <v>1</v>
      </c>
    </row>
    <row r="853" spans="1:23" s="105" customFormat="1" ht="35.25" hidden="1" customHeight="1" outlineLevel="3" thickBot="1" x14ac:dyDescent="0.3">
      <c r="A853" s="1601"/>
      <c r="B853" s="1559"/>
      <c r="C853" s="966" t="s">
        <v>1768</v>
      </c>
      <c r="D853" s="967"/>
      <c r="E853" s="967"/>
      <c r="F853" s="1045"/>
      <c r="G853" s="559" t="s">
        <v>1307</v>
      </c>
      <c r="H853" s="966" t="s">
        <v>70</v>
      </c>
      <c r="I853" s="767"/>
      <c r="J853" s="467">
        <v>5</v>
      </c>
      <c r="K853" s="780"/>
      <c r="L853" s="1076"/>
      <c r="M853" s="1085" t="str">
        <f t="shared" si="177"/>
        <v/>
      </c>
      <c r="N853" s="1216" t="str">
        <f t="shared" si="176"/>
        <v/>
      </c>
      <c r="O853" s="1186"/>
      <c r="P853" s="1013" t="str">
        <f t="shared" si="180"/>
        <v/>
      </c>
      <c r="Q853" s="1272"/>
      <c r="R853" s="1283"/>
      <c r="S853" s="1014" t="str">
        <f t="shared" si="181"/>
        <v/>
      </c>
      <c r="T853" s="1231" t="str">
        <f t="shared" si="178"/>
        <v>Sin Iniciar</v>
      </c>
      <c r="U853" s="1164" t="str">
        <f t="shared" si="179"/>
        <v>6</v>
      </c>
      <c r="V853" s="845"/>
      <c r="W853" s="1302">
        <f t="shared" si="175"/>
        <v>1</v>
      </c>
    </row>
    <row r="854" spans="1:23" s="105" customFormat="1" ht="35.25" hidden="1" customHeight="1" outlineLevel="3" thickBot="1" x14ac:dyDescent="0.3">
      <c r="A854" s="1601"/>
      <c r="B854" s="1559"/>
      <c r="C854" s="966" t="s">
        <v>1768</v>
      </c>
      <c r="D854" s="967"/>
      <c r="E854" s="967"/>
      <c r="F854" s="1045"/>
      <c r="G854" s="559" t="s">
        <v>1308</v>
      </c>
      <c r="H854" s="966" t="s">
        <v>70</v>
      </c>
      <c r="I854" s="767"/>
      <c r="J854" s="467">
        <v>10</v>
      </c>
      <c r="K854" s="780"/>
      <c r="L854" s="1076"/>
      <c r="M854" s="1085" t="str">
        <f t="shared" si="177"/>
        <v/>
      </c>
      <c r="N854" s="1216" t="str">
        <f t="shared" si="176"/>
        <v/>
      </c>
      <c r="O854" s="1186"/>
      <c r="P854" s="1013" t="str">
        <f t="shared" si="180"/>
        <v/>
      </c>
      <c r="Q854" s="1272"/>
      <c r="R854" s="1283"/>
      <c r="S854" s="1014" t="str">
        <f t="shared" si="181"/>
        <v/>
      </c>
      <c r="T854" s="1231" t="str">
        <f t="shared" si="178"/>
        <v>Sin Iniciar</v>
      </c>
      <c r="U854" s="1164" t="str">
        <f t="shared" si="179"/>
        <v>6</v>
      </c>
      <c r="V854" s="845"/>
      <c r="W854" s="1302">
        <f t="shared" si="175"/>
        <v>1</v>
      </c>
    </row>
    <row r="855" spans="1:23" s="105" customFormat="1" ht="35.25" hidden="1" customHeight="1" outlineLevel="3" thickBot="1" x14ac:dyDescent="0.3">
      <c r="A855" s="1601"/>
      <c r="B855" s="1559"/>
      <c r="C855" s="966" t="s">
        <v>1768</v>
      </c>
      <c r="D855" s="967"/>
      <c r="E855" s="967"/>
      <c r="F855" s="1045"/>
      <c r="G855" s="559" t="s">
        <v>1309</v>
      </c>
      <c r="H855" s="966" t="s">
        <v>70</v>
      </c>
      <c r="I855" s="767"/>
      <c r="J855" s="467">
        <v>5</v>
      </c>
      <c r="K855" s="780"/>
      <c r="L855" s="1076"/>
      <c r="M855" s="1085" t="str">
        <f t="shared" si="177"/>
        <v/>
      </c>
      <c r="N855" s="1216" t="str">
        <f t="shared" si="176"/>
        <v/>
      </c>
      <c r="O855" s="1186"/>
      <c r="P855" s="1013" t="str">
        <f t="shared" si="180"/>
        <v/>
      </c>
      <c r="Q855" s="1272"/>
      <c r="R855" s="1283"/>
      <c r="S855" s="1014" t="str">
        <f t="shared" si="181"/>
        <v/>
      </c>
      <c r="T855" s="1231" t="str">
        <f t="shared" si="178"/>
        <v>Sin Iniciar</v>
      </c>
      <c r="U855" s="1164" t="str">
        <f t="shared" si="179"/>
        <v>6</v>
      </c>
      <c r="V855" s="845"/>
      <c r="W855" s="1302">
        <f t="shared" si="175"/>
        <v>1</v>
      </c>
    </row>
    <row r="856" spans="1:23" s="105" customFormat="1" ht="35.25" hidden="1" customHeight="1" outlineLevel="3" thickBot="1" x14ac:dyDescent="0.3">
      <c r="A856" s="1601"/>
      <c r="B856" s="1559"/>
      <c r="C856" s="966" t="s">
        <v>1768</v>
      </c>
      <c r="D856" s="967"/>
      <c r="E856" s="967"/>
      <c r="F856" s="1045"/>
      <c r="G856" s="559" t="s">
        <v>1310</v>
      </c>
      <c r="H856" s="966" t="s">
        <v>70</v>
      </c>
      <c r="I856" s="767"/>
      <c r="J856" s="467">
        <v>4</v>
      </c>
      <c r="K856" s="780"/>
      <c r="L856" s="1076"/>
      <c r="M856" s="1085" t="str">
        <f t="shared" si="177"/>
        <v/>
      </c>
      <c r="N856" s="1216" t="str">
        <f t="shared" si="176"/>
        <v/>
      </c>
      <c r="O856" s="1186"/>
      <c r="P856" s="1013" t="str">
        <f t="shared" si="180"/>
        <v/>
      </c>
      <c r="Q856" s="1272"/>
      <c r="R856" s="1283"/>
      <c r="S856" s="1014" t="str">
        <f t="shared" si="181"/>
        <v/>
      </c>
      <c r="T856" s="1231" t="str">
        <f t="shared" si="178"/>
        <v>Sin Iniciar</v>
      </c>
      <c r="U856" s="1164" t="str">
        <f t="shared" si="179"/>
        <v>6</v>
      </c>
      <c r="V856" s="845"/>
      <c r="W856" s="1302">
        <f t="shared" si="175"/>
        <v>1</v>
      </c>
    </row>
    <row r="857" spans="1:23" s="105" customFormat="1" ht="35.25" hidden="1" customHeight="1" outlineLevel="3" thickBot="1" x14ac:dyDescent="0.3">
      <c r="A857" s="1601"/>
      <c r="B857" s="1559"/>
      <c r="C857" s="966" t="s">
        <v>1768</v>
      </c>
      <c r="D857" s="967"/>
      <c r="E857" s="967"/>
      <c r="F857" s="1045"/>
      <c r="G857" s="559" t="s">
        <v>1311</v>
      </c>
      <c r="H857" s="966" t="s">
        <v>70</v>
      </c>
      <c r="I857" s="767"/>
      <c r="J857" s="467">
        <v>4</v>
      </c>
      <c r="K857" s="780"/>
      <c r="L857" s="1076"/>
      <c r="M857" s="1085" t="str">
        <f t="shared" si="177"/>
        <v/>
      </c>
      <c r="N857" s="1216" t="str">
        <f t="shared" si="176"/>
        <v/>
      </c>
      <c r="O857" s="1186"/>
      <c r="P857" s="1013" t="str">
        <f t="shared" si="180"/>
        <v/>
      </c>
      <c r="Q857" s="1272"/>
      <c r="R857" s="1283"/>
      <c r="S857" s="1014" t="str">
        <f t="shared" si="181"/>
        <v/>
      </c>
      <c r="T857" s="1231" t="str">
        <f t="shared" si="178"/>
        <v>Sin Iniciar</v>
      </c>
      <c r="U857" s="1164" t="str">
        <f t="shared" si="179"/>
        <v>6</v>
      </c>
      <c r="V857" s="845"/>
      <c r="W857" s="1302">
        <f t="shared" si="175"/>
        <v>1</v>
      </c>
    </row>
    <row r="858" spans="1:23" s="105" customFormat="1" ht="35.25" hidden="1" customHeight="1" outlineLevel="3" thickBot="1" x14ac:dyDescent="0.3">
      <c r="A858" s="1601"/>
      <c r="B858" s="1559"/>
      <c r="C858" s="966" t="s">
        <v>1768</v>
      </c>
      <c r="D858" s="967"/>
      <c r="E858" s="967"/>
      <c r="F858" s="1045"/>
      <c r="G858" s="559" t="s">
        <v>1312</v>
      </c>
      <c r="H858" s="966" t="s">
        <v>70</v>
      </c>
      <c r="I858" s="767"/>
      <c r="J858" s="467">
        <v>5</v>
      </c>
      <c r="K858" s="780"/>
      <c r="L858" s="1076"/>
      <c r="M858" s="1085" t="str">
        <f t="shared" si="177"/>
        <v/>
      </c>
      <c r="N858" s="1216" t="str">
        <f t="shared" si="176"/>
        <v/>
      </c>
      <c r="O858" s="1186"/>
      <c r="P858" s="1013" t="str">
        <f t="shared" si="180"/>
        <v/>
      </c>
      <c r="Q858" s="1272"/>
      <c r="R858" s="1283"/>
      <c r="S858" s="1014" t="str">
        <f t="shared" si="181"/>
        <v/>
      </c>
      <c r="T858" s="1231" t="str">
        <f t="shared" si="178"/>
        <v>Sin Iniciar</v>
      </c>
      <c r="U858" s="1164" t="str">
        <f t="shared" si="179"/>
        <v>6</v>
      </c>
      <c r="V858" s="845"/>
      <c r="W858" s="1302">
        <f t="shared" si="175"/>
        <v>1</v>
      </c>
    </row>
    <row r="859" spans="1:23" s="105" customFormat="1" ht="35.25" hidden="1" customHeight="1" outlineLevel="3" thickBot="1" x14ac:dyDescent="0.3">
      <c r="A859" s="1601"/>
      <c r="B859" s="1559"/>
      <c r="C859" s="966" t="s">
        <v>1768</v>
      </c>
      <c r="D859" s="967"/>
      <c r="E859" s="967"/>
      <c r="F859" s="1045"/>
      <c r="G859" s="559" t="s">
        <v>1313</v>
      </c>
      <c r="H859" s="966" t="s">
        <v>70</v>
      </c>
      <c r="I859" s="767"/>
      <c r="J859" s="467">
        <v>5</v>
      </c>
      <c r="K859" s="780"/>
      <c r="L859" s="1076"/>
      <c r="M859" s="1085" t="str">
        <f t="shared" si="177"/>
        <v/>
      </c>
      <c r="N859" s="1216" t="str">
        <f t="shared" si="176"/>
        <v/>
      </c>
      <c r="O859" s="1186"/>
      <c r="P859" s="1013" t="str">
        <f t="shared" si="180"/>
        <v/>
      </c>
      <c r="Q859" s="1272"/>
      <c r="R859" s="1283"/>
      <c r="S859" s="1014" t="str">
        <f t="shared" si="181"/>
        <v/>
      </c>
      <c r="T859" s="1231" t="str">
        <f t="shared" si="178"/>
        <v>Sin Iniciar</v>
      </c>
      <c r="U859" s="1164" t="str">
        <f t="shared" si="179"/>
        <v>6</v>
      </c>
      <c r="V859" s="845"/>
      <c r="W859" s="1302">
        <f t="shared" si="175"/>
        <v>1</v>
      </c>
    </row>
    <row r="860" spans="1:23" s="105" customFormat="1" ht="35.25" hidden="1" customHeight="1" outlineLevel="3" thickBot="1" x14ac:dyDescent="0.3">
      <c r="A860" s="1601"/>
      <c r="B860" s="1559"/>
      <c r="C860" s="966" t="s">
        <v>1768</v>
      </c>
      <c r="D860" s="967"/>
      <c r="E860" s="967"/>
      <c r="F860" s="1045"/>
      <c r="G860" s="559" t="s">
        <v>1314</v>
      </c>
      <c r="H860" s="966" t="s">
        <v>70</v>
      </c>
      <c r="I860" s="767"/>
      <c r="J860" s="467">
        <v>5</v>
      </c>
      <c r="K860" s="780"/>
      <c r="L860" s="1076"/>
      <c r="M860" s="1085" t="str">
        <f t="shared" si="177"/>
        <v/>
      </c>
      <c r="N860" s="1216" t="str">
        <f t="shared" si="176"/>
        <v/>
      </c>
      <c r="O860" s="1186"/>
      <c r="P860" s="1013" t="str">
        <f t="shared" si="180"/>
        <v/>
      </c>
      <c r="Q860" s="1272"/>
      <c r="R860" s="1283"/>
      <c r="S860" s="1014" t="str">
        <f t="shared" si="181"/>
        <v/>
      </c>
      <c r="T860" s="1231" t="str">
        <f t="shared" si="178"/>
        <v>Sin Iniciar</v>
      </c>
      <c r="U860" s="1164" t="str">
        <f t="shared" si="179"/>
        <v>6</v>
      </c>
      <c r="V860" s="845"/>
      <c r="W860" s="1302">
        <f t="shared" si="175"/>
        <v>1</v>
      </c>
    </row>
    <row r="861" spans="1:23" s="105" customFormat="1" ht="39" hidden="1" customHeight="1" outlineLevel="3" thickBot="1" x14ac:dyDescent="0.3">
      <c r="A861" s="1601"/>
      <c r="B861" s="1559"/>
      <c r="C861" s="966" t="s">
        <v>1768</v>
      </c>
      <c r="D861" s="967"/>
      <c r="E861" s="967"/>
      <c r="F861" s="1045"/>
      <c r="G861" s="559" t="s">
        <v>1315</v>
      </c>
      <c r="H861" s="966" t="s">
        <v>70</v>
      </c>
      <c r="I861" s="767"/>
      <c r="J861" s="467">
        <v>12</v>
      </c>
      <c r="K861" s="780"/>
      <c r="L861" s="1076"/>
      <c r="M861" s="1085" t="str">
        <f t="shared" si="177"/>
        <v/>
      </c>
      <c r="N861" s="1216" t="str">
        <f t="shared" si="176"/>
        <v/>
      </c>
      <c r="O861" s="1186"/>
      <c r="P861" s="1013" t="str">
        <f t="shared" si="180"/>
        <v/>
      </c>
      <c r="Q861" s="1272"/>
      <c r="R861" s="1283"/>
      <c r="S861" s="1014" t="str">
        <f t="shared" si="181"/>
        <v/>
      </c>
      <c r="T861" s="1231" t="str">
        <f t="shared" si="178"/>
        <v>Sin Iniciar</v>
      </c>
      <c r="U861" s="1164" t="str">
        <f t="shared" si="179"/>
        <v>6</v>
      </c>
      <c r="V861" s="845"/>
      <c r="W861" s="1302">
        <f t="shared" si="175"/>
        <v>1</v>
      </c>
    </row>
    <row r="862" spans="1:23" s="105" customFormat="1" ht="35.25" hidden="1" customHeight="1" outlineLevel="3" thickBot="1" x14ac:dyDescent="0.3">
      <c r="A862" s="1601"/>
      <c r="B862" s="1559"/>
      <c r="C862" s="966" t="s">
        <v>1768</v>
      </c>
      <c r="D862" s="967"/>
      <c r="E862" s="967"/>
      <c r="F862" s="1045"/>
      <c r="G862" s="559" t="s">
        <v>1316</v>
      </c>
      <c r="H862" s="966" t="s">
        <v>70</v>
      </c>
      <c r="I862" s="767"/>
      <c r="J862" s="467">
        <v>2</v>
      </c>
      <c r="K862" s="780"/>
      <c r="L862" s="1076"/>
      <c r="M862" s="1085" t="str">
        <f t="shared" si="177"/>
        <v/>
      </c>
      <c r="N862" s="1216" t="str">
        <f t="shared" si="176"/>
        <v/>
      </c>
      <c r="O862" s="1186"/>
      <c r="P862" s="1013" t="str">
        <f t="shared" si="180"/>
        <v/>
      </c>
      <c r="Q862" s="1272"/>
      <c r="R862" s="1283"/>
      <c r="S862" s="1014" t="str">
        <f t="shared" si="181"/>
        <v/>
      </c>
      <c r="T862" s="1231" t="str">
        <f t="shared" si="178"/>
        <v>Sin Iniciar</v>
      </c>
      <c r="U862" s="1164" t="str">
        <f t="shared" si="179"/>
        <v>6</v>
      </c>
      <c r="V862" s="845"/>
      <c r="W862" s="1302">
        <f t="shared" si="175"/>
        <v>1</v>
      </c>
    </row>
    <row r="863" spans="1:23" s="105" customFormat="1" ht="35.25" hidden="1" customHeight="1" outlineLevel="3" thickBot="1" x14ac:dyDescent="0.3">
      <c r="A863" s="1601"/>
      <c r="B863" s="1559"/>
      <c r="C863" s="966" t="s">
        <v>1768</v>
      </c>
      <c r="D863" s="967"/>
      <c r="E863" s="967"/>
      <c r="F863" s="1045"/>
      <c r="G863" s="559" t="s">
        <v>1317</v>
      </c>
      <c r="H863" s="966" t="s">
        <v>70</v>
      </c>
      <c r="I863" s="767"/>
      <c r="J863" s="467">
        <v>1</v>
      </c>
      <c r="K863" s="780"/>
      <c r="L863" s="1076"/>
      <c r="M863" s="1085" t="str">
        <f t="shared" si="177"/>
        <v/>
      </c>
      <c r="N863" s="1216" t="str">
        <f t="shared" si="176"/>
        <v/>
      </c>
      <c r="O863" s="1186"/>
      <c r="P863" s="1013" t="str">
        <f t="shared" si="180"/>
        <v/>
      </c>
      <c r="Q863" s="1272"/>
      <c r="R863" s="1283"/>
      <c r="S863" s="1014" t="str">
        <f t="shared" si="181"/>
        <v/>
      </c>
      <c r="T863" s="1231" t="str">
        <f t="shared" si="178"/>
        <v>Sin Iniciar</v>
      </c>
      <c r="U863" s="1164" t="str">
        <f t="shared" si="179"/>
        <v>6</v>
      </c>
      <c r="V863" s="845"/>
      <c r="W863" s="1302">
        <f t="shared" ref="W863:W926" si="182">1-R863</f>
        <v>1</v>
      </c>
    </row>
    <row r="864" spans="1:23" s="105" customFormat="1" ht="35.25" hidden="1" customHeight="1" outlineLevel="3" thickBot="1" x14ac:dyDescent="0.3">
      <c r="A864" s="1601"/>
      <c r="B864" s="1559"/>
      <c r="C864" s="966" t="s">
        <v>1768</v>
      </c>
      <c r="D864" s="967"/>
      <c r="E864" s="967"/>
      <c r="F864" s="1045"/>
      <c r="G864" s="559" t="s">
        <v>1318</v>
      </c>
      <c r="H864" s="966" t="s">
        <v>70</v>
      </c>
      <c r="I864" s="767"/>
      <c r="J864" s="467">
        <v>4</v>
      </c>
      <c r="K864" s="780"/>
      <c r="L864" s="1076"/>
      <c r="M864" s="1085" t="str">
        <f t="shared" si="177"/>
        <v/>
      </c>
      <c r="N864" s="1216" t="str">
        <f t="shared" si="176"/>
        <v/>
      </c>
      <c r="O864" s="1186"/>
      <c r="P864" s="1013" t="str">
        <f t="shared" si="180"/>
        <v/>
      </c>
      <c r="Q864" s="1272"/>
      <c r="R864" s="1283"/>
      <c r="S864" s="1014" t="str">
        <f t="shared" si="181"/>
        <v/>
      </c>
      <c r="T864" s="1231" t="str">
        <f t="shared" si="178"/>
        <v>Sin Iniciar</v>
      </c>
      <c r="U864" s="1164" t="str">
        <f t="shared" si="179"/>
        <v>6</v>
      </c>
      <c r="V864" s="845"/>
      <c r="W864" s="1302">
        <f t="shared" si="182"/>
        <v>1</v>
      </c>
    </row>
    <row r="865" spans="1:23" s="105" customFormat="1" ht="35.25" hidden="1" customHeight="1" outlineLevel="3" thickBot="1" x14ac:dyDescent="0.3">
      <c r="A865" s="1601"/>
      <c r="B865" s="1559"/>
      <c r="C865" s="966" t="s">
        <v>1768</v>
      </c>
      <c r="D865" s="967"/>
      <c r="E865" s="967"/>
      <c r="F865" s="1045"/>
      <c r="G865" s="559" t="s">
        <v>1319</v>
      </c>
      <c r="H865" s="966" t="s">
        <v>70</v>
      </c>
      <c r="I865" s="767"/>
      <c r="J865" s="467">
        <v>5</v>
      </c>
      <c r="K865" s="780"/>
      <c r="L865" s="1076"/>
      <c r="M865" s="1085" t="str">
        <f t="shared" si="177"/>
        <v/>
      </c>
      <c r="N865" s="1216" t="str">
        <f t="shared" ref="N865:N928" si="183">+IF(D865="","",IF(AND(MONTH($C$2)&gt;=MONTH(D865),MONTH($C$2)&lt;=MONTH(E865)),"X",""))</f>
        <v/>
      </c>
      <c r="O865" s="1186"/>
      <c r="P865" s="1013" t="str">
        <f t="shared" si="180"/>
        <v/>
      </c>
      <c r="Q865" s="1272"/>
      <c r="R865" s="1283"/>
      <c r="S865" s="1014" t="str">
        <f t="shared" si="181"/>
        <v/>
      </c>
      <c r="T865" s="1231" t="str">
        <f t="shared" si="178"/>
        <v>Sin Iniciar</v>
      </c>
      <c r="U865" s="1164" t="str">
        <f t="shared" si="179"/>
        <v>6</v>
      </c>
      <c r="V865" s="845"/>
      <c r="W865" s="1302">
        <f t="shared" si="182"/>
        <v>1</v>
      </c>
    </row>
    <row r="866" spans="1:23" s="105" customFormat="1" ht="39" hidden="1" customHeight="1" outlineLevel="3" thickBot="1" x14ac:dyDescent="0.3">
      <c r="A866" s="1601"/>
      <c r="B866" s="1559"/>
      <c r="C866" s="966" t="s">
        <v>1768</v>
      </c>
      <c r="D866" s="967"/>
      <c r="E866" s="967"/>
      <c r="F866" s="1045"/>
      <c r="G866" s="559" t="s">
        <v>1184</v>
      </c>
      <c r="H866" s="966" t="s">
        <v>70</v>
      </c>
      <c r="I866" s="767"/>
      <c r="J866" s="467">
        <v>5</v>
      </c>
      <c r="K866" s="780"/>
      <c r="L866" s="1076"/>
      <c r="M866" s="1085" t="str">
        <f t="shared" si="177"/>
        <v/>
      </c>
      <c r="N866" s="1216" t="str">
        <f t="shared" si="183"/>
        <v/>
      </c>
      <c r="O866" s="1186"/>
      <c r="P866" s="1013" t="str">
        <f t="shared" si="180"/>
        <v/>
      </c>
      <c r="Q866" s="1272"/>
      <c r="R866" s="1283"/>
      <c r="S866" s="1014" t="str">
        <f t="shared" si="181"/>
        <v/>
      </c>
      <c r="T866" s="1231" t="str">
        <f t="shared" si="178"/>
        <v>Sin Iniciar</v>
      </c>
      <c r="U866" s="1164" t="str">
        <f t="shared" si="179"/>
        <v>6</v>
      </c>
      <c r="V866" s="845"/>
      <c r="W866" s="1302">
        <f t="shared" si="182"/>
        <v>1</v>
      </c>
    </row>
    <row r="867" spans="1:23" s="105" customFormat="1" ht="35.25" hidden="1" customHeight="1" outlineLevel="3" thickBot="1" x14ac:dyDescent="0.3">
      <c r="A867" s="1601"/>
      <c r="B867" s="1559"/>
      <c r="C867" s="966" t="s">
        <v>1768</v>
      </c>
      <c r="D867" s="967"/>
      <c r="E867" s="967"/>
      <c r="F867" s="1045"/>
      <c r="G867" s="559" t="s">
        <v>1189</v>
      </c>
      <c r="H867" s="966" t="s">
        <v>70</v>
      </c>
      <c r="I867" s="767"/>
      <c r="J867" s="467">
        <v>1</v>
      </c>
      <c r="K867" s="780"/>
      <c r="L867" s="1076"/>
      <c r="M867" s="1085" t="str">
        <f t="shared" si="177"/>
        <v/>
      </c>
      <c r="N867" s="1216" t="str">
        <f t="shared" si="183"/>
        <v/>
      </c>
      <c r="O867" s="1186"/>
      <c r="P867" s="1013" t="str">
        <f t="shared" si="180"/>
        <v/>
      </c>
      <c r="Q867" s="1272"/>
      <c r="R867" s="1283"/>
      <c r="S867" s="1014" t="str">
        <f t="shared" si="181"/>
        <v/>
      </c>
      <c r="T867" s="1231" t="str">
        <f t="shared" si="178"/>
        <v>Sin Iniciar</v>
      </c>
      <c r="U867" s="1164" t="str">
        <f t="shared" si="179"/>
        <v>6</v>
      </c>
      <c r="V867" s="845"/>
      <c r="W867" s="1302">
        <f t="shared" si="182"/>
        <v>1</v>
      </c>
    </row>
    <row r="868" spans="1:23" s="105" customFormat="1" ht="35.25" hidden="1" customHeight="1" outlineLevel="3" thickBot="1" x14ac:dyDescent="0.3">
      <c r="A868" s="1601"/>
      <c r="B868" s="1559"/>
      <c r="C868" s="966" t="s">
        <v>1768</v>
      </c>
      <c r="D868" s="967"/>
      <c r="E868" s="967"/>
      <c r="F868" s="1045"/>
      <c r="G868" s="559" t="s">
        <v>1190</v>
      </c>
      <c r="H868" s="966" t="s">
        <v>70</v>
      </c>
      <c r="I868" s="767"/>
      <c r="J868" s="467">
        <v>10</v>
      </c>
      <c r="K868" s="780"/>
      <c r="L868" s="1076"/>
      <c r="M868" s="1085" t="str">
        <f t="shared" si="177"/>
        <v/>
      </c>
      <c r="N868" s="1216" t="str">
        <f t="shared" si="183"/>
        <v/>
      </c>
      <c r="O868" s="1186"/>
      <c r="P868" s="1013" t="str">
        <f t="shared" si="180"/>
        <v/>
      </c>
      <c r="Q868" s="1272"/>
      <c r="R868" s="1283"/>
      <c r="S868" s="1014" t="str">
        <f t="shared" si="181"/>
        <v/>
      </c>
      <c r="T868" s="1231" t="str">
        <f t="shared" si="178"/>
        <v>Sin Iniciar</v>
      </c>
      <c r="U868" s="1164" t="str">
        <f t="shared" si="179"/>
        <v>6</v>
      </c>
      <c r="V868" s="845"/>
      <c r="W868" s="1302">
        <f t="shared" si="182"/>
        <v>1</v>
      </c>
    </row>
    <row r="869" spans="1:23" s="105" customFormat="1" ht="35.25" hidden="1" customHeight="1" outlineLevel="3" thickBot="1" x14ac:dyDescent="0.3">
      <c r="A869" s="1601"/>
      <c r="B869" s="1559"/>
      <c r="C869" s="966" t="s">
        <v>1768</v>
      </c>
      <c r="D869" s="967"/>
      <c r="E869" s="967"/>
      <c r="F869" s="1045"/>
      <c r="G869" s="559" t="s">
        <v>1197</v>
      </c>
      <c r="H869" s="966" t="s">
        <v>70</v>
      </c>
      <c r="I869" s="767"/>
      <c r="J869" s="467">
        <v>1</v>
      </c>
      <c r="K869" s="780"/>
      <c r="L869" s="1076"/>
      <c r="M869" s="1085" t="str">
        <f t="shared" si="177"/>
        <v/>
      </c>
      <c r="N869" s="1216" t="str">
        <f t="shared" si="183"/>
        <v/>
      </c>
      <c r="O869" s="1186"/>
      <c r="P869" s="1013" t="str">
        <f t="shared" si="180"/>
        <v/>
      </c>
      <c r="Q869" s="1272"/>
      <c r="R869" s="1283"/>
      <c r="S869" s="1014" t="str">
        <f t="shared" si="181"/>
        <v/>
      </c>
      <c r="T869" s="1231" t="str">
        <f t="shared" si="178"/>
        <v>Sin Iniciar</v>
      </c>
      <c r="U869" s="1164" t="str">
        <f t="shared" si="179"/>
        <v>6</v>
      </c>
      <c r="V869" s="845"/>
      <c r="W869" s="1302">
        <f t="shared" si="182"/>
        <v>1</v>
      </c>
    </row>
    <row r="870" spans="1:23" s="105" customFormat="1" ht="39" hidden="1" customHeight="1" outlineLevel="3" thickBot="1" x14ac:dyDescent="0.3">
      <c r="A870" s="1601"/>
      <c r="B870" s="1559"/>
      <c r="C870" s="966" t="s">
        <v>1768</v>
      </c>
      <c r="D870" s="967"/>
      <c r="E870" s="967"/>
      <c r="F870" s="1045"/>
      <c r="G870" s="559" t="s">
        <v>1200</v>
      </c>
      <c r="H870" s="966" t="s">
        <v>70</v>
      </c>
      <c r="I870" s="767"/>
      <c r="J870" s="467">
        <v>1</v>
      </c>
      <c r="K870" s="780"/>
      <c r="L870" s="1076"/>
      <c r="M870" s="1085" t="str">
        <f t="shared" si="177"/>
        <v/>
      </c>
      <c r="N870" s="1216" t="str">
        <f t="shared" si="183"/>
        <v/>
      </c>
      <c r="O870" s="1186"/>
      <c r="P870" s="1013" t="str">
        <f t="shared" si="180"/>
        <v/>
      </c>
      <c r="Q870" s="1272"/>
      <c r="R870" s="1283"/>
      <c r="S870" s="1014" t="str">
        <f t="shared" si="181"/>
        <v/>
      </c>
      <c r="T870" s="1231" t="str">
        <f t="shared" si="178"/>
        <v>Sin Iniciar</v>
      </c>
      <c r="U870" s="1164" t="str">
        <f t="shared" si="179"/>
        <v>6</v>
      </c>
      <c r="V870" s="845"/>
      <c r="W870" s="1302">
        <f t="shared" si="182"/>
        <v>1</v>
      </c>
    </row>
    <row r="871" spans="1:23" s="105" customFormat="1" ht="39" hidden="1" customHeight="1" outlineLevel="3" thickBot="1" x14ac:dyDescent="0.3">
      <c r="A871" s="1601"/>
      <c r="B871" s="1559"/>
      <c r="C871" s="966" t="s">
        <v>1768</v>
      </c>
      <c r="D871" s="967"/>
      <c r="E871" s="967"/>
      <c r="F871" s="1045"/>
      <c r="G871" s="559" t="s">
        <v>1205</v>
      </c>
      <c r="H871" s="966" t="s">
        <v>70</v>
      </c>
      <c r="I871" s="767"/>
      <c r="J871" s="467">
        <v>1</v>
      </c>
      <c r="K871" s="780"/>
      <c r="L871" s="1076"/>
      <c r="M871" s="1085" t="str">
        <f t="shared" si="177"/>
        <v/>
      </c>
      <c r="N871" s="1216" t="str">
        <f t="shared" si="183"/>
        <v/>
      </c>
      <c r="O871" s="1186"/>
      <c r="P871" s="1013" t="str">
        <f t="shared" si="180"/>
        <v/>
      </c>
      <c r="Q871" s="1272"/>
      <c r="R871" s="1283"/>
      <c r="S871" s="1014" t="str">
        <f t="shared" si="181"/>
        <v/>
      </c>
      <c r="T871" s="1231" t="str">
        <f t="shared" si="178"/>
        <v>Sin Iniciar</v>
      </c>
      <c r="U871" s="1164" t="str">
        <f t="shared" si="179"/>
        <v>6</v>
      </c>
      <c r="V871" s="845"/>
      <c r="W871" s="1302">
        <f t="shared" si="182"/>
        <v>1</v>
      </c>
    </row>
    <row r="872" spans="1:23" s="105" customFormat="1" ht="39" hidden="1" customHeight="1" outlineLevel="3" thickBot="1" x14ac:dyDescent="0.3">
      <c r="A872" s="1601"/>
      <c r="B872" s="1559"/>
      <c r="C872" s="966" t="s">
        <v>1768</v>
      </c>
      <c r="D872" s="967"/>
      <c r="E872" s="967"/>
      <c r="F872" s="1045"/>
      <c r="G872" s="559" t="s">
        <v>1219</v>
      </c>
      <c r="H872" s="966" t="s">
        <v>70</v>
      </c>
      <c r="I872" s="767"/>
      <c r="J872" s="467">
        <v>4</v>
      </c>
      <c r="K872" s="780"/>
      <c r="L872" s="1076"/>
      <c r="M872" s="1085" t="str">
        <f t="shared" si="177"/>
        <v/>
      </c>
      <c r="N872" s="1216" t="str">
        <f t="shared" si="183"/>
        <v/>
      </c>
      <c r="O872" s="1186"/>
      <c r="P872" s="1013" t="str">
        <f t="shared" si="180"/>
        <v/>
      </c>
      <c r="Q872" s="1272"/>
      <c r="R872" s="1283"/>
      <c r="S872" s="1014" t="str">
        <f t="shared" si="181"/>
        <v/>
      </c>
      <c r="T872" s="1231" t="str">
        <f t="shared" si="178"/>
        <v>Sin Iniciar</v>
      </c>
      <c r="U872" s="1164" t="str">
        <f t="shared" si="179"/>
        <v>6</v>
      </c>
      <c r="V872" s="845"/>
      <c r="W872" s="1302">
        <f t="shared" si="182"/>
        <v>1</v>
      </c>
    </row>
    <row r="873" spans="1:23" s="105" customFormat="1" ht="35.25" hidden="1" customHeight="1" outlineLevel="3" thickBot="1" x14ac:dyDescent="0.3">
      <c r="A873" s="1601"/>
      <c r="B873" s="1559"/>
      <c r="C873" s="966" t="s">
        <v>1768</v>
      </c>
      <c r="D873" s="967"/>
      <c r="E873" s="967"/>
      <c r="F873" s="1045"/>
      <c r="G873" s="559" t="s">
        <v>1320</v>
      </c>
      <c r="H873" s="966" t="s">
        <v>70</v>
      </c>
      <c r="I873" s="767"/>
      <c r="J873" s="467">
        <v>1</v>
      </c>
      <c r="K873" s="780"/>
      <c r="L873" s="1076"/>
      <c r="M873" s="1085" t="str">
        <f t="shared" si="177"/>
        <v/>
      </c>
      <c r="N873" s="1216" t="str">
        <f t="shared" si="183"/>
        <v/>
      </c>
      <c r="O873" s="1186"/>
      <c r="P873" s="1013" t="str">
        <f t="shared" si="180"/>
        <v/>
      </c>
      <c r="Q873" s="1272"/>
      <c r="R873" s="1283"/>
      <c r="S873" s="1014" t="str">
        <f t="shared" si="181"/>
        <v/>
      </c>
      <c r="T873" s="1231" t="str">
        <f t="shared" si="178"/>
        <v>Sin Iniciar</v>
      </c>
      <c r="U873" s="1164" t="str">
        <f t="shared" si="179"/>
        <v>6</v>
      </c>
      <c r="V873" s="845"/>
      <c r="W873" s="1302">
        <f t="shared" si="182"/>
        <v>1</v>
      </c>
    </row>
    <row r="874" spans="1:23" s="105" customFormat="1" ht="35.25" hidden="1" customHeight="1" outlineLevel="3" thickBot="1" x14ac:dyDescent="0.3">
      <c r="A874" s="1601"/>
      <c r="B874" s="1559"/>
      <c r="C874" s="966" t="s">
        <v>1768</v>
      </c>
      <c r="D874" s="967"/>
      <c r="E874" s="967"/>
      <c r="F874" s="1045"/>
      <c r="G874" s="559" t="s">
        <v>1321</v>
      </c>
      <c r="H874" s="966" t="s">
        <v>70</v>
      </c>
      <c r="I874" s="767"/>
      <c r="J874" s="467">
        <v>1</v>
      </c>
      <c r="K874" s="780"/>
      <c r="L874" s="1076"/>
      <c r="M874" s="1085" t="str">
        <f t="shared" si="177"/>
        <v/>
      </c>
      <c r="N874" s="1216" t="str">
        <f t="shared" si="183"/>
        <v/>
      </c>
      <c r="O874" s="1186"/>
      <c r="P874" s="1013" t="str">
        <f t="shared" si="180"/>
        <v/>
      </c>
      <c r="Q874" s="1272"/>
      <c r="R874" s="1283"/>
      <c r="S874" s="1014" t="str">
        <f t="shared" si="181"/>
        <v/>
      </c>
      <c r="T874" s="1231" t="str">
        <f t="shared" si="178"/>
        <v>Sin Iniciar</v>
      </c>
      <c r="U874" s="1164" t="str">
        <f t="shared" si="179"/>
        <v>6</v>
      </c>
      <c r="V874" s="845"/>
      <c r="W874" s="1302">
        <f t="shared" si="182"/>
        <v>1</v>
      </c>
    </row>
    <row r="875" spans="1:23" s="105" customFormat="1" ht="39" hidden="1" customHeight="1" outlineLevel="3" thickBot="1" x14ac:dyDescent="0.3">
      <c r="A875" s="1601"/>
      <c r="B875" s="1559"/>
      <c r="C875" s="966" t="s">
        <v>1768</v>
      </c>
      <c r="D875" s="967"/>
      <c r="E875" s="967"/>
      <c r="F875" s="1045"/>
      <c r="G875" s="559" t="s">
        <v>1322</v>
      </c>
      <c r="H875" s="966" t="s">
        <v>70</v>
      </c>
      <c r="I875" s="767"/>
      <c r="J875" s="467">
        <v>3</v>
      </c>
      <c r="K875" s="780"/>
      <c r="L875" s="1076"/>
      <c r="M875" s="1085" t="str">
        <f t="shared" si="177"/>
        <v/>
      </c>
      <c r="N875" s="1216" t="str">
        <f t="shared" si="183"/>
        <v/>
      </c>
      <c r="O875" s="1186"/>
      <c r="P875" s="1013" t="str">
        <f t="shared" si="180"/>
        <v/>
      </c>
      <c r="Q875" s="1272"/>
      <c r="R875" s="1283"/>
      <c r="S875" s="1014" t="str">
        <f t="shared" si="181"/>
        <v/>
      </c>
      <c r="T875" s="1231" t="str">
        <f t="shared" si="178"/>
        <v>Sin Iniciar</v>
      </c>
      <c r="U875" s="1164" t="str">
        <f t="shared" si="179"/>
        <v>6</v>
      </c>
      <c r="V875" s="845"/>
      <c r="W875" s="1302">
        <f t="shared" si="182"/>
        <v>1</v>
      </c>
    </row>
    <row r="876" spans="1:23" s="105" customFormat="1" ht="35.25" hidden="1" customHeight="1" outlineLevel="3" thickBot="1" x14ac:dyDescent="0.3">
      <c r="A876" s="1601"/>
      <c r="B876" s="1559"/>
      <c r="C876" s="966" t="s">
        <v>1768</v>
      </c>
      <c r="D876" s="967"/>
      <c r="E876" s="967"/>
      <c r="F876" s="1045"/>
      <c r="G876" s="559" t="s">
        <v>1323</v>
      </c>
      <c r="H876" s="966" t="s">
        <v>70</v>
      </c>
      <c r="I876" s="767"/>
      <c r="J876" s="467">
        <v>1</v>
      </c>
      <c r="K876" s="780"/>
      <c r="L876" s="1076"/>
      <c r="M876" s="1085" t="str">
        <f t="shared" ref="M876:M939" si="184">+IF(D876="","",IF(MONTH($C$2)&lt;MONTH(D876),"",E876-D876))</f>
        <v/>
      </c>
      <c r="N876" s="1216" t="str">
        <f t="shared" si="183"/>
        <v/>
      </c>
      <c r="O876" s="1186"/>
      <c r="P876" s="1013" t="str">
        <f t="shared" si="180"/>
        <v/>
      </c>
      <c r="Q876" s="1272"/>
      <c r="R876" s="1283"/>
      <c r="S876" s="1014" t="str">
        <f t="shared" si="181"/>
        <v/>
      </c>
      <c r="T876" s="1231" t="str">
        <f t="shared" si="178"/>
        <v>Sin Iniciar</v>
      </c>
      <c r="U876" s="1164" t="str">
        <f t="shared" si="179"/>
        <v>6</v>
      </c>
      <c r="V876" s="845"/>
      <c r="W876" s="1302">
        <f t="shared" si="182"/>
        <v>1</v>
      </c>
    </row>
    <row r="877" spans="1:23" s="105" customFormat="1" ht="35.25" hidden="1" customHeight="1" outlineLevel="3" thickBot="1" x14ac:dyDescent="0.3">
      <c r="A877" s="1601"/>
      <c r="B877" s="1559"/>
      <c r="C877" s="966" t="s">
        <v>1768</v>
      </c>
      <c r="D877" s="967"/>
      <c r="E877" s="967"/>
      <c r="F877" s="1045"/>
      <c r="G877" s="559" t="s">
        <v>1324</v>
      </c>
      <c r="H877" s="966" t="s">
        <v>70</v>
      </c>
      <c r="I877" s="767"/>
      <c r="J877" s="467">
        <v>1</v>
      </c>
      <c r="K877" s="780"/>
      <c r="L877" s="1076"/>
      <c r="M877" s="1085" t="str">
        <f t="shared" si="184"/>
        <v/>
      </c>
      <c r="N877" s="1216" t="str">
        <f t="shared" si="183"/>
        <v/>
      </c>
      <c r="O877" s="1186"/>
      <c r="P877" s="1013" t="str">
        <f t="shared" si="180"/>
        <v/>
      </c>
      <c r="Q877" s="1272"/>
      <c r="R877" s="1283"/>
      <c r="S877" s="1014" t="str">
        <f t="shared" si="181"/>
        <v/>
      </c>
      <c r="T877" s="1231" t="str">
        <f t="shared" si="178"/>
        <v>Sin Iniciar</v>
      </c>
      <c r="U877" s="1164" t="str">
        <f t="shared" si="179"/>
        <v>6</v>
      </c>
      <c r="V877" s="845"/>
      <c r="W877" s="1302">
        <f t="shared" si="182"/>
        <v>1</v>
      </c>
    </row>
    <row r="878" spans="1:23" s="105" customFormat="1" ht="35.25" hidden="1" customHeight="1" outlineLevel="3" thickBot="1" x14ac:dyDescent="0.3">
      <c r="A878" s="1601"/>
      <c r="B878" s="1559"/>
      <c r="C878" s="966" t="s">
        <v>1768</v>
      </c>
      <c r="D878" s="967"/>
      <c r="E878" s="967"/>
      <c r="F878" s="1045"/>
      <c r="G878" s="559" t="s">
        <v>1325</v>
      </c>
      <c r="H878" s="966" t="s">
        <v>70</v>
      </c>
      <c r="I878" s="767"/>
      <c r="J878" s="467">
        <v>3</v>
      </c>
      <c r="K878" s="780"/>
      <c r="L878" s="1076"/>
      <c r="M878" s="1085" t="str">
        <f t="shared" si="184"/>
        <v/>
      </c>
      <c r="N878" s="1216" t="str">
        <f t="shared" si="183"/>
        <v/>
      </c>
      <c r="O878" s="1186"/>
      <c r="P878" s="1013" t="str">
        <f t="shared" si="180"/>
        <v/>
      </c>
      <c r="Q878" s="1272"/>
      <c r="R878" s="1283"/>
      <c r="S878" s="1014" t="str">
        <f t="shared" si="181"/>
        <v/>
      </c>
      <c r="T878" s="1231" t="str">
        <f t="shared" si="178"/>
        <v>Sin Iniciar</v>
      </c>
      <c r="U878" s="1164" t="str">
        <f t="shared" si="179"/>
        <v>6</v>
      </c>
      <c r="V878" s="845"/>
      <c r="W878" s="1302">
        <f t="shared" si="182"/>
        <v>1</v>
      </c>
    </row>
    <row r="879" spans="1:23" s="105" customFormat="1" ht="35.25" hidden="1" customHeight="1" outlineLevel="3" thickBot="1" x14ac:dyDescent="0.3">
      <c r="A879" s="1601"/>
      <c r="B879" s="1559"/>
      <c r="C879" s="966" t="s">
        <v>1768</v>
      </c>
      <c r="D879" s="967"/>
      <c r="E879" s="967"/>
      <c r="F879" s="1045"/>
      <c r="G879" s="559" t="s">
        <v>1326</v>
      </c>
      <c r="H879" s="966" t="s">
        <v>70</v>
      </c>
      <c r="I879" s="767"/>
      <c r="J879" s="467">
        <v>1</v>
      </c>
      <c r="K879" s="780"/>
      <c r="L879" s="1076"/>
      <c r="M879" s="1085" t="str">
        <f t="shared" si="184"/>
        <v/>
      </c>
      <c r="N879" s="1216" t="str">
        <f t="shared" si="183"/>
        <v/>
      </c>
      <c r="O879" s="1186"/>
      <c r="P879" s="1013" t="str">
        <f t="shared" si="180"/>
        <v/>
      </c>
      <c r="Q879" s="1272"/>
      <c r="R879" s="1283"/>
      <c r="S879" s="1014" t="str">
        <f t="shared" si="181"/>
        <v/>
      </c>
      <c r="T879" s="1231" t="str">
        <f t="shared" si="178"/>
        <v>Sin Iniciar</v>
      </c>
      <c r="U879" s="1164" t="str">
        <f t="shared" si="179"/>
        <v>6</v>
      </c>
      <c r="V879" s="845"/>
      <c r="W879" s="1302">
        <f t="shared" si="182"/>
        <v>1</v>
      </c>
    </row>
    <row r="880" spans="1:23" s="105" customFormat="1" ht="35.25" hidden="1" customHeight="1" outlineLevel="3" thickBot="1" x14ac:dyDescent="0.3">
      <c r="A880" s="1601"/>
      <c r="B880" s="1559"/>
      <c r="C880" s="966" t="s">
        <v>1768</v>
      </c>
      <c r="D880" s="967"/>
      <c r="E880" s="967"/>
      <c r="F880" s="1045"/>
      <c r="G880" s="559" t="s">
        <v>1327</v>
      </c>
      <c r="H880" s="966" t="s">
        <v>70</v>
      </c>
      <c r="I880" s="767"/>
      <c r="J880" s="467">
        <v>1</v>
      </c>
      <c r="K880" s="780"/>
      <c r="L880" s="1076"/>
      <c r="M880" s="1085" t="str">
        <f t="shared" si="184"/>
        <v/>
      </c>
      <c r="N880" s="1216" t="str">
        <f t="shared" si="183"/>
        <v/>
      </c>
      <c r="O880" s="1186"/>
      <c r="P880" s="1013" t="str">
        <f t="shared" si="180"/>
        <v/>
      </c>
      <c r="Q880" s="1272"/>
      <c r="R880" s="1283"/>
      <c r="S880" s="1014" t="str">
        <f t="shared" si="181"/>
        <v/>
      </c>
      <c r="T880" s="1231" t="str">
        <f t="shared" si="178"/>
        <v>Sin Iniciar</v>
      </c>
      <c r="U880" s="1164" t="str">
        <f t="shared" si="179"/>
        <v>6</v>
      </c>
      <c r="V880" s="845"/>
      <c r="W880" s="1302">
        <f t="shared" si="182"/>
        <v>1</v>
      </c>
    </row>
    <row r="881" spans="1:23" s="105" customFormat="1" ht="35.25" hidden="1" customHeight="1" outlineLevel="3" thickBot="1" x14ac:dyDescent="0.3">
      <c r="A881" s="1601"/>
      <c r="B881" s="1559"/>
      <c r="C881" s="966" t="s">
        <v>1768</v>
      </c>
      <c r="D881" s="967"/>
      <c r="E881" s="967"/>
      <c r="F881" s="1045"/>
      <c r="G881" s="559" t="s">
        <v>1328</v>
      </c>
      <c r="H881" s="966" t="s">
        <v>70</v>
      </c>
      <c r="I881" s="767"/>
      <c r="J881" s="467">
        <v>1</v>
      </c>
      <c r="K881" s="780"/>
      <c r="L881" s="1076"/>
      <c r="M881" s="1085" t="str">
        <f t="shared" si="184"/>
        <v/>
      </c>
      <c r="N881" s="1216" t="str">
        <f t="shared" si="183"/>
        <v/>
      </c>
      <c r="O881" s="1186"/>
      <c r="P881" s="1013" t="str">
        <f t="shared" si="180"/>
        <v/>
      </c>
      <c r="Q881" s="1272"/>
      <c r="R881" s="1283"/>
      <c r="S881" s="1014" t="str">
        <f t="shared" si="181"/>
        <v/>
      </c>
      <c r="T881" s="1231" t="str">
        <f t="shared" si="178"/>
        <v>Sin Iniciar</v>
      </c>
      <c r="U881" s="1164" t="str">
        <f t="shared" si="179"/>
        <v>6</v>
      </c>
      <c r="V881" s="845"/>
      <c r="W881" s="1302">
        <f t="shared" si="182"/>
        <v>1</v>
      </c>
    </row>
    <row r="882" spans="1:23" s="105" customFormat="1" ht="35.25" hidden="1" customHeight="1" outlineLevel="3" thickBot="1" x14ac:dyDescent="0.3">
      <c r="A882" s="1601"/>
      <c r="B882" s="1559"/>
      <c r="C882" s="966" t="s">
        <v>1768</v>
      </c>
      <c r="D882" s="967"/>
      <c r="E882" s="967"/>
      <c r="F882" s="1045"/>
      <c r="G882" s="559" t="s">
        <v>1329</v>
      </c>
      <c r="H882" s="966" t="s">
        <v>70</v>
      </c>
      <c r="I882" s="767"/>
      <c r="J882" s="467">
        <v>3</v>
      </c>
      <c r="K882" s="780"/>
      <c r="L882" s="1076"/>
      <c r="M882" s="1085" t="str">
        <f t="shared" si="184"/>
        <v/>
      </c>
      <c r="N882" s="1216" t="str">
        <f t="shared" si="183"/>
        <v/>
      </c>
      <c r="O882" s="1186"/>
      <c r="P882" s="1013" t="str">
        <f t="shared" si="180"/>
        <v/>
      </c>
      <c r="Q882" s="1272"/>
      <c r="R882" s="1283"/>
      <c r="S882" s="1014" t="str">
        <f t="shared" si="181"/>
        <v/>
      </c>
      <c r="T882" s="1231" t="str">
        <f t="shared" si="178"/>
        <v>Sin Iniciar</v>
      </c>
      <c r="U882" s="1164" t="str">
        <f t="shared" si="179"/>
        <v>6</v>
      </c>
      <c r="V882" s="845"/>
      <c r="W882" s="1302">
        <f t="shared" si="182"/>
        <v>1</v>
      </c>
    </row>
    <row r="883" spans="1:23" s="105" customFormat="1" ht="35.25" hidden="1" customHeight="1" outlineLevel="3" thickBot="1" x14ac:dyDescent="0.3">
      <c r="A883" s="1601"/>
      <c r="B883" s="1559"/>
      <c r="C883" s="966" t="s">
        <v>1768</v>
      </c>
      <c r="D883" s="967"/>
      <c r="E883" s="967"/>
      <c r="F883" s="1045"/>
      <c r="G883" s="559" t="s">
        <v>1330</v>
      </c>
      <c r="H883" s="966" t="s">
        <v>70</v>
      </c>
      <c r="I883" s="767"/>
      <c r="J883" s="467">
        <v>1</v>
      </c>
      <c r="K883" s="780"/>
      <c r="L883" s="1076"/>
      <c r="M883" s="1085" t="str">
        <f t="shared" si="184"/>
        <v/>
      </c>
      <c r="N883" s="1216" t="str">
        <f t="shared" si="183"/>
        <v/>
      </c>
      <c r="O883" s="1186"/>
      <c r="P883" s="1013" t="str">
        <f t="shared" si="180"/>
        <v/>
      </c>
      <c r="Q883" s="1272"/>
      <c r="R883" s="1283"/>
      <c r="S883" s="1014" t="str">
        <f t="shared" si="181"/>
        <v/>
      </c>
      <c r="T883" s="1231" t="str">
        <f t="shared" si="178"/>
        <v>Sin Iniciar</v>
      </c>
      <c r="U883" s="1164" t="str">
        <f t="shared" si="179"/>
        <v>6</v>
      </c>
      <c r="V883" s="845"/>
      <c r="W883" s="1302">
        <f t="shared" si="182"/>
        <v>1</v>
      </c>
    </row>
    <row r="884" spans="1:23" s="105" customFormat="1" ht="35.25" hidden="1" customHeight="1" outlineLevel="3" thickBot="1" x14ac:dyDescent="0.3">
      <c r="A884" s="1601"/>
      <c r="B884" s="1559"/>
      <c r="C884" s="966" t="s">
        <v>1768</v>
      </c>
      <c r="D884" s="967"/>
      <c r="E884" s="967"/>
      <c r="F884" s="1045"/>
      <c r="G884" s="559" t="s">
        <v>1331</v>
      </c>
      <c r="H884" s="966" t="s">
        <v>70</v>
      </c>
      <c r="I884" s="767"/>
      <c r="J884" s="467">
        <v>1</v>
      </c>
      <c r="K884" s="780"/>
      <c r="L884" s="1076"/>
      <c r="M884" s="1085" t="str">
        <f t="shared" si="184"/>
        <v/>
      </c>
      <c r="N884" s="1216" t="str">
        <f t="shared" si="183"/>
        <v/>
      </c>
      <c r="O884" s="1186"/>
      <c r="P884" s="1013" t="str">
        <f t="shared" si="180"/>
        <v/>
      </c>
      <c r="Q884" s="1272"/>
      <c r="R884" s="1283"/>
      <c r="S884" s="1014" t="str">
        <f t="shared" si="181"/>
        <v/>
      </c>
      <c r="T884" s="1231" t="str">
        <f t="shared" si="178"/>
        <v>Sin Iniciar</v>
      </c>
      <c r="U884" s="1164" t="str">
        <f t="shared" si="179"/>
        <v>6</v>
      </c>
      <c r="V884" s="845"/>
      <c r="W884" s="1302">
        <f t="shared" si="182"/>
        <v>1</v>
      </c>
    </row>
    <row r="885" spans="1:23" s="105" customFormat="1" ht="35.25" hidden="1" customHeight="1" outlineLevel="3" thickBot="1" x14ac:dyDescent="0.3">
      <c r="A885" s="1601"/>
      <c r="B885" s="1559"/>
      <c r="C885" s="966" t="s">
        <v>1768</v>
      </c>
      <c r="D885" s="967"/>
      <c r="E885" s="967"/>
      <c r="F885" s="1045"/>
      <c r="G885" s="559" t="s">
        <v>1332</v>
      </c>
      <c r="H885" s="966" t="s">
        <v>70</v>
      </c>
      <c r="I885" s="767"/>
      <c r="J885" s="467">
        <v>1</v>
      </c>
      <c r="K885" s="780"/>
      <c r="L885" s="1076"/>
      <c r="M885" s="1085" t="str">
        <f t="shared" si="184"/>
        <v/>
      </c>
      <c r="N885" s="1216" t="str">
        <f t="shared" si="183"/>
        <v/>
      </c>
      <c r="O885" s="1186"/>
      <c r="P885" s="1013" t="str">
        <f t="shared" si="180"/>
        <v/>
      </c>
      <c r="Q885" s="1272"/>
      <c r="R885" s="1283"/>
      <c r="S885" s="1014" t="str">
        <f t="shared" si="181"/>
        <v/>
      </c>
      <c r="T885" s="1231" t="str">
        <f t="shared" si="178"/>
        <v>Sin Iniciar</v>
      </c>
      <c r="U885" s="1164" t="str">
        <f t="shared" si="179"/>
        <v>6</v>
      </c>
      <c r="V885" s="845"/>
      <c r="W885" s="1302">
        <f t="shared" si="182"/>
        <v>1</v>
      </c>
    </row>
    <row r="886" spans="1:23" s="105" customFormat="1" ht="35.25" hidden="1" customHeight="1" outlineLevel="3" thickBot="1" x14ac:dyDescent="0.3">
      <c r="A886" s="1601"/>
      <c r="B886" s="1559"/>
      <c r="C886" s="966" t="s">
        <v>1768</v>
      </c>
      <c r="D886" s="967"/>
      <c r="E886" s="967"/>
      <c r="F886" s="1045"/>
      <c r="G886" s="559" t="s">
        <v>1333</v>
      </c>
      <c r="H886" s="966" t="s">
        <v>70</v>
      </c>
      <c r="I886" s="767"/>
      <c r="J886" s="467">
        <v>3</v>
      </c>
      <c r="K886" s="780"/>
      <c r="L886" s="1076"/>
      <c r="M886" s="1085" t="str">
        <f t="shared" si="184"/>
        <v/>
      </c>
      <c r="N886" s="1216" t="str">
        <f t="shared" si="183"/>
        <v/>
      </c>
      <c r="O886" s="1186"/>
      <c r="P886" s="1013" t="str">
        <f t="shared" si="180"/>
        <v/>
      </c>
      <c r="Q886" s="1272"/>
      <c r="R886" s="1283"/>
      <c r="S886" s="1014" t="str">
        <f t="shared" si="181"/>
        <v/>
      </c>
      <c r="T886" s="1231" t="str">
        <f t="shared" ref="T886:T949" si="185">+IF(S886="","Sin Iniciar",IF(S886&lt;0.6,"Crítico",IF(S886&lt;0.9,"En Proceso",IF(AND(P886=1,Q886=1,S886=1),"Terminado","Normal"))))</f>
        <v>Sin Iniciar</v>
      </c>
      <c r="U886" s="1164" t="str">
        <f t="shared" ref="U886:U949" si="186">+IF(T886="","",IF(T886="Sin Iniciar","6",IF(T886="Crítico","L",IF(T886="En Proceso","K",IF(T886="Normal","J","B")))))</f>
        <v>6</v>
      </c>
      <c r="V886" s="845"/>
      <c r="W886" s="1302">
        <f t="shared" si="182"/>
        <v>1</v>
      </c>
    </row>
    <row r="887" spans="1:23" s="105" customFormat="1" ht="35.25" hidden="1" customHeight="1" outlineLevel="3" thickBot="1" x14ac:dyDescent="0.3">
      <c r="A887" s="1601"/>
      <c r="B887" s="1559"/>
      <c r="C887" s="966" t="s">
        <v>1768</v>
      </c>
      <c r="D887" s="967"/>
      <c r="E887" s="967"/>
      <c r="F887" s="1045"/>
      <c r="G887" s="559" t="s">
        <v>1327</v>
      </c>
      <c r="H887" s="966" t="s">
        <v>70</v>
      </c>
      <c r="I887" s="767"/>
      <c r="J887" s="467">
        <v>1</v>
      </c>
      <c r="K887" s="780"/>
      <c r="L887" s="1076"/>
      <c r="M887" s="1085" t="str">
        <f t="shared" si="184"/>
        <v/>
      </c>
      <c r="N887" s="1216" t="str">
        <f t="shared" si="183"/>
        <v/>
      </c>
      <c r="O887" s="1186"/>
      <c r="P887" s="1013" t="str">
        <f t="shared" si="180"/>
        <v/>
      </c>
      <c r="Q887" s="1272"/>
      <c r="R887" s="1283"/>
      <c r="S887" s="1014" t="str">
        <f t="shared" si="181"/>
        <v/>
      </c>
      <c r="T887" s="1231" t="str">
        <f t="shared" si="185"/>
        <v>Sin Iniciar</v>
      </c>
      <c r="U887" s="1164" t="str">
        <f t="shared" si="186"/>
        <v>6</v>
      </c>
      <c r="V887" s="845"/>
      <c r="W887" s="1302">
        <f t="shared" si="182"/>
        <v>1</v>
      </c>
    </row>
    <row r="888" spans="1:23" s="105" customFormat="1" ht="35.25" hidden="1" customHeight="1" outlineLevel="3" thickBot="1" x14ac:dyDescent="0.3">
      <c r="A888" s="1601"/>
      <c r="B888" s="1559"/>
      <c r="C888" s="966" t="s">
        <v>1768</v>
      </c>
      <c r="D888" s="967"/>
      <c r="E888" s="967"/>
      <c r="F888" s="1045"/>
      <c r="G888" s="559" t="s">
        <v>1334</v>
      </c>
      <c r="H888" s="966" t="s">
        <v>70</v>
      </c>
      <c r="I888" s="767"/>
      <c r="J888" s="467">
        <v>2</v>
      </c>
      <c r="K888" s="780"/>
      <c r="L888" s="1076"/>
      <c r="M888" s="1085" t="str">
        <f t="shared" si="184"/>
        <v/>
      </c>
      <c r="N888" s="1216" t="str">
        <f t="shared" si="183"/>
        <v/>
      </c>
      <c r="O888" s="1186"/>
      <c r="P888" s="1013" t="str">
        <f t="shared" si="180"/>
        <v/>
      </c>
      <c r="Q888" s="1272"/>
      <c r="R888" s="1283"/>
      <c r="S888" s="1014" t="str">
        <f t="shared" si="181"/>
        <v/>
      </c>
      <c r="T888" s="1231" t="str">
        <f t="shared" si="185"/>
        <v>Sin Iniciar</v>
      </c>
      <c r="U888" s="1164" t="str">
        <f t="shared" si="186"/>
        <v>6</v>
      </c>
      <c r="V888" s="845"/>
      <c r="W888" s="1302">
        <f t="shared" si="182"/>
        <v>1</v>
      </c>
    </row>
    <row r="889" spans="1:23" s="105" customFormat="1" ht="39" hidden="1" customHeight="1" outlineLevel="3" thickBot="1" x14ac:dyDescent="0.3">
      <c r="A889" s="1601"/>
      <c r="B889" s="1559"/>
      <c r="C889" s="966" t="s">
        <v>1768</v>
      </c>
      <c r="D889" s="967"/>
      <c r="E889" s="967"/>
      <c r="F889" s="1045"/>
      <c r="G889" s="559" t="s">
        <v>1335</v>
      </c>
      <c r="H889" s="966" t="s">
        <v>70</v>
      </c>
      <c r="I889" s="767"/>
      <c r="J889" s="467">
        <v>2</v>
      </c>
      <c r="K889" s="780"/>
      <c r="L889" s="1076"/>
      <c r="M889" s="1085" t="str">
        <f t="shared" si="184"/>
        <v/>
      </c>
      <c r="N889" s="1216" t="str">
        <f t="shared" si="183"/>
        <v/>
      </c>
      <c r="O889" s="1186"/>
      <c r="P889" s="1013" t="str">
        <f t="shared" si="180"/>
        <v/>
      </c>
      <c r="Q889" s="1272"/>
      <c r="R889" s="1283"/>
      <c r="S889" s="1014" t="str">
        <f t="shared" si="181"/>
        <v/>
      </c>
      <c r="T889" s="1231" t="str">
        <f t="shared" si="185"/>
        <v>Sin Iniciar</v>
      </c>
      <c r="U889" s="1164" t="str">
        <f t="shared" si="186"/>
        <v>6</v>
      </c>
      <c r="V889" s="845"/>
      <c r="W889" s="1302">
        <f t="shared" si="182"/>
        <v>1</v>
      </c>
    </row>
    <row r="890" spans="1:23" s="105" customFormat="1" ht="35.25" hidden="1" customHeight="1" outlineLevel="3" thickBot="1" x14ac:dyDescent="0.3">
      <c r="A890" s="1601"/>
      <c r="B890" s="1559"/>
      <c r="C890" s="966" t="s">
        <v>1768</v>
      </c>
      <c r="D890" s="967"/>
      <c r="E890" s="967"/>
      <c r="F890" s="1045"/>
      <c r="G890" s="559" t="s">
        <v>1336</v>
      </c>
      <c r="H890" s="966" t="s">
        <v>70</v>
      </c>
      <c r="I890" s="767"/>
      <c r="J890" s="467">
        <v>2</v>
      </c>
      <c r="K890" s="780"/>
      <c r="L890" s="1076"/>
      <c r="M890" s="1085" t="str">
        <f t="shared" si="184"/>
        <v/>
      </c>
      <c r="N890" s="1216" t="str">
        <f t="shared" si="183"/>
        <v/>
      </c>
      <c r="O890" s="1186"/>
      <c r="P890" s="1013" t="str">
        <f t="shared" si="180"/>
        <v/>
      </c>
      <c r="Q890" s="1272"/>
      <c r="R890" s="1283"/>
      <c r="S890" s="1014" t="str">
        <f t="shared" si="181"/>
        <v/>
      </c>
      <c r="T890" s="1231" t="str">
        <f t="shared" si="185"/>
        <v>Sin Iniciar</v>
      </c>
      <c r="U890" s="1164" t="str">
        <f t="shared" si="186"/>
        <v>6</v>
      </c>
      <c r="V890" s="845"/>
      <c r="W890" s="1302">
        <f t="shared" si="182"/>
        <v>1</v>
      </c>
    </row>
    <row r="891" spans="1:23" s="105" customFormat="1" ht="35.25" hidden="1" customHeight="1" outlineLevel="3" thickBot="1" x14ac:dyDescent="0.3">
      <c r="A891" s="1601"/>
      <c r="B891" s="1559"/>
      <c r="C891" s="966" t="s">
        <v>1768</v>
      </c>
      <c r="D891" s="967"/>
      <c r="E891" s="967"/>
      <c r="F891" s="1045"/>
      <c r="G891" s="559" t="s">
        <v>1337</v>
      </c>
      <c r="H891" s="966" t="s">
        <v>70</v>
      </c>
      <c r="I891" s="767"/>
      <c r="J891" s="467">
        <v>1</v>
      </c>
      <c r="K891" s="780"/>
      <c r="L891" s="1076"/>
      <c r="M891" s="1085" t="str">
        <f t="shared" si="184"/>
        <v/>
      </c>
      <c r="N891" s="1216" t="str">
        <f t="shared" si="183"/>
        <v/>
      </c>
      <c r="O891" s="1186"/>
      <c r="P891" s="1013" t="str">
        <f t="shared" si="180"/>
        <v/>
      </c>
      <c r="Q891" s="1272"/>
      <c r="R891" s="1283"/>
      <c r="S891" s="1014" t="str">
        <f t="shared" si="181"/>
        <v/>
      </c>
      <c r="T891" s="1231" t="str">
        <f t="shared" si="185"/>
        <v>Sin Iniciar</v>
      </c>
      <c r="U891" s="1164" t="str">
        <f t="shared" si="186"/>
        <v>6</v>
      </c>
      <c r="V891" s="845"/>
      <c r="W891" s="1302">
        <f t="shared" si="182"/>
        <v>1</v>
      </c>
    </row>
    <row r="892" spans="1:23" s="105" customFormat="1" ht="35.25" hidden="1" customHeight="1" outlineLevel="3" thickBot="1" x14ac:dyDescent="0.3">
      <c r="A892" s="1601"/>
      <c r="B892" s="1559"/>
      <c r="C892" s="966" t="s">
        <v>1768</v>
      </c>
      <c r="D892" s="967"/>
      <c r="E892" s="967"/>
      <c r="F892" s="1045"/>
      <c r="G892" s="559" t="s">
        <v>1338</v>
      </c>
      <c r="H892" s="966" t="s">
        <v>70</v>
      </c>
      <c r="I892" s="767"/>
      <c r="J892" s="467">
        <v>2</v>
      </c>
      <c r="K892" s="780"/>
      <c r="L892" s="1076"/>
      <c r="M892" s="1085" t="str">
        <f t="shared" si="184"/>
        <v/>
      </c>
      <c r="N892" s="1216" t="str">
        <f t="shared" si="183"/>
        <v/>
      </c>
      <c r="O892" s="1186"/>
      <c r="P892" s="1013" t="str">
        <f t="shared" si="180"/>
        <v/>
      </c>
      <c r="Q892" s="1272"/>
      <c r="R892" s="1283"/>
      <c r="S892" s="1014" t="str">
        <f t="shared" si="181"/>
        <v/>
      </c>
      <c r="T892" s="1231" t="str">
        <f t="shared" si="185"/>
        <v>Sin Iniciar</v>
      </c>
      <c r="U892" s="1164" t="str">
        <f t="shared" si="186"/>
        <v>6</v>
      </c>
      <c r="V892" s="845"/>
      <c r="W892" s="1302">
        <f t="shared" si="182"/>
        <v>1</v>
      </c>
    </row>
    <row r="893" spans="1:23" s="105" customFormat="1" ht="35.25" hidden="1" customHeight="1" outlineLevel="3" thickBot="1" x14ac:dyDescent="0.3">
      <c r="A893" s="1601"/>
      <c r="B893" s="1559"/>
      <c r="C893" s="966" t="s">
        <v>1768</v>
      </c>
      <c r="D893" s="967"/>
      <c r="E893" s="967"/>
      <c r="F893" s="1045"/>
      <c r="G893" s="559" t="s">
        <v>1339</v>
      </c>
      <c r="H893" s="966" t="s">
        <v>70</v>
      </c>
      <c r="I893" s="767"/>
      <c r="J893" s="467">
        <v>1</v>
      </c>
      <c r="K893" s="780"/>
      <c r="L893" s="1076"/>
      <c r="M893" s="1085" t="str">
        <f t="shared" si="184"/>
        <v/>
      </c>
      <c r="N893" s="1216" t="str">
        <f t="shared" si="183"/>
        <v/>
      </c>
      <c r="O893" s="1186"/>
      <c r="P893" s="1013" t="str">
        <f t="shared" si="180"/>
        <v/>
      </c>
      <c r="Q893" s="1272"/>
      <c r="R893" s="1283"/>
      <c r="S893" s="1014" t="str">
        <f t="shared" si="181"/>
        <v/>
      </c>
      <c r="T893" s="1231" t="str">
        <f t="shared" si="185"/>
        <v>Sin Iniciar</v>
      </c>
      <c r="U893" s="1164" t="str">
        <f t="shared" si="186"/>
        <v>6</v>
      </c>
      <c r="V893" s="845"/>
      <c r="W893" s="1302">
        <f t="shared" si="182"/>
        <v>1</v>
      </c>
    </row>
    <row r="894" spans="1:23" s="105" customFormat="1" ht="35.25" hidden="1" customHeight="1" outlineLevel="3" thickBot="1" x14ac:dyDescent="0.3">
      <c r="A894" s="1601"/>
      <c r="B894" s="1559"/>
      <c r="C894" s="966" t="s">
        <v>1768</v>
      </c>
      <c r="D894" s="967"/>
      <c r="E894" s="967"/>
      <c r="F894" s="1045"/>
      <c r="G894" s="559" t="s">
        <v>1340</v>
      </c>
      <c r="H894" s="966" t="s">
        <v>70</v>
      </c>
      <c r="I894" s="767"/>
      <c r="J894" s="467">
        <v>6</v>
      </c>
      <c r="K894" s="780"/>
      <c r="L894" s="1076"/>
      <c r="M894" s="1085" t="str">
        <f t="shared" si="184"/>
        <v/>
      </c>
      <c r="N894" s="1216" t="str">
        <f t="shared" si="183"/>
        <v/>
      </c>
      <c r="O894" s="1186"/>
      <c r="P894" s="1013" t="str">
        <f t="shared" si="180"/>
        <v/>
      </c>
      <c r="Q894" s="1272"/>
      <c r="R894" s="1283"/>
      <c r="S894" s="1014" t="str">
        <f t="shared" si="181"/>
        <v/>
      </c>
      <c r="T894" s="1231" t="str">
        <f t="shared" si="185"/>
        <v>Sin Iniciar</v>
      </c>
      <c r="U894" s="1164" t="str">
        <f t="shared" si="186"/>
        <v>6</v>
      </c>
      <c r="V894" s="845"/>
      <c r="W894" s="1302">
        <f t="shared" si="182"/>
        <v>1</v>
      </c>
    </row>
    <row r="895" spans="1:23" s="105" customFormat="1" ht="35.25" hidden="1" customHeight="1" outlineLevel="3" thickBot="1" x14ac:dyDescent="0.3">
      <c r="A895" s="1601"/>
      <c r="B895" s="1559"/>
      <c r="C895" s="966" t="s">
        <v>1768</v>
      </c>
      <c r="D895" s="967"/>
      <c r="E895" s="967"/>
      <c r="F895" s="1045"/>
      <c r="G895" s="559" t="s">
        <v>1341</v>
      </c>
      <c r="H895" s="966" t="s">
        <v>70</v>
      </c>
      <c r="I895" s="767"/>
      <c r="J895" s="467">
        <v>3</v>
      </c>
      <c r="K895" s="780"/>
      <c r="L895" s="1076"/>
      <c r="M895" s="1085" t="str">
        <f t="shared" si="184"/>
        <v/>
      </c>
      <c r="N895" s="1216" t="str">
        <f t="shared" si="183"/>
        <v/>
      </c>
      <c r="O895" s="1186"/>
      <c r="P895" s="1013" t="str">
        <f t="shared" si="180"/>
        <v/>
      </c>
      <c r="Q895" s="1272"/>
      <c r="R895" s="1283"/>
      <c r="S895" s="1014" t="str">
        <f t="shared" si="181"/>
        <v/>
      </c>
      <c r="T895" s="1231" t="str">
        <f t="shared" si="185"/>
        <v>Sin Iniciar</v>
      </c>
      <c r="U895" s="1164" t="str">
        <f t="shared" si="186"/>
        <v>6</v>
      </c>
      <c r="V895" s="845"/>
      <c r="W895" s="1302">
        <f t="shared" si="182"/>
        <v>1</v>
      </c>
    </row>
    <row r="896" spans="1:23" s="105" customFormat="1" ht="35.25" hidden="1" customHeight="1" outlineLevel="3" thickBot="1" x14ac:dyDescent="0.3">
      <c r="A896" s="1601"/>
      <c r="B896" s="1559"/>
      <c r="C896" s="966" t="s">
        <v>1768</v>
      </c>
      <c r="D896" s="967"/>
      <c r="E896" s="967"/>
      <c r="F896" s="1045"/>
      <c r="G896" s="559" t="s">
        <v>1342</v>
      </c>
      <c r="H896" s="966" t="s">
        <v>70</v>
      </c>
      <c r="I896" s="767"/>
      <c r="J896" s="467">
        <v>3</v>
      </c>
      <c r="K896" s="780"/>
      <c r="L896" s="1076"/>
      <c r="M896" s="1085" t="str">
        <f t="shared" si="184"/>
        <v/>
      </c>
      <c r="N896" s="1216" t="str">
        <f t="shared" si="183"/>
        <v/>
      </c>
      <c r="O896" s="1186"/>
      <c r="P896" s="1013" t="str">
        <f t="shared" si="180"/>
        <v/>
      </c>
      <c r="Q896" s="1272"/>
      <c r="R896" s="1283"/>
      <c r="S896" s="1014" t="str">
        <f t="shared" si="181"/>
        <v/>
      </c>
      <c r="T896" s="1231" t="str">
        <f t="shared" si="185"/>
        <v>Sin Iniciar</v>
      </c>
      <c r="U896" s="1164" t="str">
        <f t="shared" si="186"/>
        <v>6</v>
      </c>
      <c r="V896" s="845"/>
      <c r="W896" s="1302">
        <f t="shared" si="182"/>
        <v>1</v>
      </c>
    </row>
    <row r="897" spans="1:23" s="105" customFormat="1" ht="35.25" hidden="1" customHeight="1" outlineLevel="3" thickBot="1" x14ac:dyDescent="0.3">
      <c r="A897" s="1601"/>
      <c r="B897" s="1559"/>
      <c r="C897" s="966" t="s">
        <v>1768</v>
      </c>
      <c r="D897" s="967"/>
      <c r="E897" s="967"/>
      <c r="F897" s="1045"/>
      <c r="G897" s="559" t="s">
        <v>1343</v>
      </c>
      <c r="H897" s="966" t="s">
        <v>70</v>
      </c>
      <c r="I897" s="767"/>
      <c r="J897" s="467">
        <v>8</v>
      </c>
      <c r="K897" s="780"/>
      <c r="L897" s="1076"/>
      <c r="M897" s="1085" t="str">
        <f t="shared" si="184"/>
        <v/>
      </c>
      <c r="N897" s="1216" t="str">
        <f t="shared" si="183"/>
        <v/>
      </c>
      <c r="O897" s="1186"/>
      <c r="P897" s="1013" t="str">
        <f t="shared" si="180"/>
        <v/>
      </c>
      <c r="Q897" s="1272"/>
      <c r="R897" s="1283"/>
      <c r="S897" s="1014" t="str">
        <f t="shared" si="181"/>
        <v/>
      </c>
      <c r="T897" s="1231" t="str">
        <f t="shared" si="185"/>
        <v>Sin Iniciar</v>
      </c>
      <c r="U897" s="1164" t="str">
        <f t="shared" si="186"/>
        <v>6</v>
      </c>
      <c r="V897" s="845"/>
      <c r="W897" s="1302">
        <f t="shared" si="182"/>
        <v>1</v>
      </c>
    </row>
    <row r="898" spans="1:23" s="105" customFormat="1" ht="35.25" hidden="1" customHeight="1" outlineLevel="3" thickBot="1" x14ac:dyDescent="0.3">
      <c r="A898" s="1601"/>
      <c r="B898" s="1559"/>
      <c r="C898" s="966" t="s">
        <v>1768</v>
      </c>
      <c r="D898" s="967"/>
      <c r="E898" s="967"/>
      <c r="F898" s="1045"/>
      <c r="G898" s="559" t="s">
        <v>1344</v>
      </c>
      <c r="H898" s="966" t="s">
        <v>70</v>
      </c>
      <c r="I898" s="767"/>
      <c r="J898" s="467">
        <v>8</v>
      </c>
      <c r="K898" s="780"/>
      <c r="L898" s="1076"/>
      <c r="M898" s="1085" t="str">
        <f t="shared" si="184"/>
        <v/>
      </c>
      <c r="N898" s="1216" t="str">
        <f t="shared" si="183"/>
        <v/>
      </c>
      <c r="O898" s="1186"/>
      <c r="P898" s="1013" t="str">
        <f t="shared" si="180"/>
        <v/>
      </c>
      <c r="Q898" s="1272"/>
      <c r="R898" s="1283"/>
      <c r="S898" s="1014" t="str">
        <f t="shared" si="181"/>
        <v/>
      </c>
      <c r="T898" s="1231" t="str">
        <f t="shared" si="185"/>
        <v>Sin Iniciar</v>
      </c>
      <c r="U898" s="1164" t="str">
        <f t="shared" si="186"/>
        <v>6</v>
      </c>
      <c r="V898" s="845"/>
      <c r="W898" s="1302">
        <f t="shared" si="182"/>
        <v>1</v>
      </c>
    </row>
    <row r="899" spans="1:23" s="105" customFormat="1" ht="35.25" hidden="1" customHeight="1" outlineLevel="3" thickBot="1" x14ac:dyDescent="0.3">
      <c r="A899" s="1601"/>
      <c r="B899" s="1559"/>
      <c r="C899" s="966" t="s">
        <v>1768</v>
      </c>
      <c r="D899" s="967"/>
      <c r="E899" s="967"/>
      <c r="F899" s="1045"/>
      <c r="G899" s="559" t="s">
        <v>1345</v>
      </c>
      <c r="H899" s="966" t="s">
        <v>70</v>
      </c>
      <c r="I899" s="767"/>
      <c r="J899" s="467">
        <v>8</v>
      </c>
      <c r="K899" s="780"/>
      <c r="L899" s="1076"/>
      <c r="M899" s="1085" t="str">
        <f t="shared" si="184"/>
        <v/>
      </c>
      <c r="N899" s="1216" t="str">
        <f t="shared" si="183"/>
        <v/>
      </c>
      <c r="O899" s="1186"/>
      <c r="P899" s="1013" t="str">
        <f t="shared" si="180"/>
        <v/>
      </c>
      <c r="Q899" s="1272"/>
      <c r="R899" s="1283"/>
      <c r="S899" s="1014" t="str">
        <f t="shared" si="181"/>
        <v/>
      </c>
      <c r="T899" s="1231" t="str">
        <f t="shared" si="185"/>
        <v>Sin Iniciar</v>
      </c>
      <c r="U899" s="1164" t="str">
        <f t="shared" si="186"/>
        <v>6</v>
      </c>
      <c r="V899" s="845"/>
      <c r="W899" s="1302">
        <f t="shared" si="182"/>
        <v>1</v>
      </c>
    </row>
    <row r="900" spans="1:23" s="105" customFormat="1" ht="35.25" hidden="1" customHeight="1" outlineLevel="3" thickBot="1" x14ac:dyDescent="0.3">
      <c r="A900" s="1601"/>
      <c r="B900" s="1559"/>
      <c r="C900" s="966" t="s">
        <v>1768</v>
      </c>
      <c r="D900" s="967"/>
      <c r="E900" s="967"/>
      <c r="F900" s="1045"/>
      <c r="G900" s="559" t="s">
        <v>1346</v>
      </c>
      <c r="H900" s="966" t="s">
        <v>70</v>
      </c>
      <c r="I900" s="767"/>
      <c r="J900" s="467">
        <v>8</v>
      </c>
      <c r="K900" s="780"/>
      <c r="L900" s="1076"/>
      <c r="M900" s="1085" t="str">
        <f t="shared" si="184"/>
        <v/>
      </c>
      <c r="N900" s="1216" t="str">
        <f t="shared" si="183"/>
        <v/>
      </c>
      <c r="O900" s="1186"/>
      <c r="P900" s="1013" t="str">
        <f t="shared" si="180"/>
        <v/>
      </c>
      <c r="Q900" s="1272"/>
      <c r="R900" s="1283"/>
      <c r="S900" s="1014" t="str">
        <f t="shared" si="181"/>
        <v/>
      </c>
      <c r="T900" s="1231" t="str">
        <f t="shared" si="185"/>
        <v>Sin Iniciar</v>
      </c>
      <c r="U900" s="1164" t="str">
        <f t="shared" si="186"/>
        <v>6</v>
      </c>
      <c r="V900" s="845"/>
      <c r="W900" s="1302">
        <f t="shared" si="182"/>
        <v>1</v>
      </c>
    </row>
    <row r="901" spans="1:23" s="105" customFormat="1" ht="35.25" hidden="1" customHeight="1" outlineLevel="3" thickBot="1" x14ac:dyDescent="0.3">
      <c r="A901" s="1601"/>
      <c r="B901" s="1559"/>
      <c r="C901" s="966" t="s">
        <v>1768</v>
      </c>
      <c r="D901" s="967"/>
      <c r="E901" s="967"/>
      <c r="F901" s="1045"/>
      <c r="G901" s="559" t="s">
        <v>1347</v>
      </c>
      <c r="H901" s="966" t="s">
        <v>70</v>
      </c>
      <c r="I901" s="767"/>
      <c r="J901" s="467">
        <v>8</v>
      </c>
      <c r="K901" s="780"/>
      <c r="L901" s="1076"/>
      <c r="M901" s="1085" t="str">
        <f t="shared" si="184"/>
        <v/>
      </c>
      <c r="N901" s="1216" t="str">
        <f t="shared" si="183"/>
        <v/>
      </c>
      <c r="O901" s="1186"/>
      <c r="P901" s="1013" t="str">
        <f t="shared" si="180"/>
        <v/>
      </c>
      <c r="Q901" s="1272"/>
      <c r="R901" s="1283"/>
      <c r="S901" s="1014" t="str">
        <f t="shared" si="181"/>
        <v/>
      </c>
      <c r="T901" s="1231" t="str">
        <f t="shared" si="185"/>
        <v>Sin Iniciar</v>
      </c>
      <c r="U901" s="1164" t="str">
        <f t="shared" si="186"/>
        <v>6</v>
      </c>
      <c r="V901" s="845"/>
      <c r="W901" s="1302">
        <f t="shared" si="182"/>
        <v>1</v>
      </c>
    </row>
    <row r="902" spans="1:23" s="105" customFormat="1" ht="35.25" hidden="1" customHeight="1" outlineLevel="3" thickBot="1" x14ac:dyDescent="0.3">
      <c r="A902" s="1601"/>
      <c r="B902" s="1559"/>
      <c r="C902" s="966" t="s">
        <v>1768</v>
      </c>
      <c r="D902" s="967"/>
      <c r="E902" s="967"/>
      <c r="F902" s="1045"/>
      <c r="G902" s="559" t="s">
        <v>1348</v>
      </c>
      <c r="H902" s="966" t="s">
        <v>70</v>
      </c>
      <c r="I902" s="767"/>
      <c r="J902" s="467">
        <v>2</v>
      </c>
      <c r="K902" s="780"/>
      <c r="L902" s="1076"/>
      <c r="M902" s="1085" t="str">
        <f t="shared" si="184"/>
        <v/>
      </c>
      <c r="N902" s="1216" t="str">
        <f t="shared" si="183"/>
        <v/>
      </c>
      <c r="O902" s="1186"/>
      <c r="P902" s="1013" t="str">
        <f t="shared" si="180"/>
        <v/>
      </c>
      <c r="Q902" s="1272"/>
      <c r="R902" s="1283"/>
      <c r="S902" s="1014" t="str">
        <f t="shared" si="181"/>
        <v/>
      </c>
      <c r="T902" s="1231" t="str">
        <f t="shared" si="185"/>
        <v>Sin Iniciar</v>
      </c>
      <c r="U902" s="1164" t="str">
        <f t="shared" si="186"/>
        <v>6</v>
      </c>
      <c r="V902" s="845"/>
      <c r="W902" s="1302">
        <f t="shared" si="182"/>
        <v>1</v>
      </c>
    </row>
    <row r="903" spans="1:23" s="105" customFormat="1" ht="35.25" hidden="1" customHeight="1" outlineLevel="3" thickBot="1" x14ac:dyDescent="0.3">
      <c r="A903" s="1601"/>
      <c r="B903" s="1559"/>
      <c r="C903" s="966" t="s">
        <v>1768</v>
      </c>
      <c r="D903" s="967"/>
      <c r="E903" s="967"/>
      <c r="F903" s="1045"/>
      <c r="G903" s="559" t="s">
        <v>1349</v>
      </c>
      <c r="H903" s="966" t="s">
        <v>70</v>
      </c>
      <c r="I903" s="767"/>
      <c r="J903" s="467">
        <v>1</v>
      </c>
      <c r="K903" s="780"/>
      <c r="L903" s="1076"/>
      <c r="M903" s="1085" t="str">
        <f t="shared" si="184"/>
        <v/>
      </c>
      <c r="N903" s="1216" t="str">
        <f t="shared" si="183"/>
        <v/>
      </c>
      <c r="O903" s="1186"/>
      <c r="P903" s="1013" t="str">
        <f t="shared" si="180"/>
        <v/>
      </c>
      <c r="Q903" s="1272"/>
      <c r="R903" s="1283"/>
      <c r="S903" s="1014" t="str">
        <f t="shared" si="181"/>
        <v/>
      </c>
      <c r="T903" s="1231" t="str">
        <f t="shared" si="185"/>
        <v>Sin Iniciar</v>
      </c>
      <c r="U903" s="1164" t="str">
        <f t="shared" si="186"/>
        <v>6</v>
      </c>
      <c r="V903" s="845"/>
      <c r="W903" s="1302">
        <f t="shared" si="182"/>
        <v>1</v>
      </c>
    </row>
    <row r="904" spans="1:23" s="105" customFormat="1" ht="35.25" hidden="1" customHeight="1" outlineLevel="3" thickBot="1" x14ac:dyDescent="0.3">
      <c r="A904" s="1601"/>
      <c r="B904" s="1559"/>
      <c r="C904" s="966" t="s">
        <v>1768</v>
      </c>
      <c r="D904" s="967"/>
      <c r="E904" s="967"/>
      <c r="F904" s="1045"/>
      <c r="G904" s="559" t="s">
        <v>1350</v>
      </c>
      <c r="H904" s="966" t="s">
        <v>70</v>
      </c>
      <c r="I904" s="767"/>
      <c r="J904" s="467">
        <v>1</v>
      </c>
      <c r="K904" s="780"/>
      <c r="L904" s="1076"/>
      <c r="M904" s="1085" t="str">
        <f t="shared" si="184"/>
        <v/>
      </c>
      <c r="N904" s="1216" t="str">
        <f t="shared" si="183"/>
        <v/>
      </c>
      <c r="O904" s="1186"/>
      <c r="P904" s="1013" t="str">
        <f t="shared" si="180"/>
        <v/>
      </c>
      <c r="Q904" s="1272"/>
      <c r="R904" s="1283"/>
      <c r="S904" s="1014" t="str">
        <f t="shared" si="181"/>
        <v/>
      </c>
      <c r="T904" s="1231" t="str">
        <f t="shared" si="185"/>
        <v>Sin Iniciar</v>
      </c>
      <c r="U904" s="1164" t="str">
        <f t="shared" si="186"/>
        <v>6</v>
      </c>
      <c r="V904" s="845"/>
      <c r="W904" s="1302">
        <f t="shared" si="182"/>
        <v>1</v>
      </c>
    </row>
    <row r="905" spans="1:23" s="105" customFormat="1" ht="35.25" hidden="1" customHeight="1" outlineLevel="3" thickBot="1" x14ac:dyDescent="0.3">
      <c r="A905" s="1601"/>
      <c r="B905" s="1559"/>
      <c r="C905" s="966" t="s">
        <v>1768</v>
      </c>
      <c r="D905" s="967"/>
      <c r="E905" s="967"/>
      <c r="F905" s="1045"/>
      <c r="G905" s="559" t="s">
        <v>1351</v>
      </c>
      <c r="H905" s="966" t="s">
        <v>70</v>
      </c>
      <c r="I905" s="767"/>
      <c r="J905" s="467">
        <v>4</v>
      </c>
      <c r="K905" s="780"/>
      <c r="L905" s="1076"/>
      <c r="M905" s="1085" t="str">
        <f t="shared" si="184"/>
        <v/>
      </c>
      <c r="N905" s="1216" t="str">
        <f t="shared" si="183"/>
        <v/>
      </c>
      <c r="O905" s="1186"/>
      <c r="P905" s="1013" t="str">
        <f t="shared" si="180"/>
        <v/>
      </c>
      <c r="Q905" s="1272"/>
      <c r="R905" s="1283"/>
      <c r="S905" s="1014" t="str">
        <f t="shared" si="181"/>
        <v/>
      </c>
      <c r="T905" s="1231" t="str">
        <f t="shared" si="185"/>
        <v>Sin Iniciar</v>
      </c>
      <c r="U905" s="1164" t="str">
        <f t="shared" si="186"/>
        <v>6</v>
      </c>
      <c r="V905" s="845"/>
      <c r="W905" s="1302">
        <f t="shared" si="182"/>
        <v>1</v>
      </c>
    </row>
    <row r="906" spans="1:23" s="105" customFormat="1" ht="35.25" hidden="1" customHeight="1" outlineLevel="3" thickBot="1" x14ac:dyDescent="0.3">
      <c r="A906" s="1601"/>
      <c r="B906" s="1559"/>
      <c r="C906" s="966" t="s">
        <v>1768</v>
      </c>
      <c r="D906" s="967"/>
      <c r="E906" s="967"/>
      <c r="F906" s="1045"/>
      <c r="G906" s="559" t="s">
        <v>1352</v>
      </c>
      <c r="H906" s="966" t="s">
        <v>70</v>
      </c>
      <c r="I906" s="767"/>
      <c r="J906" s="467">
        <v>2</v>
      </c>
      <c r="K906" s="780"/>
      <c r="L906" s="1076"/>
      <c r="M906" s="1085" t="str">
        <f t="shared" si="184"/>
        <v/>
      </c>
      <c r="N906" s="1216" t="str">
        <f t="shared" si="183"/>
        <v/>
      </c>
      <c r="O906" s="1186"/>
      <c r="P906" s="1013" t="str">
        <f t="shared" si="180"/>
        <v/>
      </c>
      <c r="Q906" s="1272"/>
      <c r="R906" s="1283"/>
      <c r="S906" s="1014" t="str">
        <f t="shared" si="181"/>
        <v/>
      </c>
      <c r="T906" s="1231" t="str">
        <f t="shared" si="185"/>
        <v>Sin Iniciar</v>
      </c>
      <c r="U906" s="1164" t="str">
        <f t="shared" si="186"/>
        <v>6</v>
      </c>
      <c r="V906" s="845"/>
      <c r="W906" s="1302">
        <f t="shared" si="182"/>
        <v>1</v>
      </c>
    </row>
    <row r="907" spans="1:23" s="105" customFormat="1" ht="35.25" hidden="1" customHeight="1" outlineLevel="3" thickBot="1" x14ac:dyDescent="0.3">
      <c r="A907" s="1601"/>
      <c r="B907" s="1559"/>
      <c r="C907" s="966" t="s">
        <v>1768</v>
      </c>
      <c r="D907" s="967"/>
      <c r="E907" s="967"/>
      <c r="F907" s="1045"/>
      <c r="G907" s="559" t="s">
        <v>1353</v>
      </c>
      <c r="H907" s="966" t="s">
        <v>70</v>
      </c>
      <c r="I907" s="767"/>
      <c r="J907" s="467">
        <v>2</v>
      </c>
      <c r="K907" s="780"/>
      <c r="L907" s="1076"/>
      <c r="M907" s="1085" t="str">
        <f t="shared" si="184"/>
        <v/>
      </c>
      <c r="N907" s="1216" t="str">
        <f t="shared" si="183"/>
        <v/>
      </c>
      <c r="O907" s="1186"/>
      <c r="P907" s="1013" t="str">
        <f t="shared" si="180"/>
        <v/>
      </c>
      <c r="Q907" s="1272"/>
      <c r="R907" s="1283"/>
      <c r="S907" s="1014" t="str">
        <f t="shared" si="181"/>
        <v/>
      </c>
      <c r="T907" s="1231" t="str">
        <f t="shared" si="185"/>
        <v>Sin Iniciar</v>
      </c>
      <c r="U907" s="1164" t="str">
        <f t="shared" si="186"/>
        <v>6</v>
      </c>
      <c r="V907" s="845"/>
      <c r="W907" s="1302">
        <f t="shared" si="182"/>
        <v>1</v>
      </c>
    </row>
    <row r="908" spans="1:23" s="105" customFormat="1" ht="35.25" hidden="1" customHeight="1" outlineLevel="3" thickBot="1" x14ac:dyDescent="0.3">
      <c r="A908" s="1601"/>
      <c r="B908" s="1559"/>
      <c r="C908" s="966" t="s">
        <v>1768</v>
      </c>
      <c r="D908" s="967"/>
      <c r="E908" s="967"/>
      <c r="F908" s="1045"/>
      <c r="G908" s="559" t="s">
        <v>1354</v>
      </c>
      <c r="H908" s="966" t="s">
        <v>70</v>
      </c>
      <c r="I908" s="767"/>
      <c r="J908" s="467">
        <v>12</v>
      </c>
      <c r="K908" s="780"/>
      <c r="L908" s="1076"/>
      <c r="M908" s="1085" t="str">
        <f t="shared" si="184"/>
        <v/>
      </c>
      <c r="N908" s="1216" t="str">
        <f t="shared" si="183"/>
        <v/>
      </c>
      <c r="O908" s="1186"/>
      <c r="P908" s="1013" t="str">
        <f t="shared" si="180"/>
        <v/>
      </c>
      <c r="Q908" s="1272"/>
      <c r="R908" s="1283"/>
      <c r="S908" s="1014" t="str">
        <f t="shared" si="181"/>
        <v/>
      </c>
      <c r="T908" s="1231" t="str">
        <f t="shared" si="185"/>
        <v>Sin Iniciar</v>
      </c>
      <c r="U908" s="1164" t="str">
        <f t="shared" si="186"/>
        <v>6</v>
      </c>
      <c r="V908" s="845"/>
      <c r="W908" s="1302">
        <f t="shared" si="182"/>
        <v>1</v>
      </c>
    </row>
    <row r="909" spans="1:23" s="105" customFormat="1" ht="35.25" hidden="1" customHeight="1" outlineLevel="3" thickBot="1" x14ac:dyDescent="0.3">
      <c r="A909" s="1601"/>
      <c r="B909" s="1559"/>
      <c r="C909" s="966" t="s">
        <v>1768</v>
      </c>
      <c r="D909" s="967"/>
      <c r="E909" s="967"/>
      <c r="F909" s="1045"/>
      <c r="G909" s="559" t="s">
        <v>1355</v>
      </c>
      <c r="H909" s="966" t="s">
        <v>70</v>
      </c>
      <c r="I909" s="767"/>
      <c r="J909" s="467">
        <v>5</v>
      </c>
      <c r="K909" s="780"/>
      <c r="L909" s="1076"/>
      <c r="M909" s="1085" t="str">
        <f t="shared" si="184"/>
        <v/>
      </c>
      <c r="N909" s="1216" t="str">
        <f t="shared" si="183"/>
        <v/>
      </c>
      <c r="O909" s="1186"/>
      <c r="P909" s="1013" t="str">
        <f t="shared" si="180"/>
        <v/>
      </c>
      <c r="Q909" s="1272"/>
      <c r="R909" s="1283"/>
      <c r="S909" s="1014" t="str">
        <f t="shared" si="181"/>
        <v/>
      </c>
      <c r="T909" s="1231" t="str">
        <f t="shared" si="185"/>
        <v>Sin Iniciar</v>
      </c>
      <c r="U909" s="1164" t="str">
        <f t="shared" si="186"/>
        <v>6</v>
      </c>
      <c r="V909" s="845"/>
      <c r="W909" s="1302">
        <f t="shared" si="182"/>
        <v>1</v>
      </c>
    </row>
    <row r="910" spans="1:23" s="105" customFormat="1" ht="35.25" hidden="1" customHeight="1" outlineLevel="3" thickBot="1" x14ac:dyDescent="0.3">
      <c r="A910" s="1601"/>
      <c r="B910" s="1559"/>
      <c r="C910" s="966" t="s">
        <v>1768</v>
      </c>
      <c r="D910" s="967"/>
      <c r="E910" s="967"/>
      <c r="F910" s="1045"/>
      <c r="G910" s="559" t="s">
        <v>1356</v>
      </c>
      <c r="H910" s="966" t="s">
        <v>70</v>
      </c>
      <c r="I910" s="767"/>
      <c r="J910" s="467">
        <v>5</v>
      </c>
      <c r="K910" s="780"/>
      <c r="L910" s="1076"/>
      <c r="M910" s="1085" t="str">
        <f t="shared" si="184"/>
        <v/>
      </c>
      <c r="N910" s="1216" t="str">
        <f t="shared" si="183"/>
        <v/>
      </c>
      <c r="O910" s="1186"/>
      <c r="P910" s="1013" t="str">
        <f t="shared" si="180"/>
        <v/>
      </c>
      <c r="Q910" s="1272"/>
      <c r="R910" s="1283"/>
      <c r="S910" s="1014" t="str">
        <f t="shared" si="181"/>
        <v/>
      </c>
      <c r="T910" s="1231" t="str">
        <f t="shared" si="185"/>
        <v>Sin Iniciar</v>
      </c>
      <c r="U910" s="1164" t="str">
        <f t="shared" si="186"/>
        <v>6</v>
      </c>
      <c r="V910" s="845"/>
      <c r="W910" s="1302">
        <f t="shared" si="182"/>
        <v>1</v>
      </c>
    </row>
    <row r="911" spans="1:23" s="105" customFormat="1" ht="35.25" hidden="1" customHeight="1" outlineLevel="3" thickBot="1" x14ac:dyDescent="0.3">
      <c r="A911" s="1601"/>
      <c r="B911" s="1559"/>
      <c r="C911" s="966" t="s">
        <v>1768</v>
      </c>
      <c r="D911" s="967"/>
      <c r="E911" s="967"/>
      <c r="F911" s="1045"/>
      <c r="G911" s="559" t="s">
        <v>1357</v>
      </c>
      <c r="H911" s="966" t="s">
        <v>70</v>
      </c>
      <c r="I911" s="767"/>
      <c r="J911" s="467">
        <v>5</v>
      </c>
      <c r="K911" s="780"/>
      <c r="L911" s="1076"/>
      <c r="M911" s="1085" t="str">
        <f t="shared" si="184"/>
        <v/>
      </c>
      <c r="N911" s="1216" t="str">
        <f t="shared" si="183"/>
        <v/>
      </c>
      <c r="O911" s="1186"/>
      <c r="P911" s="1013" t="str">
        <f t="shared" si="180"/>
        <v/>
      </c>
      <c r="Q911" s="1272"/>
      <c r="R911" s="1283"/>
      <c r="S911" s="1014" t="str">
        <f t="shared" si="181"/>
        <v/>
      </c>
      <c r="T911" s="1231" t="str">
        <f t="shared" si="185"/>
        <v>Sin Iniciar</v>
      </c>
      <c r="U911" s="1164" t="str">
        <f t="shared" si="186"/>
        <v>6</v>
      </c>
      <c r="V911" s="845"/>
      <c r="W911" s="1302">
        <f t="shared" si="182"/>
        <v>1</v>
      </c>
    </row>
    <row r="912" spans="1:23" s="105" customFormat="1" ht="35.25" hidden="1" customHeight="1" outlineLevel="3" thickBot="1" x14ac:dyDescent="0.3">
      <c r="A912" s="1601"/>
      <c r="B912" s="1559"/>
      <c r="C912" s="966" t="s">
        <v>1768</v>
      </c>
      <c r="D912" s="967"/>
      <c r="E912" s="967"/>
      <c r="F912" s="1045"/>
      <c r="G912" s="559" t="s">
        <v>1358</v>
      </c>
      <c r="H912" s="966" t="s">
        <v>70</v>
      </c>
      <c r="I912" s="767"/>
      <c r="J912" s="467">
        <v>1</v>
      </c>
      <c r="K912" s="780"/>
      <c r="L912" s="1076"/>
      <c r="M912" s="1085" t="str">
        <f t="shared" si="184"/>
        <v/>
      </c>
      <c r="N912" s="1216" t="str">
        <f t="shared" si="183"/>
        <v/>
      </c>
      <c r="O912" s="1186"/>
      <c r="P912" s="1013" t="str">
        <f t="shared" si="180"/>
        <v/>
      </c>
      <c r="Q912" s="1272"/>
      <c r="R912" s="1283"/>
      <c r="S912" s="1014" t="str">
        <f t="shared" si="181"/>
        <v/>
      </c>
      <c r="T912" s="1231" t="str">
        <f t="shared" si="185"/>
        <v>Sin Iniciar</v>
      </c>
      <c r="U912" s="1164" t="str">
        <f t="shared" si="186"/>
        <v>6</v>
      </c>
      <c r="V912" s="845"/>
      <c r="W912" s="1302">
        <f t="shared" si="182"/>
        <v>1</v>
      </c>
    </row>
    <row r="913" spans="1:23" s="105" customFormat="1" ht="35.25" hidden="1" customHeight="1" outlineLevel="3" thickBot="1" x14ac:dyDescent="0.3">
      <c r="A913" s="1601"/>
      <c r="B913" s="1559"/>
      <c r="C913" s="966" t="s">
        <v>1768</v>
      </c>
      <c r="D913" s="967"/>
      <c r="E913" s="967"/>
      <c r="F913" s="1045"/>
      <c r="G913" s="559" t="s">
        <v>1359</v>
      </c>
      <c r="H913" s="966" t="s">
        <v>70</v>
      </c>
      <c r="I913" s="767"/>
      <c r="J913" s="467">
        <v>1</v>
      </c>
      <c r="K913" s="780"/>
      <c r="L913" s="1076"/>
      <c r="M913" s="1085" t="str">
        <f t="shared" si="184"/>
        <v/>
      </c>
      <c r="N913" s="1216" t="str">
        <f t="shared" si="183"/>
        <v/>
      </c>
      <c r="O913" s="1186"/>
      <c r="P913" s="1013" t="str">
        <f t="shared" ref="P913:P976" si="187">+IF(N913="","",IFERROR(IF(MONTH($C$2)&lt;MONTH(D913),"",IF(E913&lt;$C$2,1,IF(D913&lt;$C$2,($C$2-D913)/(E913-D913),0))),0))</f>
        <v/>
      </c>
      <c r="Q913" s="1272"/>
      <c r="R913" s="1283"/>
      <c r="S913" s="1014" t="str">
        <f t="shared" ref="S913:S976" si="188">IF(P913="","",IF(Q913&gt;P913,1,(Q913/P913)))</f>
        <v/>
      </c>
      <c r="T913" s="1231" t="str">
        <f t="shared" si="185"/>
        <v>Sin Iniciar</v>
      </c>
      <c r="U913" s="1164" t="str">
        <f t="shared" si="186"/>
        <v>6</v>
      </c>
      <c r="V913" s="845"/>
      <c r="W913" s="1302">
        <f t="shared" si="182"/>
        <v>1</v>
      </c>
    </row>
    <row r="914" spans="1:23" s="105" customFormat="1" ht="35.25" hidden="1" customHeight="1" outlineLevel="3" thickBot="1" x14ac:dyDescent="0.3">
      <c r="A914" s="1601"/>
      <c r="B914" s="1559"/>
      <c r="C914" s="966" t="s">
        <v>1768</v>
      </c>
      <c r="D914" s="967"/>
      <c r="E914" s="967"/>
      <c r="F914" s="1045"/>
      <c r="G914" s="559" t="s">
        <v>1360</v>
      </c>
      <c r="H914" s="966" t="s">
        <v>70</v>
      </c>
      <c r="I914" s="767"/>
      <c r="J914" s="467">
        <v>2</v>
      </c>
      <c r="K914" s="780"/>
      <c r="L914" s="1076"/>
      <c r="M914" s="1085" t="str">
        <f t="shared" si="184"/>
        <v/>
      </c>
      <c r="N914" s="1216" t="str">
        <f t="shared" si="183"/>
        <v/>
      </c>
      <c r="O914" s="1186"/>
      <c r="P914" s="1013" t="str">
        <f t="shared" si="187"/>
        <v/>
      </c>
      <c r="Q914" s="1272"/>
      <c r="R914" s="1283"/>
      <c r="S914" s="1014" t="str">
        <f t="shared" si="188"/>
        <v/>
      </c>
      <c r="T914" s="1231" t="str">
        <f t="shared" si="185"/>
        <v>Sin Iniciar</v>
      </c>
      <c r="U914" s="1164" t="str">
        <f t="shared" si="186"/>
        <v>6</v>
      </c>
      <c r="V914" s="845"/>
      <c r="W914" s="1302">
        <f t="shared" si="182"/>
        <v>1</v>
      </c>
    </row>
    <row r="915" spans="1:23" s="105" customFormat="1" ht="51.75" hidden="1" customHeight="1" outlineLevel="3" thickBot="1" x14ac:dyDescent="0.3">
      <c r="A915" s="1601"/>
      <c r="B915" s="1559"/>
      <c r="C915" s="966" t="s">
        <v>1768</v>
      </c>
      <c r="D915" s="967"/>
      <c r="E915" s="967"/>
      <c r="F915" s="1045"/>
      <c r="G915" s="559" t="s">
        <v>1361</v>
      </c>
      <c r="H915" s="966" t="s">
        <v>70</v>
      </c>
      <c r="I915" s="767"/>
      <c r="J915" s="467">
        <v>2</v>
      </c>
      <c r="K915" s="780"/>
      <c r="L915" s="1076"/>
      <c r="M915" s="1085" t="str">
        <f t="shared" si="184"/>
        <v/>
      </c>
      <c r="N915" s="1216" t="str">
        <f t="shared" si="183"/>
        <v/>
      </c>
      <c r="O915" s="1186"/>
      <c r="P915" s="1013" t="str">
        <f t="shared" si="187"/>
        <v/>
      </c>
      <c r="Q915" s="1272"/>
      <c r="R915" s="1283"/>
      <c r="S915" s="1014" t="str">
        <f t="shared" si="188"/>
        <v/>
      </c>
      <c r="T915" s="1231" t="str">
        <f t="shared" si="185"/>
        <v>Sin Iniciar</v>
      </c>
      <c r="U915" s="1164" t="str">
        <f t="shared" si="186"/>
        <v>6</v>
      </c>
      <c r="V915" s="845"/>
      <c r="W915" s="1302">
        <f t="shared" si="182"/>
        <v>1</v>
      </c>
    </row>
    <row r="916" spans="1:23" s="105" customFormat="1" ht="51.75" hidden="1" customHeight="1" outlineLevel="3" thickBot="1" x14ac:dyDescent="0.3">
      <c r="A916" s="1601"/>
      <c r="B916" s="1559"/>
      <c r="C916" s="966" t="s">
        <v>1768</v>
      </c>
      <c r="D916" s="967"/>
      <c r="E916" s="967"/>
      <c r="F916" s="1045"/>
      <c r="G916" s="559" t="s">
        <v>1362</v>
      </c>
      <c r="H916" s="966" t="s">
        <v>70</v>
      </c>
      <c r="I916" s="767"/>
      <c r="J916" s="467">
        <v>2</v>
      </c>
      <c r="K916" s="780"/>
      <c r="L916" s="1076"/>
      <c r="M916" s="1085" t="str">
        <f t="shared" si="184"/>
        <v/>
      </c>
      <c r="N916" s="1216" t="str">
        <f t="shared" si="183"/>
        <v/>
      </c>
      <c r="O916" s="1186"/>
      <c r="P916" s="1013" t="str">
        <f t="shared" si="187"/>
        <v/>
      </c>
      <c r="Q916" s="1272"/>
      <c r="R916" s="1283"/>
      <c r="S916" s="1014" t="str">
        <f t="shared" si="188"/>
        <v/>
      </c>
      <c r="T916" s="1231" t="str">
        <f t="shared" si="185"/>
        <v>Sin Iniciar</v>
      </c>
      <c r="U916" s="1164" t="str">
        <f t="shared" si="186"/>
        <v>6</v>
      </c>
      <c r="V916" s="845"/>
      <c r="W916" s="1302">
        <f t="shared" si="182"/>
        <v>1</v>
      </c>
    </row>
    <row r="917" spans="1:23" s="105" customFormat="1" ht="39" hidden="1" customHeight="1" outlineLevel="3" thickBot="1" x14ac:dyDescent="0.3">
      <c r="A917" s="1601"/>
      <c r="B917" s="1559"/>
      <c r="C917" s="966" t="s">
        <v>1768</v>
      </c>
      <c r="D917" s="967"/>
      <c r="E917" s="967"/>
      <c r="F917" s="1045"/>
      <c r="G917" s="559" t="s">
        <v>1363</v>
      </c>
      <c r="H917" s="966" t="s">
        <v>70</v>
      </c>
      <c r="I917" s="767"/>
      <c r="J917" s="467">
        <v>1</v>
      </c>
      <c r="K917" s="780"/>
      <c r="L917" s="1076"/>
      <c r="M917" s="1085" t="str">
        <f t="shared" si="184"/>
        <v/>
      </c>
      <c r="N917" s="1216" t="str">
        <f t="shared" si="183"/>
        <v/>
      </c>
      <c r="O917" s="1186"/>
      <c r="P917" s="1013" t="str">
        <f t="shared" si="187"/>
        <v/>
      </c>
      <c r="Q917" s="1272"/>
      <c r="R917" s="1283"/>
      <c r="S917" s="1014" t="str">
        <f t="shared" si="188"/>
        <v/>
      </c>
      <c r="T917" s="1231" t="str">
        <f t="shared" si="185"/>
        <v>Sin Iniciar</v>
      </c>
      <c r="U917" s="1164" t="str">
        <f t="shared" si="186"/>
        <v>6</v>
      </c>
      <c r="V917" s="845"/>
      <c r="W917" s="1302">
        <f t="shared" si="182"/>
        <v>1</v>
      </c>
    </row>
    <row r="918" spans="1:23" s="105" customFormat="1" ht="35.25" hidden="1" customHeight="1" outlineLevel="3" thickBot="1" x14ac:dyDescent="0.3">
      <c r="A918" s="1601"/>
      <c r="B918" s="1559"/>
      <c r="C918" s="966" t="s">
        <v>1768</v>
      </c>
      <c r="D918" s="967"/>
      <c r="E918" s="967"/>
      <c r="F918" s="1045"/>
      <c r="G918" s="559" t="s">
        <v>1364</v>
      </c>
      <c r="H918" s="966" t="s">
        <v>70</v>
      </c>
      <c r="I918" s="767"/>
      <c r="J918" s="467">
        <v>1</v>
      </c>
      <c r="K918" s="780"/>
      <c r="L918" s="1076"/>
      <c r="M918" s="1085" t="str">
        <f t="shared" si="184"/>
        <v/>
      </c>
      <c r="N918" s="1216" t="str">
        <f t="shared" si="183"/>
        <v/>
      </c>
      <c r="O918" s="1186"/>
      <c r="P918" s="1013" t="str">
        <f t="shared" si="187"/>
        <v/>
      </c>
      <c r="Q918" s="1272"/>
      <c r="R918" s="1283"/>
      <c r="S918" s="1014" t="str">
        <f t="shared" si="188"/>
        <v/>
      </c>
      <c r="T918" s="1231" t="str">
        <f t="shared" si="185"/>
        <v>Sin Iniciar</v>
      </c>
      <c r="U918" s="1164" t="str">
        <f t="shared" si="186"/>
        <v>6</v>
      </c>
      <c r="V918" s="845"/>
      <c r="W918" s="1302">
        <f t="shared" si="182"/>
        <v>1</v>
      </c>
    </row>
    <row r="919" spans="1:23" s="105" customFormat="1" ht="35.25" hidden="1" customHeight="1" outlineLevel="3" thickBot="1" x14ac:dyDescent="0.3">
      <c r="A919" s="1601"/>
      <c r="B919" s="1559"/>
      <c r="C919" s="966" t="s">
        <v>1768</v>
      </c>
      <c r="D919" s="967"/>
      <c r="E919" s="967"/>
      <c r="F919" s="1045"/>
      <c r="G919" s="559" t="s">
        <v>1365</v>
      </c>
      <c r="H919" s="966" t="s">
        <v>70</v>
      </c>
      <c r="I919" s="767"/>
      <c r="J919" s="467">
        <v>10</v>
      </c>
      <c r="K919" s="780"/>
      <c r="L919" s="1076"/>
      <c r="M919" s="1085" t="str">
        <f t="shared" si="184"/>
        <v/>
      </c>
      <c r="N919" s="1216" t="str">
        <f t="shared" si="183"/>
        <v/>
      </c>
      <c r="O919" s="1186"/>
      <c r="P919" s="1013" t="str">
        <f t="shared" si="187"/>
        <v/>
      </c>
      <c r="Q919" s="1272"/>
      <c r="R919" s="1283"/>
      <c r="S919" s="1014" t="str">
        <f t="shared" si="188"/>
        <v/>
      </c>
      <c r="T919" s="1231" t="str">
        <f t="shared" si="185"/>
        <v>Sin Iniciar</v>
      </c>
      <c r="U919" s="1164" t="str">
        <f t="shared" si="186"/>
        <v>6</v>
      </c>
      <c r="V919" s="845"/>
      <c r="W919" s="1302">
        <f t="shared" si="182"/>
        <v>1</v>
      </c>
    </row>
    <row r="920" spans="1:23" s="105" customFormat="1" ht="35.25" hidden="1" customHeight="1" outlineLevel="3" thickBot="1" x14ac:dyDescent="0.3">
      <c r="A920" s="1601"/>
      <c r="B920" s="1559"/>
      <c r="C920" s="966" t="s">
        <v>1768</v>
      </c>
      <c r="D920" s="967"/>
      <c r="E920" s="967"/>
      <c r="F920" s="1045"/>
      <c r="G920" s="559" t="s">
        <v>1366</v>
      </c>
      <c r="H920" s="966" t="s">
        <v>70</v>
      </c>
      <c r="I920" s="767"/>
      <c r="J920" s="467">
        <v>5</v>
      </c>
      <c r="K920" s="780"/>
      <c r="L920" s="1076"/>
      <c r="M920" s="1085" t="str">
        <f t="shared" si="184"/>
        <v/>
      </c>
      <c r="N920" s="1216" t="str">
        <f t="shared" si="183"/>
        <v/>
      </c>
      <c r="O920" s="1186"/>
      <c r="P920" s="1013" t="str">
        <f t="shared" si="187"/>
        <v/>
      </c>
      <c r="Q920" s="1272"/>
      <c r="R920" s="1283"/>
      <c r="S920" s="1014" t="str">
        <f t="shared" si="188"/>
        <v/>
      </c>
      <c r="T920" s="1231" t="str">
        <f t="shared" si="185"/>
        <v>Sin Iniciar</v>
      </c>
      <c r="U920" s="1164" t="str">
        <f t="shared" si="186"/>
        <v>6</v>
      </c>
      <c r="V920" s="845"/>
      <c r="W920" s="1302">
        <f t="shared" si="182"/>
        <v>1</v>
      </c>
    </row>
    <row r="921" spans="1:23" s="105" customFormat="1" ht="35.25" hidden="1" customHeight="1" outlineLevel="3" thickBot="1" x14ac:dyDescent="0.3">
      <c r="A921" s="1601"/>
      <c r="B921" s="1559"/>
      <c r="C921" s="966" t="s">
        <v>1768</v>
      </c>
      <c r="D921" s="967"/>
      <c r="E921" s="967"/>
      <c r="F921" s="1045"/>
      <c r="G921" s="559" t="s">
        <v>1367</v>
      </c>
      <c r="H921" s="966" t="s">
        <v>70</v>
      </c>
      <c r="I921" s="767"/>
      <c r="J921" s="467">
        <v>2</v>
      </c>
      <c r="K921" s="780"/>
      <c r="L921" s="1076"/>
      <c r="M921" s="1085" t="str">
        <f t="shared" si="184"/>
        <v/>
      </c>
      <c r="N921" s="1216" t="str">
        <f t="shared" si="183"/>
        <v/>
      </c>
      <c r="O921" s="1186"/>
      <c r="P921" s="1013" t="str">
        <f t="shared" si="187"/>
        <v/>
      </c>
      <c r="Q921" s="1272"/>
      <c r="R921" s="1283"/>
      <c r="S921" s="1014" t="str">
        <f t="shared" si="188"/>
        <v/>
      </c>
      <c r="T921" s="1231" t="str">
        <f t="shared" si="185"/>
        <v>Sin Iniciar</v>
      </c>
      <c r="U921" s="1164" t="str">
        <f t="shared" si="186"/>
        <v>6</v>
      </c>
      <c r="V921" s="845"/>
      <c r="W921" s="1302">
        <f t="shared" si="182"/>
        <v>1</v>
      </c>
    </row>
    <row r="922" spans="1:23" s="105" customFormat="1" ht="35.25" hidden="1" customHeight="1" outlineLevel="3" thickBot="1" x14ac:dyDescent="0.3">
      <c r="A922" s="1601"/>
      <c r="B922" s="1559"/>
      <c r="C922" s="966" t="s">
        <v>1768</v>
      </c>
      <c r="D922" s="967"/>
      <c r="E922" s="967"/>
      <c r="F922" s="1045"/>
      <c r="G922" s="559" t="s">
        <v>1368</v>
      </c>
      <c r="H922" s="966" t="s">
        <v>70</v>
      </c>
      <c r="I922" s="767"/>
      <c r="J922" s="467">
        <v>1</v>
      </c>
      <c r="K922" s="780"/>
      <c r="L922" s="1076"/>
      <c r="M922" s="1085" t="str">
        <f t="shared" si="184"/>
        <v/>
      </c>
      <c r="N922" s="1216" t="str">
        <f t="shared" si="183"/>
        <v/>
      </c>
      <c r="O922" s="1186"/>
      <c r="P922" s="1013" t="str">
        <f t="shared" si="187"/>
        <v/>
      </c>
      <c r="Q922" s="1272"/>
      <c r="R922" s="1283"/>
      <c r="S922" s="1014" t="str">
        <f t="shared" si="188"/>
        <v/>
      </c>
      <c r="T922" s="1231" t="str">
        <f t="shared" si="185"/>
        <v>Sin Iniciar</v>
      </c>
      <c r="U922" s="1164" t="str">
        <f t="shared" si="186"/>
        <v>6</v>
      </c>
      <c r="V922" s="845"/>
      <c r="W922" s="1302">
        <f t="shared" si="182"/>
        <v>1</v>
      </c>
    </row>
    <row r="923" spans="1:23" s="105" customFormat="1" ht="35.25" hidden="1" customHeight="1" outlineLevel="3" thickBot="1" x14ac:dyDescent="0.3">
      <c r="A923" s="1601"/>
      <c r="B923" s="1559"/>
      <c r="C923" s="966" t="s">
        <v>1768</v>
      </c>
      <c r="D923" s="967"/>
      <c r="E923" s="967"/>
      <c r="F923" s="1045"/>
      <c r="G923" s="559" t="s">
        <v>1369</v>
      </c>
      <c r="H923" s="966" t="s">
        <v>70</v>
      </c>
      <c r="I923" s="767"/>
      <c r="J923" s="467">
        <v>1</v>
      </c>
      <c r="K923" s="780"/>
      <c r="L923" s="1076"/>
      <c r="M923" s="1085" t="str">
        <f t="shared" si="184"/>
        <v/>
      </c>
      <c r="N923" s="1216" t="str">
        <f t="shared" si="183"/>
        <v/>
      </c>
      <c r="O923" s="1186"/>
      <c r="P923" s="1013" t="str">
        <f t="shared" si="187"/>
        <v/>
      </c>
      <c r="Q923" s="1272"/>
      <c r="R923" s="1283"/>
      <c r="S923" s="1014" t="str">
        <f t="shared" si="188"/>
        <v/>
      </c>
      <c r="T923" s="1231" t="str">
        <f t="shared" si="185"/>
        <v>Sin Iniciar</v>
      </c>
      <c r="U923" s="1164" t="str">
        <f t="shared" si="186"/>
        <v>6</v>
      </c>
      <c r="V923" s="845"/>
      <c r="W923" s="1302">
        <f t="shared" si="182"/>
        <v>1</v>
      </c>
    </row>
    <row r="924" spans="1:23" s="105" customFormat="1" ht="39" hidden="1" customHeight="1" outlineLevel="3" thickBot="1" x14ac:dyDescent="0.3">
      <c r="A924" s="1601"/>
      <c r="B924" s="1559"/>
      <c r="C924" s="966" t="s">
        <v>1768</v>
      </c>
      <c r="D924" s="967"/>
      <c r="E924" s="967"/>
      <c r="F924" s="1045"/>
      <c r="G924" s="559" t="s">
        <v>1370</v>
      </c>
      <c r="H924" s="966" t="s">
        <v>70</v>
      </c>
      <c r="I924" s="767"/>
      <c r="J924" s="467">
        <v>1</v>
      </c>
      <c r="K924" s="780"/>
      <c r="L924" s="1076"/>
      <c r="M924" s="1085" t="str">
        <f t="shared" si="184"/>
        <v/>
      </c>
      <c r="N924" s="1216" t="str">
        <f t="shared" si="183"/>
        <v/>
      </c>
      <c r="O924" s="1186"/>
      <c r="P924" s="1013" t="str">
        <f t="shared" si="187"/>
        <v/>
      </c>
      <c r="Q924" s="1272"/>
      <c r="R924" s="1283"/>
      <c r="S924" s="1014" t="str">
        <f t="shared" si="188"/>
        <v/>
      </c>
      <c r="T924" s="1231" t="str">
        <f t="shared" si="185"/>
        <v>Sin Iniciar</v>
      </c>
      <c r="U924" s="1164" t="str">
        <f t="shared" si="186"/>
        <v>6</v>
      </c>
      <c r="V924" s="845"/>
      <c r="W924" s="1302">
        <f t="shared" si="182"/>
        <v>1</v>
      </c>
    </row>
    <row r="925" spans="1:23" s="105" customFormat="1" ht="39" hidden="1" customHeight="1" outlineLevel="3" thickBot="1" x14ac:dyDescent="0.3">
      <c r="A925" s="1601"/>
      <c r="B925" s="1559"/>
      <c r="C925" s="966" t="s">
        <v>1768</v>
      </c>
      <c r="D925" s="967"/>
      <c r="E925" s="967"/>
      <c r="F925" s="1045"/>
      <c r="G925" s="559" t="s">
        <v>1371</v>
      </c>
      <c r="H925" s="966" t="s">
        <v>70</v>
      </c>
      <c r="I925" s="767"/>
      <c r="J925" s="467" t="s">
        <v>1372</v>
      </c>
      <c r="K925" s="780"/>
      <c r="L925" s="1076"/>
      <c r="M925" s="1085" t="str">
        <f t="shared" si="184"/>
        <v/>
      </c>
      <c r="N925" s="1216" t="str">
        <f t="shared" si="183"/>
        <v/>
      </c>
      <c r="O925" s="1186"/>
      <c r="P925" s="1013" t="str">
        <f t="shared" si="187"/>
        <v/>
      </c>
      <c r="Q925" s="1272"/>
      <c r="R925" s="1283"/>
      <c r="S925" s="1014" t="str">
        <f t="shared" si="188"/>
        <v/>
      </c>
      <c r="T925" s="1231" t="str">
        <f t="shared" si="185"/>
        <v>Sin Iniciar</v>
      </c>
      <c r="U925" s="1164" t="str">
        <f t="shared" si="186"/>
        <v>6</v>
      </c>
      <c r="V925" s="845"/>
      <c r="W925" s="1302">
        <f t="shared" si="182"/>
        <v>1</v>
      </c>
    </row>
    <row r="926" spans="1:23" s="105" customFormat="1" ht="51.75" hidden="1" customHeight="1" outlineLevel="3" thickBot="1" x14ac:dyDescent="0.3">
      <c r="A926" s="1601"/>
      <c r="B926" s="1559"/>
      <c r="C926" s="966" t="s">
        <v>1768</v>
      </c>
      <c r="D926" s="967"/>
      <c r="E926" s="967"/>
      <c r="F926" s="1045"/>
      <c r="G926" s="559" t="s">
        <v>1373</v>
      </c>
      <c r="H926" s="966" t="s">
        <v>70</v>
      </c>
      <c r="I926" s="767"/>
      <c r="J926" s="467" t="s">
        <v>1374</v>
      </c>
      <c r="K926" s="780"/>
      <c r="L926" s="1076"/>
      <c r="M926" s="1085" t="str">
        <f t="shared" si="184"/>
        <v/>
      </c>
      <c r="N926" s="1216" t="str">
        <f t="shared" si="183"/>
        <v/>
      </c>
      <c r="O926" s="1186"/>
      <c r="P926" s="1013" t="str">
        <f t="shared" si="187"/>
        <v/>
      </c>
      <c r="Q926" s="1272"/>
      <c r="R926" s="1283"/>
      <c r="S926" s="1014" t="str">
        <f t="shared" si="188"/>
        <v/>
      </c>
      <c r="T926" s="1231" t="str">
        <f t="shared" si="185"/>
        <v>Sin Iniciar</v>
      </c>
      <c r="U926" s="1164" t="str">
        <f t="shared" si="186"/>
        <v>6</v>
      </c>
      <c r="V926" s="845"/>
      <c r="W926" s="1302">
        <f t="shared" si="182"/>
        <v>1</v>
      </c>
    </row>
    <row r="927" spans="1:23" s="105" customFormat="1" ht="39" hidden="1" customHeight="1" outlineLevel="3" thickBot="1" x14ac:dyDescent="0.3">
      <c r="A927" s="1601"/>
      <c r="B927" s="1559"/>
      <c r="C927" s="966" t="s">
        <v>1768</v>
      </c>
      <c r="D927" s="967"/>
      <c r="E927" s="967"/>
      <c r="F927" s="1045"/>
      <c r="G927" s="559" t="s">
        <v>1375</v>
      </c>
      <c r="H927" s="966" t="s">
        <v>70</v>
      </c>
      <c r="I927" s="767"/>
      <c r="J927" s="467" t="s">
        <v>1374</v>
      </c>
      <c r="K927" s="780"/>
      <c r="L927" s="1076"/>
      <c r="M927" s="1085" t="str">
        <f t="shared" si="184"/>
        <v/>
      </c>
      <c r="N927" s="1216" t="str">
        <f t="shared" si="183"/>
        <v/>
      </c>
      <c r="O927" s="1186"/>
      <c r="P927" s="1013" t="str">
        <f t="shared" si="187"/>
        <v/>
      </c>
      <c r="Q927" s="1272"/>
      <c r="R927" s="1283"/>
      <c r="S927" s="1014" t="str">
        <f t="shared" si="188"/>
        <v/>
      </c>
      <c r="T927" s="1231" t="str">
        <f t="shared" si="185"/>
        <v>Sin Iniciar</v>
      </c>
      <c r="U927" s="1164" t="str">
        <f t="shared" si="186"/>
        <v>6</v>
      </c>
      <c r="V927" s="845"/>
      <c r="W927" s="1302">
        <f t="shared" ref="W927:W990" si="189">1-R927</f>
        <v>1</v>
      </c>
    </row>
    <row r="928" spans="1:23" s="105" customFormat="1" ht="39" hidden="1" customHeight="1" outlineLevel="3" thickBot="1" x14ac:dyDescent="0.3">
      <c r="A928" s="1601"/>
      <c r="B928" s="1559"/>
      <c r="C928" s="966" t="s">
        <v>1768</v>
      </c>
      <c r="D928" s="967"/>
      <c r="E928" s="967"/>
      <c r="F928" s="1045"/>
      <c r="G928" s="559" t="s">
        <v>1376</v>
      </c>
      <c r="H928" s="966" t="s">
        <v>70</v>
      </c>
      <c r="I928" s="767"/>
      <c r="J928" s="467" t="s">
        <v>1377</v>
      </c>
      <c r="K928" s="780"/>
      <c r="L928" s="1076"/>
      <c r="M928" s="1085" t="str">
        <f t="shared" si="184"/>
        <v/>
      </c>
      <c r="N928" s="1216" t="str">
        <f t="shared" si="183"/>
        <v/>
      </c>
      <c r="O928" s="1186"/>
      <c r="P928" s="1013" t="str">
        <f t="shared" si="187"/>
        <v/>
      </c>
      <c r="Q928" s="1272"/>
      <c r="R928" s="1283"/>
      <c r="S928" s="1014" t="str">
        <f t="shared" si="188"/>
        <v/>
      </c>
      <c r="T928" s="1231" t="str">
        <f t="shared" si="185"/>
        <v>Sin Iniciar</v>
      </c>
      <c r="U928" s="1164" t="str">
        <f t="shared" si="186"/>
        <v>6</v>
      </c>
      <c r="V928" s="845"/>
      <c r="W928" s="1302">
        <f t="shared" si="189"/>
        <v>1</v>
      </c>
    </row>
    <row r="929" spans="1:23" s="105" customFormat="1" ht="35.25" hidden="1" customHeight="1" outlineLevel="3" thickBot="1" x14ac:dyDescent="0.3">
      <c r="A929" s="1601"/>
      <c r="B929" s="1559"/>
      <c r="C929" s="966" t="s">
        <v>1768</v>
      </c>
      <c r="D929" s="967"/>
      <c r="E929" s="967"/>
      <c r="F929" s="1045"/>
      <c r="G929" s="559" t="s">
        <v>1378</v>
      </c>
      <c r="H929" s="966" t="s">
        <v>70</v>
      </c>
      <c r="I929" s="767"/>
      <c r="J929" s="467" t="s">
        <v>1379</v>
      </c>
      <c r="K929" s="780"/>
      <c r="L929" s="1076"/>
      <c r="M929" s="1085" t="str">
        <f t="shared" si="184"/>
        <v/>
      </c>
      <c r="N929" s="1216" t="str">
        <f t="shared" ref="N929:N992" si="190">+IF(D929="","",IF(AND(MONTH($C$2)&gt;=MONTH(D929),MONTH($C$2)&lt;=MONTH(E929)),"X",""))</f>
        <v/>
      </c>
      <c r="O929" s="1186"/>
      <c r="P929" s="1013" t="str">
        <f t="shared" si="187"/>
        <v/>
      </c>
      <c r="Q929" s="1272"/>
      <c r="R929" s="1283"/>
      <c r="S929" s="1014" t="str">
        <f t="shared" si="188"/>
        <v/>
      </c>
      <c r="T929" s="1231" t="str">
        <f t="shared" si="185"/>
        <v>Sin Iniciar</v>
      </c>
      <c r="U929" s="1164" t="str">
        <f t="shared" si="186"/>
        <v>6</v>
      </c>
      <c r="V929" s="845"/>
      <c r="W929" s="1302">
        <f t="shared" si="189"/>
        <v>1</v>
      </c>
    </row>
    <row r="930" spans="1:23" s="105" customFormat="1" ht="35.25" hidden="1" customHeight="1" outlineLevel="3" thickBot="1" x14ac:dyDescent="0.3">
      <c r="A930" s="1601"/>
      <c r="B930" s="1559"/>
      <c r="C930" s="966" t="s">
        <v>1768</v>
      </c>
      <c r="D930" s="967"/>
      <c r="E930" s="967"/>
      <c r="F930" s="1045"/>
      <c r="G930" s="559" t="s">
        <v>1380</v>
      </c>
      <c r="H930" s="966" t="s">
        <v>70</v>
      </c>
      <c r="I930" s="767"/>
      <c r="J930" s="467" t="s">
        <v>1379</v>
      </c>
      <c r="K930" s="780"/>
      <c r="L930" s="1076"/>
      <c r="M930" s="1085" t="str">
        <f t="shared" si="184"/>
        <v/>
      </c>
      <c r="N930" s="1216" t="str">
        <f t="shared" si="190"/>
        <v/>
      </c>
      <c r="O930" s="1186"/>
      <c r="P930" s="1013" t="str">
        <f t="shared" si="187"/>
        <v/>
      </c>
      <c r="Q930" s="1272"/>
      <c r="R930" s="1283"/>
      <c r="S930" s="1014" t="str">
        <f t="shared" si="188"/>
        <v/>
      </c>
      <c r="T930" s="1231" t="str">
        <f t="shared" si="185"/>
        <v>Sin Iniciar</v>
      </c>
      <c r="U930" s="1164" t="str">
        <f t="shared" si="186"/>
        <v>6</v>
      </c>
      <c r="V930" s="845"/>
      <c r="W930" s="1302">
        <f t="shared" si="189"/>
        <v>1</v>
      </c>
    </row>
    <row r="931" spans="1:23" s="105" customFormat="1" ht="35.25" hidden="1" customHeight="1" outlineLevel="3" thickBot="1" x14ac:dyDescent="0.3">
      <c r="A931" s="1601"/>
      <c r="B931" s="1559"/>
      <c r="C931" s="966" t="s">
        <v>1768</v>
      </c>
      <c r="D931" s="967"/>
      <c r="E931" s="967"/>
      <c r="F931" s="1045"/>
      <c r="G931" s="559" t="s">
        <v>1381</v>
      </c>
      <c r="H931" s="966" t="s">
        <v>70</v>
      </c>
      <c r="I931" s="767"/>
      <c r="J931" s="467" t="s">
        <v>1379</v>
      </c>
      <c r="K931" s="780"/>
      <c r="L931" s="1076"/>
      <c r="M931" s="1085" t="str">
        <f t="shared" si="184"/>
        <v/>
      </c>
      <c r="N931" s="1216" t="str">
        <f t="shared" si="190"/>
        <v/>
      </c>
      <c r="O931" s="1186"/>
      <c r="P931" s="1013" t="str">
        <f t="shared" si="187"/>
        <v/>
      </c>
      <c r="Q931" s="1272"/>
      <c r="R931" s="1283"/>
      <c r="S931" s="1014" t="str">
        <f t="shared" si="188"/>
        <v/>
      </c>
      <c r="T931" s="1231" t="str">
        <f t="shared" si="185"/>
        <v>Sin Iniciar</v>
      </c>
      <c r="U931" s="1164" t="str">
        <f t="shared" si="186"/>
        <v>6</v>
      </c>
      <c r="V931" s="845"/>
      <c r="W931" s="1302">
        <f t="shared" si="189"/>
        <v>1</v>
      </c>
    </row>
    <row r="932" spans="1:23" s="105" customFormat="1" ht="35.25" hidden="1" customHeight="1" outlineLevel="3" thickBot="1" x14ac:dyDescent="0.3">
      <c r="A932" s="1601"/>
      <c r="B932" s="1559"/>
      <c r="C932" s="966" t="s">
        <v>1768</v>
      </c>
      <c r="D932" s="967"/>
      <c r="E932" s="967"/>
      <c r="F932" s="1045"/>
      <c r="G932" s="559" t="s">
        <v>1382</v>
      </c>
      <c r="H932" s="966" t="s">
        <v>70</v>
      </c>
      <c r="I932" s="767"/>
      <c r="J932" s="467" t="s">
        <v>1379</v>
      </c>
      <c r="K932" s="780"/>
      <c r="L932" s="1076"/>
      <c r="M932" s="1085" t="str">
        <f t="shared" si="184"/>
        <v/>
      </c>
      <c r="N932" s="1216" t="str">
        <f t="shared" si="190"/>
        <v/>
      </c>
      <c r="O932" s="1186"/>
      <c r="P932" s="1013" t="str">
        <f t="shared" si="187"/>
        <v/>
      </c>
      <c r="Q932" s="1272"/>
      <c r="R932" s="1283"/>
      <c r="S932" s="1014" t="str">
        <f t="shared" si="188"/>
        <v/>
      </c>
      <c r="T932" s="1231" t="str">
        <f t="shared" si="185"/>
        <v>Sin Iniciar</v>
      </c>
      <c r="U932" s="1164" t="str">
        <f t="shared" si="186"/>
        <v>6</v>
      </c>
      <c r="V932" s="845"/>
      <c r="W932" s="1302">
        <f t="shared" si="189"/>
        <v>1</v>
      </c>
    </row>
    <row r="933" spans="1:23" s="105" customFormat="1" ht="35.25" hidden="1" customHeight="1" outlineLevel="3" thickBot="1" x14ac:dyDescent="0.3">
      <c r="A933" s="1601"/>
      <c r="B933" s="1559"/>
      <c r="C933" s="966" t="s">
        <v>1768</v>
      </c>
      <c r="D933" s="967"/>
      <c r="E933" s="967"/>
      <c r="F933" s="1045"/>
      <c r="G933" s="559" t="s">
        <v>1383</v>
      </c>
      <c r="H933" s="966" t="s">
        <v>70</v>
      </c>
      <c r="I933" s="767"/>
      <c r="J933" s="467" t="s">
        <v>1379</v>
      </c>
      <c r="K933" s="780"/>
      <c r="L933" s="1076"/>
      <c r="M933" s="1085" t="str">
        <f t="shared" si="184"/>
        <v/>
      </c>
      <c r="N933" s="1216" t="str">
        <f t="shared" si="190"/>
        <v/>
      </c>
      <c r="O933" s="1186"/>
      <c r="P933" s="1013" t="str">
        <f t="shared" si="187"/>
        <v/>
      </c>
      <c r="Q933" s="1272"/>
      <c r="R933" s="1283"/>
      <c r="S933" s="1014" t="str">
        <f t="shared" si="188"/>
        <v/>
      </c>
      <c r="T933" s="1231" t="str">
        <f t="shared" si="185"/>
        <v>Sin Iniciar</v>
      </c>
      <c r="U933" s="1164" t="str">
        <f t="shared" si="186"/>
        <v>6</v>
      </c>
      <c r="V933" s="845"/>
      <c r="W933" s="1302">
        <f t="shared" si="189"/>
        <v>1</v>
      </c>
    </row>
    <row r="934" spans="1:23" s="105" customFormat="1" ht="35.25" hidden="1" customHeight="1" outlineLevel="3" thickBot="1" x14ac:dyDescent="0.3">
      <c r="A934" s="1601"/>
      <c r="B934" s="1559"/>
      <c r="C934" s="966" t="s">
        <v>1768</v>
      </c>
      <c r="D934" s="967"/>
      <c r="E934" s="967"/>
      <c r="F934" s="1045"/>
      <c r="G934" s="559" t="s">
        <v>1384</v>
      </c>
      <c r="H934" s="966" t="s">
        <v>70</v>
      </c>
      <c r="I934" s="767"/>
      <c r="J934" s="467" t="s">
        <v>1385</v>
      </c>
      <c r="K934" s="780"/>
      <c r="L934" s="1076"/>
      <c r="M934" s="1085" t="str">
        <f t="shared" si="184"/>
        <v/>
      </c>
      <c r="N934" s="1216" t="str">
        <f t="shared" si="190"/>
        <v/>
      </c>
      <c r="O934" s="1186"/>
      <c r="P934" s="1013" t="str">
        <f t="shared" si="187"/>
        <v/>
      </c>
      <c r="Q934" s="1272"/>
      <c r="R934" s="1283"/>
      <c r="S934" s="1014" t="str">
        <f t="shared" si="188"/>
        <v/>
      </c>
      <c r="T934" s="1231" t="str">
        <f t="shared" si="185"/>
        <v>Sin Iniciar</v>
      </c>
      <c r="U934" s="1164" t="str">
        <f t="shared" si="186"/>
        <v>6</v>
      </c>
      <c r="V934" s="845"/>
      <c r="W934" s="1302">
        <f t="shared" si="189"/>
        <v>1</v>
      </c>
    </row>
    <row r="935" spans="1:23" s="105" customFormat="1" ht="35.25" hidden="1" customHeight="1" outlineLevel="3" thickBot="1" x14ac:dyDescent="0.3">
      <c r="A935" s="1601"/>
      <c r="B935" s="1559"/>
      <c r="C935" s="966" t="s">
        <v>1768</v>
      </c>
      <c r="D935" s="967"/>
      <c r="E935" s="967"/>
      <c r="F935" s="1045"/>
      <c r="G935" s="559" t="s">
        <v>1386</v>
      </c>
      <c r="H935" s="966" t="s">
        <v>70</v>
      </c>
      <c r="I935" s="767"/>
      <c r="J935" s="467" t="s">
        <v>1379</v>
      </c>
      <c r="K935" s="780"/>
      <c r="L935" s="1076"/>
      <c r="M935" s="1085" t="str">
        <f t="shared" si="184"/>
        <v/>
      </c>
      <c r="N935" s="1216" t="str">
        <f t="shared" si="190"/>
        <v/>
      </c>
      <c r="O935" s="1186"/>
      <c r="P935" s="1013" t="str">
        <f t="shared" si="187"/>
        <v/>
      </c>
      <c r="Q935" s="1272"/>
      <c r="R935" s="1283"/>
      <c r="S935" s="1014" t="str">
        <f t="shared" si="188"/>
        <v/>
      </c>
      <c r="T935" s="1231" t="str">
        <f t="shared" si="185"/>
        <v>Sin Iniciar</v>
      </c>
      <c r="U935" s="1164" t="str">
        <f t="shared" si="186"/>
        <v>6</v>
      </c>
      <c r="V935" s="845"/>
      <c r="W935" s="1302">
        <f t="shared" si="189"/>
        <v>1</v>
      </c>
    </row>
    <row r="936" spans="1:23" s="105" customFormat="1" ht="35.25" hidden="1" customHeight="1" outlineLevel="3" thickBot="1" x14ac:dyDescent="0.3">
      <c r="A936" s="1601"/>
      <c r="B936" s="1559"/>
      <c r="C936" s="966" t="s">
        <v>1768</v>
      </c>
      <c r="D936" s="967"/>
      <c r="E936" s="967"/>
      <c r="F936" s="1045"/>
      <c r="G936" s="559" t="s">
        <v>1387</v>
      </c>
      <c r="H936" s="966" t="s">
        <v>70</v>
      </c>
      <c r="I936" s="767"/>
      <c r="J936" s="467" t="s">
        <v>1388</v>
      </c>
      <c r="K936" s="780"/>
      <c r="L936" s="1076"/>
      <c r="M936" s="1085" t="str">
        <f t="shared" si="184"/>
        <v/>
      </c>
      <c r="N936" s="1216" t="str">
        <f t="shared" si="190"/>
        <v/>
      </c>
      <c r="O936" s="1186"/>
      <c r="P936" s="1013" t="str">
        <f t="shared" si="187"/>
        <v/>
      </c>
      <c r="Q936" s="1272"/>
      <c r="R936" s="1283"/>
      <c r="S936" s="1014" t="str">
        <f t="shared" si="188"/>
        <v/>
      </c>
      <c r="T936" s="1231" t="str">
        <f t="shared" si="185"/>
        <v>Sin Iniciar</v>
      </c>
      <c r="U936" s="1164" t="str">
        <f t="shared" si="186"/>
        <v>6</v>
      </c>
      <c r="V936" s="845"/>
      <c r="W936" s="1302">
        <f t="shared" si="189"/>
        <v>1</v>
      </c>
    </row>
    <row r="937" spans="1:23" s="105" customFormat="1" ht="35.25" hidden="1" customHeight="1" outlineLevel="3" thickBot="1" x14ac:dyDescent="0.3">
      <c r="A937" s="1601"/>
      <c r="B937" s="1559"/>
      <c r="C937" s="966" t="s">
        <v>1768</v>
      </c>
      <c r="D937" s="967"/>
      <c r="E937" s="967"/>
      <c r="F937" s="1045"/>
      <c r="G937" s="559" t="s">
        <v>1389</v>
      </c>
      <c r="H937" s="966" t="s">
        <v>70</v>
      </c>
      <c r="I937" s="767"/>
      <c r="J937" s="467" t="s">
        <v>1388</v>
      </c>
      <c r="K937" s="780"/>
      <c r="L937" s="1076"/>
      <c r="M937" s="1085" t="str">
        <f t="shared" si="184"/>
        <v/>
      </c>
      <c r="N937" s="1216" t="str">
        <f t="shared" si="190"/>
        <v/>
      </c>
      <c r="O937" s="1186"/>
      <c r="P937" s="1013" t="str">
        <f t="shared" si="187"/>
        <v/>
      </c>
      <c r="Q937" s="1272"/>
      <c r="R937" s="1283"/>
      <c r="S937" s="1014" t="str">
        <f t="shared" si="188"/>
        <v/>
      </c>
      <c r="T937" s="1231" t="str">
        <f t="shared" si="185"/>
        <v>Sin Iniciar</v>
      </c>
      <c r="U937" s="1164" t="str">
        <f t="shared" si="186"/>
        <v>6</v>
      </c>
      <c r="V937" s="845"/>
      <c r="W937" s="1302">
        <f t="shared" si="189"/>
        <v>1</v>
      </c>
    </row>
    <row r="938" spans="1:23" s="105" customFormat="1" ht="35.25" hidden="1" customHeight="1" outlineLevel="3" thickBot="1" x14ac:dyDescent="0.3">
      <c r="A938" s="1601"/>
      <c r="B938" s="1559"/>
      <c r="C938" s="966" t="s">
        <v>1768</v>
      </c>
      <c r="D938" s="967"/>
      <c r="E938" s="967"/>
      <c r="F938" s="1045"/>
      <c r="G938" s="559" t="s">
        <v>1390</v>
      </c>
      <c r="H938" s="966" t="s">
        <v>70</v>
      </c>
      <c r="I938" s="767"/>
      <c r="J938" s="467" t="s">
        <v>1388</v>
      </c>
      <c r="K938" s="780"/>
      <c r="L938" s="1076"/>
      <c r="M938" s="1085" t="str">
        <f t="shared" si="184"/>
        <v/>
      </c>
      <c r="N938" s="1216" t="str">
        <f t="shared" si="190"/>
        <v/>
      </c>
      <c r="O938" s="1186"/>
      <c r="P938" s="1013" t="str">
        <f t="shared" si="187"/>
        <v/>
      </c>
      <c r="Q938" s="1272"/>
      <c r="R938" s="1283"/>
      <c r="S938" s="1014" t="str">
        <f t="shared" si="188"/>
        <v/>
      </c>
      <c r="T938" s="1231" t="str">
        <f t="shared" si="185"/>
        <v>Sin Iniciar</v>
      </c>
      <c r="U938" s="1164" t="str">
        <f t="shared" si="186"/>
        <v>6</v>
      </c>
      <c r="V938" s="845"/>
      <c r="W938" s="1302">
        <f t="shared" si="189"/>
        <v>1</v>
      </c>
    </row>
    <row r="939" spans="1:23" s="105" customFormat="1" ht="35.25" hidden="1" customHeight="1" outlineLevel="3" thickBot="1" x14ac:dyDescent="0.3">
      <c r="A939" s="1601"/>
      <c r="B939" s="1559"/>
      <c r="C939" s="966" t="s">
        <v>1768</v>
      </c>
      <c r="D939" s="967"/>
      <c r="E939" s="967"/>
      <c r="F939" s="1045"/>
      <c r="G939" s="559" t="s">
        <v>1391</v>
      </c>
      <c r="H939" s="966" t="s">
        <v>70</v>
      </c>
      <c r="I939" s="767"/>
      <c r="J939" s="467" t="s">
        <v>1388</v>
      </c>
      <c r="K939" s="780"/>
      <c r="L939" s="1076"/>
      <c r="M939" s="1085" t="str">
        <f t="shared" si="184"/>
        <v/>
      </c>
      <c r="N939" s="1216" t="str">
        <f t="shared" si="190"/>
        <v/>
      </c>
      <c r="O939" s="1186"/>
      <c r="P939" s="1013" t="str">
        <f t="shared" si="187"/>
        <v/>
      </c>
      <c r="Q939" s="1272"/>
      <c r="R939" s="1283"/>
      <c r="S939" s="1014" t="str">
        <f t="shared" si="188"/>
        <v/>
      </c>
      <c r="T939" s="1231" t="str">
        <f t="shared" si="185"/>
        <v>Sin Iniciar</v>
      </c>
      <c r="U939" s="1164" t="str">
        <f t="shared" si="186"/>
        <v>6</v>
      </c>
      <c r="V939" s="845"/>
      <c r="W939" s="1302">
        <f t="shared" si="189"/>
        <v>1</v>
      </c>
    </row>
    <row r="940" spans="1:23" s="105" customFormat="1" ht="35.25" hidden="1" customHeight="1" outlineLevel="3" thickBot="1" x14ac:dyDescent="0.3">
      <c r="A940" s="1601"/>
      <c r="B940" s="1559"/>
      <c r="C940" s="966" t="s">
        <v>1768</v>
      </c>
      <c r="D940" s="967"/>
      <c r="E940" s="967"/>
      <c r="F940" s="1045"/>
      <c r="G940" s="559" t="s">
        <v>1392</v>
      </c>
      <c r="H940" s="966" t="s">
        <v>70</v>
      </c>
      <c r="I940" s="767"/>
      <c r="J940" s="467" t="s">
        <v>1388</v>
      </c>
      <c r="K940" s="780"/>
      <c r="L940" s="1076"/>
      <c r="M940" s="1085" t="str">
        <f t="shared" ref="M940:M1003" si="191">+IF(D940="","",IF(MONTH($C$2)&lt;MONTH(D940),"",E940-D940))</f>
        <v/>
      </c>
      <c r="N940" s="1216" t="str">
        <f t="shared" si="190"/>
        <v/>
      </c>
      <c r="O940" s="1186"/>
      <c r="P940" s="1013" t="str">
        <f t="shared" si="187"/>
        <v/>
      </c>
      <c r="Q940" s="1272"/>
      <c r="R940" s="1283"/>
      <c r="S940" s="1014" t="str">
        <f t="shared" si="188"/>
        <v/>
      </c>
      <c r="T940" s="1231" t="str">
        <f t="shared" si="185"/>
        <v>Sin Iniciar</v>
      </c>
      <c r="U940" s="1164" t="str">
        <f t="shared" si="186"/>
        <v>6</v>
      </c>
      <c r="V940" s="845"/>
      <c r="W940" s="1302">
        <f t="shared" si="189"/>
        <v>1</v>
      </c>
    </row>
    <row r="941" spans="1:23" s="105" customFormat="1" ht="35.25" hidden="1" customHeight="1" outlineLevel="3" thickBot="1" x14ac:dyDescent="0.3">
      <c r="A941" s="1601"/>
      <c r="B941" s="1559"/>
      <c r="C941" s="966" t="s">
        <v>1768</v>
      </c>
      <c r="D941" s="967"/>
      <c r="E941" s="967"/>
      <c r="F941" s="1045"/>
      <c r="G941" s="559" t="s">
        <v>1393</v>
      </c>
      <c r="H941" s="966" t="s">
        <v>70</v>
      </c>
      <c r="I941" s="767"/>
      <c r="J941" s="467" t="s">
        <v>1388</v>
      </c>
      <c r="K941" s="780"/>
      <c r="L941" s="1076"/>
      <c r="M941" s="1085" t="str">
        <f t="shared" si="191"/>
        <v/>
      </c>
      <c r="N941" s="1216" t="str">
        <f t="shared" si="190"/>
        <v/>
      </c>
      <c r="O941" s="1186"/>
      <c r="P941" s="1013" t="str">
        <f t="shared" si="187"/>
        <v/>
      </c>
      <c r="Q941" s="1272"/>
      <c r="R941" s="1283"/>
      <c r="S941" s="1014" t="str">
        <f t="shared" si="188"/>
        <v/>
      </c>
      <c r="T941" s="1231" t="str">
        <f t="shared" si="185"/>
        <v>Sin Iniciar</v>
      </c>
      <c r="U941" s="1164" t="str">
        <f t="shared" si="186"/>
        <v>6</v>
      </c>
      <c r="V941" s="845"/>
      <c r="W941" s="1302">
        <f t="shared" si="189"/>
        <v>1</v>
      </c>
    </row>
    <row r="942" spans="1:23" s="105" customFormat="1" ht="35.25" hidden="1" customHeight="1" outlineLevel="3" thickBot="1" x14ac:dyDescent="0.3">
      <c r="A942" s="1601"/>
      <c r="B942" s="1559"/>
      <c r="C942" s="966" t="s">
        <v>1768</v>
      </c>
      <c r="D942" s="967"/>
      <c r="E942" s="967"/>
      <c r="F942" s="1045"/>
      <c r="G942" s="559" t="s">
        <v>1394</v>
      </c>
      <c r="H942" s="966" t="s">
        <v>70</v>
      </c>
      <c r="I942" s="767"/>
      <c r="J942" s="467" t="s">
        <v>1388</v>
      </c>
      <c r="K942" s="780"/>
      <c r="L942" s="1076"/>
      <c r="M942" s="1085" t="str">
        <f t="shared" si="191"/>
        <v/>
      </c>
      <c r="N942" s="1216" t="str">
        <f t="shared" si="190"/>
        <v/>
      </c>
      <c r="O942" s="1186"/>
      <c r="P942" s="1013" t="str">
        <f t="shared" si="187"/>
        <v/>
      </c>
      <c r="Q942" s="1272"/>
      <c r="R942" s="1283"/>
      <c r="S942" s="1014" t="str">
        <f t="shared" si="188"/>
        <v/>
      </c>
      <c r="T942" s="1231" t="str">
        <f t="shared" si="185"/>
        <v>Sin Iniciar</v>
      </c>
      <c r="U942" s="1164" t="str">
        <f t="shared" si="186"/>
        <v>6</v>
      </c>
      <c r="V942" s="845"/>
      <c r="W942" s="1302">
        <f t="shared" si="189"/>
        <v>1</v>
      </c>
    </row>
    <row r="943" spans="1:23" s="105" customFormat="1" ht="35.25" hidden="1" customHeight="1" outlineLevel="3" thickBot="1" x14ac:dyDescent="0.3">
      <c r="A943" s="1601"/>
      <c r="B943" s="1559"/>
      <c r="C943" s="966" t="s">
        <v>1768</v>
      </c>
      <c r="D943" s="967"/>
      <c r="E943" s="967"/>
      <c r="F943" s="1045"/>
      <c r="G943" s="559" t="s">
        <v>1395</v>
      </c>
      <c r="H943" s="966" t="s">
        <v>70</v>
      </c>
      <c r="I943" s="767"/>
      <c r="J943" s="467" t="s">
        <v>1388</v>
      </c>
      <c r="K943" s="780"/>
      <c r="L943" s="1076"/>
      <c r="M943" s="1085" t="str">
        <f t="shared" si="191"/>
        <v/>
      </c>
      <c r="N943" s="1216" t="str">
        <f t="shared" si="190"/>
        <v/>
      </c>
      <c r="O943" s="1186"/>
      <c r="P943" s="1013" t="str">
        <f t="shared" si="187"/>
        <v/>
      </c>
      <c r="Q943" s="1272"/>
      <c r="R943" s="1283"/>
      <c r="S943" s="1014" t="str">
        <f t="shared" si="188"/>
        <v/>
      </c>
      <c r="T943" s="1231" t="str">
        <f t="shared" si="185"/>
        <v>Sin Iniciar</v>
      </c>
      <c r="U943" s="1164" t="str">
        <f t="shared" si="186"/>
        <v>6</v>
      </c>
      <c r="V943" s="845"/>
      <c r="W943" s="1302">
        <f t="shared" si="189"/>
        <v>1</v>
      </c>
    </row>
    <row r="944" spans="1:23" s="105" customFormat="1" ht="35.25" hidden="1" customHeight="1" outlineLevel="3" thickBot="1" x14ac:dyDescent="0.3">
      <c r="A944" s="1601"/>
      <c r="B944" s="1559"/>
      <c r="C944" s="966" t="s">
        <v>1768</v>
      </c>
      <c r="D944" s="967"/>
      <c r="E944" s="967"/>
      <c r="F944" s="1045"/>
      <c r="G944" s="559" t="s">
        <v>1396</v>
      </c>
      <c r="H944" s="966" t="s">
        <v>70</v>
      </c>
      <c r="I944" s="767"/>
      <c r="J944" s="467" t="s">
        <v>1388</v>
      </c>
      <c r="K944" s="780"/>
      <c r="L944" s="1076"/>
      <c r="M944" s="1085" t="str">
        <f t="shared" si="191"/>
        <v/>
      </c>
      <c r="N944" s="1216" t="str">
        <f t="shared" si="190"/>
        <v/>
      </c>
      <c r="O944" s="1186"/>
      <c r="P944" s="1013" t="str">
        <f t="shared" si="187"/>
        <v/>
      </c>
      <c r="Q944" s="1272"/>
      <c r="R944" s="1283"/>
      <c r="S944" s="1014" t="str">
        <f t="shared" si="188"/>
        <v/>
      </c>
      <c r="T944" s="1231" t="str">
        <f t="shared" si="185"/>
        <v>Sin Iniciar</v>
      </c>
      <c r="U944" s="1164" t="str">
        <f t="shared" si="186"/>
        <v>6</v>
      </c>
      <c r="V944" s="845"/>
      <c r="W944" s="1302">
        <f t="shared" si="189"/>
        <v>1</v>
      </c>
    </row>
    <row r="945" spans="1:23" s="105" customFormat="1" ht="35.25" hidden="1" customHeight="1" outlineLevel="3" thickBot="1" x14ac:dyDescent="0.3">
      <c r="A945" s="1601"/>
      <c r="B945" s="1559"/>
      <c r="C945" s="966" t="s">
        <v>1768</v>
      </c>
      <c r="D945" s="967"/>
      <c r="E945" s="967"/>
      <c r="F945" s="1045"/>
      <c r="G945" s="559" t="s">
        <v>1397</v>
      </c>
      <c r="H945" s="966" t="s">
        <v>70</v>
      </c>
      <c r="I945" s="767"/>
      <c r="J945" s="467" t="s">
        <v>1388</v>
      </c>
      <c r="K945" s="780"/>
      <c r="L945" s="1076"/>
      <c r="M945" s="1085" t="str">
        <f t="shared" si="191"/>
        <v/>
      </c>
      <c r="N945" s="1216" t="str">
        <f t="shared" si="190"/>
        <v/>
      </c>
      <c r="O945" s="1186"/>
      <c r="P945" s="1013" t="str">
        <f t="shared" si="187"/>
        <v/>
      </c>
      <c r="Q945" s="1272"/>
      <c r="R945" s="1283"/>
      <c r="S945" s="1014" t="str">
        <f t="shared" si="188"/>
        <v/>
      </c>
      <c r="T945" s="1231" t="str">
        <f t="shared" si="185"/>
        <v>Sin Iniciar</v>
      </c>
      <c r="U945" s="1164" t="str">
        <f t="shared" si="186"/>
        <v>6</v>
      </c>
      <c r="V945" s="845"/>
      <c r="W945" s="1302">
        <f t="shared" si="189"/>
        <v>1</v>
      </c>
    </row>
    <row r="946" spans="1:23" s="105" customFormat="1" ht="35.25" hidden="1" customHeight="1" outlineLevel="3" thickBot="1" x14ac:dyDescent="0.3">
      <c r="A946" s="1601"/>
      <c r="B946" s="1559"/>
      <c r="C946" s="966" t="s">
        <v>1768</v>
      </c>
      <c r="D946" s="967"/>
      <c r="E946" s="967"/>
      <c r="F946" s="1045"/>
      <c r="G946" s="559" t="s">
        <v>1394</v>
      </c>
      <c r="H946" s="966" t="s">
        <v>70</v>
      </c>
      <c r="I946" s="767"/>
      <c r="J946" s="467" t="s">
        <v>1388</v>
      </c>
      <c r="K946" s="780"/>
      <c r="L946" s="1076"/>
      <c r="M946" s="1085" t="str">
        <f t="shared" si="191"/>
        <v/>
      </c>
      <c r="N946" s="1216" t="str">
        <f t="shared" si="190"/>
        <v/>
      </c>
      <c r="O946" s="1186"/>
      <c r="P946" s="1013" t="str">
        <f t="shared" si="187"/>
        <v/>
      </c>
      <c r="Q946" s="1272"/>
      <c r="R946" s="1283"/>
      <c r="S946" s="1014" t="str">
        <f t="shared" si="188"/>
        <v/>
      </c>
      <c r="T946" s="1231" t="str">
        <f t="shared" si="185"/>
        <v>Sin Iniciar</v>
      </c>
      <c r="U946" s="1164" t="str">
        <f t="shared" si="186"/>
        <v>6</v>
      </c>
      <c r="V946" s="845"/>
      <c r="W946" s="1302">
        <f t="shared" si="189"/>
        <v>1</v>
      </c>
    </row>
    <row r="947" spans="1:23" s="105" customFormat="1" ht="35.25" hidden="1" customHeight="1" outlineLevel="3" thickBot="1" x14ac:dyDescent="0.3">
      <c r="A947" s="1601"/>
      <c r="B947" s="1559"/>
      <c r="C947" s="966" t="s">
        <v>1768</v>
      </c>
      <c r="D947" s="967"/>
      <c r="E947" s="967"/>
      <c r="F947" s="1045"/>
      <c r="G947" s="559" t="s">
        <v>1398</v>
      </c>
      <c r="H947" s="966" t="s">
        <v>70</v>
      </c>
      <c r="I947" s="767"/>
      <c r="J947" s="467" t="s">
        <v>1399</v>
      </c>
      <c r="K947" s="780"/>
      <c r="L947" s="1076"/>
      <c r="M947" s="1085" t="str">
        <f t="shared" si="191"/>
        <v/>
      </c>
      <c r="N947" s="1216" t="str">
        <f t="shared" si="190"/>
        <v/>
      </c>
      <c r="O947" s="1186"/>
      <c r="P947" s="1013" t="str">
        <f t="shared" si="187"/>
        <v/>
      </c>
      <c r="Q947" s="1272"/>
      <c r="R947" s="1283"/>
      <c r="S947" s="1014" t="str">
        <f t="shared" si="188"/>
        <v/>
      </c>
      <c r="T947" s="1231" t="str">
        <f t="shared" si="185"/>
        <v>Sin Iniciar</v>
      </c>
      <c r="U947" s="1164" t="str">
        <f t="shared" si="186"/>
        <v>6</v>
      </c>
      <c r="V947" s="845"/>
      <c r="W947" s="1302">
        <f t="shared" si="189"/>
        <v>1</v>
      </c>
    </row>
    <row r="948" spans="1:23" s="105" customFormat="1" ht="35.25" hidden="1" customHeight="1" outlineLevel="3" thickBot="1" x14ac:dyDescent="0.3">
      <c r="A948" s="1601"/>
      <c r="B948" s="1559"/>
      <c r="C948" s="966" t="s">
        <v>1768</v>
      </c>
      <c r="D948" s="967"/>
      <c r="E948" s="967"/>
      <c r="F948" s="1045"/>
      <c r="G948" s="559" t="s">
        <v>1400</v>
      </c>
      <c r="H948" s="966" t="s">
        <v>70</v>
      </c>
      <c r="I948" s="767"/>
      <c r="J948" s="467" t="s">
        <v>1399</v>
      </c>
      <c r="K948" s="780"/>
      <c r="L948" s="1076"/>
      <c r="M948" s="1085" t="str">
        <f t="shared" si="191"/>
        <v/>
      </c>
      <c r="N948" s="1216" t="str">
        <f t="shared" si="190"/>
        <v/>
      </c>
      <c r="O948" s="1186"/>
      <c r="P948" s="1013" t="str">
        <f t="shared" si="187"/>
        <v/>
      </c>
      <c r="Q948" s="1272"/>
      <c r="R948" s="1283"/>
      <c r="S948" s="1014" t="str">
        <f t="shared" si="188"/>
        <v/>
      </c>
      <c r="T948" s="1231" t="str">
        <f t="shared" si="185"/>
        <v>Sin Iniciar</v>
      </c>
      <c r="U948" s="1164" t="str">
        <f t="shared" si="186"/>
        <v>6</v>
      </c>
      <c r="V948" s="845"/>
      <c r="W948" s="1302">
        <f t="shared" si="189"/>
        <v>1</v>
      </c>
    </row>
    <row r="949" spans="1:23" s="105" customFormat="1" ht="35.25" hidden="1" customHeight="1" outlineLevel="3" thickBot="1" x14ac:dyDescent="0.3">
      <c r="A949" s="1601"/>
      <c r="B949" s="1559"/>
      <c r="C949" s="966" t="s">
        <v>1768</v>
      </c>
      <c r="D949" s="967"/>
      <c r="E949" s="967"/>
      <c r="F949" s="1045"/>
      <c r="G949" s="559" t="s">
        <v>1401</v>
      </c>
      <c r="H949" s="966" t="s">
        <v>70</v>
      </c>
      <c r="I949" s="767"/>
      <c r="J949" s="467" t="s">
        <v>1399</v>
      </c>
      <c r="K949" s="780"/>
      <c r="L949" s="1076"/>
      <c r="M949" s="1085" t="str">
        <f t="shared" si="191"/>
        <v/>
      </c>
      <c r="N949" s="1216" t="str">
        <f t="shared" si="190"/>
        <v/>
      </c>
      <c r="O949" s="1186"/>
      <c r="P949" s="1013" t="str">
        <f t="shared" si="187"/>
        <v/>
      </c>
      <c r="Q949" s="1272"/>
      <c r="R949" s="1283"/>
      <c r="S949" s="1014" t="str">
        <f t="shared" si="188"/>
        <v/>
      </c>
      <c r="T949" s="1231" t="str">
        <f t="shared" si="185"/>
        <v>Sin Iniciar</v>
      </c>
      <c r="U949" s="1164" t="str">
        <f t="shared" si="186"/>
        <v>6</v>
      </c>
      <c r="V949" s="845"/>
      <c r="W949" s="1302">
        <f t="shared" si="189"/>
        <v>1</v>
      </c>
    </row>
    <row r="950" spans="1:23" s="105" customFormat="1" ht="35.25" hidden="1" customHeight="1" outlineLevel="3" thickBot="1" x14ac:dyDescent="0.3">
      <c r="A950" s="1601"/>
      <c r="B950" s="1559"/>
      <c r="C950" s="966" t="s">
        <v>1768</v>
      </c>
      <c r="D950" s="967"/>
      <c r="E950" s="967"/>
      <c r="F950" s="1045"/>
      <c r="G950" s="559" t="s">
        <v>1402</v>
      </c>
      <c r="H950" s="966" t="s">
        <v>70</v>
      </c>
      <c r="I950" s="767"/>
      <c r="J950" s="467" t="s">
        <v>1399</v>
      </c>
      <c r="K950" s="780"/>
      <c r="L950" s="1076"/>
      <c r="M950" s="1085" t="str">
        <f t="shared" si="191"/>
        <v/>
      </c>
      <c r="N950" s="1216" t="str">
        <f t="shared" si="190"/>
        <v/>
      </c>
      <c r="O950" s="1186"/>
      <c r="P950" s="1013" t="str">
        <f t="shared" si="187"/>
        <v/>
      </c>
      <c r="Q950" s="1272"/>
      <c r="R950" s="1283"/>
      <c r="S950" s="1014" t="str">
        <f t="shared" si="188"/>
        <v/>
      </c>
      <c r="T950" s="1231" t="str">
        <f t="shared" ref="T950:T1013" si="192">+IF(S950="","Sin Iniciar",IF(S950&lt;0.6,"Crítico",IF(S950&lt;0.9,"En Proceso",IF(AND(P950=1,Q950=1,S950=1),"Terminado","Normal"))))</f>
        <v>Sin Iniciar</v>
      </c>
      <c r="U950" s="1164" t="str">
        <f t="shared" ref="U950:U1013" si="193">+IF(T950="","",IF(T950="Sin Iniciar","6",IF(T950="Crítico","L",IF(T950="En Proceso","K",IF(T950="Normal","J","B")))))</f>
        <v>6</v>
      </c>
      <c r="V950" s="845"/>
      <c r="W950" s="1302">
        <f t="shared" si="189"/>
        <v>1</v>
      </c>
    </row>
    <row r="951" spans="1:23" s="105" customFormat="1" ht="35.25" hidden="1" customHeight="1" outlineLevel="3" thickBot="1" x14ac:dyDescent="0.3">
      <c r="A951" s="1601"/>
      <c r="B951" s="1559"/>
      <c r="C951" s="966" t="s">
        <v>1768</v>
      </c>
      <c r="D951" s="967"/>
      <c r="E951" s="967"/>
      <c r="F951" s="1045"/>
      <c r="G951" s="559" t="s">
        <v>1403</v>
      </c>
      <c r="H951" s="966" t="s">
        <v>70</v>
      </c>
      <c r="I951" s="767"/>
      <c r="J951" s="467" t="s">
        <v>1379</v>
      </c>
      <c r="K951" s="780"/>
      <c r="L951" s="1076"/>
      <c r="M951" s="1085" t="str">
        <f t="shared" si="191"/>
        <v/>
      </c>
      <c r="N951" s="1216" t="str">
        <f t="shared" si="190"/>
        <v/>
      </c>
      <c r="O951" s="1186"/>
      <c r="P951" s="1013" t="str">
        <f t="shared" si="187"/>
        <v/>
      </c>
      <c r="Q951" s="1272"/>
      <c r="R951" s="1283"/>
      <c r="S951" s="1014" t="str">
        <f t="shared" si="188"/>
        <v/>
      </c>
      <c r="T951" s="1231" t="str">
        <f t="shared" si="192"/>
        <v>Sin Iniciar</v>
      </c>
      <c r="U951" s="1164" t="str">
        <f t="shared" si="193"/>
        <v>6</v>
      </c>
      <c r="V951" s="845"/>
      <c r="W951" s="1302">
        <f t="shared" si="189"/>
        <v>1</v>
      </c>
    </row>
    <row r="952" spans="1:23" s="105" customFormat="1" ht="35.25" hidden="1" customHeight="1" outlineLevel="3" thickBot="1" x14ac:dyDescent="0.3">
      <c r="A952" s="1601"/>
      <c r="B952" s="1559"/>
      <c r="C952" s="966" t="s">
        <v>1768</v>
      </c>
      <c r="D952" s="967"/>
      <c r="E952" s="967"/>
      <c r="F952" s="1045"/>
      <c r="G952" s="559" t="s">
        <v>1404</v>
      </c>
      <c r="H952" s="966" t="s">
        <v>70</v>
      </c>
      <c r="I952" s="767"/>
      <c r="J952" s="467" t="s">
        <v>1379</v>
      </c>
      <c r="K952" s="780"/>
      <c r="L952" s="1076"/>
      <c r="M952" s="1085" t="str">
        <f t="shared" si="191"/>
        <v/>
      </c>
      <c r="N952" s="1216" t="str">
        <f t="shared" si="190"/>
        <v/>
      </c>
      <c r="O952" s="1186"/>
      <c r="P952" s="1013" t="str">
        <f t="shared" si="187"/>
        <v/>
      </c>
      <c r="Q952" s="1272"/>
      <c r="R952" s="1283"/>
      <c r="S952" s="1014" t="str">
        <f t="shared" si="188"/>
        <v/>
      </c>
      <c r="T952" s="1231" t="str">
        <f t="shared" si="192"/>
        <v>Sin Iniciar</v>
      </c>
      <c r="U952" s="1164" t="str">
        <f t="shared" si="193"/>
        <v>6</v>
      </c>
      <c r="V952" s="845"/>
      <c r="W952" s="1302">
        <f t="shared" si="189"/>
        <v>1</v>
      </c>
    </row>
    <row r="953" spans="1:23" s="105" customFormat="1" ht="35.25" hidden="1" customHeight="1" outlineLevel="3" thickBot="1" x14ac:dyDescent="0.3">
      <c r="A953" s="1601"/>
      <c r="B953" s="1559"/>
      <c r="C953" s="966" t="s">
        <v>1768</v>
      </c>
      <c r="D953" s="967"/>
      <c r="E953" s="967"/>
      <c r="F953" s="1045"/>
      <c r="G953" s="559" t="s">
        <v>1405</v>
      </c>
      <c r="H953" s="966" t="s">
        <v>70</v>
      </c>
      <c r="I953" s="767"/>
      <c r="J953" s="467" t="s">
        <v>1379</v>
      </c>
      <c r="K953" s="780"/>
      <c r="L953" s="1076"/>
      <c r="M953" s="1085" t="str">
        <f t="shared" si="191"/>
        <v/>
      </c>
      <c r="N953" s="1216" t="str">
        <f t="shared" si="190"/>
        <v/>
      </c>
      <c r="O953" s="1186"/>
      <c r="P953" s="1013" t="str">
        <f t="shared" si="187"/>
        <v/>
      </c>
      <c r="Q953" s="1272"/>
      <c r="R953" s="1283"/>
      <c r="S953" s="1014" t="str">
        <f t="shared" si="188"/>
        <v/>
      </c>
      <c r="T953" s="1231" t="str">
        <f t="shared" si="192"/>
        <v>Sin Iniciar</v>
      </c>
      <c r="U953" s="1164" t="str">
        <f t="shared" si="193"/>
        <v>6</v>
      </c>
      <c r="V953" s="845"/>
      <c r="W953" s="1302">
        <f t="shared" si="189"/>
        <v>1</v>
      </c>
    </row>
    <row r="954" spans="1:23" s="105" customFormat="1" ht="35.25" hidden="1" customHeight="1" outlineLevel="3" thickBot="1" x14ac:dyDescent="0.3">
      <c r="A954" s="1601"/>
      <c r="B954" s="1559"/>
      <c r="C954" s="966" t="s">
        <v>1768</v>
      </c>
      <c r="D954" s="967"/>
      <c r="E954" s="967"/>
      <c r="F954" s="1045"/>
      <c r="G954" s="559" t="s">
        <v>1406</v>
      </c>
      <c r="H954" s="966" t="s">
        <v>70</v>
      </c>
      <c r="I954" s="767"/>
      <c r="J954" s="467" t="s">
        <v>1379</v>
      </c>
      <c r="K954" s="780"/>
      <c r="L954" s="1076"/>
      <c r="M954" s="1085" t="str">
        <f t="shared" si="191"/>
        <v/>
      </c>
      <c r="N954" s="1216" t="str">
        <f t="shared" si="190"/>
        <v/>
      </c>
      <c r="O954" s="1186"/>
      <c r="P954" s="1013" t="str">
        <f t="shared" si="187"/>
        <v/>
      </c>
      <c r="Q954" s="1272"/>
      <c r="R954" s="1283"/>
      <c r="S954" s="1014" t="str">
        <f t="shared" si="188"/>
        <v/>
      </c>
      <c r="T954" s="1231" t="str">
        <f t="shared" si="192"/>
        <v>Sin Iniciar</v>
      </c>
      <c r="U954" s="1164" t="str">
        <f t="shared" si="193"/>
        <v>6</v>
      </c>
      <c r="V954" s="845"/>
      <c r="W954" s="1302">
        <f t="shared" si="189"/>
        <v>1</v>
      </c>
    </row>
    <row r="955" spans="1:23" s="105" customFormat="1" ht="35.25" hidden="1" customHeight="1" outlineLevel="3" thickBot="1" x14ac:dyDescent="0.3">
      <c r="A955" s="1601"/>
      <c r="B955" s="1559"/>
      <c r="C955" s="966" t="s">
        <v>1768</v>
      </c>
      <c r="D955" s="967"/>
      <c r="E955" s="967"/>
      <c r="F955" s="1045"/>
      <c r="G955" s="559" t="s">
        <v>1407</v>
      </c>
      <c r="H955" s="966" t="s">
        <v>70</v>
      </c>
      <c r="I955" s="767"/>
      <c r="J955" s="467" t="s">
        <v>1379</v>
      </c>
      <c r="K955" s="780"/>
      <c r="L955" s="1076"/>
      <c r="M955" s="1085" t="str">
        <f t="shared" si="191"/>
        <v/>
      </c>
      <c r="N955" s="1216" t="str">
        <f t="shared" si="190"/>
        <v/>
      </c>
      <c r="O955" s="1186"/>
      <c r="P955" s="1013" t="str">
        <f t="shared" si="187"/>
        <v/>
      </c>
      <c r="Q955" s="1272"/>
      <c r="R955" s="1283"/>
      <c r="S955" s="1014" t="str">
        <f t="shared" si="188"/>
        <v/>
      </c>
      <c r="T955" s="1231" t="str">
        <f t="shared" si="192"/>
        <v>Sin Iniciar</v>
      </c>
      <c r="U955" s="1164" t="str">
        <f t="shared" si="193"/>
        <v>6</v>
      </c>
      <c r="V955" s="845"/>
      <c r="W955" s="1302">
        <f t="shared" si="189"/>
        <v>1</v>
      </c>
    </row>
    <row r="956" spans="1:23" s="105" customFormat="1" ht="35.25" hidden="1" customHeight="1" outlineLevel="3" thickBot="1" x14ac:dyDescent="0.3">
      <c r="A956" s="1601"/>
      <c r="B956" s="1559"/>
      <c r="C956" s="966" t="s">
        <v>1768</v>
      </c>
      <c r="D956" s="967"/>
      <c r="E956" s="967"/>
      <c r="F956" s="1045"/>
      <c r="G956" s="559" t="s">
        <v>1408</v>
      </c>
      <c r="H956" s="966" t="s">
        <v>70</v>
      </c>
      <c r="I956" s="767"/>
      <c r="J956" s="467" t="s">
        <v>1379</v>
      </c>
      <c r="K956" s="780"/>
      <c r="L956" s="1076"/>
      <c r="M956" s="1085" t="str">
        <f t="shared" si="191"/>
        <v/>
      </c>
      <c r="N956" s="1216" t="str">
        <f t="shared" si="190"/>
        <v/>
      </c>
      <c r="O956" s="1186"/>
      <c r="P956" s="1013" t="str">
        <f t="shared" si="187"/>
        <v/>
      </c>
      <c r="Q956" s="1272"/>
      <c r="R956" s="1283"/>
      <c r="S956" s="1014" t="str">
        <f t="shared" si="188"/>
        <v/>
      </c>
      <c r="T956" s="1231" t="str">
        <f t="shared" si="192"/>
        <v>Sin Iniciar</v>
      </c>
      <c r="U956" s="1164" t="str">
        <f t="shared" si="193"/>
        <v>6</v>
      </c>
      <c r="V956" s="845"/>
      <c r="W956" s="1302">
        <f t="shared" si="189"/>
        <v>1</v>
      </c>
    </row>
    <row r="957" spans="1:23" s="105" customFormat="1" ht="51.75" hidden="1" customHeight="1" outlineLevel="3" thickBot="1" x14ac:dyDescent="0.3">
      <c r="A957" s="1601"/>
      <c r="B957" s="1559"/>
      <c r="C957" s="966" t="s">
        <v>1768</v>
      </c>
      <c r="D957" s="967"/>
      <c r="E957" s="967"/>
      <c r="F957" s="1045"/>
      <c r="G957" s="559" t="s">
        <v>1409</v>
      </c>
      <c r="H957" s="966" t="s">
        <v>70</v>
      </c>
      <c r="I957" s="767"/>
      <c r="J957" s="467" t="s">
        <v>1379</v>
      </c>
      <c r="K957" s="780"/>
      <c r="L957" s="1076"/>
      <c r="M957" s="1085" t="str">
        <f t="shared" si="191"/>
        <v/>
      </c>
      <c r="N957" s="1216" t="str">
        <f t="shared" si="190"/>
        <v/>
      </c>
      <c r="O957" s="1186"/>
      <c r="P957" s="1013" t="str">
        <f t="shared" si="187"/>
        <v/>
      </c>
      <c r="Q957" s="1272"/>
      <c r="R957" s="1283"/>
      <c r="S957" s="1014" t="str">
        <f t="shared" si="188"/>
        <v/>
      </c>
      <c r="T957" s="1231" t="str">
        <f t="shared" si="192"/>
        <v>Sin Iniciar</v>
      </c>
      <c r="U957" s="1164" t="str">
        <f t="shared" si="193"/>
        <v>6</v>
      </c>
      <c r="V957" s="845"/>
      <c r="W957" s="1302">
        <f t="shared" si="189"/>
        <v>1</v>
      </c>
    </row>
    <row r="958" spans="1:23" s="105" customFormat="1" ht="35.25" hidden="1" customHeight="1" outlineLevel="3" thickBot="1" x14ac:dyDescent="0.3">
      <c r="A958" s="1601"/>
      <c r="B958" s="1559"/>
      <c r="C958" s="966" t="s">
        <v>1768</v>
      </c>
      <c r="D958" s="967"/>
      <c r="E958" s="967"/>
      <c r="F958" s="1045"/>
      <c r="G958" s="559" t="s">
        <v>1410</v>
      </c>
      <c r="H958" s="966" t="s">
        <v>70</v>
      </c>
      <c r="I958" s="767"/>
      <c r="J958" s="467" t="s">
        <v>1388</v>
      </c>
      <c r="K958" s="780"/>
      <c r="L958" s="1076"/>
      <c r="M958" s="1085" t="str">
        <f t="shared" si="191"/>
        <v/>
      </c>
      <c r="N958" s="1216" t="str">
        <f t="shared" si="190"/>
        <v/>
      </c>
      <c r="O958" s="1186"/>
      <c r="P958" s="1013" t="str">
        <f t="shared" si="187"/>
        <v/>
      </c>
      <c r="Q958" s="1272"/>
      <c r="R958" s="1283"/>
      <c r="S958" s="1014" t="str">
        <f t="shared" si="188"/>
        <v/>
      </c>
      <c r="T958" s="1231" t="str">
        <f t="shared" si="192"/>
        <v>Sin Iniciar</v>
      </c>
      <c r="U958" s="1164" t="str">
        <f t="shared" si="193"/>
        <v>6</v>
      </c>
      <c r="V958" s="845"/>
      <c r="W958" s="1302">
        <f t="shared" si="189"/>
        <v>1</v>
      </c>
    </row>
    <row r="959" spans="1:23" s="105" customFormat="1" ht="35.25" hidden="1" customHeight="1" outlineLevel="3" thickBot="1" x14ac:dyDescent="0.3">
      <c r="A959" s="1601"/>
      <c r="B959" s="1559"/>
      <c r="C959" s="966" t="s">
        <v>1768</v>
      </c>
      <c r="D959" s="967"/>
      <c r="E959" s="967"/>
      <c r="F959" s="1045"/>
      <c r="G959" s="559" t="s">
        <v>1411</v>
      </c>
      <c r="H959" s="966" t="s">
        <v>70</v>
      </c>
      <c r="I959" s="767"/>
      <c r="J959" s="467">
        <v>5</v>
      </c>
      <c r="K959" s="780"/>
      <c r="L959" s="1076"/>
      <c r="M959" s="1085" t="str">
        <f t="shared" si="191"/>
        <v/>
      </c>
      <c r="N959" s="1216" t="str">
        <f t="shared" si="190"/>
        <v/>
      </c>
      <c r="O959" s="1186"/>
      <c r="P959" s="1013" t="str">
        <f t="shared" si="187"/>
        <v/>
      </c>
      <c r="Q959" s="1272"/>
      <c r="R959" s="1283"/>
      <c r="S959" s="1014" t="str">
        <f t="shared" si="188"/>
        <v/>
      </c>
      <c r="T959" s="1231" t="str">
        <f t="shared" si="192"/>
        <v>Sin Iniciar</v>
      </c>
      <c r="U959" s="1164" t="str">
        <f t="shared" si="193"/>
        <v>6</v>
      </c>
      <c r="V959" s="845"/>
      <c r="W959" s="1302">
        <f t="shared" si="189"/>
        <v>1</v>
      </c>
    </row>
    <row r="960" spans="1:23" s="105" customFormat="1" ht="35.25" hidden="1" customHeight="1" outlineLevel="3" thickBot="1" x14ac:dyDescent="0.3">
      <c r="A960" s="1601"/>
      <c r="B960" s="1559"/>
      <c r="C960" s="966" t="s">
        <v>1768</v>
      </c>
      <c r="D960" s="967"/>
      <c r="E960" s="967"/>
      <c r="F960" s="1045"/>
      <c r="G960" s="559" t="s">
        <v>1412</v>
      </c>
      <c r="H960" s="966" t="s">
        <v>70</v>
      </c>
      <c r="I960" s="767"/>
      <c r="J960" s="467">
        <v>5</v>
      </c>
      <c r="K960" s="780"/>
      <c r="L960" s="1076"/>
      <c r="M960" s="1085" t="str">
        <f t="shared" si="191"/>
        <v/>
      </c>
      <c r="N960" s="1216" t="str">
        <f t="shared" si="190"/>
        <v/>
      </c>
      <c r="O960" s="1186"/>
      <c r="P960" s="1013" t="str">
        <f t="shared" si="187"/>
        <v/>
      </c>
      <c r="Q960" s="1272"/>
      <c r="R960" s="1283"/>
      <c r="S960" s="1014" t="str">
        <f t="shared" si="188"/>
        <v/>
      </c>
      <c r="T960" s="1231" t="str">
        <f t="shared" si="192"/>
        <v>Sin Iniciar</v>
      </c>
      <c r="U960" s="1164" t="str">
        <f t="shared" si="193"/>
        <v>6</v>
      </c>
      <c r="V960" s="845"/>
      <c r="W960" s="1302">
        <f t="shared" si="189"/>
        <v>1</v>
      </c>
    </row>
    <row r="961" spans="1:23" s="105" customFormat="1" ht="64.5" hidden="1" customHeight="1" outlineLevel="3" thickBot="1" x14ac:dyDescent="0.3">
      <c r="A961" s="1601"/>
      <c r="B961" s="1559"/>
      <c r="C961" s="966" t="s">
        <v>1768</v>
      </c>
      <c r="D961" s="967"/>
      <c r="E961" s="967"/>
      <c r="F961" s="1045"/>
      <c r="G961" s="559" t="s">
        <v>1413</v>
      </c>
      <c r="H961" s="966" t="s">
        <v>70</v>
      </c>
      <c r="I961" s="767"/>
      <c r="J961" s="467" t="s">
        <v>1388</v>
      </c>
      <c r="K961" s="780"/>
      <c r="L961" s="1076"/>
      <c r="M961" s="1085" t="str">
        <f t="shared" si="191"/>
        <v/>
      </c>
      <c r="N961" s="1216" t="str">
        <f t="shared" si="190"/>
        <v/>
      </c>
      <c r="O961" s="1186"/>
      <c r="P961" s="1013" t="str">
        <f t="shared" si="187"/>
        <v/>
      </c>
      <c r="Q961" s="1272"/>
      <c r="R961" s="1283"/>
      <c r="S961" s="1014" t="str">
        <f t="shared" si="188"/>
        <v/>
      </c>
      <c r="T961" s="1231" t="str">
        <f t="shared" si="192"/>
        <v>Sin Iniciar</v>
      </c>
      <c r="U961" s="1164" t="str">
        <f t="shared" si="193"/>
        <v>6</v>
      </c>
      <c r="V961" s="845"/>
      <c r="W961" s="1302">
        <f t="shared" si="189"/>
        <v>1</v>
      </c>
    </row>
    <row r="962" spans="1:23" s="105" customFormat="1" ht="39" hidden="1" customHeight="1" outlineLevel="3" thickBot="1" x14ac:dyDescent="0.3">
      <c r="A962" s="1601"/>
      <c r="B962" s="1559"/>
      <c r="C962" s="966" t="s">
        <v>1768</v>
      </c>
      <c r="D962" s="967"/>
      <c r="E962" s="967"/>
      <c r="F962" s="1045"/>
      <c r="G962" s="559" t="s">
        <v>1414</v>
      </c>
      <c r="H962" s="966" t="s">
        <v>70</v>
      </c>
      <c r="I962" s="767"/>
      <c r="J962" s="467" t="s">
        <v>1415</v>
      </c>
      <c r="K962" s="780"/>
      <c r="L962" s="1076"/>
      <c r="M962" s="1085" t="str">
        <f t="shared" si="191"/>
        <v/>
      </c>
      <c r="N962" s="1216" t="str">
        <f t="shared" si="190"/>
        <v/>
      </c>
      <c r="O962" s="1186"/>
      <c r="P962" s="1013" t="str">
        <f t="shared" si="187"/>
        <v/>
      </c>
      <c r="Q962" s="1272"/>
      <c r="R962" s="1283"/>
      <c r="S962" s="1014" t="str">
        <f t="shared" si="188"/>
        <v/>
      </c>
      <c r="T962" s="1231" t="str">
        <f t="shared" si="192"/>
        <v>Sin Iniciar</v>
      </c>
      <c r="U962" s="1164" t="str">
        <f t="shared" si="193"/>
        <v>6</v>
      </c>
      <c r="V962" s="845"/>
      <c r="W962" s="1302">
        <f t="shared" si="189"/>
        <v>1</v>
      </c>
    </row>
    <row r="963" spans="1:23" s="105" customFormat="1" ht="39" hidden="1" customHeight="1" outlineLevel="3" thickBot="1" x14ac:dyDescent="0.3">
      <c r="A963" s="1601"/>
      <c r="B963" s="1559"/>
      <c r="C963" s="966" t="s">
        <v>1768</v>
      </c>
      <c r="D963" s="967"/>
      <c r="E963" s="967"/>
      <c r="F963" s="1045"/>
      <c r="G963" s="559" t="s">
        <v>1416</v>
      </c>
      <c r="H963" s="966" t="s">
        <v>70</v>
      </c>
      <c r="I963" s="767"/>
      <c r="J963" s="467">
        <v>4</v>
      </c>
      <c r="K963" s="780"/>
      <c r="L963" s="1076"/>
      <c r="M963" s="1085" t="str">
        <f t="shared" si="191"/>
        <v/>
      </c>
      <c r="N963" s="1216" t="str">
        <f t="shared" si="190"/>
        <v/>
      </c>
      <c r="O963" s="1186"/>
      <c r="P963" s="1013" t="str">
        <f t="shared" si="187"/>
        <v/>
      </c>
      <c r="Q963" s="1272"/>
      <c r="R963" s="1283"/>
      <c r="S963" s="1014" t="str">
        <f t="shared" si="188"/>
        <v/>
      </c>
      <c r="T963" s="1231" t="str">
        <f t="shared" si="192"/>
        <v>Sin Iniciar</v>
      </c>
      <c r="U963" s="1164" t="str">
        <f t="shared" si="193"/>
        <v>6</v>
      </c>
      <c r="V963" s="845"/>
      <c r="W963" s="1302">
        <f t="shared" si="189"/>
        <v>1</v>
      </c>
    </row>
    <row r="964" spans="1:23" s="105" customFormat="1" ht="51.75" hidden="1" customHeight="1" outlineLevel="3" thickBot="1" x14ac:dyDescent="0.3">
      <c r="A964" s="1601"/>
      <c r="B964" s="1559"/>
      <c r="C964" s="966" t="s">
        <v>1768</v>
      </c>
      <c r="D964" s="967"/>
      <c r="E964" s="967"/>
      <c r="F964" s="1045"/>
      <c r="G964" s="559" t="s">
        <v>1417</v>
      </c>
      <c r="H964" s="966" t="s">
        <v>70</v>
      </c>
      <c r="I964" s="767"/>
      <c r="J964" s="467" t="s">
        <v>1388</v>
      </c>
      <c r="K964" s="780"/>
      <c r="L964" s="1076"/>
      <c r="M964" s="1085" t="str">
        <f t="shared" si="191"/>
        <v/>
      </c>
      <c r="N964" s="1216" t="str">
        <f t="shared" si="190"/>
        <v/>
      </c>
      <c r="O964" s="1186"/>
      <c r="P964" s="1013" t="str">
        <f t="shared" si="187"/>
        <v/>
      </c>
      <c r="Q964" s="1272"/>
      <c r="R964" s="1283"/>
      <c r="S964" s="1014" t="str">
        <f t="shared" si="188"/>
        <v/>
      </c>
      <c r="T964" s="1231" t="str">
        <f t="shared" si="192"/>
        <v>Sin Iniciar</v>
      </c>
      <c r="U964" s="1164" t="str">
        <f t="shared" si="193"/>
        <v>6</v>
      </c>
      <c r="V964" s="845"/>
      <c r="W964" s="1302">
        <f t="shared" si="189"/>
        <v>1</v>
      </c>
    </row>
    <row r="965" spans="1:23" s="105" customFormat="1" ht="39" hidden="1" customHeight="1" outlineLevel="3" thickBot="1" x14ac:dyDescent="0.3">
      <c r="A965" s="1601"/>
      <c r="B965" s="1559"/>
      <c r="C965" s="966" t="s">
        <v>1768</v>
      </c>
      <c r="D965" s="967"/>
      <c r="E965" s="967"/>
      <c r="F965" s="1045"/>
      <c r="G965" s="559" t="s">
        <v>1418</v>
      </c>
      <c r="H965" s="966" t="s">
        <v>70</v>
      </c>
      <c r="I965" s="767"/>
      <c r="J965" s="467">
        <v>2</v>
      </c>
      <c r="K965" s="780"/>
      <c r="L965" s="1076"/>
      <c r="M965" s="1085" t="str">
        <f t="shared" si="191"/>
        <v/>
      </c>
      <c r="N965" s="1216" t="str">
        <f t="shared" si="190"/>
        <v/>
      </c>
      <c r="O965" s="1186"/>
      <c r="P965" s="1013" t="str">
        <f t="shared" si="187"/>
        <v/>
      </c>
      <c r="Q965" s="1272"/>
      <c r="R965" s="1283"/>
      <c r="S965" s="1014" t="str">
        <f t="shared" si="188"/>
        <v/>
      </c>
      <c r="T965" s="1231" t="str">
        <f t="shared" si="192"/>
        <v>Sin Iniciar</v>
      </c>
      <c r="U965" s="1164" t="str">
        <f t="shared" si="193"/>
        <v>6</v>
      </c>
      <c r="V965" s="845"/>
      <c r="W965" s="1302">
        <f t="shared" si="189"/>
        <v>1</v>
      </c>
    </row>
    <row r="966" spans="1:23" s="105" customFormat="1" ht="35.25" hidden="1" customHeight="1" outlineLevel="3" thickBot="1" x14ac:dyDescent="0.3">
      <c r="A966" s="1601"/>
      <c r="B966" s="1559"/>
      <c r="C966" s="966" t="s">
        <v>1768</v>
      </c>
      <c r="D966" s="967"/>
      <c r="E966" s="967"/>
      <c r="F966" s="1045"/>
      <c r="G966" s="559" t="s">
        <v>1419</v>
      </c>
      <c r="H966" s="966" t="s">
        <v>70</v>
      </c>
      <c r="I966" s="767"/>
      <c r="J966" s="467" t="s">
        <v>1388</v>
      </c>
      <c r="K966" s="780"/>
      <c r="L966" s="1076"/>
      <c r="M966" s="1085" t="str">
        <f t="shared" si="191"/>
        <v/>
      </c>
      <c r="N966" s="1216" t="str">
        <f t="shared" si="190"/>
        <v/>
      </c>
      <c r="O966" s="1186"/>
      <c r="P966" s="1013" t="str">
        <f t="shared" si="187"/>
        <v/>
      </c>
      <c r="Q966" s="1272"/>
      <c r="R966" s="1283"/>
      <c r="S966" s="1014" t="str">
        <f t="shared" si="188"/>
        <v/>
      </c>
      <c r="T966" s="1231" t="str">
        <f t="shared" si="192"/>
        <v>Sin Iniciar</v>
      </c>
      <c r="U966" s="1164" t="str">
        <f t="shared" si="193"/>
        <v>6</v>
      </c>
      <c r="V966" s="845"/>
      <c r="W966" s="1302">
        <f t="shared" si="189"/>
        <v>1</v>
      </c>
    </row>
    <row r="967" spans="1:23" s="105" customFormat="1" ht="35.25" hidden="1" customHeight="1" outlineLevel="3" thickBot="1" x14ac:dyDescent="0.3">
      <c r="A967" s="1601"/>
      <c r="B967" s="1559"/>
      <c r="C967" s="966" t="s">
        <v>1768</v>
      </c>
      <c r="D967" s="967"/>
      <c r="E967" s="967"/>
      <c r="F967" s="1045"/>
      <c r="G967" s="559" t="s">
        <v>1420</v>
      </c>
      <c r="H967" s="966" t="s">
        <v>70</v>
      </c>
      <c r="I967" s="767"/>
      <c r="J967" s="467">
        <v>5</v>
      </c>
      <c r="K967" s="780"/>
      <c r="L967" s="1076"/>
      <c r="M967" s="1085" t="str">
        <f t="shared" si="191"/>
        <v/>
      </c>
      <c r="N967" s="1216" t="str">
        <f t="shared" si="190"/>
        <v/>
      </c>
      <c r="O967" s="1186"/>
      <c r="P967" s="1013" t="str">
        <f t="shared" si="187"/>
        <v/>
      </c>
      <c r="Q967" s="1272"/>
      <c r="R967" s="1283"/>
      <c r="S967" s="1014" t="str">
        <f t="shared" si="188"/>
        <v/>
      </c>
      <c r="T967" s="1231" t="str">
        <f t="shared" si="192"/>
        <v>Sin Iniciar</v>
      </c>
      <c r="U967" s="1164" t="str">
        <f t="shared" si="193"/>
        <v>6</v>
      </c>
      <c r="V967" s="845"/>
      <c r="W967" s="1302">
        <f t="shared" si="189"/>
        <v>1</v>
      </c>
    </row>
    <row r="968" spans="1:23" s="105" customFormat="1" ht="35.25" hidden="1" customHeight="1" outlineLevel="3" thickBot="1" x14ac:dyDescent="0.3">
      <c r="A968" s="1601"/>
      <c r="B968" s="1559"/>
      <c r="C968" s="966" t="s">
        <v>1768</v>
      </c>
      <c r="D968" s="967"/>
      <c r="E968" s="967"/>
      <c r="F968" s="1045"/>
      <c r="G968" s="559" t="s">
        <v>1421</v>
      </c>
      <c r="H968" s="966" t="s">
        <v>70</v>
      </c>
      <c r="I968" s="767"/>
      <c r="J968" s="467">
        <v>5</v>
      </c>
      <c r="K968" s="780"/>
      <c r="L968" s="1076"/>
      <c r="M968" s="1085" t="str">
        <f t="shared" si="191"/>
        <v/>
      </c>
      <c r="N968" s="1216" t="str">
        <f t="shared" si="190"/>
        <v/>
      </c>
      <c r="O968" s="1186"/>
      <c r="P968" s="1013" t="str">
        <f t="shared" si="187"/>
        <v/>
      </c>
      <c r="Q968" s="1272"/>
      <c r="R968" s="1283"/>
      <c r="S968" s="1014" t="str">
        <f t="shared" si="188"/>
        <v/>
      </c>
      <c r="T968" s="1231" t="str">
        <f t="shared" si="192"/>
        <v>Sin Iniciar</v>
      </c>
      <c r="U968" s="1164" t="str">
        <f t="shared" si="193"/>
        <v>6</v>
      </c>
      <c r="V968" s="845"/>
      <c r="W968" s="1302">
        <f t="shared" si="189"/>
        <v>1</v>
      </c>
    </row>
    <row r="969" spans="1:23" s="105" customFormat="1" ht="35.25" hidden="1" customHeight="1" outlineLevel="3" thickBot="1" x14ac:dyDescent="0.3">
      <c r="A969" s="1601"/>
      <c r="B969" s="1559"/>
      <c r="C969" s="966" t="s">
        <v>1768</v>
      </c>
      <c r="D969" s="967"/>
      <c r="E969" s="967"/>
      <c r="F969" s="1045"/>
      <c r="G969" s="559" t="s">
        <v>1422</v>
      </c>
      <c r="H969" s="966" t="s">
        <v>70</v>
      </c>
      <c r="I969" s="767"/>
      <c r="J969" s="467">
        <v>5</v>
      </c>
      <c r="K969" s="780"/>
      <c r="L969" s="1076"/>
      <c r="M969" s="1085" t="str">
        <f t="shared" si="191"/>
        <v/>
      </c>
      <c r="N969" s="1216" t="str">
        <f t="shared" si="190"/>
        <v/>
      </c>
      <c r="O969" s="1186"/>
      <c r="P969" s="1013" t="str">
        <f t="shared" si="187"/>
        <v/>
      </c>
      <c r="Q969" s="1272"/>
      <c r="R969" s="1283"/>
      <c r="S969" s="1014" t="str">
        <f t="shared" si="188"/>
        <v/>
      </c>
      <c r="T969" s="1231" t="str">
        <f t="shared" si="192"/>
        <v>Sin Iniciar</v>
      </c>
      <c r="U969" s="1164" t="str">
        <f t="shared" si="193"/>
        <v>6</v>
      </c>
      <c r="V969" s="845"/>
      <c r="W969" s="1302">
        <f t="shared" si="189"/>
        <v>1</v>
      </c>
    </row>
    <row r="970" spans="1:23" s="105" customFormat="1" ht="39" hidden="1" customHeight="1" outlineLevel="3" thickBot="1" x14ac:dyDescent="0.3">
      <c r="A970" s="1601"/>
      <c r="B970" s="1559"/>
      <c r="C970" s="966" t="s">
        <v>1768</v>
      </c>
      <c r="D970" s="967"/>
      <c r="E970" s="967"/>
      <c r="F970" s="1045"/>
      <c r="G970" s="559" t="s">
        <v>1423</v>
      </c>
      <c r="H970" s="966" t="s">
        <v>70</v>
      </c>
      <c r="I970" s="767"/>
      <c r="J970" s="467" t="s">
        <v>1399</v>
      </c>
      <c r="K970" s="780"/>
      <c r="L970" s="1076"/>
      <c r="M970" s="1085" t="str">
        <f t="shared" si="191"/>
        <v/>
      </c>
      <c r="N970" s="1216" t="str">
        <f t="shared" si="190"/>
        <v/>
      </c>
      <c r="O970" s="1186"/>
      <c r="P970" s="1013" t="str">
        <f t="shared" si="187"/>
        <v/>
      </c>
      <c r="Q970" s="1272"/>
      <c r="R970" s="1283"/>
      <c r="S970" s="1014" t="str">
        <f t="shared" si="188"/>
        <v/>
      </c>
      <c r="T970" s="1231" t="str">
        <f t="shared" si="192"/>
        <v>Sin Iniciar</v>
      </c>
      <c r="U970" s="1164" t="str">
        <f t="shared" si="193"/>
        <v>6</v>
      </c>
      <c r="V970" s="845"/>
      <c r="W970" s="1302">
        <f t="shared" si="189"/>
        <v>1</v>
      </c>
    </row>
    <row r="971" spans="1:23" s="105" customFormat="1" ht="39" hidden="1" customHeight="1" outlineLevel="3" thickBot="1" x14ac:dyDescent="0.3">
      <c r="A971" s="1601"/>
      <c r="B971" s="1559"/>
      <c r="C971" s="966" t="s">
        <v>1768</v>
      </c>
      <c r="D971" s="967"/>
      <c r="E971" s="967"/>
      <c r="F971" s="1045"/>
      <c r="G971" s="559" t="s">
        <v>1424</v>
      </c>
      <c r="H971" s="966" t="s">
        <v>70</v>
      </c>
      <c r="I971" s="767"/>
      <c r="J971" s="467" t="s">
        <v>1399</v>
      </c>
      <c r="K971" s="780"/>
      <c r="L971" s="1076"/>
      <c r="M971" s="1085" t="str">
        <f t="shared" si="191"/>
        <v/>
      </c>
      <c r="N971" s="1216" t="str">
        <f t="shared" si="190"/>
        <v/>
      </c>
      <c r="O971" s="1186"/>
      <c r="P971" s="1013" t="str">
        <f t="shared" si="187"/>
        <v/>
      </c>
      <c r="Q971" s="1272"/>
      <c r="R971" s="1283"/>
      <c r="S971" s="1014" t="str">
        <f t="shared" si="188"/>
        <v/>
      </c>
      <c r="T971" s="1231" t="str">
        <f t="shared" si="192"/>
        <v>Sin Iniciar</v>
      </c>
      <c r="U971" s="1164" t="str">
        <f t="shared" si="193"/>
        <v>6</v>
      </c>
      <c r="V971" s="845"/>
      <c r="W971" s="1302">
        <f t="shared" si="189"/>
        <v>1</v>
      </c>
    </row>
    <row r="972" spans="1:23" s="105" customFormat="1" ht="39" hidden="1" customHeight="1" outlineLevel="3" thickBot="1" x14ac:dyDescent="0.3">
      <c r="A972" s="1601"/>
      <c r="B972" s="1559"/>
      <c r="C972" s="966" t="s">
        <v>1768</v>
      </c>
      <c r="D972" s="967"/>
      <c r="E972" s="967"/>
      <c r="F972" s="1045"/>
      <c r="G972" s="559" t="s">
        <v>1425</v>
      </c>
      <c r="H972" s="966" t="s">
        <v>70</v>
      </c>
      <c r="I972" s="767"/>
      <c r="J972" s="467" t="s">
        <v>1426</v>
      </c>
      <c r="K972" s="780"/>
      <c r="L972" s="1076"/>
      <c r="M972" s="1085" t="str">
        <f t="shared" si="191"/>
        <v/>
      </c>
      <c r="N972" s="1216" t="str">
        <f t="shared" si="190"/>
        <v/>
      </c>
      <c r="O972" s="1186"/>
      <c r="P972" s="1013" t="str">
        <f t="shared" si="187"/>
        <v/>
      </c>
      <c r="Q972" s="1272"/>
      <c r="R972" s="1283"/>
      <c r="S972" s="1014" t="str">
        <f t="shared" si="188"/>
        <v/>
      </c>
      <c r="T972" s="1231" t="str">
        <f t="shared" si="192"/>
        <v>Sin Iniciar</v>
      </c>
      <c r="U972" s="1164" t="str">
        <f t="shared" si="193"/>
        <v>6</v>
      </c>
      <c r="V972" s="845"/>
      <c r="W972" s="1302">
        <f t="shared" si="189"/>
        <v>1</v>
      </c>
    </row>
    <row r="973" spans="1:23" s="105" customFormat="1" ht="39" hidden="1" customHeight="1" outlineLevel="3" thickBot="1" x14ac:dyDescent="0.3">
      <c r="A973" s="1601"/>
      <c r="B973" s="1559"/>
      <c r="C973" s="966" t="s">
        <v>1768</v>
      </c>
      <c r="D973" s="967"/>
      <c r="E973" s="967"/>
      <c r="F973" s="1045"/>
      <c r="G973" s="559" t="s">
        <v>1427</v>
      </c>
      <c r="H973" s="966" t="s">
        <v>70</v>
      </c>
      <c r="I973" s="767"/>
      <c r="J973" s="467" t="s">
        <v>1426</v>
      </c>
      <c r="K973" s="780"/>
      <c r="L973" s="1076"/>
      <c r="M973" s="1085" t="str">
        <f t="shared" si="191"/>
        <v/>
      </c>
      <c r="N973" s="1216" t="str">
        <f t="shared" si="190"/>
        <v/>
      </c>
      <c r="O973" s="1186"/>
      <c r="P973" s="1013" t="str">
        <f t="shared" si="187"/>
        <v/>
      </c>
      <c r="Q973" s="1272"/>
      <c r="R973" s="1283"/>
      <c r="S973" s="1014" t="str">
        <f t="shared" si="188"/>
        <v/>
      </c>
      <c r="T973" s="1231" t="str">
        <f t="shared" si="192"/>
        <v>Sin Iniciar</v>
      </c>
      <c r="U973" s="1164" t="str">
        <f t="shared" si="193"/>
        <v>6</v>
      </c>
      <c r="V973" s="845"/>
      <c r="W973" s="1302">
        <f t="shared" si="189"/>
        <v>1</v>
      </c>
    </row>
    <row r="974" spans="1:23" s="105" customFormat="1" ht="39" hidden="1" customHeight="1" outlineLevel="3" thickBot="1" x14ac:dyDescent="0.3">
      <c r="A974" s="1601"/>
      <c r="B974" s="1559"/>
      <c r="C974" s="966" t="s">
        <v>1768</v>
      </c>
      <c r="D974" s="967"/>
      <c r="E974" s="967"/>
      <c r="F974" s="1045"/>
      <c r="G974" s="559" t="s">
        <v>1428</v>
      </c>
      <c r="H974" s="966" t="s">
        <v>70</v>
      </c>
      <c r="I974" s="767"/>
      <c r="J974" s="467" t="s">
        <v>1399</v>
      </c>
      <c r="K974" s="780"/>
      <c r="L974" s="1076"/>
      <c r="M974" s="1085" t="str">
        <f t="shared" si="191"/>
        <v/>
      </c>
      <c r="N974" s="1216" t="str">
        <f t="shared" si="190"/>
        <v/>
      </c>
      <c r="O974" s="1186"/>
      <c r="P974" s="1013" t="str">
        <f t="shared" si="187"/>
        <v/>
      </c>
      <c r="Q974" s="1272"/>
      <c r="R974" s="1283"/>
      <c r="S974" s="1014" t="str">
        <f t="shared" si="188"/>
        <v/>
      </c>
      <c r="T974" s="1231" t="str">
        <f t="shared" si="192"/>
        <v>Sin Iniciar</v>
      </c>
      <c r="U974" s="1164" t="str">
        <f t="shared" si="193"/>
        <v>6</v>
      </c>
      <c r="V974" s="845"/>
      <c r="W974" s="1302">
        <f t="shared" si="189"/>
        <v>1</v>
      </c>
    </row>
    <row r="975" spans="1:23" s="105" customFormat="1" ht="39" hidden="1" customHeight="1" outlineLevel="3" thickBot="1" x14ac:dyDescent="0.3">
      <c r="A975" s="1601"/>
      <c r="B975" s="1559"/>
      <c r="C975" s="966" t="s">
        <v>1768</v>
      </c>
      <c r="D975" s="967"/>
      <c r="E975" s="967"/>
      <c r="F975" s="1045"/>
      <c r="G975" s="559" t="s">
        <v>1429</v>
      </c>
      <c r="H975" s="966" t="s">
        <v>70</v>
      </c>
      <c r="I975" s="767"/>
      <c r="J975" s="467" t="s">
        <v>1399</v>
      </c>
      <c r="K975" s="780"/>
      <c r="L975" s="1076"/>
      <c r="M975" s="1085" t="str">
        <f t="shared" si="191"/>
        <v/>
      </c>
      <c r="N975" s="1216" t="str">
        <f t="shared" si="190"/>
        <v/>
      </c>
      <c r="O975" s="1186"/>
      <c r="P975" s="1013" t="str">
        <f t="shared" si="187"/>
        <v/>
      </c>
      <c r="Q975" s="1272"/>
      <c r="R975" s="1283"/>
      <c r="S975" s="1014" t="str">
        <f t="shared" si="188"/>
        <v/>
      </c>
      <c r="T975" s="1231" t="str">
        <f t="shared" si="192"/>
        <v>Sin Iniciar</v>
      </c>
      <c r="U975" s="1164" t="str">
        <f t="shared" si="193"/>
        <v>6</v>
      </c>
      <c r="V975" s="845"/>
      <c r="W975" s="1302">
        <f t="shared" si="189"/>
        <v>1</v>
      </c>
    </row>
    <row r="976" spans="1:23" s="105" customFormat="1" ht="35.25" hidden="1" customHeight="1" outlineLevel="3" thickBot="1" x14ac:dyDescent="0.3">
      <c r="A976" s="1601"/>
      <c r="B976" s="1559"/>
      <c r="C976" s="966" t="s">
        <v>1768</v>
      </c>
      <c r="D976" s="967"/>
      <c r="E976" s="967"/>
      <c r="F976" s="1045"/>
      <c r="G976" s="559" t="s">
        <v>1430</v>
      </c>
      <c r="H976" s="966" t="s">
        <v>70</v>
      </c>
      <c r="I976" s="767"/>
      <c r="J976" s="467">
        <v>8</v>
      </c>
      <c r="K976" s="780"/>
      <c r="L976" s="1076"/>
      <c r="M976" s="1085" t="str">
        <f t="shared" si="191"/>
        <v/>
      </c>
      <c r="N976" s="1216" t="str">
        <f t="shared" si="190"/>
        <v/>
      </c>
      <c r="O976" s="1186"/>
      <c r="P976" s="1013" t="str">
        <f t="shared" si="187"/>
        <v/>
      </c>
      <c r="Q976" s="1272"/>
      <c r="R976" s="1283"/>
      <c r="S976" s="1014" t="str">
        <f t="shared" si="188"/>
        <v/>
      </c>
      <c r="T976" s="1231" t="str">
        <f t="shared" si="192"/>
        <v>Sin Iniciar</v>
      </c>
      <c r="U976" s="1164" t="str">
        <f t="shared" si="193"/>
        <v>6</v>
      </c>
      <c r="V976" s="845"/>
      <c r="W976" s="1302">
        <f t="shared" si="189"/>
        <v>1</v>
      </c>
    </row>
    <row r="977" spans="1:23" s="105" customFormat="1" ht="35.25" hidden="1" customHeight="1" outlineLevel="3" thickBot="1" x14ac:dyDescent="0.3">
      <c r="A977" s="1601"/>
      <c r="B977" s="1559"/>
      <c r="C977" s="966" t="s">
        <v>1768</v>
      </c>
      <c r="D977" s="967"/>
      <c r="E977" s="967"/>
      <c r="F977" s="1045"/>
      <c r="G977" s="559" t="s">
        <v>1431</v>
      </c>
      <c r="H977" s="966" t="s">
        <v>70</v>
      </c>
      <c r="I977" s="767"/>
      <c r="J977" s="467" t="s">
        <v>1432</v>
      </c>
      <c r="K977" s="780"/>
      <c r="L977" s="1076"/>
      <c r="M977" s="1085" t="str">
        <f t="shared" si="191"/>
        <v/>
      </c>
      <c r="N977" s="1216" t="str">
        <f t="shared" si="190"/>
        <v/>
      </c>
      <c r="O977" s="1186"/>
      <c r="P977" s="1013" t="str">
        <f t="shared" ref="P977:P1040" si="194">+IF(N977="","",IFERROR(IF(MONTH($C$2)&lt;MONTH(D977),"",IF(E977&lt;$C$2,1,IF(D977&lt;$C$2,($C$2-D977)/(E977-D977),0))),0))</f>
        <v/>
      </c>
      <c r="Q977" s="1272"/>
      <c r="R977" s="1283"/>
      <c r="S977" s="1014" t="str">
        <f t="shared" ref="S977:S1040" si="195">IF(P977="","",IF(Q977&gt;P977,1,(Q977/P977)))</f>
        <v/>
      </c>
      <c r="T977" s="1231" t="str">
        <f t="shared" si="192"/>
        <v>Sin Iniciar</v>
      </c>
      <c r="U977" s="1164" t="str">
        <f t="shared" si="193"/>
        <v>6</v>
      </c>
      <c r="V977" s="845"/>
      <c r="W977" s="1302">
        <f t="shared" si="189"/>
        <v>1</v>
      </c>
    </row>
    <row r="978" spans="1:23" s="105" customFormat="1" ht="35.25" hidden="1" customHeight="1" outlineLevel="3" thickBot="1" x14ac:dyDescent="0.3">
      <c r="A978" s="1601"/>
      <c r="B978" s="1559"/>
      <c r="C978" s="966" t="s">
        <v>1768</v>
      </c>
      <c r="D978" s="967"/>
      <c r="E978" s="967"/>
      <c r="F978" s="1045"/>
      <c r="G978" s="559" t="s">
        <v>1433</v>
      </c>
      <c r="H978" s="966" t="s">
        <v>70</v>
      </c>
      <c r="I978" s="767"/>
      <c r="J978" s="467" t="s">
        <v>1399</v>
      </c>
      <c r="K978" s="780"/>
      <c r="L978" s="1076"/>
      <c r="M978" s="1085" t="str">
        <f t="shared" si="191"/>
        <v/>
      </c>
      <c r="N978" s="1216" t="str">
        <f t="shared" si="190"/>
        <v/>
      </c>
      <c r="O978" s="1186"/>
      <c r="P978" s="1013" t="str">
        <f t="shared" si="194"/>
        <v/>
      </c>
      <c r="Q978" s="1272"/>
      <c r="R978" s="1283"/>
      <c r="S978" s="1014" t="str">
        <f t="shared" si="195"/>
        <v/>
      </c>
      <c r="T978" s="1231" t="str">
        <f t="shared" si="192"/>
        <v>Sin Iniciar</v>
      </c>
      <c r="U978" s="1164" t="str">
        <f t="shared" si="193"/>
        <v>6</v>
      </c>
      <c r="V978" s="845"/>
      <c r="W978" s="1302">
        <f t="shared" si="189"/>
        <v>1</v>
      </c>
    </row>
    <row r="979" spans="1:23" s="105" customFormat="1" ht="35.25" hidden="1" customHeight="1" outlineLevel="3" thickBot="1" x14ac:dyDescent="0.3">
      <c r="A979" s="1601"/>
      <c r="B979" s="1559"/>
      <c r="C979" s="966" t="s">
        <v>1768</v>
      </c>
      <c r="D979" s="967"/>
      <c r="E979" s="967"/>
      <c r="F979" s="1045"/>
      <c r="G979" s="559" t="s">
        <v>1434</v>
      </c>
      <c r="H979" s="966" t="s">
        <v>70</v>
      </c>
      <c r="I979" s="767"/>
      <c r="J979" s="467" t="s">
        <v>1399</v>
      </c>
      <c r="K979" s="780"/>
      <c r="L979" s="1076"/>
      <c r="M979" s="1085" t="str">
        <f t="shared" si="191"/>
        <v/>
      </c>
      <c r="N979" s="1216" t="str">
        <f t="shared" si="190"/>
        <v/>
      </c>
      <c r="O979" s="1186"/>
      <c r="P979" s="1013" t="str">
        <f t="shared" si="194"/>
        <v/>
      </c>
      <c r="Q979" s="1272"/>
      <c r="R979" s="1283"/>
      <c r="S979" s="1014" t="str">
        <f t="shared" si="195"/>
        <v/>
      </c>
      <c r="T979" s="1231" t="str">
        <f t="shared" si="192"/>
        <v>Sin Iniciar</v>
      </c>
      <c r="U979" s="1164" t="str">
        <f t="shared" si="193"/>
        <v>6</v>
      </c>
      <c r="V979" s="845"/>
      <c r="W979" s="1302">
        <f t="shared" si="189"/>
        <v>1</v>
      </c>
    </row>
    <row r="980" spans="1:23" s="105" customFormat="1" ht="35.25" hidden="1" customHeight="1" outlineLevel="3" thickBot="1" x14ac:dyDescent="0.3">
      <c r="A980" s="1601"/>
      <c r="B980" s="1559"/>
      <c r="C980" s="966" t="s">
        <v>1768</v>
      </c>
      <c r="D980" s="967"/>
      <c r="E980" s="967"/>
      <c r="F980" s="1045"/>
      <c r="G980" s="559" t="s">
        <v>1435</v>
      </c>
      <c r="H980" s="966" t="s">
        <v>70</v>
      </c>
      <c r="I980" s="767"/>
      <c r="J980" s="467" t="s">
        <v>1399</v>
      </c>
      <c r="K980" s="780"/>
      <c r="L980" s="1076"/>
      <c r="M980" s="1085" t="str">
        <f t="shared" si="191"/>
        <v/>
      </c>
      <c r="N980" s="1216" t="str">
        <f t="shared" si="190"/>
        <v/>
      </c>
      <c r="O980" s="1186"/>
      <c r="P980" s="1013" t="str">
        <f t="shared" si="194"/>
        <v/>
      </c>
      <c r="Q980" s="1272"/>
      <c r="R980" s="1283"/>
      <c r="S980" s="1014" t="str">
        <f t="shared" si="195"/>
        <v/>
      </c>
      <c r="T980" s="1231" t="str">
        <f t="shared" si="192"/>
        <v>Sin Iniciar</v>
      </c>
      <c r="U980" s="1164" t="str">
        <f t="shared" si="193"/>
        <v>6</v>
      </c>
      <c r="V980" s="845"/>
      <c r="W980" s="1302">
        <f t="shared" si="189"/>
        <v>1</v>
      </c>
    </row>
    <row r="981" spans="1:23" s="105" customFormat="1" ht="35.25" hidden="1" customHeight="1" outlineLevel="3" thickBot="1" x14ac:dyDescent="0.3">
      <c r="A981" s="1601"/>
      <c r="B981" s="1559"/>
      <c r="C981" s="966" t="s">
        <v>1768</v>
      </c>
      <c r="D981" s="967"/>
      <c r="E981" s="967"/>
      <c r="F981" s="1045"/>
      <c r="G981" s="559" t="s">
        <v>1436</v>
      </c>
      <c r="H981" s="966" t="s">
        <v>70</v>
      </c>
      <c r="I981" s="767"/>
      <c r="J981" s="467" t="s">
        <v>1399</v>
      </c>
      <c r="K981" s="780"/>
      <c r="L981" s="1076"/>
      <c r="M981" s="1085" t="str">
        <f t="shared" si="191"/>
        <v/>
      </c>
      <c r="N981" s="1216" t="str">
        <f t="shared" si="190"/>
        <v/>
      </c>
      <c r="O981" s="1186"/>
      <c r="P981" s="1013" t="str">
        <f t="shared" si="194"/>
        <v/>
      </c>
      <c r="Q981" s="1272"/>
      <c r="R981" s="1283"/>
      <c r="S981" s="1014" t="str">
        <f t="shared" si="195"/>
        <v/>
      </c>
      <c r="T981" s="1231" t="str">
        <f t="shared" si="192"/>
        <v>Sin Iniciar</v>
      </c>
      <c r="U981" s="1164" t="str">
        <f t="shared" si="193"/>
        <v>6</v>
      </c>
      <c r="V981" s="845"/>
      <c r="W981" s="1302">
        <f t="shared" si="189"/>
        <v>1</v>
      </c>
    </row>
    <row r="982" spans="1:23" s="105" customFormat="1" ht="35.25" hidden="1" customHeight="1" outlineLevel="3" thickBot="1" x14ac:dyDescent="0.3">
      <c r="A982" s="1601"/>
      <c r="B982" s="1559"/>
      <c r="C982" s="966" t="s">
        <v>1768</v>
      </c>
      <c r="D982" s="967"/>
      <c r="E982" s="967"/>
      <c r="F982" s="1045"/>
      <c r="G982" s="559" t="s">
        <v>1437</v>
      </c>
      <c r="H982" s="966" t="s">
        <v>70</v>
      </c>
      <c r="I982" s="767"/>
      <c r="J982" s="467" t="s">
        <v>1399</v>
      </c>
      <c r="K982" s="780"/>
      <c r="L982" s="1076"/>
      <c r="M982" s="1085" t="str">
        <f t="shared" si="191"/>
        <v/>
      </c>
      <c r="N982" s="1216" t="str">
        <f t="shared" si="190"/>
        <v/>
      </c>
      <c r="O982" s="1186"/>
      <c r="P982" s="1013" t="str">
        <f t="shared" si="194"/>
        <v/>
      </c>
      <c r="Q982" s="1272"/>
      <c r="R982" s="1283"/>
      <c r="S982" s="1014" t="str">
        <f t="shared" si="195"/>
        <v/>
      </c>
      <c r="T982" s="1231" t="str">
        <f t="shared" si="192"/>
        <v>Sin Iniciar</v>
      </c>
      <c r="U982" s="1164" t="str">
        <f t="shared" si="193"/>
        <v>6</v>
      </c>
      <c r="V982" s="845"/>
      <c r="W982" s="1302">
        <f t="shared" si="189"/>
        <v>1</v>
      </c>
    </row>
    <row r="983" spans="1:23" s="105" customFormat="1" ht="39" hidden="1" customHeight="1" outlineLevel="3" thickBot="1" x14ac:dyDescent="0.3">
      <c r="A983" s="1601"/>
      <c r="B983" s="1559"/>
      <c r="C983" s="966" t="s">
        <v>1768</v>
      </c>
      <c r="D983" s="967"/>
      <c r="E983" s="967"/>
      <c r="F983" s="1045"/>
      <c r="G983" s="559" t="s">
        <v>1438</v>
      </c>
      <c r="H983" s="966" t="s">
        <v>70</v>
      </c>
      <c r="I983" s="767"/>
      <c r="J983" s="467" t="s">
        <v>1426</v>
      </c>
      <c r="K983" s="780"/>
      <c r="L983" s="1076"/>
      <c r="M983" s="1085" t="str">
        <f t="shared" si="191"/>
        <v/>
      </c>
      <c r="N983" s="1216" t="str">
        <f t="shared" si="190"/>
        <v/>
      </c>
      <c r="O983" s="1186"/>
      <c r="P983" s="1013" t="str">
        <f t="shared" si="194"/>
        <v/>
      </c>
      <c r="Q983" s="1272"/>
      <c r="R983" s="1283"/>
      <c r="S983" s="1014" t="str">
        <f t="shared" si="195"/>
        <v/>
      </c>
      <c r="T983" s="1231" t="str">
        <f t="shared" si="192"/>
        <v>Sin Iniciar</v>
      </c>
      <c r="U983" s="1164" t="str">
        <f t="shared" si="193"/>
        <v>6</v>
      </c>
      <c r="V983" s="845"/>
      <c r="W983" s="1302">
        <f t="shared" si="189"/>
        <v>1</v>
      </c>
    </row>
    <row r="984" spans="1:23" s="105" customFormat="1" ht="51.75" hidden="1" customHeight="1" outlineLevel="3" thickBot="1" x14ac:dyDescent="0.3">
      <c r="A984" s="1601"/>
      <c r="B984" s="1559"/>
      <c r="C984" s="966" t="s">
        <v>1768</v>
      </c>
      <c r="D984" s="967"/>
      <c r="E984" s="967"/>
      <c r="F984" s="1045"/>
      <c r="G984" s="559" t="s">
        <v>1439</v>
      </c>
      <c r="H984" s="966" t="s">
        <v>70</v>
      </c>
      <c r="I984" s="767"/>
      <c r="J984" s="467" t="s">
        <v>1426</v>
      </c>
      <c r="K984" s="780"/>
      <c r="L984" s="1076"/>
      <c r="M984" s="1085" t="str">
        <f t="shared" si="191"/>
        <v/>
      </c>
      <c r="N984" s="1216" t="str">
        <f t="shared" si="190"/>
        <v/>
      </c>
      <c r="O984" s="1186"/>
      <c r="P984" s="1013" t="str">
        <f t="shared" si="194"/>
        <v/>
      </c>
      <c r="Q984" s="1272"/>
      <c r="R984" s="1283"/>
      <c r="S984" s="1014" t="str">
        <f t="shared" si="195"/>
        <v/>
      </c>
      <c r="T984" s="1231" t="str">
        <f t="shared" si="192"/>
        <v>Sin Iniciar</v>
      </c>
      <c r="U984" s="1164" t="str">
        <f t="shared" si="193"/>
        <v>6</v>
      </c>
      <c r="V984" s="845"/>
      <c r="W984" s="1302">
        <f t="shared" si="189"/>
        <v>1</v>
      </c>
    </row>
    <row r="985" spans="1:23" s="105" customFormat="1" ht="35.25" hidden="1" customHeight="1" outlineLevel="3" thickBot="1" x14ac:dyDescent="0.3">
      <c r="A985" s="1601"/>
      <c r="B985" s="1559"/>
      <c r="C985" s="966" t="s">
        <v>1768</v>
      </c>
      <c r="D985" s="967"/>
      <c r="E985" s="967"/>
      <c r="F985" s="1045"/>
      <c r="G985" s="559" t="s">
        <v>1440</v>
      </c>
      <c r="H985" s="966" t="s">
        <v>70</v>
      </c>
      <c r="I985" s="767"/>
      <c r="J985" s="467" t="s">
        <v>1426</v>
      </c>
      <c r="K985" s="780"/>
      <c r="L985" s="1076"/>
      <c r="M985" s="1085" t="str">
        <f t="shared" si="191"/>
        <v/>
      </c>
      <c r="N985" s="1216" t="str">
        <f t="shared" si="190"/>
        <v/>
      </c>
      <c r="O985" s="1186"/>
      <c r="P985" s="1013" t="str">
        <f t="shared" si="194"/>
        <v/>
      </c>
      <c r="Q985" s="1272"/>
      <c r="R985" s="1283"/>
      <c r="S985" s="1014" t="str">
        <f t="shared" si="195"/>
        <v/>
      </c>
      <c r="T985" s="1231" t="str">
        <f t="shared" si="192"/>
        <v>Sin Iniciar</v>
      </c>
      <c r="U985" s="1164" t="str">
        <f t="shared" si="193"/>
        <v>6</v>
      </c>
      <c r="V985" s="845"/>
      <c r="W985" s="1302">
        <f t="shared" si="189"/>
        <v>1</v>
      </c>
    </row>
    <row r="986" spans="1:23" s="105" customFormat="1" ht="35.25" hidden="1" customHeight="1" outlineLevel="3" thickBot="1" x14ac:dyDescent="0.3">
      <c r="A986" s="1601"/>
      <c r="B986" s="1559"/>
      <c r="C986" s="966" t="s">
        <v>1768</v>
      </c>
      <c r="D986" s="967"/>
      <c r="E986" s="967"/>
      <c r="F986" s="1045"/>
      <c r="G986" s="559" t="s">
        <v>1441</v>
      </c>
      <c r="H986" s="966" t="s">
        <v>70</v>
      </c>
      <c r="I986" s="767"/>
      <c r="J986" s="467" t="s">
        <v>1442</v>
      </c>
      <c r="K986" s="780"/>
      <c r="L986" s="1076"/>
      <c r="M986" s="1085" t="str">
        <f t="shared" si="191"/>
        <v/>
      </c>
      <c r="N986" s="1216" t="str">
        <f t="shared" si="190"/>
        <v/>
      </c>
      <c r="O986" s="1186"/>
      <c r="P986" s="1013" t="str">
        <f t="shared" si="194"/>
        <v/>
      </c>
      <c r="Q986" s="1272"/>
      <c r="R986" s="1283"/>
      <c r="S986" s="1014" t="str">
        <f t="shared" si="195"/>
        <v/>
      </c>
      <c r="T986" s="1231" t="str">
        <f t="shared" si="192"/>
        <v>Sin Iniciar</v>
      </c>
      <c r="U986" s="1164" t="str">
        <f t="shared" si="193"/>
        <v>6</v>
      </c>
      <c r="V986" s="845"/>
      <c r="W986" s="1302">
        <f t="shared" si="189"/>
        <v>1</v>
      </c>
    </row>
    <row r="987" spans="1:23" s="105" customFormat="1" ht="35.25" hidden="1" customHeight="1" outlineLevel="3" thickBot="1" x14ac:dyDescent="0.3">
      <c r="A987" s="1601"/>
      <c r="B987" s="1559"/>
      <c r="C987" s="966" t="s">
        <v>1768</v>
      </c>
      <c r="D987" s="967"/>
      <c r="E987" s="967"/>
      <c r="F987" s="1045"/>
      <c r="G987" s="559" t="s">
        <v>1443</v>
      </c>
      <c r="H987" s="966" t="s">
        <v>70</v>
      </c>
      <c r="I987" s="767"/>
      <c r="J987" s="467" t="s">
        <v>1442</v>
      </c>
      <c r="K987" s="780"/>
      <c r="L987" s="1076"/>
      <c r="M987" s="1085" t="str">
        <f t="shared" si="191"/>
        <v/>
      </c>
      <c r="N987" s="1216" t="str">
        <f t="shared" si="190"/>
        <v/>
      </c>
      <c r="O987" s="1186"/>
      <c r="P987" s="1013" t="str">
        <f t="shared" si="194"/>
        <v/>
      </c>
      <c r="Q987" s="1272"/>
      <c r="R987" s="1283"/>
      <c r="S987" s="1014" t="str">
        <f t="shared" si="195"/>
        <v/>
      </c>
      <c r="T987" s="1231" t="str">
        <f t="shared" si="192"/>
        <v>Sin Iniciar</v>
      </c>
      <c r="U987" s="1164" t="str">
        <f t="shared" si="193"/>
        <v>6</v>
      </c>
      <c r="V987" s="845"/>
      <c r="W987" s="1302">
        <f t="shared" si="189"/>
        <v>1</v>
      </c>
    </row>
    <row r="988" spans="1:23" s="105" customFormat="1" ht="35.25" hidden="1" customHeight="1" outlineLevel="3" thickBot="1" x14ac:dyDescent="0.3">
      <c r="A988" s="1601"/>
      <c r="B988" s="1559"/>
      <c r="C988" s="966" t="s">
        <v>1768</v>
      </c>
      <c r="D988" s="967"/>
      <c r="E988" s="967"/>
      <c r="F988" s="1045"/>
      <c r="G988" s="559" t="s">
        <v>1444</v>
      </c>
      <c r="H988" s="966" t="s">
        <v>70</v>
      </c>
      <c r="I988" s="767"/>
      <c r="J988" s="467" t="s">
        <v>1442</v>
      </c>
      <c r="K988" s="780"/>
      <c r="L988" s="1076"/>
      <c r="M988" s="1085" t="str">
        <f t="shared" si="191"/>
        <v/>
      </c>
      <c r="N988" s="1216" t="str">
        <f t="shared" si="190"/>
        <v/>
      </c>
      <c r="O988" s="1186"/>
      <c r="P988" s="1013" t="str">
        <f t="shared" si="194"/>
        <v/>
      </c>
      <c r="Q988" s="1272"/>
      <c r="R988" s="1283"/>
      <c r="S988" s="1014" t="str">
        <f t="shared" si="195"/>
        <v/>
      </c>
      <c r="T988" s="1231" t="str">
        <f t="shared" si="192"/>
        <v>Sin Iniciar</v>
      </c>
      <c r="U988" s="1164" t="str">
        <f t="shared" si="193"/>
        <v>6</v>
      </c>
      <c r="V988" s="845"/>
      <c r="W988" s="1302">
        <f t="shared" si="189"/>
        <v>1</v>
      </c>
    </row>
    <row r="989" spans="1:23" s="105" customFormat="1" ht="35.25" hidden="1" customHeight="1" outlineLevel="3" thickBot="1" x14ac:dyDescent="0.3">
      <c r="A989" s="1601"/>
      <c r="B989" s="1559"/>
      <c r="C989" s="966" t="s">
        <v>1768</v>
      </c>
      <c r="D989" s="967"/>
      <c r="E989" s="967"/>
      <c r="F989" s="1045"/>
      <c r="G989" s="559" t="s">
        <v>1445</v>
      </c>
      <c r="H989" s="966" t="s">
        <v>70</v>
      </c>
      <c r="I989" s="767"/>
      <c r="J989" s="467" t="s">
        <v>1442</v>
      </c>
      <c r="K989" s="780"/>
      <c r="L989" s="1076"/>
      <c r="M989" s="1085" t="str">
        <f t="shared" si="191"/>
        <v/>
      </c>
      <c r="N989" s="1216" t="str">
        <f t="shared" si="190"/>
        <v/>
      </c>
      <c r="O989" s="1186"/>
      <c r="P989" s="1013" t="str">
        <f t="shared" si="194"/>
        <v/>
      </c>
      <c r="Q989" s="1272"/>
      <c r="R989" s="1283"/>
      <c r="S989" s="1014" t="str">
        <f t="shared" si="195"/>
        <v/>
      </c>
      <c r="T989" s="1231" t="str">
        <f t="shared" si="192"/>
        <v>Sin Iniciar</v>
      </c>
      <c r="U989" s="1164" t="str">
        <f t="shared" si="193"/>
        <v>6</v>
      </c>
      <c r="V989" s="845"/>
      <c r="W989" s="1302">
        <f t="shared" si="189"/>
        <v>1</v>
      </c>
    </row>
    <row r="990" spans="1:23" s="105" customFormat="1" ht="35.25" hidden="1" customHeight="1" outlineLevel="3" thickBot="1" x14ac:dyDescent="0.3">
      <c r="A990" s="1601"/>
      <c r="B990" s="1559"/>
      <c r="C990" s="966" t="s">
        <v>1768</v>
      </c>
      <c r="D990" s="967"/>
      <c r="E990" s="967"/>
      <c r="F990" s="1045"/>
      <c r="G990" s="559" t="s">
        <v>1446</v>
      </c>
      <c r="H990" s="966" t="s">
        <v>70</v>
      </c>
      <c r="I990" s="767"/>
      <c r="J990" s="467" t="s">
        <v>1442</v>
      </c>
      <c r="K990" s="780"/>
      <c r="L990" s="1076"/>
      <c r="M990" s="1085" t="str">
        <f t="shared" si="191"/>
        <v/>
      </c>
      <c r="N990" s="1216" t="str">
        <f t="shared" si="190"/>
        <v/>
      </c>
      <c r="O990" s="1186"/>
      <c r="P990" s="1013" t="str">
        <f t="shared" si="194"/>
        <v/>
      </c>
      <c r="Q990" s="1272"/>
      <c r="R990" s="1283"/>
      <c r="S990" s="1014" t="str">
        <f t="shared" si="195"/>
        <v/>
      </c>
      <c r="T990" s="1231" t="str">
        <f t="shared" si="192"/>
        <v>Sin Iniciar</v>
      </c>
      <c r="U990" s="1164" t="str">
        <f t="shared" si="193"/>
        <v>6</v>
      </c>
      <c r="V990" s="845"/>
      <c r="W990" s="1302">
        <f t="shared" si="189"/>
        <v>1</v>
      </c>
    </row>
    <row r="991" spans="1:23" s="105" customFormat="1" ht="35.25" hidden="1" customHeight="1" outlineLevel="3" thickBot="1" x14ac:dyDescent="0.3">
      <c r="A991" s="1601"/>
      <c r="B991" s="1559"/>
      <c r="C991" s="966" t="s">
        <v>1768</v>
      </c>
      <c r="D991" s="967"/>
      <c r="E991" s="967"/>
      <c r="F991" s="1045"/>
      <c r="G991" s="559" t="s">
        <v>1447</v>
      </c>
      <c r="H991" s="966" t="s">
        <v>70</v>
      </c>
      <c r="I991" s="767"/>
      <c r="J991" s="467" t="s">
        <v>1442</v>
      </c>
      <c r="K991" s="780"/>
      <c r="L991" s="1076"/>
      <c r="M991" s="1085" t="str">
        <f t="shared" si="191"/>
        <v/>
      </c>
      <c r="N991" s="1216" t="str">
        <f t="shared" si="190"/>
        <v/>
      </c>
      <c r="O991" s="1186"/>
      <c r="P991" s="1013" t="str">
        <f t="shared" si="194"/>
        <v/>
      </c>
      <c r="Q991" s="1272"/>
      <c r="R991" s="1283"/>
      <c r="S991" s="1014" t="str">
        <f t="shared" si="195"/>
        <v/>
      </c>
      <c r="T991" s="1231" t="str">
        <f t="shared" si="192"/>
        <v>Sin Iniciar</v>
      </c>
      <c r="U991" s="1164" t="str">
        <f t="shared" si="193"/>
        <v>6</v>
      </c>
      <c r="V991" s="845"/>
      <c r="W991" s="1302">
        <f t="shared" ref="W991:W1054" si="196">1-R991</f>
        <v>1</v>
      </c>
    </row>
    <row r="992" spans="1:23" s="105" customFormat="1" ht="35.25" hidden="1" customHeight="1" outlineLevel="3" thickBot="1" x14ac:dyDescent="0.3">
      <c r="A992" s="1601"/>
      <c r="B992" s="1559"/>
      <c r="C992" s="966" t="s">
        <v>1768</v>
      </c>
      <c r="D992" s="967"/>
      <c r="E992" s="967"/>
      <c r="F992" s="1045"/>
      <c r="G992" s="559" t="s">
        <v>1448</v>
      </c>
      <c r="H992" s="966" t="s">
        <v>70</v>
      </c>
      <c r="I992" s="767"/>
      <c r="J992" s="467" t="s">
        <v>1442</v>
      </c>
      <c r="K992" s="780"/>
      <c r="L992" s="1076"/>
      <c r="M992" s="1085" t="str">
        <f t="shared" si="191"/>
        <v/>
      </c>
      <c r="N992" s="1216" t="str">
        <f t="shared" si="190"/>
        <v/>
      </c>
      <c r="O992" s="1186"/>
      <c r="P992" s="1013" t="str">
        <f t="shared" si="194"/>
        <v/>
      </c>
      <c r="Q992" s="1272"/>
      <c r="R992" s="1283"/>
      <c r="S992" s="1014" t="str">
        <f t="shared" si="195"/>
        <v/>
      </c>
      <c r="T992" s="1231" t="str">
        <f t="shared" si="192"/>
        <v>Sin Iniciar</v>
      </c>
      <c r="U992" s="1164" t="str">
        <f t="shared" si="193"/>
        <v>6</v>
      </c>
      <c r="V992" s="845"/>
      <c r="W992" s="1302">
        <f t="shared" si="196"/>
        <v>1</v>
      </c>
    </row>
    <row r="993" spans="1:23" s="105" customFormat="1" ht="35.25" hidden="1" customHeight="1" outlineLevel="3" thickBot="1" x14ac:dyDescent="0.3">
      <c r="A993" s="1601"/>
      <c r="B993" s="1559"/>
      <c r="C993" s="966" t="s">
        <v>1768</v>
      </c>
      <c r="D993" s="967"/>
      <c r="E993" s="967"/>
      <c r="F993" s="1045"/>
      <c r="G993" s="559" t="s">
        <v>1449</v>
      </c>
      <c r="H993" s="966" t="s">
        <v>70</v>
      </c>
      <c r="I993" s="767"/>
      <c r="J993" s="467" t="s">
        <v>1442</v>
      </c>
      <c r="K993" s="780"/>
      <c r="L993" s="1076"/>
      <c r="M993" s="1085" t="str">
        <f t="shared" si="191"/>
        <v/>
      </c>
      <c r="N993" s="1216" t="str">
        <f t="shared" ref="N993:N1056" si="197">+IF(D993="","",IF(AND(MONTH($C$2)&gt;=MONTH(D993),MONTH($C$2)&lt;=MONTH(E993)),"X",""))</f>
        <v/>
      </c>
      <c r="O993" s="1186"/>
      <c r="P993" s="1013" t="str">
        <f t="shared" si="194"/>
        <v/>
      </c>
      <c r="Q993" s="1272"/>
      <c r="R993" s="1283"/>
      <c r="S993" s="1014" t="str">
        <f t="shared" si="195"/>
        <v/>
      </c>
      <c r="T993" s="1231" t="str">
        <f t="shared" si="192"/>
        <v>Sin Iniciar</v>
      </c>
      <c r="U993" s="1164" t="str">
        <f t="shared" si="193"/>
        <v>6</v>
      </c>
      <c r="V993" s="845"/>
      <c r="W993" s="1302">
        <f t="shared" si="196"/>
        <v>1</v>
      </c>
    </row>
    <row r="994" spans="1:23" s="105" customFormat="1" ht="39" hidden="1" customHeight="1" outlineLevel="3" thickBot="1" x14ac:dyDescent="0.3">
      <c r="A994" s="1601"/>
      <c r="B994" s="1559"/>
      <c r="C994" s="966" t="s">
        <v>1768</v>
      </c>
      <c r="D994" s="967"/>
      <c r="E994" s="967"/>
      <c r="F994" s="1045"/>
      <c r="G994" s="559" t="s">
        <v>1450</v>
      </c>
      <c r="H994" s="966" t="s">
        <v>70</v>
      </c>
      <c r="I994" s="767"/>
      <c r="J994" s="467" t="s">
        <v>1451</v>
      </c>
      <c r="K994" s="780"/>
      <c r="L994" s="1076"/>
      <c r="M994" s="1085" t="str">
        <f t="shared" si="191"/>
        <v/>
      </c>
      <c r="N994" s="1216" t="str">
        <f t="shared" si="197"/>
        <v/>
      </c>
      <c r="O994" s="1186"/>
      <c r="P994" s="1013" t="str">
        <f t="shared" si="194"/>
        <v/>
      </c>
      <c r="Q994" s="1272"/>
      <c r="R994" s="1283"/>
      <c r="S994" s="1014" t="str">
        <f t="shared" si="195"/>
        <v/>
      </c>
      <c r="T994" s="1231" t="str">
        <f t="shared" si="192"/>
        <v>Sin Iniciar</v>
      </c>
      <c r="U994" s="1164" t="str">
        <f t="shared" si="193"/>
        <v>6</v>
      </c>
      <c r="V994" s="845"/>
      <c r="W994" s="1302">
        <f t="shared" si="196"/>
        <v>1</v>
      </c>
    </row>
    <row r="995" spans="1:23" s="105" customFormat="1" ht="39" hidden="1" customHeight="1" outlineLevel="3" thickBot="1" x14ac:dyDescent="0.3">
      <c r="A995" s="1601"/>
      <c r="B995" s="1559"/>
      <c r="C995" s="966" t="s">
        <v>1768</v>
      </c>
      <c r="D995" s="967"/>
      <c r="E995" s="967"/>
      <c r="F995" s="1045"/>
      <c r="G995" s="559" t="s">
        <v>1452</v>
      </c>
      <c r="H995" s="966" t="s">
        <v>70</v>
      </c>
      <c r="I995" s="767"/>
      <c r="J995" s="467" t="s">
        <v>1451</v>
      </c>
      <c r="K995" s="780"/>
      <c r="L995" s="1076"/>
      <c r="M995" s="1085" t="str">
        <f t="shared" si="191"/>
        <v/>
      </c>
      <c r="N995" s="1216" t="str">
        <f t="shared" si="197"/>
        <v/>
      </c>
      <c r="O995" s="1186"/>
      <c r="P995" s="1013" t="str">
        <f t="shared" si="194"/>
        <v/>
      </c>
      <c r="Q995" s="1272"/>
      <c r="R995" s="1283"/>
      <c r="S995" s="1014" t="str">
        <f t="shared" si="195"/>
        <v/>
      </c>
      <c r="T995" s="1231" t="str">
        <f t="shared" si="192"/>
        <v>Sin Iniciar</v>
      </c>
      <c r="U995" s="1164" t="str">
        <f t="shared" si="193"/>
        <v>6</v>
      </c>
      <c r="V995" s="845"/>
      <c r="W995" s="1302">
        <f t="shared" si="196"/>
        <v>1</v>
      </c>
    </row>
    <row r="996" spans="1:23" s="105" customFormat="1" ht="39" hidden="1" customHeight="1" outlineLevel="3" thickBot="1" x14ac:dyDescent="0.3">
      <c r="A996" s="1601"/>
      <c r="B996" s="1559"/>
      <c r="C996" s="966" t="s">
        <v>1768</v>
      </c>
      <c r="D996" s="967"/>
      <c r="E996" s="967"/>
      <c r="F996" s="1045"/>
      <c r="G996" s="559" t="s">
        <v>1453</v>
      </c>
      <c r="H996" s="966" t="s">
        <v>70</v>
      </c>
      <c r="I996" s="767"/>
      <c r="J996" s="467" t="s">
        <v>1451</v>
      </c>
      <c r="K996" s="780"/>
      <c r="L996" s="1076"/>
      <c r="M996" s="1085" t="str">
        <f t="shared" si="191"/>
        <v/>
      </c>
      <c r="N996" s="1216" t="str">
        <f t="shared" si="197"/>
        <v/>
      </c>
      <c r="O996" s="1186"/>
      <c r="P996" s="1013" t="str">
        <f t="shared" si="194"/>
        <v/>
      </c>
      <c r="Q996" s="1272"/>
      <c r="R996" s="1283"/>
      <c r="S996" s="1014" t="str">
        <f t="shared" si="195"/>
        <v/>
      </c>
      <c r="T996" s="1231" t="str">
        <f t="shared" si="192"/>
        <v>Sin Iniciar</v>
      </c>
      <c r="U996" s="1164" t="str">
        <f t="shared" si="193"/>
        <v>6</v>
      </c>
      <c r="V996" s="845"/>
      <c r="W996" s="1302">
        <f t="shared" si="196"/>
        <v>1</v>
      </c>
    </row>
    <row r="997" spans="1:23" s="105" customFormat="1" ht="39" hidden="1" customHeight="1" outlineLevel="3" thickBot="1" x14ac:dyDescent="0.3">
      <c r="A997" s="1601"/>
      <c r="B997" s="1559"/>
      <c r="C997" s="966" t="s">
        <v>1768</v>
      </c>
      <c r="D997" s="967"/>
      <c r="E997" s="967"/>
      <c r="F997" s="1045"/>
      <c r="G997" s="559" t="s">
        <v>1454</v>
      </c>
      <c r="H997" s="966" t="s">
        <v>70</v>
      </c>
      <c r="I997" s="767"/>
      <c r="J997" s="467" t="s">
        <v>1451</v>
      </c>
      <c r="K997" s="780"/>
      <c r="L997" s="1076"/>
      <c r="M997" s="1085" t="str">
        <f t="shared" si="191"/>
        <v/>
      </c>
      <c r="N997" s="1216" t="str">
        <f t="shared" si="197"/>
        <v/>
      </c>
      <c r="O997" s="1186"/>
      <c r="P997" s="1013" t="str">
        <f t="shared" si="194"/>
        <v/>
      </c>
      <c r="Q997" s="1272"/>
      <c r="R997" s="1283"/>
      <c r="S997" s="1014" t="str">
        <f t="shared" si="195"/>
        <v/>
      </c>
      <c r="T997" s="1231" t="str">
        <f t="shared" si="192"/>
        <v>Sin Iniciar</v>
      </c>
      <c r="U997" s="1164" t="str">
        <f t="shared" si="193"/>
        <v>6</v>
      </c>
      <c r="V997" s="845"/>
      <c r="W997" s="1302">
        <f t="shared" si="196"/>
        <v>1</v>
      </c>
    </row>
    <row r="998" spans="1:23" s="105" customFormat="1" ht="39" hidden="1" customHeight="1" outlineLevel="3" thickBot="1" x14ac:dyDescent="0.3">
      <c r="A998" s="1601"/>
      <c r="B998" s="1559"/>
      <c r="C998" s="966" t="s">
        <v>1768</v>
      </c>
      <c r="D998" s="967"/>
      <c r="E998" s="967"/>
      <c r="F998" s="1045"/>
      <c r="G998" s="559" t="s">
        <v>1455</v>
      </c>
      <c r="H998" s="966" t="s">
        <v>70</v>
      </c>
      <c r="I998" s="767"/>
      <c r="J998" s="467" t="s">
        <v>1451</v>
      </c>
      <c r="K998" s="780"/>
      <c r="L998" s="1076"/>
      <c r="M998" s="1085" t="str">
        <f t="shared" si="191"/>
        <v/>
      </c>
      <c r="N998" s="1216" t="str">
        <f t="shared" si="197"/>
        <v/>
      </c>
      <c r="O998" s="1186"/>
      <c r="P998" s="1013" t="str">
        <f t="shared" si="194"/>
        <v/>
      </c>
      <c r="Q998" s="1272"/>
      <c r="R998" s="1283"/>
      <c r="S998" s="1014" t="str">
        <f t="shared" si="195"/>
        <v/>
      </c>
      <c r="T998" s="1231" t="str">
        <f t="shared" si="192"/>
        <v>Sin Iniciar</v>
      </c>
      <c r="U998" s="1164" t="str">
        <f t="shared" si="193"/>
        <v>6</v>
      </c>
      <c r="V998" s="845"/>
      <c r="W998" s="1302">
        <f t="shared" si="196"/>
        <v>1</v>
      </c>
    </row>
    <row r="999" spans="1:23" s="105" customFormat="1" ht="39" hidden="1" customHeight="1" outlineLevel="3" thickBot="1" x14ac:dyDescent="0.3">
      <c r="A999" s="1601"/>
      <c r="B999" s="1559"/>
      <c r="C999" s="966" t="s">
        <v>1768</v>
      </c>
      <c r="D999" s="967"/>
      <c r="E999" s="967"/>
      <c r="F999" s="1045"/>
      <c r="G999" s="559" t="s">
        <v>1456</v>
      </c>
      <c r="H999" s="966" t="s">
        <v>70</v>
      </c>
      <c r="I999" s="767"/>
      <c r="J999" s="467" t="s">
        <v>1451</v>
      </c>
      <c r="K999" s="780"/>
      <c r="L999" s="1076"/>
      <c r="M999" s="1085" t="str">
        <f t="shared" si="191"/>
        <v/>
      </c>
      <c r="N999" s="1216" t="str">
        <f t="shared" si="197"/>
        <v/>
      </c>
      <c r="O999" s="1186"/>
      <c r="P999" s="1013" t="str">
        <f t="shared" si="194"/>
        <v/>
      </c>
      <c r="Q999" s="1272"/>
      <c r="R999" s="1283"/>
      <c r="S999" s="1014" t="str">
        <f t="shared" si="195"/>
        <v/>
      </c>
      <c r="T999" s="1231" t="str">
        <f t="shared" si="192"/>
        <v>Sin Iniciar</v>
      </c>
      <c r="U999" s="1164" t="str">
        <f t="shared" si="193"/>
        <v>6</v>
      </c>
      <c r="V999" s="845"/>
      <c r="W999" s="1302">
        <f t="shared" si="196"/>
        <v>1</v>
      </c>
    </row>
    <row r="1000" spans="1:23" s="105" customFormat="1" ht="39" hidden="1" customHeight="1" outlineLevel="3" thickBot="1" x14ac:dyDescent="0.3">
      <c r="A1000" s="1601"/>
      <c r="B1000" s="1559"/>
      <c r="C1000" s="966" t="s">
        <v>1768</v>
      </c>
      <c r="D1000" s="967"/>
      <c r="E1000" s="967"/>
      <c r="F1000" s="1045"/>
      <c r="G1000" s="559" t="s">
        <v>1457</v>
      </c>
      <c r="H1000" s="966" t="s">
        <v>70</v>
      </c>
      <c r="I1000" s="767"/>
      <c r="J1000" s="467" t="s">
        <v>1451</v>
      </c>
      <c r="K1000" s="780"/>
      <c r="L1000" s="1076"/>
      <c r="M1000" s="1085" t="str">
        <f t="shared" si="191"/>
        <v/>
      </c>
      <c r="N1000" s="1216" t="str">
        <f t="shared" si="197"/>
        <v/>
      </c>
      <c r="O1000" s="1186"/>
      <c r="P1000" s="1013" t="str">
        <f t="shared" si="194"/>
        <v/>
      </c>
      <c r="Q1000" s="1272"/>
      <c r="R1000" s="1283"/>
      <c r="S1000" s="1014" t="str">
        <f t="shared" si="195"/>
        <v/>
      </c>
      <c r="T1000" s="1231" t="str">
        <f t="shared" si="192"/>
        <v>Sin Iniciar</v>
      </c>
      <c r="U1000" s="1164" t="str">
        <f t="shared" si="193"/>
        <v>6</v>
      </c>
      <c r="V1000" s="845"/>
      <c r="W1000" s="1302">
        <f t="shared" si="196"/>
        <v>1</v>
      </c>
    </row>
    <row r="1001" spans="1:23" s="105" customFormat="1" ht="39" hidden="1" customHeight="1" outlineLevel="3" thickBot="1" x14ac:dyDescent="0.3">
      <c r="A1001" s="1601"/>
      <c r="B1001" s="1559"/>
      <c r="C1001" s="966" t="s">
        <v>1768</v>
      </c>
      <c r="D1001" s="967"/>
      <c r="E1001" s="967"/>
      <c r="F1001" s="1045"/>
      <c r="G1001" s="559" t="s">
        <v>1458</v>
      </c>
      <c r="H1001" s="966" t="s">
        <v>70</v>
      </c>
      <c r="I1001" s="767"/>
      <c r="J1001" s="467" t="s">
        <v>1451</v>
      </c>
      <c r="K1001" s="780"/>
      <c r="L1001" s="1076"/>
      <c r="M1001" s="1085" t="str">
        <f t="shared" si="191"/>
        <v/>
      </c>
      <c r="N1001" s="1216" t="str">
        <f t="shared" si="197"/>
        <v/>
      </c>
      <c r="O1001" s="1186"/>
      <c r="P1001" s="1013" t="str">
        <f t="shared" si="194"/>
        <v/>
      </c>
      <c r="Q1001" s="1272"/>
      <c r="R1001" s="1283"/>
      <c r="S1001" s="1014" t="str">
        <f t="shared" si="195"/>
        <v/>
      </c>
      <c r="T1001" s="1231" t="str">
        <f t="shared" si="192"/>
        <v>Sin Iniciar</v>
      </c>
      <c r="U1001" s="1164" t="str">
        <f t="shared" si="193"/>
        <v>6</v>
      </c>
      <c r="V1001" s="845"/>
      <c r="W1001" s="1302">
        <f t="shared" si="196"/>
        <v>1</v>
      </c>
    </row>
    <row r="1002" spans="1:23" s="105" customFormat="1" ht="39" hidden="1" customHeight="1" outlineLevel="3" thickBot="1" x14ac:dyDescent="0.3">
      <c r="A1002" s="1601"/>
      <c r="B1002" s="1559"/>
      <c r="C1002" s="966" t="s">
        <v>1768</v>
      </c>
      <c r="D1002" s="967"/>
      <c r="E1002" s="967"/>
      <c r="F1002" s="1045"/>
      <c r="G1002" s="559" t="s">
        <v>1459</v>
      </c>
      <c r="H1002" s="966" t="s">
        <v>70</v>
      </c>
      <c r="I1002" s="767"/>
      <c r="J1002" s="467" t="s">
        <v>1451</v>
      </c>
      <c r="K1002" s="780"/>
      <c r="L1002" s="1076"/>
      <c r="M1002" s="1085" t="str">
        <f t="shared" si="191"/>
        <v/>
      </c>
      <c r="N1002" s="1216" t="str">
        <f t="shared" si="197"/>
        <v/>
      </c>
      <c r="O1002" s="1186"/>
      <c r="P1002" s="1013" t="str">
        <f t="shared" si="194"/>
        <v/>
      </c>
      <c r="Q1002" s="1272"/>
      <c r="R1002" s="1283"/>
      <c r="S1002" s="1014" t="str">
        <f t="shared" si="195"/>
        <v/>
      </c>
      <c r="T1002" s="1231" t="str">
        <f t="shared" si="192"/>
        <v>Sin Iniciar</v>
      </c>
      <c r="U1002" s="1164" t="str">
        <f t="shared" si="193"/>
        <v>6</v>
      </c>
      <c r="V1002" s="845"/>
      <c r="W1002" s="1302">
        <f t="shared" si="196"/>
        <v>1</v>
      </c>
    </row>
    <row r="1003" spans="1:23" s="105" customFormat="1" ht="39" hidden="1" customHeight="1" outlineLevel="3" thickBot="1" x14ac:dyDescent="0.3">
      <c r="A1003" s="1601"/>
      <c r="B1003" s="1559"/>
      <c r="C1003" s="966" t="s">
        <v>1768</v>
      </c>
      <c r="D1003" s="967"/>
      <c r="E1003" s="967"/>
      <c r="F1003" s="1045"/>
      <c r="G1003" s="559" t="s">
        <v>1460</v>
      </c>
      <c r="H1003" s="966" t="s">
        <v>70</v>
      </c>
      <c r="I1003" s="767"/>
      <c r="J1003" s="467" t="s">
        <v>1426</v>
      </c>
      <c r="K1003" s="780"/>
      <c r="L1003" s="1076"/>
      <c r="M1003" s="1085" t="str">
        <f t="shared" si="191"/>
        <v/>
      </c>
      <c r="N1003" s="1216" t="str">
        <f t="shared" si="197"/>
        <v/>
      </c>
      <c r="O1003" s="1186"/>
      <c r="P1003" s="1013" t="str">
        <f t="shared" si="194"/>
        <v/>
      </c>
      <c r="Q1003" s="1272"/>
      <c r="R1003" s="1283"/>
      <c r="S1003" s="1014" t="str">
        <f t="shared" si="195"/>
        <v/>
      </c>
      <c r="T1003" s="1231" t="str">
        <f t="shared" si="192"/>
        <v>Sin Iniciar</v>
      </c>
      <c r="U1003" s="1164" t="str">
        <f t="shared" si="193"/>
        <v>6</v>
      </c>
      <c r="V1003" s="845"/>
      <c r="W1003" s="1302">
        <f t="shared" si="196"/>
        <v>1</v>
      </c>
    </row>
    <row r="1004" spans="1:23" s="105" customFormat="1" ht="35.25" hidden="1" customHeight="1" outlineLevel="3" thickBot="1" x14ac:dyDescent="0.3">
      <c r="A1004" s="1601"/>
      <c r="B1004" s="1559"/>
      <c r="C1004" s="966" t="s">
        <v>1768</v>
      </c>
      <c r="D1004" s="967"/>
      <c r="E1004" s="967"/>
      <c r="F1004" s="1045"/>
      <c r="G1004" s="559" t="s">
        <v>1461</v>
      </c>
      <c r="H1004" s="966" t="s">
        <v>70</v>
      </c>
      <c r="I1004" s="767"/>
      <c r="J1004" s="467" t="s">
        <v>1462</v>
      </c>
      <c r="K1004" s="780"/>
      <c r="L1004" s="1076"/>
      <c r="M1004" s="1085" t="str">
        <f t="shared" ref="M1004:M1067" si="198">+IF(D1004="","",IF(MONTH($C$2)&lt;MONTH(D1004),"",E1004-D1004))</f>
        <v/>
      </c>
      <c r="N1004" s="1216" t="str">
        <f t="shared" si="197"/>
        <v/>
      </c>
      <c r="O1004" s="1186"/>
      <c r="P1004" s="1013" t="str">
        <f t="shared" si="194"/>
        <v/>
      </c>
      <c r="Q1004" s="1272"/>
      <c r="R1004" s="1283"/>
      <c r="S1004" s="1014" t="str">
        <f t="shared" si="195"/>
        <v/>
      </c>
      <c r="T1004" s="1231" t="str">
        <f t="shared" si="192"/>
        <v>Sin Iniciar</v>
      </c>
      <c r="U1004" s="1164" t="str">
        <f t="shared" si="193"/>
        <v>6</v>
      </c>
      <c r="V1004" s="845"/>
      <c r="W1004" s="1302">
        <f t="shared" si="196"/>
        <v>1</v>
      </c>
    </row>
    <row r="1005" spans="1:23" s="105" customFormat="1" ht="35.25" hidden="1" customHeight="1" outlineLevel="3" thickBot="1" x14ac:dyDescent="0.3">
      <c r="A1005" s="1601"/>
      <c r="B1005" s="1559"/>
      <c r="C1005" s="966" t="s">
        <v>1768</v>
      </c>
      <c r="D1005" s="967"/>
      <c r="E1005" s="967"/>
      <c r="F1005" s="1045"/>
      <c r="G1005" s="559" t="s">
        <v>1463</v>
      </c>
      <c r="H1005" s="966" t="s">
        <v>70</v>
      </c>
      <c r="I1005" s="767"/>
      <c r="J1005" s="467" t="s">
        <v>1462</v>
      </c>
      <c r="K1005" s="780"/>
      <c r="L1005" s="1076"/>
      <c r="M1005" s="1085" t="str">
        <f t="shared" si="198"/>
        <v/>
      </c>
      <c r="N1005" s="1216" t="str">
        <f t="shared" si="197"/>
        <v/>
      </c>
      <c r="O1005" s="1186"/>
      <c r="P1005" s="1013" t="str">
        <f t="shared" si="194"/>
        <v/>
      </c>
      <c r="Q1005" s="1272"/>
      <c r="R1005" s="1283"/>
      <c r="S1005" s="1014" t="str">
        <f t="shared" si="195"/>
        <v/>
      </c>
      <c r="T1005" s="1231" t="str">
        <f t="shared" si="192"/>
        <v>Sin Iniciar</v>
      </c>
      <c r="U1005" s="1164" t="str">
        <f t="shared" si="193"/>
        <v>6</v>
      </c>
      <c r="V1005" s="845"/>
      <c r="W1005" s="1302">
        <f t="shared" si="196"/>
        <v>1</v>
      </c>
    </row>
    <row r="1006" spans="1:23" s="105" customFormat="1" ht="35.25" hidden="1" customHeight="1" outlineLevel="3" thickBot="1" x14ac:dyDescent="0.3">
      <c r="A1006" s="1601"/>
      <c r="B1006" s="1559"/>
      <c r="C1006" s="966" t="s">
        <v>1768</v>
      </c>
      <c r="D1006" s="967"/>
      <c r="E1006" s="967"/>
      <c r="F1006" s="1045"/>
      <c r="G1006" s="559" t="s">
        <v>1464</v>
      </c>
      <c r="H1006" s="966" t="s">
        <v>70</v>
      </c>
      <c r="I1006" s="767"/>
      <c r="J1006" s="467" t="s">
        <v>1465</v>
      </c>
      <c r="K1006" s="780"/>
      <c r="L1006" s="1076"/>
      <c r="M1006" s="1085" t="str">
        <f t="shared" si="198"/>
        <v/>
      </c>
      <c r="N1006" s="1216" t="str">
        <f t="shared" si="197"/>
        <v/>
      </c>
      <c r="O1006" s="1186"/>
      <c r="P1006" s="1013" t="str">
        <f t="shared" si="194"/>
        <v/>
      </c>
      <c r="Q1006" s="1272"/>
      <c r="R1006" s="1283"/>
      <c r="S1006" s="1014" t="str">
        <f t="shared" si="195"/>
        <v/>
      </c>
      <c r="T1006" s="1231" t="str">
        <f t="shared" si="192"/>
        <v>Sin Iniciar</v>
      </c>
      <c r="U1006" s="1164" t="str">
        <f t="shared" si="193"/>
        <v>6</v>
      </c>
      <c r="V1006" s="845"/>
      <c r="W1006" s="1302">
        <f t="shared" si="196"/>
        <v>1</v>
      </c>
    </row>
    <row r="1007" spans="1:23" s="105" customFormat="1" ht="35.25" hidden="1" customHeight="1" outlineLevel="3" thickBot="1" x14ac:dyDescent="0.3">
      <c r="A1007" s="1601"/>
      <c r="B1007" s="1559"/>
      <c r="C1007" s="966" t="s">
        <v>1768</v>
      </c>
      <c r="D1007" s="967"/>
      <c r="E1007" s="967"/>
      <c r="F1007" s="1045"/>
      <c r="G1007" s="559" t="s">
        <v>1466</v>
      </c>
      <c r="H1007" s="966" t="s">
        <v>70</v>
      </c>
      <c r="I1007" s="767"/>
      <c r="J1007" s="467" t="s">
        <v>1462</v>
      </c>
      <c r="K1007" s="780"/>
      <c r="L1007" s="1076"/>
      <c r="M1007" s="1085" t="str">
        <f t="shared" si="198"/>
        <v/>
      </c>
      <c r="N1007" s="1216" t="str">
        <f t="shared" si="197"/>
        <v/>
      </c>
      <c r="O1007" s="1186"/>
      <c r="P1007" s="1013" t="str">
        <f t="shared" si="194"/>
        <v/>
      </c>
      <c r="Q1007" s="1272"/>
      <c r="R1007" s="1283"/>
      <c r="S1007" s="1014" t="str">
        <f t="shared" si="195"/>
        <v/>
      </c>
      <c r="T1007" s="1231" t="str">
        <f t="shared" si="192"/>
        <v>Sin Iniciar</v>
      </c>
      <c r="U1007" s="1164" t="str">
        <f t="shared" si="193"/>
        <v>6</v>
      </c>
      <c r="V1007" s="845"/>
      <c r="W1007" s="1302">
        <f t="shared" si="196"/>
        <v>1</v>
      </c>
    </row>
    <row r="1008" spans="1:23" s="105" customFormat="1" ht="35.25" hidden="1" customHeight="1" outlineLevel="3" thickBot="1" x14ac:dyDescent="0.3">
      <c r="A1008" s="1601"/>
      <c r="B1008" s="1559"/>
      <c r="C1008" s="966" t="s">
        <v>1768</v>
      </c>
      <c r="D1008" s="967"/>
      <c r="E1008" s="967"/>
      <c r="F1008" s="1045"/>
      <c r="G1008" s="559" t="s">
        <v>1467</v>
      </c>
      <c r="H1008" s="966" t="s">
        <v>70</v>
      </c>
      <c r="I1008" s="767"/>
      <c r="J1008" s="467" t="s">
        <v>1468</v>
      </c>
      <c r="K1008" s="780"/>
      <c r="L1008" s="1076"/>
      <c r="M1008" s="1085" t="str">
        <f t="shared" si="198"/>
        <v/>
      </c>
      <c r="N1008" s="1216" t="str">
        <f t="shared" si="197"/>
        <v/>
      </c>
      <c r="O1008" s="1186"/>
      <c r="P1008" s="1013" t="str">
        <f t="shared" si="194"/>
        <v/>
      </c>
      <c r="Q1008" s="1272"/>
      <c r="R1008" s="1283"/>
      <c r="S1008" s="1014" t="str">
        <f t="shared" si="195"/>
        <v/>
      </c>
      <c r="T1008" s="1231" t="str">
        <f t="shared" si="192"/>
        <v>Sin Iniciar</v>
      </c>
      <c r="U1008" s="1164" t="str">
        <f t="shared" si="193"/>
        <v>6</v>
      </c>
      <c r="V1008" s="845"/>
      <c r="W1008" s="1302">
        <f t="shared" si="196"/>
        <v>1</v>
      </c>
    </row>
    <row r="1009" spans="1:23" s="105" customFormat="1" ht="35.25" hidden="1" customHeight="1" outlineLevel="3" thickBot="1" x14ac:dyDescent="0.3">
      <c r="A1009" s="1601"/>
      <c r="B1009" s="1559"/>
      <c r="C1009" s="966" t="s">
        <v>1768</v>
      </c>
      <c r="D1009" s="967"/>
      <c r="E1009" s="967"/>
      <c r="F1009" s="1045"/>
      <c r="G1009" s="559" t="s">
        <v>1469</v>
      </c>
      <c r="H1009" s="966" t="s">
        <v>70</v>
      </c>
      <c r="I1009" s="767"/>
      <c r="J1009" s="467" t="s">
        <v>1468</v>
      </c>
      <c r="K1009" s="780"/>
      <c r="L1009" s="1076"/>
      <c r="M1009" s="1085" t="str">
        <f t="shared" si="198"/>
        <v/>
      </c>
      <c r="N1009" s="1216" t="str">
        <f t="shared" si="197"/>
        <v/>
      </c>
      <c r="O1009" s="1186"/>
      <c r="P1009" s="1013" t="str">
        <f t="shared" si="194"/>
        <v/>
      </c>
      <c r="Q1009" s="1272"/>
      <c r="R1009" s="1283"/>
      <c r="S1009" s="1014" t="str">
        <f t="shared" si="195"/>
        <v/>
      </c>
      <c r="T1009" s="1231" t="str">
        <f t="shared" si="192"/>
        <v>Sin Iniciar</v>
      </c>
      <c r="U1009" s="1164" t="str">
        <f t="shared" si="193"/>
        <v>6</v>
      </c>
      <c r="V1009" s="845"/>
      <c r="W1009" s="1302">
        <f t="shared" si="196"/>
        <v>1</v>
      </c>
    </row>
    <row r="1010" spans="1:23" s="105" customFormat="1" ht="35.25" hidden="1" customHeight="1" outlineLevel="3" thickBot="1" x14ac:dyDescent="0.3">
      <c r="A1010" s="1601"/>
      <c r="B1010" s="1559"/>
      <c r="C1010" s="966" t="s">
        <v>1768</v>
      </c>
      <c r="D1010" s="967"/>
      <c r="E1010" s="967"/>
      <c r="F1010" s="1045"/>
      <c r="G1010" s="559" t="s">
        <v>1470</v>
      </c>
      <c r="H1010" s="966" t="s">
        <v>70</v>
      </c>
      <c r="I1010" s="767"/>
      <c r="J1010" s="467">
        <v>5</v>
      </c>
      <c r="K1010" s="780"/>
      <c r="L1010" s="1076"/>
      <c r="M1010" s="1085" t="str">
        <f t="shared" si="198"/>
        <v/>
      </c>
      <c r="N1010" s="1216" t="str">
        <f t="shared" si="197"/>
        <v/>
      </c>
      <c r="O1010" s="1186"/>
      <c r="P1010" s="1013" t="str">
        <f t="shared" si="194"/>
        <v/>
      </c>
      <c r="Q1010" s="1272"/>
      <c r="R1010" s="1283"/>
      <c r="S1010" s="1014" t="str">
        <f t="shared" si="195"/>
        <v/>
      </c>
      <c r="T1010" s="1231" t="str">
        <f t="shared" si="192"/>
        <v>Sin Iniciar</v>
      </c>
      <c r="U1010" s="1164" t="str">
        <f t="shared" si="193"/>
        <v>6</v>
      </c>
      <c r="V1010" s="845"/>
      <c r="W1010" s="1302">
        <f t="shared" si="196"/>
        <v>1</v>
      </c>
    </row>
    <row r="1011" spans="1:23" s="105" customFormat="1" ht="35.25" hidden="1" customHeight="1" outlineLevel="3" thickBot="1" x14ac:dyDescent="0.3">
      <c r="A1011" s="1601"/>
      <c r="B1011" s="1559"/>
      <c r="C1011" s="966" t="s">
        <v>1768</v>
      </c>
      <c r="D1011" s="967"/>
      <c r="E1011" s="967"/>
      <c r="F1011" s="1045"/>
      <c r="G1011" s="559" t="s">
        <v>1471</v>
      </c>
      <c r="H1011" s="966" t="s">
        <v>70</v>
      </c>
      <c r="I1011" s="767"/>
      <c r="J1011" s="467" t="s">
        <v>1468</v>
      </c>
      <c r="K1011" s="780"/>
      <c r="L1011" s="1076"/>
      <c r="M1011" s="1085" t="str">
        <f t="shared" si="198"/>
        <v/>
      </c>
      <c r="N1011" s="1216" t="str">
        <f t="shared" si="197"/>
        <v/>
      </c>
      <c r="O1011" s="1186"/>
      <c r="P1011" s="1013" t="str">
        <f t="shared" si="194"/>
        <v/>
      </c>
      <c r="Q1011" s="1272"/>
      <c r="R1011" s="1283"/>
      <c r="S1011" s="1014" t="str">
        <f t="shared" si="195"/>
        <v/>
      </c>
      <c r="T1011" s="1231" t="str">
        <f t="shared" si="192"/>
        <v>Sin Iniciar</v>
      </c>
      <c r="U1011" s="1164" t="str">
        <f t="shared" si="193"/>
        <v>6</v>
      </c>
      <c r="V1011" s="845"/>
      <c r="W1011" s="1302">
        <f t="shared" si="196"/>
        <v>1</v>
      </c>
    </row>
    <row r="1012" spans="1:23" s="105" customFormat="1" ht="51.75" hidden="1" customHeight="1" outlineLevel="3" thickBot="1" x14ac:dyDescent="0.3">
      <c r="A1012" s="1601"/>
      <c r="B1012" s="1559"/>
      <c r="C1012" s="966" t="s">
        <v>1768</v>
      </c>
      <c r="D1012" s="967"/>
      <c r="E1012" s="967"/>
      <c r="F1012" s="1045"/>
      <c r="G1012" s="559" t="s">
        <v>1472</v>
      </c>
      <c r="H1012" s="966" t="s">
        <v>70</v>
      </c>
      <c r="I1012" s="767"/>
      <c r="J1012" s="467" t="s">
        <v>1374</v>
      </c>
      <c r="K1012" s="780"/>
      <c r="L1012" s="1076"/>
      <c r="M1012" s="1085" t="str">
        <f t="shared" si="198"/>
        <v/>
      </c>
      <c r="N1012" s="1216" t="str">
        <f t="shared" si="197"/>
        <v/>
      </c>
      <c r="O1012" s="1186"/>
      <c r="P1012" s="1013" t="str">
        <f t="shared" si="194"/>
        <v/>
      </c>
      <c r="Q1012" s="1272"/>
      <c r="R1012" s="1283"/>
      <c r="S1012" s="1014" t="str">
        <f t="shared" si="195"/>
        <v/>
      </c>
      <c r="T1012" s="1231" t="str">
        <f t="shared" si="192"/>
        <v>Sin Iniciar</v>
      </c>
      <c r="U1012" s="1164" t="str">
        <f t="shared" si="193"/>
        <v>6</v>
      </c>
      <c r="V1012" s="845"/>
      <c r="W1012" s="1302">
        <f t="shared" si="196"/>
        <v>1</v>
      </c>
    </row>
    <row r="1013" spans="1:23" s="105" customFormat="1" ht="35.25" hidden="1" customHeight="1" outlineLevel="3" thickBot="1" x14ac:dyDescent="0.3">
      <c r="A1013" s="1601"/>
      <c r="B1013" s="1559"/>
      <c r="C1013" s="966" t="s">
        <v>1768</v>
      </c>
      <c r="D1013" s="967"/>
      <c r="E1013" s="967"/>
      <c r="F1013" s="1045"/>
      <c r="G1013" s="559" t="s">
        <v>1473</v>
      </c>
      <c r="H1013" s="966" t="s">
        <v>70</v>
      </c>
      <c r="I1013" s="767"/>
      <c r="J1013" s="467" t="s">
        <v>1474</v>
      </c>
      <c r="K1013" s="780"/>
      <c r="L1013" s="1076"/>
      <c r="M1013" s="1085" t="str">
        <f t="shared" si="198"/>
        <v/>
      </c>
      <c r="N1013" s="1216" t="str">
        <f t="shared" si="197"/>
        <v/>
      </c>
      <c r="O1013" s="1186"/>
      <c r="P1013" s="1013" t="str">
        <f t="shared" si="194"/>
        <v/>
      </c>
      <c r="Q1013" s="1272"/>
      <c r="R1013" s="1283"/>
      <c r="S1013" s="1014" t="str">
        <f t="shared" si="195"/>
        <v/>
      </c>
      <c r="T1013" s="1231" t="str">
        <f t="shared" si="192"/>
        <v>Sin Iniciar</v>
      </c>
      <c r="U1013" s="1164" t="str">
        <f t="shared" si="193"/>
        <v>6</v>
      </c>
      <c r="V1013" s="845"/>
      <c r="W1013" s="1302">
        <f t="shared" si="196"/>
        <v>1</v>
      </c>
    </row>
    <row r="1014" spans="1:23" s="105" customFormat="1" ht="35.25" hidden="1" customHeight="1" outlineLevel="3" thickBot="1" x14ac:dyDescent="0.3">
      <c r="A1014" s="1601"/>
      <c r="B1014" s="1559"/>
      <c r="C1014" s="966" t="s">
        <v>1768</v>
      </c>
      <c r="D1014" s="967"/>
      <c r="E1014" s="967"/>
      <c r="F1014" s="1045"/>
      <c r="G1014" s="559" t="s">
        <v>1475</v>
      </c>
      <c r="H1014" s="966" t="s">
        <v>70</v>
      </c>
      <c r="I1014" s="767"/>
      <c r="J1014" s="467" t="s">
        <v>1474</v>
      </c>
      <c r="K1014" s="780"/>
      <c r="L1014" s="1076"/>
      <c r="M1014" s="1085" t="str">
        <f t="shared" si="198"/>
        <v/>
      </c>
      <c r="N1014" s="1216" t="str">
        <f t="shared" si="197"/>
        <v/>
      </c>
      <c r="O1014" s="1186"/>
      <c r="P1014" s="1013" t="str">
        <f t="shared" si="194"/>
        <v/>
      </c>
      <c r="Q1014" s="1272"/>
      <c r="R1014" s="1283"/>
      <c r="S1014" s="1014" t="str">
        <f t="shared" si="195"/>
        <v/>
      </c>
      <c r="T1014" s="1231" t="str">
        <f t="shared" ref="T1014:T1077" si="199">+IF(S1014="","Sin Iniciar",IF(S1014&lt;0.6,"Crítico",IF(S1014&lt;0.9,"En Proceso",IF(AND(P1014=1,Q1014=1,S1014=1),"Terminado","Normal"))))</f>
        <v>Sin Iniciar</v>
      </c>
      <c r="U1014" s="1164" t="str">
        <f t="shared" ref="U1014:U1077" si="200">+IF(T1014="","",IF(T1014="Sin Iniciar","6",IF(T1014="Crítico","L",IF(T1014="En Proceso","K",IF(T1014="Normal","J","B")))))</f>
        <v>6</v>
      </c>
      <c r="V1014" s="845"/>
      <c r="W1014" s="1302">
        <f t="shared" si="196"/>
        <v>1</v>
      </c>
    </row>
    <row r="1015" spans="1:23" s="105" customFormat="1" ht="35.25" hidden="1" customHeight="1" outlineLevel="3" thickBot="1" x14ac:dyDescent="0.3">
      <c r="A1015" s="1601"/>
      <c r="B1015" s="1559"/>
      <c r="C1015" s="966" t="s">
        <v>1768</v>
      </c>
      <c r="D1015" s="967"/>
      <c r="E1015" s="967"/>
      <c r="F1015" s="1045"/>
      <c r="G1015" s="559" t="s">
        <v>1476</v>
      </c>
      <c r="H1015" s="966" t="s">
        <v>70</v>
      </c>
      <c r="I1015" s="767"/>
      <c r="J1015" s="467" t="s">
        <v>1474</v>
      </c>
      <c r="K1015" s="780"/>
      <c r="L1015" s="1076"/>
      <c r="M1015" s="1085" t="str">
        <f t="shared" si="198"/>
        <v/>
      </c>
      <c r="N1015" s="1216" t="str">
        <f t="shared" si="197"/>
        <v/>
      </c>
      <c r="O1015" s="1186"/>
      <c r="P1015" s="1013" t="str">
        <f t="shared" si="194"/>
        <v/>
      </c>
      <c r="Q1015" s="1272"/>
      <c r="R1015" s="1283"/>
      <c r="S1015" s="1014" t="str">
        <f t="shared" si="195"/>
        <v/>
      </c>
      <c r="T1015" s="1231" t="str">
        <f t="shared" si="199"/>
        <v>Sin Iniciar</v>
      </c>
      <c r="U1015" s="1164" t="str">
        <f t="shared" si="200"/>
        <v>6</v>
      </c>
      <c r="V1015" s="845"/>
      <c r="W1015" s="1302">
        <f t="shared" si="196"/>
        <v>1</v>
      </c>
    </row>
    <row r="1016" spans="1:23" s="105" customFormat="1" ht="39" hidden="1" customHeight="1" outlineLevel="3" thickBot="1" x14ac:dyDescent="0.3">
      <c r="A1016" s="1601"/>
      <c r="B1016" s="1559"/>
      <c r="C1016" s="966" t="s">
        <v>1768</v>
      </c>
      <c r="D1016" s="967"/>
      <c r="E1016" s="967"/>
      <c r="F1016" s="1045"/>
      <c r="G1016" s="559" t="s">
        <v>1477</v>
      </c>
      <c r="H1016" s="966" t="s">
        <v>70</v>
      </c>
      <c r="I1016" s="767"/>
      <c r="J1016" s="467" t="s">
        <v>1374</v>
      </c>
      <c r="K1016" s="780"/>
      <c r="L1016" s="1076"/>
      <c r="M1016" s="1085" t="str">
        <f t="shared" si="198"/>
        <v/>
      </c>
      <c r="N1016" s="1216" t="str">
        <f t="shared" si="197"/>
        <v/>
      </c>
      <c r="O1016" s="1186"/>
      <c r="P1016" s="1013" t="str">
        <f t="shared" si="194"/>
        <v/>
      </c>
      <c r="Q1016" s="1272"/>
      <c r="R1016" s="1283"/>
      <c r="S1016" s="1014" t="str">
        <f t="shared" si="195"/>
        <v/>
      </c>
      <c r="T1016" s="1231" t="str">
        <f t="shared" si="199"/>
        <v>Sin Iniciar</v>
      </c>
      <c r="U1016" s="1164" t="str">
        <f t="shared" si="200"/>
        <v>6</v>
      </c>
      <c r="V1016" s="845"/>
      <c r="W1016" s="1302">
        <f t="shared" si="196"/>
        <v>1</v>
      </c>
    </row>
    <row r="1017" spans="1:23" s="105" customFormat="1" ht="35.25" hidden="1" customHeight="1" outlineLevel="3" thickBot="1" x14ac:dyDescent="0.3">
      <c r="A1017" s="1601"/>
      <c r="B1017" s="1559"/>
      <c r="C1017" s="966" t="s">
        <v>1768</v>
      </c>
      <c r="D1017" s="967"/>
      <c r="E1017" s="967"/>
      <c r="F1017" s="1045"/>
      <c r="G1017" s="559" t="s">
        <v>1478</v>
      </c>
      <c r="H1017" s="966" t="s">
        <v>70</v>
      </c>
      <c r="I1017" s="767"/>
      <c r="J1017" s="467" t="s">
        <v>1374</v>
      </c>
      <c r="K1017" s="780"/>
      <c r="L1017" s="1076"/>
      <c r="M1017" s="1085" t="str">
        <f t="shared" si="198"/>
        <v/>
      </c>
      <c r="N1017" s="1216" t="str">
        <f t="shared" si="197"/>
        <v/>
      </c>
      <c r="O1017" s="1186"/>
      <c r="P1017" s="1013" t="str">
        <f t="shared" si="194"/>
        <v/>
      </c>
      <c r="Q1017" s="1272"/>
      <c r="R1017" s="1283"/>
      <c r="S1017" s="1014" t="str">
        <f t="shared" si="195"/>
        <v/>
      </c>
      <c r="T1017" s="1231" t="str">
        <f t="shared" si="199"/>
        <v>Sin Iniciar</v>
      </c>
      <c r="U1017" s="1164" t="str">
        <f t="shared" si="200"/>
        <v>6</v>
      </c>
      <c r="V1017" s="845"/>
      <c r="W1017" s="1302">
        <f t="shared" si="196"/>
        <v>1</v>
      </c>
    </row>
    <row r="1018" spans="1:23" s="105" customFormat="1" ht="35.25" hidden="1" customHeight="1" outlineLevel="3" thickBot="1" x14ac:dyDescent="0.3">
      <c r="A1018" s="1601"/>
      <c r="B1018" s="1559"/>
      <c r="C1018" s="966" t="s">
        <v>1768</v>
      </c>
      <c r="D1018" s="967"/>
      <c r="E1018" s="967"/>
      <c r="F1018" s="1045"/>
      <c r="G1018" s="559" t="s">
        <v>1479</v>
      </c>
      <c r="H1018" s="966" t="s">
        <v>70</v>
      </c>
      <c r="I1018" s="767"/>
      <c r="J1018" s="467" t="s">
        <v>1374</v>
      </c>
      <c r="K1018" s="780"/>
      <c r="L1018" s="1076"/>
      <c r="M1018" s="1085" t="str">
        <f t="shared" si="198"/>
        <v/>
      </c>
      <c r="N1018" s="1216" t="str">
        <f t="shared" si="197"/>
        <v/>
      </c>
      <c r="O1018" s="1186"/>
      <c r="P1018" s="1013" t="str">
        <f t="shared" si="194"/>
        <v/>
      </c>
      <c r="Q1018" s="1272"/>
      <c r="R1018" s="1283"/>
      <c r="S1018" s="1014" t="str">
        <f t="shared" si="195"/>
        <v/>
      </c>
      <c r="T1018" s="1231" t="str">
        <f t="shared" si="199"/>
        <v>Sin Iniciar</v>
      </c>
      <c r="U1018" s="1164" t="str">
        <f t="shared" si="200"/>
        <v>6</v>
      </c>
      <c r="V1018" s="845"/>
      <c r="W1018" s="1302">
        <f t="shared" si="196"/>
        <v>1</v>
      </c>
    </row>
    <row r="1019" spans="1:23" s="105" customFormat="1" ht="39" hidden="1" customHeight="1" outlineLevel="3" thickBot="1" x14ac:dyDescent="0.3">
      <c r="A1019" s="1601"/>
      <c r="B1019" s="1559"/>
      <c r="C1019" s="966" t="s">
        <v>1768</v>
      </c>
      <c r="D1019" s="967"/>
      <c r="E1019" s="967"/>
      <c r="F1019" s="1045"/>
      <c r="G1019" s="559" t="s">
        <v>1480</v>
      </c>
      <c r="H1019" s="966" t="s">
        <v>70</v>
      </c>
      <c r="I1019" s="767"/>
      <c r="J1019" s="467" t="s">
        <v>1374</v>
      </c>
      <c r="K1019" s="780"/>
      <c r="L1019" s="1076"/>
      <c r="M1019" s="1085" t="str">
        <f t="shared" si="198"/>
        <v/>
      </c>
      <c r="N1019" s="1216" t="str">
        <f t="shared" si="197"/>
        <v/>
      </c>
      <c r="O1019" s="1186"/>
      <c r="P1019" s="1013" t="str">
        <f t="shared" si="194"/>
        <v/>
      </c>
      <c r="Q1019" s="1272"/>
      <c r="R1019" s="1283"/>
      <c r="S1019" s="1014" t="str">
        <f t="shared" si="195"/>
        <v/>
      </c>
      <c r="T1019" s="1231" t="str">
        <f t="shared" si="199"/>
        <v>Sin Iniciar</v>
      </c>
      <c r="U1019" s="1164" t="str">
        <f t="shared" si="200"/>
        <v>6</v>
      </c>
      <c r="V1019" s="845"/>
      <c r="W1019" s="1302">
        <f t="shared" si="196"/>
        <v>1</v>
      </c>
    </row>
    <row r="1020" spans="1:23" s="105" customFormat="1" ht="39" hidden="1" customHeight="1" outlineLevel="3" thickBot="1" x14ac:dyDescent="0.3">
      <c r="A1020" s="1601"/>
      <c r="B1020" s="1559"/>
      <c r="C1020" s="966" t="s">
        <v>1768</v>
      </c>
      <c r="D1020" s="967"/>
      <c r="E1020" s="967"/>
      <c r="F1020" s="1045"/>
      <c r="G1020" s="559" t="s">
        <v>1481</v>
      </c>
      <c r="H1020" s="966" t="s">
        <v>70</v>
      </c>
      <c r="I1020" s="767"/>
      <c r="J1020" s="467" t="s">
        <v>1374</v>
      </c>
      <c r="K1020" s="780"/>
      <c r="L1020" s="1076"/>
      <c r="M1020" s="1085" t="str">
        <f t="shared" si="198"/>
        <v/>
      </c>
      <c r="N1020" s="1216" t="str">
        <f t="shared" si="197"/>
        <v/>
      </c>
      <c r="O1020" s="1186"/>
      <c r="P1020" s="1013" t="str">
        <f t="shared" si="194"/>
        <v/>
      </c>
      <c r="Q1020" s="1272"/>
      <c r="R1020" s="1283"/>
      <c r="S1020" s="1014" t="str">
        <f t="shared" si="195"/>
        <v/>
      </c>
      <c r="T1020" s="1231" t="str">
        <f t="shared" si="199"/>
        <v>Sin Iniciar</v>
      </c>
      <c r="U1020" s="1164" t="str">
        <f t="shared" si="200"/>
        <v>6</v>
      </c>
      <c r="V1020" s="845"/>
      <c r="W1020" s="1302">
        <f t="shared" si="196"/>
        <v>1</v>
      </c>
    </row>
    <row r="1021" spans="1:23" s="105" customFormat="1" ht="39" hidden="1" customHeight="1" outlineLevel="3" thickBot="1" x14ac:dyDescent="0.3">
      <c r="A1021" s="1601"/>
      <c r="B1021" s="1559"/>
      <c r="C1021" s="966" t="s">
        <v>1768</v>
      </c>
      <c r="D1021" s="967"/>
      <c r="E1021" s="967"/>
      <c r="F1021" s="1045"/>
      <c r="G1021" s="559" t="s">
        <v>1482</v>
      </c>
      <c r="H1021" s="966" t="s">
        <v>70</v>
      </c>
      <c r="I1021" s="767"/>
      <c r="J1021" s="467">
        <v>1500</v>
      </c>
      <c r="K1021" s="780"/>
      <c r="L1021" s="1076"/>
      <c r="M1021" s="1085" t="str">
        <f t="shared" si="198"/>
        <v/>
      </c>
      <c r="N1021" s="1216" t="str">
        <f t="shared" si="197"/>
        <v/>
      </c>
      <c r="O1021" s="1186"/>
      <c r="P1021" s="1013" t="str">
        <f t="shared" si="194"/>
        <v/>
      </c>
      <c r="Q1021" s="1272"/>
      <c r="R1021" s="1283"/>
      <c r="S1021" s="1014" t="str">
        <f t="shared" si="195"/>
        <v/>
      </c>
      <c r="T1021" s="1231" t="str">
        <f t="shared" si="199"/>
        <v>Sin Iniciar</v>
      </c>
      <c r="U1021" s="1164" t="str">
        <f t="shared" si="200"/>
        <v>6</v>
      </c>
      <c r="V1021" s="845"/>
      <c r="W1021" s="1302">
        <f t="shared" si="196"/>
        <v>1</v>
      </c>
    </row>
    <row r="1022" spans="1:23" s="105" customFormat="1" ht="35.25" hidden="1" customHeight="1" outlineLevel="3" thickBot="1" x14ac:dyDescent="0.3">
      <c r="A1022" s="1601"/>
      <c r="B1022" s="1559"/>
      <c r="C1022" s="966" t="s">
        <v>1768</v>
      </c>
      <c r="D1022" s="967"/>
      <c r="E1022" s="967"/>
      <c r="F1022" s="1045"/>
      <c r="G1022" s="559" t="s">
        <v>1483</v>
      </c>
      <c r="H1022" s="966" t="s">
        <v>70</v>
      </c>
      <c r="I1022" s="767"/>
      <c r="J1022" s="467" t="s">
        <v>1484</v>
      </c>
      <c r="K1022" s="780"/>
      <c r="L1022" s="1076"/>
      <c r="M1022" s="1085" t="str">
        <f t="shared" si="198"/>
        <v/>
      </c>
      <c r="N1022" s="1216" t="str">
        <f t="shared" si="197"/>
        <v/>
      </c>
      <c r="O1022" s="1186"/>
      <c r="P1022" s="1013" t="str">
        <f t="shared" si="194"/>
        <v/>
      </c>
      <c r="Q1022" s="1272"/>
      <c r="R1022" s="1283"/>
      <c r="S1022" s="1014" t="str">
        <f t="shared" si="195"/>
        <v/>
      </c>
      <c r="T1022" s="1231" t="str">
        <f t="shared" si="199"/>
        <v>Sin Iniciar</v>
      </c>
      <c r="U1022" s="1164" t="str">
        <f t="shared" si="200"/>
        <v>6</v>
      </c>
      <c r="V1022" s="845"/>
      <c r="W1022" s="1302">
        <f t="shared" si="196"/>
        <v>1</v>
      </c>
    </row>
    <row r="1023" spans="1:23" s="105" customFormat="1" ht="35.25" hidden="1" customHeight="1" outlineLevel="3" thickBot="1" x14ac:dyDescent="0.3">
      <c r="A1023" s="1601"/>
      <c r="B1023" s="1559"/>
      <c r="C1023" s="966" t="s">
        <v>1768</v>
      </c>
      <c r="D1023" s="967"/>
      <c r="E1023" s="967"/>
      <c r="F1023" s="1045"/>
      <c r="G1023" s="559" t="s">
        <v>1485</v>
      </c>
      <c r="H1023" s="966" t="s">
        <v>70</v>
      </c>
      <c r="I1023" s="767"/>
      <c r="J1023" s="467" t="s">
        <v>1484</v>
      </c>
      <c r="K1023" s="780"/>
      <c r="L1023" s="1076"/>
      <c r="M1023" s="1085" t="str">
        <f t="shared" si="198"/>
        <v/>
      </c>
      <c r="N1023" s="1216" t="str">
        <f t="shared" si="197"/>
        <v/>
      </c>
      <c r="O1023" s="1186"/>
      <c r="P1023" s="1013" t="str">
        <f t="shared" si="194"/>
        <v/>
      </c>
      <c r="Q1023" s="1272"/>
      <c r="R1023" s="1283"/>
      <c r="S1023" s="1014" t="str">
        <f t="shared" si="195"/>
        <v/>
      </c>
      <c r="T1023" s="1231" t="str">
        <f t="shared" si="199"/>
        <v>Sin Iniciar</v>
      </c>
      <c r="U1023" s="1164" t="str">
        <f t="shared" si="200"/>
        <v>6</v>
      </c>
      <c r="V1023" s="845"/>
      <c r="W1023" s="1302">
        <f t="shared" si="196"/>
        <v>1</v>
      </c>
    </row>
    <row r="1024" spans="1:23" s="105" customFormat="1" ht="35.25" hidden="1" customHeight="1" outlineLevel="3" thickBot="1" x14ac:dyDescent="0.3">
      <c r="A1024" s="1601"/>
      <c r="B1024" s="1559"/>
      <c r="C1024" s="966" t="s">
        <v>1768</v>
      </c>
      <c r="D1024" s="967"/>
      <c r="E1024" s="967"/>
      <c r="F1024" s="1045"/>
      <c r="G1024" s="559" t="s">
        <v>1486</v>
      </c>
      <c r="H1024" s="966" t="s">
        <v>70</v>
      </c>
      <c r="I1024" s="767"/>
      <c r="J1024" s="467" t="s">
        <v>1484</v>
      </c>
      <c r="K1024" s="780"/>
      <c r="L1024" s="1076"/>
      <c r="M1024" s="1085" t="str">
        <f t="shared" si="198"/>
        <v/>
      </c>
      <c r="N1024" s="1216" t="str">
        <f t="shared" si="197"/>
        <v/>
      </c>
      <c r="O1024" s="1186"/>
      <c r="P1024" s="1013" t="str">
        <f t="shared" si="194"/>
        <v/>
      </c>
      <c r="Q1024" s="1272"/>
      <c r="R1024" s="1283"/>
      <c r="S1024" s="1014" t="str">
        <f t="shared" si="195"/>
        <v/>
      </c>
      <c r="T1024" s="1231" t="str">
        <f t="shared" si="199"/>
        <v>Sin Iniciar</v>
      </c>
      <c r="U1024" s="1164" t="str">
        <f t="shared" si="200"/>
        <v>6</v>
      </c>
      <c r="V1024" s="845"/>
      <c r="W1024" s="1302">
        <f t="shared" si="196"/>
        <v>1</v>
      </c>
    </row>
    <row r="1025" spans="1:23" s="105" customFormat="1" ht="35.25" hidden="1" customHeight="1" outlineLevel="3" thickBot="1" x14ac:dyDescent="0.3">
      <c r="A1025" s="1601"/>
      <c r="B1025" s="1559"/>
      <c r="C1025" s="966" t="s">
        <v>1768</v>
      </c>
      <c r="D1025" s="967"/>
      <c r="E1025" s="967"/>
      <c r="F1025" s="1045"/>
      <c r="G1025" s="559" t="s">
        <v>1487</v>
      </c>
      <c r="H1025" s="966" t="s">
        <v>70</v>
      </c>
      <c r="I1025" s="767"/>
      <c r="J1025" s="467" t="s">
        <v>1484</v>
      </c>
      <c r="K1025" s="780"/>
      <c r="L1025" s="1076"/>
      <c r="M1025" s="1085" t="str">
        <f t="shared" si="198"/>
        <v/>
      </c>
      <c r="N1025" s="1216" t="str">
        <f t="shared" si="197"/>
        <v/>
      </c>
      <c r="O1025" s="1186"/>
      <c r="P1025" s="1013" t="str">
        <f t="shared" si="194"/>
        <v/>
      </c>
      <c r="Q1025" s="1272"/>
      <c r="R1025" s="1283"/>
      <c r="S1025" s="1014" t="str">
        <f t="shared" si="195"/>
        <v/>
      </c>
      <c r="T1025" s="1231" t="str">
        <f t="shared" si="199"/>
        <v>Sin Iniciar</v>
      </c>
      <c r="U1025" s="1164" t="str">
        <f t="shared" si="200"/>
        <v>6</v>
      </c>
      <c r="V1025" s="845"/>
      <c r="W1025" s="1302">
        <f t="shared" si="196"/>
        <v>1</v>
      </c>
    </row>
    <row r="1026" spans="1:23" s="105" customFormat="1" ht="35.25" hidden="1" customHeight="1" outlineLevel="3" thickBot="1" x14ac:dyDescent="0.3">
      <c r="A1026" s="1601"/>
      <c r="B1026" s="1559"/>
      <c r="C1026" s="966" t="s">
        <v>1768</v>
      </c>
      <c r="D1026" s="967"/>
      <c r="E1026" s="967"/>
      <c r="F1026" s="1045"/>
      <c r="G1026" s="559" t="s">
        <v>1488</v>
      </c>
      <c r="H1026" s="966" t="s">
        <v>70</v>
      </c>
      <c r="I1026" s="767"/>
      <c r="J1026" s="467" t="s">
        <v>1484</v>
      </c>
      <c r="K1026" s="780"/>
      <c r="L1026" s="1076"/>
      <c r="M1026" s="1085" t="str">
        <f t="shared" si="198"/>
        <v/>
      </c>
      <c r="N1026" s="1216" t="str">
        <f t="shared" si="197"/>
        <v/>
      </c>
      <c r="O1026" s="1186"/>
      <c r="P1026" s="1013" t="str">
        <f t="shared" si="194"/>
        <v/>
      </c>
      <c r="Q1026" s="1272"/>
      <c r="R1026" s="1283"/>
      <c r="S1026" s="1014" t="str">
        <f t="shared" si="195"/>
        <v/>
      </c>
      <c r="T1026" s="1231" t="str">
        <f t="shared" si="199"/>
        <v>Sin Iniciar</v>
      </c>
      <c r="U1026" s="1164" t="str">
        <f t="shared" si="200"/>
        <v>6</v>
      </c>
      <c r="V1026" s="845"/>
      <c r="W1026" s="1302">
        <f t="shared" si="196"/>
        <v>1</v>
      </c>
    </row>
    <row r="1027" spans="1:23" s="105" customFormat="1" ht="35.25" hidden="1" customHeight="1" outlineLevel="3" thickBot="1" x14ac:dyDescent="0.3">
      <c r="A1027" s="1601"/>
      <c r="B1027" s="1559"/>
      <c r="C1027" s="966" t="s">
        <v>1768</v>
      </c>
      <c r="D1027" s="967"/>
      <c r="E1027" s="967"/>
      <c r="F1027" s="1045"/>
      <c r="G1027" s="559" t="s">
        <v>1489</v>
      </c>
      <c r="H1027" s="966" t="s">
        <v>70</v>
      </c>
      <c r="I1027" s="767"/>
      <c r="J1027" s="467" t="s">
        <v>1388</v>
      </c>
      <c r="K1027" s="780"/>
      <c r="L1027" s="1076"/>
      <c r="M1027" s="1085" t="str">
        <f t="shared" si="198"/>
        <v/>
      </c>
      <c r="N1027" s="1216" t="str">
        <f t="shared" si="197"/>
        <v/>
      </c>
      <c r="O1027" s="1186"/>
      <c r="P1027" s="1013" t="str">
        <f t="shared" si="194"/>
        <v/>
      </c>
      <c r="Q1027" s="1272"/>
      <c r="R1027" s="1283"/>
      <c r="S1027" s="1014" t="str">
        <f t="shared" si="195"/>
        <v/>
      </c>
      <c r="T1027" s="1231" t="str">
        <f t="shared" si="199"/>
        <v>Sin Iniciar</v>
      </c>
      <c r="U1027" s="1164" t="str">
        <f t="shared" si="200"/>
        <v>6</v>
      </c>
      <c r="V1027" s="845"/>
      <c r="W1027" s="1302">
        <f t="shared" si="196"/>
        <v>1</v>
      </c>
    </row>
    <row r="1028" spans="1:23" s="105" customFormat="1" ht="51.75" hidden="1" customHeight="1" outlineLevel="3" thickBot="1" x14ac:dyDescent="0.3">
      <c r="A1028" s="1601"/>
      <c r="B1028" s="1559"/>
      <c r="C1028" s="966" t="s">
        <v>1768</v>
      </c>
      <c r="D1028" s="967"/>
      <c r="E1028" s="967"/>
      <c r="F1028" s="1045"/>
      <c r="G1028" s="559" t="s">
        <v>1490</v>
      </c>
      <c r="H1028" s="966" t="s">
        <v>70</v>
      </c>
      <c r="I1028" s="767"/>
      <c r="J1028" s="467" t="s">
        <v>1465</v>
      </c>
      <c r="K1028" s="780"/>
      <c r="L1028" s="1076"/>
      <c r="M1028" s="1085" t="str">
        <f t="shared" si="198"/>
        <v/>
      </c>
      <c r="N1028" s="1216" t="str">
        <f t="shared" si="197"/>
        <v/>
      </c>
      <c r="O1028" s="1186"/>
      <c r="P1028" s="1013" t="str">
        <f t="shared" si="194"/>
        <v/>
      </c>
      <c r="Q1028" s="1272"/>
      <c r="R1028" s="1283"/>
      <c r="S1028" s="1014" t="str">
        <f t="shared" si="195"/>
        <v/>
      </c>
      <c r="T1028" s="1231" t="str">
        <f t="shared" si="199"/>
        <v>Sin Iniciar</v>
      </c>
      <c r="U1028" s="1164" t="str">
        <f t="shared" si="200"/>
        <v>6</v>
      </c>
      <c r="V1028" s="845"/>
      <c r="W1028" s="1302">
        <f t="shared" si="196"/>
        <v>1</v>
      </c>
    </row>
    <row r="1029" spans="1:23" s="105" customFormat="1" ht="51.75" hidden="1" customHeight="1" outlineLevel="3" thickBot="1" x14ac:dyDescent="0.3">
      <c r="A1029" s="1601"/>
      <c r="B1029" s="1559"/>
      <c r="C1029" s="966" t="s">
        <v>1768</v>
      </c>
      <c r="D1029" s="967"/>
      <c r="E1029" s="967"/>
      <c r="F1029" s="1045"/>
      <c r="G1029" s="559" t="s">
        <v>1491</v>
      </c>
      <c r="H1029" s="966" t="s">
        <v>70</v>
      </c>
      <c r="I1029" s="767"/>
      <c r="J1029" s="467" t="s">
        <v>1492</v>
      </c>
      <c r="K1029" s="780"/>
      <c r="L1029" s="1076"/>
      <c r="M1029" s="1085" t="str">
        <f t="shared" si="198"/>
        <v/>
      </c>
      <c r="N1029" s="1216" t="str">
        <f t="shared" si="197"/>
        <v/>
      </c>
      <c r="O1029" s="1186"/>
      <c r="P1029" s="1013" t="str">
        <f t="shared" si="194"/>
        <v/>
      </c>
      <c r="Q1029" s="1272"/>
      <c r="R1029" s="1283"/>
      <c r="S1029" s="1014" t="str">
        <f t="shared" si="195"/>
        <v/>
      </c>
      <c r="T1029" s="1231" t="str">
        <f t="shared" si="199"/>
        <v>Sin Iniciar</v>
      </c>
      <c r="U1029" s="1164" t="str">
        <f t="shared" si="200"/>
        <v>6</v>
      </c>
      <c r="V1029" s="845"/>
      <c r="W1029" s="1302">
        <f t="shared" si="196"/>
        <v>1</v>
      </c>
    </row>
    <row r="1030" spans="1:23" s="105" customFormat="1" ht="35.25" hidden="1" customHeight="1" outlineLevel="3" thickBot="1" x14ac:dyDescent="0.3">
      <c r="A1030" s="1601"/>
      <c r="B1030" s="1559"/>
      <c r="C1030" s="966" t="s">
        <v>1768</v>
      </c>
      <c r="D1030" s="967"/>
      <c r="E1030" s="967"/>
      <c r="F1030" s="1045"/>
      <c r="G1030" s="559" t="s">
        <v>1493</v>
      </c>
      <c r="H1030" s="966" t="s">
        <v>70</v>
      </c>
      <c r="I1030" s="767"/>
      <c r="J1030" s="467" t="s">
        <v>1484</v>
      </c>
      <c r="K1030" s="780"/>
      <c r="L1030" s="1076"/>
      <c r="M1030" s="1085" t="str">
        <f t="shared" si="198"/>
        <v/>
      </c>
      <c r="N1030" s="1216" t="str">
        <f t="shared" si="197"/>
        <v/>
      </c>
      <c r="O1030" s="1186"/>
      <c r="P1030" s="1013" t="str">
        <f t="shared" si="194"/>
        <v/>
      </c>
      <c r="Q1030" s="1272"/>
      <c r="R1030" s="1283"/>
      <c r="S1030" s="1014" t="str">
        <f t="shared" si="195"/>
        <v/>
      </c>
      <c r="T1030" s="1231" t="str">
        <f t="shared" si="199"/>
        <v>Sin Iniciar</v>
      </c>
      <c r="U1030" s="1164" t="str">
        <f t="shared" si="200"/>
        <v>6</v>
      </c>
      <c r="V1030" s="845"/>
      <c r="W1030" s="1302">
        <f t="shared" si="196"/>
        <v>1</v>
      </c>
    </row>
    <row r="1031" spans="1:23" s="105" customFormat="1" ht="35.25" hidden="1" customHeight="1" outlineLevel="3" thickBot="1" x14ac:dyDescent="0.3">
      <c r="A1031" s="1601"/>
      <c r="B1031" s="1559"/>
      <c r="C1031" s="966" t="s">
        <v>1768</v>
      </c>
      <c r="D1031" s="967"/>
      <c r="E1031" s="967"/>
      <c r="F1031" s="1045"/>
      <c r="G1031" s="559" t="s">
        <v>1494</v>
      </c>
      <c r="H1031" s="966" t="s">
        <v>70</v>
      </c>
      <c r="I1031" s="767"/>
      <c r="J1031" s="467" t="s">
        <v>1495</v>
      </c>
      <c r="K1031" s="780"/>
      <c r="L1031" s="1076"/>
      <c r="M1031" s="1085" t="str">
        <f t="shared" si="198"/>
        <v/>
      </c>
      <c r="N1031" s="1216" t="str">
        <f t="shared" si="197"/>
        <v/>
      </c>
      <c r="O1031" s="1186"/>
      <c r="P1031" s="1013" t="str">
        <f t="shared" si="194"/>
        <v/>
      </c>
      <c r="Q1031" s="1272"/>
      <c r="R1031" s="1283"/>
      <c r="S1031" s="1014" t="str">
        <f t="shared" si="195"/>
        <v/>
      </c>
      <c r="T1031" s="1231" t="str">
        <f t="shared" si="199"/>
        <v>Sin Iniciar</v>
      </c>
      <c r="U1031" s="1164" t="str">
        <f t="shared" si="200"/>
        <v>6</v>
      </c>
      <c r="V1031" s="845"/>
      <c r="W1031" s="1302">
        <f t="shared" si="196"/>
        <v>1</v>
      </c>
    </row>
    <row r="1032" spans="1:23" s="105" customFormat="1" ht="35.25" hidden="1" customHeight="1" outlineLevel="3" thickBot="1" x14ac:dyDescent="0.3">
      <c r="A1032" s="1601"/>
      <c r="B1032" s="1559"/>
      <c r="C1032" s="966" t="s">
        <v>1768</v>
      </c>
      <c r="D1032" s="967"/>
      <c r="E1032" s="967"/>
      <c r="F1032" s="1045"/>
      <c r="G1032" s="559" t="s">
        <v>1496</v>
      </c>
      <c r="H1032" s="966" t="s">
        <v>70</v>
      </c>
      <c r="I1032" s="767"/>
      <c r="J1032" s="467" t="s">
        <v>1497</v>
      </c>
      <c r="K1032" s="780"/>
      <c r="L1032" s="1076"/>
      <c r="M1032" s="1085" t="str">
        <f t="shared" si="198"/>
        <v/>
      </c>
      <c r="N1032" s="1216" t="str">
        <f t="shared" si="197"/>
        <v/>
      </c>
      <c r="O1032" s="1186"/>
      <c r="P1032" s="1013" t="str">
        <f t="shared" si="194"/>
        <v/>
      </c>
      <c r="Q1032" s="1272"/>
      <c r="R1032" s="1283"/>
      <c r="S1032" s="1014" t="str">
        <f t="shared" si="195"/>
        <v/>
      </c>
      <c r="T1032" s="1231" t="str">
        <f t="shared" si="199"/>
        <v>Sin Iniciar</v>
      </c>
      <c r="U1032" s="1164" t="str">
        <f t="shared" si="200"/>
        <v>6</v>
      </c>
      <c r="V1032" s="845"/>
      <c r="W1032" s="1302">
        <f t="shared" si="196"/>
        <v>1</v>
      </c>
    </row>
    <row r="1033" spans="1:23" s="105" customFormat="1" ht="35.25" hidden="1" customHeight="1" outlineLevel="3" thickBot="1" x14ac:dyDescent="0.3">
      <c r="A1033" s="1601"/>
      <c r="B1033" s="1559"/>
      <c r="C1033" s="966" t="s">
        <v>1768</v>
      </c>
      <c r="D1033" s="967"/>
      <c r="E1033" s="967"/>
      <c r="F1033" s="1045"/>
      <c r="G1033" s="559" t="s">
        <v>1498</v>
      </c>
      <c r="H1033" s="966" t="s">
        <v>70</v>
      </c>
      <c r="I1033" s="767"/>
      <c r="J1033" s="467">
        <v>3</v>
      </c>
      <c r="K1033" s="780"/>
      <c r="L1033" s="1076"/>
      <c r="M1033" s="1085" t="str">
        <f t="shared" si="198"/>
        <v/>
      </c>
      <c r="N1033" s="1216" t="str">
        <f t="shared" si="197"/>
        <v/>
      </c>
      <c r="O1033" s="1186"/>
      <c r="P1033" s="1013" t="str">
        <f t="shared" si="194"/>
        <v/>
      </c>
      <c r="Q1033" s="1272"/>
      <c r="R1033" s="1283"/>
      <c r="S1033" s="1014" t="str">
        <f t="shared" si="195"/>
        <v/>
      </c>
      <c r="T1033" s="1231" t="str">
        <f t="shared" si="199"/>
        <v>Sin Iniciar</v>
      </c>
      <c r="U1033" s="1164" t="str">
        <f t="shared" si="200"/>
        <v>6</v>
      </c>
      <c r="V1033" s="845"/>
      <c r="W1033" s="1302">
        <f t="shared" si="196"/>
        <v>1</v>
      </c>
    </row>
    <row r="1034" spans="1:23" s="105" customFormat="1" ht="35.25" hidden="1" customHeight="1" outlineLevel="3" thickBot="1" x14ac:dyDescent="0.3">
      <c r="A1034" s="1601"/>
      <c r="B1034" s="1559"/>
      <c r="C1034" s="966" t="s">
        <v>1768</v>
      </c>
      <c r="D1034" s="967"/>
      <c r="E1034" s="967"/>
      <c r="F1034" s="1045"/>
      <c r="G1034" s="559" t="s">
        <v>1499</v>
      </c>
      <c r="H1034" s="966" t="s">
        <v>70</v>
      </c>
      <c r="I1034" s="767"/>
      <c r="J1034" s="467" t="s">
        <v>1500</v>
      </c>
      <c r="K1034" s="780"/>
      <c r="L1034" s="1076"/>
      <c r="M1034" s="1085" t="str">
        <f t="shared" si="198"/>
        <v/>
      </c>
      <c r="N1034" s="1216" t="str">
        <f t="shared" si="197"/>
        <v/>
      </c>
      <c r="O1034" s="1186"/>
      <c r="P1034" s="1013" t="str">
        <f t="shared" si="194"/>
        <v/>
      </c>
      <c r="Q1034" s="1272"/>
      <c r="R1034" s="1283"/>
      <c r="S1034" s="1014" t="str">
        <f t="shared" si="195"/>
        <v/>
      </c>
      <c r="T1034" s="1231" t="str">
        <f t="shared" si="199"/>
        <v>Sin Iniciar</v>
      </c>
      <c r="U1034" s="1164" t="str">
        <f t="shared" si="200"/>
        <v>6</v>
      </c>
      <c r="V1034" s="845"/>
      <c r="W1034" s="1302">
        <f t="shared" si="196"/>
        <v>1</v>
      </c>
    </row>
    <row r="1035" spans="1:23" s="105" customFormat="1" ht="35.25" hidden="1" customHeight="1" outlineLevel="3" thickBot="1" x14ac:dyDescent="0.3">
      <c r="A1035" s="1601"/>
      <c r="B1035" s="1559"/>
      <c r="C1035" s="966" t="s">
        <v>1768</v>
      </c>
      <c r="D1035" s="967"/>
      <c r="E1035" s="967"/>
      <c r="F1035" s="1045"/>
      <c r="G1035" s="559" t="s">
        <v>1501</v>
      </c>
      <c r="H1035" s="966" t="s">
        <v>70</v>
      </c>
      <c r="I1035" s="767"/>
      <c r="J1035" s="467">
        <v>1</v>
      </c>
      <c r="K1035" s="780"/>
      <c r="L1035" s="1076"/>
      <c r="M1035" s="1085" t="str">
        <f t="shared" si="198"/>
        <v/>
      </c>
      <c r="N1035" s="1216" t="str">
        <f t="shared" si="197"/>
        <v/>
      </c>
      <c r="O1035" s="1186"/>
      <c r="P1035" s="1013" t="str">
        <f t="shared" si="194"/>
        <v/>
      </c>
      <c r="Q1035" s="1272"/>
      <c r="R1035" s="1283"/>
      <c r="S1035" s="1014" t="str">
        <f t="shared" si="195"/>
        <v/>
      </c>
      <c r="T1035" s="1231" t="str">
        <f t="shared" si="199"/>
        <v>Sin Iniciar</v>
      </c>
      <c r="U1035" s="1164" t="str">
        <f t="shared" si="200"/>
        <v>6</v>
      </c>
      <c r="V1035" s="845"/>
      <c r="W1035" s="1302">
        <f t="shared" si="196"/>
        <v>1</v>
      </c>
    </row>
    <row r="1036" spans="1:23" s="105" customFormat="1" ht="39" hidden="1" customHeight="1" outlineLevel="3" thickBot="1" x14ac:dyDescent="0.3">
      <c r="A1036" s="1601"/>
      <c r="B1036" s="1559"/>
      <c r="C1036" s="966" t="s">
        <v>1768</v>
      </c>
      <c r="D1036" s="967"/>
      <c r="E1036" s="967"/>
      <c r="F1036" s="1045"/>
      <c r="G1036" s="559" t="s">
        <v>1502</v>
      </c>
      <c r="H1036" s="966" t="s">
        <v>70</v>
      </c>
      <c r="I1036" s="767"/>
      <c r="J1036" s="467">
        <v>1</v>
      </c>
      <c r="K1036" s="780"/>
      <c r="L1036" s="1076"/>
      <c r="M1036" s="1085" t="str">
        <f t="shared" si="198"/>
        <v/>
      </c>
      <c r="N1036" s="1216" t="str">
        <f t="shared" si="197"/>
        <v/>
      </c>
      <c r="O1036" s="1186"/>
      <c r="P1036" s="1013" t="str">
        <f t="shared" si="194"/>
        <v/>
      </c>
      <c r="Q1036" s="1272"/>
      <c r="R1036" s="1283"/>
      <c r="S1036" s="1014" t="str">
        <f t="shared" si="195"/>
        <v/>
      </c>
      <c r="T1036" s="1231" t="str">
        <f t="shared" si="199"/>
        <v>Sin Iniciar</v>
      </c>
      <c r="U1036" s="1164" t="str">
        <f t="shared" si="200"/>
        <v>6</v>
      </c>
      <c r="V1036" s="845"/>
      <c r="W1036" s="1302">
        <f t="shared" si="196"/>
        <v>1</v>
      </c>
    </row>
    <row r="1037" spans="1:23" s="105" customFormat="1" ht="35.25" hidden="1" customHeight="1" outlineLevel="3" thickBot="1" x14ac:dyDescent="0.3">
      <c r="A1037" s="1601"/>
      <c r="B1037" s="1559"/>
      <c r="C1037" s="966" t="s">
        <v>1768</v>
      </c>
      <c r="D1037" s="967"/>
      <c r="E1037" s="967"/>
      <c r="F1037" s="1045"/>
      <c r="G1037" s="559" t="s">
        <v>1503</v>
      </c>
      <c r="H1037" s="966" t="s">
        <v>70</v>
      </c>
      <c r="I1037" s="767"/>
      <c r="J1037" s="467">
        <v>1</v>
      </c>
      <c r="K1037" s="780"/>
      <c r="L1037" s="1076"/>
      <c r="M1037" s="1085" t="str">
        <f t="shared" si="198"/>
        <v/>
      </c>
      <c r="N1037" s="1216" t="str">
        <f t="shared" si="197"/>
        <v/>
      </c>
      <c r="O1037" s="1186"/>
      <c r="P1037" s="1013" t="str">
        <f t="shared" si="194"/>
        <v/>
      </c>
      <c r="Q1037" s="1272"/>
      <c r="R1037" s="1283"/>
      <c r="S1037" s="1014" t="str">
        <f t="shared" si="195"/>
        <v/>
      </c>
      <c r="T1037" s="1231" t="str">
        <f t="shared" si="199"/>
        <v>Sin Iniciar</v>
      </c>
      <c r="U1037" s="1164" t="str">
        <f t="shared" si="200"/>
        <v>6</v>
      </c>
      <c r="V1037" s="845"/>
      <c r="W1037" s="1302">
        <f t="shared" si="196"/>
        <v>1</v>
      </c>
    </row>
    <row r="1038" spans="1:23" s="105" customFormat="1" ht="35.25" hidden="1" customHeight="1" outlineLevel="3" thickBot="1" x14ac:dyDescent="0.3">
      <c r="A1038" s="1601"/>
      <c r="B1038" s="1559"/>
      <c r="C1038" s="966" t="s">
        <v>1768</v>
      </c>
      <c r="D1038" s="967"/>
      <c r="E1038" s="967"/>
      <c r="F1038" s="1045"/>
      <c r="G1038" s="559" t="s">
        <v>1504</v>
      </c>
      <c r="H1038" s="966" t="s">
        <v>70</v>
      </c>
      <c r="I1038" s="767"/>
      <c r="J1038" s="467">
        <v>3</v>
      </c>
      <c r="K1038" s="780"/>
      <c r="L1038" s="1076"/>
      <c r="M1038" s="1085" t="str">
        <f t="shared" si="198"/>
        <v/>
      </c>
      <c r="N1038" s="1216" t="str">
        <f t="shared" si="197"/>
        <v/>
      </c>
      <c r="O1038" s="1186"/>
      <c r="P1038" s="1013" t="str">
        <f t="shared" si="194"/>
        <v/>
      </c>
      <c r="Q1038" s="1272"/>
      <c r="R1038" s="1283"/>
      <c r="S1038" s="1014" t="str">
        <f t="shared" si="195"/>
        <v/>
      </c>
      <c r="T1038" s="1231" t="str">
        <f t="shared" si="199"/>
        <v>Sin Iniciar</v>
      </c>
      <c r="U1038" s="1164" t="str">
        <f t="shared" si="200"/>
        <v>6</v>
      </c>
      <c r="V1038" s="845"/>
      <c r="W1038" s="1302">
        <f t="shared" si="196"/>
        <v>1</v>
      </c>
    </row>
    <row r="1039" spans="1:23" s="105" customFormat="1" ht="35.25" hidden="1" customHeight="1" outlineLevel="3" thickBot="1" x14ac:dyDescent="0.3">
      <c r="A1039" s="1601"/>
      <c r="B1039" s="1559"/>
      <c r="C1039" s="966" t="s">
        <v>1768</v>
      </c>
      <c r="D1039" s="967"/>
      <c r="E1039" s="967"/>
      <c r="F1039" s="1045"/>
      <c r="G1039" s="559" t="s">
        <v>1505</v>
      </c>
      <c r="H1039" s="966" t="s">
        <v>70</v>
      </c>
      <c r="I1039" s="767"/>
      <c r="J1039" s="467">
        <v>1</v>
      </c>
      <c r="K1039" s="780"/>
      <c r="L1039" s="1076"/>
      <c r="M1039" s="1085" t="str">
        <f t="shared" si="198"/>
        <v/>
      </c>
      <c r="N1039" s="1216" t="str">
        <f t="shared" si="197"/>
        <v/>
      </c>
      <c r="O1039" s="1186"/>
      <c r="P1039" s="1013" t="str">
        <f t="shared" si="194"/>
        <v/>
      </c>
      <c r="Q1039" s="1272"/>
      <c r="R1039" s="1283"/>
      <c r="S1039" s="1014" t="str">
        <f t="shared" si="195"/>
        <v/>
      </c>
      <c r="T1039" s="1231" t="str">
        <f t="shared" si="199"/>
        <v>Sin Iniciar</v>
      </c>
      <c r="U1039" s="1164" t="str">
        <f t="shared" si="200"/>
        <v>6</v>
      </c>
      <c r="V1039" s="845"/>
      <c r="W1039" s="1302">
        <f t="shared" si="196"/>
        <v>1</v>
      </c>
    </row>
    <row r="1040" spans="1:23" s="105" customFormat="1" ht="39" hidden="1" customHeight="1" outlineLevel="3" thickBot="1" x14ac:dyDescent="0.3">
      <c r="A1040" s="1601"/>
      <c r="B1040" s="1559"/>
      <c r="C1040" s="966" t="s">
        <v>1768</v>
      </c>
      <c r="D1040" s="967"/>
      <c r="E1040" s="967"/>
      <c r="F1040" s="1045"/>
      <c r="G1040" s="559" t="s">
        <v>1506</v>
      </c>
      <c r="H1040" s="966" t="s">
        <v>70</v>
      </c>
      <c r="I1040" s="767"/>
      <c r="J1040" s="467" t="s">
        <v>1507</v>
      </c>
      <c r="K1040" s="780"/>
      <c r="L1040" s="1076"/>
      <c r="M1040" s="1085" t="str">
        <f t="shared" si="198"/>
        <v/>
      </c>
      <c r="N1040" s="1216" t="str">
        <f t="shared" si="197"/>
        <v/>
      </c>
      <c r="O1040" s="1186"/>
      <c r="P1040" s="1013" t="str">
        <f t="shared" si="194"/>
        <v/>
      </c>
      <c r="Q1040" s="1272"/>
      <c r="R1040" s="1283"/>
      <c r="S1040" s="1014" t="str">
        <f t="shared" si="195"/>
        <v/>
      </c>
      <c r="T1040" s="1231" t="str">
        <f t="shared" si="199"/>
        <v>Sin Iniciar</v>
      </c>
      <c r="U1040" s="1164" t="str">
        <f t="shared" si="200"/>
        <v>6</v>
      </c>
      <c r="V1040" s="845"/>
      <c r="W1040" s="1302">
        <f t="shared" si="196"/>
        <v>1</v>
      </c>
    </row>
    <row r="1041" spans="1:23" s="105" customFormat="1" ht="35.25" hidden="1" customHeight="1" outlineLevel="3" thickBot="1" x14ac:dyDescent="0.3">
      <c r="A1041" s="1601"/>
      <c r="B1041" s="1559"/>
      <c r="C1041" s="966" t="s">
        <v>1768</v>
      </c>
      <c r="D1041" s="967"/>
      <c r="E1041" s="967"/>
      <c r="F1041" s="1045"/>
      <c r="G1041" s="559" t="s">
        <v>1508</v>
      </c>
      <c r="H1041" s="966" t="s">
        <v>70</v>
      </c>
      <c r="I1041" s="767"/>
      <c r="J1041" s="467" t="s">
        <v>1484</v>
      </c>
      <c r="K1041" s="780"/>
      <c r="L1041" s="1076"/>
      <c r="M1041" s="1085" t="str">
        <f t="shared" si="198"/>
        <v/>
      </c>
      <c r="N1041" s="1216" t="str">
        <f t="shared" si="197"/>
        <v/>
      </c>
      <c r="O1041" s="1186"/>
      <c r="P1041" s="1013" t="str">
        <f t="shared" ref="P1041:P1104" si="201">+IF(N1041="","",IFERROR(IF(MONTH($C$2)&lt;MONTH(D1041),"",IF(E1041&lt;$C$2,1,IF(D1041&lt;$C$2,($C$2-D1041)/(E1041-D1041),0))),0))</f>
        <v/>
      </c>
      <c r="Q1041" s="1272"/>
      <c r="R1041" s="1283"/>
      <c r="S1041" s="1014" t="str">
        <f t="shared" ref="S1041:S1104" si="202">IF(P1041="","",IF(Q1041&gt;P1041,1,(Q1041/P1041)))</f>
        <v/>
      </c>
      <c r="T1041" s="1231" t="str">
        <f t="shared" si="199"/>
        <v>Sin Iniciar</v>
      </c>
      <c r="U1041" s="1164" t="str">
        <f t="shared" si="200"/>
        <v>6</v>
      </c>
      <c r="V1041" s="845"/>
      <c r="W1041" s="1302">
        <f t="shared" si="196"/>
        <v>1</v>
      </c>
    </row>
    <row r="1042" spans="1:23" s="105" customFormat="1" ht="35.25" hidden="1" customHeight="1" outlineLevel="3" thickBot="1" x14ac:dyDescent="0.3">
      <c r="A1042" s="1601"/>
      <c r="B1042" s="1559"/>
      <c r="C1042" s="966" t="s">
        <v>1768</v>
      </c>
      <c r="D1042" s="967"/>
      <c r="E1042" s="967"/>
      <c r="F1042" s="1045"/>
      <c r="G1042" s="559" t="s">
        <v>1509</v>
      </c>
      <c r="H1042" s="966" t="s">
        <v>70</v>
      </c>
      <c r="I1042" s="767"/>
      <c r="J1042" s="467" t="s">
        <v>1484</v>
      </c>
      <c r="K1042" s="780"/>
      <c r="L1042" s="1076"/>
      <c r="M1042" s="1085" t="str">
        <f t="shared" si="198"/>
        <v/>
      </c>
      <c r="N1042" s="1216" t="str">
        <f t="shared" si="197"/>
        <v/>
      </c>
      <c r="O1042" s="1186"/>
      <c r="P1042" s="1013" t="str">
        <f t="shared" si="201"/>
        <v/>
      </c>
      <c r="Q1042" s="1272"/>
      <c r="R1042" s="1283"/>
      <c r="S1042" s="1014" t="str">
        <f t="shared" si="202"/>
        <v/>
      </c>
      <c r="T1042" s="1231" t="str">
        <f t="shared" si="199"/>
        <v>Sin Iniciar</v>
      </c>
      <c r="U1042" s="1164" t="str">
        <f t="shared" si="200"/>
        <v>6</v>
      </c>
      <c r="V1042" s="845"/>
      <c r="W1042" s="1302">
        <f t="shared" si="196"/>
        <v>1</v>
      </c>
    </row>
    <row r="1043" spans="1:23" s="105" customFormat="1" ht="39" hidden="1" customHeight="1" outlineLevel="3" thickBot="1" x14ac:dyDescent="0.3">
      <c r="A1043" s="1601"/>
      <c r="B1043" s="1559"/>
      <c r="C1043" s="966" t="s">
        <v>1768</v>
      </c>
      <c r="D1043" s="967"/>
      <c r="E1043" s="967"/>
      <c r="F1043" s="1045"/>
      <c r="G1043" s="559" t="s">
        <v>1510</v>
      </c>
      <c r="H1043" s="966" t="s">
        <v>70</v>
      </c>
      <c r="I1043" s="767"/>
      <c r="J1043" s="467" t="s">
        <v>1465</v>
      </c>
      <c r="K1043" s="780"/>
      <c r="L1043" s="1076"/>
      <c r="M1043" s="1085" t="str">
        <f t="shared" si="198"/>
        <v/>
      </c>
      <c r="N1043" s="1216" t="str">
        <f t="shared" si="197"/>
        <v/>
      </c>
      <c r="O1043" s="1186"/>
      <c r="P1043" s="1013" t="str">
        <f t="shared" si="201"/>
        <v/>
      </c>
      <c r="Q1043" s="1272"/>
      <c r="R1043" s="1283"/>
      <c r="S1043" s="1014" t="str">
        <f t="shared" si="202"/>
        <v/>
      </c>
      <c r="T1043" s="1231" t="str">
        <f t="shared" si="199"/>
        <v>Sin Iniciar</v>
      </c>
      <c r="U1043" s="1164" t="str">
        <f t="shared" si="200"/>
        <v>6</v>
      </c>
      <c r="V1043" s="845"/>
      <c r="W1043" s="1302">
        <f t="shared" si="196"/>
        <v>1</v>
      </c>
    </row>
    <row r="1044" spans="1:23" s="105" customFormat="1" ht="39" hidden="1" customHeight="1" outlineLevel="3" thickBot="1" x14ac:dyDescent="0.3">
      <c r="A1044" s="1601"/>
      <c r="B1044" s="1559"/>
      <c r="C1044" s="966" t="s">
        <v>1768</v>
      </c>
      <c r="D1044" s="967"/>
      <c r="E1044" s="967"/>
      <c r="F1044" s="1045"/>
      <c r="G1044" s="559" t="s">
        <v>1511</v>
      </c>
      <c r="H1044" s="966" t="s">
        <v>70</v>
      </c>
      <c r="I1044" s="767"/>
      <c r="J1044" s="467" t="s">
        <v>1465</v>
      </c>
      <c r="K1044" s="780"/>
      <c r="L1044" s="1076"/>
      <c r="M1044" s="1085" t="str">
        <f t="shared" si="198"/>
        <v/>
      </c>
      <c r="N1044" s="1216" t="str">
        <f t="shared" si="197"/>
        <v/>
      </c>
      <c r="O1044" s="1186"/>
      <c r="P1044" s="1013" t="str">
        <f t="shared" si="201"/>
        <v/>
      </c>
      <c r="Q1044" s="1272"/>
      <c r="R1044" s="1283"/>
      <c r="S1044" s="1014" t="str">
        <f t="shared" si="202"/>
        <v/>
      </c>
      <c r="T1044" s="1231" t="str">
        <f t="shared" si="199"/>
        <v>Sin Iniciar</v>
      </c>
      <c r="U1044" s="1164" t="str">
        <f t="shared" si="200"/>
        <v>6</v>
      </c>
      <c r="V1044" s="845"/>
      <c r="W1044" s="1302">
        <f t="shared" si="196"/>
        <v>1</v>
      </c>
    </row>
    <row r="1045" spans="1:23" s="105" customFormat="1" ht="39" hidden="1" customHeight="1" outlineLevel="3" thickBot="1" x14ac:dyDescent="0.3">
      <c r="A1045" s="1601"/>
      <c r="B1045" s="1559"/>
      <c r="C1045" s="966" t="s">
        <v>1768</v>
      </c>
      <c r="D1045" s="967"/>
      <c r="E1045" s="967"/>
      <c r="F1045" s="1045"/>
      <c r="G1045" s="559" t="s">
        <v>1512</v>
      </c>
      <c r="H1045" s="966" t="s">
        <v>70</v>
      </c>
      <c r="I1045" s="767"/>
      <c r="J1045" s="467" t="s">
        <v>1451</v>
      </c>
      <c r="K1045" s="780"/>
      <c r="L1045" s="1076"/>
      <c r="M1045" s="1085" t="str">
        <f t="shared" si="198"/>
        <v/>
      </c>
      <c r="N1045" s="1216" t="str">
        <f t="shared" si="197"/>
        <v/>
      </c>
      <c r="O1045" s="1186"/>
      <c r="P1045" s="1013" t="str">
        <f t="shared" si="201"/>
        <v/>
      </c>
      <c r="Q1045" s="1272"/>
      <c r="R1045" s="1283"/>
      <c r="S1045" s="1014" t="str">
        <f t="shared" si="202"/>
        <v/>
      </c>
      <c r="T1045" s="1231" t="str">
        <f t="shared" si="199"/>
        <v>Sin Iniciar</v>
      </c>
      <c r="U1045" s="1164" t="str">
        <f t="shared" si="200"/>
        <v>6</v>
      </c>
      <c r="V1045" s="845"/>
      <c r="W1045" s="1302">
        <f t="shared" si="196"/>
        <v>1</v>
      </c>
    </row>
    <row r="1046" spans="1:23" s="105" customFormat="1" ht="39" hidden="1" customHeight="1" outlineLevel="3" thickBot="1" x14ac:dyDescent="0.3">
      <c r="A1046" s="1601"/>
      <c r="B1046" s="1559"/>
      <c r="C1046" s="966" t="s">
        <v>1768</v>
      </c>
      <c r="D1046" s="967"/>
      <c r="E1046" s="967"/>
      <c r="F1046" s="1045"/>
      <c r="G1046" s="559" t="s">
        <v>1513</v>
      </c>
      <c r="H1046" s="966" t="s">
        <v>70</v>
      </c>
      <c r="I1046" s="767"/>
      <c r="J1046" s="467" t="s">
        <v>1451</v>
      </c>
      <c r="K1046" s="780"/>
      <c r="L1046" s="1076"/>
      <c r="M1046" s="1085" t="str">
        <f t="shared" si="198"/>
        <v/>
      </c>
      <c r="N1046" s="1216" t="str">
        <f t="shared" si="197"/>
        <v/>
      </c>
      <c r="O1046" s="1186"/>
      <c r="P1046" s="1013" t="str">
        <f t="shared" si="201"/>
        <v/>
      </c>
      <c r="Q1046" s="1272"/>
      <c r="R1046" s="1283"/>
      <c r="S1046" s="1014" t="str">
        <f t="shared" si="202"/>
        <v/>
      </c>
      <c r="T1046" s="1231" t="str">
        <f t="shared" si="199"/>
        <v>Sin Iniciar</v>
      </c>
      <c r="U1046" s="1164" t="str">
        <f t="shared" si="200"/>
        <v>6</v>
      </c>
      <c r="V1046" s="845"/>
      <c r="W1046" s="1302">
        <f t="shared" si="196"/>
        <v>1</v>
      </c>
    </row>
    <row r="1047" spans="1:23" s="105" customFormat="1" ht="39" hidden="1" customHeight="1" outlineLevel="3" thickBot="1" x14ac:dyDescent="0.3">
      <c r="A1047" s="1601"/>
      <c r="B1047" s="1559"/>
      <c r="C1047" s="966" t="s">
        <v>1768</v>
      </c>
      <c r="D1047" s="967"/>
      <c r="E1047" s="967"/>
      <c r="F1047" s="1045"/>
      <c r="G1047" s="559" t="s">
        <v>1514</v>
      </c>
      <c r="H1047" s="966" t="s">
        <v>70</v>
      </c>
      <c r="I1047" s="767"/>
      <c r="J1047" s="467" t="s">
        <v>1451</v>
      </c>
      <c r="K1047" s="780"/>
      <c r="L1047" s="1076"/>
      <c r="M1047" s="1085" t="str">
        <f t="shared" si="198"/>
        <v/>
      </c>
      <c r="N1047" s="1216" t="str">
        <f t="shared" si="197"/>
        <v/>
      </c>
      <c r="O1047" s="1186"/>
      <c r="P1047" s="1013" t="str">
        <f t="shared" si="201"/>
        <v/>
      </c>
      <c r="Q1047" s="1272"/>
      <c r="R1047" s="1283"/>
      <c r="S1047" s="1014" t="str">
        <f t="shared" si="202"/>
        <v/>
      </c>
      <c r="T1047" s="1231" t="str">
        <f t="shared" si="199"/>
        <v>Sin Iniciar</v>
      </c>
      <c r="U1047" s="1164" t="str">
        <f t="shared" si="200"/>
        <v>6</v>
      </c>
      <c r="V1047" s="845"/>
      <c r="W1047" s="1302">
        <f t="shared" si="196"/>
        <v>1</v>
      </c>
    </row>
    <row r="1048" spans="1:23" s="105" customFormat="1" ht="39" hidden="1" customHeight="1" outlineLevel="3" thickBot="1" x14ac:dyDescent="0.3">
      <c r="A1048" s="1601"/>
      <c r="B1048" s="1559"/>
      <c r="C1048" s="966" t="s">
        <v>1768</v>
      </c>
      <c r="D1048" s="967"/>
      <c r="E1048" s="967"/>
      <c r="F1048" s="1045"/>
      <c r="G1048" s="559" t="s">
        <v>1515</v>
      </c>
      <c r="H1048" s="966" t="s">
        <v>70</v>
      </c>
      <c r="I1048" s="767"/>
      <c r="J1048" s="467" t="s">
        <v>1465</v>
      </c>
      <c r="K1048" s="780"/>
      <c r="L1048" s="1076"/>
      <c r="M1048" s="1085" t="str">
        <f t="shared" si="198"/>
        <v/>
      </c>
      <c r="N1048" s="1216" t="str">
        <f t="shared" si="197"/>
        <v/>
      </c>
      <c r="O1048" s="1186"/>
      <c r="P1048" s="1013" t="str">
        <f t="shared" si="201"/>
        <v/>
      </c>
      <c r="Q1048" s="1272"/>
      <c r="R1048" s="1283"/>
      <c r="S1048" s="1014" t="str">
        <f t="shared" si="202"/>
        <v/>
      </c>
      <c r="T1048" s="1231" t="str">
        <f t="shared" si="199"/>
        <v>Sin Iniciar</v>
      </c>
      <c r="U1048" s="1164" t="str">
        <f t="shared" si="200"/>
        <v>6</v>
      </c>
      <c r="V1048" s="845"/>
      <c r="W1048" s="1302">
        <f t="shared" si="196"/>
        <v>1</v>
      </c>
    </row>
    <row r="1049" spans="1:23" s="105" customFormat="1" ht="39" hidden="1" customHeight="1" outlineLevel="3" thickBot="1" x14ac:dyDescent="0.3">
      <c r="A1049" s="1601"/>
      <c r="B1049" s="1559"/>
      <c r="C1049" s="966" t="s">
        <v>1768</v>
      </c>
      <c r="D1049" s="967"/>
      <c r="E1049" s="967"/>
      <c r="F1049" s="1045"/>
      <c r="G1049" s="559" t="s">
        <v>1516</v>
      </c>
      <c r="H1049" s="966" t="s">
        <v>70</v>
      </c>
      <c r="I1049" s="767"/>
      <c r="J1049" s="467" t="s">
        <v>1465</v>
      </c>
      <c r="K1049" s="780"/>
      <c r="L1049" s="1076"/>
      <c r="M1049" s="1085" t="str">
        <f t="shared" si="198"/>
        <v/>
      </c>
      <c r="N1049" s="1216" t="str">
        <f t="shared" si="197"/>
        <v/>
      </c>
      <c r="O1049" s="1186"/>
      <c r="P1049" s="1013" t="str">
        <f t="shared" si="201"/>
        <v/>
      </c>
      <c r="Q1049" s="1272"/>
      <c r="R1049" s="1283"/>
      <c r="S1049" s="1014" t="str">
        <f t="shared" si="202"/>
        <v/>
      </c>
      <c r="T1049" s="1231" t="str">
        <f t="shared" si="199"/>
        <v>Sin Iniciar</v>
      </c>
      <c r="U1049" s="1164" t="str">
        <f t="shared" si="200"/>
        <v>6</v>
      </c>
      <c r="V1049" s="845"/>
      <c r="W1049" s="1302">
        <f t="shared" si="196"/>
        <v>1</v>
      </c>
    </row>
    <row r="1050" spans="1:23" s="105" customFormat="1" ht="39" hidden="1" customHeight="1" outlineLevel="3" thickBot="1" x14ac:dyDescent="0.3">
      <c r="A1050" s="1601"/>
      <c r="B1050" s="1559"/>
      <c r="C1050" s="966" t="s">
        <v>1768</v>
      </c>
      <c r="D1050" s="967"/>
      <c r="E1050" s="967"/>
      <c r="F1050" s="1045"/>
      <c r="G1050" s="559" t="s">
        <v>1517</v>
      </c>
      <c r="H1050" s="966" t="s">
        <v>70</v>
      </c>
      <c r="I1050" s="767"/>
      <c r="J1050" s="467" t="s">
        <v>1465</v>
      </c>
      <c r="K1050" s="780"/>
      <c r="L1050" s="1076"/>
      <c r="M1050" s="1085" t="str">
        <f t="shared" si="198"/>
        <v/>
      </c>
      <c r="N1050" s="1216" t="str">
        <f t="shared" si="197"/>
        <v/>
      </c>
      <c r="O1050" s="1186"/>
      <c r="P1050" s="1013" t="str">
        <f t="shared" si="201"/>
        <v/>
      </c>
      <c r="Q1050" s="1272"/>
      <c r="R1050" s="1283"/>
      <c r="S1050" s="1014" t="str">
        <f t="shared" si="202"/>
        <v/>
      </c>
      <c r="T1050" s="1231" t="str">
        <f t="shared" si="199"/>
        <v>Sin Iniciar</v>
      </c>
      <c r="U1050" s="1164" t="str">
        <f t="shared" si="200"/>
        <v>6</v>
      </c>
      <c r="V1050" s="845"/>
      <c r="W1050" s="1302">
        <f t="shared" si="196"/>
        <v>1</v>
      </c>
    </row>
    <row r="1051" spans="1:23" s="105" customFormat="1" ht="39" hidden="1" customHeight="1" outlineLevel="3" thickBot="1" x14ac:dyDescent="0.3">
      <c r="A1051" s="1601"/>
      <c r="B1051" s="1559"/>
      <c r="C1051" s="966" t="s">
        <v>1768</v>
      </c>
      <c r="D1051" s="967"/>
      <c r="E1051" s="967"/>
      <c r="F1051" s="1045"/>
      <c r="G1051" s="559" t="s">
        <v>1518</v>
      </c>
      <c r="H1051" s="966" t="s">
        <v>70</v>
      </c>
      <c r="I1051" s="767"/>
      <c r="J1051" s="467" t="s">
        <v>1388</v>
      </c>
      <c r="K1051" s="780"/>
      <c r="L1051" s="1076"/>
      <c r="M1051" s="1085" t="str">
        <f t="shared" si="198"/>
        <v/>
      </c>
      <c r="N1051" s="1216" t="str">
        <f t="shared" si="197"/>
        <v/>
      </c>
      <c r="O1051" s="1186"/>
      <c r="P1051" s="1013" t="str">
        <f t="shared" si="201"/>
        <v/>
      </c>
      <c r="Q1051" s="1272"/>
      <c r="R1051" s="1283"/>
      <c r="S1051" s="1014" t="str">
        <f t="shared" si="202"/>
        <v/>
      </c>
      <c r="T1051" s="1231" t="str">
        <f t="shared" si="199"/>
        <v>Sin Iniciar</v>
      </c>
      <c r="U1051" s="1164" t="str">
        <f t="shared" si="200"/>
        <v>6</v>
      </c>
      <c r="V1051" s="845"/>
      <c r="W1051" s="1302">
        <f t="shared" si="196"/>
        <v>1</v>
      </c>
    </row>
    <row r="1052" spans="1:23" s="105" customFormat="1" ht="35.25" hidden="1" customHeight="1" outlineLevel="3" thickBot="1" x14ac:dyDescent="0.3">
      <c r="A1052" s="1601"/>
      <c r="B1052" s="1559"/>
      <c r="C1052" s="966" t="s">
        <v>1768</v>
      </c>
      <c r="D1052" s="967"/>
      <c r="E1052" s="967"/>
      <c r="F1052" s="1045"/>
      <c r="G1052" s="559" t="s">
        <v>1519</v>
      </c>
      <c r="H1052" s="966" t="s">
        <v>70</v>
      </c>
      <c r="I1052" s="767"/>
      <c r="J1052" s="467" t="s">
        <v>1484</v>
      </c>
      <c r="K1052" s="780"/>
      <c r="L1052" s="1076"/>
      <c r="M1052" s="1085" t="str">
        <f t="shared" si="198"/>
        <v/>
      </c>
      <c r="N1052" s="1216" t="str">
        <f t="shared" si="197"/>
        <v/>
      </c>
      <c r="O1052" s="1186"/>
      <c r="P1052" s="1013" t="str">
        <f t="shared" si="201"/>
        <v/>
      </c>
      <c r="Q1052" s="1272"/>
      <c r="R1052" s="1283"/>
      <c r="S1052" s="1014" t="str">
        <f t="shared" si="202"/>
        <v/>
      </c>
      <c r="T1052" s="1231" t="str">
        <f t="shared" si="199"/>
        <v>Sin Iniciar</v>
      </c>
      <c r="U1052" s="1164" t="str">
        <f t="shared" si="200"/>
        <v>6</v>
      </c>
      <c r="V1052" s="845"/>
      <c r="W1052" s="1302">
        <f t="shared" si="196"/>
        <v>1</v>
      </c>
    </row>
    <row r="1053" spans="1:23" s="105" customFormat="1" ht="39" hidden="1" customHeight="1" outlineLevel="3" thickBot="1" x14ac:dyDescent="0.3">
      <c r="A1053" s="1601"/>
      <c r="B1053" s="1559"/>
      <c r="C1053" s="966" t="s">
        <v>1768</v>
      </c>
      <c r="D1053" s="967"/>
      <c r="E1053" s="967"/>
      <c r="F1053" s="1045"/>
      <c r="G1053" s="559" t="s">
        <v>1520</v>
      </c>
      <c r="H1053" s="966" t="s">
        <v>70</v>
      </c>
      <c r="I1053" s="767"/>
      <c r="J1053" s="467" t="s">
        <v>1484</v>
      </c>
      <c r="K1053" s="780"/>
      <c r="L1053" s="1076"/>
      <c r="M1053" s="1085" t="str">
        <f t="shared" si="198"/>
        <v/>
      </c>
      <c r="N1053" s="1216" t="str">
        <f t="shared" si="197"/>
        <v/>
      </c>
      <c r="O1053" s="1186"/>
      <c r="P1053" s="1013" t="str">
        <f t="shared" si="201"/>
        <v/>
      </c>
      <c r="Q1053" s="1272"/>
      <c r="R1053" s="1283"/>
      <c r="S1053" s="1014" t="str">
        <f t="shared" si="202"/>
        <v/>
      </c>
      <c r="T1053" s="1231" t="str">
        <f t="shared" si="199"/>
        <v>Sin Iniciar</v>
      </c>
      <c r="U1053" s="1164" t="str">
        <f t="shared" si="200"/>
        <v>6</v>
      </c>
      <c r="V1053" s="845"/>
      <c r="W1053" s="1302">
        <f t="shared" si="196"/>
        <v>1</v>
      </c>
    </row>
    <row r="1054" spans="1:23" s="105" customFormat="1" ht="35.25" hidden="1" customHeight="1" outlineLevel="3" thickBot="1" x14ac:dyDescent="0.3">
      <c r="A1054" s="1601"/>
      <c r="B1054" s="1559"/>
      <c r="C1054" s="966" t="s">
        <v>1768</v>
      </c>
      <c r="D1054" s="967"/>
      <c r="E1054" s="967"/>
      <c r="F1054" s="1045"/>
      <c r="G1054" s="559" t="s">
        <v>1521</v>
      </c>
      <c r="H1054" s="966" t="s">
        <v>70</v>
      </c>
      <c r="I1054" s="767"/>
      <c r="J1054" s="467" t="s">
        <v>1484</v>
      </c>
      <c r="K1054" s="780"/>
      <c r="L1054" s="1076"/>
      <c r="M1054" s="1085" t="str">
        <f t="shared" si="198"/>
        <v/>
      </c>
      <c r="N1054" s="1216" t="str">
        <f t="shared" si="197"/>
        <v/>
      </c>
      <c r="O1054" s="1186"/>
      <c r="P1054" s="1013" t="str">
        <f t="shared" si="201"/>
        <v/>
      </c>
      <c r="Q1054" s="1272"/>
      <c r="R1054" s="1283"/>
      <c r="S1054" s="1014" t="str">
        <f t="shared" si="202"/>
        <v/>
      </c>
      <c r="T1054" s="1231" t="str">
        <f t="shared" si="199"/>
        <v>Sin Iniciar</v>
      </c>
      <c r="U1054" s="1164" t="str">
        <f t="shared" si="200"/>
        <v>6</v>
      </c>
      <c r="V1054" s="845"/>
      <c r="W1054" s="1302">
        <f t="shared" si="196"/>
        <v>1</v>
      </c>
    </row>
    <row r="1055" spans="1:23" s="105" customFormat="1" ht="35.25" hidden="1" customHeight="1" outlineLevel="3" thickBot="1" x14ac:dyDescent="0.3">
      <c r="A1055" s="1601"/>
      <c r="B1055" s="1559"/>
      <c r="C1055" s="966" t="s">
        <v>1768</v>
      </c>
      <c r="D1055" s="967"/>
      <c r="E1055" s="967"/>
      <c r="F1055" s="1045"/>
      <c r="G1055" s="559" t="s">
        <v>1522</v>
      </c>
      <c r="H1055" s="966" t="s">
        <v>70</v>
      </c>
      <c r="I1055" s="767"/>
      <c r="J1055" s="467" t="s">
        <v>1484</v>
      </c>
      <c r="K1055" s="780"/>
      <c r="L1055" s="1076"/>
      <c r="M1055" s="1085" t="str">
        <f t="shared" si="198"/>
        <v/>
      </c>
      <c r="N1055" s="1216" t="str">
        <f t="shared" si="197"/>
        <v/>
      </c>
      <c r="O1055" s="1186"/>
      <c r="P1055" s="1013" t="str">
        <f t="shared" si="201"/>
        <v/>
      </c>
      <c r="Q1055" s="1272"/>
      <c r="R1055" s="1283"/>
      <c r="S1055" s="1014" t="str">
        <f t="shared" si="202"/>
        <v/>
      </c>
      <c r="T1055" s="1231" t="str">
        <f t="shared" si="199"/>
        <v>Sin Iniciar</v>
      </c>
      <c r="U1055" s="1164" t="str">
        <f t="shared" si="200"/>
        <v>6</v>
      </c>
      <c r="V1055" s="845"/>
      <c r="W1055" s="1302">
        <f t="shared" ref="W1055:W1118" si="203">1-R1055</f>
        <v>1</v>
      </c>
    </row>
    <row r="1056" spans="1:23" s="105" customFormat="1" ht="35.25" hidden="1" customHeight="1" outlineLevel="3" thickBot="1" x14ac:dyDescent="0.3">
      <c r="A1056" s="1601"/>
      <c r="B1056" s="1559"/>
      <c r="C1056" s="966" t="s">
        <v>1768</v>
      </c>
      <c r="D1056" s="967"/>
      <c r="E1056" s="967"/>
      <c r="F1056" s="1045"/>
      <c r="G1056" s="559" t="s">
        <v>1523</v>
      </c>
      <c r="H1056" s="966" t="s">
        <v>70</v>
      </c>
      <c r="I1056" s="767"/>
      <c r="J1056" s="467" t="s">
        <v>1462</v>
      </c>
      <c r="K1056" s="780"/>
      <c r="L1056" s="1076"/>
      <c r="M1056" s="1085" t="str">
        <f t="shared" si="198"/>
        <v/>
      </c>
      <c r="N1056" s="1216" t="str">
        <f t="shared" si="197"/>
        <v/>
      </c>
      <c r="O1056" s="1186"/>
      <c r="P1056" s="1013" t="str">
        <f t="shared" si="201"/>
        <v/>
      </c>
      <c r="Q1056" s="1272"/>
      <c r="R1056" s="1283"/>
      <c r="S1056" s="1014" t="str">
        <f t="shared" si="202"/>
        <v/>
      </c>
      <c r="T1056" s="1231" t="str">
        <f t="shared" si="199"/>
        <v>Sin Iniciar</v>
      </c>
      <c r="U1056" s="1164" t="str">
        <f t="shared" si="200"/>
        <v>6</v>
      </c>
      <c r="V1056" s="845"/>
      <c r="W1056" s="1302">
        <f t="shared" si="203"/>
        <v>1</v>
      </c>
    </row>
    <row r="1057" spans="1:23" s="105" customFormat="1" ht="35.25" hidden="1" customHeight="1" outlineLevel="3" thickBot="1" x14ac:dyDescent="0.3">
      <c r="A1057" s="1601"/>
      <c r="B1057" s="1559"/>
      <c r="C1057" s="966" t="s">
        <v>1768</v>
      </c>
      <c r="D1057" s="967"/>
      <c r="E1057" s="967"/>
      <c r="F1057" s="1045"/>
      <c r="G1057" s="559" t="s">
        <v>1524</v>
      </c>
      <c r="H1057" s="966" t="s">
        <v>70</v>
      </c>
      <c r="I1057" s="767"/>
      <c r="J1057" s="467" t="s">
        <v>1465</v>
      </c>
      <c r="K1057" s="780"/>
      <c r="L1057" s="1076"/>
      <c r="M1057" s="1085" t="str">
        <f t="shared" si="198"/>
        <v/>
      </c>
      <c r="N1057" s="1216" t="str">
        <f t="shared" ref="N1057:N1120" si="204">+IF(D1057="","",IF(AND(MONTH($C$2)&gt;=MONTH(D1057),MONTH($C$2)&lt;=MONTH(E1057)),"X",""))</f>
        <v/>
      </c>
      <c r="O1057" s="1186"/>
      <c r="P1057" s="1013" t="str">
        <f t="shared" si="201"/>
        <v/>
      </c>
      <c r="Q1057" s="1272"/>
      <c r="R1057" s="1283"/>
      <c r="S1057" s="1014" t="str">
        <f t="shared" si="202"/>
        <v/>
      </c>
      <c r="T1057" s="1231" t="str">
        <f t="shared" si="199"/>
        <v>Sin Iniciar</v>
      </c>
      <c r="U1057" s="1164" t="str">
        <f t="shared" si="200"/>
        <v>6</v>
      </c>
      <c r="V1057" s="845"/>
      <c r="W1057" s="1302">
        <f t="shared" si="203"/>
        <v>1</v>
      </c>
    </row>
    <row r="1058" spans="1:23" s="105" customFormat="1" ht="39" hidden="1" customHeight="1" outlineLevel="3" thickBot="1" x14ac:dyDescent="0.3">
      <c r="A1058" s="1601"/>
      <c r="B1058" s="1559"/>
      <c r="C1058" s="966" t="s">
        <v>1768</v>
      </c>
      <c r="D1058" s="967"/>
      <c r="E1058" s="967"/>
      <c r="F1058" s="1045"/>
      <c r="G1058" s="559" t="s">
        <v>1525</v>
      </c>
      <c r="H1058" s="966" t="s">
        <v>70</v>
      </c>
      <c r="I1058" s="767"/>
      <c r="J1058" s="467">
        <v>10</v>
      </c>
      <c r="K1058" s="780"/>
      <c r="L1058" s="1076"/>
      <c r="M1058" s="1085" t="str">
        <f t="shared" si="198"/>
        <v/>
      </c>
      <c r="N1058" s="1216" t="str">
        <f t="shared" si="204"/>
        <v/>
      </c>
      <c r="O1058" s="1186"/>
      <c r="P1058" s="1013" t="str">
        <f t="shared" si="201"/>
        <v/>
      </c>
      <c r="Q1058" s="1272"/>
      <c r="R1058" s="1283"/>
      <c r="S1058" s="1014" t="str">
        <f t="shared" si="202"/>
        <v/>
      </c>
      <c r="T1058" s="1231" t="str">
        <f t="shared" si="199"/>
        <v>Sin Iniciar</v>
      </c>
      <c r="U1058" s="1164" t="str">
        <f t="shared" si="200"/>
        <v>6</v>
      </c>
      <c r="V1058" s="845"/>
      <c r="W1058" s="1302">
        <f t="shared" si="203"/>
        <v>1</v>
      </c>
    </row>
    <row r="1059" spans="1:23" s="105" customFormat="1" ht="35.25" hidden="1" customHeight="1" outlineLevel="3" thickBot="1" x14ac:dyDescent="0.3">
      <c r="A1059" s="1601"/>
      <c r="B1059" s="1559"/>
      <c r="C1059" s="966" t="s">
        <v>1768</v>
      </c>
      <c r="D1059" s="967"/>
      <c r="E1059" s="967"/>
      <c r="F1059" s="1045"/>
      <c r="G1059" s="559" t="s">
        <v>1526</v>
      </c>
      <c r="H1059" s="966" t="s">
        <v>70</v>
      </c>
      <c r="I1059" s="767"/>
      <c r="J1059" s="467">
        <v>30</v>
      </c>
      <c r="K1059" s="780"/>
      <c r="L1059" s="1076"/>
      <c r="M1059" s="1085" t="str">
        <f t="shared" si="198"/>
        <v/>
      </c>
      <c r="N1059" s="1216" t="str">
        <f t="shared" si="204"/>
        <v/>
      </c>
      <c r="O1059" s="1186"/>
      <c r="P1059" s="1013" t="str">
        <f t="shared" si="201"/>
        <v/>
      </c>
      <c r="Q1059" s="1272"/>
      <c r="R1059" s="1283"/>
      <c r="S1059" s="1014" t="str">
        <f t="shared" si="202"/>
        <v/>
      </c>
      <c r="T1059" s="1231" t="str">
        <f t="shared" si="199"/>
        <v>Sin Iniciar</v>
      </c>
      <c r="U1059" s="1164" t="str">
        <f t="shared" si="200"/>
        <v>6</v>
      </c>
      <c r="V1059" s="845"/>
      <c r="W1059" s="1302">
        <f t="shared" si="203"/>
        <v>1</v>
      </c>
    </row>
    <row r="1060" spans="1:23" s="105" customFormat="1" ht="35.25" hidden="1" customHeight="1" outlineLevel="3" thickBot="1" x14ac:dyDescent="0.3">
      <c r="A1060" s="1601"/>
      <c r="B1060" s="1559"/>
      <c r="C1060" s="966" t="s">
        <v>1768</v>
      </c>
      <c r="D1060" s="967"/>
      <c r="E1060" s="967"/>
      <c r="F1060" s="1045"/>
      <c r="G1060" s="559" t="s">
        <v>1527</v>
      </c>
      <c r="H1060" s="966" t="s">
        <v>70</v>
      </c>
      <c r="I1060" s="767"/>
      <c r="J1060" s="467" t="s">
        <v>1399</v>
      </c>
      <c r="K1060" s="780"/>
      <c r="L1060" s="1076"/>
      <c r="M1060" s="1085" t="str">
        <f t="shared" si="198"/>
        <v/>
      </c>
      <c r="N1060" s="1216" t="str">
        <f t="shared" si="204"/>
        <v/>
      </c>
      <c r="O1060" s="1186"/>
      <c r="P1060" s="1013" t="str">
        <f t="shared" si="201"/>
        <v/>
      </c>
      <c r="Q1060" s="1272"/>
      <c r="R1060" s="1283"/>
      <c r="S1060" s="1014" t="str">
        <f t="shared" si="202"/>
        <v/>
      </c>
      <c r="T1060" s="1231" t="str">
        <f t="shared" si="199"/>
        <v>Sin Iniciar</v>
      </c>
      <c r="U1060" s="1164" t="str">
        <f t="shared" si="200"/>
        <v>6</v>
      </c>
      <c r="V1060" s="845"/>
      <c r="W1060" s="1302">
        <f t="shared" si="203"/>
        <v>1</v>
      </c>
    </row>
    <row r="1061" spans="1:23" s="105" customFormat="1" ht="35.25" hidden="1" customHeight="1" outlineLevel="3" thickBot="1" x14ac:dyDescent="0.3">
      <c r="A1061" s="1601"/>
      <c r="B1061" s="1559"/>
      <c r="C1061" s="966" t="s">
        <v>1768</v>
      </c>
      <c r="D1061" s="967"/>
      <c r="E1061" s="967"/>
      <c r="F1061" s="1045"/>
      <c r="G1061" s="559" t="s">
        <v>1528</v>
      </c>
      <c r="H1061" s="966" t="s">
        <v>70</v>
      </c>
      <c r="I1061" s="767"/>
      <c r="J1061" s="467" t="s">
        <v>1426</v>
      </c>
      <c r="K1061" s="780"/>
      <c r="L1061" s="1076"/>
      <c r="M1061" s="1085" t="str">
        <f t="shared" si="198"/>
        <v/>
      </c>
      <c r="N1061" s="1216" t="str">
        <f t="shared" si="204"/>
        <v/>
      </c>
      <c r="O1061" s="1186"/>
      <c r="P1061" s="1013" t="str">
        <f t="shared" si="201"/>
        <v/>
      </c>
      <c r="Q1061" s="1272"/>
      <c r="R1061" s="1283"/>
      <c r="S1061" s="1014" t="str">
        <f t="shared" si="202"/>
        <v/>
      </c>
      <c r="T1061" s="1231" t="str">
        <f t="shared" si="199"/>
        <v>Sin Iniciar</v>
      </c>
      <c r="U1061" s="1164" t="str">
        <f t="shared" si="200"/>
        <v>6</v>
      </c>
      <c r="V1061" s="845"/>
      <c r="W1061" s="1302">
        <f t="shared" si="203"/>
        <v>1</v>
      </c>
    </row>
    <row r="1062" spans="1:23" s="105" customFormat="1" ht="39" hidden="1" customHeight="1" outlineLevel="3" thickBot="1" x14ac:dyDescent="0.3">
      <c r="A1062" s="1601"/>
      <c r="B1062" s="1559"/>
      <c r="C1062" s="966" t="s">
        <v>1768</v>
      </c>
      <c r="D1062" s="967"/>
      <c r="E1062" s="967"/>
      <c r="F1062" s="1045"/>
      <c r="G1062" s="559" t="s">
        <v>1529</v>
      </c>
      <c r="H1062" s="966" t="s">
        <v>70</v>
      </c>
      <c r="I1062" s="767"/>
      <c r="J1062" s="467" t="s">
        <v>1507</v>
      </c>
      <c r="K1062" s="780"/>
      <c r="L1062" s="1076"/>
      <c r="M1062" s="1085" t="str">
        <f t="shared" si="198"/>
        <v/>
      </c>
      <c r="N1062" s="1216" t="str">
        <f t="shared" si="204"/>
        <v/>
      </c>
      <c r="O1062" s="1186"/>
      <c r="P1062" s="1013" t="str">
        <f t="shared" si="201"/>
        <v/>
      </c>
      <c r="Q1062" s="1272"/>
      <c r="R1062" s="1283"/>
      <c r="S1062" s="1014" t="str">
        <f t="shared" si="202"/>
        <v/>
      </c>
      <c r="T1062" s="1231" t="str">
        <f t="shared" si="199"/>
        <v>Sin Iniciar</v>
      </c>
      <c r="U1062" s="1164" t="str">
        <f t="shared" si="200"/>
        <v>6</v>
      </c>
      <c r="V1062" s="845"/>
      <c r="W1062" s="1302">
        <f t="shared" si="203"/>
        <v>1</v>
      </c>
    </row>
    <row r="1063" spans="1:23" s="105" customFormat="1" ht="39" hidden="1" customHeight="1" outlineLevel="3" thickBot="1" x14ac:dyDescent="0.3">
      <c r="A1063" s="1601"/>
      <c r="B1063" s="1559"/>
      <c r="C1063" s="966" t="s">
        <v>1768</v>
      </c>
      <c r="D1063" s="967"/>
      <c r="E1063" s="967"/>
      <c r="F1063" s="1045"/>
      <c r="G1063" s="559" t="s">
        <v>1530</v>
      </c>
      <c r="H1063" s="966" t="s">
        <v>70</v>
      </c>
      <c r="I1063" s="767"/>
      <c r="J1063" s="467" t="s">
        <v>1507</v>
      </c>
      <c r="K1063" s="780"/>
      <c r="L1063" s="1076"/>
      <c r="M1063" s="1085" t="str">
        <f t="shared" si="198"/>
        <v/>
      </c>
      <c r="N1063" s="1216" t="str">
        <f t="shared" si="204"/>
        <v/>
      </c>
      <c r="O1063" s="1186"/>
      <c r="P1063" s="1013" t="str">
        <f t="shared" si="201"/>
        <v/>
      </c>
      <c r="Q1063" s="1272"/>
      <c r="R1063" s="1283"/>
      <c r="S1063" s="1014" t="str">
        <f t="shared" si="202"/>
        <v/>
      </c>
      <c r="T1063" s="1231" t="str">
        <f t="shared" si="199"/>
        <v>Sin Iniciar</v>
      </c>
      <c r="U1063" s="1164" t="str">
        <f t="shared" si="200"/>
        <v>6</v>
      </c>
      <c r="V1063" s="845"/>
      <c r="W1063" s="1302">
        <f t="shared" si="203"/>
        <v>1</v>
      </c>
    </row>
    <row r="1064" spans="1:23" s="105" customFormat="1" ht="35.25" hidden="1" customHeight="1" outlineLevel="3" thickBot="1" x14ac:dyDescent="0.3">
      <c r="A1064" s="1601"/>
      <c r="B1064" s="1559"/>
      <c r="C1064" s="966" t="s">
        <v>1768</v>
      </c>
      <c r="D1064" s="967"/>
      <c r="E1064" s="967"/>
      <c r="F1064" s="1045"/>
      <c r="G1064" s="559" t="s">
        <v>1531</v>
      </c>
      <c r="H1064" s="966" t="s">
        <v>70</v>
      </c>
      <c r="I1064" s="767"/>
      <c r="J1064" s="467" t="s">
        <v>1426</v>
      </c>
      <c r="K1064" s="780"/>
      <c r="L1064" s="1076"/>
      <c r="M1064" s="1085" t="str">
        <f t="shared" si="198"/>
        <v/>
      </c>
      <c r="N1064" s="1216" t="str">
        <f t="shared" si="204"/>
        <v/>
      </c>
      <c r="O1064" s="1186"/>
      <c r="P1064" s="1013" t="str">
        <f t="shared" si="201"/>
        <v/>
      </c>
      <c r="Q1064" s="1272"/>
      <c r="R1064" s="1283"/>
      <c r="S1064" s="1014" t="str">
        <f t="shared" si="202"/>
        <v/>
      </c>
      <c r="T1064" s="1231" t="str">
        <f t="shared" si="199"/>
        <v>Sin Iniciar</v>
      </c>
      <c r="U1064" s="1164" t="str">
        <f t="shared" si="200"/>
        <v>6</v>
      </c>
      <c r="V1064" s="845"/>
      <c r="W1064" s="1302">
        <f t="shared" si="203"/>
        <v>1</v>
      </c>
    </row>
    <row r="1065" spans="1:23" s="105" customFormat="1" ht="39" hidden="1" customHeight="1" outlineLevel="3" thickBot="1" x14ac:dyDescent="0.3">
      <c r="A1065" s="1601"/>
      <c r="B1065" s="1559"/>
      <c r="C1065" s="966" t="s">
        <v>1768</v>
      </c>
      <c r="D1065" s="967"/>
      <c r="E1065" s="967"/>
      <c r="F1065" s="1045"/>
      <c r="G1065" s="559" t="s">
        <v>1532</v>
      </c>
      <c r="H1065" s="966" t="s">
        <v>70</v>
      </c>
      <c r="I1065" s="767"/>
      <c r="J1065" s="467">
        <v>3</v>
      </c>
      <c r="K1065" s="780"/>
      <c r="L1065" s="1076"/>
      <c r="M1065" s="1085" t="str">
        <f t="shared" si="198"/>
        <v/>
      </c>
      <c r="N1065" s="1216" t="str">
        <f t="shared" si="204"/>
        <v/>
      </c>
      <c r="O1065" s="1186"/>
      <c r="P1065" s="1013" t="str">
        <f t="shared" si="201"/>
        <v/>
      </c>
      <c r="Q1065" s="1272"/>
      <c r="R1065" s="1283"/>
      <c r="S1065" s="1014" t="str">
        <f t="shared" si="202"/>
        <v/>
      </c>
      <c r="T1065" s="1231" t="str">
        <f t="shared" si="199"/>
        <v>Sin Iniciar</v>
      </c>
      <c r="U1065" s="1164" t="str">
        <f t="shared" si="200"/>
        <v>6</v>
      </c>
      <c r="V1065" s="845"/>
      <c r="W1065" s="1302">
        <f t="shared" si="203"/>
        <v>1</v>
      </c>
    </row>
    <row r="1066" spans="1:23" s="105" customFormat="1" ht="51.75" hidden="1" customHeight="1" outlineLevel="3" thickBot="1" x14ac:dyDescent="0.3">
      <c r="A1066" s="1601"/>
      <c r="B1066" s="1559"/>
      <c r="C1066" s="966" t="s">
        <v>1768</v>
      </c>
      <c r="D1066" s="967"/>
      <c r="E1066" s="967"/>
      <c r="F1066" s="1045"/>
      <c r="G1066" s="559" t="s">
        <v>1533</v>
      </c>
      <c r="H1066" s="966" t="s">
        <v>70</v>
      </c>
      <c r="I1066" s="767"/>
      <c r="J1066" s="467">
        <v>4</v>
      </c>
      <c r="K1066" s="780"/>
      <c r="L1066" s="1076"/>
      <c r="M1066" s="1085" t="str">
        <f t="shared" si="198"/>
        <v/>
      </c>
      <c r="N1066" s="1216" t="str">
        <f t="shared" si="204"/>
        <v/>
      </c>
      <c r="O1066" s="1186"/>
      <c r="P1066" s="1013" t="str">
        <f t="shared" si="201"/>
        <v/>
      </c>
      <c r="Q1066" s="1272"/>
      <c r="R1066" s="1283"/>
      <c r="S1066" s="1014" t="str">
        <f t="shared" si="202"/>
        <v/>
      </c>
      <c r="T1066" s="1231" t="str">
        <f t="shared" si="199"/>
        <v>Sin Iniciar</v>
      </c>
      <c r="U1066" s="1164" t="str">
        <f t="shared" si="200"/>
        <v>6</v>
      </c>
      <c r="V1066" s="845"/>
      <c r="W1066" s="1302">
        <f t="shared" si="203"/>
        <v>1</v>
      </c>
    </row>
    <row r="1067" spans="1:23" s="105" customFormat="1" ht="39" hidden="1" customHeight="1" outlineLevel="3" thickBot="1" x14ac:dyDescent="0.3">
      <c r="A1067" s="1601"/>
      <c r="B1067" s="1559"/>
      <c r="C1067" s="966" t="s">
        <v>1768</v>
      </c>
      <c r="D1067" s="967"/>
      <c r="E1067" s="967"/>
      <c r="F1067" s="1045"/>
      <c r="G1067" s="559" t="s">
        <v>1534</v>
      </c>
      <c r="H1067" s="966" t="s">
        <v>70</v>
      </c>
      <c r="I1067" s="767"/>
      <c r="J1067" s="467" t="s">
        <v>1426</v>
      </c>
      <c r="K1067" s="780"/>
      <c r="L1067" s="1076"/>
      <c r="M1067" s="1085" t="str">
        <f t="shared" si="198"/>
        <v/>
      </c>
      <c r="N1067" s="1216" t="str">
        <f t="shared" si="204"/>
        <v/>
      </c>
      <c r="O1067" s="1186"/>
      <c r="P1067" s="1013" t="str">
        <f t="shared" si="201"/>
        <v/>
      </c>
      <c r="Q1067" s="1272"/>
      <c r="R1067" s="1283"/>
      <c r="S1067" s="1014" t="str">
        <f t="shared" si="202"/>
        <v/>
      </c>
      <c r="T1067" s="1231" t="str">
        <f t="shared" si="199"/>
        <v>Sin Iniciar</v>
      </c>
      <c r="U1067" s="1164" t="str">
        <f t="shared" si="200"/>
        <v>6</v>
      </c>
      <c r="V1067" s="845"/>
      <c r="W1067" s="1302">
        <f t="shared" si="203"/>
        <v>1</v>
      </c>
    </row>
    <row r="1068" spans="1:23" s="105" customFormat="1" ht="64.5" hidden="1" customHeight="1" outlineLevel="3" thickBot="1" x14ac:dyDescent="0.3">
      <c r="A1068" s="1601"/>
      <c r="B1068" s="1559"/>
      <c r="C1068" s="966" t="s">
        <v>1768</v>
      </c>
      <c r="D1068" s="967"/>
      <c r="E1068" s="967"/>
      <c r="F1068" s="1045"/>
      <c r="G1068" s="559" t="s">
        <v>1535</v>
      </c>
      <c r="H1068" s="966" t="s">
        <v>70</v>
      </c>
      <c r="I1068" s="767"/>
      <c r="J1068" s="467">
        <v>2</v>
      </c>
      <c r="K1068" s="780"/>
      <c r="L1068" s="1076"/>
      <c r="M1068" s="1085" t="str">
        <f t="shared" ref="M1068:M1131" si="205">+IF(D1068="","",IF(MONTH($C$2)&lt;MONTH(D1068),"",E1068-D1068))</f>
        <v/>
      </c>
      <c r="N1068" s="1216" t="str">
        <f t="shared" si="204"/>
        <v/>
      </c>
      <c r="O1068" s="1186"/>
      <c r="P1068" s="1013" t="str">
        <f t="shared" si="201"/>
        <v/>
      </c>
      <c r="Q1068" s="1272"/>
      <c r="R1068" s="1283"/>
      <c r="S1068" s="1014" t="str">
        <f t="shared" si="202"/>
        <v/>
      </c>
      <c r="T1068" s="1231" t="str">
        <f t="shared" si="199"/>
        <v>Sin Iniciar</v>
      </c>
      <c r="U1068" s="1164" t="str">
        <f t="shared" si="200"/>
        <v>6</v>
      </c>
      <c r="V1068" s="845"/>
      <c r="W1068" s="1302">
        <f t="shared" si="203"/>
        <v>1</v>
      </c>
    </row>
    <row r="1069" spans="1:23" s="105" customFormat="1" ht="35.25" hidden="1" customHeight="1" outlineLevel="3" thickBot="1" x14ac:dyDescent="0.3">
      <c r="A1069" s="1601"/>
      <c r="B1069" s="1559"/>
      <c r="C1069" s="966" t="s">
        <v>1768</v>
      </c>
      <c r="D1069" s="967"/>
      <c r="E1069" s="967"/>
      <c r="F1069" s="1045"/>
      <c r="G1069" s="559" t="s">
        <v>1536</v>
      </c>
      <c r="H1069" s="966" t="s">
        <v>70</v>
      </c>
      <c r="I1069" s="767"/>
      <c r="J1069" s="467">
        <v>30</v>
      </c>
      <c r="K1069" s="780"/>
      <c r="L1069" s="1076"/>
      <c r="M1069" s="1085" t="str">
        <f t="shared" si="205"/>
        <v/>
      </c>
      <c r="N1069" s="1216" t="str">
        <f t="shared" si="204"/>
        <v/>
      </c>
      <c r="O1069" s="1186"/>
      <c r="P1069" s="1013" t="str">
        <f t="shared" si="201"/>
        <v/>
      </c>
      <c r="Q1069" s="1272"/>
      <c r="R1069" s="1283"/>
      <c r="S1069" s="1014" t="str">
        <f t="shared" si="202"/>
        <v/>
      </c>
      <c r="T1069" s="1231" t="str">
        <f t="shared" si="199"/>
        <v>Sin Iniciar</v>
      </c>
      <c r="U1069" s="1164" t="str">
        <f t="shared" si="200"/>
        <v>6</v>
      </c>
      <c r="V1069" s="845"/>
      <c r="W1069" s="1302">
        <f t="shared" si="203"/>
        <v>1</v>
      </c>
    </row>
    <row r="1070" spans="1:23" s="105" customFormat="1" ht="51.75" hidden="1" customHeight="1" outlineLevel="3" thickBot="1" x14ac:dyDescent="0.3">
      <c r="A1070" s="1601"/>
      <c r="B1070" s="1559"/>
      <c r="C1070" s="966" t="s">
        <v>1768</v>
      </c>
      <c r="D1070" s="967"/>
      <c r="E1070" s="967"/>
      <c r="F1070" s="1045"/>
      <c r="G1070" s="559" t="s">
        <v>1537</v>
      </c>
      <c r="H1070" s="966" t="s">
        <v>70</v>
      </c>
      <c r="I1070" s="767"/>
      <c r="J1070" s="467">
        <v>20</v>
      </c>
      <c r="K1070" s="780"/>
      <c r="L1070" s="1076"/>
      <c r="M1070" s="1085" t="str">
        <f t="shared" si="205"/>
        <v/>
      </c>
      <c r="N1070" s="1216" t="str">
        <f t="shared" si="204"/>
        <v/>
      </c>
      <c r="O1070" s="1186"/>
      <c r="P1070" s="1013" t="str">
        <f t="shared" si="201"/>
        <v/>
      </c>
      <c r="Q1070" s="1272"/>
      <c r="R1070" s="1283"/>
      <c r="S1070" s="1014" t="str">
        <f t="shared" si="202"/>
        <v/>
      </c>
      <c r="T1070" s="1231" t="str">
        <f t="shared" si="199"/>
        <v>Sin Iniciar</v>
      </c>
      <c r="U1070" s="1164" t="str">
        <f t="shared" si="200"/>
        <v>6</v>
      </c>
      <c r="V1070" s="845"/>
      <c r="W1070" s="1302">
        <f t="shared" si="203"/>
        <v>1</v>
      </c>
    </row>
    <row r="1071" spans="1:23" s="105" customFormat="1" ht="39" hidden="1" customHeight="1" outlineLevel="3" thickBot="1" x14ac:dyDescent="0.3">
      <c r="A1071" s="1601"/>
      <c r="B1071" s="1559"/>
      <c r="C1071" s="966" t="s">
        <v>1768</v>
      </c>
      <c r="D1071" s="967"/>
      <c r="E1071" s="967"/>
      <c r="F1071" s="1045"/>
      <c r="G1071" s="559" t="s">
        <v>1538</v>
      </c>
      <c r="H1071" s="966" t="s">
        <v>70</v>
      </c>
      <c r="I1071" s="767"/>
      <c r="J1071" s="467">
        <v>6</v>
      </c>
      <c r="K1071" s="780"/>
      <c r="L1071" s="1076"/>
      <c r="M1071" s="1085" t="str">
        <f t="shared" si="205"/>
        <v/>
      </c>
      <c r="N1071" s="1216" t="str">
        <f t="shared" si="204"/>
        <v/>
      </c>
      <c r="O1071" s="1186"/>
      <c r="P1071" s="1013" t="str">
        <f t="shared" si="201"/>
        <v/>
      </c>
      <c r="Q1071" s="1272"/>
      <c r="R1071" s="1283"/>
      <c r="S1071" s="1014" t="str">
        <f t="shared" si="202"/>
        <v/>
      </c>
      <c r="T1071" s="1231" t="str">
        <f t="shared" si="199"/>
        <v>Sin Iniciar</v>
      </c>
      <c r="U1071" s="1164" t="str">
        <f t="shared" si="200"/>
        <v>6</v>
      </c>
      <c r="V1071" s="845"/>
      <c r="W1071" s="1302">
        <f t="shared" si="203"/>
        <v>1</v>
      </c>
    </row>
    <row r="1072" spans="1:23" s="105" customFormat="1" ht="39" hidden="1" customHeight="1" outlineLevel="3" thickBot="1" x14ac:dyDescent="0.3">
      <c r="A1072" s="1601"/>
      <c r="B1072" s="1559"/>
      <c r="C1072" s="966" t="s">
        <v>1768</v>
      </c>
      <c r="D1072" s="967"/>
      <c r="E1072" s="967"/>
      <c r="F1072" s="1045"/>
      <c r="G1072" s="559" t="s">
        <v>1539</v>
      </c>
      <c r="H1072" s="966" t="s">
        <v>70</v>
      </c>
      <c r="I1072" s="767"/>
      <c r="J1072" s="467">
        <v>2</v>
      </c>
      <c r="K1072" s="780"/>
      <c r="L1072" s="1076"/>
      <c r="M1072" s="1085" t="str">
        <f t="shared" si="205"/>
        <v/>
      </c>
      <c r="N1072" s="1216" t="str">
        <f t="shared" si="204"/>
        <v/>
      </c>
      <c r="O1072" s="1186"/>
      <c r="P1072" s="1013" t="str">
        <f t="shared" si="201"/>
        <v/>
      </c>
      <c r="Q1072" s="1272"/>
      <c r="R1072" s="1283"/>
      <c r="S1072" s="1014" t="str">
        <f t="shared" si="202"/>
        <v/>
      </c>
      <c r="T1072" s="1231" t="str">
        <f t="shared" si="199"/>
        <v>Sin Iniciar</v>
      </c>
      <c r="U1072" s="1164" t="str">
        <f t="shared" si="200"/>
        <v>6</v>
      </c>
      <c r="V1072" s="845"/>
      <c r="W1072" s="1302">
        <f t="shared" si="203"/>
        <v>1</v>
      </c>
    </row>
    <row r="1073" spans="1:23" s="105" customFormat="1" ht="39" hidden="1" customHeight="1" outlineLevel="3" thickBot="1" x14ac:dyDescent="0.3">
      <c r="A1073" s="1601"/>
      <c r="B1073" s="1559"/>
      <c r="C1073" s="966" t="s">
        <v>1768</v>
      </c>
      <c r="D1073" s="967"/>
      <c r="E1073" s="967"/>
      <c r="F1073" s="1045"/>
      <c r="G1073" s="559" t="s">
        <v>1540</v>
      </c>
      <c r="H1073" s="966" t="s">
        <v>70</v>
      </c>
      <c r="I1073" s="767"/>
      <c r="J1073" s="467">
        <v>2</v>
      </c>
      <c r="K1073" s="780"/>
      <c r="L1073" s="1076"/>
      <c r="M1073" s="1085" t="str">
        <f t="shared" si="205"/>
        <v/>
      </c>
      <c r="N1073" s="1216" t="str">
        <f t="shared" si="204"/>
        <v/>
      </c>
      <c r="O1073" s="1186"/>
      <c r="P1073" s="1013" t="str">
        <f t="shared" si="201"/>
        <v/>
      </c>
      <c r="Q1073" s="1272"/>
      <c r="R1073" s="1283"/>
      <c r="S1073" s="1014" t="str">
        <f t="shared" si="202"/>
        <v/>
      </c>
      <c r="T1073" s="1231" t="str">
        <f t="shared" si="199"/>
        <v>Sin Iniciar</v>
      </c>
      <c r="U1073" s="1164" t="str">
        <f t="shared" si="200"/>
        <v>6</v>
      </c>
      <c r="V1073" s="845"/>
      <c r="W1073" s="1302">
        <f t="shared" si="203"/>
        <v>1</v>
      </c>
    </row>
    <row r="1074" spans="1:23" s="105" customFormat="1" ht="39" hidden="1" customHeight="1" outlineLevel="3" thickBot="1" x14ac:dyDescent="0.3">
      <c r="A1074" s="1601"/>
      <c r="B1074" s="1559"/>
      <c r="C1074" s="966" t="s">
        <v>1768</v>
      </c>
      <c r="D1074" s="967"/>
      <c r="E1074" s="967"/>
      <c r="F1074" s="1045"/>
      <c r="G1074" s="559" t="s">
        <v>1541</v>
      </c>
      <c r="H1074" s="966" t="s">
        <v>70</v>
      </c>
      <c r="I1074" s="767"/>
      <c r="J1074" s="467">
        <v>4</v>
      </c>
      <c r="K1074" s="780"/>
      <c r="L1074" s="1076"/>
      <c r="M1074" s="1085" t="str">
        <f t="shared" si="205"/>
        <v/>
      </c>
      <c r="N1074" s="1216" t="str">
        <f t="shared" si="204"/>
        <v/>
      </c>
      <c r="O1074" s="1186"/>
      <c r="P1074" s="1013" t="str">
        <f t="shared" si="201"/>
        <v/>
      </c>
      <c r="Q1074" s="1272"/>
      <c r="R1074" s="1283"/>
      <c r="S1074" s="1014" t="str">
        <f t="shared" si="202"/>
        <v/>
      </c>
      <c r="T1074" s="1231" t="str">
        <f t="shared" si="199"/>
        <v>Sin Iniciar</v>
      </c>
      <c r="U1074" s="1164" t="str">
        <f t="shared" si="200"/>
        <v>6</v>
      </c>
      <c r="V1074" s="845"/>
      <c r="W1074" s="1302">
        <f t="shared" si="203"/>
        <v>1</v>
      </c>
    </row>
    <row r="1075" spans="1:23" s="105" customFormat="1" ht="39" hidden="1" customHeight="1" outlineLevel="3" thickBot="1" x14ac:dyDescent="0.3">
      <c r="A1075" s="1601"/>
      <c r="B1075" s="1559"/>
      <c r="C1075" s="966" t="s">
        <v>1768</v>
      </c>
      <c r="D1075" s="967"/>
      <c r="E1075" s="967"/>
      <c r="F1075" s="1045"/>
      <c r="G1075" s="559" t="s">
        <v>1542</v>
      </c>
      <c r="H1075" s="966" t="s">
        <v>70</v>
      </c>
      <c r="I1075" s="767"/>
      <c r="J1075" s="467">
        <v>2</v>
      </c>
      <c r="K1075" s="780"/>
      <c r="L1075" s="1076"/>
      <c r="M1075" s="1085" t="str">
        <f t="shared" si="205"/>
        <v/>
      </c>
      <c r="N1075" s="1216" t="str">
        <f t="shared" si="204"/>
        <v/>
      </c>
      <c r="O1075" s="1186"/>
      <c r="P1075" s="1013" t="str">
        <f t="shared" si="201"/>
        <v/>
      </c>
      <c r="Q1075" s="1272"/>
      <c r="R1075" s="1283"/>
      <c r="S1075" s="1014" t="str">
        <f t="shared" si="202"/>
        <v/>
      </c>
      <c r="T1075" s="1231" t="str">
        <f t="shared" si="199"/>
        <v>Sin Iniciar</v>
      </c>
      <c r="U1075" s="1164" t="str">
        <f t="shared" si="200"/>
        <v>6</v>
      </c>
      <c r="V1075" s="845"/>
      <c r="W1075" s="1302">
        <f t="shared" si="203"/>
        <v>1</v>
      </c>
    </row>
    <row r="1076" spans="1:23" s="105" customFormat="1" ht="39" hidden="1" customHeight="1" outlineLevel="3" thickBot="1" x14ac:dyDescent="0.3">
      <c r="A1076" s="1601"/>
      <c r="B1076" s="1559"/>
      <c r="C1076" s="966" t="s">
        <v>1768</v>
      </c>
      <c r="D1076" s="967"/>
      <c r="E1076" s="967"/>
      <c r="F1076" s="1045"/>
      <c r="G1076" s="559" t="s">
        <v>1543</v>
      </c>
      <c r="H1076" s="966" t="s">
        <v>70</v>
      </c>
      <c r="I1076" s="767"/>
      <c r="J1076" s="467">
        <v>3</v>
      </c>
      <c r="K1076" s="780"/>
      <c r="L1076" s="1076"/>
      <c r="M1076" s="1085" t="str">
        <f t="shared" si="205"/>
        <v/>
      </c>
      <c r="N1076" s="1216" t="str">
        <f t="shared" si="204"/>
        <v/>
      </c>
      <c r="O1076" s="1186"/>
      <c r="P1076" s="1013" t="str">
        <f t="shared" si="201"/>
        <v/>
      </c>
      <c r="Q1076" s="1272"/>
      <c r="R1076" s="1283"/>
      <c r="S1076" s="1014" t="str">
        <f t="shared" si="202"/>
        <v/>
      </c>
      <c r="T1076" s="1231" t="str">
        <f t="shared" si="199"/>
        <v>Sin Iniciar</v>
      </c>
      <c r="U1076" s="1164" t="str">
        <f t="shared" si="200"/>
        <v>6</v>
      </c>
      <c r="V1076" s="845"/>
      <c r="W1076" s="1302">
        <f t="shared" si="203"/>
        <v>1</v>
      </c>
    </row>
    <row r="1077" spans="1:23" s="105" customFormat="1" ht="35.25" hidden="1" customHeight="1" outlineLevel="3" thickBot="1" x14ac:dyDescent="0.3">
      <c r="A1077" s="1601"/>
      <c r="B1077" s="1559"/>
      <c r="C1077" s="966" t="s">
        <v>1768</v>
      </c>
      <c r="D1077" s="967"/>
      <c r="E1077" s="967"/>
      <c r="F1077" s="1045"/>
      <c r="G1077" s="559" t="s">
        <v>1544</v>
      </c>
      <c r="H1077" s="966" t="s">
        <v>70</v>
      </c>
      <c r="I1077" s="767"/>
      <c r="J1077" s="467">
        <v>1</v>
      </c>
      <c r="K1077" s="780"/>
      <c r="L1077" s="1076"/>
      <c r="M1077" s="1085" t="str">
        <f t="shared" si="205"/>
        <v/>
      </c>
      <c r="N1077" s="1216" t="str">
        <f t="shared" si="204"/>
        <v/>
      </c>
      <c r="O1077" s="1186"/>
      <c r="P1077" s="1013" t="str">
        <f t="shared" si="201"/>
        <v/>
      </c>
      <c r="Q1077" s="1272"/>
      <c r="R1077" s="1283"/>
      <c r="S1077" s="1014" t="str">
        <f t="shared" si="202"/>
        <v/>
      </c>
      <c r="T1077" s="1231" t="str">
        <f t="shared" si="199"/>
        <v>Sin Iniciar</v>
      </c>
      <c r="U1077" s="1164" t="str">
        <f t="shared" si="200"/>
        <v>6</v>
      </c>
      <c r="V1077" s="845"/>
      <c r="W1077" s="1302">
        <f t="shared" si="203"/>
        <v>1</v>
      </c>
    </row>
    <row r="1078" spans="1:23" s="105" customFormat="1" ht="51.75" hidden="1" customHeight="1" outlineLevel="3" thickBot="1" x14ac:dyDescent="0.3">
      <c r="A1078" s="1601"/>
      <c r="B1078" s="1559"/>
      <c r="C1078" s="966" t="s">
        <v>1768</v>
      </c>
      <c r="D1078" s="967"/>
      <c r="E1078" s="967"/>
      <c r="F1078" s="1045"/>
      <c r="G1078" s="559" t="s">
        <v>1545</v>
      </c>
      <c r="H1078" s="966" t="s">
        <v>70</v>
      </c>
      <c r="I1078" s="767"/>
      <c r="J1078" s="467">
        <v>20</v>
      </c>
      <c r="K1078" s="780"/>
      <c r="L1078" s="1076"/>
      <c r="M1078" s="1085" t="str">
        <f t="shared" si="205"/>
        <v/>
      </c>
      <c r="N1078" s="1216" t="str">
        <f t="shared" si="204"/>
        <v/>
      </c>
      <c r="O1078" s="1186"/>
      <c r="P1078" s="1013" t="str">
        <f t="shared" si="201"/>
        <v/>
      </c>
      <c r="Q1078" s="1272"/>
      <c r="R1078" s="1283"/>
      <c r="S1078" s="1014" t="str">
        <f t="shared" si="202"/>
        <v/>
      </c>
      <c r="T1078" s="1231" t="str">
        <f t="shared" ref="T1078:T1141" si="206">+IF(S1078="","Sin Iniciar",IF(S1078&lt;0.6,"Crítico",IF(S1078&lt;0.9,"En Proceso",IF(AND(P1078=1,Q1078=1,S1078=1),"Terminado","Normal"))))</f>
        <v>Sin Iniciar</v>
      </c>
      <c r="U1078" s="1164" t="str">
        <f t="shared" ref="U1078:U1141" si="207">+IF(T1078="","",IF(T1078="Sin Iniciar","6",IF(T1078="Crítico","L",IF(T1078="En Proceso","K",IF(T1078="Normal","J","B")))))</f>
        <v>6</v>
      </c>
      <c r="V1078" s="845"/>
      <c r="W1078" s="1302">
        <f t="shared" si="203"/>
        <v>1</v>
      </c>
    </row>
    <row r="1079" spans="1:23" s="105" customFormat="1" ht="39" hidden="1" customHeight="1" outlineLevel="3" thickBot="1" x14ac:dyDescent="0.3">
      <c r="A1079" s="1601"/>
      <c r="B1079" s="1559"/>
      <c r="C1079" s="966" t="s">
        <v>1768</v>
      </c>
      <c r="D1079" s="967"/>
      <c r="E1079" s="967"/>
      <c r="F1079" s="1045"/>
      <c r="G1079" s="559" t="s">
        <v>1546</v>
      </c>
      <c r="H1079" s="966" t="s">
        <v>70</v>
      </c>
      <c r="I1079" s="767"/>
      <c r="J1079" s="467">
        <v>100</v>
      </c>
      <c r="K1079" s="780"/>
      <c r="L1079" s="1076"/>
      <c r="M1079" s="1085" t="str">
        <f t="shared" si="205"/>
        <v/>
      </c>
      <c r="N1079" s="1216" t="str">
        <f t="shared" si="204"/>
        <v/>
      </c>
      <c r="O1079" s="1186"/>
      <c r="P1079" s="1013" t="str">
        <f t="shared" si="201"/>
        <v/>
      </c>
      <c r="Q1079" s="1272"/>
      <c r="R1079" s="1283"/>
      <c r="S1079" s="1014" t="str">
        <f t="shared" si="202"/>
        <v/>
      </c>
      <c r="T1079" s="1231" t="str">
        <f t="shared" si="206"/>
        <v>Sin Iniciar</v>
      </c>
      <c r="U1079" s="1164" t="str">
        <f t="shared" si="207"/>
        <v>6</v>
      </c>
      <c r="V1079" s="845"/>
      <c r="W1079" s="1302">
        <f t="shared" si="203"/>
        <v>1</v>
      </c>
    </row>
    <row r="1080" spans="1:23" s="105" customFormat="1" ht="35.25" hidden="1" customHeight="1" outlineLevel="3" thickBot="1" x14ac:dyDescent="0.3">
      <c r="A1080" s="1601"/>
      <c r="B1080" s="1559"/>
      <c r="C1080" s="966" t="s">
        <v>1768</v>
      </c>
      <c r="D1080" s="967"/>
      <c r="E1080" s="967"/>
      <c r="F1080" s="1045"/>
      <c r="G1080" s="559" t="s">
        <v>1547</v>
      </c>
      <c r="H1080" s="966" t="s">
        <v>70</v>
      </c>
      <c r="I1080" s="767"/>
      <c r="J1080" s="467">
        <v>150</v>
      </c>
      <c r="K1080" s="780"/>
      <c r="L1080" s="1076"/>
      <c r="M1080" s="1085" t="str">
        <f t="shared" si="205"/>
        <v/>
      </c>
      <c r="N1080" s="1216" t="str">
        <f t="shared" si="204"/>
        <v/>
      </c>
      <c r="O1080" s="1186"/>
      <c r="P1080" s="1013" t="str">
        <f t="shared" si="201"/>
        <v/>
      </c>
      <c r="Q1080" s="1272"/>
      <c r="R1080" s="1283"/>
      <c r="S1080" s="1014" t="str">
        <f t="shared" si="202"/>
        <v/>
      </c>
      <c r="T1080" s="1231" t="str">
        <f t="shared" si="206"/>
        <v>Sin Iniciar</v>
      </c>
      <c r="U1080" s="1164" t="str">
        <f t="shared" si="207"/>
        <v>6</v>
      </c>
      <c r="V1080" s="845"/>
      <c r="W1080" s="1302">
        <f t="shared" si="203"/>
        <v>1</v>
      </c>
    </row>
    <row r="1081" spans="1:23" s="105" customFormat="1" ht="35.25" hidden="1" customHeight="1" outlineLevel="3" thickBot="1" x14ac:dyDescent="0.3">
      <c r="A1081" s="1601"/>
      <c r="B1081" s="1559"/>
      <c r="C1081" s="966" t="s">
        <v>1768</v>
      </c>
      <c r="D1081" s="967"/>
      <c r="E1081" s="967"/>
      <c r="F1081" s="1045"/>
      <c r="G1081" s="559" t="s">
        <v>1548</v>
      </c>
      <c r="H1081" s="966" t="s">
        <v>70</v>
      </c>
      <c r="I1081" s="767"/>
      <c r="J1081" s="467">
        <v>1</v>
      </c>
      <c r="K1081" s="780"/>
      <c r="L1081" s="1076"/>
      <c r="M1081" s="1085" t="str">
        <f t="shared" si="205"/>
        <v/>
      </c>
      <c r="N1081" s="1216" t="str">
        <f t="shared" si="204"/>
        <v/>
      </c>
      <c r="O1081" s="1186"/>
      <c r="P1081" s="1013" t="str">
        <f t="shared" si="201"/>
        <v/>
      </c>
      <c r="Q1081" s="1272"/>
      <c r="R1081" s="1283"/>
      <c r="S1081" s="1014" t="str">
        <f t="shared" si="202"/>
        <v/>
      </c>
      <c r="T1081" s="1231" t="str">
        <f t="shared" si="206"/>
        <v>Sin Iniciar</v>
      </c>
      <c r="U1081" s="1164" t="str">
        <f t="shared" si="207"/>
        <v>6</v>
      </c>
      <c r="V1081" s="845"/>
      <c r="W1081" s="1302">
        <f t="shared" si="203"/>
        <v>1</v>
      </c>
    </row>
    <row r="1082" spans="1:23" s="105" customFormat="1" ht="35.25" hidden="1" customHeight="1" outlineLevel="3" thickBot="1" x14ac:dyDescent="0.3">
      <c r="A1082" s="1601"/>
      <c r="B1082" s="1559"/>
      <c r="C1082" s="966" t="s">
        <v>1768</v>
      </c>
      <c r="D1082" s="967"/>
      <c r="E1082" s="967"/>
      <c r="F1082" s="1045"/>
      <c r="G1082" s="559" t="s">
        <v>1549</v>
      </c>
      <c r="H1082" s="966" t="s">
        <v>70</v>
      </c>
      <c r="I1082" s="767"/>
      <c r="J1082" s="467">
        <v>50</v>
      </c>
      <c r="K1082" s="780"/>
      <c r="L1082" s="1076"/>
      <c r="M1082" s="1085" t="str">
        <f t="shared" si="205"/>
        <v/>
      </c>
      <c r="N1082" s="1216" t="str">
        <f t="shared" si="204"/>
        <v/>
      </c>
      <c r="O1082" s="1186"/>
      <c r="P1082" s="1013" t="str">
        <f t="shared" si="201"/>
        <v/>
      </c>
      <c r="Q1082" s="1272"/>
      <c r="R1082" s="1283"/>
      <c r="S1082" s="1014" t="str">
        <f t="shared" si="202"/>
        <v/>
      </c>
      <c r="T1082" s="1231" t="str">
        <f t="shared" si="206"/>
        <v>Sin Iniciar</v>
      </c>
      <c r="U1082" s="1164" t="str">
        <f t="shared" si="207"/>
        <v>6</v>
      </c>
      <c r="V1082" s="845"/>
      <c r="W1082" s="1302">
        <f t="shared" si="203"/>
        <v>1</v>
      </c>
    </row>
    <row r="1083" spans="1:23" s="105" customFormat="1" ht="35.25" hidden="1" customHeight="1" outlineLevel="3" thickBot="1" x14ac:dyDescent="0.3">
      <c r="A1083" s="1601"/>
      <c r="B1083" s="1559"/>
      <c r="C1083" s="966" t="s">
        <v>1768</v>
      </c>
      <c r="D1083" s="967"/>
      <c r="E1083" s="967"/>
      <c r="F1083" s="1045"/>
      <c r="G1083" s="559" t="s">
        <v>1550</v>
      </c>
      <c r="H1083" s="966" t="s">
        <v>70</v>
      </c>
      <c r="I1083" s="767"/>
      <c r="J1083" s="467">
        <v>100</v>
      </c>
      <c r="K1083" s="780"/>
      <c r="L1083" s="1076"/>
      <c r="M1083" s="1085" t="str">
        <f t="shared" si="205"/>
        <v/>
      </c>
      <c r="N1083" s="1216" t="str">
        <f t="shared" si="204"/>
        <v/>
      </c>
      <c r="O1083" s="1186"/>
      <c r="P1083" s="1013" t="str">
        <f t="shared" si="201"/>
        <v/>
      </c>
      <c r="Q1083" s="1272"/>
      <c r="R1083" s="1283"/>
      <c r="S1083" s="1014" t="str">
        <f t="shared" si="202"/>
        <v/>
      </c>
      <c r="T1083" s="1231" t="str">
        <f t="shared" si="206"/>
        <v>Sin Iniciar</v>
      </c>
      <c r="U1083" s="1164" t="str">
        <f t="shared" si="207"/>
        <v>6</v>
      </c>
      <c r="V1083" s="845"/>
      <c r="W1083" s="1302">
        <f t="shared" si="203"/>
        <v>1</v>
      </c>
    </row>
    <row r="1084" spans="1:23" s="105" customFormat="1" ht="35.25" hidden="1" customHeight="1" outlineLevel="3" thickBot="1" x14ac:dyDescent="0.3">
      <c r="A1084" s="1601"/>
      <c r="B1084" s="1559"/>
      <c r="C1084" s="966" t="s">
        <v>1768</v>
      </c>
      <c r="D1084" s="967"/>
      <c r="E1084" s="967"/>
      <c r="F1084" s="1045"/>
      <c r="G1084" s="559" t="s">
        <v>1551</v>
      </c>
      <c r="H1084" s="966" t="s">
        <v>70</v>
      </c>
      <c r="I1084" s="767"/>
      <c r="J1084" s="467">
        <v>100</v>
      </c>
      <c r="K1084" s="780"/>
      <c r="L1084" s="1076"/>
      <c r="M1084" s="1085" t="str">
        <f t="shared" si="205"/>
        <v/>
      </c>
      <c r="N1084" s="1216" t="str">
        <f t="shared" si="204"/>
        <v/>
      </c>
      <c r="O1084" s="1186"/>
      <c r="P1084" s="1013" t="str">
        <f t="shared" si="201"/>
        <v/>
      </c>
      <c r="Q1084" s="1272"/>
      <c r="R1084" s="1283"/>
      <c r="S1084" s="1014" t="str">
        <f t="shared" si="202"/>
        <v/>
      </c>
      <c r="T1084" s="1231" t="str">
        <f t="shared" si="206"/>
        <v>Sin Iniciar</v>
      </c>
      <c r="U1084" s="1164" t="str">
        <f t="shared" si="207"/>
        <v>6</v>
      </c>
      <c r="V1084" s="845"/>
      <c r="W1084" s="1302">
        <f t="shared" si="203"/>
        <v>1</v>
      </c>
    </row>
    <row r="1085" spans="1:23" s="105" customFormat="1" ht="35.25" hidden="1" customHeight="1" outlineLevel="3" thickBot="1" x14ac:dyDescent="0.3">
      <c r="A1085" s="1601"/>
      <c r="B1085" s="1559"/>
      <c r="C1085" s="966" t="s">
        <v>1768</v>
      </c>
      <c r="D1085" s="967"/>
      <c r="E1085" s="967"/>
      <c r="F1085" s="1045"/>
      <c r="G1085" s="559" t="s">
        <v>1552</v>
      </c>
      <c r="H1085" s="966" t="s">
        <v>70</v>
      </c>
      <c r="I1085" s="767"/>
      <c r="J1085" s="467">
        <v>100</v>
      </c>
      <c r="K1085" s="780"/>
      <c r="L1085" s="1076"/>
      <c r="M1085" s="1085" t="str">
        <f t="shared" si="205"/>
        <v/>
      </c>
      <c r="N1085" s="1216" t="str">
        <f t="shared" si="204"/>
        <v/>
      </c>
      <c r="O1085" s="1186"/>
      <c r="P1085" s="1013" t="str">
        <f t="shared" si="201"/>
        <v/>
      </c>
      <c r="Q1085" s="1272"/>
      <c r="R1085" s="1283"/>
      <c r="S1085" s="1014" t="str">
        <f t="shared" si="202"/>
        <v/>
      </c>
      <c r="T1085" s="1231" t="str">
        <f t="shared" si="206"/>
        <v>Sin Iniciar</v>
      </c>
      <c r="U1085" s="1164" t="str">
        <f t="shared" si="207"/>
        <v>6</v>
      </c>
      <c r="V1085" s="845"/>
      <c r="W1085" s="1302">
        <f t="shared" si="203"/>
        <v>1</v>
      </c>
    </row>
    <row r="1086" spans="1:23" s="105" customFormat="1" ht="35.25" hidden="1" customHeight="1" outlineLevel="3" thickBot="1" x14ac:dyDescent="0.3">
      <c r="A1086" s="1601"/>
      <c r="B1086" s="1559"/>
      <c r="C1086" s="966" t="s">
        <v>1768</v>
      </c>
      <c r="D1086" s="967"/>
      <c r="E1086" s="967"/>
      <c r="F1086" s="1045"/>
      <c r="G1086" s="559" t="s">
        <v>1553</v>
      </c>
      <c r="H1086" s="966" t="s">
        <v>70</v>
      </c>
      <c r="I1086" s="767"/>
      <c r="J1086" s="467">
        <v>20</v>
      </c>
      <c r="K1086" s="780"/>
      <c r="L1086" s="1076"/>
      <c r="M1086" s="1085" t="str">
        <f t="shared" si="205"/>
        <v/>
      </c>
      <c r="N1086" s="1216" t="str">
        <f t="shared" si="204"/>
        <v/>
      </c>
      <c r="O1086" s="1186"/>
      <c r="P1086" s="1013" t="str">
        <f t="shared" si="201"/>
        <v/>
      </c>
      <c r="Q1086" s="1272"/>
      <c r="R1086" s="1283"/>
      <c r="S1086" s="1014" t="str">
        <f t="shared" si="202"/>
        <v/>
      </c>
      <c r="T1086" s="1231" t="str">
        <f t="shared" si="206"/>
        <v>Sin Iniciar</v>
      </c>
      <c r="U1086" s="1164" t="str">
        <f t="shared" si="207"/>
        <v>6</v>
      </c>
      <c r="V1086" s="845"/>
      <c r="W1086" s="1302">
        <f t="shared" si="203"/>
        <v>1</v>
      </c>
    </row>
    <row r="1087" spans="1:23" s="105" customFormat="1" ht="35.25" hidden="1" customHeight="1" outlineLevel="3" thickBot="1" x14ac:dyDescent="0.3">
      <c r="A1087" s="1601"/>
      <c r="B1087" s="1559"/>
      <c r="C1087" s="966" t="s">
        <v>1768</v>
      </c>
      <c r="D1087" s="967"/>
      <c r="E1087" s="967"/>
      <c r="F1087" s="1045"/>
      <c r="G1087" s="559" t="s">
        <v>1554</v>
      </c>
      <c r="H1087" s="966" t="s">
        <v>70</v>
      </c>
      <c r="I1087" s="767"/>
      <c r="J1087" s="467">
        <v>20</v>
      </c>
      <c r="K1087" s="780"/>
      <c r="L1087" s="1076"/>
      <c r="M1087" s="1085" t="str">
        <f t="shared" si="205"/>
        <v/>
      </c>
      <c r="N1087" s="1216" t="str">
        <f t="shared" si="204"/>
        <v/>
      </c>
      <c r="O1087" s="1186"/>
      <c r="P1087" s="1013" t="str">
        <f t="shared" si="201"/>
        <v/>
      </c>
      <c r="Q1087" s="1272"/>
      <c r="R1087" s="1283"/>
      <c r="S1087" s="1014" t="str">
        <f t="shared" si="202"/>
        <v/>
      </c>
      <c r="T1087" s="1231" t="str">
        <f t="shared" si="206"/>
        <v>Sin Iniciar</v>
      </c>
      <c r="U1087" s="1164" t="str">
        <f t="shared" si="207"/>
        <v>6</v>
      </c>
      <c r="V1087" s="845"/>
      <c r="W1087" s="1302">
        <f t="shared" si="203"/>
        <v>1</v>
      </c>
    </row>
    <row r="1088" spans="1:23" s="105" customFormat="1" ht="77.25" hidden="1" customHeight="1" outlineLevel="3" thickBot="1" x14ac:dyDescent="0.3">
      <c r="A1088" s="1601"/>
      <c r="B1088" s="1559"/>
      <c r="C1088" s="966" t="s">
        <v>1768</v>
      </c>
      <c r="D1088" s="967"/>
      <c r="E1088" s="967"/>
      <c r="F1088" s="1045"/>
      <c r="G1088" s="559" t="s">
        <v>1555</v>
      </c>
      <c r="H1088" s="966" t="s">
        <v>70</v>
      </c>
      <c r="I1088" s="767"/>
      <c r="J1088" s="467">
        <v>30</v>
      </c>
      <c r="K1088" s="780"/>
      <c r="L1088" s="1076"/>
      <c r="M1088" s="1085" t="str">
        <f t="shared" si="205"/>
        <v/>
      </c>
      <c r="N1088" s="1216" t="str">
        <f t="shared" si="204"/>
        <v/>
      </c>
      <c r="O1088" s="1186"/>
      <c r="P1088" s="1013" t="str">
        <f t="shared" si="201"/>
        <v/>
      </c>
      <c r="Q1088" s="1272"/>
      <c r="R1088" s="1283"/>
      <c r="S1088" s="1014" t="str">
        <f t="shared" si="202"/>
        <v/>
      </c>
      <c r="T1088" s="1231" t="str">
        <f t="shared" si="206"/>
        <v>Sin Iniciar</v>
      </c>
      <c r="U1088" s="1164" t="str">
        <f t="shared" si="207"/>
        <v>6</v>
      </c>
      <c r="V1088" s="845"/>
      <c r="W1088" s="1302">
        <f t="shared" si="203"/>
        <v>1</v>
      </c>
    </row>
    <row r="1089" spans="1:23" s="105" customFormat="1" ht="35.25" hidden="1" customHeight="1" outlineLevel="3" thickBot="1" x14ac:dyDescent="0.3">
      <c r="A1089" s="1601"/>
      <c r="B1089" s="1559"/>
      <c r="C1089" s="966" t="s">
        <v>1768</v>
      </c>
      <c r="D1089" s="967"/>
      <c r="E1089" s="967"/>
      <c r="F1089" s="1045"/>
      <c r="G1089" s="559" t="s">
        <v>1556</v>
      </c>
      <c r="H1089" s="966" t="s">
        <v>70</v>
      </c>
      <c r="I1089" s="767"/>
      <c r="J1089" s="467">
        <v>20</v>
      </c>
      <c r="K1089" s="780"/>
      <c r="L1089" s="1076"/>
      <c r="M1089" s="1085" t="str">
        <f t="shared" si="205"/>
        <v/>
      </c>
      <c r="N1089" s="1216" t="str">
        <f t="shared" si="204"/>
        <v/>
      </c>
      <c r="O1089" s="1186"/>
      <c r="P1089" s="1013" t="str">
        <f t="shared" si="201"/>
        <v/>
      </c>
      <c r="Q1089" s="1272"/>
      <c r="R1089" s="1283"/>
      <c r="S1089" s="1014" t="str">
        <f t="shared" si="202"/>
        <v/>
      </c>
      <c r="T1089" s="1231" t="str">
        <f t="shared" si="206"/>
        <v>Sin Iniciar</v>
      </c>
      <c r="U1089" s="1164" t="str">
        <f t="shared" si="207"/>
        <v>6</v>
      </c>
      <c r="V1089" s="845"/>
      <c r="W1089" s="1302">
        <f t="shared" si="203"/>
        <v>1</v>
      </c>
    </row>
    <row r="1090" spans="1:23" s="105" customFormat="1" ht="35.25" hidden="1" customHeight="1" outlineLevel="3" thickBot="1" x14ac:dyDescent="0.3">
      <c r="A1090" s="1601"/>
      <c r="B1090" s="1559"/>
      <c r="C1090" s="966" t="s">
        <v>1768</v>
      </c>
      <c r="D1090" s="967"/>
      <c r="E1090" s="967"/>
      <c r="F1090" s="1045"/>
      <c r="G1090" s="559" t="s">
        <v>1557</v>
      </c>
      <c r="H1090" s="966" t="s">
        <v>70</v>
      </c>
      <c r="I1090" s="767"/>
      <c r="J1090" s="467">
        <v>60</v>
      </c>
      <c r="K1090" s="780"/>
      <c r="L1090" s="1076"/>
      <c r="M1090" s="1085" t="str">
        <f t="shared" si="205"/>
        <v/>
      </c>
      <c r="N1090" s="1216" t="str">
        <f t="shared" si="204"/>
        <v/>
      </c>
      <c r="O1090" s="1186"/>
      <c r="P1090" s="1013" t="str">
        <f t="shared" si="201"/>
        <v/>
      </c>
      <c r="Q1090" s="1272"/>
      <c r="R1090" s="1283"/>
      <c r="S1090" s="1014" t="str">
        <f t="shared" si="202"/>
        <v/>
      </c>
      <c r="T1090" s="1231" t="str">
        <f t="shared" si="206"/>
        <v>Sin Iniciar</v>
      </c>
      <c r="U1090" s="1164" t="str">
        <f t="shared" si="207"/>
        <v>6</v>
      </c>
      <c r="V1090" s="845"/>
      <c r="W1090" s="1302">
        <f t="shared" si="203"/>
        <v>1</v>
      </c>
    </row>
    <row r="1091" spans="1:23" s="105" customFormat="1" ht="35.25" hidden="1" customHeight="1" outlineLevel="3" thickBot="1" x14ac:dyDescent="0.3">
      <c r="A1091" s="1601"/>
      <c r="B1091" s="1559"/>
      <c r="C1091" s="966" t="s">
        <v>1768</v>
      </c>
      <c r="D1091" s="967"/>
      <c r="E1091" s="967"/>
      <c r="F1091" s="1045"/>
      <c r="G1091" s="559" t="s">
        <v>1558</v>
      </c>
      <c r="H1091" s="966" t="s">
        <v>70</v>
      </c>
      <c r="I1091" s="767"/>
      <c r="J1091" s="467">
        <v>200</v>
      </c>
      <c r="K1091" s="780"/>
      <c r="L1091" s="1076"/>
      <c r="M1091" s="1085" t="str">
        <f t="shared" si="205"/>
        <v/>
      </c>
      <c r="N1091" s="1216" t="str">
        <f t="shared" si="204"/>
        <v/>
      </c>
      <c r="O1091" s="1186"/>
      <c r="P1091" s="1013" t="str">
        <f t="shared" si="201"/>
        <v/>
      </c>
      <c r="Q1091" s="1272"/>
      <c r="R1091" s="1283"/>
      <c r="S1091" s="1014" t="str">
        <f t="shared" si="202"/>
        <v/>
      </c>
      <c r="T1091" s="1231" t="str">
        <f t="shared" si="206"/>
        <v>Sin Iniciar</v>
      </c>
      <c r="U1091" s="1164" t="str">
        <f t="shared" si="207"/>
        <v>6</v>
      </c>
      <c r="V1091" s="845"/>
      <c r="W1091" s="1302">
        <f t="shared" si="203"/>
        <v>1</v>
      </c>
    </row>
    <row r="1092" spans="1:23" s="105" customFormat="1" ht="35.25" hidden="1" customHeight="1" outlineLevel="3" thickBot="1" x14ac:dyDescent="0.3">
      <c r="A1092" s="1601"/>
      <c r="B1092" s="1559"/>
      <c r="C1092" s="966" t="s">
        <v>1768</v>
      </c>
      <c r="D1092" s="967"/>
      <c r="E1092" s="967"/>
      <c r="F1092" s="1045"/>
      <c r="G1092" s="559" t="s">
        <v>1559</v>
      </c>
      <c r="H1092" s="966" t="s">
        <v>70</v>
      </c>
      <c r="I1092" s="767"/>
      <c r="J1092" s="467">
        <v>20</v>
      </c>
      <c r="K1092" s="780"/>
      <c r="L1092" s="1076"/>
      <c r="M1092" s="1085" t="str">
        <f t="shared" si="205"/>
        <v/>
      </c>
      <c r="N1092" s="1216" t="str">
        <f t="shared" si="204"/>
        <v/>
      </c>
      <c r="O1092" s="1186"/>
      <c r="P1092" s="1013" t="str">
        <f t="shared" si="201"/>
        <v/>
      </c>
      <c r="Q1092" s="1272"/>
      <c r="R1092" s="1283"/>
      <c r="S1092" s="1014" t="str">
        <f t="shared" si="202"/>
        <v/>
      </c>
      <c r="T1092" s="1231" t="str">
        <f t="shared" si="206"/>
        <v>Sin Iniciar</v>
      </c>
      <c r="U1092" s="1164" t="str">
        <f t="shared" si="207"/>
        <v>6</v>
      </c>
      <c r="V1092" s="845"/>
      <c r="W1092" s="1302">
        <f t="shared" si="203"/>
        <v>1</v>
      </c>
    </row>
    <row r="1093" spans="1:23" s="105" customFormat="1" ht="39" hidden="1" customHeight="1" outlineLevel="3" thickBot="1" x14ac:dyDescent="0.3">
      <c r="A1093" s="1601"/>
      <c r="B1093" s="1559"/>
      <c r="C1093" s="966" t="s">
        <v>1768</v>
      </c>
      <c r="D1093" s="967"/>
      <c r="E1093" s="967"/>
      <c r="F1093" s="1045"/>
      <c r="G1093" s="559" t="s">
        <v>1560</v>
      </c>
      <c r="H1093" s="966" t="s">
        <v>70</v>
      </c>
      <c r="I1093" s="767"/>
      <c r="J1093" s="467">
        <v>10</v>
      </c>
      <c r="K1093" s="780"/>
      <c r="L1093" s="1076"/>
      <c r="M1093" s="1085" t="str">
        <f t="shared" si="205"/>
        <v/>
      </c>
      <c r="N1093" s="1216" t="str">
        <f t="shared" si="204"/>
        <v/>
      </c>
      <c r="O1093" s="1186"/>
      <c r="P1093" s="1013" t="str">
        <f t="shared" si="201"/>
        <v/>
      </c>
      <c r="Q1093" s="1272"/>
      <c r="R1093" s="1283"/>
      <c r="S1093" s="1014" t="str">
        <f t="shared" si="202"/>
        <v/>
      </c>
      <c r="T1093" s="1231" t="str">
        <f t="shared" si="206"/>
        <v>Sin Iniciar</v>
      </c>
      <c r="U1093" s="1164" t="str">
        <f t="shared" si="207"/>
        <v>6</v>
      </c>
      <c r="V1093" s="845"/>
      <c r="W1093" s="1302">
        <f t="shared" si="203"/>
        <v>1</v>
      </c>
    </row>
    <row r="1094" spans="1:23" s="105" customFormat="1" ht="51.75" hidden="1" customHeight="1" outlineLevel="3" thickBot="1" x14ac:dyDescent="0.3">
      <c r="A1094" s="1601"/>
      <c r="B1094" s="1559"/>
      <c r="C1094" s="966" t="s">
        <v>1768</v>
      </c>
      <c r="D1094" s="967"/>
      <c r="E1094" s="967"/>
      <c r="F1094" s="1045"/>
      <c r="G1094" s="559" t="s">
        <v>1561</v>
      </c>
      <c r="H1094" s="966" t="s">
        <v>70</v>
      </c>
      <c r="I1094" s="767"/>
      <c r="J1094" s="467">
        <v>100</v>
      </c>
      <c r="K1094" s="780"/>
      <c r="L1094" s="1076"/>
      <c r="M1094" s="1085" t="str">
        <f t="shared" si="205"/>
        <v/>
      </c>
      <c r="N1094" s="1216" t="str">
        <f t="shared" si="204"/>
        <v/>
      </c>
      <c r="O1094" s="1186"/>
      <c r="P1094" s="1013" t="str">
        <f t="shared" si="201"/>
        <v/>
      </c>
      <c r="Q1094" s="1272"/>
      <c r="R1094" s="1283"/>
      <c r="S1094" s="1014" t="str">
        <f t="shared" si="202"/>
        <v/>
      </c>
      <c r="T1094" s="1231" t="str">
        <f t="shared" si="206"/>
        <v>Sin Iniciar</v>
      </c>
      <c r="U1094" s="1164" t="str">
        <f t="shared" si="207"/>
        <v>6</v>
      </c>
      <c r="V1094" s="845"/>
      <c r="W1094" s="1302">
        <f t="shared" si="203"/>
        <v>1</v>
      </c>
    </row>
    <row r="1095" spans="1:23" s="105" customFormat="1" ht="35.25" hidden="1" customHeight="1" outlineLevel="3" thickBot="1" x14ac:dyDescent="0.3">
      <c r="A1095" s="1601"/>
      <c r="B1095" s="1559"/>
      <c r="C1095" s="966" t="s">
        <v>1768</v>
      </c>
      <c r="D1095" s="967"/>
      <c r="E1095" s="967"/>
      <c r="F1095" s="1045"/>
      <c r="G1095" s="559" t="s">
        <v>1562</v>
      </c>
      <c r="H1095" s="966" t="s">
        <v>70</v>
      </c>
      <c r="I1095" s="767"/>
      <c r="J1095" s="467">
        <v>100</v>
      </c>
      <c r="K1095" s="780"/>
      <c r="L1095" s="1076"/>
      <c r="M1095" s="1085" t="str">
        <f t="shared" si="205"/>
        <v/>
      </c>
      <c r="N1095" s="1216" t="str">
        <f t="shared" si="204"/>
        <v/>
      </c>
      <c r="O1095" s="1186"/>
      <c r="P1095" s="1013" t="str">
        <f t="shared" si="201"/>
        <v/>
      </c>
      <c r="Q1095" s="1272"/>
      <c r="R1095" s="1283"/>
      <c r="S1095" s="1014" t="str">
        <f t="shared" si="202"/>
        <v/>
      </c>
      <c r="T1095" s="1231" t="str">
        <f t="shared" si="206"/>
        <v>Sin Iniciar</v>
      </c>
      <c r="U1095" s="1164" t="str">
        <f t="shared" si="207"/>
        <v>6</v>
      </c>
      <c r="V1095" s="845"/>
      <c r="W1095" s="1302">
        <f t="shared" si="203"/>
        <v>1</v>
      </c>
    </row>
    <row r="1096" spans="1:23" s="105" customFormat="1" ht="35.25" hidden="1" customHeight="1" outlineLevel="3" thickBot="1" x14ac:dyDescent="0.3">
      <c r="A1096" s="1601"/>
      <c r="B1096" s="1559"/>
      <c r="C1096" s="966" t="s">
        <v>1768</v>
      </c>
      <c r="D1096" s="967"/>
      <c r="E1096" s="967"/>
      <c r="F1096" s="1045"/>
      <c r="G1096" s="559" t="s">
        <v>1563</v>
      </c>
      <c r="H1096" s="966" t="s">
        <v>70</v>
      </c>
      <c r="I1096" s="767"/>
      <c r="J1096" s="467">
        <v>100</v>
      </c>
      <c r="K1096" s="780"/>
      <c r="L1096" s="1076"/>
      <c r="M1096" s="1085" t="str">
        <f t="shared" si="205"/>
        <v/>
      </c>
      <c r="N1096" s="1216" t="str">
        <f t="shared" si="204"/>
        <v/>
      </c>
      <c r="O1096" s="1186"/>
      <c r="P1096" s="1013" t="str">
        <f t="shared" si="201"/>
        <v/>
      </c>
      <c r="Q1096" s="1272"/>
      <c r="R1096" s="1283"/>
      <c r="S1096" s="1014" t="str">
        <f t="shared" si="202"/>
        <v/>
      </c>
      <c r="T1096" s="1231" t="str">
        <f t="shared" si="206"/>
        <v>Sin Iniciar</v>
      </c>
      <c r="U1096" s="1164" t="str">
        <f t="shared" si="207"/>
        <v>6</v>
      </c>
      <c r="V1096" s="845"/>
      <c r="W1096" s="1302">
        <f t="shared" si="203"/>
        <v>1</v>
      </c>
    </row>
    <row r="1097" spans="1:23" s="105" customFormat="1" ht="35.25" hidden="1" customHeight="1" outlineLevel="3" thickBot="1" x14ac:dyDescent="0.3">
      <c r="A1097" s="1601"/>
      <c r="B1097" s="1559"/>
      <c r="C1097" s="966" t="s">
        <v>1768</v>
      </c>
      <c r="D1097" s="967"/>
      <c r="E1097" s="967"/>
      <c r="F1097" s="1045"/>
      <c r="G1097" s="559" t="s">
        <v>1564</v>
      </c>
      <c r="H1097" s="966" t="s">
        <v>70</v>
      </c>
      <c r="I1097" s="767"/>
      <c r="J1097" s="467">
        <v>100</v>
      </c>
      <c r="K1097" s="780"/>
      <c r="L1097" s="1076"/>
      <c r="M1097" s="1085" t="str">
        <f t="shared" si="205"/>
        <v/>
      </c>
      <c r="N1097" s="1216" t="str">
        <f t="shared" si="204"/>
        <v/>
      </c>
      <c r="O1097" s="1186"/>
      <c r="P1097" s="1013" t="str">
        <f t="shared" si="201"/>
        <v/>
      </c>
      <c r="Q1097" s="1272"/>
      <c r="R1097" s="1283"/>
      <c r="S1097" s="1014" t="str">
        <f t="shared" si="202"/>
        <v/>
      </c>
      <c r="T1097" s="1231" t="str">
        <f t="shared" si="206"/>
        <v>Sin Iniciar</v>
      </c>
      <c r="U1097" s="1164" t="str">
        <f t="shared" si="207"/>
        <v>6</v>
      </c>
      <c r="V1097" s="845"/>
      <c r="W1097" s="1302">
        <f t="shared" si="203"/>
        <v>1</v>
      </c>
    </row>
    <row r="1098" spans="1:23" s="105" customFormat="1" ht="35.25" hidden="1" customHeight="1" outlineLevel="3" thickBot="1" x14ac:dyDescent="0.3">
      <c r="A1098" s="1601"/>
      <c r="B1098" s="1559"/>
      <c r="C1098" s="966" t="s">
        <v>1768</v>
      </c>
      <c r="D1098" s="967"/>
      <c r="E1098" s="967"/>
      <c r="F1098" s="1045"/>
      <c r="G1098" s="559" t="s">
        <v>1565</v>
      </c>
      <c r="H1098" s="966" t="s">
        <v>70</v>
      </c>
      <c r="I1098" s="767"/>
      <c r="J1098" s="467">
        <v>100</v>
      </c>
      <c r="K1098" s="780"/>
      <c r="L1098" s="1076"/>
      <c r="M1098" s="1085" t="str">
        <f t="shared" si="205"/>
        <v/>
      </c>
      <c r="N1098" s="1216" t="str">
        <f t="shared" si="204"/>
        <v/>
      </c>
      <c r="O1098" s="1186"/>
      <c r="P1098" s="1013" t="str">
        <f t="shared" si="201"/>
        <v/>
      </c>
      <c r="Q1098" s="1272"/>
      <c r="R1098" s="1283"/>
      <c r="S1098" s="1014" t="str">
        <f t="shared" si="202"/>
        <v/>
      </c>
      <c r="T1098" s="1231" t="str">
        <f t="shared" si="206"/>
        <v>Sin Iniciar</v>
      </c>
      <c r="U1098" s="1164" t="str">
        <f t="shared" si="207"/>
        <v>6</v>
      </c>
      <c r="V1098" s="845"/>
      <c r="W1098" s="1302">
        <f t="shared" si="203"/>
        <v>1</v>
      </c>
    </row>
    <row r="1099" spans="1:23" s="105" customFormat="1" ht="35.25" hidden="1" customHeight="1" outlineLevel="3" thickBot="1" x14ac:dyDescent="0.3">
      <c r="A1099" s="1601"/>
      <c r="B1099" s="1559"/>
      <c r="C1099" s="966" t="s">
        <v>1768</v>
      </c>
      <c r="D1099" s="967"/>
      <c r="E1099" s="967"/>
      <c r="F1099" s="1045"/>
      <c r="G1099" s="559" t="s">
        <v>1566</v>
      </c>
      <c r="H1099" s="966" t="s">
        <v>70</v>
      </c>
      <c r="I1099" s="767"/>
      <c r="J1099" s="467">
        <v>20</v>
      </c>
      <c r="K1099" s="780"/>
      <c r="L1099" s="1076"/>
      <c r="M1099" s="1085" t="str">
        <f t="shared" si="205"/>
        <v/>
      </c>
      <c r="N1099" s="1216" t="str">
        <f t="shared" si="204"/>
        <v/>
      </c>
      <c r="O1099" s="1186"/>
      <c r="P1099" s="1013" t="str">
        <f t="shared" si="201"/>
        <v/>
      </c>
      <c r="Q1099" s="1272"/>
      <c r="R1099" s="1283"/>
      <c r="S1099" s="1014" t="str">
        <f t="shared" si="202"/>
        <v/>
      </c>
      <c r="T1099" s="1231" t="str">
        <f t="shared" si="206"/>
        <v>Sin Iniciar</v>
      </c>
      <c r="U1099" s="1164" t="str">
        <f t="shared" si="207"/>
        <v>6</v>
      </c>
      <c r="V1099" s="845"/>
      <c r="W1099" s="1302">
        <f t="shared" si="203"/>
        <v>1</v>
      </c>
    </row>
    <row r="1100" spans="1:23" s="105" customFormat="1" ht="35.25" hidden="1" customHeight="1" outlineLevel="3" thickBot="1" x14ac:dyDescent="0.3">
      <c r="A1100" s="1601"/>
      <c r="B1100" s="1559"/>
      <c r="C1100" s="966" t="s">
        <v>1768</v>
      </c>
      <c r="D1100" s="967"/>
      <c r="E1100" s="967"/>
      <c r="F1100" s="1045"/>
      <c r="G1100" s="559" t="s">
        <v>420</v>
      </c>
      <c r="H1100" s="966" t="s">
        <v>70</v>
      </c>
      <c r="I1100" s="767"/>
      <c r="J1100" s="467"/>
      <c r="K1100" s="780"/>
      <c r="L1100" s="1076"/>
      <c r="M1100" s="1085" t="str">
        <f t="shared" si="205"/>
        <v/>
      </c>
      <c r="N1100" s="1216" t="str">
        <f t="shared" si="204"/>
        <v/>
      </c>
      <c r="O1100" s="1186"/>
      <c r="P1100" s="1013" t="str">
        <f t="shared" si="201"/>
        <v/>
      </c>
      <c r="Q1100" s="1272"/>
      <c r="R1100" s="1283"/>
      <c r="S1100" s="1014" t="str">
        <f t="shared" si="202"/>
        <v/>
      </c>
      <c r="T1100" s="1231" t="str">
        <f t="shared" si="206"/>
        <v>Sin Iniciar</v>
      </c>
      <c r="U1100" s="1164" t="str">
        <f t="shared" si="207"/>
        <v>6</v>
      </c>
      <c r="V1100" s="845"/>
      <c r="W1100" s="1302">
        <f t="shared" si="203"/>
        <v>1</v>
      </c>
    </row>
    <row r="1101" spans="1:23" s="105" customFormat="1" ht="35.25" hidden="1" customHeight="1" outlineLevel="3" thickBot="1" x14ac:dyDescent="0.3">
      <c r="A1101" s="1601"/>
      <c r="B1101" s="1559"/>
      <c r="C1101" s="966" t="s">
        <v>1768</v>
      </c>
      <c r="D1101" s="967"/>
      <c r="E1101" s="967"/>
      <c r="F1101" s="1045"/>
      <c r="G1101" s="559" t="s">
        <v>1567</v>
      </c>
      <c r="H1101" s="966" t="s">
        <v>70</v>
      </c>
      <c r="I1101" s="767"/>
      <c r="J1101" s="467">
        <v>10</v>
      </c>
      <c r="K1101" s="780"/>
      <c r="L1101" s="1076"/>
      <c r="M1101" s="1085" t="str">
        <f t="shared" si="205"/>
        <v/>
      </c>
      <c r="N1101" s="1216" t="str">
        <f t="shared" si="204"/>
        <v/>
      </c>
      <c r="O1101" s="1186"/>
      <c r="P1101" s="1013" t="str">
        <f t="shared" si="201"/>
        <v/>
      </c>
      <c r="Q1101" s="1272"/>
      <c r="R1101" s="1283"/>
      <c r="S1101" s="1014" t="str">
        <f t="shared" si="202"/>
        <v/>
      </c>
      <c r="T1101" s="1231" t="str">
        <f t="shared" si="206"/>
        <v>Sin Iniciar</v>
      </c>
      <c r="U1101" s="1164" t="str">
        <f t="shared" si="207"/>
        <v>6</v>
      </c>
      <c r="V1101" s="845"/>
      <c r="W1101" s="1302">
        <f t="shared" si="203"/>
        <v>1</v>
      </c>
    </row>
    <row r="1102" spans="1:23" s="105" customFormat="1" ht="35.25" hidden="1" customHeight="1" outlineLevel="3" thickBot="1" x14ac:dyDescent="0.3">
      <c r="A1102" s="1601"/>
      <c r="B1102" s="1559"/>
      <c r="C1102" s="966" t="s">
        <v>1768</v>
      </c>
      <c r="D1102" s="967"/>
      <c r="E1102" s="967"/>
      <c r="F1102" s="1045"/>
      <c r="G1102" s="559" t="s">
        <v>1568</v>
      </c>
      <c r="H1102" s="966" t="s">
        <v>70</v>
      </c>
      <c r="I1102" s="767"/>
      <c r="J1102" s="467">
        <v>50</v>
      </c>
      <c r="K1102" s="780"/>
      <c r="L1102" s="1076"/>
      <c r="M1102" s="1085" t="str">
        <f t="shared" si="205"/>
        <v/>
      </c>
      <c r="N1102" s="1216" t="str">
        <f t="shared" si="204"/>
        <v/>
      </c>
      <c r="O1102" s="1186"/>
      <c r="P1102" s="1013" t="str">
        <f t="shared" si="201"/>
        <v/>
      </c>
      <c r="Q1102" s="1272"/>
      <c r="R1102" s="1283"/>
      <c r="S1102" s="1014" t="str">
        <f t="shared" si="202"/>
        <v/>
      </c>
      <c r="T1102" s="1231" t="str">
        <f t="shared" si="206"/>
        <v>Sin Iniciar</v>
      </c>
      <c r="U1102" s="1164" t="str">
        <f t="shared" si="207"/>
        <v>6</v>
      </c>
      <c r="V1102" s="845"/>
      <c r="W1102" s="1302">
        <f t="shared" si="203"/>
        <v>1</v>
      </c>
    </row>
    <row r="1103" spans="1:23" s="105" customFormat="1" ht="35.25" hidden="1" customHeight="1" outlineLevel="3" thickBot="1" x14ac:dyDescent="0.3">
      <c r="A1103" s="1601"/>
      <c r="B1103" s="1559"/>
      <c r="C1103" s="966" t="s">
        <v>1768</v>
      </c>
      <c r="D1103" s="967"/>
      <c r="E1103" s="967"/>
      <c r="F1103" s="1045"/>
      <c r="G1103" s="559" t="s">
        <v>1569</v>
      </c>
      <c r="H1103" s="966" t="s">
        <v>70</v>
      </c>
      <c r="I1103" s="767"/>
      <c r="J1103" s="467">
        <v>40</v>
      </c>
      <c r="K1103" s="780"/>
      <c r="L1103" s="1076"/>
      <c r="M1103" s="1085" t="str">
        <f t="shared" si="205"/>
        <v/>
      </c>
      <c r="N1103" s="1216" t="str">
        <f t="shared" si="204"/>
        <v/>
      </c>
      <c r="O1103" s="1186"/>
      <c r="P1103" s="1013" t="str">
        <f t="shared" si="201"/>
        <v/>
      </c>
      <c r="Q1103" s="1272"/>
      <c r="R1103" s="1283"/>
      <c r="S1103" s="1014" t="str">
        <f t="shared" si="202"/>
        <v/>
      </c>
      <c r="T1103" s="1231" t="str">
        <f t="shared" si="206"/>
        <v>Sin Iniciar</v>
      </c>
      <c r="U1103" s="1164" t="str">
        <f t="shared" si="207"/>
        <v>6</v>
      </c>
      <c r="V1103" s="845"/>
      <c r="W1103" s="1302">
        <f t="shared" si="203"/>
        <v>1</v>
      </c>
    </row>
    <row r="1104" spans="1:23" s="105" customFormat="1" ht="35.25" hidden="1" customHeight="1" outlineLevel="3" thickBot="1" x14ac:dyDescent="0.3">
      <c r="A1104" s="1601"/>
      <c r="B1104" s="1559"/>
      <c r="C1104" s="966" t="s">
        <v>1768</v>
      </c>
      <c r="D1104" s="967"/>
      <c r="E1104" s="967"/>
      <c r="F1104" s="1045"/>
      <c r="G1104" s="559" t="s">
        <v>1570</v>
      </c>
      <c r="H1104" s="966" t="s">
        <v>70</v>
      </c>
      <c r="I1104" s="767"/>
      <c r="J1104" s="467">
        <v>30</v>
      </c>
      <c r="K1104" s="780"/>
      <c r="L1104" s="1076"/>
      <c r="M1104" s="1085" t="str">
        <f t="shared" si="205"/>
        <v/>
      </c>
      <c r="N1104" s="1216" t="str">
        <f t="shared" si="204"/>
        <v/>
      </c>
      <c r="O1104" s="1186"/>
      <c r="P1104" s="1013" t="str">
        <f t="shared" si="201"/>
        <v/>
      </c>
      <c r="Q1104" s="1272"/>
      <c r="R1104" s="1283"/>
      <c r="S1104" s="1014" t="str">
        <f t="shared" si="202"/>
        <v/>
      </c>
      <c r="T1104" s="1231" t="str">
        <f t="shared" si="206"/>
        <v>Sin Iniciar</v>
      </c>
      <c r="U1104" s="1164" t="str">
        <f t="shared" si="207"/>
        <v>6</v>
      </c>
      <c r="V1104" s="845"/>
      <c r="W1104" s="1302">
        <f t="shared" si="203"/>
        <v>1</v>
      </c>
    </row>
    <row r="1105" spans="1:23" s="105" customFormat="1" ht="35.25" hidden="1" customHeight="1" outlineLevel="3" thickBot="1" x14ac:dyDescent="0.3">
      <c r="A1105" s="1601"/>
      <c r="B1105" s="1559"/>
      <c r="C1105" s="966" t="s">
        <v>1768</v>
      </c>
      <c r="D1105" s="967"/>
      <c r="E1105" s="967"/>
      <c r="F1105" s="1045"/>
      <c r="G1105" s="559" t="s">
        <v>1571</v>
      </c>
      <c r="H1105" s="966" t="s">
        <v>70</v>
      </c>
      <c r="I1105" s="767"/>
      <c r="J1105" s="467">
        <v>100</v>
      </c>
      <c r="K1105" s="780"/>
      <c r="L1105" s="1076"/>
      <c r="M1105" s="1085" t="str">
        <f t="shared" si="205"/>
        <v/>
      </c>
      <c r="N1105" s="1216" t="str">
        <f t="shared" si="204"/>
        <v/>
      </c>
      <c r="O1105" s="1186"/>
      <c r="P1105" s="1013" t="str">
        <f t="shared" ref="P1105:P1168" si="208">+IF(N1105="","",IFERROR(IF(MONTH($C$2)&lt;MONTH(D1105),"",IF(E1105&lt;$C$2,1,IF(D1105&lt;$C$2,($C$2-D1105)/(E1105-D1105),0))),0))</f>
        <v/>
      </c>
      <c r="Q1105" s="1272"/>
      <c r="R1105" s="1283"/>
      <c r="S1105" s="1014" t="str">
        <f t="shared" ref="S1105:S1168" si="209">IF(P1105="","",IF(Q1105&gt;P1105,1,(Q1105/P1105)))</f>
        <v/>
      </c>
      <c r="T1105" s="1231" t="str">
        <f t="shared" si="206"/>
        <v>Sin Iniciar</v>
      </c>
      <c r="U1105" s="1164" t="str">
        <f t="shared" si="207"/>
        <v>6</v>
      </c>
      <c r="V1105" s="845"/>
      <c r="W1105" s="1302">
        <f t="shared" si="203"/>
        <v>1</v>
      </c>
    </row>
    <row r="1106" spans="1:23" s="105" customFormat="1" ht="51.75" hidden="1" customHeight="1" outlineLevel="3" thickBot="1" x14ac:dyDescent="0.3">
      <c r="A1106" s="1601"/>
      <c r="B1106" s="1559"/>
      <c r="C1106" s="966" t="s">
        <v>1768</v>
      </c>
      <c r="D1106" s="967"/>
      <c r="E1106" s="967"/>
      <c r="F1106" s="1045"/>
      <c r="G1106" s="559" t="s">
        <v>1572</v>
      </c>
      <c r="H1106" s="966" t="s">
        <v>70</v>
      </c>
      <c r="I1106" s="767"/>
      <c r="J1106" s="467">
        <v>12</v>
      </c>
      <c r="K1106" s="780"/>
      <c r="L1106" s="1076"/>
      <c r="M1106" s="1085" t="str">
        <f t="shared" si="205"/>
        <v/>
      </c>
      <c r="N1106" s="1216" t="str">
        <f t="shared" si="204"/>
        <v/>
      </c>
      <c r="O1106" s="1186"/>
      <c r="P1106" s="1013" t="str">
        <f t="shared" si="208"/>
        <v/>
      </c>
      <c r="Q1106" s="1272"/>
      <c r="R1106" s="1283"/>
      <c r="S1106" s="1014" t="str">
        <f t="shared" si="209"/>
        <v/>
      </c>
      <c r="T1106" s="1231" t="str">
        <f t="shared" si="206"/>
        <v>Sin Iniciar</v>
      </c>
      <c r="U1106" s="1164" t="str">
        <f t="shared" si="207"/>
        <v>6</v>
      </c>
      <c r="V1106" s="845"/>
      <c r="W1106" s="1302">
        <f t="shared" si="203"/>
        <v>1</v>
      </c>
    </row>
    <row r="1107" spans="1:23" s="105" customFormat="1" ht="35.25" hidden="1" customHeight="1" outlineLevel="3" thickBot="1" x14ac:dyDescent="0.3">
      <c r="A1107" s="1601"/>
      <c r="B1107" s="1559"/>
      <c r="C1107" s="966" t="s">
        <v>1768</v>
      </c>
      <c r="D1107" s="967"/>
      <c r="E1107" s="967"/>
      <c r="F1107" s="1045"/>
      <c r="G1107" s="559" t="s">
        <v>1573</v>
      </c>
      <c r="H1107" s="966" t="s">
        <v>70</v>
      </c>
      <c r="I1107" s="767"/>
      <c r="J1107" s="467">
        <v>40</v>
      </c>
      <c r="K1107" s="780"/>
      <c r="L1107" s="1076"/>
      <c r="M1107" s="1085" t="str">
        <f t="shared" si="205"/>
        <v/>
      </c>
      <c r="N1107" s="1216" t="str">
        <f t="shared" si="204"/>
        <v/>
      </c>
      <c r="O1107" s="1186"/>
      <c r="P1107" s="1013" t="str">
        <f t="shared" si="208"/>
        <v/>
      </c>
      <c r="Q1107" s="1272"/>
      <c r="R1107" s="1283"/>
      <c r="S1107" s="1014" t="str">
        <f t="shared" si="209"/>
        <v/>
      </c>
      <c r="T1107" s="1231" t="str">
        <f t="shared" si="206"/>
        <v>Sin Iniciar</v>
      </c>
      <c r="U1107" s="1164" t="str">
        <f t="shared" si="207"/>
        <v>6</v>
      </c>
      <c r="V1107" s="845"/>
      <c r="W1107" s="1302">
        <f t="shared" si="203"/>
        <v>1</v>
      </c>
    </row>
    <row r="1108" spans="1:23" s="105" customFormat="1" ht="35.25" hidden="1" customHeight="1" outlineLevel="3" thickBot="1" x14ac:dyDescent="0.3">
      <c r="A1108" s="1601"/>
      <c r="B1108" s="1559"/>
      <c r="C1108" s="966" t="s">
        <v>1768</v>
      </c>
      <c r="D1108" s="967"/>
      <c r="E1108" s="967"/>
      <c r="F1108" s="1045"/>
      <c r="G1108" s="559" t="s">
        <v>1574</v>
      </c>
      <c r="H1108" s="966" t="s">
        <v>70</v>
      </c>
      <c r="I1108" s="767"/>
      <c r="J1108" s="467">
        <v>2</v>
      </c>
      <c r="K1108" s="780"/>
      <c r="L1108" s="1076"/>
      <c r="M1108" s="1085" t="str">
        <f t="shared" si="205"/>
        <v/>
      </c>
      <c r="N1108" s="1216" t="str">
        <f t="shared" si="204"/>
        <v/>
      </c>
      <c r="O1108" s="1186"/>
      <c r="P1108" s="1013" t="str">
        <f t="shared" si="208"/>
        <v/>
      </c>
      <c r="Q1108" s="1272"/>
      <c r="R1108" s="1283"/>
      <c r="S1108" s="1014" t="str">
        <f t="shared" si="209"/>
        <v/>
      </c>
      <c r="T1108" s="1231" t="str">
        <f t="shared" si="206"/>
        <v>Sin Iniciar</v>
      </c>
      <c r="U1108" s="1164" t="str">
        <f t="shared" si="207"/>
        <v>6</v>
      </c>
      <c r="V1108" s="845"/>
      <c r="W1108" s="1302">
        <f t="shared" si="203"/>
        <v>1</v>
      </c>
    </row>
    <row r="1109" spans="1:23" s="105" customFormat="1" ht="35.25" hidden="1" customHeight="1" outlineLevel="3" thickBot="1" x14ac:dyDescent="0.3">
      <c r="A1109" s="1601"/>
      <c r="B1109" s="1559"/>
      <c r="C1109" s="966" t="s">
        <v>1768</v>
      </c>
      <c r="D1109" s="967"/>
      <c r="E1109" s="967"/>
      <c r="F1109" s="1045"/>
      <c r="G1109" s="559" t="s">
        <v>1575</v>
      </c>
      <c r="H1109" s="966" t="s">
        <v>70</v>
      </c>
      <c r="I1109" s="767"/>
      <c r="J1109" s="467">
        <v>100</v>
      </c>
      <c r="K1109" s="780"/>
      <c r="L1109" s="1076"/>
      <c r="M1109" s="1085" t="str">
        <f t="shared" si="205"/>
        <v/>
      </c>
      <c r="N1109" s="1216" t="str">
        <f t="shared" si="204"/>
        <v/>
      </c>
      <c r="O1109" s="1186"/>
      <c r="P1109" s="1013" t="str">
        <f t="shared" si="208"/>
        <v/>
      </c>
      <c r="Q1109" s="1272"/>
      <c r="R1109" s="1283"/>
      <c r="S1109" s="1014" t="str">
        <f t="shared" si="209"/>
        <v/>
      </c>
      <c r="T1109" s="1231" t="str">
        <f t="shared" si="206"/>
        <v>Sin Iniciar</v>
      </c>
      <c r="U1109" s="1164" t="str">
        <f t="shared" si="207"/>
        <v>6</v>
      </c>
      <c r="V1109" s="845"/>
      <c r="W1109" s="1302">
        <f t="shared" si="203"/>
        <v>1</v>
      </c>
    </row>
    <row r="1110" spans="1:23" s="105" customFormat="1" ht="35.25" hidden="1" customHeight="1" outlineLevel="3" thickBot="1" x14ac:dyDescent="0.3">
      <c r="A1110" s="1601"/>
      <c r="B1110" s="1559"/>
      <c r="C1110" s="966" t="s">
        <v>1768</v>
      </c>
      <c r="D1110" s="967"/>
      <c r="E1110" s="967"/>
      <c r="F1110" s="1045"/>
      <c r="G1110" s="559" t="s">
        <v>1576</v>
      </c>
      <c r="H1110" s="966" t="s">
        <v>70</v>
      </c>
      <c r="I1110" s="767"/>
      <c r="J1110" s="467">
        <v>100</v>
      </c>
      <c r="K1110" s="780"/>
      <c r="L1110" s="1076"/>
      <c r="M1110" s="1085" t="str">
        <f t="shared" si="205"/>
        <v/>
      </c>
      <c r="N1110" s="1216" t="str">
        <f t="shared" si="204"/>
        <v/>
      </c>
      <c r="O1110" s="1186"/>
      <c r="P1110" s="1013" t="str">
        <f t="shared" si="208"/>
        <v/>
      </c>
      <c r="Q1110" s="1272"/>
      <c r="R1110" s="1283"/>
      <c r="S1110" s="1014" t="str">
        <f t="shared" si="209"/>
        <v/>
      </c>
      <c r="T1110" s="1231" t="str">
        <f t="shared" si="206"/>
        <v>Sin Iniciar</v>
      </c>
      <c r="U1110" s="1164" t="str">
        <f t="shared" si="207"/>
        <v>6</v>
      </c>
      <c r="V1110" s="845"/>
      <c r="W1110" s="1302">
        <f t="shared" si="203"/>
        <v>1</v>
      </c>
    </row>
    <row r="1111" spans="1:23" s="105" customFormat="1" ht="35.25" hidden="1" customHeight="1" outlineLevel="3" thickBot="1" x14ac:dyDescent="0.3">
      <c r="A1111" s="1601"/>
      <c r="B1111" s="1559"/>
      <c r="C1111" s="966" t="s">
        <v>1768</v>
      </c>
      <c r="D1111" s="967"/>
      <c r="E1111" s="967"/>
      <c r="F1111" s="1045"/>
      <c r="G1111" s="559" t="s">
        <v>1577</v>
      </c>
      <c r="H1111" s="966" t="s">
        <v>70</v>
      </c>
      <c r="I1111" s="767"/>
      <c r="J1111" s="467">
        <v>12</v>
      </c>
      <c r="K1111" s="780"/>
      <c r="L1111" s="1076"/>
      <c r="M1111" s="1085" t="str">
        <f t="shared" si="205"/>
        <v/>
      </c>
      <c r="N1111" s="1216" t="str">
        <f t="shared" si="204"/>
        <v/>
      </c>
      <c r="O1111" s="1186"/>
      <c r="P1111" s="1013" t="str">
        <f t="shared" si="208"/>
        <v/>
      </c>
      <c r="Q1111" s="1272"/>
      <c r="R1111" s="1283"/>
      <c r="S1111" s="1014" t="str">
        <f t="shared" si="209"/>
        <v/>
      </c>
      <c r="T1111" s="1231" t="str">
        <f t="shared" si="206"/>
        <v>Sin Iniciar</v>
      </c>
      <c r="U1111" s="1164" t="str">
        <f t="shared" si="207"/>
        <v>6</v>
      </c>
      <c r="V1111" s="845"/>
      <c r="W1111" s="1302">
        <f t="shared" si="203"/>
        <v>1</v>
      </c>
    </row>
    <row r="1112" spans="1:23" s="105" customFormat="1" ht="35.25" hidden="1" customHeight="1" outlineLevel="3" thickBot="1" x14ac:dyDescent="0.3">
      <c r="A1112" s="1601"/>
      <c r="B1112" s="1559"/>
      <c r="C1112" s="966" t="s">
        <v>1768</v>
      </c>
      <c r="D1112" s="967"/>
      <c r="E1112" s="967"/>
      <c r="F1112" s="1045"/>
      <c r="G1112" s="559" t="s">
        <v>1578</v>
      </c>
      <c r="H1112" s="966" t="s">
        <v>70</v>
      </c>
      <c r="I1112" s="767"/>
      <c r="J1112" s="467">
        <v>20</v>
      </c>
      <c r="K1112" s="780"/>
      <c r="L1112" s="1076"/>
      <c r="M1112" s="1085" t="str">
        <f t="shared" si="205"/>
        <v/>
      </c>
      <c r="N1112" s="1216" t="str">
        <f t="shared" si="204"/>
        <v/>
      </c>
      <c r="O1112" s="1186"/>
      <c r="P1112" s="1013" t="str">
        <f t="shared" si="208"/>
        <v/>
      </c>
      <c r="Q1112" s="1272"/>
      <c r="R1112" s="1283"/>
      <c r="S1112" s="1014" t="str">
        <f t="shared" si="209"/>
        <v/>
      </c>
      <c r="T1112" s="1231" t="str">
        <f t="shared" si="206"/>
        <v>Sin Iniciar</v>
      </c>
      <c r="U1112" s="1164" t="str">
        <f t="shared" si="207"/>
        <v>6</v>
      </c>
      <c r="V1112" s="845"/>
      <c r="W1112" s="1302">
        <f t="shared" si="203"/>
        <v>1</v>
      </c>
    </row>
    <row r="1113" spans="1:23" s="105" customFormat="1" ht="35.25" hidden="1" customHeight="1" outlineLevel="3" thickBot="1" x14ac:dyDescent="0.3">
      <c r="A1113" s="1601"/>
      <c r="B1113" s="1559"/>
      <c r="C1113" s="966" t="s">
        <v>1768</v>
      </c>
      <c r="D1113" s="967"/>
      <c r="E1113" s="967"/>
      <c r="F1113" s="1045"/>
      <c r="G1113" s="559" t="s">
        <v>1579</v>
      </c>
      <c r="H1113" s="966" t="s">
        <v>70</v>
      </c>
      <c r="I1113" s="767"/>
      <c r="J1113" s="467">
        <v>100</v>
      </c>
      <c r="K1113" s="780"/>
      <c r="L1113" s="1076"/>
      <c r="M1113" s="1085" t="str">
        <f t="shared" si="205"/>
        <v/>
      </c>
      <c r="N1113" s="1216" t="str">
        <f t="shared" si="204"/>
        <v/>
      </c>
      <c r="O1113" s="1186"/>
      <c r="P1113" s="1013" t="str">
        <f t="shared" si="208"/>
        <v/>
      </c>
      <c r="Q1113" s="1272"/>
      <c r="R1113" s="1283"/>
      <c r="S1113" s="1014" t="str">
        <f t="shared" si="209"/>
        <v/>
      </c>
      <c r="T1113" s="1231" t="str">
        <f t="shared" si="206"/>
        <v>Sin Iniciar</v>
      </c>
      <c r="U1113" s="1164" t="str">
        <f t="shared" si="207"/>
        <v>6</v>
      </c>
      <c r="V1113" s="845"/>
      <c r="W1113" s="1302">
        <f t="shared" si="203"/>
        <v>1</v>
      </c>
    </row>
    <row r="1114" spans="1:23" s="105" customFormat="1" ht="35.25" hidden="1" customHeight="1" outlineLevel="3" thickBot="1" x14ac:dyDescent="0.3">
      <c r="A1114" s="1601"/>
      <c r="B1114" s="1559"/>
      <c r="C1114" s="966" t="s">
        <v>1768</v>
      </c>
      <c r="D1114" s="967"/>
      <c r="E1114" s="967"/>
      <c r="F1114" s="1045"/>
      <c r="G1114" s="559" t="s">
        <v>1580</v>
      </c>
      <c r="H1114" s="966" t="s">
        <v>70</v>
      </c>
      <c r="I1114" s="767"/>
      <c r="J1114" s="467">
        <v>100</v>
      </c>
      <c r="K1114" s="780"/>
      <c r="L1114" s="1076"/>
      <c r="M1114" s="1085" t="str">
        <f t="shared" si="205"/>
        <v/>
      </c>
      <c r="N1114" s="1216" t="str">
        <f t="shared" si="204"/>
        <v/>
      </c>
      <c r="O1114" s="1186"/>
      <c r="P1114" s="1013" t="str">
        <f t="shared" si="208"/>
        <v/>
      </c>
      <c r="Q1114" s="1272"/>
      <c r="R1114" s="1283"/>
      <c r="S1114" s="1014" t="str">
        <f t="shared" si="209"/>
        <v/>
      </c>
      <c r="T1114" s="1231" t="str">
        <f t="shared" si="206"/>
        <v>Sin Iniciar</v>
      </c>
      <c r="U1114" s="1164" t="str">
        <f t="shared" si="207"/>
        <v>6</v>
      </c>
      <c r="V1114" s="845"/>
      <c r="W1114" s="1302">
        <f t="shared" si="203"/>
        <v>1</v>
      </c>
    </row>
    <row r="1115" spans="1:23" s="105" customFormat="1" ht="35.25" hidden="1" customHeight="1" outlineLevel="3" thickBot="1" x14ac:dyDescent="0.3">
      <c r="A1115" s="1601"/>
      <c r="B1115" s="1559"/>
      <c r="C1115" s="966" t="s">
        <v>1768</v>
      </c>
      <c r="D1115" s="967"/>
      <c r="E1115" s="967"/>
      <c r="F1115" s="1045"/>
      <c r="G1115" s="559" t="s">
        <v>1581</v>
      </c>
      <c r="H1115" s="966" t="s">
        <v>70</v>
      </c>
      <c r="I1115" s="767"/>
      <c r="J1115" s="467">
        <v>100</v>
      </c>
      <c r="K1115" s="780"/>
      <c r="L1115" s="1076"/>
      <c r="M1115" s="1085" t="str">
        <f t="shared" si="205"/>
        <v/>
      </c>
      <c r="N1115" s="1216" t="str">
        <f t="shared" si="204"/>
        <v/>
      </c>
      <c r="O1115" s="1186"/>
      <c r="P1115" s="1013" t="str">
        <f t="shared" si="208"/>
        <v/>
      </c>
      <c r="Q1115" s="1272"/>
      <c r="R1115" s="1283"/>
      <c r="S1115" s="1014" t="str">
        <f t="shared" si="209"/>
        <v/>
      </c>
      <c r="T1115" s="1231" t="str">
        <f t="shared" si="206"/>
        <v>Sin Iniciar</v>
      </c>
      <c r="U1115" s="1164" t="str">
        <f t="shared" si="207"/>
        <v>6</v>
      </c>
      <c r="V1115" s="845"/>
      <c r="W1115" s="1302">
        <f t="shared" si="203"/>
        <v>1</v>
      </c>
    </row>
    <row r="1116" spans="1:23" s="105" customFormat="1" ht="35.25" hidden="1" customHeight="1" outlineLevel="3" thickBot="1" x14ac:dyDescent="0.3">
      <c r="A1116" s="1601"/>
      <c r="B1116" s="1559"/>
      <c r="C1116" s="966" t="s">
        <v>1768</v>
      </c>
      <c r="D1116" s="967"/>
      <c r="E1116" s="967"/>
      <c r="F1116" s="1045"/>
      <c r="G1116" s="559" t="s">
        <v>1582</v>
      </c>
      <c r="H1116" s="966" t="s">
        <v>70</v>
      </c>
      <c r="I1116" s="767"/>
      <c r="J1116" s="467">
        <v>100</v>
      </c>
      <c r="K1116" s="780"/>
      <c r="L1116" s="1076"/>
      <c r="M1116" s="1085" t="str">
        <f t="shared" si="205"/>
        <v/>
      </c>
      <c r="N1116" s="1216" t="str">
        <f t="shared" si="204"/>
        <v/>
      </c>
      <c r="O1116" s="1186"/>
      <c r="P1116" s="1013" t="str">
        <f t="shared" si="208"/>
        <v/>
      </c>
      <c r="Q1116" s="1272"/>
      <c r="R1116" s="1283"/>
      <c r="S1116" s="1014" t="str">
        <f t="shared" si="209"/>
        <v/>
      </c>
      <c r="T1116" s="1231" t="str">
        <f t="shared" si="206"/>
        <v>Sin Iniciar</v>
      </c>
      <c r="U1116" s="1164" t="str">
        <f t="shared" si="207"/>
        <v>6</v>
      </c>
      <c r="V1116" s="845"/>
      <c r="W1116" s="1302">
        <f t="shared" si="203"/>
        <v>1</v>
      </c>
    </row>
    <row r="1117" spans="1:23" s="105" customFormat="1" ht="35.25" hidden="1" customHeight="1" outlineLevel="3" thickBot="1" x14ac:dyDescent="0.3">
      <c r="A1117" s="1601"/>
      <c r="B1117" s="1559"/>
      <c r="C1117" s="966" t="s">
        <v>1768</v>
      </c>
      <c r="D1117" s="967"/>
      <c r="E1117" s="967"/>
      <c r="F1117" s="1045"/>
      <c r="G1117" s="559" t="s">
        <v>1583</v>
      </c>
      <c r="H1117" s="966" t="s">
        <v>70</v>
      </c>
      <c r="I1117" s="767"/>
      <c r="J1117" s="467">
        <v>20</v>
      </c>
      <c r="K1117" s="780"/>
      <c r="L1117" s="1076"/>
      <c r="M1117" s="1085" t="str">
        <f t="shared" si="205"/>
        <v/>
      </c>
      <c r="N1117" s="1216" t="str">
        <f t="shared" si="204"/>
        <v/>
      </c>
      <c r="O1117" s="1186"/>
      <c r="P1117" s="1013" t="str">
        <f t="shared" si="208"/>
        <v/>
      </c>
      <c r="Q1117" s="1272"/>
      <c r="R1117" s="1283"/>
      <c r="S1117" s="1014" t="str">
        <f t="shared" si="209"/>
        <v/>
      </c>
      <c r="T1117" s="1231" t="str">
        <f t="shared" si="206"/>
        <v>Sin Iniciar</v>
      </c>
      <c r="U1117" s="1164" t="str">
        <f t="shared" si="207"/>
        <v>6</v>
      </c>
      <c r="V1117" s="845"/>
      <c r="W1117" s="1302">
        <f t="shared" si="203"/>
        <v>1</v>
      </c>
    </row>
    <row r="1118" spans="1:23" s="105" customFormat="1" ht="35.25" hidden="1" customHeight="1" outlineLevel="3" thickBot="1" x14ac:dyDescent="0.3">
      <c r="A1118" s="1601"/>
      <c r="B1118" s="1559"/>
      <c r="C1118" s="966" t="s">
        <v>1768</v>
      </c>
      <c r="D1118" s="967"/>
      <c r="E1118" s="967"/>
      <c r="F1118" s="1045"/>
      <c r="G1118" s="559" t="s">
        <v>1584</v>
      </c>
      <c r="H1118" s="966" t="s">
        <v>70</v>
      </c>
      <c r="I1118" s="767"/>
      <c r="J1118" s="467">
        <v>20</v>
      </c>
      <c r="K1118" s="780"/>
      <c r="L1118" s="1076"/>
      <c r="M1118" s="1085" t="str">
        <f t="shared" si="205"/>
        <v/>
      </c>
      <c r="N1118" s="1216" t="str">
        <f t="shared" si="204"/>
        <v/>
      </c>
      <c r="O1118" s="1186"/>
      <c r="P1118" s="1013" t="str">
        <f t="shared" si="208"/>
        <v/>
      </c>
      <c r="Q1118" s="1272"/>
      <c r="R1118" s="1283"/>
      <c r="S1118" s="1014" t="str">
        <f t="shared" si="209"/>
        <v/>
      </c>
      <c r="T1118" s="1231" t="str">
        <f t="shared" si="206"/>
        <v>Sin Iniciar</v>
      </c>
      <c r="U1118" s="1164" t="str">
        <f t="shared" si="207"/>
        <v>6</v>
      </c>
      <c r="V1118" s="845"/>
      <c r="W1118" s="1302">
        <f t="shared" si="203"/>
        <v>1</v>
      </c>
    </row>
    <row r="1119" spans="1:23" s="105" customFormat="1" ht="35.25" hidden="1" customHeight="1" outlineLevel="3" thickBot="1" x14ac:dyDescent="0.3">
      <c r="A1119" s="1601"/>
      <c r="B1119" s="1559"/>
      <c r="C1119" s="966" t="s">
        <v>1768</v>
      </c>
      <c r="D1119" s="967"/>
      <c r="E1119" s="967"/>
      <c r="F1119" s="1045"/>
      <c r="G1119" s="559" t="s">
        <v>1585</v>
      </c>
      <c r="H1119" s="966" t="s">
        <v>70</v>
      </c>
      <c r="I1119" s="767"/>
      <c r="J1119" s="467">
        <v>20</v>
      </c>
      <c r="K1119" s="780"/>
      <c r="L1119" s="1076"/>
      <c r="M1119" s="1085" t="str">
        <f t="shared" si="205"/>
        <v/>
      </c>
      <c r="N1119" s="1216" t="str">
        <f t="shared" si="204"/>
        <v/>
      </c>
      <c r="O1119" s="1186"/>
      <c r="P1119" s="1013" t="str">
        <f t="shared" si="208"/>
        <v/>
      </c>
      <c r="Q1119" s="1272"/>
      <c r="R1119" s="1283"/>
      <c r="S1119" s="1014" t="str">
        <f t="shared" si="209"/>
        <v/>
      </c>
      <c r="T1119" s="1231" t="str">
        <f t="shared" si="206"/>
        <v>Sin Iniciar</v>
      </c>
      <c r="U1119" s="1164" t="str">
        <f t="shared" si="207"/>
        <v>6</v>
      </c>
      <c r="V1119" s="845"/>
      <c r="W1119" s="1302">
        <f t="shared" ref="W1119:W1182" si="210">1-R1119</f>
        <v>1</v>
      </c>
    </row>
    <row r="1120" spans="1:23" s="105" customFormat="1" ht="35.25" hidden="1" customHeight="1" outlineLevel="3" thickBot="1" x14ac:dyDescent="0.3">
      <c r="A1120" s="1601"/>
      <c r="B1120" s="1559"/>
      <c r="C1120" s="966" t="s">
        <v>1768</v>
      </c>
      <c r="D1120" s="967"/>
      <c r="E1120" s="967"/>
      <c r="F1120" s="1045"/>
      <c r="G1120" s="559" t="s">
        <v>1586</v>
      </c>
      <c r="H1120" s="966" t="s">
        <v>70</v>
      </c>
      <c r="I1120" s="767"/>
      <c r="J1120" s="467">
        <v>15</v>
      </c>
      <c r="K1120" s="780"/>
      <c r="L1120" s="1076"/>
      <c r="M1120" s="1085" t="str">
        <f t="shared" si="205"/>
        <v/>
      </c>
      <c r="N1120" s="1216" t="str">
        <f t="shared" si="204"/>
        <v/>
      </c>
      <c r="O1120" s="1186"/>
      <c r="P1120" s="1013" t="str">
        <f t="shared" si="208"/>
        <v/>
      </c>
      <c r="Q1120" s="1272"/>
      <c r="R1120" s="1283"/>
      <c r="S1120" s="1014" t="str">
        <f t="shared" si="209"/>
        <v/>
      </c>
      <c r="T1120" s="1231" t="str">
        <f t="shared" si="206"/>
        <v>Sin Iniciar</v>
      </c>
      <c r="U1120" s="1164" t="str">
        <f t="shared" si="207"/>
        <v>6</v>
      </c>
      <c r="V1120" s="845"/>
      <c r="W1120" s="1302">
        <f t="shared" si="210"/>
        <v>1</v>
      </c>
    </row>
    <row r="1121" spans="1:23" s="105" customFormat="1" ht="35.25" hidden="1" customHeight="1" outlineLevel="3" thickBot="1" x14ac:dyDescent="0.3">
      <c r="A1121" s="1601"/>
      <c r="B1121" s="1559"/>
      <c r="C1121" s="966" t="s">
        <v>1768</v>
      </c>
      <c r="D1121" s="967"/>
      <c r="E1121" s="967"/>
      <c r="F1121" s="1045"/>
      <c r="G1121" s="559" t="s">
        <v>1587</v>
      </c>
      <c r="H1121" s="966" t="s">
        <v>70</v>
      </c>
      <c r="I1121" s="767"/>
      <c r="J1121" s="467">
        <v>5</v>
      </c>
      <c r="K1121" s="780"/>
      <c r="L1121" s="1076"/>
      <c r="M1121" s="1085" t="str">
        <f t="shared" si="205"/>
        <v/>
      </c>
      <c r="N1121" s="1216" t="str">
        <f t="shared" ref="N1121:N1184" si="211">+IF(D1121="","",IF(AND(MONTH($C$2)&gt;=MONTH(D1121),MONTH($C$2)&lt;=MONTH(E1121)),"X",""))</f>
        <v/>
      </c>
      <c r="O1121" s="1186"/>
      <c r="P1121" s="1013" t="str">
        <f t="shared" si="208"/>
        <v/>
      </c>
      <c r="Q1121" s="1272"/>
      <c r="R1121" s="1283"/>
      <c r="S1121" s="1014" t="str">
        <f t="shared" si="209"/>
        <v/>
      </c>
      <c r="T1121" s="1231" t="str">
        <f t="shared" si="206"/>
        <v>Sin Iniciar</v>
      </c>
      <c r="U1121" s="1164" t="str">
        <f t="shared" si="207"/>
        <v>6</v>
      </c>
      <c r="V1121" s="845"/>
      <c r="W1121" s="1302">
        <f t="shared" si="210"/>
        <v>1</v>
      </c>
    </row>
    <row r="1122" spans="1:23" s="105" customFormat="1" ht="35.25" hidden="1" customHeight="1" outlineLevel="3" thickBot="1" x14ac:dyDescent="0.3">
      <c r="A1122" s="1601"/>
      <c r="B1122" s="1559"/>
      <c r="C1122" s="966" t="s">
        <v>1768</v>
      </c>
      <c r="D1122" s="967"/>
      <c r="E1122" s="967"/>
      <c r="F1122" s="1045"/>
      <c r="G1122" s="559" t="s">
        <v>1588</v>
      </c>
      <c r="H1122" s="966" t="s">
        <v>70</v>
      </c>
      <c r="I1122" s="767"/>
      <c r="J1122" s="467">
        <v>10</v>
      </c>
      <c r="K1122" s="780"/>
      <c r="L1122" s="1076"/>
      <c r="M1122" s="1085" t="str">
        <f t="shared" si="205"/>
        <v/>
      </c>
      <c r="N1122" s="1216" t="str">
        <f t="shared" si="211"/>
        <v/>
      </c>
      <c r="O1122" s="1186"/>
      <c r="P1122" s="1013" t="str">
        <f t="shared" si="208"/>
        <v/>
      </c>
      <c r="Q1122" s="1272"/>
      <c r="R1122" s="1283"/>
      <c r="S1122" s="1014" t="str">
        <f t="shared" si="209"/>
        <v/>
      </c>
      <c r="T1122" s="1231" t="str">
        <f t="shared" si="206"/>
        <v>Sin Iniciar</v>
      </c>
      <c r="U1122" s="1164" t="str">
        <f t="shared" si="207"/>
        <v>6</v>
      </c>
      <c r="V1122" s="845"/>
      <c r="W1122" s="1302">
        <f t="shared" si="210"/>
        <v>1</v>
      </c>
    </row>
    <row r="1123" spans="1:23" s="105" customFormat="1" ht="35.25" hidden="1" customHeight="1" outlineLevel="3" thickBot="1" x14ac:dyDescent="0.3">
      <c r="A1123" s="1601"/>
      <c r="B1123" s="1559"/>
      <c r="C1123" s="966" t="s">
        <v>1768</v>
      </c>
      <c r="D1123" s="967"/>
      <c r="E1123" s="967"/>
      <c r="F1123" s="1045"/>
      <c r="G1123" s="559" t="s">
        <v>1589</v>
      </c>
      <c r="H1123" s="966" t="s">
        <v>70</v>
      </c>
      <c r="I1123" s="767"/>
      <c r="J1123" s="467">
        <v>100</v>
      </c>
      <c r="K1123" s="780"/>
      <c r="L1123" s="1076"/>
      <c r="M1123" s="1085" t="str">
        <f t="shared" si="205"/>
        <v/>
      </c>
      <c r="N1123" s="1216" t="str">
        <f t="shared" si="211"/>
        <v/>
      </c>
      <c r="O1123" s="1186"/>
      <c r="P1123" s="1013" t="str">
        <f t="shared" si="208"/>
        <v/>
      </c>
      <c r="Q1123" s="1272"/>
      <c r="R1123" s="1283"/>
      <c r="S1123" s="1014" t="str">
        <f t="shared" si="209"/>
        <v/>
      </c>
      <c r="T1123" s="1231" t="str">
        <f t="shared" si="206"/>
        <v>Sin Iniciar</v>
      </c>
      <c r="U1123" s="1164" t="str">
        <f t="shared" si="207"/>
        <v>6</v>
      </c>
      <c r="V1123" s="845"/>
      <c r="W1123" s="1302">
        <f t="shared" si="210"/>
        <v>1</v>
      </c>
    </row>
    <row r="1124" spans="1:23" s="105" customFormat="1" ht="35.25" hidden="1" customHeight="1" outlineLevel="3" thickBot="1" x14ac:dyDescent="0.3">
      <c r="A1124" s="1601"/>
      <c r="B1124" s="1559"/>
      <c r="C1124" s="966" t="s">
        <v>1768</v>
      </c>
      <c r="D1124" s="967"/>
      <c r="E1124" s="967"/>
      <c r="F1124" s="1045"/>
      <c r="G1124" s="559" t="s">
        <v>1590</v>
      </c>
      <c r="H1124" s="966" t="s">
        <v>70</v>
      </c>
      <c r="I1124" s="767"/>
      <c r="J1124" s="467">
        <v>30</v>
      </c>
      <c r="K1124" s="780"/>
      <c r="L1124" s="1076"/>
      <c r="M1124" s="1085" t="str">
        <f t="shared" si="205"/>
        <v/>
      </c>
      <c r="N1124" s="1216" t="str">
        <f t="shared" si="211"/>
        <v/>
      </c>
      <c r="O1124" s="1186"/>
      <c r="P1124" s="1013" t="str">
        <f t="shared" si="208"/>
        <v/>
      </c>
      <c r="Q1124" s="1272"/>
      <c r="R1124" s="1283"/>
      <c r="S1124" s="1014" t="str">
        <f t="shared" si="209"/>
        <v/>
      </c>
      <c r="T1124" s="1231" t="str">
        <f t="shared" si="206"/>
        <v>Sin Iniciar</v>
      </c>
      <c r="U1124" s="1164" t="str">
        <f t="shared" si="207"/>
        <v>6</v>
      </c>
      <c r="V1124" s="845"/>
      <c r="W1124" s="1302">
        <f t="shared" si="210"/>
        <v>1</v>
      </c>
    </row>
    <row r="1125" spans="1:23" s="105" customFormat="1" ht="35.25" hidden="1" customHeight="1" outlineLevel="3" thickBot="1" x14ac:dyDescent="0.3">
      <c r="A1125" s="1601"/>
      <c r="B1125" s="1559"/>
      <c r="C1125" s="966" t="s">
        <v>1768</v>
      </c>
      <c r="D1125" s="967"/>
      <c r="E1125" s="967"/>
      <c r="F1125" s="1045"/>
      <c r="G1125" s="559" t="s">
        <v>1591</v>
      </c>
      <c r="H1125" s="966" t="s">
        <v>70</v>
      </c>
      <c r="I1125" s="767"/>
      <c r="J1125" s="467">
        <v>30</v>
      </c>
      <c r="K1125" s="780"/>
      <c r="L1125" s="1076"/>
      <c r="M1125" s="1085" t="str">
        <f t="shared" si="205"/>
        <v/>
      </c>
      <c r="N1125" s="1216" t="str">
        <f t="shared" si="211"/>
        <v/>
      </c>
      <c r="O1125" s="1186"/>
      <c r="P1125" s="1013" t="str">
        <f t="shared" si="208"/>
        <v/>
      </c>
      <c r="Q1125" s="1272"/>
      <c r="R1125" s="1283"/>
      <c r="S1125" s="1014" t="str">
        <f t="shared" si="209"/>
        <v/>
      </c>
      <c r="T1125" s="1231" t="str">
        <f t="shared" si="206"/>
        <v>Sin Iniciar</v>
      </c>
      <c r="U1125" s="1164" t="str">
        <f t="shared" si="207"/>
        <v>6</v>
      </c>
      <c r="V1125" s="845"/>
      <c r="W1125" s="1302">
        <f t="shared" si="210"/>
        <v>1</v>
      </c>
    </row>
    <row r="1126" spans="1:23" s="105" customFormat="1" ht="35.25" hidden="1" customHeight="1" outlineLevel="3" thickBot="1" x14ac:dyDescent="0.3">
      <c r="A1126" s="1601"/>
      <c r="B1126" s="1559"/>
      <c r="C1126" s="966" t="s">
        <v>1768</v>
      </c>
      <c r="D1126" s="967"/>
      <c r="E1126" s="967"/>
      <c r="F1126" s="1045"/>
      <c r="G1126" s="559" t="s">
        <v>1592</v>
      </c>
      <c r="H1126" s="966" t="s">
        <v>70</v>
      </c>
      <c r="I1126" s="767"/>
      <c r="J1126" s="467">
        <v>30</v>
      </c>
      <c r="K1126" s="780"/>
      <c r="L1126" s="1076"/>
      <c r="M1126" s="1085" t="str">
        <f t="shared" si="205"/>
        <v/>
      </c>
      <c r="N1126" s="1216" t="str">
        <f t="shared" si="211"/>
        <v/>
      </c>
      <c r="O1126" s="1186"/>
      <c r="P1126" s="1013" t="str">
        <f t="shared" si="208"/>
        <v/>
      </c>
      <c r="Q1126" s="1272"/>
      <c r="R1126" s="1283"/>
      <c r="S1126" s="1014" t="str">
        <f t="shared" si="209"/>
        <v/>
      </c>
      <c r="T1126" s="1231" t="str">
        <f t="shared" si="206"/>
        <v>Sin Iniciar</v>
      </c>
      <c r="U1126" s="1164" t="str">
        <f t="shared" si="207"/>
        <v>6</v>
      </c>
      <c r="V1126" s="845"/>
      <c r="W1126" s="1302">
        <f t="shared" si="210"/>
        <v>1</v>
      </c>
    </row>
    <row r="1127" spans="1:23" s="105" customFormat="1" ht="35.25" hidden="1" customHeight="1" outlineLevel="3" thickBot="1" x14ac:dyDescent="0.3">
      <c r="A1127" s="1601"/>
      <c r="B1127" s="1559"/>
      <c r="C1127" s="966" t="s">
        <v>1768</v>
      </c>
      <c r="D1127" s="967"/>
      <c r="E1127" s="967"/>
      <c r="F1127" s="1045"/>
      <c r="G1127" s="559" t="s">
        <v>1593</v>
      </c>
      <c r="H1127" s="966" t="s">
        <v>70</v>
      </c>
      <c r="I1127" s="767"/>
      <c r="J1127" s="467">
        <v>10</v>
      </c>
      <c r="K1127" s="780"/>
      <c r="L1127" s="1076"/>
      <c r="M1127" s="1085" t="str">
        <f t="shared" si="205"/>
        <v/>
      </c>
      <c r="N1127" s="1216" t="str">
        <f t="shared" si="211"/>
        <v/>
      </c>
      <c r="O1127" s="1186"/>
      <c r="P1127" s="1013" t="str">
        <f t="shared" si="208"/>
        <v/>
      </c>
      <c r="Q1127" s="1272"/>
      <c r="R1127" s="1283"/>
      <c r="S1127" s="1014" t="str">
        <f t="shared" si="209"/>
        <v/>
      </c>
      <c r="T1127" s="1231" t="str">
        <f t="shared" si="206"/>
        <v>Sin Iniciar</v>
      </c>
      <c r="U1127" s="1164" t="str">
        <f t="shared" si="207"/>
        <v>6</v>
      </c>
      <c r="V1127" s="845"/>
      <c r="W1127" s="1302">
        <f t="shared" si="210"/>
        <v>1</v>
      </c>
    </row>
    <row r="1128" spans="1:23" s="105" customFormat="1" ht="35.25" hidden="1" customHeight="1" outlineLevel="3" thickBot="1" x14ac:dyDescent="0.3">
      <c r="A1128" s="1601"/>
      <c r="B1128" s="1559"/>
      <c r="C1128" s="966" t="s">
        <v>1768</v>
      </c>
      <c r="D1128" s="967"/>
      <c r="E1128" s="967"/>
      <c r="F1128" s="1045"/>
      <c r="G1128" s="559" t="s">
        <v>1594</v>
      </c>
      <c r="H1128" s="966" t="s">
        <v>70</v>
      </c>
      <c r="I1128" s="767"/>
      <c r="J1128" s="467">
        <v>50</v>
      </c>
      <c r="K1128" s="780"/>
      <c r="L1128" s="1076"/>
      <c r="M1128" s="1085" t="str">
        <f t="shared" si="205"/>
        <v/>
      </c>
      <c r="N1128" s="1216" t="str">
        <f t="shared" si="211"/>
        <v/>
      </c>
      <c r="O1128" s="1186"/>
      <c r="P1128" s="1013" t="str">
        <f t="shared" si="208"/>
        <v/>
      </c>
      <c r="Q1128" s="1272"/>
      <c r="R1128" s="1283"/>
      <c r="S1128" s="1014" t="str">
        <f t="shared" si="209"/>
        <v/>
      </c>
      <c r="T1128" s="1231" t="str">
        <f t="shared" si="206"/>
        <v>Sin Iniciar</v>
      </c>
      <c r="U1128" s="1164" t="str">
        <f t="shared" si="207"/>
        <v>6</v>
      </c>
      <c r="V1128" s="845"/>
      <c r="W1128" s="1302">
        <f t="shared" si="210"/>
        <v>1</v>
      </c>
    </row>
    <row r="1129" spans="1:23" s="105" customFormat="1" ht="35.25" hidden="1" customHeight="1" outlineLevel="3" thickBot="1" x14ac:dyDescent="0.3">
      <c r="A1129" s="1601"/>
      <c r="B1129" s="1559"/>
      <c r="C1129" s="966" t="s">
        <v>1768</v>
      </c>
      <c r="D1129" s="967"/>
      <c r="E1129" s="967"/>
      <c r="F1129" s="1045"/>
      <c r="G1129" s="559" t="s">
        <v>1595</v>
      </c>
      <c r="H1129" s="966" t="s">
        <v>70</v>
      </c>
      <c r="I1129" s="767"/>
      <c r="J1129" s="467">
        <v>50</v>
      </c>
      <c r="K1129" s="780"/>
      <c r="L1129" s="1076"/>
      <c r="M1129" s="1085" t="str">
        <f t="shared" si="205"/>
        <v/>
      </c>
      <c r="N1129" s="1216" t="str">
        <f t="shared" si="211"/>
        <v/>
      </c>
      <c r="O1129" s="1186"/>
      <c r="P1129" s="1013" t="str">
        <f t="shared" si="208"/>
        <v/>
      </c>
      <c r="Q1129" s="1272"/>
      <c r="R1129" s="1283"/>
      <c r="S1129" s="1014" t="str">
        <f t="shared" si="209"/>
        <v/>
      </c>
      <c r="T1129" s="1231" t="str">
        <f t="shared" si="206"/>
        <v>Sin Iniciar</v>
      </c>
      <c r="U1129" s="1164" t="str">
        <f t="shared" si="207"/>
        <v>6</v>
      </c>
      <c r="V1129" s="845"/>
      <c r="W1129" s="1302">
        <f t="shared" si="210"/>
        <v>1</v>
      </c>
    </row>
    <row r="1130" spans="1:23" s="105" customFormat="1" ht="35.25" hidden="1" customHeight="1" outlineLevel="3" thickBot="1" x14ac:dyDescent="0.3">
      <c r="A1130" s="1601"/>
      <c r="B1130" s="1559"/>
      <c r="C1130" s="966" t="s">
        <v>1768</v>
      </c>
      <c r="D1130" s="967"/>
      <c r="E1130" s="967"/>
      <c r="F1130" s="1045"/>
      <c r="G1130" s="559" t="s">
        <v>1596</v>
      </c>
      <c r="H1130" s="966" t="s">
        <v>70</v>
      </c>
      <c r="I1130" s="767"/>
      <c r="J1130" s="467">
        <v>10</v>
      </c>
      <c r="K1130" s="780"/>
      <c r="L1130" s="1076"/>
      <c r="M1130" s="1085" t="str">
        <f t="shared" si="205"/>
        <v/>
      </c>
      <c r="N1130" s="1216" t="str">
        <f t="shared" si="211"/>
        <v/>
      </c>
      <c r="O1130" s="1186"/>
      <c r="P1130" s="1013" t="str">
        <f t="shared" si="208"/>
        <v/>
      </c>
      <c r="Q1130" s="1272"/>
      <c r="R1130" s="1283"/>
      <c r="S1130" s="1014" t="str">
        <f t="shared" si="209"/>
        <v/>
      </c>
      <c r="T1130" s="1231" t="str">
        <f t="shared" si="206"/>
        <v>Sin Iniciar</v>
      </c>
      <c r="U1130" s="1164" t="str">
        <f t="shared" si="207"/>
        <v>6</v>
      </c>
      <c r="V1130" s="845"/>
      <c r="W1130" s="1302">
        <f t="shared" si="210"/>
        <v>1</v>
      </c>
    </row>
    <row r="1131" spans="1:23" s="105" customFormat="1" ht="35.25" hidden="1" customHeight="1" outlineLevel="3" thickBot="1" x14ac:dyDescent="0.3">
      <c r="A1131" s="1601"/>
      <c r="B1131" s="1559"/>
      <c r="C1131" s="966" t="s">
        <v>1768</v>
      </c>
      <c r="D1131" s="967"/>
      <c r="E1131" s="967"/>
      <c r="F1131" s="1045"/>
      <c r="G1131" s="559" t="s">
        <v>1597</v>
      </c>
      <c r="H1131" s="966" t="s">
        <v>70</v>
      </c>
      <c r="I1131" s="767"/>
      <c r="J1131" s="467">
        <v>40</v>
      </c>
      <c r="K1131" s="780"/>
      <c r="L1131" s="1076"/>
      <c r="M1131" s="1085" t="str">
        <f t="shared" si="205"/>
        <v/>
      </c>
      <c r="N1131" s="1216" t="str">
        <f t="shared" si="211"/>
        <v/>
      </c>
      <c r="O1131" s="1186"/>
      <c r="P1131" s="1013" t="str">
        <f t="shared" si="208"/>
        <v/>
      </c>
      <c r="Q1131" s="1272"/>
      <c r="R1131" s="1283"/>
      <c r="S1131" s="1014" t="str">
        <f t="shared" si="209"/>
        <v/>
      </c>
      <c r="T1131" s="1231" t="str">
        <f t="shared" si="206"/>
        <v>Sin Iniciar</v>
      </c>
      <c r="U1131" s="1164" t="str">
        <f t="shared" si="207"/>
        <v>6</v>
      </c>
      <c r="V1131" s="845"/>
      <c r="W1131" s="1302">
        <f t="shared" si="210"/>
        <v>1</v>
      </c>
    </row>
    <row r="1132" spans="1:23" s="105" customFormat="1" ht="35.25" hidden="1" customHeight="1" outlineLevel="3" thickBot="1" x14ac:dyDescent="0.3">
      <c r="A1132" s="1601"/>
      <c r="B1132" s="1559"/>
      <c r="C1132" s="966" t="s">
        <v>1768</v>
      </c>
      <c r="D1132" s="967"/>
      <c r="E1132" s="967"/>
      <c r="F1132" s="1045"/>
      <c r="G1132" s="559" t="s">
        <v>1598</v>
      </c>
      <c r="H1132" s="966" t="s">
        <v>70</v>
      </c>
      <c r="I1132" s="767"/>
      <c r="J1132" s="467">
        <v>40</v>
      </c>
      <c r="K1132" s="780"/>
      <c r="L1132" s="1076"/>
      <c r="M1132" s="1085" t="str">
        <f t="shared" ref="M1132:M1195" si="212">+IF(D1132="","",IF(MONTH($C$2)&lt;MONTH(D1132),"",E1132-D1132))</f>
        <v/>
      </c>
      <c r="N1132" s="1216" t="str">
        <f t="shared" si="211"/>
        <v/>
      </c>
      <c r="O1132" s="1186"/>
      <c r="P1132" s="1013" t="str">
        <f t="shared" si="208"/>
        <v/>
      </c>
      <c r="Q1132" s="1272"/>
      <c r="R1132" s="1283"/>
      <c r="S1132" s="1014" t="str">
        <f t="shared" si="209"/>
        <v/>
      </c>
      <c r="T1132" s="1231" t="str">
        <f t="shared" si="206"/>
        <v>Sin Iniciar</v>
      </c>
      <c r="U1132" s="1164" t="str">
        <f t="shared" si="207"/>
        <v>6</v>
      </c>
      <c r="V1132" s="845"/>
      <c r="W1132" s="1302">
        <f t="shared" si="210"/>
        <v>1</v>
      </c>
    </row>
    <row r="1133" spans="1:23" s="105" customFormat="1" ht="35.25" hidden="1" customHeight="1" outlineLevel="3" thickBot="1" x14ac:dyDescent="0.3">
      <c r="A1133" s="1601"/>
      <c r="B1133" s="1559"/>
      <c r="C1133" s="966" t="s">
        <v>1768</v>
      </c>
      <c r="D1133" s="967"/>
      <c r="E1133" s="967"/>
      <c r="F1133" s="1045"/>
      <c r="G1133" s="559" t="s">
        <v>1599</v>
      </c>
      <c r="H1133" s="966" t="s">
        <v>70</v>
      </c>
      <c r="I1133" s="767"/>
      <c r="J1133" s="467">
        <v>60</v>
      </c>
      <c r="K1133" s="780"/>
      <c r="L1133" s="1076"/>
      <c r="M1133" s="1085" t="str">
        <f t="shared" si="212"/>
        <v/>
      </c>
      <c r="N1133" s="1216" t="str">
        <f t="shared" si="211"/>
        <v/>
      </c>
      <c r="O1133" s="1186"/>
      <c r="P1133" s="1013" t="str">
        <f t="shared" si="208"/>
        <v/>
      </c>
      <c r="Q1133" s="1272"/>
      <c r="R1133" s="1283"/>
      <c r="S1133" s="1014" t="str">
        <f t="shared" si="209"/>
        <v/>
      </c>
      <c r="T1133" s="1231" t="str">
        <f t="shared" si="206"/>
        <v>Sin Iniciar</v>
      </c>
      <c r="U1133" s="1164" t="str">
        <f t="shared" si="207"/>
        <v>6</v>
      </c>
      <c r="V1133" s="845"/>
      <c r="W1133" s="1302">
        <f t="shared" si="210"/>
        <v>1</v>
      </c>
    </row>
    <row r="1134" spans="1:23" s="105" customFormat="1" ht="35.25" hidden="1" customHeight="1" outlineLevel="3" thickBot="1" x14ac:dyDescent="0.3">
      <c r="A1134" s="1601"/>
      <c r="B1134" s="1559"/>
      <c r="C1134" s="966" t="s">
        <v>1768</v>
      </c>
      <c r="D1134" s="967"/>
      <c r="E1134" s="967"/>
      <c r="F1134" s="1045"/>
      <c r="G1134" s="559" t="s">
        <v>1600</v>
      </c>
      <c r="H1134" s="966" t="s">
        <v>70</v>
      </c>
      <c r="I1134" s="767"/>
      <c r="J1134" s="467">
        <v>60</v>
      </c>
      <c r="K1134" s="780"/>
      <c r="L1134" s="1076"/>
      <c r="M1134" s="1085" t="str">
        <f t="shared" si="212"/>
        <v/>
      </c>
      <c r="N1134" s="1216" t="str">
        <f t="shared" si="211"/>
        <v/>
      </c>
      <c r="O1134" s="1186"/>
      <c r="P1134" s="1013" t="str">
        <f t="shared" si="208"/>
        <v/>
      </c>
      <c r="Q1134" s="1272"/>
      <c r="R1134" s="1283"/>
      <c r="S1134" s="1014" t="str">
        <f t="shared" si="209"/>
        <v/>
      </c>
      <c r="T1134" s="1231" t="str">
        <f t="shared" si="206"/>
        <v>Sin Iniciar</v>
      </c>
      <c r="U1134" s="1164" t="str">
        <f t="shared" si="207"/>
        <v>6</v>
      </c>
      <c r="V1134" s="845"/>
      <c r="W1134" s="1302">
        <f t="shared" si="210"/>
        <v>1</v>
      </c>
    </row>
    <row r="1135" spans="1:23" s="105" customFormat="1" ht="35.25" hidden="1" customHeight="1" outlineLevel="3" thickBot="1" x14ac:dyDescent="0.3">
      <c r="A1135" s="1601"/>
      <c r="B1135" s="1559"/>
      <c r="C1135" s="966" t="s">
        <v>1768</v>
      </c>
      <c r="D1135" s="967"/>
      <c r="E1135" s="967"/>
      <c r="F1135" s="1045"/>
      <c r="G1135" s="559" t="s">
        <v>1601</v>
      </c>
      <c r="H1135" s="966" t="s">
        <v>70</v>
      </c>
      <c r="I1135" s="767"/>
      <c r="J1135" s="467">
        <v>40</v>
      </c>
      <c r="K1135" s="780"/>
      <c r="L1135" s="1076"/>
      <c r="M1135" s="1085" t="str">
        <f t="shared" si="212"/>
        <v/>
      </c>
      <c r="N1135" s="1216" t="str">
        <f t="shared" si="211"/>
        <v/>
      </c>
      <c r="O1135" s="1186"/>
      <c r="P1135" s="1013" t="str">
        <f t="shared" si="208"/>
        <v/>
      </c>
      <c r="Q1135" s="1272"/>
      <c r="R1135" s="1283"/>
      <c r="S1135" s="1014" t="str">
        <f t="shared" si="209"/>
        <v/>
      </c>
      <c r="T1135" s="1231" t="str">
        <f t="shared" si="206"/>
        <v>Sin Iniciar</v>
      </c>
      <c r="U1135" s="1164" t="str">
        <f t="shared" si="207"/>
        <v>6</v>
      </c>
      <c r="V1135" s="845"/>
      <c r="W1135" s="1302">
        <f t="shared" si="210"/>
        <v>1</v>
      </c>
    </row>
    <row r="1136" spans="1:23" s="105" customFormat="1" ht="35.25" hidden="1" customHeight="1" outlineLevel="3" thickBot="1" x14ac:dyDescent="0.3">
      <c r="A1136" s="1601"/>
      <c r="B1136" s="1559"/>
      <c r="C1136" s="966" t="s">
        <v>1768</v>
      </c>
      <c r="D1136" s="967"/>
      <c r="E1136" s="967"/>
      <c r="F1136" s="1045"/>
      <c r="G1136" s="559" t="s">
        <v>1602</v>
      </c>
      <c r="H1136" s="966" t="s">
        <v>70</v>
      </c>
      <c r="I1136" s="767"/>
      <c r="J1136" s="467">
        <v>40</v>
      </c>
      <c r="K1136" s="780"/>
      <c r="L1136" s="1076"/>
      <c r="M1136" s="1085" t="str">
        <f t="shared" si="212"/>
        <v/>
      </c>
      <c r="N1136" s="1216" t="str">
        <f t="shared" si="211"/>
        <v/>
      </c>
      <c r="O1136" s="1186"/>
      <c r="P1136" s="1013" t="str">
        <f t="shared" si="208"/>
        <v/>
      </c>
      <c r="Q1136" s="1272"/>
      <c r="R1136" s="1283"/>
      <c r="S1136" s="1014" t="str">
        <f t="shared" si="209"/>
        <v/>
      </c>
      <c r="T1136" s="1231" t="str">
        <f t="shared" si="206"/>
        <v>Sin Iniciar</v>
      </c>
      <c r="U1136" s="1164" t="str">
        <f t="shared" si="207"/>
        <v>6</v>
      </c>
      <c r="V1136" s="845"/>
      <c r="W1136" s="1302">
        <f t="shared" si="210"/>
        <v>1</v>
      </c>
    </row>
    <row r="1137" spans="1:23" s="105" customFormat="1" ht="35.25" hidden="1" customHeight="1" outlineLevel="3" thickBot="1" x14ac:dyDescent="0.3">
      <c r="A1137" s="1601"/>
      <c r="B1137" s="1559"/>
      <c r="C1137" s="966" t="s">
        <v>1768</v>
      </c>
      <c r="D1137" s="967"/>
      <c r="E1137" s="967"/>
      <c r="F1137" s="1045"/>
      <c r="G1137" s="559" t="s">
        <v>1603</v>
      </c>
      <c r="H1137" s="966" t="s">
        <v>70</v>
      </c>
      <c r="I1137" s="767"/>
      <c r="J1137" s="467">
        <v>40</v>
      </c>
      <c r="K1137" s="780"/>
      <c r="L1137" s="1076"/>
      <c r="M1137" s="1085" t="str">
        <f t="shared" si="212"/>
        <v/>
      </c>
      <c r="N1137" s="1216" t="str">
        <f t="shared" si="211"/>
        <v/>
      </c>
      <c r="O1137" s="1186"/>
      <c r="P1137" s="1013" t="str">
        <f t="shared" si="208"/>
        <v/>
      </c>
      <c r="Q1137" s="1272"/>
      <c r="R1137" s="1283"/>
      <c r="S1137" s="1014" t="str">
        <f t="shared" si="209"/>
        <v/>
      </c>
      <c r="T1137" s="1231" t="str">
        <f t="shared" si="206"/>
        <v>Sin Iniciar</v>
      </c>
      <c r="U1137" s="1164" t="str">
        <f t="shared" si="207"/>
        <v>6</v>
      </c>
      <c r="V1137" s="845"/>
      <c r="W1137" s="1302">
        <f t="shared" si="210"/>
        <v>1</v>
      </c>
    </row>
    <row r="1138" spans="1:23" s="105" customFormat="1" ht="35.25" hidden="1" customHeight="1" outlineLevel="3" thickBot="1" x14ac:dyDescent="0.3">
      <c r="A1138" s="1601"/>
      <c r="B1138" s="1559"/>
      <c r="C1138" s="966" t="s">
        <v>1768</v>
      </c>
      <c r="D1138" s="967"/>
      <c r="E1138" s="967"/>
      <c r="F1138" s="1045"/>
      <c r="G1138" s="559" t="s">
        <v>1604</v>
      </c>
      <c r="H1138" s="966" t="s">
        <v>70</v>
      </c>
      <c r="I1138" s="767"/>
      <c r="J1138" s="467">
        <v>40</v>
      </c>
      <c r="K1138" s="780"/>
      <c r="L1138" s="1076"/>
      <c r="M1138" s="1085" t="str">
        <f t="shared" si="212"/>
        <v/>
      </c>
      <c r="N1138" s="1216" t="str">
        <f t="shared" si="211"/>
        <v/>
      </c>
      <c r="O1138" s="1186"/>
      <c r="P1138" s="1013" t="str">
        <f t="shared" si="208"/>
        <v/>
      </c>
      <c r="Q1138" s="1272"/>
      <c r="R1138" s="1283"/>
      <c r="S1138" s="1014" t="str">
        <f t="shared" si="209"/>
        <v/>
      </c>
      <c r="T1138" s="1231" t="str">
        <f t="shared" si="206"/>
        <v>Sin Iniciar</v>
      </c>
      <c r="U1138" s="1164" t="str">
        <f t="shared" si="207"/>
        <v>6</v>
      </c>
      <c r="V1138" s="845"/>
      <c r="W1138" s="1302">
        <f t="shared" si="210"/>
        <v>1</v>
      </c>
    </row>
    <row r="1139" spans="1:23" s="105" customFormat="1" ht="35.25" hidden="1" customHeight="1" outlineLevel="3" thickBot="1" x14ac:dyDescent="0.3">
      <c r="A1139" s="1601"/>
      <c r="B1139" s="1559"/>
      <c r="C1139" s="966" t="s">
        <v>1768</v>
      </c>
      <c r="D1139" s="967"/>
      <c r="E1139" s="967"/>
      <c r="F1139" s="1045"/>
      <c r="G1139" s="559" t="s">
        <v>1605</v>
      </c>
      <c r="H1139" s="966" t="s">
        <v>70</v>
      </c>
      <c r="I1139" s="767"/>
      <c r="J1139" s="467">
        <v>40</v>
      </c>
      <c r="K1139" s="780"/>
      <c r="L1139" s="1076"/>
      <c r="M1139" s="1085" t="str">
        <f t="shared" si="212"/>
        <v/>
      </c>
      <c r="N1139" s="1216" t="str">
        <f t="shared" si="211"/>
        <v/>
      </c>
      <c r="O1139" s="1186"/>
      <c r="P1139" s="1013" t="str">
        <f t="shared" si="208"/>
        <v/>
      </c>
      <c r="Q1139" s="1272"/>
      <c r="R1139" s="1283"/>
      <c r="S1139" s="1014" t="str">
        <f t="shared" si="209"/>
        <v/>
      </c>
      <c r="T1139" s="1231" t="str">
        <f t="shared" si="206"/>
        <v>Sin Iniciar</v>
      </c>
      <c r="U1139" s="1164" t="str">
        <f t="shared" si="207"/>
        <v>6</v>
      </c>
      <c r="V1139" s="845"/>
      <c r="W1139" s="1302">
        <f t="shared" si="210"/>
        <v>1</v>
      </c>
    </row>
    <row r="1140" spans="1:23" s="105" customFormat="1" ht="35.25" hidden="1" customHeight="1" outlineLevel="3" thickBot="1" x14ac:dyDescent="0.3">
      <c r="A1140" s="1601"/>
      <c r="B1140" s="1559"/>
      <c r="C1140" s="966" t="s">
        <v>1768</v>
      </c>
      <c r="D1140" s="967"/>
      <c r="E1140" s="967"/>
      <c r="F1140" s="1045"/>
      <c r="G1140" s="559" t="s">
        <v>1606</v>
      </c>
      <c r="H1140" s="966" t="s">
        <v>70</v>
      </c>
      <c r="I1140" s="767"/>
      <c r="J1140" s="467">
        <v>40</v>
      </c>
      <c r="K1140" s="780"/>
      <c r="L1140" s="1076"/>
      <c r="M1140" s="1085" t="str">
        <f t="shared" si="212"/>
        <v/>
      </c>
      <c r="N1140" s="1216" t="str">
        <f t="shared" si="211"/>
        <v/>
      </c>
      <c r="O1140" s="1186"/>
      <c r="P1140" s="1013" t="str">
        <f t="shared" si="208"/>
        <v/>
      </c>
      <c r="Q1140" s="1272"/>
      <c r="R1140" s="1283"/>
      <c r="S1140" s="1014" t="str">
        <f t="shared" si="209"/>
        <v/>
      </c>
      <c r="T1140" s="1231" t="str">
        <f t="shared" si="206"/>
        <v>Sin Iniciar</v>
      </c>
      <c r="U1140" s="1164" t="str">
        <f t="shared" si="207"/>
        <v>6</v>
      </c>
      <c r="V1140" s="845"/>
      <c r="W1140" s="1302">
        <f t="shared" si="210"/>
        <v>1</v>
      </c>
    </row>
    <row r="1141" spans="1:23" s="105" customFormat="1" ht="35.25" hidden="1" customHeight="1" outlineLevel="3" thickBot="1" x14ac:dyDescent="0.3">
      <c r="A1141" s="1601"/>
      <c r="B1141" s="1559"/>
      <c r="C1141" s="966" t="s">
        <v>1768</v>
      </c>
      <c r="D1141" s="967"/>
      <c r="E1141" s="967"/>
      <c r="F1141" s="1045"/>
      <c r="G1141" s="559" t="s">
        <v>1607</v>
      </c>
      <c r="H1141" s="966" t="s">
        <v>70</v>
      </c>
      <c r="I1141" s="767"/>
      <c r="J1141" s="467">
        <v>40</v>
      </c>
      <c r="K1141" s="780"/>
      <c r="L1141" s="1076"/>
      <c r="M1141" s="1085" t="str">
        <f t="shared" si="212"/>
        <v/>
      </c>
      <c r="N1141" s="1216" t="str">
        <f t="shared" si="211"/>
        <v/>
      </c>
      <c r="O1141" s="1186"/>
      <c r="P1141" s="1013" t="str">
        <f t="shared" si="208"/>
        <v/>
      </c>
      <c r="Q1141" s="1272"/>
      <c r="R1141" s="1283"/>
      <c r="S1141" s="1014" t="str">
        <f t="shared" si="209"/>
        <v/>
      </c>
      <c r="T1141" s="1231" t="str">
        <f t="shared" si="206"/>
        <v>Sin Iniciar</v>
      </c>
      <c r="U1141" s="1164" t="str">
        <f t="shared" si="207"/>
        <v>6</v>
      </c>
      <c r="V1141" s="845"/>
      <c r="W1141" s="1302">
        <f t="shared" si="210"/>
        <v>1</v>
      </c>
    </row>
    <row r="1142" spans="1:23" s="105" customFormat="1" ht="35.25" hidden="1" customHeight="1" outlineLevel="3" thickBot="1" x14ac:dyDescent="0.3">
      <c r="A1142" s="1601"/>
      <c r="B1142" s="1559"/>
      <c r="C1142" s="966" t="s">
        <v>1768</v>
      </c>
      <c r="D1142" s="967"/>
      <c r="E1142" s="967"/>
      <c r="F1142" s="1045"/>
      <c r="G1142" s="559" t="s">
        <v>1608</v>
      </c>
      <c r="H1142" s="966" t="s">
        <v>70</v>
      </c>
      <c r="I1142" s="767"/>
      <c r="J1142" s="467">
        <v>40</v>
      </c>
      <c r="K1142" s="780"/>
      <c r="L1142" s="1076"/>
      <c r="M1142" s="1085" t="str">
        <f t="shared" si="212"/>
        <v/>
      </c>
      <c r="N1142" s="1216" t="str">
        <f t="shared" si="211"/>
        <v/>
      </c>
      <c r="O1142" s="1186"/>
      <c r="P1142" s="1013" t="str">
        <f t="shared" si="208"/>
        <v/>
      </c>
      <c r="Q1142" s="1272"/>
      <c r="R1142" s="1283"/>
      <c r="S1142" s="1014" t="str">
        <f t="shared" si="209"/>
        <v/>
      </c>
      <c r="T1142" s="1231" t="str">
        <f t="shared" ref="T1142:T1205" si="213">+IF(S1142="","Sin Iniciar",IF(S1142&lt;0.6,"Crítico",IF(S1142&lt;0.9,"En Proceso",IF(AND(P1142=1,Q1142=1,S1142=1),"Terminado","Normal"))))</f>
        <v>Sin Iniciar</v>
      </c>
      <c r="U1142" s="1164" t="str">
        <f t="shared" ref="U1142:U1205" si="214">+IF(T1142="","",IF(T1142="Sin Iniciar","6",IF(T1142="Crítico","L",IF(T1142="En Proceso","K",IF(T1142="Normal","J","B")))))</f>
        <v>6</v>
      </c>
      <c r="V1142" s="845"/>
      <c r="W1142" s="1302">
        <f t="shared" si="210"/>
        <v>1</v>
      </c>
    </row>
    <row r="1143" spans="1:23" s="105" customFormat="1" ht="35.25" hidden="1" customHeight="1" outlineLevel="3" thickBot="1" x14ac:dyDescent="0.3">
      <c r="A1143" s="1601"/>
      <c r="B1143" s="1559"/>
      <c r="C1143" s="966" t="s">
        <v>1768</v>
      </c>
      <c r="D1143" s="967"/>
      <c r="E1143" s="967"/>
      <c r="F1143" s="1045"/>
      <c r="G1143" s="559" t="s">
        <v>1609</v>
      </c>
      <c r="H1143" s="966" t="s">
        <v>70</v>
      </c>
      <c r="I1143" s="767"/>
      <c r="J1143" s="467">
        <v>40</v>
      </c>
      <c r="K1143" s="780"/>
      <c r="L1143" s="1076"/>
      <c r="M1143" s="1085" t="str">
        <f t="shared" si="212"/>
        <v/>
      </c>
      <c r="N1143" s="1216" t="str">
        <f t="shared" si="211"/>
        <v/>
      </c>
      <c r="O1143" s="1186"/>
      <c r="P1143" s="1013" t="str">
        <f t="shared" si="208"/>
        <v/>
      </c>
      <c r="Q1143" s="1272"/>
      <c r="R1143" s="1283"/>
      <c r="S1143" s="1014" t="str">
        <f t="shared" si="209"/>
        <v/>
      </c>
      <c r="T1143" s="1231" t="str">
        <f t="shared" si="213"/>
        <v>Sin Iniciar</v>
      </c>
      <c r="U1143" s="1164" t="str">
        <f t="shared" si="214"/>
        <v>6</v>
      </c>
      <c r="V1143" s="845"/>
      <c r="W1143" s="1302">
        <f t="shared" si="210"/>
        <v>1</v>
      </c>
    </row>
    <row r="1144" spans="1:23" s="105" customFormat="1" ht="35.25" hidden="1" customHeight="1" outlineLevel="3" thickBot="1" x14ac:dyDescent="0.3">
      <c r="A1144" s="1601"/>
      <c r="B1144" s="1559"/>
      <c r="C1144" s="966" t="s">
        <v>1768</v>
      </c>
      <c r="D1144" s="967"/>
      <c r="E1144" s="967"/>
      <c r="F1144" s="1045"/>
      <c r="G1144" s="559" t="s">
        <v>1610</v>
      </c>
      <c r="H1144" s="966" t="s">
        <v>70</v>
      </c>
      <c r="I1144" s="767"/>
      <c r="J1144" s="467">
        <v>40</v>
      </c>
      <c r="K1144" s="780"/>
      <c r="L1144" s="1076"/>
      <c r="M1144" s="1085" t="str">
        <f t="shared" si="212"/>
        <v/>
      </c>
      <c r="N1144" s="1216" t="str">
        <f t="shared" si="211"/>
        <v/>
      </c>
      <c r="O1144" s="1186"/>
      <c r="P1144" s="1013" t="str">
        <f t="shared" si="208"/>
        <v/>
      </c>
      <c r="Q1144" s="1272"/>
      <c r="R1144" s="1283"/>
      <c r="S1144" s="1014" t="str">
        <f t="shared" si="209"/>
        <v/>
      </c>
      <c r="T1144" s="1231" t="str">
        <f t="shared" si="213"/>
        <v>Sin Iniciar</v>
      </c>
      <c r="U1144" s="1164" t="str">
        <f t="shared" si="214"/>
        <v>6</v>
      </c>
      <c r="V1144" s="845"/>
      <c r="W1144" s="1302">
        <f t="shared" si="210"/>
        <v>1</v>
      </c>
    </row>
    <row r="1145" spans="1:23" s="105" customFormat="1" ht="35.25" hidden="1" customHeight="1" outlineLevel="3" thickBot="1" x14ac:dyDescent="0.3">
      <c r="A1145" s="1601"/>
      <c r="B1145" s="1559"/>
      <c r="C1145" s="966" t="s">
        <v>1768</v>
      </c>
      <c r="D1145" s="967"/>
      <c r="E1145" s="967"/>
      <c r="F1145" s="1045"/>
      <c r="G1145" s="559" t="s">
        <v>1611</v>
      </c>
      <c r="H1145" s="966" t="s">
        <v>70</v>
      </c>
      <c r="I1145" s="767"/>
      <c r="J1145" s="467">
        <v>40</v>
      </c>
      <c r="K1145" s="780"/>
      <c r="L1145" s="1076"/>
      <c r="M1145" s="1085" t="str">
        <f t="shared" si="212"/>
        <v/>
      </c>
      <c r="N1145" s="1216" t="str">
        <f t="shared" si="211"/>
        <v/>
      </c>
      <c r="O1145" s="1186"/>
      <c r="P1145" s="1013" t="str">
        <f t="shared" si="208"/>
        <v/>
      </c>
      <c r="Q1145" s="1272"/>
      <c r="R1145" s="1283"/>
      <c r="S1145" s="1014" t="str">
        <f t="shared" si="209"/>
        <v/>
      </c>
      <c r="T1145" s="1231" t="str">
        <f t="shared" si="213"/>
        <v>Sin Iniciar</v>
      </c>
      <c r="U1145" s="1164" t="str">
        <f t="shared" si="214"/>
        <v>6</v>
      </c>
      <c r="V1145" s="845"/>
      <c r="W1145" s="1302">
        <f t="shared" si="210"/>
        <v>1</v>
      </c>
    </row>
    <row r="1146" spans="1:23" s="105" customFormat="1" ht="35.25" hidden="1" customHeight="1" outlineLevel="3" thickBot="1" x14ac:dyDescent="0.3">
      <c r="A1146" s="1601"/>
      <c r="B1146" s="1559"/>
      <c r="C1146" s="966" t="s">
        <v>1768</v>
      </c>
      <c r="D1146" s="967"/>
      <c r="E1146" s="967"/>
      <c r="F1146" s="1045"/>
      <c r="G1146" s="559" t="s">
        <v>1612</v>
      </c>
      <c r="H1146" s="966" t="s">
        <v>70</v>
      </c>
      <c r="I1146" s="767"/>
      <c r="J1146" s="467">
        <v>40</v>
      </c>
      <c r="K1146" s="780"/>
      <c r="L1146" s="1076"/>
      <c r="M1146" s="1085" t="str">
        <f t="shared" si="212"/>
        <v/>
      </c>
      <c r="N1146" s="1216" t="str">
        <f t="shared" si="211"/>
        <v/>
      </c>
      <c r="O1146" s="1186"/>
      <c r="P1146" s="1013" t="str">
        <f t="shared" si="208"/>
        <v/>
      </c>
      <c r="Q1146" s="1272"/>
      <c r="R1146" s="1283"/>
      <c r="S1146" s="1014" t="str">
        <f t="shared" si="209"/>
        <v/>
      </c>
      <c r="T1146" s="1231" t="str">
        <f t="shared" si="213"/>
        <v>Sin Iniciar</v>
      </c>
      <c r="U1146" s="1164" t="str">
        <f t="shared" si="214"/>
        <v>6</v>
      </c>
      <c r="V1146" s="845"/>
      <c r="W1146" s="1302">
        <f t="shared" si="210"/>
        <v>1</v>
      </c>
    </row>
    <row r="1147" spans="1:23" s="105" customFormat="1" ht="35.25" hidden="1" customHeight="1" outlineLevel="3" thickBot="1" x14ac:dyDescent="0.3">
      <c r="A1147" s="1601"/>
      <c r="B1147" s="1559"/>
      <c r="C1147" s="966" t="s">
        <v>1768</v>
      </c>
      <c r="D1147" s="967"/>
      <c r="E1147" s="967"/>
      <c r="F1147" s="1045"/>
      <c r="G1147" s="559" t="s">
        <v>1613</v>
      </c>
      <c r="H1147" s="966" t="s">
        <v>70</v>
      </c>
      <c r="I1147" s="767"/>
      <c r="J1147" s="467">
        <v>20</v>
      </c>
      <c r="K1147" s="780"/>
      <c r="L1147" s="1076"/>
      <c r="M1147" s="1085" t="str">
        <f t="shared" si="212"/>
        <v/>
      </c>
      <c r="N1147" s="1216" t="str">
        <f t="shared" si="211"/>
        <v/>
      </c>
      <c r="O1147" s="1186"/>
      <c r="P1147" s="1013" t="str">
        <f t="shared" si="208"/>
        <v/>
      </c>
      <c r="Q1147" s="1272"/>
      <c r="R1147" s="1283"/>
      <c r="S1147" s="1014" t="str">
        <f t="shared" si="209"/>
        <v/>
      </c>
      <c r="T1147" s="1231" t="str">
        <f t="shared" si="213"/>
        <v>Sin Iniciar</v>
      </c>
      <c r="U1147" s="1164" t="str">
        <f t="shared" si="214"/>
        <v>6</v>
      </c>
      <c r="V1147" s="845"/>
      <c r="W1147" s="1302">
        <f t="shared" si="210"/>
        <v>1</v>
      </c>
    </row>
    <row r="1148" spans="1:23" s="105" customFormat="1" ht="35.25" hidden="1" customHeight="1" outlineLevel="3" thickBot="1" x14ac:dyDescent="0.3">
      <c r="A1148" s="1601"/>
      <c r="B1148" s="1559"/>
      <c r="C1148" s="966" t="s">
        <v>1768</v>
      </c>
      <c r="D1148" s="967"/>
      <c r="E1148" s="967"/>
      <c r="F1148" s="1045"/>
      <c r="G1148" s="559" t="s">
        <v>1614</v>
      </c>
      <c r="H1148" s="966" t="s">
        <v>70</v>
      </c>
      <c r="I1148" s="767"/>
      <c r="J1148" s="467">
        <v>10</v>
      </c>
      <c r="K1148" s="780"/>
      <c r="L1148" s="1076"/>
      <c r="M1148" s="1085" t="str">
        <f t="shared" si="212"/>
        <v/>
      </c>
      <c r="N1148" s="1216" t="str">
        <f t="shared" si="211"/>
        <v/>
      </c>
      <c r="O1148" s="1186"/>
      <c r="P1148" s="1013" t="str">
        <f t="shared" si="208"/>
        <v/>
      </c>
      <c r="Q1148" s="1272"/>
      <c r="R1148" s="1283"/>
      <c r="S1148" s="1014" t="str">
        <f t="shared" si="209"/>
        <v/>
      </c>
      <c r="T1148" s="1231" t="str">
        <f t="shared" si="213"/>
        <v>Sin Iniciar</v>
      </c>
      <c r="U1148" s="1164" t="str">
        <f t="shared" si="214"/>
        <v>6</v>
      </c>
      <c r="V1148" s="845"/>
      <c r="W1148" s="1302">
        <f t="shared" si="210"/>
        <v>1</v>
      </c>
    </row>
    <row r="1149" spans="1:23" s="105" customFormat="1" ht="35.25" hidden="1" customHeight="1" outlineLevel="3" thickBot="1" x14ac:dyDescent="0.3">
      <c r="A1149" s="1601"/>
      <c r="B1149" s="1559"/>
      <c r="C1149" s="966" t="s">
        <v>1768</v>
      </c>
      <c r="D1149" s="967"/>
      <c r="E1149" s="967"/>
      <c r="F1149" s="1045"/>
      <c r="G1149" s="559" t="s">
        <v>1615</v>
      </c>
      <c r="H1149" s="966" t="s">
        <v>70</v>
      </c>
      <c r="I1149" s="767"/>
      <c r="J1149" s="467">
        <v>20</v>
      </c>
      <c r="K1149" s="780"/>
      <c r="L1149" s="1076"/>
      <c r="M1149" s="1085" t="str">
        <f t="shared" si="212"/>
        <v/>
      </c>
      <c r="N1149" s="1216" t="str">
        <f t="shared" si="211"/>
        <v/>
      </c>
      <c r="O1149" s="1186"/>
      <c r="P1149" s="1013" t="str">
        <f t="shared" si="208"/>
        <v/>
      </c>
      <c r="Q1149" s="1272"/>
      <c r="R1149" s="1283"/>
      <c r="S1149" s="1014" t="str">
        <f t="shared" si="209"/>
        <v/>
      </c>
      <c r="T1149" s="1231" t="str">
        <f t="shared" si="213"/>
        <v>Sin Iniciar</v>
      </c>
      <c r="U1149" s="1164" t="str">
        <f t="shared" si="214"/>
        <v>6</v>
      </c>
      <c r="V1149" s="845"/>
      <c r="W1149" s="1302">
        <f t="shared" si="210"/>
        <v>1</v>
      </c>
    </row>
    <row r="1150" spans="1:23" s="105" customFormat="1" ht="35.25" hidden="1" customHeight="1" outlineLevel="3" thickBot="1" x14ac:dyDescent="0.3">
      <c r="A1150" s="1601"/>
      <c r="B1150" s="1559"/>
      <c r="C1150" s="966" t="s">
        <v>1768</v>
      </c>
      <c r="D1150" s="746"/>
      <c r="E1150" s="746"/>
      <c r="F1150" s="1197"/>
      <c r="G1150" s="559" t="s">
        <v>1616</v>
      </c>
      <c r="H1150" s="966" t="s">
        <v>70</v>
      </c>
      <c r="I1150" s="767"/>
      <c r="J1150" s="467">
        <v>10</v>
      </c>
      <c r="K1150" s="780"/>
      <c r="L1150" s="1076"/>
      <c r="M1150" s="1085" t="str">
        <f t="shared" si="212"/>
        <v/>
      </c>
      <c r="N1150" s="1216" t="str">
        <f t="shared" si="211"/>
        <v/>
      </c>
      <c r="O1150" s="1186"/>
      <c r="P1150" s="1013" t="str">
        <f t="shared" si="208"/>
        <v/>
      </c>
      <c r="Q1150" s="1272"/>
      <c r="R1150" s="1283"/>
      <c r="S1150" s="1014" t="str">
        <f t="shared" si="209"/>
        <v/>
      </c>
      <c r="T1150" s="1231" t="str">
        <f t="shared" si="213"/>
        <v>Sin Iniciar</v>
      </c>
      <c r="U1150" s="1164" t="str">
        <f t="shared" si="214"/>
        <v>6</v>
      </c>
      <c r="V1150" s="845"/>
      <c r="W1150" s="1302">
        <f t="shared" si="210"/>
        <v>1</v>
      </c>
    </row>
    <row r="1151" spans="1:23" s="105" customFormat="1" ht="35.25" hidden="1" customHeight="1" outlineLevel="3" thickBot="1" x14ac:dyDescent="0.3">
      <c r="A1151" s="1601"/>
      <c r="B1151" s="1559"/>
      <c r="C1151" s="966" t="s">
        <v>1768</v>
      </c>
      <c r="D1151" s="746"/>
      <c r="E1151" s="746"/>
      <c r="F1151" s="1197"/>
      <c r="G1151" s="559" t="s">
        <v>1617</v>
      </c>
      <c r="H1151" s="966" t="s">
        <v>70</v>
      </c>
      <c r="I1151" s="767"/>
      <c r="J1151" s="467">
        <v>1</v>
      </c>
      <c r="K1151" s="780"/>
      <c r="L1151" s="1076"/>
      <c r="M1151" s="1085" t="str">
        <f t="shared" si="212"/>
        <v/>
      </c>
      <c r="N1151" s="1216" t="str">
        <f t="shared" si="211"/>
        <v/>
      </c>
      <c r="O1151" s="1186"/>
      <c r="P1151" s="1013" t="str">
        <f t="shared" si="208"/>
        <v/>
      </c>
      <c r="Q1151" s="1272"/>
      <c r="R1151" s="1283"/>
      <c r="S1151" s="1014" t="str">
        <f t="shared" si="209"/>
        <v/>
      </c>
      <c r="T1151" s="1231" t="str">
        <f t="shared" si="213"/>
        <v>Sin Iniciar</v>
      </c>
      <c r="U1151" s="1164" t="str">
        <f t="shared" si="214"/>
        <v>6</v>
      </c>
      <c r="V1151" s="845"/>
      <c r="W1151" s="1302">
        <f t="shared" si="210"/>
        <v>1</v>
      </c>
    </row>
    <row r="1152" spans="1:23" s="105" customFormat="1" ht="35.25" hidden="1" customHeight="1" outlineLevel="3" thickBot="1" x14ac:dyDescent="0.3">
      <c r="A1152" s="1601"/>
      <c r="B1152" s="1559"/>
      <c r="C1152" s="966" t="s">
        <v>1768</v>
      </c>
      <c r="D1152" s="746"/>
      <c r="E1152" s="746"/>
      <c r="F1152" s="1197"/>
      <c r="G1152" s="559" t="s">
        <v>1618</v>
      </c>
      <c r="H1152" s="966" t="s">
        <v>70</v>
      </c>
      <c r="I1152" s="767"/>
      <c r="J1152" s="467">
        <v>1</v>
      </c>
      <c r="K1152" s="780"/>
      <c r="L1152" s="1076"/>
      <c r="M1152" s="1085" t="str">
        <f t="shared" si="212"/>
        <v/>
      </c>
      <c r="N1152" s="1216" t="str">
        <f t="shared" si="211"/>
        <v/>
      </c>
      <c r="O1152" s="1186"/>
      <c r="P1152" s="1013" t="str">
        <f t="shared" si="208"/>
        <v/>
      </c>
      <c r="Q1152" s="1272"/>
      <c r="R1152" s="1283"/>
      <c r="S1152" s="1014" t="str">
        <f t="shared" si="209"/>
        <v/>
      </c>
      <c r="T1152" s="1231" t="str">
        <f t="shared" si="213"/>
        <v>Sin Iniciar</v>
      </c>
      <c r="U1152" s="1164" t="str">
        <f t="shared" si="214"/>
        <v>6</v>
      </c>
      <c r="V1152" s="845"/>
      <c r="W1152" s="1302">
        <f t="shared" si="210"/>
        <v>1</v>
      </c>
    </row>
    <row r="1153" spans="1:23" s="105" customFormat="1" ht="35.25" hidden="1" customHeight="1" outlineLevel="3" thickBot="1" x14ac:dyDescent="0.3">
      <c r="A1153" s="1601"/>
      <c r="B1153" s="1559"/>
      <c r="C1153" s="966" t="s">
        <v>1768</v>
      </c>
      <c r="D1153" s="746"/>
      <c r="E1153" s="746"/>
      <c r="F1153" s="1197"/>
      <c r="G1153" s="559" t="s">
        <v>1619</v>
      </c>
      <c r="H1153" s="966" t="s">
        <v>70</v>
      </c>
      <c r="I1153" s="767"/>
      <c r="J1153" s="467">
        <v>60</v>
      </c>
      <c r="K1153" s="780"/>
      <c r="L1153" s="1076"/>
      <c r="M1153" s="1085" t="str">
        <f t="shared" si="212"/>
        <v/>
      </c>
      <c r="N1153" s="1216" t="str">
        <f t="shared" si="211"/>
        <v/>
      </c>
      <c r="O1153" s="1186"/>
      <c r="P1153" s="1013" t="str">
        <f t="shared" si="208"/>
        <v/>
      </c>
      <c r="Q1153" s="1272"/>
      <c r="R1153" s="1283"/>
      <c r="S1153" s="1014" t="str">
        <f t="shared" si="209"/>
        <v/>
      </c>
      <c r="T1153" s="1231" t="str">
        <f t="shared" si="213"/>
        <v>Sin Iniciar</v>
      </c>
      <c r="U1153" s="1164" t="str">
        <f t="shared" si="214"/>
        <v>6</v>
      </c>
      <c r="V1153" s="845"/>
      <c r="W1153" s="1302">
        <f t="shared" si="210"/>
        <v>1</v>
      </c>
    </row>
    <row r="1154" spans="1:23" s="105" customFormat="1" ht="35.25" hidden="1" customHeight="1" outlineLevel="3" thickBot="1" x14ac:dyDescent="0.3">
      <c r="A1154" s="1601"/>
      <c r="B1154" s="1559"/>
      <c r="C1154" s="966" t="s">
        <v>1768</v>
      </c>
      <c r="D1154" s="746"/>
      <c r="E1154" s="746"/>
      <c r="F1154" s="1197"/>
      <c r="G1154" s="559" t="s">
        <v>1620</v>
      </c>
      <c r="H1154" s="966" t="s">
        <v>70</v>
      </c>
      <c r="I1154" s="767"/>
      <c r="J1154" s="467">
        <v>60</v>
      </c>
      <c r="K1154" s="780"/>
      <c r="L1154" s="1076"/>
      <c r="M1154" s="1085" t="str">
        <f t="shared" si="212"/>
        <v/>
      </c>
      <c r="N1154" s="1216" t="str">
        <f t="shared" si="211"/>
        <v/>
      </c>
      <c r="O1154" s="1186"/>
      <c r="P1154" s="1013" t="str">
        <f t="shared" si="208"/>
        <v/>
      </c>
      <c r="Q1154" s="1272"/>
      <c r="R1154" s="1283"/>
      <c r="S1154" s="1014" t="str">
        <f t="shared" si="209"/>
        <v/>
      </c>
      <c r="T1154" s="1231" t="str">
        <f t="shared" si="213"/>
        <v>Sin Iniciar</v>
      </c>
      <c r="U1154" s="1164" t="str">
        <f t="shared" si="214"/>
        <v>6</v>
      </c>
      <c r="V1154" s="845"/>
      <c r="W1154" s="1302">
        <f t="shared" si="210"/>
        <v>1</v>
      </c>
    </row>
    <row r="1155" spans="1:23" s="105" customFormat="1" ht="35.25" hidden="1" customHeight="1" outlineLevel="3" thickBot="1" x14ac:dyDescent="0.3">
      <c r="A1155" s="1601"/>
      <c r="B1155" s="1559"/>
      <c r="C1155" s="966" t="s">
        <v>1768</v>
      </c>
      <c r="D1155" s="746"/>
      <c r="E1155" s="746"/>
      <c r="F1155" s="1197"/>
      <c r="G1155" s="559" t="s">
        <v>1621</v>
      </c>
      <c r="H1155" s="966" t="s">
        <v>70</v>
      </c>
      <c r="I1155" s="767"/>
      <c r="J1155" s="467">
        <v>60</v>
      </c>
      <c r="K1155" s="780"/>
      <c r="L1155" s="1076"/>
      <c r="M1155" s="1085" t="str">
        <f t="shared" si="212"/>
        <v/>
      </c>
      <c r="N1155" s="1216" t="str">
        <f t="shared" si="211"/>
        <v/>
      </c>
      <c r="O1155" s="1186"/>
      <c r="P1155" s="1013" t="str">
        <f t="shared" si="208"/>
        <v/>
      </c>
      <c r="Q1155" s="1272"/>
      <c r="R1155" s="1283"/>
      <c r="S1155" s="1014" t="str">
        <f t="shared" si="209"/>
        <v/>
      </c>
      <c r="T1155" s="1231" t="str">
        <f t="shared" si="213"/>
        <v>Sin Iniciar</v>
      </c>
      <c r="U1155" s="1164" t="str">
        <f t="shared" si="214"/>
        <v>6</v>
      </c>
      <c r="V1155" s="845"/>
      <c r="W1155" s="1302">
        <f t="shared" si="210"/>
        <v>1</v>
      </c>
    </row>
    <row r="1156" spans="1:23" s="105" customFormat="1" ht="35.25" hidden="1" customHeight="1" outlineLevel="3" thickBot="1" x14ac:dyDescent="0.3">
      <c r="A1156" s="1601"/>
      <c r="B1156" s="1559"/>
      <c r="C1156" s="966" t="s">
        <v>1768</v>
      </c>
      <c r="D1156" s="746"/>
      <c r="E1156" s="746"/>
      <c r="F1156" s="1197"/>
      <c r="G1156" s="559" t="s">
        <v>1622</v>
      </c>
      <c r="H1156" s="966" t="s">
        <v>70</v>
      </c>
      <c r="I1156" s="767"/>
      <c r="J1156" s="467">
        <v>1</v>
      </c>
      <c r="K1156" s="780"/>
      <c r="L1156" s="1076"/>
      <c r="M1156" s="1085" t="str">
        <f t="shared" si="212"/>
        <v/>
      </c>
      <c r="N1156" s="1216" t="str">
        <f t="shared" si="211"/>
        <v/>
      </c>
      <c r="O1156" s="1186"/>
      <c r="P1156" s="1013" t="str">
        <f t="shared" si="208"/>
        <v/>
      </c>
      <c r="Q1156" s="1272"/>
      <c r="R1156" s="1283"/>
      <c r="S1156" s="1014" t="str">
        <f t="shared" si="209"/>
        <v/>
      </c>
      <c r="T1156" s="1231" t="str">
        <f t="shared" si="213"/>
        <v>Sin Iniciar</v>
      </c>
      <c r="U1156" s="1164" t="str">
        <f t="shared" si="214"/>
        <v>6</v>
      </c>
      <c r="V1156" s="845"/>
      <c r="W1156" s="1302">
        <f t="shared" si="210"/>
        <v>1</v>
      </c>
    </row>
    <row r="1157" spans="1:23" s="105" customFormat="1" ht="35.25" hidden="1" customHeight="1" outlineLevel="3" thickBot="1" x14ac:dyDescent="0.3">
      <c r="A1157" s="1601"/>
      <c r="B1157" s="1559"/>
      <c r="C1157" s="966" t="s">
        <v>1768</v>
      </c>
      <c r="D1157" s="746"/>
      <c r="E1157" s="746"/>
      <c r="F1157" s="1197"/>
      <c r="G1157" s="559" t="s">
        <v>1623</v>
      </c>
      <c r="H1157" s="966" t="s">
        <v>70</v>
      </c>
      <c r="I1157" s="767"/>
      <c r="J1157" s="467">
        <v>60</v>
      </c>
      <c r="K1157" s="780"/>
      <c r="L1157" s="1076"/>
      <c r="M1157" s="1085" t="str">
        <f t="shared" si="212"/>
        <v/>
      </c>
      <c r="N1157" s="1216" t="str">
        <f t="shared" si="211"/>
        <v/>
      </c>
      <c r="O1157" s="1186"/>
      <c r="P1157" s="1013" t="str">
        <f t="shared" si="208"/>
        <v/>
      </c>
      <c r="Q1157" s="1272"/>
      <c r="R1157" s="1283"/>
      <c r="S1157" s="1014" t="str">
        <f t="shared" si="209"/>
        <v/>
      </c>
      <c r="T1157" s="1231" t="str">
        <f t="shared" si="213"/>
        <v>Sin Iniciar</v>
      </c>
      <c r="U1157" s="1164" t="str">
        <f t="shared" si="214"/>
        <v>6</v>
      </c>
      <c r="V1157" s="845"/>
      <c r="W1157" s="1302">
        <f t="shared" si="210"/>
        <v>1</v>
      </c>
    </row>
    <row r="1158" spans="1:23" s="105" customFormat="1" ht="35.25" hidden="1" customHeight="1" outlineLevel="3" thickBot="1" x14ac:dyDescent="0.3">
      <c r="A1158" s="1601"/>
      <c r="B1158" s="1559"/>
      <c r="C1158" s="966" t="s">
        <v>1768</v>
      </c>
      <c r="D1158" s="746"/>
      <c r="E1158" s="746"/>
      <c r="F1158" s="1197"/>
      <c r="G1158" s="559" t="s">
        <v>1624</v>
      </c>
      <c r="H1158" s="966" t="s">
        <v>70</v>
      </c>
      <c r="I1158" s="767"/>
      <c r="J1158" s="467">
        <v>60</v>
      </c>
      <c r="K1158" s="780"/>
      <c r="L1158" s="1076"/>
      <c r="M1158" s="1085" t="str">
        <f t="shared" si="212"/>
        <v/>
      </c>
      <c r="N1158" s="1216" t="str">
        <f t="shared" si="211"/>
        <v/>
      </c>
      <c r="O1158" s="1186"/>
      <c r="P1158" s="1013" t="str">
        <f t="shared" si="208"/>
        <v/>
      </c>
      <c r="Q1158" s="1272"/>
      <c r="R1158" s="1283"/>
      <c r="S1158" s="1014" t="str">
        <f t="shared" si="209"/>
        <v/>
      </c>
      <c r="T1158" s="1231" t="str">
        <f t="shared" si="213"/>
        <v>Sin Iniciar</v>
      </c>
      <c r="U1158" s="1164" t="str">
        <f t="shared" si="214"/>
        <v>6</v>
      </c>
      <c r="V1158" s="845"/>
      <c r="W1158" s="1302">
        <f t="shared" si="210"/>
        <v>1</v>
      </c>
    </row>
    <row r="1159" spans="1:23" s="105" customFormat="1" ht="35.25" hidden="1" customHeight="1" outlineLevel="3" thickBot="1" x14ac:dyDescent="0.3">
      <c r="A1159" s="1601"/>
      <c r="B1159" s="1559"/>
      <c r="C1159" s="966" t="s">
        <v>1768</v>
      </c>
      <c r="D1159" s="746"/>
      <c r="E1159" s="746"/>
      <c r="F1159" s="1197"/>
      <c r="G1159" s="559" t="s">
        <v>1625</v>
      </c>
      <c r="H1159" s="966" t="s">
        <v>70</v>
      </c>
      <c r="I1159" s="767"/>
      <c r="J1159" s="467">
        <v>60</v>
      </c>
      <c r="K1159" s="780"/>
      <c r="L1159" s="1076"/>
      <c r="M1159" s="1085" t="str">
        <f t="shared" si="212"/>
        <v/>
      </c>
      <c r="N1159" s="1216" t="str">
        <f t="shared" si="211"/>
        <v/>
      </c>
      <c r="O1159" s="1186"/>
      <c r="P1159" s="1013" t="str">
        <f t="shared" si="208"/>
        <v/>
      </c>
      <c r="Q1159" s="1272"/>
      <c r="R1159" s="1283"/>
      <c r="S1159" s="1014" t="str">
        <f t="shared" si="209"/>
        <v/>
      </c>
      <c r="T1159" s="1231" t="str">
        <f t="shared" si="213"/>
        <v>Sin Iniciar</v>
      </c>
      <c r="U1159" s="1164" t="str">
        <f t="shared" si="214"/>
        <v>6</v>
      </c>
      <c r="V1159" s="845"/>
      <c r="W1159" s="1302">
        <f t="shared" si="210"/>
        <v>1</v>
      </c>
    </row>
    <row r="1160" spans="1:23" s="105" customFormat="1" ht="35.25" hidden="1" customHeight="1" outlineLevel="3" thickBot="1" x14ac:dyDescent="0.3">
      <c r="A1160" s="1601"/>
      <c r="B1160" s="1559"/>
      <c r="C1160" s="966" t="s">
        <v>1768</v>
      </c>
      <c r="D1160" s="746"/>
      <c r="E1160" s="746"/>
      <c r="F1160" s="1197"/>
      <c r="G1160" s="559" t="s">
        <v>1626</v>
      </c>
      <c r="H1160" s="966" t="s">
        <v>70</v>
      </c>
      <c r="I1160" s="767"/>
      <c r="J1160" s="467">
        <v>200</v>
      </c>
      <c r="K1160" s="780"/>
      <c r="L1160" s="1076"/>
      <c r="M1160" s="1085" t="str">
        <f t="shared" si="212"/>
        <v/>
      </c>
      <c r="N1160" s="1216" t="str">
        <f t="shared" si="211"/>
        <v/>
      </c>
      <c r="O1160" s="1186"/>
      <c r="P1160" s="1013" t="str">
        <f t="shared" si="208"/>
        <v/>
      </c>
      <c r="Q1160" s="1272"/>
      <c r="R1160" s="1283"/>
      <c r="S1160" s="1014" t="str">
        <f t="shared" si="209"/>
        <v/>
      </c>
      <c r="T1160" s="1231" t="str">
        <f t="shared" si="213"/>
        <v>Sin Iniciar</v>
      </c>
      <c r="U1160" s="1164" t="str">
        <f t="shared" si="214"/>
        <v>6</v>
      </c>
      <c r="V1160" s="845"/>
      <c r="W1160" s="1302">
        <f t="shared" si="210"/>
        <v>1</v>
      </c>
    </row>
    <row r="1161" spans="1:23" s="105" customFormat="1" ht="35.25" hidden="1" customHeight="1" outlineLevel="3" thickBot="1" x14ac:dyDescent="0.3">
      <c r="A1161" s="1601"/>
      <c r="B1161" s="1559"/>
      <c r="C1161" s="966" t="s">
        <v>1768</v>
      </c>
      <c r="D1161" s="746"/>
      <c r="E1161" s="746"/>
      <c r="F1161" s="1197"/>
      <c r="G1161" s="559" t="s">
        <v>1627</v>
      </c>
      <c r="H1161" s="966" t="s">
        <v>70</v>
      </c>
      <c r="I1161" s="767"/>
      <c r="J1161" s="467">
        <v>60</v>
      </c>
      <c r="K1161" s="780"/>
      <c r="L1161" s="1076"/>
      <c r="M1161" s="1085" t="str">
        <f t="shared" si="212"/>
        <v/>
      </c>
      <c r="N1161" s="1216" t="str">
        <f t="shared" si="211"/>
        <v/>
      </c>
      <c r="O1161" s="1186"/>
      <c r="P1161" s="1013" t="str">
        <f t="shared" si="208"/>
        <v/>
      </c>
      <c r="Q1161" s="1272"/>
      <c r="R1161" s="1283"/>
      <c r="S1161" s="1014" t="str">
        <f t="shared" si="209"/>
        <v/>
      </c>
      <c r="T1161" s="1231" t="str">
        <f t="shared" si="213"/>
        <v>Sin Iniciar</v>
      </c>
      <c r="U1161" s="1164" t="str">
        <f t="shared" si="214"/>
        <v>6</v>
      </c>
      <c r="V1161" s="845"/>
      <c r="W1161" s="1302">
        <f t="shared" si="210"/>
        <v>1</v>
      </c>
    </row>
    <row r="1162" spans="1:23" s="105" customFormat="1" ht="35.25" hidden="1" customHeight="1" outlineLevel="3" thickBot="1" x14ac:dyDescent="0.3">
      <c r="A1162" s="1601"/>
      <c r="B1162" s="1559"/>
      <c r="C1162" s="966" t="s">
        <v>1768</v>
      </c>
      <c r="D1162" s="746"/>
      <c r="E1162" s="746"/>
      <c r="F1162" s="1197"/>
      <c r="G1162" s="559" t="s">
        <v>1628</v>
      </c>
      <c r="H1162" s="966" t="s">
        <v>70</v>
      </c>
      <c r="I1162" s="767"/>
      <c r="J1162" s="467">
        <v>1</v>
      </c>
      <c r="K1162" s="780"/>
      <c r="L1162" s="1076"/>
      <c r="M1162" s="1085" t="str">
        <f t="shared" si="212"/>
        <v/>
      </c>
      <c r="N1162" s="1216" t="str">
        <f t="shared" si="211"/>
        <v/>
      </c>
      <c r="O1162" s="1186"/>
      <c r="P1162" s="1013" t="str">
        <f t="shared" si="208"/>
        <v/>
      </c>
      <c r="Q1162" s="1272"/>
      <c r="R1162" s="1283"/>
      <c r="S1162" s="1014" t="str">
        <f t="shared" si="209"/>
        <v/>
      </c>
      <c r="T1162" s="1231" t="str">
        <f t="shared" si="213"/>
        <v>Sin Iniciar</v>
      </c>
      <c r="U1162" s="1164" t="str">
        <f t="shared" si="214"/>
        <v>6</v>
      </c>
      <c r="V1162" s="845"/>
      <c r="W1162" s="1302">
        <f t="shared" si="210"/>
        <v>1</v>
      </c>
    </row>
    <row r="1163" spans="1:23" s="105" customFormat="1" ht="35.25" hidden="1" customHeight="1" outlineLevel="3" thickBot="1" x14ac:dyDescent="0.3">
      <c r="A1163" s="1601"/>
      <c r="B1163" s="1559"/>
      <c r="C1163" s="966" t="s">
        <v>1768</v>
      </c>
      <c r="D1163" s="746"/>
      <c r="E1163" s="746"/>
      <c r="F1163" s="1197"/>
      <c r="G1163" s="559" t="s">
        <v>1629</v>
      </c>
      <c r="H1163" s="966" t="s">
        <v>70</v>
      </c>
      <c r="I1163" s="767"/>
      <c r="J1163" s="467">
        <v>1</v>
      </c>
      <c r="K1163" s="780"/>
      <c r="L1163" s="1076"/>
      <c r="M1163" s="1085" t="str">
        <f t="shared" si="212"/>
        <v/>
      </c>
      <c r="N1163" s="1216" t="str">
        <f t="shared" si="211"/>
        <v/>
      </c>
      <c r="O1163" s="1186"/>
      <c r="P1163" s="1013" t="str">
        <f t="shared" si="208"/>
        <v/>
      </c>
      <c r="Q1163" s="1272"/>
      <c r="R1163" s="1283"/>
      <c r="S1163" s="1014" t="str">
        <f t="shared" si="209"/>
        <v/>
      </c>
      <c r="T1163" s="1231" t="str">
        <f t="shared" si="213"/>
        <v>Sin Iniciar</v>
      </c>
      <c r="U1163" s="1164" t="str">
        <f t="shared" si="214"/>
        <v>6</v>
      </c>
      <c r="V1163" s="845"/>
      <c r="W1163" s="1302">
        <f t="shared" si="210"/>
        <v>1</v>
      </c>
    </row>
    <row r="1164" spans="1:23" s="105" customFormat="1" ht="35.25" hidden="1" customHeight="1" outlineLevel="3" thickBot="1" x14ac:dyDescent="0.3">
      <c r="A1164" s="1601"/>
      <c r="B1164" s="1559"/>
      <c r="C1164" s="966" t="s">
        <v>1768</v>
      </c>
      <c r="D1164" s="746"/>
      <c r="E1164" s="746"/>
      <c r="F1164" s="1197"/>
      <c r="G1164" s="559" t="s">
        <v>1630</v>
      </c>
      <c r="H1164" s="966" t="s">
        <v>70</v>
      </c>
      <c r="I1164" s="767"/>
      <c r="J1164" s="467">
        <v>1</v>
      </c>
      <c r="K1164" s="780"/>
      <c r="L1164" s="1076"/>
      <c r="M1164" s="1085" t="str">
        <f t="shared" si="212"/>
        <v/>
      </c>
      <c r="N1164" s="1216" t="str">
        <f t="shared" si="211"/>
        <v/>
      </c>
      <c r="O1164" s="1186"/>
      <c r="P1164" s="1013" t="str">
        <f t="shared" si="208"/>
        <v/>
      </c>
      <c r="Q1164" s="1272"/>
      <c r="R1164" s="1283"/>
      <c r="S1164" s="1014" t="str">
        <f t="shared" si="209"/>
        <v/>
      </c>
      <c r="T1164" s="1231" t="str">
        <f t="shared" si="213"/>
        <v>Sin Iniciar</v>
      </c>
      <c r="U1164" s="1164" t="str">
        <f t="shared" si="214"/>
        <v>6</v>
      </c>
      <c r="V1164" s="845"/>
      <c r="W1164" s="1302">
        <f t="shared" si="210"/>
        <v>1</v>
      </c>
    </row>
    <row r="1165" spans="1:23" s="105" customFormat="1" ht="35.25" hidden="1" customHeight="1" outlineLevel="3" thickBot="1" x14ac:dyDescent="0.3">
      <c r="A1165" s="1601"/>
      <c r="B1165" s="1559"/>
      <c r="C1165" s="966" t="s">
        <v>1768</v>
      </c>
      <c r="D1165" s="746"/>
      <c r="E1165" s="746"/>
      <c r="F1165" s="1197"/>
      <c r="G1165" s="559" t="s">
        <v>1590</v>
      </c>
      <c r="H1165" s="966" t="s">
        <v>70</v>
      </c>
      <c r="I1165" s="767"/>
      <c r="J1165" s="467">
        <v>60</v>
      </c>
      <c r="K1165" s="780"/>
      <c r="L1165" s="1076"/>
      <c r="M1165" s="1085" t="str">
        <f t="shared" si="212"/>
        <v/>
      </c>
      <c r="N1165" s="1216" t="str">
        <f t="shared" si="211"/>
        <v/>
      </c>
      <c r="O1165" s="1186"/>
      <c r="P1165" s="1013" t="str">
        <f t="shared" si="208"/>
        <v/>
      </c>
      <c r="Q1165" s="1272"/>
      <c r="R1165" s="1283"/>
      <c r="S1165" s="1014" t="str">
        <f t="shared" si="209"/>
        <v/>
      </c>
      <c r="T1165" s="1231" t="str">
        <f t="shared" si="213"/>
        <v>Sin Iniciar</v>
      </c>
      <c r="U1165" s="1164" t="str">
        <f t="shared" si="214"/>
        <v>6</v>
      </c>
      <c r="V1165" s="845"/>
      <c r="W1165" s="1302">
        <f t="shared" si="210"/>
        <v>1</v>
      </c>
    </row>
    <row r="1166" spans="1:23" s="105" customFormat="1" ht="35.25" hidden="1" customHeight="1" outlineLevel="3" thickBot="1" x14ac:dyDescent="0.3">
      <c r="A1166" s="1601"/>
      <c r="B1166" s="1559"/>
      <c r="C1166" s="966" t="s">
        <v>1768</v>
      </c>
      <c r="D1166" s="746"/>
      <c r="E1166" s="746"/>
      <c r="F1166" s="1197"/>
      <c r="G1166" s="559" t="s">
        <v>1591</v>
      </c>
      <c r="H1166" s="966" t="s">
        <v>70</v>
      </c>
      <c r="I1166" s="767"/>
      <c r="J1166" s="467">
        <v>60</v>
      </c>
      <c r="K1166" s="780"/>
      <c r="L1166" s="1076"/>
      <c r="M1166" s="1085" t="str">
        <f t="shared" si="212"/>
        <v/>
      </c>
      <c r="N1166" s="1216" t="str">
        <f t="shared" si="211"/>
        <v/>
      </c>
      <c r="O1166" s="1186"/>
      <c r="P1166" s="1013" t="str">
        <f t="shared" si="208"/>
        <v/>
      </c>
      <c r="Q1166" s="1272"/>
      <c r="R1166" s="1283"/>
      <c r="S1166" s="1014" t="str">
        <f t="shared" si="209"/>
        <v/>
      </c>
      <c r="T1166" s="1231" t="str">
        <f t="shared" si="213"/>
        <v>Sin Iniciar</v>
      </c>
      <c r="U1166" s="1164" t="str">
        <f t="shared" si="214"/>
        <v>6</v>
      </c>
      <c r="V1166" s="845"/>
      <c r="W1166" s="1302">
        <f t="shared" si="210"/>
        <v>1</v>
      </c>
    </row>
    <row r="1167" spans="1:23" s="105" customFormat="1" ht="35.25" hidden="1" customHeight="1" outlineLevel="3" thickBot="1" x14ac:dyDescent="0.3">
      <c r="A1167" s="1601"/>
      <c r="B1167" s="1559"/>
      <c r="C1167" s="966" t="s">
        <v>1768</v>
      </c>
      <c r="D1167" s="746"/>
      <c r="E1167" s="746"/>
      <c r="F1167" s="1197"/>
      <c r="G1167" s="559" t="s">
        <v>1592</v>
      </c>
      <c r="H1167" s="966" t="s">
        <v>70</v>
      </c>
      <c r="I1167" s="767"/>
      <c r="J1167" s="467">
        <v>60</v>
      </c>
      <c r="K1167" s="780"/>
      <c r="L1167" s="1076"/>
      <c r="M1167" s="1085" t="str">
        <f t="shared" si="212"/>
        <v/>
      </c>
      <c r="N1167" s="1216" t="str">
        <f t="shared" si="211"/>
        <v/>
      </c>
      <c r="O1167" s="1186"/>
      <c r="P1167" s="1013" t="str">
        <f t="shared" si="208"/>
        <v/>
      </c>
      <c r="Q1167" s="1272"/>
      <c r="R1167" s="1283"/>
      <c r="S1167" s="1014" t="str">
        <f t="shared" si="209"/>
        <v/>
      </c>
      <c r="T1167" s="1231" t="str">
        <f t="shared" si="213"/>
        <v>Sin Iniciar</v>
      </c>
      <c r="U1167" s="1164" t="str">
        <f t="shared" si="214"/>
        <v>6</v>
      </c>
      <c r="V1167" s="845"/>
      <c r="W1167" s="1302">
        <f t="shared" si="210"/>
        <v>1</v>
      </c>
    </row>
    <row r="1168" spans="1:23" s="105" customFormat="1" ht="35.25" hidden="1" customHeight="1" outlineLevel="3" thickBot="1" x14ac:dyDescent="0.3">
      <c r="A1168" s="1601"/>
      <c r="B1168" s="1559"/>
      <c r="C1168" s="966" t="s">
        <v>1768</v>
      </c>
      <c r="D1168" s="746"/>
      <c r="E1168" s="746"/>
      <c r="F1168" s="1197"/>
      <c r="G1168" s="559" t="s">
        <v>1593</v>
      </c>
      <c r="H1168" s="966" t="s">
        <v>70</v>
      </c>
      <c r="I1168" s="767"/>
      <c r="J1168" s="467">
        <v>30</v>
      </c>
      <c r="K1168" s="780"/>
      <c r="L1168" s="1076"/>
      <c r="M1168" s="1085" t="str">
        <f t="shared" si="212"/>
        <v/>
      </c>
      <c r="N1168" s="1216" t="str">
        <f t="shared" si="211"/>
        <v/>
      </c>
      <c r="O1168" s="1186"/>
      <c r="P1168" s="1013" t="str">
        <f t="shared" si="208"/>
        <v/>
      </c>
      <c r="Q1168" s="1272"/>
      <c r="R1168" s="1283"/>
      <c r="S1168" s="1014" t="str">
        <f t="shared" si="209"/>
        <v/>
      </c>
      <c r="T1168" s="1231" t="str">
        <f t="shared" si="213"/>
        <v>Sin Iniciar</v>
      </c>
      <c r="U1168" s="1164" t="str">
        <f t="shared" si="214"/>
        <v>6</v>
      </c>
      <c r="V1168" s="845"/>
      <c r="W1168" s="1302">
        <f t="shared" si="210"/>
        <v>1</v>
      </c>
    </row>
    <row r="1169" spans="1:23" s="105" customFormat="1" ht="35.25" hidden="1" customHeight="1" outlineLevel="3" thickBot="1" x14ac:dyDescent="0.3">
      <c r="A1169" s="1601"/>
      <c r="B1169" s="1559"/>
      <c r="C1169" s="966" t="s">
        <v>1768</v>
      </c>
      <c r="D1169" s="746"/>
      <c r="E1169" s="746"/>
      <c r="F1169" s="1197"/>
      <c r="G1169" s="559" t="s">
        <v>1594</v>
      </c>
      <c r="H1169" s="966" t="s">
        <v>70</v>
      </c>
      <c r="I1169" s="767"/>
      <c r="J1169" s="467">
        <v>30</v>
      </c>
      <c r="K1169" s="780"/>
      <c r="L1169" s="1076"/>
      <c r="M1169" s="1085" t="str">
        <f t="shared" si="212"/>
        <v/>
      </c>
      <c r="N1169" s="1216" t="str">
        <f t="shared" si="211"/>
        <v/>
      </c>
      <c r="O1169" s="1186"/>
      <c r="P1169" s="1013" t="str">
        <f t="shared" ref="P1169:P1232" si="215">+IF(N1169="","",IFERROR(IF(MONTH($C$2)&lt;MONTH(D1169),"",IF(E1169&lt;$C$2,1,IF(D1169&lt;$C$2,($C$2-D1169)/(E1169-D1169),0))),0))</f>
        <v/>
      </c>
      <c r="Q1169" s="1272"/>
      <c r="R1169" s="1283"/>
      <c r="S1169" s="1014" t="str">
        <f t="shared" ref="S1169:S1232" si="216">IF(P1169="","",IF(Q1169&gt;P1169,1,(Q1169/P1169)))</f>
        <v/>
      </c>
      <c r="T1169" s="1231" t="str">
        <f t="shared" si="213"/>
        <v>Sin Iniciar</v>
      </c>
      <c r="U1169" s="1164" t="str">
        <f t="shared" si="214"/>
        <v>6</v>
      </c>
      <c r="V1169" s="845"/>
      <c r="W1169" s="1302">
        <f t="shared" si="210"/>
        <v>1</v>
      </c>
    </row>
    <row r="1170" spans="1:23" s="105" customFormat="1" ht="35.25" hidden="1" customHeight="1" outlineLevel="3" thickBot="1" x14ac:dyDescent="0.3">
      <c r="A1170" s="1601"/>
      <c r="B1170" s="1559"/>
      <c r="C1170" s="966" t="s">
        <v>1768</v>
      </c>
      <c r="D1170" s="746"/>
      <c r="E1170" s="746"/>
      <c r="F1170" s="1197"/>
      <c r="G1170" s="559" t="s">
        <v>1595</v>
      </c>
      <c r="H1170" s="966" t="s">
        <v>70</v>
      </c>
      <c r="I1170" s="767"/>
      <c r="J1170" s="467">
        <v>30</v>
      </c>
      <c r="K1170" s="780"/>
      <c r="L1170" s="1076"/>
      <c r="M1170" s="1085" t="str">
        <f t="shared" si="212"/>
        <v/>
      </c>
      <c r="N1170" s="1216" t="str">
        <f t="shared" si="211"/>
        <v/>
      </c>
      <c r="O1170" s="1186"/>
      <c r="P1170" s="1013" t="str">
        <f t="shared" si="215"/>
        <v/>
      </c>
      <c r="Q1170" s="1272"/>
      <c r="R1170" s="1283"/>
      <c r="S1170" s="1014" t="str">
        <f t="shared" si="216"/>
        <v/>
      </c>
      <c r="T1170" s="1231" t="str">
        <f t="shared" si="213"/>
        <v>Sin Iniciar</v>
      </c>
      <c r="U1170" s="1164" t="str">
        <f t="shared" si="214"/>
        <v>6</v>
      </c>
      <c r="V1170" s="845"/>
      <c r="W1170" s="1302">
        <f t="shared" si="210"/>
        <v>1</v>
      </c>
    </row>
    <row r="1171" spans="1:23" s="105" customFormat="1" ht="35.25" hidden="1" customHeight="1" outlineLevel="3" thickBot="1" x14ac:dyDescent="0.3">
      <c r="A1171" s="1601"/>
      <c r="B1171" s="1559"/>
      <c r="C1171" s="966" t="s">
        <v>1768</v>
      </c>
      <c r="D1171" s="746"/>
      <c r="E1171" s="746"/>
      <c r="F1171" s="1197"/>
      <c r="G1171" s="559" t="s">
        <v>1596</v>
      </c>
      <c r="H1171" s="966" t="s">
        <v>70</v>
      </c>
      <c r="I1171" s="767"/>
      <c r="J1171" s="467">
        <v>30</v>
      </c>
      <c r="K1171" s="780"/>
      <c r="L1171" s="1076"/>
      <c r="M1171" s="1085" t="str">
        <f t="shared" si="212"/>
        <v/>
      </c>
      <c r="N1171" s="1216" t="str">
        <f t="shared" si="211"/>
        <v/>
      </c>
      <c r="O1171" s="1186"/>
      <c r="P1171" s="1013" t="str">
        <f t="shared" si="215"/>
        <v/>
      </c>
      <c r="Q1171" s="1272"/>
      <c r="R1171" s="1283"/>
      <c r="S1171" s="1014" t="str">
        <f t="shared" si="216"/>
        <v/>
      </c>
      <c r="T1171" s="1231" t="str">
        <f t="shared" si="213"/>
        <v>Sin Iniciar</v>
      </c>
      <c r="U1171" s="1164" t="str">
        <f t="shared" si="214"/>
        <v>6</v>
      </c>
      <c r="V1171" s="845"/>
      <c r="W1171" s="1302">
        <f t="shared" si="210"/>
        <v>1</v>
      </c>
    </row>
    <row r="1172" spans="1:23" s="105" customFormat="1" ht="35.25" hidden="1" customHeight="1" outlineLevel="3" thickBot="1" x14ac:dyDescent="0.3">
      <c r="A1172" s="1601"/>
      <c r="B1172" s="1559"/>
      <c r="C1172" s="966" t="s">
        <v>1768</v>
      </c>
      <c r="D1172" s="746"/>
      <c r="E1172" s="746"/>
      <c r="F1172" s="1197"/>
      <c r="G1172" s="559" t="s">
        <v>1597</v>
      </c>
      <c r="H1172" s="966" t="s">
        <v>70</v>
      </c>
      <c r="I1172" s="767"/>
      <c r="J1172" s="467">
        <v>60</v>
      </c>
      <c r="K1172" s="780"/>
      <c r="L1172" s="1076"/>
      <c r="M1172" s="1085" t="str">
        <f t="shared" si="212"/>
        <v/>
      </c>
      <c r="N1172" s="1216" t="str">
        <f t="shared" si="211"/>
        <v/>
      </c>
      <c r="O1172" s="1186"/>
      <c r="P1172" s="1013" t="str">
        <f t="shared" si="215"/>
        <v/>
      </c>
      <c r="Q1172" s="1272"/>
      <c r="R1172" s="1283"/>
      <c r="S1172" s="1014" t="str">
        <f t="shared" si="216"/>
        <v/>
      </c>
      <c r="T1172" s="1231" t="str">
        <f t="shared" si="213"/>
        <v>Sin Iniciar</v>
      </c>
      <c r="U1172" s="1164" t="str">
        <f t="shared" si="214"/>
        <v>6</v>
      </c>
      <c r="V1172" s="845"/>
      <c r="W1172" s="1302">
        <f t="shared" si="210"/>
        <v>1</v>
      </c>
    </row>
    <row r="1173" spans="1:23" s="105" customFormat="1" ht="35.25" hidden="1" customHeight="1" outlineLevel="3" thickBot="1" x14ac:dyDescent="0.3">
      <c r="A1173" s="1601"/>
      <c r="B1173" s="1559"/>
      <c r="C1173" s="966" t="s">
        <v>1768</v>
      </c>
      <c r="D1173" s="746"/>
      <c r="E1173" s="746"/>
      <c r="F1173" s="1197"/>
      <c r="G1173" s="559" t="s">
        <v>1598</v>
      </c>
      <c r="H1173" s="966" t="s">
        <v>70</v>
      </c>
      <c r="I1173" s="767"/>
      <c r="J1173" s="467">
        <v>60</v>
      </c>
      <c r="K1173" s="780"/>
      <c r="L1173" s="1076"/>
      <c r="M1173" s="1085" t="str">
        <f t="shared" si="212"/>
        <v/>
      </c>
      <c r="N1173" s="1216" t="str">
        <f t="shared" si="211"/>
        <v/>
      </c>
      <c r="O1173" s="1186"/>
      <c r="P1173" s="1013" t="str">
        <f t="shared" si="215"/>
        <v/>
      </c>
      <c r="Q1173" s="1272"/>
      <c r="R1173" s="1283"/>
      <c r="S1173" s="1014" t="str">
        <f t="shared" si="216"/>
        <v/>
      </c>
      <c r="T1173" s="1231" t="str">
        <f t="shared" si="213"/>
        <v>Sin Iniciar</v>
      </c>
      <c r="U1173" s="1164" t="str">
        <f t="shared" si="214"/>
        <v>6</v>
      </c>
      <c r="V1173" s="845"/>
      <c r="W1173" s="1302">
        <f t="shared" si="210"/>
        <v>1</v>
      </c>
    </row>
    <row r="1174" spans="1:23" s="105" customFormat="1" ht="35.25" hidden="1" customHeight="1" outlineLevel="3" thickBot="1" x14ac:dyDescent="0.3">
      <c r="A1174" s="1601"/>
      <c r="B1174" s="1559"/>
      <c r="C1174" s="966" t="s">
        <v>1768</v>
      </c>
      <c r="D1174" s="746"/>
      <c r="E1174" s="746"/>
      <c r="F1174" s="1197"/>
      <c r="G1174" s="559" t="s">
        <v>1599</v>
      </c>
      <c r="H1174" s="966" t="s">
        <v>70</v>
      </c>
      <c r="I1174" s="767"/>
      <c r="J1174" s="467">
        <v>60</v>
      </c>
      <c r="K1174" s="780"/>
      <c r="L1174" s="1076"/>
      <c r="M1174" s="1085" t="str">
        <f t="shared" si="212"/>
        <v/>
      </c>
      <c r="N1174" s="1216" t="str">
        <f t="shared" si="211"/>
        <v/>
      </c>
      <c r="O1174" s="1186"/>
      <c r="P1174" s="1013" t="str">
        <f t="shared" si="215"/>
        <v/>
      </c>
      <c r="Q1174" s="1272"/>
      <c r="R1174" s="1283"/>
      <c r="S1174" s="1014" t="str">
        <f t="shared" si="216"/>
        <v/>
      </c>
      <c r="T1174" s="1231" t="str">
        <f t="shared" si="213"/>
        <v>Sin Iniciar</v>
      </c>
      <c r="U1174" s="1164" t="str">
        <f t="shared" si="214"/>
        <v>6</v>
      </c>
      <c r="V1174" s="845"/>
      <c r="W1174" s="1302">
        <f t="shared" si="210"/>
        <v>1</v>
      </c>
    </row>
    <row r="1175" spans="1:23" s="105" customFormat="1" ht="35.25" hidden="1" customHeight="1" outlineLevel="3" thickBot="1" x14ac:dyDescent="0.3">
      <c r="A1175" s="1601"/>
      <c r="B1175" s="1559"/>
      <c r="C1175" s="966" t="s">
        <v>1768</v>
      </c>
      <c r="D1175" s="746"/>
      <c r="E1175" s="746"/>
      <c r="F1175" s="1197"/>
      <c r="G1175" s="559" t="s">
        <v>1600</v>
      </c>
      <c r="H1175" s="966" t="s">
        <v>70</v>
      </c>
      <c r="I1175" s="767"/>
      <c r="J1175" s="467">
        <v>60</v>
      </c>
      <c r="K1175" s="780"/>
      <c r="L1175" s="1076"/>
      <c r="M1175" s="1085" t="str">
        <f t="shared" si="212"/>
        <v/>
      </c>
      <c r="N1175" s="1216" t="str">
        <f t="shared" si="211"/>
        <v/>
      </c>
      <c r="O1175" s="1186"/>
      <c r="P1175" s="1013" t="str">
        <f t="shared" si="215"/>
        <v/>
      </c>
      <c r="Q1175" s="1272"/>
      <c r="R1175" s="1283"/>
      <c r="S1175" s="1014" t="str">
        <f t="shared" si="216"/>
        <v/>
      </c>
      <c r="T1175" s="1231" t="str">
        <f t="shared" si="213"/>
        <v>Sin Iniciar</v>
      </c>
      <c r="U1175" s="1164" t="str">
        <f t="shared" si="214"/>
        <v>6</v>
      </c>
      <c r="V1175" s="845"/>
      <c r="W1175" s="1302">
        <f t="shared" si="210"/>
        <v>1</v>
      </c>
    </row>
    <row r="1176" spans="1:23" s="105" customFormat="1" ht="35.25" hidden="1" customHeight="1" outlineLevel="3" thickBot="1" x14ac:dyDescent="0.3">
      <c r="A1176" s="1601"/>
      <c r="B1176" s="1559"/>
      <c r="C1176" s="966" t="s">
        <v>1768</v>
      </c>
      <c r="D1176" s="746"/>
      <c r="E1176" s="746"/>
      <c r="F1176" s="1197"/>
      <c r="G1176" s="559" t="s">
        <v>1601</v>
      </c>
      <c r="H1176" s="966" t="s">
        <v>70</v>
      </c>
      <c r="I1176" s="767"/>
      <c r="J1176" s="467">
        <v>80</v>
      </c>
      <c r="K1176" s="780"/>
      <c r="L1176" s="1076"/>
      <c r="M1176" s="1085" t="str">
        <f t="shared" si="212"/>
        <v/>
      </c>
      <c r="N1176" s="1216" t="str">
        <f t="shared" si="211"/>
        <v/>
      </c>
      <c r="O1176" s="1186"/>
      <c r="P1176" s="1013" t="str">
        <f t="shared" si="215"/>
        <v/>
      </c>
      <c r="Q1176" s="1272"/>
      <c r="R1176" s="1283"/>
      <c r="S1176" s="1014" t="str">
        <f t="shared" si="216"/>
        <v/>
      </c>
      <c r="T1176" s="1231" t="str">
        <f t="shared" si="213"/>
        <v>Sin Iniciar</v>
      </c>
      <c r="U1176" s="1164" t="str">
        <f t="shared" si="214"/>
        <v>6</v>
      </c>
      <c r="V1176" s="845"/>
      <c r="W1176" s="1302">
        <f t="shared" si="210"/>
        <v>1</v>
      </c>
    </row>
    <row r="1177" spans="1:23" s="105" customFormat="1" ht="35.25" hidden="1" customHeight="1" outlineLevel="3" thickBot="1" x14ac:dyDescent="0.3">
      <c r="A1177" s="1601"/>
      <c r="B1177" s="1559"/>
      <c r="C1177" s="966" t="s">
        <v>1768</v>
      </c>
      <c r="D1177" s="746"/>
      <c r="E1177" s="746"/>
      <c r="F1177" s="1197"/>
      <c r="G1177" s="559" t="s">
        <v>1602</v>
      </c>
      <c r="H1177" s="966" t="s">
        <v>70</v>
      </c>
      <c r="I1177" s="767"/>
      <c r="J1177" s="467">
        <v>100</v>
      </c>
      <c r="K1177" s="780"/>
      <c r="L1177" s="1076"/>
      <c r="M1177" s="1085" t="str">
        <f t="shared" si="212"/>
        <v/>
      </c>
      <c r="N1177" s="1216" t="str">
        <f t="shared" si="211"/>
        <v/>
      </c>
      <c r="O1177" s="1186"/>
      <c r="P1177" s="1013" t="str">
        <f t="shared" si="215"/>
        <v/>
      </c>
      <c r="Q1177" s="1272"/>
      <c r="R1177" s="1283"/>
      <c r="S1177" s="1014" t="str">
        <f t="shared" si="216"/>
        <v/>
      </c>
      <c r="T1177" s="1231" t="str">
        <f t="shared" si="213"/>
        <v>Sin Iniciar</v>
      </c>
      <c r="U1177" s="1164" t="str">
        <f t="shared" si="214"/>
        <v>6</v>
      </c>
      <c r="V1177" s="845"/>
      <c r="W1177" s="1302">
        <f t="shared" si="210"/>
        <v>1</v>
      </c>
    </row>
    <row r="1178" spans="1:23" s="105" customFormat="1" ht="35.25" hidden="1" customHeight="1" outlineLevel="3" thickBot="1" x14ac:dyDescent="0.3">
      <c r="A1178" s="1601"/>
      <c r="B1178" s="1559"/>
      <c r="C1178" s="966" t="s">
        <v>1768</v>
      </c>
      <c r="D1178" s="746"/>
      <c r="E1178" s="746"/>
      <c r="F1178" s="1197"/>
      <c r="G1178" s="559" t="s">
        <v>1603</v>
      </c>
      <c r="H1178" s="966" t="s">
        <v>70</v>
      </c>
      <c r="I1178" s="767"/>
      <c r="J1178" s="467">
        <v>80</v>
      </c>
      <c r="K1178" s="780"/>
      <c r="L1178" s="1076"/>
      <c r="M1178" s="1085" t="str">
        <f t="shared" si="212"/>
        <v/>
      </c>
      <c r="N1178" s="1216" t="str">
        <f t="shared" si="211"/>
        <v/>
      </c>
      <c r="O1178" s="1186"/>
      <c r="P1178" s="1013" t="str">
        <f t="shared" si="215"/>
        <v/>
      </c>
      <c r="Q1178" s="1272"/>
      <c r="R1178" s="1283"/>
      <c r="S1178" s="1014" t="str">
        <f t="shared" si="216"/>
        <v/>
      </c>
      <c r="T1178" s="1231" t="str">
        <f t="shared" si="213"/>
        <v>Sin Iniciar</v>
      </c>
      <c r="U1178" s="1164" t="str">
        <f t="shared" si="214"/>
        <v>6</v>
      </c>
      <c r="V1178" s="845"/>
      <c r="W1178" s="1302">
        <f t="shared" si="210"/>
        <v>1</v>
      </c>
    </row>
    <row r="1179" spans="1:23" s="105" customFormat="1" ht="35.25" hidden="1" customHeight="1" outlineLevel="3" thickBot="1" x14ac:dyDescent="0.3">
      <c r="A1179" s="1601"/>
      <c r="B1179" s="1559"/>
      <c r="C1179" s="966" t="s">
        <v>1768</v>
      </c>
      <c r="D1179" s="746"/>
      <c r="E1179" s="746"/>
      <c r="F1179" s="1197"/>
      <c r="G1179" s="559" t="s">
        <v>1604</v>
      </c>
      <c r="H1179" s="966" t="s">
        <v>70</v>
      </c>
      <c r="I1179" s="767"/>
      <c r="J1179" s="467">
        <v>40</v>
      </c>
      <c r="K1179" s="780"/>
      <c r="L1179" s="1076"/>
      <c r="M1179" s="1085" t="str">
        <f t="shared" si="212"/>
        <v/>
      </c>
      <c r="N1179" s="1216" t="str">
        <f t="shared" si="211"/>
        <v/>
      </c>
      <c r="O1179" s="1186"/>
      <c r="P1179" s="1013" t="str">
        <f t="shared" si="215"/>
        <v/>
      </c>
      <c r="Q1179" s="1272"/>
      <c r="R1179" s="1283"/>
      <c r="S1179" s="1014" t="str">
        <f t="shared" si="216"/>
        <v/>
      </c>
      <c r="T1179" s="1231" t="str">
        <f t="shared" si="213"/>
        <v>Sin Iniciar</v>
      </c>
      <c r="U1179" s="1164" t="str">
        <f t="shared" si="214"/>
        <v>6</v>
      </c>
      <c r="V1179" s="845"/>
      <c r="W1179" s="1302">
        <f t="shared" si="210"/>
        <v>1</v>
      </c>
    </row>
    <row r="1180" spans="1:23" s="105" customFormat="1" ht="35.25" hidden="1" customHeight="1" outlineLevel="3" thickBot="1" x14ac:dyDescent="0.3">
      <c r="A1180" s="1601"/>
      <c r="B1180" s="1559"/>
      <c r="C1180" s="966" t="s">
        <v>1768</v>
      </c>
      <c r="D1180" s="746"/>
      <c r="E1180" s="746"/>
      <c r="F1180" s="1197"/>
      <c r="G1180" s="559" t="s">
        <v>1605</v>
      </c>
      <c r="H1180" s="966" t="s">
        <v>70</v>
      </c>
      <c r="I1180" s="767"/>
      <c r="J1180" s="467">
        <v>60</v>
      </c>
      <c r="K1180" s="780"/>
      <c r="L1180" s="1076"/>
      <c r="M1180" s="1085" t="str">
        <f t="shared" si="212"/>
        <v/>
      </c>
      <c r="N1180" s="1216" t="str">
        <f t="shared" si="211"/>
        <v/>
      </c>
      <c r="O1180" s="1186"/>
      <c r="P1180" s="1013" t="str">
        <f t="shared" si="215"/>
        <v/>
      </c>
      <c r="Q1180" s="1272"/>
      <c r="R1180" s="1283"/>
      <c r="S1180" s="1014" t="str">
        <f t="shared" si="216"/>
        <v/>
      </c>
      <c r="T1180" s="1231" t="str">
        <f t="shared" si="213"/>
        <v>Sin Iniciar</v>
      </c>
      <c r="U1180" s="1164" t="str">
        <f t="shared" si="214"/>
        <v>6</v>
      </c>
      <c r="V1180" s="845"/>
      <c r="W1180" s="1302">
        <f t="shared" si="210"/>
        <v>1</v>
      </c>
    </row>
    <row r="1181" spans="1:23" s="105" customFormat="1" ht="35.25" hidden="1" customHeight="1" outlineLevel="3" thickBot="1" x14ac:dyDescent="0.3">
      <c r="A1181" s="1601"/>
      <c r="B1181" s="1559"/>
      <c r="C1181" s="966" t="s">
        <v>1768</v>
      </c>
      <c r="D1181" s="746"/>
      <c r="E1181" s="746"/>
      <c r="F1181" s="1197"/>
      <c r="G1181" s="559" t="s">
        <v>1606</v>
      </c>
      <c r="H1181" s="966" t="s">
        <v>70</v>
      </c>
      <c r="I1181" s="767"/>
      <c r="J1181" s="467">
        <v>60</v>
      </c>
      <c r="K1181" s="780"/>
      <c r="L1181" s="1076"/>
      <c r="M1181" s="1085" t="str">
        <f t="shared" si="212"/>
        <v/>
      </c>
      <c r="N1181" s="1216" t="str">
        <f t="shared" si="211"/>
        <v/>
      </c>
      <c r="O1181" s="1186"/>
      <c r="P1181" s="1013" t="str">
        <f t="shared" si="215"/>
        <v/>
      </c>
      <c r="Q1181" s="1272"/>
      <c r="R1181" s="1283"/>
      <c r="S1181" s="1014" t="str">
        <f t="shared" si="216"/>
        <v/>
      </c>
      <c r="T1181" s="1231" t="str">
        <f t="shared" si="213"/>
        <v>Sin Iniciar</v>
      </c>
      <c r="U1181" s="1164" t="str">
        <f t="shared" si="214"/>
        <v>6</v>
      </c>
      <c r="V1181" s="845"/>
      <c r="W1181" s="1302">
        <f t="shared" si="210"/>
        <v>1</v>
      </c>
    </row>
    <row r="1182" spans="1:23" s="105" customFormat="1" ht="35.25" hidden="1" customHeight="1" outlineLevel="3" thickBot="1" x14ac:dyDescent="0.3">
      <c r="A1182" s="1601"/>
      <c r="B1182" s="1559"/>
      <c r="C1182" s="966" t="s">
        <v>1768</v>
      </c>
      <c r="D1182" s="746"/>
      <c r="E1182" s="746"/>
      <c r="F1182" s="1197"/>
      <c r="G1182" s="559" t="s">
        <v>1607</v>
      </c>
      <c r="H1182" s="966" t="s">
        <v>70</v>
      </c>
      <c r="I1182" s="767"/>
      <c r="J1182" s="467">
        <v>50</v>
      </c>
      <c r="K1182" s="780"/>
      <c r="L1182" s="1076"/>
      <c r="M1182" s="1085" t="str">
        <f t="shared" si="212"/>
        <v/>
      </c>
      <c r="N1182" s="1216" t="str">
        <f t="shared" si="211"/>
        <v/>
      </c>
      <c r="O1182" s="1186"/>
      <c r="P1182" s="1013" t="str">
        <f t="shared" si="215"/>
        <v/>
      </c>
      <c r="Q1182" s="1272"/>
      <c r="R1182" s="1283"/>
      <c r="S1182" s="1014" t="str">
        <f t="shared" si="216"/>
        <v/>
      </c>
      <c r="T1182" s="1231" t="str">
        <f t="shared" si="213"/>
        <v>Sin Iniciar</v>
      </c>
      <c r="U1182" s="1164" t="str">
        <f t="shared" si="214"/>
        <v>6</v>
      </c>
      <c r="V1182" s="845"/>
      <c r="W1182" s="1302">
        <f t="shared" si="210"/>
        <v>1</v>
      </c>
    </row>
    <row r="1183" spans="1:23" s="105" customFormat="1" ht="35.25" hidden="1" customHeight="1" outlineLevel="3" thickBot="1" x14ac:dyDescent="0.3">
      <c r="A1183" s="1601"/>
      <c r="B1183" s="1559"/>
      <c r="C1183" s="966" t="s">
        <v>1768</v>
      </c>
      <c r="D1183" s="746"/>
      <c r="E1183" s="746"/>
      <c r="F1183" s="1197"/>
      <c r="G1183" s="559" t="s">
        <v>1608</v>
      </c>
      <c r="H1183" s="966" t="s">
        <v>70</v>
      </c>
      <c r="I1183" s="767"/>
      <c r="J1183" s="467">
        <v>50</v>
      </c>
      <c r="K1183" s="780"/>
      <c r="L1183" s="1076"/>
      <c r="M1183" s="1085" t="str">
        <f t="shared" si="212"/>
        <v/>
      </c>
      <c r="N1183" s="1216" t="str">
        <f t="shared" si="211"/>
        <v/>
      </c>
      <c r="O1183" s="1186"/>
      <c r="P1183" s="1013" t="str">
        <f t="shared" si="215"/>
        <v/>
      </c>
      <c r="Q1183" s="1272"/>
      <c r="R1183" s="1283"/>
      <c r="S1183" s="1014" t="str">
        <f t="shared" si="216"/>
        <v/>
      </c>
      <c r="T1183" s="1231" t="str">
        <f t="shared" si="213"/>
        <v>Sin Iniciar</v>
      </c>
      <c r="U1183" s="1164" t="str">
        <f t="shared" si="214"/>
        <v>6</v>
      </c>
      <c r="V1183" s="845"/>
      <c r="W1183" s="1302">
        <f t="shared" ref="W1183:W1246" si="217">1-R1183</f>
        <v>1</v>
      </c>
    </row>
    <row r="1184" spans="1:23" s="105" customFormat="1" ht="35.25" hidden="1" customHeight="1" outlineLevel="3" thickBot="1" x14ac:dyDescent="0.3">
      <c r="A1184" s="1601"/>
      <c r="B1184" s="1559"/>
      <c r="C1184" s="966" t="s">
        <v>1768</v>
      </c>
      <c r="D1184" s="746"/>
      <c r="E1184" s="746"/>
      <c r="F1184" s="1197"/>
      <c r="G1184" s="559" t="s">
        <v>1609</v>
      </c>
      <c r="H1184" s="966" t="s">
        <v>70</v>
      </c>
      <c r="I1184" s="767"/>
      <c r="J1184" s="467">
        <v>50</v>
      </c>
      <c r="K1184" s="780"/>
      <c r="L1184" s="1076"/>
      <c r="M1184" s="1085" t="str">
        <f t="shared" si="212"/>
        <v/>
      </c>
      <c r="N1184" s="1216" t="str">
        <f t="shared" si="211"/>
        <v/>
      </c>
      <c r="O1184" s="1186"/>
      <c r="P1184" s="1013" t="str">
        <f t="shared" si="215"/>
        <v/>
      </c>
      <c r="Q1184" s="1272"/>
      <c r="R1184" s="1283"/>
      <c r="S1184" s="1014" t="str">
        <f t="shared" si="216"/>
        <v/>
      </c>
      <c r="T1184" s="1231" t="str">
        <f t="shared" si="213"/>
        <v>Sin Iniciar</v>
      </c>
      <c r="U1184" s="1164" t="str">
        <f t="shared" si="214"/>
        <v>6</v>
      </c>
      <c r="V1184" s="845"/>
      <c r="W1184" s="1302">
        <f t="shared" si="217"/>
        <v>1</v>
      </c>
    </row>
    <row r="1185" spans="1:23" s="105" customFormat="1" ht="35.25" hidden="1" customHeight="1" outlineLevel="3" thickBot="1" x14ac:dyDescent="0.3">
      <c r="A1185" s="1601"/>
      <c r="B1185" s="1559"/>
      <c r="C1185" s="966" t="s">
        <v>1768</v>
      </c>
      <c r="D1185" s="746"/>
      <c r="E1185" s="746"/>
      <c r="F1185" s="1197"/>
      <c r="G1185" s="559" t="s">
        <v>1610</v>
      </c>
      <c r="H1185" s="966" t="s">
        <v>70</v>
      </c>
      <c r="I1185" s="767"/>
      <c r="J1185" s="467">
        <v>50</v>
      </c>
      <c r="K1185" s="780"/>
      <c r="L1185" s="1076"/>
      <c r="M1185" s="1085" t="str">
        <f t="shared" si="212"/>
        <v/>
      </c>
      <c r="N1185" s="1216" t="str">
        <f t="shared" ref="N1185:N1248" si="218">+IF(D1185="","",IF(AND(MONTH($C$2)&gt;=MONTH(D1185),MONTH($C$2)&lt;=MONTH(E1185)),"X",""))</f>
        <v/>
      </c>
      <c r="O1185" s="1186"/>
      <c r="P1185" s="1013" t="str">
        <f t="shared" si="215"/>
        <v/>
      </c>
      <c r="Q1185" s="1272"/>
      <c r="R1185" s="1283"/>
      <c r="S1185" s="1014" t="str">
        <f t="shared" si="216"/>
        <v/>
      </c>
      <c r="T1185" s="1231" t="str">
        <f t="shared" si="213"/>
        <v>Sin Iniciar</v>
      </c>
      <c r="U1185" s="1164" t="str">
        <f t="shared" si="214"/>
        <v>6</v>
      </c>
      <c r="V1185" s="845"/>
      <c r="W1185" s="1302">
        <f t="shared" si="217"/>
        <v>1</v>
      </c>
    </row>
    <row r="1186" spans="1:23" s="105" customFormat="1" ht="35.25" hidden="1" customHeight="1" outlineLevel="3" thickBot="1" x14ac:dyDescent="0.3">
      <c r="A1186" s="1601"/>
      <c r="B1186" s="1559"/>
      <c r="C1186" s="966" t="s">
        <v>1768</v>
      </c>
      <c r="D1186" s="746"/>
      <c r="E1186" s="746"/>
      <c r="F1186" s="1197"/>
      <c r="G1186" s="559" t="s">
        <v>1611</v>
      </c>
      <c r="H1186" s="966" t="s">
        <v>70</v>
      </c>
      <c r="I1186" s="767"/>
      <c r="J1186" s="467">
        <v>50</v>
      </c>
      <c r="K1186" s="780"/>
      <c r="L1186" s="1076"/>
      <c r="M1186" s="1085" t="str">
        <f t="shared" si="212"/>
        <v/>
      </c>
      <c r="N1186" s="1216" t="str">
        <f t="shared" si="218"/>
        <v/>
      </c>
      <c r="O1186" s="1186"/>
      <c r="P1186" s="1013" t="str">
        <f t="shared" si="215"/>
        <v/>
      </c>
      <c r="Q1186" s="1272"/>
      <c r="R1186" s="1283"/>
      <c r="S1186" s="1014" t="str">
        <f t="shared" si="216"/>
        <v/>
      </c>
      <c r="T1186" s="1231" t="str">
        <f t="shared" si="213"/>
        <v>Sin Iniciar</v>
      </c>
      <c r="U1186" s="1164" t="str">
        <f t="shared" si="214"/>
        <v>6</v>
      </c>
      <c r="V1186" s="845"/>
      <c r="W1186" s="1302">
        <f t="shared" si="217"/>
        <v>1</v>
      </c>
    </row>
    <row r="1187" spans="1:23" s="105" customFormat="1" ht="35.25" hidden="1" customHeight="1" outlineLevel="3" thickBot="1" x14ac:dyDescent="0.3">
      <c r="A1187" s="1601"/>
      <c r="B1187" s="1559"/>
      <c r="C1187" s="966" t="s">
        <v>1768</v>
      </c>
      <c r="D1187" s="746"/>
      <c r="E1187" s="746"/>
      <c r="F1187" s="1197"/>
      <c r="G1187" s="559" t="s">
        <v>1612</v>
      </c>
      <c r="H1187" s="966" t="s">
        <v>70</v>
      </c>
      <c r="I1187" s="767"/>
      <c r="J1187" s="467">
        <v>50</v>
      </c>
      <c r="K1187" s="780"/>
      <c r="L1187" s="1076"/>
      <c r="M1187" s="1085" t="str">
        <f t="shared" si="212"/>
        <v/>
      </c>
      <c r="N1187" s="1216" t="str">
        <f t="shared" si="218"/>
        <v/>
      </c>
      <c r="O1187" s="1186"/>
      <c r="P1187" s="1013" t="str">
        <f t="shared" si="215"/>
        <v/>
      </c>
      <c r="Q1187" s="1272"/>
      <c r="R1187" s="1283"/>
      <c r="S1187" s="1014" t="str">
        <f t="shared" si="216"/>
        <v/>
      </c>
      <c r="T1187" s="1231" t="str">
        <f t="shared" si="213"/>
        <v>Sin Iniciar</v>
      </c>
      <c r="U1187" s="1164" t="str">
        <f t="shared" si="214"/>
        <v>6</v>
      </c>
      <c r="V1187" s="845"/>
      <c r="W1187" s="1302">
        <f t="shared" si="217"/>
        <v>1</v>
      </c>
    </row>
    <row r="1188" spans="1:23" s="105" customFormat="1" ht="39" hidden="1" customHeight="1" outlineLevel="3" thickBot="1" x14ac:dyDescent="0.3">
      <c r="A1188" s="1601"/>
      <c r="B1188" s="1559"/>
      <c r="C1188" s="966" t="s">
        <v>1768</v>
      </c>
      <c r="D1188" s="746"/>
      <c r="E1188" s="746"/>
      <c r="F1188" s="1197"/>
      <c r="G1188" s="559" t="s">
        <v>1631</v>
      </c>
      <c r="H1188" s="966" t="s">
        <v>70</v>
      </c>
      <c r="I1188" s="767"/>
      <c r="J1188" s="467">
        <v>5</v>
      </c>
      <c r="K1188" s="780"/>
      <c r="L1188" s="1076"/>
      <c r="M1188" s="1085" t="str">
        <f t="shared" si="212"/>
        <v/>
      </c>
      <c r="N1188" s="1216" t="str">
        <f t="shared" si="218"/>
        <v/>
      </c>
      <c r="O1188" s="1186"/>
      <c r="P1188" s="1013" t="str">
        <f t="shared" si="215"/>
        <v/>
      </c>
      <c r="Q1188" s="1272"/>
      <c r="R1188" s="1283"/>
      <c r="S1188" s="1014" t="str">
        <f t="shared" si="216"/>
        <v/>
      </c>
      <c r="T1188" s="1231" t="str">
        <f t="shared" si="213"/>
        <v>Sin Iniciar</v>
      </c>
      <c r="U1188" s="1164" t="str">
        <f t="shared" si="214"/>
        <v>6</v>
      </c>
      <c r="V1188" s="845"/>
      <c r="W1188" s="1302">
        <f t="shared" si="217"/>
        <v>1</v>
      </c>
    </row>
    <row r="1189" spans="1:23" s="105" customFormat="1" ht="39" hidden="1" customHeight="1" outlineLevel="3" thickBot="1" x14ac:dyDescent="0.3">
      <c r="A1189" s="1601"/>
      <c r="B1189" s="1559"/>
      <c r="C1189" s="966" t="s">
        <v>1768</v>
      </c>
      <c r="D1189" s="746"/>
      <c r="E1189" s="746"/>
      <c r="F1189" s="1197"/>
      <c r="G1189" s="559" t="s">
        <v>1632</v>
      </c>
      <c r="H1189" s="966" t="s">
        <v>70</v>
      </c>
      <c r="I1189" s="767"/>
      <c r="J1189" s="467">
        <v>5</v>
      </c>
      <c r="K1189" s="780"/>
      <c r="L1189" s="1076"/>
      <c r="M1189" s="1085" t="str">
        <f t="shared" si="212"/>
        <v/>
      </c>
      <c r="N1189" s="1216" t="str">
        <f t="shared" si="218"/>
        <v/>
      </c>
      <c r="O1189" s="1186"/>
      <c r="P1189" s="1013" t="str">
        <f t="shared" si="215"/>
        <v/>
      </c>
      <c r="Q1189" s="1272"/>
      <c r="R1189" s="1283"/>
      <c r="S1189" s="1014" t="str">
        <f t="shared" si="216"/>
        <v/>
      </c>
      <c r="T1189" s="1231" t="str">
        <f t="shared" si="213"/>
        <v>Sin Iniciar</v>
      </c>
      <c r="U1189" s="1164" t="str">
        <f t="shared" si="214"/>
        <v>6</v>
      </c>
      <c r="V1189" s="845"/>
      <c r="W1189" s="1302">
        <f t="shared" si="217"/>
        <v>1</v>
      </c>
    </row>
    <row r="1190" spans="1:23" s="105" customFormat="1" ht="35.25" hidden="1" customHeight="1" outlineLevel="3" thickBot="1" x14ac:dyDescent="0.3">
      <c r="A1190" s="1601"/>
      <c r="B1190" s="1559"/>
      <c r="C1190" s="966" t="s">
        <v>1768</v>
      </c>
      <c r="D1190" s="746"/>
      <c r="E1190" s="746"/>
      <c r="F1190" s="1197"/>
      <c r="G1190" s="559" t="s">
        <v>1633</v>
      </c>
      <c r="H1190" s="966" t="s">
        <v>70</v>
      </c>
      <c r="I1190" s="767"/>
      <c r="J1190" s="467">
        <v>3</v>
      </c>
      <c r="K1190" s="780"/>
      <c r="L1190" s="1076"/>
      <c r="M1190" s="1085" t="str">
        <f t="shared" si="212"/>
        <v/>
      </c>
      <c r="N1190" s="1216" t="str">
        <f t="shared" si="218"/>
        <v/>
      </c>
      <c r="O1190" s="1186"/>
      <c r="P1190" s="1013" t="str">
        <f t="shared" si="215"/>
        <v/>
      </c>
      <c r="Q1190" s="1272"/>
      <c r="R1190" s="1283"/>
      <c r="S1190" s="1014" t="str">
        <f t="shared" si="216"/>
        <v/>
      </c>
      <c r="T1190" s="1231" t="str">
        <f t="shared" si="213"/>
        <v>Sin Iniciar</v>
      </c>
      <c r="U1190" s="1164" t="str">
        <f t="shared" si="214"/>
        <v>6</v>
      </c>
      <c r="V1190" s="845"/>
      <c r="W1190" s="1302">
        <f t="shared" si="217"/>
        <v>1</v>
      </c>
    </row>
    <row r="1191" spans="1:23" s="105" customFormat="1" ht="35.25" hidden="1" customHeight="1" outlineLevel="3" thickBot="1" x14ac:dyDescent="0.3">
      <c r="A1191" s="1601"/>
      <c r="B1191" s="1559"/>
      <c r="C1191" s="966" t="s">
        <v>1768</v>
      </c>
      <c r="D1191" s="746"/>
      <c r="E1191" s="746"/>
      <c r="F1191" s="1197"/>
      <c r="G1191" s="559" t="s">
        <v>1634</v>
      </c>
      <c r="H1191" s="966" t="s">
        <v>70</v>
      </c>
      <c r="I1191" s="767"/>
      <c r="J1191" s="467">
        <v>2</v>
      </c>
      <c r="K1191" s="780"/>
      <c r="L1191" s="1076"/>
      <c r="M1191" s="1085" t="str">
        <f t="shared" si="212"/>
        <v/>
      </c>
      <c r="N1191" s="1216" t="str">
        <f t="shared" si="218"/>
        <v/>
      </c>
      <c r="O1191" s="1186"/>
      <c r="P1191" s="1013" t="str">
        <f t="shared" si="215"/>
        <v/>
      </c>
      <c r="Q1191" s="1272"/>
      <c r="R1191" s="1283"/>
      <c r="S1191" s="1014" t="str">
        <f t="shared" si="216"/>
        <v/>
      </c>
      <c r="T1191" s="1231" t="str">
        <f t="shared" si="213"/>
        <v>Sin Iniciar</v>
      </c>
      <c r="U1191" s="1164" t="str">
        <f t="shared" si="214"/>
        <v>6</v>
      </c>
      <c r="V1191" s="845"/>
      <c r="W1191" s="1302">
        <f t="shared" si="217"/>
        <v>1</v>
      </c>
    </row>
    <row r="1192" spans="1:23" s="105" customFormat="1" ht="35.25" hidden="1" customHeight="1" outlineLevel="3" thickBot="1" x14ac:dyDescent="0.3">
      <c r="A1192" s="1601"/>
      <c r="B1192" s="1559"/>
      <c r="C1192" s="966" t="s">
        <v>1768</v>
      </c>
      <c r="D1192" s="746"/>
      <c r="E1192" s="746"/>
      <c r="F1192" s="1197"/>
      <c r="G1192" s="559" t="s">
        <v>1635</v>
      </c>
      <c r="H1192" s="966" t="s">
        <v>70</v>
      </c>
      <c r="I1192" s="767"/>
      <c r="J1192" s="467">
        <v>5</v>
      </c>
      <c r="K1192" s="780"/>
      <c r="L1192" s="1076"/>
      <c r="M1192" s="1085" t="str">
        <f t="shared" si="212"/>
        <v/>
      </c>
      <c r="N1192" s="1216" t="str">
        <f t="shared" si="218"/>
        <v/>
      </c>
      <c r="O1192" s="1186"/>
      <c r="P1192" s="1013" t="str">
        <f t="shared" si="215"/>
        <v/>
      </c>
      <c r="Q1192" s="1272"/>
      <c r="R1192" s="1283"/>
      <c r="S1192" s="1014" t="str">
        <f t="shared" si="216"/>
        <v/>
      </c>
      <c r="T1192" s="1231" t="str">
        <f t="shared" si="213"/>
        <v>Sin Iniciar</v>
      </c>
      <c r="U1192" s="1164" t="str">
        <f t="shared" si="214"/>
        <v>6</v>
      </c>
      <c r="V1192" s="845"/>
      <c r="W1192" s="1302">
        <f t="shared" si="217"/>
        <v>1</v>
      </c>
    </row>
    <row r="1193" spans="1:23" s="105" customFormat="1" ht="35.25" hidden="1" customHeight="1" outlineLevel="3" thickBot="1" x14ac:dyDescent="0.3">
      <c r="A1193" s="1601"/>
      <c r="B1193" s="1559"/>
      <c r="C1193" s="966" t="s">
        <v>1768</v>
      </c>
      <c r="D1193" s="746"/>
      <c r="E1193" s="746"/>
      <c r="F1193" s="1197"/>
      <c r="G1193" s="559" t="s">
        <v>1636</v>
      </c>
      <c r="H1193" s="966" t="s">
        <v>70</v>
      </c>
      <c r="I1193" s="767"/>
      <c r="J1193" s="467">
        <v>5</v>
      </c>
      <c r="K1193" s="780"/>
      <c r="L1193" s="1076"/>
      <c r="M1193" s="1085" t="str">
        <f t="shared" si="212"/>
        <v/>
      </c>
      <c r="N1193" s="1216" t="str">
        <f t="shared" si="218"/>
        <v/>
      </c>
      <c r="O1193" s="1186"/>
      <c r="P1193" s="1013" t="str">
        <f t="shared" si="215"/>
        <v/>
      </c>
      <c r="Q1193" s="1272"/>
      <c r="R1193" s="1283"/>
      <c r="S1193" s="1014" t="str">
        <f t="shared" si="216"/>
        <v/>
      </c>
      <c r="T1193" s="1231" t="str">
        <f t="shared" si="213"/>
        <v>Sin Iniciar</v>
      </c>
      <c r="U1193" s="1164" t="str">
        <f t="shared" si="214"/>
        <v>6</v>
      </c>
      <c r="V1193" s="845"/>
      <c r="W1193" s="1302">
        <f t="shared" si="217"/>
        <v>1</v>
      </c>
    </row>
    <row r="1194" spans="1:23" s="105" customFormat="1" ht="35.25" hidden="1" customHeight="1" outlineLevel="3" thickBot="1" x14ac:dyDescent="0.3">
      <c r="A1194" s="1601"/>
      <c r="B1194" s="1559"/>
      <c r="C1194" s="966" t="s">
        <v>1768</v>
      </c>
      <c r="D1194" s="746"/>
      <c r="E1194" s="746"/>
      <c r="F1194" s="1197"/>
      <c r="G1194" s="559" t="s">
        <v>1637</v>
      </c>
      <c r="H1194" s="966" t="s">
        <v>70</v>
      </c>
      <c r="I1194" s="767"/>
      <c r="J1194" s="467">
        <v>2</v>
      </c>
      <c r="K1194" s="780"/>
      <c r="L1194" s="1076"/>
      <c r="M1194" s="1085" t="str">
        <f t="shared" si="212"/>
        <v/>
      </c>
      <c r="N1194" s="1216" t="str">
        <f t="shared" si="218"/>
        <v/>
      </c>
      <c r="O1194" s="1186"/>
      <c r="P1194" s="1013" t="str">
        <f t="shared" si="215"/>
        <v/>
      </c>
      <c r="Q1194" s="1272"/>
      <c r="R1194" s="1283"/>
      <c r="S1194" s="1014" t="str">
        <f t="shared" si="216"/>
        <v/>
      </c>
      <c r="T1194" s="1231" t="str">
        <f t="shared" si="213"/>
        <v>Sin Iniciar</v>
      </c>
      <c r="U1194" s="1164" t="str">
        <f t="shared" si="214"/>
        <v>6</v>
      </c>
      <c r="V1194" s="845"/>
      <c r="W1194" s="1302">
        <f t="shared" si="217"/>
        <v>1</v>
      </c>
    </row>
    <row r="1195" spans="1:23" s="105" customFormat="1" ht="35.25" hidden="1" customHeight="1" outlineLevel="3" thickBot="1" x14ac:dyDescent="0.3">
      <c r="A1195" s="1601"/>
      <c r="B1195" s="1559"/>
      <c r="C1195" s="966" t="s">
        <v>1768</v>
      </c>
      <c r="D1195" s="746"/>
      <c r="E1195" s="746"/>
      <c r="F1195" s="1197"/>
      <c r="G1195" s="559" t="s">
        <v>1638</v>
      </c>
      <c r="H1195" s="966" t="s">
        <v>70</v>
      </c>
      <c r="I1195" s="767"/>
      <c r="J1195" s="467">
        <v>2</v>
      </c>
      <c r="K1195" s="780"/>
      <c r="L1195" s="1076"/>
      <c r="M1195" s="1085" t="str">
        <f t="shared" si="212"/>
        <v/>
      </c>
      <c r="N1195" s="1216" t="str">
        <f t="shared" si="218"/>
        <v/>
      </c>
      <c r="O1195" s="1186"/>
      <c r="P1195" s="1013" t="str">
        <f t="shared" si="215"/>
        <v/>
      </c>
      <c r="Q1195" s="1272"/>
      <c r="R1195" s="1283"/>
      <c r="S1195" s="1014" t="str">
        <f t="shared" si="216"/>
        <v/>
      </c>
      <c r="T1195" s="1231" t="str">
        <f t="shared" si="213"/>
        <v>Sin Iniciar</v>
      </c>
      <c r="U1195" s="1164" t="str">
        <f t="shared" si="214"/>
        <v>6</v>
      </c>
      <c r="V1195" s="845"/>
      <c r="W1195" s="1302">
        <f t="shared" si="217"/>
        <v>1</v>
      </c>
    </row>
    <row r="1196" spans="1:23" s="105" customFormat="1" ht="35.25" hidden="1" customHeight="1" outlineLevel="3" thickBot="1" x14ac:dyDescent="0.3">
      <c r="A1196" s="1601"/>
      <c r="B1196" s="1559"/>
      <c r="C1196" s="966" t="s">
        <v>1768</v>
      </c>
      <c r="D1196" s="746"/>
      <c r="E1196" s="746"/>
      <c r="F1196" s="1197"/>
      <c r="G1196" s="559" t="s">
        <v>1639</v>
      </c>
      <c r="H1196" s="966" t="s">
        <v>70</v>
      </c>
      <c r="I1196" s="767"/>
      <c r="J1196" s="467">
        <v>1</v>
      </c>
      <c r="K1196" s="780"/>
      <c r="L1196" s="1076"/>
      <c r="M1196" s="1085" t="str">
        <f t="shared" ref="M1196:M1259" si="219">+IF(D1196="","",IF(MONTH($C$2)&lt;MONTH(D1196),"",E1196-D1196))</f>
        <v/>
      </c>
      <c r="N1196" s="1216" t="str">
        <f t="shared" si="218"/>
        <v/>
      </c>
      <c r="O1196" s="1186"/>
      <c r="P1196" s="1013" t="str">
        <f t="shared" si="215"/>
        <v/>
      </c>
      <c r="Q1196" s="1272"/>
      <c r="R1196" s="1283"/>
      <c r="S1196" s="1014" t="str">
        <f t="shared" si="216"/>
        <v/>
      </c>
      <c r="T1196" s="1231" t="str">
        <f t="shared" si="213"/>
        <v>Sin Iniciar</v>
      </c>
      <c r="U1196" s="1164" t="str">
        <f t="shared" si="214"/>
        <v>6</v>
      </c>
      <c r="V1196" s="845"/>
      <c r="W1196" s="1302">
        <f t="shared" si="217"/>
        <v>1</v>
      </c>
    </row>
    <row r="1197" spans="1:23" s="105" customFormat="1" ht="35.25" hidden="1" customHeight="1" outlineLevel="3" thickBot="1" x14ac:dyDescent="0.3">
      <c r="A1197" s="1601"/>
      <c r="B1197" s="1559"/>
      <c r="C1197" s="966" t="s">
        <v>1768</v>
      </c>
      <c r="D1197" s="746"/>
      <c r="E1197" s="746"/>
      <c r="F1197" s="1197"/>
      <c r="G1197" s="559" t="s">
        <v>1640</v>
      </c>
      <c r="H1197" s="966" t="s">
        <v>70</v>
      </c>
      <c r="I1197" s="767"/>
      <c r="J1197" s="467">
        <v>2</v>
      </c>
      <c r="K1197" s="780"/>
      <c r="L1197" s="1076"/>
      <c r="M1197" s="1085" t="str">
        <f t="shared" si="219"/>
        <v/>
      </c>
      <c r="N1197" s="1216" t="str">
        <f t="shared" si="218"/>
        <v/>
      </c>
      <c r="O1197" s="1186"/>
      <c r="P1197" s="1013" t="str">
        <f t="shared" si="215"/>
        <v/>
      </c>
      <c r="Q1197" s="1272"/>
      <c r="R1197" s="1283"/>
      <c r="S1197" s="1014" t="str">
        <f t="shared" si="216"/>
        <v/>
      </c>
      <c r="T1197" s="1231" t="str">
        <f t="shared" si="213"/>
        <v>Sin Iniciar</v>
      </c>
      <c r="U1197" s="1164" t="str">
        <f t="shared" si="214"/>
        <v>6</v>
      </c>
      <c r="V1197" s="845"/>
      <c r="W1197" s="1302">
        <f t="shared" si="217"/>
        <v>1</v>
      </c>
    </row>
    <row r="1198" spans="1:23" s="105" customFormat="1" ht="35.25" hidden="1" customHeight="1" outlineLevel="3" thickBot="1" x14ac:dyDescent="0.3">
      <c r="A1198" s="1601"/>
      <c r="B1198" s="1559"/>
      <c r="C1198" s="966" t="s">
        <v>1768</v>
      </c>
      <c r="D1198" s="746"/>
      <c r="E1198" s="746"/>
      <c r="F1198" s="1197"/>
      <c r="G1198" s="559" t="s">
        <v>1641</v>
      </c>
      <c r="H1198" s="966" t="s">
        <v>70</v>
      </c>
      <c r="I1198" s="767"/>
      <c r="J1198" s="467">
        <v>2</v>
      </c>
      <c r="K1198" s="780"/>
      <c r="L1198" s="1076"/>
      <c r="M1198" s="1085" t="str">
        <f t="shared" si="219"/>
        <v/>
      </c>
      <c r="N1198" s="1216" t="str">
        <f t="shared" si="218"/>
        <v/>
      </c>
      <c r="O1198" s="1186"/>
      <c r="P1198" s="1013" t="str">
        <f t="shared" si="215"/>
        <v/>
      </c>
      <c r="Q1198" s="1272"/>
      <c r="R1198" s="1283"/>
      <c r="S1198" s="1014" t="str">
        <f t="shared" si="216"/>
        <v/>
      </c>
      <c r="T1198" s="1231" t="str">
        <f t="shared" si="213"/>
        <v>Sin Iniciar</v>
      </c>
      <c r="U1198" s="1164" t="str">
        <f t="shared" si="214"/>
        <v>6</v>
      </c>
      <c r="V1198" s="845"/>
      <c r="W1198" s="1302">
        <f t="shared" si="217"/>
        <v>1</v>
      </c>
    </row>
    <row r="1199" spans="1:23" s="105" customFormat="1" ht="39" hidden="1" customHeight="1" outlineLevel="3" thickBot="1" x14ac:dyDescent="0.3">
      <c r="A1199" s="1601"/>
      <c r="B1199" s="1559"/>
      <c r="C1199" s="966" t="s">
        <v>1768</v>
      </c>
      <c r="D1199" s="746"/>
      <c r="E1199" s="746"/>
      <c r="F1199" s="1197"/>
      <c r="G1199" s="559" t="s">
        <v>1642</v>
      </c>
      <c r="H1199" s="966" t="s">
        <v>70</v>
      </c>
      <c r="I1199" s="767"/>
      <c r="J1199" s="467">
        <v>2</v>
      </c>
      <c r="K1199" s="780"/>
      <c r="L1199" s="1076"/>
      <c r="M1199" s="1085" t="str">
        <f t="shared" si="219"/>
        <v/>
      </c>
      <c r="N1199" s="1216" t="str">
        <f t="shared" si="218"/>
        <v/>
      </c>
      <c r="O1199" s="1186"/>
      <c r="P1199" s="1013" t="str">
        <f t="shared" si="215"/>
        <v/>
      </c>
      <c r="Q1199" s="1272"/>
      <c r="R1199" s="1283"/>
      <c r="S1199" s="1014" t="str">
        <f t="shared" si="216"/>
        <v/>
      </c>
      <c r="T1199" s="1231" t="str">
        <f t="shared" si="213"/>
        <v>Sin Iniciar</v>
      </c>
      <c r="U1199" s="1164" t="str">
        <f t="shared" si="214"/>
        <v>6</v>
      </c>
      <c r="V1199" s="845"/>
      <c r="W1199" s="1302">
        <f t="shared" si="217"/>
        <v>1</v>
      </c>
    </row>
    <row r="1200" spans="1:23" s="105" customFormat="1" ht="35.25" hidden="1" customHeight="1" outlineLevel="3" thickBot="1" x14ac:dyDescent="0.3">
      <c r="A1200" s="1601"/>
      <c r="B1200" s="1559"/>
      <c r="C1200" s="966" t="s">
        <v>1768</v>
      </c>
      <c r="D1200" s="746"/>
      <c r="E1200" s="746"/>
      <c r="F1200" s="1197"/>
      <c r="G1200" s="559" t="s">
        <v>1613</v>
      </c>
      <c r="H1200" s="966" t="s">
        <v>70</v>
      </c>
      <c r="I1200" s="767"/>
      <c r="J1200" s="467">
        <v>20</v>
      </c>
      <c r="K1200" s="780"/>
      <c r="L1200" s="1076"/>
      <c r="M1200" s="1085" t="str">
        <f t="shared" si="219"/>
        <v/>
      </c>
      <c r="N1200" s="1216" t="str">
        <f t="shared" si="218"/>
        <v/>
      </c>
      <c r="O1200" s="1186"/>
      <c r="P1200" s="1013" t="str">
        <f t="shared" si="215"/>
        <v/>
      </c>
      <c r="Q1200" s="1272"/>
      <c r="R1200" s="1283"/>
      <c r="S1200" s="1014" t="str">
        <f t="shared" si="216"/>
        <v/>
      </c>
      <c r="T1200" s="1231" t="str">
        <f t="shared" si="213"/>
        <v>Sin Iniciar</v>
      </c>
      <c r="U1200" s="1164" t="str">
        <f t="shared" si="214"/>
        <v>6</v>
      </c>
      <c r="V1200" s="845"/>
      <c r="W1200" s="1302">
        <f t="shared" si="217"/>
        <v>1</v>
      </c>
    </row>
    <row r="1201" spans="1:23" s="105" customFormat="1" ht="35.25" hidden="1" customHeight="1" outlineLevel="3" thickBot="1" x14ac:dyDescent="0.3">
      <c r="A1201" s="1601"/>
      <c r="B1201" s="1559"/>
      <c r="C1201" s="966" t="s">
        <v>1768</v>
      </c>
      <c r="D1201" s="746"/>
      <c r="E1201" s="746"/>
      <c r="F1201" s="1197"/>
      <c r="G1201" s="559" t="s">
        <v>1614</v>
      </c>
      <c r="H1201" s="966" t="s">
        <v>70</v>
      </c>
      <c r="I1201" s="767"/>
      <c r="J1201" s="467">
        <v>10</v>
      </c>
      <c r="K1201" s="780"/>
      <c r="L1201" s="1076"/>
      <c r="M1201" s="1085" t="str">
        <f t="shared" si="219"/>
        <v/>
      </c>
      <c r="N1201" s="1216" t="str">
        <f t="shared" si="218"/>
        <v/>
      </c>
      <c r="O1201" s="1186"/>
      <c r="P1201" s="1013" t="str">
        <f t="shared" si="215"/>
        <v/>
      </c>
      <c r="Q1201" s="1272"/>
      <c r="R1201" s="1283"/>
      <c r="S1201" s="1014" t="str">
        <f t="shared" si="216"/>
        <v/>
      </c>
      <c r="T1201" s="1231" t="str">
        <f t="shared" si="213"/>
        <v>Sin Iniciar</v>
      </c>
      <c r="U1201" s="1164" t="str">
        <f t="shared" si="214"/>
        <v>6</v>
      </c>
      <c r="V1201" s="845"/>
      <c r="W1201" s="1302">
        <f t="shared" si="217"/>
        <v>1</v>
      </c>
    </row>
    <row r="1202" spans="1:23" s="105" customFormat="1" ht="35.25" hidden="1" customHeight="1" outlineLevel="3" thickBot="1" x14ac:dyDescent="0.3">
      <c r="A1202" s="1601"/>
      <c r="B1202" s="1559"/>
      <c r="C1202" s="966" t="s">
        <v>1768</v>
      </c>
      <c r="D1202" s="746"/>
      <c r="E1202" s="746"/>
      <c r="F1202" s="1197"/>
      <c r="G1202" s="559" t="s">
        <v>1615</v>
      </c>
      <c r="H1202" s="966" t="s">
        <v>70</v>
      </c>
      <c r="I1202" s="767"/>
      <c r="J1202" s="467">
        <v>20</v>
      </c>
      <c r="K1202" s="780"/>
      <c r="L1202" s="1076"/>
      <c r="M1202" s="1085" t="str">
        <f t="shared" si="219"/>
        <v/>
      </c>
      <c r="N1202" s="1216" t="str">
        <f t="shared" si="218"/>
        <v/>
      </c>
      <c r="O1202" s="1186"/>
      <c r="P1202" s="1013" t="str">
        <f t="shared" si="215"/>
        <v/>
      </c>
      <c r="Q1202" s="1272"/>
      <c r="R1202" s="1283"/>
      <c r="S1202" s="1014" t="str">
        <f t="shared" si="216"/>
        <v/>
      </c>
      <c r="T1202" s="1231" t="str">
        <f t="shared" si="213"/>
        <v>Sin Iniciar</v>
      </c>
      <c r="U1202" s="1164" t="str">
        <f t="shared" si="214"/>
        <v>6</v>
      </c>
      <c r="V1202" s="845"/>
      <c r="W1202" s="1302">
        <f t="shared" si="217"/>
        <v>1</v>
      </c>
    </row>
    <row r="1203" spans="1:23" s="105" customFormat="1" ht="35.25" hidden="1" customHeight="1" outlineLevel="3" thickBot="1" x14ac:dyDescent="0.3">
      <c r="A1203" s="1601"/>
      <c r="B1203" s="1559"/>
      <c r="C1203" s="966" t="s">
        <v>1768</v>
      </c>
      <c r="D1203" s="746"/>
      <c r="E1203" s="746"/>
      <c r="F1203" s="1197"/>
      <c r="G1203" s="559" t="s">
        <v>1616</v>
      </c>
      <c r="H1203" s="966" t="s">
        <v>70</v>
      </c>
      <c r="I1203" s="767"/>
      <c r="J1203" s="467">
        <v>10</v>
      </c>
      <c r="K1203" s="780"/>
      <c r="L1203" s="1076"/>
      <c r="M1203" s="1085" t="str">
        <f t="shared" si="219"/>
        <v/>
      </c>
      <c r="N1203" s="1216" t="str">
        <f t="shared" si="218"/>
        <v/>
      </c>
      <c r="O1203" s="1186"/>
      <c r="P1203" s="1013" t="str">
        <f t="shared" si="215"/>
        <v/>
      </c>
      <c r="Q1203" s="1272"/>
      <c r="R1203" s="1283"/>
      <c r="S1203" s="1014" t="str">
        <f t="shared" si="216"/>
        <v/>
      </c>
      <c r="T1203" s="1231" t="str">
        <f t="shared" si="213"/>
        <v>Sin Iniciar</v>
      </c>
      <c r="U1203" s="1164" t="str">
        <f t="shared" si="214"/>
        <v>6</v>
      </c>
      <c r="V1203" s="845"/>
      <c r="W1203" s="1302">
        <f t="shared" si="217"/>
        <v>1</v>
      </c>
    </row>
    <row r="1204" spans="1:23" s="105" customFormat="1" ht="35.25" hidden="1" customHeight="1" outlineLevel="3" thickBot="1" x14ac:dyDescent="0.3">
      <c r="A1204" s="1601"/>
      <c r="B1204" s="1559"/>
      <c r="C1204" s="966" t="s">
        <v>1768</v>
      </c>
      <c r="D1204" s="746"/>
      <c r="E1204" s="746"/>
      <c r="F1204" s="1197"/>
      <c r="G1204" s="559" t="s">
        <v>1617</v>
      </c>
      <c r="H1204" s="966" t="s">
        <v>70</v>
      </c>
      <c r="I1204" s="767"/>
      <c r="J1204" s="467">
        <v>1</v>
      </c>
      <c r="K1204" s="780"/>
      <c r="L1204" s="1076"/>
      <c r="M1204" s="1085" t="str">
        <f t="shared" si="219"/>
        <v/>
      </c>
      <c r="N1204" s="1216" t="str">
        <f t="shared" si="218"/>
        <v/>
      </c>
      <c r="O1204" s="1186"/>
      <c r="P1204" s="1013" t="str">
        <f t="shared" si="215"/>
        <v/>
      </c>
      <c r="Q1204" s="1272"/>
      <c r="R1204" s="1283"/>
      <c r="S1204" s="1014" t="str">
        <f t="shared" si="216"/>
        <v/>
      </c>
      <c r="T1204" s="1231" t="str">
        <f t="shared" si="213"/>
        <v>Sin Iniciar</v>
      </c>
      <c r="U1204" s="1164" t="str">
        <f t="shared" si="214"/>
        <v>6</v>
      </c>
      <c r="V1204" s="845"/>
      <c r="W1204" s="1302">
        <f t="shared" si="217"/>
        <v>1</v>
      </c>
    </row>
    <row r="1205" spans="1:23" s="105" customFormat="1" ht="35.25" hidden="1" customHeight="1" outlineLevel="3" thickBot="1" x14ac:dyDescent="0.3">
      <c r="A1205" s="1601"/>
      <c r="B1205" s="1559"/>
      <c r="C1205" s="966" t="s">
        <v>1768</v>
      </c>
      <c r="D1205" s="746"/>
      <c r="E1205" s="746"/>
      <c r="F1205" s="1197"/>
      <c r="G1205" s="559" t="s">
        <v>1618</v>
      </c>
      <c r="H1205" s="966" t="s">
        <v>70</v>
      </c>
      <c r="I1205" s="767"/>
      <c r="J1205" s="467">
        <v>1</v>
      </c>
      <c r="K1205" s="780"/>
      <c r="L1205" s="1076"/>
      <c r="M1205" s="1085" t="str">
        <f t="shared" si="219"/>
        <v/>
      </c>
      <c r="N1205" s="1216" t="str">
        <f t="shared" si="218"/>
        <v/>
      </c>
      <c r="O1205" s="1186"/>
      <c r="P1205" s="1013" t="str">
        <f t="shared" si="215"/>
        <v/>
      </c>
      <c r="Q1205" s="1272"/>
      <c r="R1205" s="1283"/>
      <c r="S1205" s="1014" t="str">
        <f t="shared" si="216"/>
        <v/>
      </c>
      <c r="T1205" s="1231" t="str">
        <f t="shared" si="213"/>
        <v>Sin Iniciar</v>
      </c>
      <c r="U1205" s="1164" t="str">
        <f t="shared" si="214"/>
        <v>6</v>
      </c>
      <c r="V1205" s="845"/>
      <c r="W1205" s="1302">
        <f t="shared" si="217"/>
        <v>1</v>
      </c>
    </row>
    <row r="1206" spans="1:23" s="105" customFormat="1" ht="35.25" hidden="1" customHeight="1" outlineLevel="3" thickBot="1" x14ac:dyDescent="0.3">
      <c r="A1206" s="1601"/>
      <c r="B1206" s="1559"/>
      <c r="C1206" s="966" t="s">
        <v>1768</v>
      </c>
      <c r="D1206" s="746"/>
      <c r="E1206" s="746"/>
      <c r="F1206" s="1197"/>
      <c r="G1206" s="559" t="s">
        <v>1643</v>
      </c>
      <c r="H1206" s="966" t="s">
        <v>70</v>
      </c>
      <c r="I1206" s="767"/>
      <c r="J1206" s="467">
        <v>5</v>
      </c>
      <c r="K1206" s="780"/>
      <c r="L1206" s="1076"/>
      <c r="M1206" s="1085" t="str">
        <f t="shared" si="219"/>
        <v/>
      </c>
      <c r="N1206" s="1216" t="str">
        <f t="shared" si="218"/>
        <v/>
      </c>
      <c r="O1206" s="1186"/>
      <c r="P1206" s="1013" t="str">
        <f t="shared" si="215"/>
        <v/>
      </c>
      <c r="Q1206" s="1272"/>
      <c r="R1206" s="1283"/>
      <c r="S1206" s="1014" t="str">
        <f t="shared" si="216"/>
        <v/>
      </c>
      <c r="T1206" s="1231" t="str">
        <f t="shared" ref="T1206:T1269" si="220">+IF(S1206="","Sin Iniciar",IF(S1206&lt;0.6,"Crítico",IF(S1206&lt;0.9,"En Proceso",IF(AND(P1206=1,Q1206=1,S1206=1),"Terminado","Normal"))))</f>
        <v>Sin Iniciar</v>
      </c>
      <c r="U1206" s="1164" t="str">
        <f t="shared" ref="U1206:U1269" si="221">+IF(T1206="","",IF(T1206="Sin Iniciar","6",IF(T1206="Crítico","L",IF(T1206="En Proceso","K",IF(T1206="Normal","J","B")))))</f>
        <v>6</v>
      </c>
      <c r="V1206" s="845"/>
      <c r="W1206" s="1302">
        <f t="shared" si="217"/>
        <v>1</v>
      </c>
    </row>
    <row r="1207" spans="1:23" s="105" customFormat="1" ht="35.25" hidden="1" customHeight="1" outlineLevel="3" thickBot="1" x14ac:dyDescent="0.3">
      <c r="A1207" s="1601"/>
      <c r="B1207" s="1559"/>
      <c r="C1207" s="966" t="s">
        <v>1768</v>
      </c>
      <c r="D1207" s="746"/>
      <c r="E1207" s="746"/>
      <c r="F1207" s="1197"/>
      <c r="G1207" s="559" t="s">
        <v>1644</v>
      </c>
      <c r="H1207" s="966" t="s">
        <v>70</v>
      </c>
      <c r="I1207" s="767"/>
      <c r="J1207" s="467">
        <v>5</v>
      </c>
      <c r="K1207" s="780"/>
      <c r="L1207" s="1076"/>
      <c r="M1207" s="1085" t="str">
        <f t="shared" si="219"/>
        <v/>
      </c>
      <c r="N1207" s="1216" t="str">
        <f t="shared" si="218"/>
        <v/>
      </c>
      <c r="O1207" s="1186"/>
      <c r="P1207" s="1013" t="str">
        <f t="shared" si="215"/>
        <v/>
      </c>
      <c r="Q1207" s="1272"/>
      <c r="R1207" s="1283"/>
      <c r="S1207" s="1014" t="str">
        <f t="shared" si="216"/>
        <v/>
      </c>
      <c r="T1207" s="1231" t="str">
        <f t="shared" si="220"/>
        <v>Sin Iniciar</v>
      </c>
      <c r="U1207" s="1164" t="str">
        <f t="shared" si="221"/>
        <v>6</v>
      </c>
      <c r="V1207" s="845"/>
      <c r="W1207" s="1302">
        <f t="shared" si="217"/>
        <v>1</v>
      </c>
    </row>
    <row r="1208" spans="1:23" s="105" customFormat="1" ht="35.25" hidden="1" customHeight="1" outlineLevel="3" thickBot="1" x14ac:dyDescent="0.3">
      <c r="A1208" s="1601"/>
      <c r="B1208" s="1559"/>
      <c r="C1208" s="966" t="s">
        <v>1768</v>
      </c>
      <c r="D1208" s="746"/>
      <c r="E1208" s="746"/>
      <c r="F1208" s="1197"/>
      <c r="G1208" s="559" t="s">
        <v>1645</v>
      </c>
      <c r="H1208" s="966" t="s">
        <v>70</v>
      </c>
      <c r="I1208" s="767"/>
      <c r="J1208" s="467">
        <v>5</v>
      </c>
      <c r="K1208" s="780"/>
      <c r="L1208" s="1076"/>
      <c r="M1208" s="1085" t="str">
        <f t="shared" si="219"/>
        <v/>
      </c>
      <c r="N1208" s="1216" t="str">
        <f t="shared" si="218"/>
        <v/>
      </c>
      <c r="O1208" s="1186"/>
      <c r="P1208" s="1013" t="str">
        <f t="shared" si="215"/>
        <v/>
      </c>
      <c r="Q1208" s="1272"/>
      <c r="R1208" s="1283"/>
      <c r="S1208" s="1014" t="str">
        <f t="shared" si="216"/>
        <v/>
      </c>
      <c r="T1208" s="1231" t="str">
        <f t="shared" si="220"/>
        <v>Sin Iniciar</v>
      </c>
      <c r="U1208" s="1164" t="str">
        <f t="shared" si="221"/>
        <v>6</v>
      </c>
      <c r="V1208" s="845"/>
      <c r="W1208" s="1302">
        <f t="shared" si="217"/>
        <v>1</v>
      </c>
    </row>
    <row r="1209" spans="1:23" s="105" customFormat="1" ht="35.25" hidden="1" customHeight="1" outlineLevel="3" thickBot="1" x14ac:dyDescent="0.3">
      <c r="A1209" s="1601"/>
      <c r="B1209" s="1559"/>
      <c r="C1209" s="966" t="s">
        <v>1768</v>
      </c>
      <c r="D1209" s="746"/>
      <c r="E1209" s="746"/>
      <c r="F1209" s="1197"/>
      <c r="G1209" s="559" t="s">
        <v>1646</v>
      </c>
      <c r="H1209" s="966" t="s">
        <v>70</v>
      </c>
      <c r="I1209" s="767"/>
      <c r="J1209" s="467">
        <v>5</v>
      </c>
      <c r="K1209" s="780"/>
      <c r="L1209" s="1076"/>
      <c r="M1209" s="1085" t="str">
        <f t="shared" si="219"/>
        <v/>
      </c>
      <c r="N1209" s="1216" t="str">
        <f t="shared" si="218"/>
        <v/>
      </c>
      <c r="O1209" s="1186"/>
      <c r="P1209" s="1013" t="str">
        <f t="shared" si="215"/>
        <v/>
      </c>
      <c r="Q1209" s="1272"/>
      <c r="R1209" s="1283"/>
      <c r="S1209" s="1014" t="str">
        <f t="shared" si="216"/>
        <v/>
      </c>
      <c r="T1209" s="1231" t="str">
        <f t="shared" si="220"/>
        <v>Sin Iniciar</v>
      </c>
      <c r="U1209" s="1164" t="str">
        <f t="shared" si="221"/>
        <v>6</v>
      </c>
      <c r="V1209" s="845"/>
      <c r="W1209" s="1302">
        <f t="shared" si="217"/>
        <v>1</v>
      </c>
    </row>
    <row r="1210" spans="1:23" s="105" customFormat="1" ht="35.25" hidden="1" customHeight="1" outlineLevel="3" thickBot="1" x14ac:dyDescent="0.3">
      <c r="A1210" s="1601"/>
      <c r="B1210" s="1559"/>
      <c r="C1210" s="966" t="s">
        <v>1768</v>
      </c>
      <c r="D1210" s="746"/>
      <c r="E1210" s="746"/>
      <c r="F1210" s="1197"/>
      <c r="G1210" s="559" t="s">
        <v>1647</v>
      </c>
      <c r="H1210" s="966" t="s">
        <v>70</v>
      </c>
      <c r="I1210" s="767"/>
      <c r="J1210" s="467">
        <v>5</v>
      </c>
      <c r="K1210" s="780"/>
      <c r="L1210" s="1076"/>
      <c r="M1210" s="1085" t="str">
        <f t="shared" si="219"/>
        <v/>
      </c>
      <c r="N1210" s="1216" t="str">
        <f t="shared" si="218"/>
        <v/>
      </c>
      <c r="O1210" s="1186"/>
      <c r="P1210" s="1013" t="str">
        <f t="shared" si="215"/>
        <v/>
      </c>
      <c r="Q1210" s="1272"/>
      <c r="R1210" s="1283"/>
      <c r="S1210" s="1014" t="str">
        <f t="shared" si="216"/>
        <v/>
      </c>
      <c r="T1210" s="1231" t="str">
        <f t="shared" si="220"/>
        <v>Sin Iniciar</v>
      </c>
      <c r="U1210" s="1164" t="str">
        <f t="shared" si="221"/>
        <v>6</v>
      </c>
      <c r="V1210" s="845"/>
      <c r="W1210" s="1302">
        <f t="shared" si="217"/>
        <v>1</v>
      </c>
    </row>
    <row r="1211" spans="1:23" s="105" customFormat="1" ht="35.25" hidden="1" customHeight="1" outlineLevel="3" thickBot="1" x14ac:dyDescent="0.3">
      <c r="A1211" s="1601"/>
      <c r="B1211" s="1559"/>
      <c r="C1211" s="966" t="s">
        <v>1768</v>
      </c>
      <c r="D1211" s="746"/>
      <c r="E1211" s="746"/>
      <c r="F1211" s="1197"/>
      <c r="G1211" s="559" t="s">
        <v>1648</v>
      </c>
      <c r="H1211" s="966" t="s">
        <v>70</v>
      </c>
      <c r="I1211" s="767"/>
      <c r="J1211" s="467">
        <v>5</v>
      </c>
      <c r="K1211" s="780"/>
      <c r="L1211" s="1076"/>
      <c r="M1211" s="1085" t="str">
        <f t="shared" si="219"/>
        <v/>
      </c>
      <c r="N1211" s="1216" t="str">
        <f t="shared" si="218"/>
        <v/>
      </c>
      <c r="O1211" s="1186"/>
      <c r="P1211" s="1013" t="str">
        <f t="shared" si="215"/>
        <v/>
      </c>
      <c r="Q1211" s="1272"/>
      <c r="R1211" s="1283"/>
      <c r="S1211" s="1014" t="str">
        <f t="shared" si="216"/>
        <v/>
      </c>
      <c r="T1211" s="1231" t="str">
        <f t="shared" si="220"/>
        <v>Sin Iniciar</v>
      </c>
      <c r="U1211" s="1164" t="str">
        <f t="shared" si="221"/>
        <v>6</v>
      </c>
      <c r="V1211" s="845"/>
      <c r="W1211" s="1302">
        <f t="shared" si="217"/>
        <v>1</v>
      </c>
    </row>
    <row r="1212" spans="1:23" s="105" customFormat="1" ht="35.25" hidden="1" customHeight="1" outlineLevel="3" thickBot="1" x14ac:dyDescent="0.3">
      <c r="A1212" s="1601"/>
      <c r="B1212" s="1559"/>
      <c r="C1212" s="966" t="s">
        <v>1768</v>
      </c>
      <c r="D1212" s="746"/>
      <c r="E1212" s="746"/>
      <c r="F1212" s="1197"/>
      <c r="G1212" s="559" t="s">
        <v>1649</v>
      </c>
      <c r="H1212" s="966" t="s">
        <v>70</v>
      </c>
      <c r="I1212" s="767"/>
      <c r="J1212" s="467">
        <v>5</v>
      </c>
      <c r="K1212" s="780"/>
      <c r="L1212" s="1076"/>
      <c r="M1212" s="1085" t="str">
        <f t="shared" si="219"/>
        <v/>
      </c>
      <c r="N1212" s="1216" t="str">
        <f t="shared" si="218"/>
        <v/>
      </c>
      <c r="O1212" s="1186"/>
      <c r="P1212" s="1013" t="str">
        <f t="shared" si="215"/>
        <v/>
      </c>
      <c r="Q1212" s="1272"/>
      <c r="R1212" s="1283"/>
      <c r="S1212" s="1014" t="str">
        <f t="shared" si="216"/>
        <v/>
      </c>
      <c r="T1212" s="1231" t="str">
        <f t="shared" si="220"/>
        <v>Sin Iniciar</v>
      </c>
      <c r="U1212" s="1164" t="str">
        <f t="shared" si="221"/>
        <v>6</v>
      </c>
      <c r="V1212" s="845"/>
      <c r="W1212" s="1302">
        <f t="shared" si="217"/>
        <v>1</v>
      </c>
    </row>
    <row r="1213" spans="1:23" s="105" customFormat="1" ht="35.25" hidden="1" customHeight="1" outlineLevel="3" thickBot="1" x14ac:dyDescent="0.3">
      <c r="A1213" s="1601"/>
      <c r="B1213" s="1559"/>
      <c r="C1213" s="966" t="s">
        <v>1768</v>
      </c>
      <c r="D1213" s="746"/>
      <c r="E1213" s="746"/>
      <c r="F1213" s="1197"/>
      <c r="G1213" s="559" t="s">
        <v>1650</v>
      </c>
      <c r="H1213" s="966" t="s">
        <v>70</v>
      </c>
      <c r="I1213" s="767"/>
      <c r="J1213" s="467">
        <v>5</v>
      </c>
      <c r="K1213" s="780"/>
      <c r="L1213" s="1076"/>
      <c r="M1213" s="1085" t="str">
        <f t="shared" si="219"/>
        <v/>
      </c>
      <c r="N1213" s="1216" t="str">
        <f t="shared" si="218"/>
        <v/>
      </c>
      <c r="O1213" s="1186"/>
      <c r="P1213" s="1013" t="str">
        <f t="shared" si="215"/>
        <v/>
      </c>
      <c r="Q1213" s="1272"/>
      <c r="R1213" s="1283"/>
      <c r="S1213" s="1014" t="str">
        <f t="shared" si="216"/>
        <v/>
      </c>
      <c r="T1213" s="1231" t="str">
        <f t="shared" si="220"/>
        <v>Sin Iniciar</v>
      </c>
      <c r="U1213" s="1164" t="str">
        <f t="shared" si="221"/>
        <v>6</v>
      </c>
      <c r="V1213" s="845"/>
      <c r="W1213" s="1302">
        <f t="shared" si="217"/>
        <v>1</v>
      </c>
    </row>
    <row r="1214" spans="1:23" s="105" customFormat="1" ht="35.25" hidden="1" customHeight="1" outlineLevel="3" thickBot="1" x14ac:dyDescent="0.3">
      <c r="A1214" s="1601"/>
      <c r="B1214" s="1559"/>
      <c r="C1214" s="966" t="s">
        <v>1768</v>
      </c>
      <c r="D1214" s="746"/>
      <c r="E1214" s="746"/>
      <c r="F1214" s="1197"/>
      <c r="G1214" s="559" t="s">
        <v>1651</v>
      </c>
      <c r="H1214" s="966" t="s">
        <v>70</v>
      </c>
      <c r="I1214" s="767"/>
      <c r="J1214" s="467">
        <v>5</v>
      </c>
      <c r="K1214" s="780"/>
      <c r="L1214" s="1076"/>
      <c r="M1214" s="1085" t="str">
        <f t="shared" si="219"/>
        <v/>
      </c>
      <c r="N1214" s="1216" t="str">
        <f t="shared" si="218"/>
        <v/>
      </c>
      <c r="O1214" s="1186"/>
      <c r="P1214" s="1013" t="str">
        <f t="shared" si="215"/>
        <v/>
      </c>
      <c r="Q1214" s="1272"/>
      <c r="R1214" s="1283"/>
      <c r="S1214" s="1014" t="str">
        <f t="shared" si="216"/>
        <v/>
      </c>
      <c r="T1214" s="1231" t="str">
        <f t="shared" si="220"/>
        <v>Sin Iniciar</v>
      </c>
      <c r="U1214" s="1164" t="str">
        <f t="shared" si="221"/>
        <v>6</v>
      </c>
      <c r="V1214" s="845"/>
      <c r="W1214" s="1302">
        <f t="shared" si="217"/>
        <v>1</v>
      </c>
    </row>
    <row r="1215" spans="1:23" s="105" customFormat="1" ht="35.25" hidden="1" customHeight="1" outlineLevel="3" thickBot="1" x14ac:dyDescent="0.3">
      <c r="A1215" s="1601"/>
      <c r="B1215" s="1559"/>
      <c r="C1215" s="966" t="s">
        <v>1768</v>
      </c>
      <c r="D1215" s="746"/>
      <c r="E1215" s="746"/>
      <c r="F1215" s="1197"/>
      <c r="G1215" s="559" t="s">
        <v>1652</v>
      </c>
      <c r="H1215" s="966" t="s">
        <v>70</v>
      </c>
      <c r="I1215" s="767"/>
      <c r="J1215" s="467">
        <v>5</v>
      </c>
      <c r="K1215" s="780"/>
      <c r="L1215" s="1076"/>
      <c r="M1215" s="1085" t="str">
        <f t="shared" si="219"/>
        <v/>
      </c>
      <c r="N1215" s="1216" t="str">
        <f t="shared" si="218"/>
        <v/>
      </c>
      <c r="O1215" s="1186"/>
      <c r="P1215" s="1013" t="str">
        <f t="shared" si="215"/>
        <v/>
      </c>
      <c r="Q1215" s="1272"/>
      <c r="R1215" s="1283"/>
      <c r="S1215" s="1014" t="str">
        <f t="shared" si="216"/>
        <v/>
      </c>
      <c r="T1215" s="1231" t="str">
        <f t="shared" si="220"/>
        <v>Sin Iniciar</v>
      </c>
      <c r="U1215" s="1164" t="str">
        <f t="shared" si="221"/>
        <v>6</v>
      </c>
      <c r="V1215" s="845"/>
      <c r="W1215" s="1302">
        <f t="shared" si="217"/>
        <v>1</v>
      </c>
    </row>
    <row r="1216" spans="1:23" s="105" customFormat="1" ht="35.25" hidden="1" customHeight="1" outlineLevel="3" thickBot="1" x14ac:dyDescent="0.3">
      <c r="A1216" s="1601"/>
      <c r="B1216" s="1559"/>
      <c r="C1216" s="966" t="s">
        <v>1768</v>
      </c>
      <c r="D1216" s="746"/>
      <c r="E1216" s="746"/>
      <c r="F1216" s="1197"/>
      <c r="G1216" s="559" t="s">
        <v>1653</v>
      </c>
      <c r="H1216" s="966" t="s">
        <v>70</v>
      </c>
      <c r="I1216" s="767"/>
      <c r="J1216" s="467">
        <v>5</v>
      </c>
      <c r="K1216" s="780"/>
      <c r="L1216" s="1076"/>
      <c r="M1216" s="1085" t="str">
        <f t="shared" si="219"/>
        <v/>
      </c>
      <c r="N1216" s="1216" t="str">
        <f t="shared" si="218"/>
        <v/>
      </c>
      <c r="O1216" s="1186"/>
      <c r="P1216" s="1013" t="str">
        <f t="shared" si="215"/>
        <v/>
      </c>
      <c r="Q1216" s="1272"/>
      <c r="R1216" s="1283"/>
      <c r="S1216" s="1014" t="str">
        <f t="shared" si="216"/>
        <v/>
      </c>
      <c r="T1216" s="1231" t="str">
        <f t="shared" si="220"/>
        <v>Sin Iniciar</v>
      </c>
      <c r="U1216" s="1164" t="str">
        <f t="shared" si="221"/>
        <v>6</v>
      </c>
      <c r="V1216" s="845"/>
      <c r="W1216" s="1302">
        <f t="shared" si="217"/>
        <v>1</v>
      </c>
    </row>
    <row r="1217" spans="1:23" s="105" customFormat="1" ht="35.25" hidden="1" customHeight="1" outlineLevel="3" thickBot="1" x14ac:dyDescent="0.3">
      <c r="A1217" s="1601"/>
      <c r="B1217" s="1559"/>
      <c r="C1217" s="966" t="s">
        <v>1768</v>
      </c>
      <c r="D1217" s="746"/>
      <c r="E1217" s="746"/>
      <c r="F1217" s="1197"/>
      <c r="G1217" s="559" t="s">
        <v>1654</v>
      </c>
      <c r="H1217" s="966" t="s">
        <v>70</v>
      </c>
      <c r="I1217" s="767"/>
      <c r="J1217" s="467">
        <v>5</v>
      </c>
      <c r="K1217" s="780"/>
      <c r="L1217" s="1076"/>
      <c r="M1217" s="1085" t="str">
        <f t="shared" si="219"/>
        <v/>
      </c>
      <c r="N1217" s="1216" t="str">
        <f t="shared" si="218"/>
        <v/>
      </c>
      <c r="O1217" s="1186"/>
      <c r="P1217" s="1013" t="str">
        <f t="shared" si="215"/>
        <v/>
      </c>
      <c r="Q1217" s="1272"/>
      <c r="R1217" s="1283"/>
      <c r="S1217" s="1014" t="str">
        <f t="shared" si="216"/>
        <v/>
      </c>
      <c r="T1217" s="1231" t="str">
        <f t="shared" si="220"/>
        <v>Sin Iniciar</v>
      </c>
      <c r="U1217" s="1164" t="str">
        <f t="shared" si="221"/>
        <v>6</v>
      </c>
      <c r="V1217" s="845"/>
      <c r="W1217" s="1302">
        <f t="shared" si="217"/>
        <v>1</v>
      </c>
    </row>
    <row r="1218" spans="1:23" s="105" customFormat="1" ht="35.25" hidden="1" customHeight="1" outlineLevel="3" thickBot="1" x14ac:dyDescent="0.3">
      <c r="A1218" s="1601"/>
      <c r="B1218" s="1559"/>
      <c r="C1218" s="966" t="s">
        <v>1768</v>
      </c>
      <c r="D1218" s="746"/>
      <c r="E1218" s="746"/>
      <c r="F1218" s="1197"/>
      <c r="G1218" s="559" t="s">
        <v>1655</v>
      </c>
      <c r="H1218" s="966" t="s">
        <v>70</v>
      </c>
      <c r="I1218" s="767"/>
      <c r="J1218" s="467">
        <v>5</v>
      </c>
      <c r="K1218" s="780"/>
      <c r="L1218" s="1076"/>
      <c r="M1218" s="1085" t="str">
        <f t="shared" si="219"/>
        <v/>
      </c>
      <c r="N1218" s="1216" t="str">
        <f t="shared" si="218"/>
        <v/>
      </c>
      <c r="O1218" s="1186"/>
      <c r="P1218" s="1013" t="str">
        <f t="shared" si="215"/>
        <v/>
      </c>
      <c r="Q1218" s="1272"/>
      <c r="R1218" s="1283"/>
      <c r="S1218" s="1014" t="str">
        <f t="shared" si="216"/>
        <v/>
      </c>
      <c r="T1218" s="1231" t="str">
        <f t="shared" si="220"/>
        <v>Sin Iniciar</v>
      </c>
      <c r="U1218" s="1164" t="str">
        <f t="shared" si="221"/>
        <v>6</v>
      </c>
      <c r="V1218" s="845"/>
      <c r="W1218" s="1302">
        <f t="shared" si="217"/>
        <v>1</v>
      </c>
    </row>
    <row r="1219" spans="1:23" s="105" customFormat="1" ht="35.25" hidden="1" customHeight="1" outlineLevel="3" thickBot="1" x14ac:dyDescent="0.3">
      <c r="A1219" s="1601"/>
      <c r="B1219" s="1559"/>
      <c r="C1219" s="966" t="s">
        <v>1768</v>
      </c>
      <c r="D1219" s="746"/>
      <c r="E1219" s="746"/>
      <c r="F1219" s="1197"/>
      <c r="G1219" s="559" t="s">
        <v>1656</v>
      </c>
      <c r="H1219" s="966" t="s">
        <v>70</v>
      </c>
      <c r="I1219" s="767"/>
      <c r="J1219" s="467">
        <v>5</v>
      </c>
      <c r="K1219" s="780"/>
      <c r="L1219" s="1076"/>
      <c r="M1219" s="1085" t="str">
        <f t="shared" si="219"/>
        <v/>
      </c>
      <c r="N1219" s="1216" t="str">
        <f t="shared" si="218"/>
        <v/>
      </c>
      <c r="O1219" s="1186"/>
      <c r="P1219" s="1013" t="str">
        <f t="shared" si="215"/>
        <v/>
      </c>
      <c r="Q1219" s="1272"/>
      <c r="R1219" s="1283"/>
      <c r="S1219" s="1014" t="str">
        <f t="shared" si="216"/>
        <v/>
      </c>
      <c r="T1219" s="1231" t="str">
        <f t="shared" si="220"/>
        <v>Sin Iniciar</v>
      </c>
      <c r="U1219" s="1164" t="str">
        <f t="shared" si="221"/>
        <v>6</v>
      </c>
      <c r="V1219" s="845"/>
      <c r="W1219" s="1302">
        <f t="shared" si="217"/>
        <v>1</v>
      </c>
    </row>
    <row r="1220" spans="1:23" s="105" customFormat="1" ht="35.25" hidden="1" customHeight="1" outlineLevel="3" thickBot="1" x14ac:dyDescent="0.3">
      <c r="A1220" s="1601"/>
      <c r="B1220" s="1559"/>
      <c r="C1220" s="966" t="s">
        <v>1768</v>
      </c>
      <c r="D1220" s="746"/>
      <c r="E1220" s="746"/>
      <c r="F1220" s="1197"/>
      <c r="G1220" s="559" t="s">
        <v>1657</v>
      </c>
      <c r="H1220" s="966" t="s">
        <v>70</v>
      </c>
      <c r="I1220" s="767"/>
      <c r="J1220" s="467">
        <v>5</v>
      </c>
      <c r="K1220" s="780"/>
      <c r="L1220" s="1076"/>
      <c r="M1220" s="1085" t="str">
        <f t="shared" si="219"/>
        <v/>
      </c>
      <c r="N1220" s="1216" t="str">
        <f t="shared" si="218"/>
        <v/>
      </c>
      <c r="O1220" s="1186"/>
      <c r="P1220" s="1013" t="str">
        <f t="shared" si="215"/>
        <v/>
      </c>
      <c r="Q1220" s="1272"/>
      <c r="R1220" s="1283"/>
      <c r="S1220" s="1014" t="str">
        <f t="shared" si="216"/>
        <v/>
      </c>
      <c r="T1220" s="1231" t="str">
        <f t="shared" si="220"/>
        <v>Sin Iniciar</v>
      </c>
      <c r="U1220" s="1164" t="str">
        <f t="shared" si="221"/>
        <v>6</v>
      </c>
      <c r="V1220" s="845"/>
      <c r="W1220" s="1302">
        <f t="shared" si="217"/>
        <v>1</v>
      </c>
    </row>
    <row r="1221" spans="1:23" s="105" customFormat="1" ht="35.25" hidden="1" customHeight="1" outlineLevel="3" thickBot="1" x14ac:dyDescent="0.3">
      <c r="A1221" s="1601"/>
      <c r="B1221" s="1559"/>
      <c r="C1221" s="966" t="s">
        <v>1768</v>
      </c>
      <c r="D1221" s="746"/>
      <c r="E1221" s="746"/>
      <c r="F1221" s="1197"/>
      <c r="G1221" s="559" t="s">
        <v>1658</v>
      </c>
      <c r="H1221" s="966" t="s">
        <v>70</v>
      </c>
      <c r="I1221" s="767"/>
      <c r="J1221" s="467">
        <v>5</v>
      </c>
      <c r="K1221" s="780"/>
      <c r="L1221" s="1076"/>
      <c r="M1221" s="1085" t="str">
        <f t="shared" si="219"/>
        <v/>
      </c>
      <c r="N1221" s="1216" t="str">
        <f t="shared" si="218"/>
        <v/>
      </c>
      <c r="O1221" s="1186"/>
      <c r="P1221" s="1013" t="str">
        <f t="shared" si="215"/>
        <v/>
      </c>
      <c r="Q1221" s="1272"/>
      <c r="R1221" s="1283"/>
      <c r="S1221" s="1014" t="str">
        <f t="shared" si="216"/>
        <v/>
      </c>
      <c r="T1221" s="1231" t="str">
        <f t="shared" si="220"/>
        <v>Sin Iniciar</v>
      </c>
      <c r="U1221" s="1164" t="str">
        <f t="shared" si="221"/>
        <v>6</v>
      </c>
      <c r="V1221" s="845"/>
      <c r="W1221" s="1302">
        <f t="shared" si="217"/>
        <v>1</v>
      </c>
    </row>
    <row r="1222" spans="1:23" s="105" customFormat="1" ht="35.25" hidden="1" customHeight="1" outlineLevel="3" thickBot="1" x14ac:dyDescent="0.3">
      <c r="A1222" s="1601"/>
      <c r="B1222" s="1559"/>
      <c r="C1222" s="966" t="s">
        <v>1768</v>
      </c>
      <c r="D1222" s="746"/>
      <c r="E1222" s="746"/>
      <c r="F1222" s="1197"/>
      <c r="G1222" s="559" t="s">
        <v>1659</v>
      </c>
      <c r="H1222" s="966" t="s">
        <v>70</v>
      </c>
      <c r="I1222" s="767"/>
      <c r="J1222" s="467">
        <v>5</v>
      </c>
      <c r="K1222" s="780"/>
      <c r="L1222" s="1076"/>
      <c r="M1222" s="1085" t="str">
        <f t="shared" si="219"/>
        <v/>
      </c>
      <c r="N1222" s="1216" t="str">
        <f t="shared" si="218"/>
        <v/>
      </c>
      <c r="O1222" s="1186"/>
      <c r="P1222" s="1013" t="str">
        <f t="shared" si="215"/>
        <v/>
      </c>
      <c r="Q1222" s="1272"/>
      <c r="R1222" s="1283"/>
      <c r="S1222" s="1014" t="str">
        <f t="shared" si="216"/>
        <v/>
      </c>
      <c r="T1222" s="1231" t="str">
        <f t="shared" si="220"/>
        <v>Sin Iniciar</v>
      </c>
      <c r="U1222" s="1164" t="str">
        <f t="shared" si="221"/>
        <v>6</v>
      </c>
      <c r="V1222" s="845"/>
      <c r="W1222" s="1302">
        <f t="shared" si="217"/>
        <v>1</v>
      </c>
    </row>
    <row r="1223" spans="1:23" s="105" customFormat="1" ht="35.25" hidden="1" customHeight="1" outlineLevel="3" thickBot="1" x14ac:dyDescent="0.3">
      <c r="A1223" s="1601"/>
      <c r="B1223" s="1559"/>
      <c r="C1223" s="966" t="s">
        <v>1768</v>
      </c>
      <c r="D1223" s="746"/>
      <c r="E1223" s="746"/>
      <c r="F1223" s="1197"/>
      <c r="G1223" s="559" t="s">
        <v>1660</v>
      </c>
      <c r="H1223" s="966" t="s">
        <v>70</v>
      </c>
      <c r="I1223" s="767"/>
      <c r="J1223" s="467">
        <v>5</v>
      </c>
      <c r="K1223" s="780"/>
      <c r="L1223" s="1076"/>
      <c r="M1223" s="1085" t="str">
        <f t="shared" si="219"/>
        <v/>
      </c>
      <c r="N1223" s="1216" t="str">
        <f t="shared" si="218"/>
        <v/>
      </c>
      <c r="O1223" s="1186"/>
      <c r="P1223" s="1013" t="str">
        <f t="shared" si="215"/>
        <v/>
      </c>
      <c r="Q1223" s="1272"/>
      <c r="R1223" s="1283"/>
      <c r="S1223" s="1014" t="str">
        <f t="shared" si="216"/>
        <v/>
      </c>
      <c r="T1223" s="1231" t="str">
        <f t="shared" si="220"/>
        <v>Sin Iniciar</v>
      </c>
      <c r="U1223" s="1164" t="str">
        <f t="shared" si="221"/>
        <v>6</v>
      </c>
      <c r="V1223" s="845"/>
      <c r="W1223" s="1302">
        <f t="shared" si="217"/>
        <v>1</v>
      </c>
    </row>
    <row r="1224" spans="1:23" s="105" customFormat="1" ht="35.25" hidden="1" customHeight="1" outlineLevel="3" thickBot="1" x14ac:dyDescent="0.3">
      <c r="A1224" s="1601"/>
      <c r="B1224" s="1559"/>
      <c r="C1224" s="966" t="s">
        <v>1768</v>
      </c>
      <c r="D1224" s="746"/>
      <c r="E1224" s="746"/>
      <c r="F1224" s="1197"/>
      <c r="G1224" s="559" t="s">
        <v>1661</v>
      </c>
      <c r="H1224" s="966" t="s">
        <v>70</v>
      </c>
      <c r="I1224" s="767"/>
      <c r="J1224" s="467">
        <v>5</v>
      </c>
      <c r="K1224" s="780"/>
      <c r="L1224" s="1076"/>
      <c r="M1224" s="1085" t="str">
        <f t="shared" si="219"/>
        <v/>
      </c>
      <c r="N1224" s="1216" t="str">
        <f t="shared" si="218"/>
        <v/>
      </c>
      <c r="O1224" s="1186"/>
      <c r="P1224" s="1013" t="str">
        <f t="shared" si="215"/>
        <v/>
      </c>
      <c r="Q1224" s="1272"/>
      <c r="R1224" s="1283"/>
      <c r="S1224" s="1014" t="str">
        <f t="shared" si="216"/>
        <v/>
      </c>
      <c r="T1224" s="1231" t="str">
        <f t="shared" si="220"/>
        <v>Sin Iniciar</v>
      </c>
      <c r="U1224" s="1164" t="str">
        <f t="shared" si="221"/>
        <v>6</v>
      </c>
      <c r="V1224" s="845"/>
      <c r="W1224" s="1302">
        <f t="shared" si="217"/>
        <v>1</v>
      </c>
    </row>
    <row r="1225" spans="1:23" s="105" customFormat="1" ht="35.25" hidden="1" customHeight="1" outlineLevel="3" thickBot="1" x14ac:dyDescent="0.3">
      <c r="A1225" s="1601"/>
      <c r="B1225" s="1559"/>
      <c r="C1225" s="966" t="s">
        <v>1768</v>
      </c>
      <c r="D1225" s="746"/>
      <c r="E1225" s="746"/>
      <c r="F1225" s="1197"/>
      <c r="G1225" s="559" t="s">
        <v>1662</v>
      </c>
      <c r="H1225" s="966" t="s">
        <v>70</v>
      </c>
      <c r="I1225" s="767"/>
      <c r="J1225" s="467">
        <v>5</v>
      </c>
      <c r="K1225" s="780"/>
      <c r="L1225" s="1076"/>
      <c r="M1225" s="1085" t="str">
        <f t="shared" si="219"/>
        <v/>
      </c>
      <c r="N1225" s="1216" t="str">
        <f t="shared" si="218"/>
        <v/>
      </c>
      <c r="O1225" s="1186"/>
      <c r="P1225" s="1013" t="str">
        <f t="shared" si="215"/>
        <v/>
      </c>
      <c r="Q1225" s="1272"/>
      <c r="R1225" s="1283"/>
      <c r="S1225" s="1014" t="str">
        <f t="shared" si="216"/>
        <v/>
      </c>
      <c r="T1225" s="1231" t="str">
        <f t="shared" si="220"/>
        <v>Sin Iniciar</v>
      </c>
      <c r="U1225" s="1164" t="str">
        <f t="shared" si="221"/>
        <v>6</v>
      </c>
      <c r="V1225" s="845"/>
      <c r="W1225" s="1302">
        <f t="shared" si="217"/>
        <v>1</v>
      </c>
    </row>
    <row r="1226" spans="1:23" s="105" customFormat="1" ht="35.25" hidden="1" customHeight="1" outlineLevel="3" thickBot="1" x14ac:dyDescent="0.3">
      <c r="A1226" s="1601"/>
      <c r="B1226" s="1559"/>
      <c r="C1226" s="966" t="s">
        <v>1768</v>
      </c>
      <c r="D1226" s="746"/>
      <c r="E1226" s="746"/>
      <c r="F1226" s="1197"/>
      <c r="G1226" s="559" t="s">
        <v>1663</v>
      </c>
      <c r="H1226" s="966" t="s">
        <v>70</v>
      </c>
      <c r="I1226" s="767"/>
      <c r="J1226" s="467">
        <v>5</v>
      </c>
      <c r="K1226" s="780"/>
      <c r="L1226" s="1076"/>
      <c r="M1226" s="1085" t="str">
        <f t="shared" si="219"/>
        <v/>
      </c>
      <c r="N1226" s="1216" t="str">
        <f t="shared" si="218"/>
        <v/>
      </c>
      <c r="O1226" s="1186"/>
      <c r="P1226" s="1013" t="str">
        <f t="shared" si="215"/>
        <v/>
      </c>
      <c r="Q1226" s="1272"/>
      <c r="R1226" s="1283"/>
      <c r="S1226" s="1014" t="str">
        <f t="shared" si="216"/>
        <v/>
      </c>
      <c r="T1226" s="1231" t="str">
        <f t="shared" si="220"/>
        <v>Sin Iniciar</v>
      </c>
      <c r="U1226" s="1164" t="str">
        <f t="shared" si="221"/>
        <v>6</v>
      </c>
      <c r="V1226" s="845"/>
      <c r="W1226" s="1302">
        <f t="shared" si="217"/>
        <v>1</v>
      </c>
    </row>
    <row r="1227" spans="1:23" s="105" customFormat="1" ht="35.25" hidden="1" customHeight="1" outlineLevel="3" thickBot="1" x14ac:dyDescent="0.3">
      <c r="A1227" s="1601"/>
      <c r="B1227" s="1559"/>
      <c r="C1227" s="966" t="s">
        <v>1768</v>
      </c>
      <c r="D1227" s="746"/>
      <c r="E1227" s="746"/>
      <c r="F1227" s="1197"/>
      <c r="G1227" s="559" t="s">
        <v>1664</v>
      </c>
      <c r="H1227" s="966" t="s">
        <v>70</v>
      </c>
      <c r="I1227" s="767"/>
      <c r="J1227" s="467">
        <v>5</v>
      </c>
      <c r="K1227" s="780"/>
      <c r="L1227" s="1076"/>
      <c r="M1227" s="1085" t="str">
        <f t="shared" si="219"/>
        <v/>
      </c>
      <c r="N1227" s="1216" t="str">
        <f t="shared" si="218"/>
        <v/>
      </c>
      <c r="O1227" s="1186"/>
      <c r="P1227" s="1013" t="str">
        <f t="shared" si="215"/>
        <v/>
      </c>
      <c r="Q1227" s="1272"/>
      <c r="R1227" s="1283"/>
      <c r="S1227" s="1014" t="str">
        <f t="shared" si="216"/>
        <v/>
      </c>
      <c r="T1227" s="1231" t="str">
        <f t="shared" si="220"/>
        <v>Sin Iniciar</v>
      </c>
      <c r="U1227" s="1164" t="str">
        <f t="shared" si="221"/>
        <v>6</v>
      </c>
      <c r="V1227" s="845"/>
      <c r="W1227" s="1302">
        <f t="shared" si="217"/>
        <v>1</v>
      </c>
    </row>
    <row r="1228" spans="1:23" s="105" customFormat="1" ht="35.25" hidden="1" customHeight="1" outlineLevel="3" thickBot="1" x14ac:dyDescent="0.3">
      <c r="A1228" s="1601"/>
      <c r="B1228" s="1559"/>
      <c r="C1228" s="966" t="s">
        <v>1768</v>
      </c>
      <c r="D1228" s="746"/>
      <c r="E1228" s="746"/>
      <c r="F1228" s="1197"/>
      <c r="G1228" s="559" t="s">
        <v>1665</v>
      </c>
      <c r="H1228" s="966" t="s">
        <v>70</v>
      </c>
      <c r="I1228" s="767"/>
      <c r="J1228" s="467">
        <v>5</v>
      </c>
      <c r="K1228" s="780"/>
      <c r="L1228" s="1076"/>
      <c r="M1228" s="1085" t="str">
        <f t="shared" si="219"/>
        <v/>
      </c>
      <c r="N1228" s="1216" t="str">
        <f t="shared" si="218"/>
        <v/>
      </c>
      <c r="O1228" s="1186"/>
      <c r="P1228" s="1013" t="str">
        <f t="shared" si="215"/>
        <v/>
      </c>
      <c r="Q1228" s="1272"/>
      <c r="R1228" s="1283"/>
      <c r="S1228" s="1014" t="str">
        <f t="shared" si="216"/>
        <v/>
      </c>
      <c r="T1228" s="1231" t="str">
        <f t="shared" si="220"/>
        <v>Sin Iniciar</v>
      </c>
      <c r="U1228" s="1164" t="str">
        <f t="shared" si="221"/>
        <v>6</v>
      </c>
      <c r="V1228" s="845"/>
      <c r="W1228" s="1302">
        <f t="shared" si="217"/>
        <v>1</v>
      </c>
    </row>
    <row r="1229" spans="1:23" s="105" customFormat="1" ht="35.25" hidden="1" customHeight="1" outlineLevel="3" thickBot="1" x14ac:dyDescent="0.3">
      <c r="A1229" s="1601"/>
      <c r="B1229" s="1559"/>
      <c r="C1229" s="966" t="s">
        <v>1768</v>
      </c>
      <c r="D1229" s="746"/>
      <c r="E1229" s="746"/>
      <c r="F1229" s="1197"/>
      <c r="G1229" s="559" t="s">
        <v>1666</v>
      </c>
      <c r="H1229" s="966" t="s">
        <v>70</v>
      </c>
      <c r="I1229" s="767"/>
      <c r="J1229" s="467">
        <v>5</v>
      </c>
      <c r="K1229" s="780"/>
      <c r="L1229" s="1076"/>
      <c r="M1229" s="1085" t="str">
        <f t="shared" si="219"/>
        <v/>
      </c>
      <c r="N1229" s="1216" t="str">
        <f t="shared" si="218"/>
        <v/>
      </c>
      <c r="O1229" s="1186"/>
      <c r="P1229" s="1013" t="str">
        <f t="shared" si="215"/>
        <v/>
      </c>
      <c r="Q1229" s="1272"/>
      <c r="R1229" s="1283"/>
      <c r="S1229" s="1014" t="str">
        <f t="shared" si="216"/>
        <v/>
      </c>
      <c r="T1229" s="1231" t="str">
        <f t="shared" si="220"/>
        <v>Sin Iniciar</v>
      </c>
      <c r="U1229" s="1164" t="str">
        <f t="shared" si="221"/>
        <v>6</v>
      </c>
      <c r="V1229" s="845"/>
      <c r="W1229" s="1302">
        <f t="shared" si="217"/>
        <v>1</v>
      </c>
    </row>
    <row r="1230" spans="1:23" s="105" customFormat="1" ht="35.25" hidden="1" customHeight="1" outlineLevel="3" thickBot="1" x14ac:dyDescent="0.3">
      <c r="A1230" s="1601"/>
      <c r="B1230" s="1559"/>
      <c r="C1230" s="966" t="s">
        <v>1768</v>
      </c>
      <c r="D1230" s="746"/>
      <c r="E1230" s="746"/>
      <c r="F1230" s="1197"/>
      <c r="G1230" s="559" t="s">
        <v>1667</v>
      </c>
      <c r="H1230" s="966" t="s">
        <v>70</v>
      </c>
      <c r="I1230" s="767"/>
      <c r="J1230" s="467">
        <v>5</v>
      </c>
      <c r="K1230" s="780"/>
      <c r="L1230" s="1076"/>
      <c r="M1230" s="1085" t="str">
        <f t="shared" si="219"/>
        <v/>
      </c>
      <c r="N1230" s="1216" t="str">
        <f t="shared" si="218"/>
        <v/>
      </c>
      <c r="O1230" s="1186"/>
      <c r="P1230" s="1013" t="str">
        <f t="shared" si="215"/>
        <v/>
      </c>
      <c r="Q1230" s="1272"/>
      <c r="R1230" s="1283"/>
      <c r="S1230" s="1014" t="str">
        <f t="shared" si="216"/>
        <v/>
      </c>
      <c r="T1230" s="1231" t="str">
        <f t="shared" si="220"/>
        <v>Sin Iniciar</v>
      </c>
      <c r="U1230" s="1164" t="str">
        <f t="shared" si="221"/>
        <v>6</v>
      </c>
      <c r="V1230" s="845"/>
      <c r="W1230" s="1302">
        <f t="shared" si="217"/>
        <v>1</v>
      </c>
    </row>
    <row r="1231" spans="1:23" s="105" customFormat="1" ht="35.25" hidden="1" customHeight="1" outlineLevel="3" thickBot="1" x14ac:dyDescent="0.3">
      <c r="A1231" s="1601"/>
      <c r="B1231" s="1559"/>
      <c r="C1231" s="966" t="s">
        <v>1768</v>
      </c>
      <c r="D1231" s="746"/>
      <c r="E1231" s="746"/>
      <c r="F1231" s="1197"/>
      <c r="G1231" s="559" t="s">
        <v>1668</v>
      </c>
      <c r="H1231" s="966" t="s">
        <v>70</v>
      </c>
      <c r="I1231" s="767"/>
      <c r="J1231" s="467">
        <v>5</v>
      </c>
      <c r="K1231" s="780"/>
      <c r="L1231" s="1076"/>
      <c r="M1231" s="1085" t="str">
        <f t="shared" si="219"/>
        <v/>
      </c>
      <c r="N1231" s="1216" t="str">
        <f t="shared" si="218"/>
        <v/>
      </c>
      <c r="O1231" s="1186"/>
      <c r="P1231" s="1013" t="str">
        <f t="shared" si="215"/>
        <v/>
      </c>
      <c r="Q1231" s="1272"/>
      <c r="R1231" s="1283"/>
      <c r="S1231" s="1014" t="str">
        <f t="shared" si="216"/>
        <v/>
      </c>
      <c r="T1231" s="1231" t="str">
        <f t="shared" si="220"/>
        <v>Sin Iniciar</v>
      </c>
      <c r="U1231" s="1164" t="str">
        <f t="shared" si="221"/>
        <v>6</v>
      </c>
      <c r="V1231" s="845"/>
      <c r="W1231" s="1302">
        <f t="shared" si="217"/>
        <v>1</v>
      </c>
    </row>
    <row r="1232" spans="1:23" s="105" customFormat="1" ht="35.25" hidden="1" customHeight="1" outlineLevel="3" thickBot="1" x14ac:dyDescent="0.3">
      <c r="A1232" s="1601"/>
      <c r="B1232" s="1559"/>
      <c r="C1232" s="966" t="s">
        <v>1768</v>
      </c>
      <c r="D1232" s="746"/>
      <c r="E1232" s="746"/>
      <c r="F1232" s="1197"/>
      <c r="G1232" s="559" t="s">
        <v>1669</v>
      </c>
      <c r="H1232" s="966" t="s">
        <v>70</v>
      </c>
      <c r="I1232" s="767"/>
      <c r="J1232" s="467">
        <v>5</v>
      </c>
      <c r="K1232" s="780"/>
      <c r="L1232" s="1076"/>
      <c r="M1232" s="1085" t="str">
        <f t="shared" si="219"/>
        <v/>
      </c>
      <c r="N1232" s="1216" t="str">
        <f t="shared" si="218"/>
        <v/>
      </c>
      <c r="O1232" s="1186"/>
      <c r="P1232" s="1013" t="str">
        <f t="shared" si="215"/>
        <v/>
      </c>
      <c r="Q1232" s="1272"/>
      <c r="R1232" s="1283"/>
      <c r="S1232" s="1014" t="str">
        <f t="shared" si="216"/>
        <v/>
      </c>
      <c r="T1232" s="1231" t="str">
        <f t="shared" si="220"/>
        <v>Sin Iniciar</v>
      </c>
      <c r="U1232" s="1164" t="str">
        <f t="shared" si="221"/>
        <v>6</v>
      </c>
      <c r="V1232" s="845"/>
      <c r="W1232" s="1302">
        <f t="shared" si="217"/>
        <v>1</v>
      </c>
    </row>
    <row r="1233" spans="1:23" s="105" customFormat="1" ht="35.25" hidden="1" customHeight="1" outlineLevel="3" thickBot="1" x14ac:dyDescent="0.3">
      <c r="A1233" s="1601"/>
      <c r="B1233" s="1559"/>
      <c r="C1233" s="966" t="s">
        <v>1768</v>
      </c>
      <c r="D1233" s="746"/>
      <c r="E1233" s="746"/>
      <c r="F1233" s="1197"/>
      <c r="G1233" s="559" t="s">
        <v>1670</v>
      </c>
      <c r="H1233" s="966" t="s">
        <v>70</v>
      </c>
      <c r="I1233" s="767"/>
      <c r="J1233" s="467">
        <v>5</v>
      </c>
      <c r="K1233" s="780"/>
      <c r="L1233" s="1076"/>
      <c r="M1233" s="1085" t="str">
        <f t="shared" si="219"/>
        <v/>
      </c>
      <c r="N1233" s="1216" t="str">
        <f t="shared" si="218"/>
        <v/>
      </c>
      <c r="O1233" s="1186"/>
      <c r="P1233" s="1013" t="str">
        <f t="shared" ref="P1233:P1263" si="222">+IF(N1233="","",IFERROR(IF(MONTH($C$2)&lt;MONTH(D1233),"",IF(E1233&lt;$C$2,1,IF(D1233&lt;$C$2,($C$2-D1233)/(E1233-D1233),0))),0))</f>
        <v/>
      </c>
      <c r="Q1233" s="1272"/>
      <c r="R1233" s="1283"/>
      <c r="S1233" s="1014" t="str">
        <f t="shared" ref="S1233:S1263" si="223">IF(P1233="","",IF(Q1233&gt;P1233,1,(Q1233/P1233)))</f>
        <v/>
      </c>
      <c r="T1233" s="1231" t="str">
        <f t="shared" si="220"/>
        <v>Sin Iniciar</v>
      </c>
      <c r="U1233" s="1164" t="str">
        <f t="shared" si="221"/>
        <v>6</v>
      </c>
      <c r="V1233" s="845"/>
      <c r="W1233" s="1302">
        <f t="shared" si="217"/>
        <v>1</v>
      </c>
    </row>
    <row r="1234" spans="1:23" s="105" customFormat="1" ht="35.25" hidden="1" customHeight="1" outlineLevel="3" thickBot="1" x14ac:dyDescent="0.3">
      <c r="A1234" s="1601"/>
      <c r="B1234" s="1559"/>
      <c r="C1234" s="966" t="s">
        <v>1768</v>
      </c>
      <c r="D1234" s="746"/>
      <c r="E1234" s="746"/>
      <c r="F1234" s="1197"/>
      <c r="G1234" s="559" t="s">
        <v>1671</v>
      </c>
      <c r="H1234" s="966" t="s">
        <v>70</v>
      </c>
      <c r="I1234" s="767"/>
      <c r="J1234" s="467">
        <v>5</v>
      </c>
      <c r="K1234" s="780"/>
      <c r="L1234" s="1076"/>
      <c r="M1234" s="1085" t="str">
        <f t="shared" si="219"/>
        <v/>
      </c>
      <c r="N1234" s="1216" t="str">
        <f t="shared" si="218"/>
        <v/>
      </c>
      <c r="O1234" s="1186"/>
      <c r="P1234" s="1013" t="str">
        <f t="shared" si="222"/>
        <v/>
      </c>
      <c r="Q1234" s="1272"/>
      <c r="R1234" s="1283"/>
      <c r="S1234" s="1014" t="str">
        <f t="shared" si="223"/>
        <v/>
      </c>
      <c r="T1234" s="1231" t="str">
        <f t="shared" si="220"/>
        <v>Sin Iniciar</v>
      </c>
      <c r="U1234" s="1164" t="str">
        <f t="shared" si="221"/>
        <v>6</v>
      </c>
      <c r="V1234" s="845"/>
      <c r="W1234" s="1302">
        <f t="shared" si="217"/>
        <v>1</v>
      </c>
    </row>
    <row r="1235" spans="1:23" s="105" customFormat="1" ht="35.25" hidden="1" customHeight="1" outlineLevel="3" thickBot="1" x14ac:dyDescent="0.3">
      <c r="A1235" s="1601"/>
      <c r="B1235" s="1559"/>
      <c r="C1235" s="966" t="s">
        <v>1768</v>
      </c>
      <c r="D1235" s="746"/>
      <c r="E1235" s="746"/>
      <c r="F1235" s="1197"/>
      <c r="G1235" s="559" t="s">
        <v>1672</v>
      </c>
      <c r="H1235" s="966" t="s">
        <v>70</v>
      </c>
      <c r="I1235" s="767"/>
      <c r="J1235" s="467">
        <v>5</v>
      </c>
      <c r="K1235" s="780"/>
      <c r="L1235" s="1076"/>
      <c r="M1235" s="1085" t="str">
        <f t="shared" si="219"/>
        <v/>
      </c>
      <c r="N1235" s="1216" t="str">
        <f t="shared" si="218"/>
        <v/>
      </c>
      <c r="O1235" s="1186"/>
      <c r="P1235" s="1013" t="str">
        <f t="shared" si="222"/>
        <v/>
      </c>
      <c r="Q1235" s="1272"/>
      <c r="R1235" s="1283"/>
      <c r="S1235" s="1014" t="str">
        <f t="shared" si="223"/>
        <v/>
      </c>
      <c r="T1235" s="1231" t="str">
        <f t="shared" si="220"/>
        <v>Sin Iniciar</v>
      </c>
      <c r="U1235" s="1164" t="str">
        <f t="shared" si="221"/>
        <v>6</v>
      </c>
      <c r="V1235" s="845"/>
      <c r="W1235" s="1302">
        <f t="shared" si="217"/>
        <v>1</v>
      </c>
    </row>
    <row r="1236" spans="1:23" s="105" customFormat="1" ht="35.25" hidden="1" customHeight="1" outlineLevel="3" thickBot="1" x14ac:dyDescent="0.3">
      <c r="A1236" s="1601"/>
      <c r="B1236" s="1559"/>
      <c r="C1236" s="966" t="s">
        <v>1768</v>
      </c>
      <c r="D1236" s="746"/>
      <c r="E1236" s="746"/>
      <c r="F1236" s="1197"/>
      <c r="G1236" s="559" t="s">
        <v>1673</v>
      </c>
      <c r="H1236" s="966" t="s">
        <v>70</v>
      </c>
      <c r="I1236" s="767"/>
      <c r="J1236" s="467">
        <v>5</v>
      </c>
      <c r="K1236" s="780"/>
      <c r="L1236" s="1076"/>
      <c r="M1236" s="1085" t="str">
        <f t="shared" si="219"/>
        <v/>
      </c>
      <c r="N1236" s="1216" t="str">
        <f t="shared" si="218"/>
        <v/>
      </c>
      <c r="O1236" s="1186"/>
      <c r="P1236" s="1013" t="str">
        <f t="shared" si="222"/>
        <v/>
      </c>
      <c r="Q1236" s="1272"/>
      <c r="R1236" s="1283"/>
      <c r="S1236" s="1014" t="str">
        <f t="shared" si="223"/>
        <v/>
      </c>
      <c r="T1236" s="1231" t="str">
        <f t="shared" si="220"/>
        <v>Sin Iniciar</v>
      </c>
      <c r="U1236" s="1164" t="str">
        <f t="shared" si="221"/>
        <v>6</v>
      </c>
      <c r="V1236" s="845"/>
      <c r="W1236" s="1302">
        <f t="shared" si="217"/>
        <v>1</v>
      </c>
    </row>
    <row r="1237" spans="1:23" s="105" customFormat="1" ht="35.25" hidden="1" customHeight="1" outlineLevel="3" thickBot="1" x14ac:dyDescent="0.3">
      <c r="A1237" s="1601"/>
      <c r="B1237" s="1559"/>
      <c r="C1237" s="966" t="s">
        <v>1768</v>
      </c>
      <c r="D1237" s="746"/>
      <c r="E1237" s="746"/>
      <c r="F1237" s="1197"/>
      <c r="G1237" s="559" t="s">
        <v>1674</v>
      </c>
      <c r="H1237" s="966" t="s">
        <v>70</v>
      </c>
      <c r="I1237" s="767"/>
      <c r="J1237" s="467">
        <v>5</v>
      </c>
      <c r="K1237" s="780"/>
      <c r="L1237" s="1076"/>
      <c r="M1237" s="1085" t="str">
        <f t="shared" si="219"/>
        <v/>
      </c>
      <c r="N1237" s="1216" t="str">
        <f t="shared" si="218"/>
        <v/>
      </c>
      <c r="O1237" s="1186"/>
      <c r="P1237" s="1013" t="str">
        <f t="shared" si="222"/>
        <v/>
      </c>
      <c r="Q1237" s="1272"/>
      <c r="R1237" s="1283"/>
      <c r="S1237" s="1014" t="str">
        <f t="shared" si="223"/>
        <v/>
      </c>
      <c r="T1237" s="1231" t="str">
        <f t="shared" si="220"/>
        <v>Sin Iniciar</v>
      </c>
      <c r="U1237" s="1164" t="str">
        <f t="shared" si="221"/>
        <v>6</v>
      </c>
      <c r="V1237" s="845"/>
      <c r="W1237" s="1302">
        <f t="shared" si="217"/>
        <v>1</v>
      </c>
    </row>
    <row r="1238" spans="1:23" s="105" customFormat="1" ht="35.25" hidden="1" customHeight="1" outlineLevel="3" thickBot="1" x14ac:dyDescent="0.3">
      <c r="A1238" s="1601"/>
      <c r="B1238" s="1559"/>
      <c r="C1238" s="966" t="s">
        <v>1768</v>
      </c>
      <c r="D1238" s="746"/>
      <c r="E1238" s="746"/>
      <c r="F1238" s="1197"/>
      <c r="G1238" s="559" t="s">
        <v>1675</v>
      </c>
      <c r="H1238" s="966" t="s">
        <v>70</v>
      </c>
      <c r="I1238" s="767"/>
      <c r="J1238" s="467">
        <v>5</v>
      </c>
      <c r="K1238" s="780"/>
      <c r="L1238" s="1076"/>
      <c r="M1238" s="1085" t="str">
        <f t="shared" si="219"/>
        <v/>
      </c>
      <c r="N1238" s="1216" t="str">
        <f t="shared" si="218"/>
        <v/>
      </c>
      <c r="O1238" s="1186"/>
      <c r="P1238" s="1013" t="str">
        <f t="shared" si="222"/>
        <v/>
      </c>
      <c r="Q1238" s="1272"/>
      <c r="R1238" s="1283"/>
      <c r="S1238" s="1014" t="str">
        <f t="shared" si="223"/>
        <v/>
      </c>
      <c r="T1238" s="1231" t="str">
        <f t="shared" si="220"/>
        <v>Sin Iniciar</v>
      </c>
      <c r="U1238" s="1164" t="str">
        <f t="shared" si="221"/>
        <v>6</v>
      </c>
      <c r="V1238" s="845"/>
      <c r="W1238" s="1302">
        <f t="shared" si="217"/>
        <v>1</v>
      </c>
    </row>
    <row r="1239" spans="1:23" s="105" customFormat="1" ht="35.25" hidden="1" customHeight="1" outlineLevel="3" thickBot="1" x14ac:dyDescent="0.3">
      <c r="A1239" s="1601"/>
      <c r="B1239" s="1559"/>
      <c r="C1239" s="966" t="s">
        <v>1768</v>
      </c>
      <c r="D1239" s="746"/>
      <c r="E1239" s="746"/>
      <c r="F1239" s="1197"/>
      <c r="G1239" s="559" t="s">
        <v>1676</v>
      </c>
      <c r="H1239" s="966" t="s">
        <v>70</v>
      </c>
      <c r="I1239" s="767"/>
      <c r="J1239" s="467">
        <v>5</v>
      </c>
      <c r="K1239" s="780"/>
      <c r="L1239" s="1076"/>
      <c r="M1239" s="1085" t="str">
        <f t="shared" si="219"/>
        <v/>
      </c>
      <c r="N1239" s="1216" t="str">
        <f t="shared" si="218"/>
        <v/>
      </c>
      <c r="O1239" s="1186"/>
      <c r="P1239" s="1013" t="str">
        <f t="shared" si="222"/>
        <v/>
      </c>
      <c r="Q1239" s="1272"/>
      <c r="R1239" s="1283"/>
      <c r="S1239" s="1014" t="str">
        <f t="shared" si="223"/>
        <v/>
      </c>
      <c r="T1239" s="1231" t="str">
        <f t="shared" si="220"/>
        <v>Sin Iniciar</v>
      </c>
      <c r="U1239" s="1164" t="str">
        <f t="shared" si="221"/>
        <v>6</v>
      </c>
      <c r="V1239" s="845"/>
      <c r="W1239" s="1302">
        <f t="shared" si="217"/>
        <v>1</v>
      </c>
    </row>
    <row r="1240" spans="1:23" s="105" customFormat="1" ht="35.25" hidden="1" customHeight="1" outlineLevel="3" thickBot="1" x14ac:dyDescent="0.3">
      <c r="A1240" s="1601"/>
      <c r="B1240" s="1559"/>
      <c r="C1240" s="966" t="s">
        <v>1768</v>
      </c>
      <c r="D1240" s="746"/>
      <c r="E1240" s="746"/>
      <c r="F1240" s="1197"/>
      <c r="G1240" s="559" t="s">
        <v>1677</v>
      </c>
      <c r="H1240" s="966" t="s">
        <v>70</v>
      </c>
      <c r="I1240" s="767"/>
      <c r="J1240" s="467">
        <v>1</v>
      </c>
      <c r="K1240" s="780"/>
      <c r="L1240" s="1076"/>
      <c r="M1240" s="1085" t="str">
        <f t="shared" si="219"/>
        <v/>
      </c>
      <c r="N1240" s="1216" t="str">
        <f t="shared" si="218"/>
        <v/>
      </c>
      <c r="O1240" s="1186"/>
      <c r="P1240" s="1013" t="str">
        <f t="shared" si="222"/>
        <v/>
      </c>
      <c r="Q1240" s="1272"/>
      <c r="R1240" s="1283"/>
      <c r="S1240" s="1014" t="str">
        <f t="shared" si="223"/>
        <v/>
      </c>
      <c r="T1240" s="1231" t="str">
        <f t="shared" si="220"/>
        <v>Sin Iniciar</v>
      </c>
      <c r="U1240" s="1164" t="str">
        <f t="shared" si="221"/>
        <v>6</v>
      </c>
      <c r="V1240" s="845"/>
      <c r="W1240" s="1302">
        <f t="shared" si="217"/>
        <v>1</v>
      </c>
    </row>
    <row r="1241" spans="1:23" s="105" customFormat="1" ht="35.25" hidden="1" customHeight="1" outlineLevel="3" thickBot="1" x14ac:dyDescent="0.3">
      <c r="A1241" s="1601"/>
      <c r="B1241" s="1559"/>
      <c r="C1241" s="966" t="s">
        <v>1768</v>
      </c>
      <c r="D1241" s="746"/>
      <c r="E1241" s="746"/>
      <c r="F1241" s="1197"/>
      <c r="G1241" s="559" t="s">
        <v>1678</v>
      </c>
      <c r="H1241" s="966" t="s">
        <v>70</v>
      </c>
      <c r="I1241" s="767"/>
      <c r="J1241" s="467">
        <v>1</v>
      </c>
      <c r="K1241" s="780"/>
      <c r="L1241" s="1076"/>
      <c r="M1241" s="1085" t="str">
        <f t="shared" si="219"/>
        <v/>
      </c>
      <c r="N1241" s="1216" t="str">
        <f t="shared" si="218"/>
        <v/>
      </c>
      <c r="O1241" s="1186"/>
      <c r="P1241" s="1013" t="str">
        <f t="shared" si="222"/>
        <v/>
      </c>
      <c r="Q1241" s="1272"/>
      <c r="R1241" s="1283"/>
      <c r="S1241" s="1014" t="str">
        <f t="shared" si="223"/>
        <v/>
      </c>
      <c r="T1241" s="1231" t="str">
        <f t="shared" si="220"/>
        <v>Sin Iniciar</v>
      </c>
      <c r="U1241" s="1164" t="str">
        <f t="shared" si="221"/>
        <v>6</v>
      </c>
      <c r="V1241" s="845"/>
      <c r="W1241" s="1302">
        <f t="shared" si="217"/>
        <v>1</v>
      </c>
    </row>
    <row r="1242" spans="1:23" s="105" customFormat="1" ht="35.25" hidden="1" customHeight="1" outlineLevel="3" thickBot="1" x14ac:dyDescent="0.3">
      <c r="A1242" s="1601"/>
      <c r="B1242" s="1559"/>
      <c r="C1242" s="966" t="s">
        <v>1768</v>
      </c>
      <c r="D1242" s="746"/>
      <c r="E1242" s="746"/>
      <c r="F1242" s="1197"/>
      <c r="G1242" s="559" t="s">
        <v>1679</v>
      </c>
      <c r="H1242" s="966" t="s">
        <v>70</v>
      </c>
      <c r="I1242" s="767"/>
      <c r="J1242" s="467">
        <v>1</v>
      </c>
      <c r="K1242" s="780"/>
      <c r="L1242" s="1076"/>
      <c r="M1242" s="1085" t="str">
        <f t="shared" si="219"/>
        <v/>
      </c>
      <c r="N1242" s="1216" t="str">
        <f t="shared" si="218"/>
        <v/>
      </c>
      <c r="O1242" s="1186"/>
      <c r="P1242" s="1013" t="str">
        <f t="shared" si="222"/>
        <v/>
      </c>
      <c r="Q1242" s="1272"/>
      <c r="R1242" s="1283"/>
      <c r="S1242" s="1014" t="str">
        <f t="shared" si="223"/>
        <v/>
      </c>
      <c r="T1242" s="1231" t="str">
        <f t="shared" si="220"/>
        <v>Sin Iniciar</v>
      </c>
      <c r="U1242" s="1164" t="str">
        <f t="shared" si="221"/>
        <v>6</v>
      </c>
      <c r="V1242" s="845"/>
      <c r="W1242" s="1302">
        <f t="shared" si="217"/>
        <v>1</v>
      </c>
    </row>
    <row r="1243" spans="1:23" s="105" customFormat="1" ht="35.25" hidden="1" customHeight="1" outlineLevel="3" thickBot="1" x14ac:dyDescent="0.3">
      <c r="A1243" s="1601"/>
      <c r="B1243" s="1559"/>
      <c r="C1243" s="966" t="s">
        <v>1768</v>
      </c>
      <c r="D1243" s="746"/>
      <c r="E1243" s="746"/>
      <c r="F1243" s="1197"/>
      <c r="G1243" s="559" t="s">
        <v>1680</v>
      </c>
      <c r="H1243" s="966" t="s">
        <v>70</v>
      </c>
      <c r="I1243" s="767"/>
      <c r="J1243" s="467">
        <v>1</v>
      </c>
      <c r="K1243" s="780"/>
      <c r="L1243" s="1076"/>
      <c r="M1243" s="1085" t="str">
        <f t="shared" si="219"/>
        <v/>
      </c>
      <c r="N1243" s="1216" t="str">
        <f t="shared" si="218"/>
        <v/>
      </c>
      <c r="O1243" s="1186"/>
      <c r="P1243" s="1013" t="str">
        <f t="shared" si="222"/>
        <v/>
      </c>
      <c r="Q1243" s="1272"/>
      <c r="R1243" s="1283"/>
      <c r="S1243" s="1014" t="str">
        <f t="shared" si="223"/>
        <v/>
      </c>
      <c r="T1243" s="1231" t="str">
        <f t="shared" si="220"/>
        <v>Sin Iniciar</v>
      </c>
      <c r="U1243" s="1164" t="str">
        <f t="shared" si="221"/>
        <v>6</v>
      </c>
      <c r="V1243" s="845"/>
      <c r="W1243" s="1302">
        <f t="shared" si="217"/>
        <v>1</v>
      </c>
    </row>
    <row r="1244" spans="1:23" s="105" customFormat="1" ht="35.25" hidden="1" customHeight="1" outlineLevel="3" thickBot="1" x14ac:dyDescent="0.3">
      <c r="A1244" s="1601"/>
      <c r="B1244" s="1559"/>
      <c r="C1244" s="966" t="s">
        <v>1768</v>
      </c>
      <c r="D1244" s="746"/>
      <c r="E1244" s="746"/>
      <c r="F1244" s="1197"/>
      <c r="G1244" s="559" t="s">
        <v>1619</v>
      </c>
      <c r="H1244" s="966" t="s">
        <v>70</v>
      </c>
      <c r="I1244" s="767"/>
      <c r="J1244" s="467">
        <v>60</v>
      </c>
      <c r="K1244" s="780"/>
      <c r="L1244" s="1076"/>
      <c r="M1244" s="1085" t="str">
        <f t="shared" si="219"/>
        <v/>
      </c>
      <c r="N1244" s="1216" t="str">
        <f t="shared" si="218"/>
        <v/>
      </c>
      <c r="O1244" s="1186"/>
      <c r="P1244" s="1013" t="str">
        <f t="shared" si="222"/>
        <v/>
      </c>
      <c r="Q1244" s="1272"/>
      <c r="R1244" s="1283"/>
      <c r="S1244" s="1014" t="str">
        <f t="shared" si="223"/>
        <v/>
      </c>
      <c r="T1244" s="1231" t="str">
        <f t="shared" si="220"/>
        <v>Sin Iniciar</v>
      </c>
      <c r="U1244" s="1164" t="str">
        <f t="shared" si="221"/>
        <v>6</v>
      </c>
      <c r="V1244" s="845"/>
      <c r="W1244" s="1302">
        <f t="shared" si="217"/>
        <v>1</v>
      </c>
    </row>
    <row r="1245" spans="1:23" s="105" customFormat="1" ht="35.25" hidden="1" customHeight="1" outlineLevel="3" thickBot="1" x14ac:dyDescent="0.3">
      <c r="A1245" s="1601"/>
      <c r="B1245" s="1559"/>
      <c r="C1245" s="966" t="s">
        <v>1768</v>
      </c>
      <c r="D1245" s="746"/>
      <c r="E1245" s="746"/>
      <c r="F1245" s="1197"/>
      <c r="G1245" s="559" t="s">
        <v>1620</v>
      </c>
      <c r="H1245" s="966" t="s">
        <v>70</v>
      </c>
      <c r="I1245" s="767"/>
      <c r="J1245" s="467">
        <v>60</v>
      </c>
      <c r="K1245" s="780"/>
      <c r="L1245" s="1076"/>
      <c r="M1245" s="1085" t="str">
        <f t="shared" si="219"/>
        <v/>
      </c>
      <c r="N1245" s="1216" t="str">
        <f t="shared" si="218"/>
        <v/>
      </c>
      <c r="O1245" s="1186"/>
      <c r="P1245" s="1013" t="str">
        <f t="shared" si="222"/>
        <v/>
      </c>
      <c r="Q1245" s="1272"/>
      <c r="R1245" s="1283"/>
      <c r="S1245" s="1014" t="str">
        <f t="shared" si="223"/>
        <v/>
      </c>
      <c r="T1245" s="1231" t="str">
        <f t="shared" si="220"/>
        <v>Sin Iniciar</v>
      </c>
      <c r="U1245" s="1164" t="str">
        <f t="shared" si="221"/>
        <v>6</v>
      </c>
      <c r="V1245" s="845"/>
      <c r="W1245" s="1302">
        <f t="shared" si="217"/>
        <v>1</v>
      </c>
    </row>
    <row r="1246" spans="1:23" s="105" customFormat="1" ht="35.25" hidden="1" customHeight="1" outlineLevel="3" thickBot="1" x14ac:dyDescent="0.3">
      <c r="A1246" s="1601"/>
      <c r="B1246" s="1559"/>
      <c r="C1246" s="966" t="s">
        <v>1768</v>
      </c>
      <c r="D1246" s="746"/>
      <c r="E1246" s="746"/>
      <c r="F1246" s="1197"/>
      <c r="G1246" s="559" t="s">
        <v>1621</v>
      </c>
      <c r="H1246" s="966" t="s">
        <v>70</v>
      </c>
      <c r="I1246" s="767"/>
      <c r="J1246" s="467">
        <v>60</v>
      </c>
      <c r="K1246" s="780"/>
      <c r="L1246" s="1076"/>
      <c r="M1246" s="1085" t="str">
        <f t="shared" si="219"/>
        <v/>
      </c>
      <c r="N1246" s="1216" t="str">
        <f t="shared" si="218"/>
        <v/>
      </c>
      <c r="O1246" s="1186"/>
      <c r="P1246" s="1013" t="str">
        <f t="shared" si="222"/>
        <v/>
      </c>
      <c r="Q1246" s="1272"/>
      <c r="R1246" s="1283"/>
      <c r="S1246" s="1014" t="str">
        <f t="shared" si="223"/>
        <v/>
      </c>
      <c r="T1246" s="1231" t="str">
        <f t="shared" si="220"/>
        <v>Sin Iniciar</v>
      </c>
      <c r="U1246" s="1164" t="str">
        <f t="shared" si="221"/>
        <v>6</v>
      </c>
      <c r="V1246" s="845"/>
      <c r="W1246" s="1302">
        <f t="shared" si="217"/>
        <v>1</v>
      </c>
    </row>
    <row r="1247" spans="1:23" s="105" customFormat="1" ht="35.25" hidden="1" customHeight="1" outlineLevel="3" thickBot="1" x14ac:dyDescent="0.3">
      <c r="A1247" s="1601"/>
      <c r="B1247" s="1559"/>
      <c r="C1247" s="966" t="s">
        <v>1768</v>
      </c>
      <c r="D1247" s="746"/>
      <c r="E1247" s="746"/>
      <c r="F1247" s="1197"/>
      <c r="G1247" s="559" t="s">
        <v>1681</v>
      </c>
      <c r="H1247" s="966" t="s">
        <v>70</v>
      </c>
      <c r="I1247" s="767"/>
      <c r="J1247" s="467">
        <v>5</v>
      </c>
      <c r="K1247" s="780"/>
      <c r="L1247" s="1076"/>
      <c r="M1247" s="1085" t="str">
        <f t="shared" si="219"/>
        <v/>
      </c>
      <c r="N1247" s="1216" t="str">
        <f t="shared" si="218"/>
        <v/>
      </c>
      <c r="O1247" s="1186"/>
      <c r="P1247" s="1013" t="str">
        <f t="shared" si="222"/>
        <v/>
      </c>
      <c r="Q1247" s="1272"/>
      <c r="R1247" s="1283"/>
      <c r="S1247" s="1014" t="str">
        <f t="shared" si="223"/>
        <v/>
      </c>
      <c r="T1247" s="1231" t="str">
        <f t="shared" si="220"/>
        <v>Sin Iniciar</v>
      </c>
      <c r="U1247" s="1164" t="str">
        <f t="shared" si="221"/>
        <v>6</v>
      </c>
      <c r="V1247" s="845"/>
      <c r="W1247" s="1302">
        <f t="shared" ref="W1247:W1310" si="224">1-R1247</f>
        <v>1</v>
      </c>
    </row>
    <row r="1248" spans="1:23" s="105" customFormat="1" ht="35.25" hidden="1" customHeight="1" outlineLevel="3" thickBot="1" x14ac:dyDescent="0.3">
      <c r="A1248" s="1601"/>
      <c r="B1248" s="1559"/>
      <c r="C1248" s="966" t="s">
        <v>1768</v>
      </c>
      <c r="D1248" s="746"/>
      <c r="E1248" s="746"/>
      <c r="F1248" s="1197"/>
      <c r="G1248" s="559" t="s">
        <v>1682</v>
      </c>
      <c r="H1248" s="966" t="s">
        <v>70</v>
      </c>
      <c r="I1248" s="767"/>
      <c r="J1248" s="467">
        <v>5</v>
      </c>
      <c r="K1248" s="780"/>
      <c r="L1248" s="1076"/>
      <c r="M1248" s="1085" t="str">
        <f t="shared" si="219"/>
        <v/>
      </c>
      <c r="N1248" s="1216" t="str">
        <f t="shared" si="218"/>
        <v/>
      </c>
      <c r="O1248" s="1186"/>
      <c r="P1248" s="1013" t="str">
        <f t="shared" si="222"/>
        <v/>
      </c>
      <c r="Q1248" s="1272"/>
      <c r="R1248" s="1283"/>
      <c r="S1248" s="1014" t="str">
        <f t="shared" si="223"/>
        <v/>
      </c>
      <c r="T1248" s="1231" t="str">
        <f t="shared" si="220"/>
        <v>Sin Iniciar</v>
      </c>
      <c r="U1248" s="1164" t="str">
        <f t="shared" si="221"/>
        <v>6</v>
      </c>
      <c r="V1248" s="845"/>
      <c r="W1248" s="1302">
        <f t="shared" si="224"/>
        <v>1</v>
      </c>
    </row>
    <row r="1249" spans="1:25" s="105" customFormat="1" ht="35.25" hidden="1" customHeight="1" outlineLevel="3" thickBot="1" x14ac:dyDescent="0.3">
      <c r="A1249" s="1601"/>
      <c r="B1249" s="1559"/>
      <c r="C1249" s="966" t="s">
        <v>1768</v>
      </c>
      <c r="D1249" s="746"/>
      <c r="E1249" s="746"/>
      <c r="F1249" s="1197"/>
      <c r="G1249" s="559" t="s">
        <v>1683</v>
      </c>
      <c r="H1249" s="966" t="s">
        <v>70</v>
      </c>
      <c r="I1249" s="767"/>
      <c r="J1249" s="467">
        <v>5</v>
      </c>
      <c r="K1249" s="780"/>
      <c r="L1249" s="1076"/>
      <c r="M1249" s="1085" t="str">
        <f t="shared" si="219"/>
        <v/>
      </c>
      <c r="N1249" s="1216" t="str">
        <f t="shared" ref="N1249:N1290" si="225">+IF(D1249="","",IF(AND(MONTH($C$2)&gt;=MONTH(D1249),MONTH($C$2)&lt;=MONTH(E1249)),"X",""))</f>
        <v/>
      </c>
      <c r="O1249" s="1186"/>
      <c r="P1249" s="1013" t="str">
        <f t="shared" si="222"/>
        <v/>
      </c>
      <c r="Q1249" s="1272"/>
      <c r="R1249" s="1283"/>
      <c r="S1249" s="1014" t="str">
        <f t="shared" si="223"/>
        <v/>
      </c>
      <c r="T1249" s="1231" t="str">
        <f t="shared" si="220"/>
        <v>Sin Iniciar</v>
      </c>
      <c r="U1249" s="1164" t="str">
        <f t="shared" si="221"/>
        <v>6</v>
      </c>
      <c r="V1249" s="845"/>
      <c r="W1249" s="1302">
        <f t="shared" si="224"/>
        <v>1</v>
      </c>
    </row>
    <row r="1250" spans="1:25" s="105" customFormat="1" ht="35.25" hidden="1" customHeight="1" outlineLevel="3" thickBot="1" x14ac:dyDescent="0.3">
      <c r="A1250" s="1601"/>
      <c r="B1250" s="1559"/>
      <c r="C1250" s="966" t="s">
        <v>1768</v>
      </c>
      <c r="D1250" s="746"/>
      <c r="E1250" s="746"/>
      <c r="F1250" s="1197"/>
      <c r="G1250" s="559" t="s">
        <v>1684</v>
      </c>
      <c r="H1250" s="966" t="s">
        <v>70</v>
      </c>
      <c r="I1250" s="767"/>
      <c r="J1250" s="467">
        <v>5</v>
      </c>
      <c r="K1250" s="780"/>
      <c r="L1250" s="1076"/>
      <c r="M1250" s="1085" t="str">
        <f t="shared" si="219"/>
        <v/>
      </c>
      <c r="N1250" s="1216" t="str">
        <f t="shared" si="225"/>
        <v/>
      </c>
      <c r="O1250" s="1186"/>
      <c r="P1250" s="1013" t="str">
        <f t="shared" si="222"/>
        <v/>
      </c>
      <c r="Q1250" s="1272"/>
      <c r="R1250" s="1283"/>
      <c r="S1250" s="1014" t="str">
        <f t="shared" si="223"/>
        <v/>
      </c>
      <c r="T1250" s="1231" t="str">
        <f t="shared" si="220"/>
        <v>Sin Iniciar</v>
      </c>
      <c r="U1250" s="1164" t="str">
        <f t="shared" si="221"/>
        <v>6</v>
      </c>
      <c r="V1250" s="845"/>
      <c r="W1250" s="1302">
        <f t="shared" si="224"/>
        <v>1</v>
      </c>
    </row>
    <row r="1251" spans="1:25" s="105" customFormat="1" ht="35.25" hidden="1" customHeight="1" outlineLevel="3" thickBot="1" x14ac:dyDescent="0.3">
      <c r="A1251" s="1601"/>
      <c r="B1251" s="1559"/>
      <c r="C1251" s="966" t="s">
        <v>1768</v>
      </c>
      <c r="D1251" s="746"/>
      <c r="E1251" s="746"/>
      <c r="F1251" s="1197"/>
      <c r="G1251" s="559" t="s">
        <v>1685</v>
      </c>
      <c r="H1251" s="966" t="s">
        <v>70</v>
      </c>
      <c r="I1251" s="767"/>
      <c r="J1251" s="467">
        <v>5</v>
      </c>
      <c r="K1251" s="780"/>
      <c r="L1251" s="1076"/>
      <c r="M1251" s="1085" t="str">
        <f t="shared" si="219"/>
        <v/>
      </c>
      <c r="N1251" s="1216" t="str">
        <f t="shared" si="225"/>
        <v/>
      </c>
      <c r="O1251" s="1186"/>
      <c r="P1251" s="1013" t="str">
        <f t="shared" si="222"/>
        <v/>
      </c>
      <c r="Q1251" s="1272"/>
      <c r="R1251" s="1283"/>
      <c r="S1251" s="1014" t="str">
        <f t="shared" si="223"/>
        <v/>
      </c>
      <c r="T1251" s="1231" t="str">
        <f t="shared" si="220"/>
        <v>Sin Iniciar</v>
      </c>
      <c r="U1251" s="1164" t="str">
        <f t="shared" si="221"/>
        <v>6</v>
      </c>
      <c r="V1251" s="845"/>
      <c r="W1251" s="1302">
        <f t="shared" si="224"/>
        <v>1</v>
      </c>
    </row>
    <row r="1252" spans="1:25" s="105" customFormat="1" ht="35.25" hidden="1" customHeight="1" outlineLevel="3" thickBot="1" x14ac:dyDescent="0.3">
      <c r="A1252" s="1601"/>
      <c r="B1252" s="1559"/>
      <c r="C1252" s="966" t="s">
        <v>1768</v>
      </c>
      <c r="D1252" s="746"/>
      <c r="E1252" s="746"/>
      <c r="F1252" s="1197"/>
      <c r="G1252" s="559" t="s">
        <v>1686</v>
      </c>
      <c r="H1252" s="966" t="s">
        <v>70</v>
      </c>
      <c r="I1252" s="767"/>
      <c r="J1252" s="467">
        <v>5</v>
      </c>
      <c r="K1252" s="780"/>
      <c r="L1252" s="1076"/>
      <c r="M1252" s="1085" t="str">
        <f t="shared" si="219"/>
        <v/>
      </c>
      <c r="N1252" s="1216" t="str">
        <f t="shared" si="225"/>
        <v/>
      </c>
      <c r="O1252" s="1186"/>
      <c r="P1252" s="1013" t="str">
        <f t="shared" si="222"/>
        <v/>
      </c>
      <c r="Q1252" s="1272"/>
      <c r="R1252" s="1283"/>
      <c r="S1252" s="1014" t="str">
        <f t="shared" si="223"/>
        <v/>
      </c>
      <c r="T1252" s="1231" t="str">
        <f t="shared" si="220"/>
        <v>Sin Iniciar</v>
      </c>
      <c r="U1252" s="1164" t="str">
        <f t="shared" si="221"/>
        <v>6</v>
      </c>
      <c r="V1252" s="845"/>
      <c r="W1252" s="1302">
        <f t="shared" si="224"/>
        <v>1</v>
      </c>
    </row>
    <row r="1253" spans="1:25" s="105" customFormat="1" ht="35.25" hidden="1" customHeight="1" outlineLevel="3" thickBot="1" x14ac:dyDescent="0.3">
      <c r="A1253" s="1601"/>
      <c r="B1253" s="1559"/>
      <c r="C1253" s="966" t="s">
        <v>1768</v>
      </c>
      <c r="D1253" s="746"/>
      <c r="E1253" s="746"/>
      <c r="F1253" s="1197"/>
      <c r="G1253" s="559" t="s">
        <v>1687</v>
      </c>
      <c r="H1253" s="966" t="s">
        <v>70</v>
      </c>
      <c r="I1253" s="767"/>
      <c r="J1253" s="467">
        <v>5</v>
      </c>
      <c r="K1253" s="780"/>
      <c r="L1253" s="1076"/>
      <c r="M1253" s="1085" t="str">
        <f t="shared" si="219"/>
        <v/>
      </c>
      <c r="N1253" s="1216" t="str">
        <f t="shared" si="225"/>
        <v/>
      </c>
      <c r="O1253" s="1186"/>
      <c r="P1253" s="1013" t="str">
        <f t="shared" si="222"/>
        <v/>
      </c>
      <c r="Q1253" s="1272"/>
      <c r="R1253" s="1283"/>
      <c r="S1253" s="1014" t="str">
        <f t="shared" si="223"/>
        <v/>
      </c>
      <c r="T1253" s="1231" t="str">
        <f t="shared" si="220"/>
        <v>Sin Iniciar</v>
      </c>
      <c r="U1253" s="1164" t="str">
        <f t="shared" si="221"/>
        <v>6</v>
      </c>
      <c r="V1253" s="845"/>
      <c r="W1253" s="1302">
        <f t="shared" si="224"/>
        <v>1</v>
      </c>
    </row>
    <row r="1254" spans="1:25" s="105" customFormat="1" ht="35.25" hidden="1" customHeight="1" outlineLevel="3" thickBot="1" x14ac:dyDescent="0.3">
      <c r="A1254" s="1601"/>
      <c r="B1254" s="1559"/>
      <c r="C1254" s="966" t="s">
        <v>1768</v>
      </c>
      <c r="D1254" s="746"/>
      <c r="E1254" s="746"/>
      <c r="F1254" s="1197"/>
      <c r="G1254" s="559" t="s">
        <v>1688</v>
      </c>
      <c r="H1254" s="966" t="s">
        <v>70</v>
      </c>
      <c r="I1254" s="767"/>
      <c r="J1254" s="467">
        <v>5</v>
      </c>
      <c r="K1254" s="780"/>
      <c r="L1254" s="1076"/>
      <c r="M1254" s="1085" t="str">
        <f t="shared" si="219"/>
        <v/>
      </c>
      <c r="N1254" s="1216" t="str">
        <f t="shared" si="225"/>
        <v/>
      </c>
      <c r="O1254" s="1186"/>
      <c r="P1254" s="1013" t="str">
        <f t="shared" si="222"/>
        <v/>
      </c>
      <c r="Q1254" s="1272"/>
      <c r="R1254" s="1283"/>
      <c r="S1254" s="1014" t="str">
        <f t="shared" si="223"/>
        <v/>
      </c>
      <c r="T1254" s="1231" t="str">
        <f t="shared" si="220"/>
        <v>Sin Iniciar</v>
      </c>
      <c r="U1254" s="1164" t="str">
        <f t="shared" si="221"/>
        <v>6</v>
      </c>
      <c r="V1254" s="845"/>
      <c r="W1254" s="1302">
        <f t="shared" si="224"/>
        <v>1</v>
      </c>
    </row>
    <row r="1255" spans="1:25" s="105" customFormat="1" ht="35.25" hidden="1" customHeight="1" outlineLevel="3" thickBot="1" x14ac:dyDescent="0.3">
      <c r="A1255" s="1601"/>
      <c r="B1255" s="1559"/>
      <c r="C1255" s="966" t="s">
        <v>1768</v>
      </c>
      <c r="D1255" s="746"/>
      <c r="E1255" s="746"/>
      <c r="F1255" s="1197"/>
      <c r="G1255" s="559" t="s">
        <v>1622</v>
      </c>
      <c r="H1255" s="966" t="s">
        <v>70</v>
      </c>
      <c r="I1255" s="767"/>
      <c r="J1255" s="467">
        <v>1</v>
      </c>
      <c r="K1255" s="780"/>
      <c r="L1255" s="1076"/>
      <c r="M1255" s="1085" t="str">
        <f t="shared" si="219"/>
        <v/>
      </c>
      <c r="N1255" s="1216" t="str">
        <f t="shared" si="225"/>
        <v/>
      </c>
      <c r="O1255" s="1186"/>
      <c r="P1255" s="1013" t="str">
        <f t="shared" si="222"/>
        <v/>
      </c>
      <c r="Q1255" s="1272"/>
      <c r="R1255" s="1283"/>
      <c r="S1255" s="1014" t="str">
        <f t="shared" si="223"/>
        <v/>
      </c>
      <c r="T1255" s="1231" t="str">
        <f t="shared" si="220"/>
        <v>Sin Iniciar</v>
      </c>
      <c r="U1255" s="1164" t="str">
        <f t="shared" si="221"/>
        <v>6</v>
      </c>
      <c r="V1255" s="845"/>
      <c r="W1255" s="1302">
        <f t="shared" si="224"/>
        <v>1</v>
      </c>
    </row>
    <row r="1256" spans="1:25" s="105" customFormat="1" ht="35.25" hidden="1" customHeight="1" outlineLevel="3" thickBot="1" x14ac:dyDescent="0.3">
      <c r="A1256" s="1601"/>
      <c r="B1256" s="1559"/>
      <c r="C1256" s="966" t="s">
        <v>1768</v>
      </c>
      <c r="D1256" s="746"/>
      <c r="E1256" s="746"/>
      <c r="F1256" s="1197"/>
      <c r="G1256" s="559" t="s">
        <v>1623</v>
      </c>
      <c r="H1256" s="966" t="s">
        <v>70</v>
      </c>
      <c r="I1256" s="767"/>
      <c r="J1256" s="467">
        <v>40</v>
      </c>
      <c r="K1256" s="780"/>
      <c r="L1256" s="1076"/>
      <c r="M1256" s="1085" t="str">
        <f t="shared" si="219"/>
        <v/>
      </c>
      <c r="N1256" s="1216" t="str">
        <f t="shared" si="225"/>
        <v/>
      </c>
      <c r="O1256" s="1186"/>
      <c r="P1256" s="1013" t="str">
        <f t="shared" si="222"/>
        <v/>
      </c>
      <c r="Q1256" s="1272"/>
      <c r="R1256" s="1283"/>
      <c r="S1256" s="1014" t="str">
        <f t="shared" si="223"/>
        <v/>
      </c>
      <c r="T1256" s="1231" t="str">
        <f t="shared" si="220"/>
        <v>Sin Iniciar</v>
      </c>
      <c r="U1256" s="1164" t="str">
        <f t="shared" si="221"/>
        <v>6</v>
      </c>
      <c r="V1256" s="845"/>
      <c r="W1256" s="1302">
        <f t="shared" si="224"/>
        <v>1</v>
      </c>
    </row>
    <row r="1257" spans="1:25" s="105" customFormat="1" ht="35.25" hidden="1" customHeight="1" outlineLevel="3" thickBot="1" x14ac:dyDescent="0.3">
      <c r="A1257" s="1601"/>
      <c r="B1257" s="1559"/>
      <c r="C1257" s="966" t="s">
        <v>1768</v>
      </c>
      <c r="D1257" s="746"/>
      <c r="E1257" s="746"/>
      <c r="F1257" s="1197"/>
      <c r="G1257" s="559" t="s">
        <v>1624</v>
      </c>
      <c r="H1257" s="966" t="s">
        <v>70</v>
      </c>
      <c r="I1257" s="767"/>
      <c r="J1257" s="467">
        <v>40</v>
      </c>
      <c r="K1257" s="780"/>
      <c r="L1257" s="1076"/>
      <c r="M1257" s="1085" t="str">
        <f t="shared" si="219"/>
        <v/>
      </c>
      <c r="N1257" s="1216" t="str">
        <f t="shared" si="225"/>
        <v/>
      </c>
      <c r="O1257" s="1186"/>
      <c r="P1257" s="1013" t="str">
        <f t="shared" si="222"/>
        <v/>
      </c>
      <c r="Q1257" s="1272"/>
      <c r="R1257" s="1283"/>
      <c r="S1257" s="1014" t="str">
        <f t="shared" si="223"/>
        <v/>
      </c>
      <c r="T1257" s="1231" t="str">
        <f t="shared" si="220"/>
        <v>Sin Iniciar</v>
      </c>
      <c r="U1257" s="1164" t="str">
        <f t="shared" si="221"/>
        <v>6</v>
      </c>
      <c r="V1257" s="845"/>
      <c r="W1257" s="1302">
        <f t="shared" si="224"/>
        <v>1</v>
      </c>
    </row>
    <row r="1258" spans="1:25" s="105" customFormat="1" ht="35.25" hidden="1" customHeight="1" outlineLevel="3" thickBot="1" x14ac:dyDescent="0.3">
      <c r="A1258" s="1601"/>
      <c r="B1258" s="1559"/>
      <c r="C1258" s="966" t="s">
        <v>1768</v>
      </c>
      <c r="D1258" s="746"/>
      <c r="E1258" s="746"/>
      <c r="F1258" s="1197"/>
      <c r="G1258" s="559" t="s">
        <v>1625</v>
      </c>
      <c r="H1258" s="966" t="s">
        <v>70</v>
      </c>
      <c r="I1258" s="767"/>
      <c r="J1258" s="467">
        <v>40</v>
      </c>
      <c r="K1258" s="780"/>
      <c r="L1258" s="1076"/>
      <c r="M1258" s="1085" t="str">
        <f t="shared" si="219"/>
        <v/>
      </c>
      <c r="N1258" s="1216" t="str">
        <f t="shared" si="225"/>
        <v/>
      </c>
      <c r="O1258" s="1186"/>
      <c r="P1258" s="1013" t="str">
        <f t="shared" si="222"/>
        <v/>
      </c>
      <c r="Q1258" s="1272"/>
      <c r="R1258" s="1283"/>
      <c r="S1258" s="1014" t="str">
        <f t="shared" si="223"/>
        <v/>
      </c>
      <c r="T1258" s="1231" t="str">
        <f t="shared" si="220"/>
        <v>Sin Iniciar</v>
      </c>
      <c r="U1258" s="1164" t="str">
        <f t="shared" si="221"/>
        <v>6</v>
      </c>
      <c r="V1258" s="845"/>
      <c r="W1258" s="1302">
        <f t="shared" si="224"/>
        <v>1</v>
      </c>
    </row>
    <row r="1259" spans="1:25" s="105" customFormat="1" ht="35.25" hidden="1" customHeight="1" outlineLevel="3" thickBot="1" x14ac:dyDescent="0.3">
      <c r="A1259" s="1601"/>
      <c r="B1259" s="1559"/>
      <c r="C1259" s="966" t="s">
        <v>1768</v>
      </c>
      <c r="D1259" s="746"/>
      <c r="E1259" s="746"/>
      <c r="F1259" s="1197"/>
      <c r="G1259" s="559" t="s">
        <v>1689</v>
      </c>
      <c r="H1259" s="966" t="s">
        <v>70</v>
      </c>
      <c r="I1259" s="767"/>
      <c r="J1259" s="467">
        <v>2</v>
      </c>
      <c r="K1259" s="780"/>
      <c r="L1259" s="1076"/>
      <c r="M1259" s="1085" t="str">
        <f t="shared" si="219"/>
        <v/>
      </c>
      <c r="N1259" s="1216" t="str">
        <f t="shared" si="225"/>
        <v/>
      </c>
      <c r="O1259" s="1186"/>
      <c r="P1259" s="1013" t="str">
        <f t="shared" si="222"/>
        <v/>
      </c>
      <c r="Q1259" s="1272"/>
      <c r="R1259" s="1283"/>
      <c r="S1259" s="1014" t="str">
        <f t="shared" si="223"/>
        <v/>
      </c>
      <c r="T1259" s="1231" t="str">
        <f t="shared" si="220"/>
        <v>Sin Iniciar</v>
      </c>
      <c r="U1259" s="1164" t="str">
        <f t="shared" si="221"/>
        <v>6</v>
      </c>
      <c r="V1259" s="845"/>
      <c r="W1259" s="1302">
        <f t="shared" si="224"/>
        <v>1</v>
      </c>
    </row>
    <row r="1260" spans="1:25" s="105" customFormat="1" ht="35.25" hidden="1" customHeight="1" outlineLevel="3" thickBot="1" x14ac:dyDescent="0.3">
      <c r="A1260" s="1601"/>
      <c r="B1260" s="1559"/>
      <c r="C1260" s="966" t="s">
        <v>1768</v>
      </c>
      <c r="D1260" s="746"/>
      <c r="E1260" s="746"/>
      <c r="F1260" s="1197"/>
      <c r="G1260" s="559" t="s">
        <v>1626</v>
      </c>
      <c r="H1260" s="966" t="s">
        <v>70</v>
      </c>
      <c r="I1260" s="767"/>
      <c r="J1260" s="467">
        <v>200</v>
      </c>
      <c r="K1260" s="780"/>
      <c r="L1260" s="1076"/>
      <c r="M1260" s="1085" t="str">
        <f t="shared" ref="M1260:M1290" si="226">+IF(D1260="","",IF(MONTH($C$2)&lt;MONTH(D1260),"",E1260-D1260))</f>
        <v/>
      </c>
      <c r="N1260" s="1216" t="str">
        <f t="shared" si="225"/>
        <v/>
      </c>
      <c r="O1260" s="1186"/>
      <c r="P1260" s="1013" t="str">
        <f t="shared" si="222"/>
        <v/>
      </c>
      <c r="Q1260" s="1272"/>
      <c r="R1260" s="1283"/>
      <c r="S1260" s="1014" t="str">
        <f t="shared" si="223"/>
        <v/>
      </c>
      <c r="T1260" s="1231" t="str">
        <f t="shared" si="220"/>
        <v>Sin Iniciar</v>
      </c>
      <c r="U1260" s="1164" t="str">
        <f t="shared" si="221"/>
        <v>6</v>
      </c>
      <c r="V1260" s="845"/>
      <c r="W1260" s="1302">
        <f t="shared" si="224"/>
        <v>1</v>
      </c>
    </row>
    <row r="1261" spans="1:25" s="105" customFormat="1" ht="35.25" hidden="1" customHeight="1" outlineLevel="3" thickBot="1" x14ac:dyDescent="0.3">
      <c r="A1261" s="1601"/>
      <c r="B1261" s="1559"/>
      <c r="C1261" s="966" t="s">
        <v>1768</v>
      </c>
      <c r="D1261" s="746"/>
      <c r="E1261" s="746"/>
      <c r="F1261" s="1197"/>
      <c r="G1261" s="559" t="s">
        <v>1628</v>
      </c>
      <c r="H1261" s="966" t="s">
        <v>70</v>
      </c>
      <c r="I1261" s="767"/>
      <c r="J1261" s="467">
        <v>1</v>
      </c>
      <c r="K1261" s="780"/>
      <c r="L1261" s="1076"/>
      <c r="M1261" s="1085" t="str">
        <f t="shared" si="226"/>
        <v/>
      </c>
      <c r="N1261" s="1216" t="str">
        <f t="shared" si="225"/>
        <v/>
      </c>
      <c r="O1261" s="1186"/>
      <c r="P1261" s="1013" t="str">
        <f t="shared" si="222"/>
        <v/>
      </c>
      <c r="Q1261" s="1272"/>
      <c r="R1261" s="1283"/>
      <c r="S1261" s="1014" t="str">
        <f t="shared" si="223"/>
        <v/>
      </c>
      <c r="T1261" s="1231" t="str">
        <f t="shared" si="220"/>
        <v>Sin Iniciar</v>
      </c>
      <c r="U1261" s="1164" t="str">
        <f t="shared" si="221"/>
        <v>6</v>
      </c>
      <c r="V1261" s="845"/>
      <c r="W1261" s="1302">
        <f t="shared" si="224"/>
        <v>1</v>
      </c>
    </row>
    <row r="1262" spans="1:25" s="105" customFormat="1" ht="35.25" hidden="1" customHeight="1" outlineLevel="3" thickBot="1" x14ac:dyDescent="0.3">
      <c r="A1262" s="1601"/>
      <c r="B1262" s="1559"/>
      <c r="C1262" s="966" t="s">
        <v>1768</v>
      </c>
      <c r="D1262" s="746"/>
      <c r="E1262" s="746"/>
      <c r="F1262" s="1197"/>
      <c r="G1262" s="559" t="s">
        <v>1629</v>
      </c>
      <c r="H1262" s="966" t="s">
        <v>70</v>
      </c>
      <c r="I1262" s="767"/>
      <c r="J1262" s="467">
        <v>1</v>
      </c>
      <c r="K1262" s="780"/>
      <c r="L1262" s="1076"/>
      <c r="M1262" s="1085" t="str">
        <f t="shared" si="226"/>
        <v/>
      </c>
      <c r="N1262" s="1216" t="str">
        <f t="shared" si="225"/>
        <v/>
      </c>
      <c r="O1262" s="1186"/>
      <c r="P1262" s="1013" t="str">
        <f t="shared" si="222"/>
        <v/>
      </c>
      <c r="Q1262" s="1272"/>
      <c r="R1262" s="1283"/>
      <c r="S1262" s="1014" t="str">
        <f t="shared" si="223"/>
        <v/>
      </c>
      <c r="T1262" s="1231" t="str">
        <f t="shared" si="220"/>
        <v>Sin Iniciar</v>
      </c>
      <c r="U1262" s="1164" t="str">
        <f t="shared" si="221"/>
        <v>6</v>
      </c>
      <c r="V1262" s="845"/>
      <c r="W1262" s="1302">
        <f t="shared" si="224"/>
        <v>1</v>
      </c>
    </row>
    <row r="1263" spans="1:25" s="105" customFormat="1" ht="35.25" hidden="1" customHeight="1" outlineLevel="3" thickBot="1" x14ac:dyDescent="0.3">
      <c r="A1263" s="1602"/>
      <c r="B1263" s="1630"/>
      <c r="C1263" s="428" t="s">
        <v>1768</v>
      </c>
      <c r="D1263" s="747"/>
      <c r="E1263" s="747"/>
      <c r="F1263" s="1198"/>
      <c r="G1263" s="560" t="s">
        <v>1630</v>
      </c>
      <c r="H1263" s="428" t="s">
        <v>70</v>
      </c>
      <c r="I1263" s="768"/>
      <c r="J1263" s="469">
        <v>1</v>
      </c>
      <c r="K1263" s="783"/>
      <c r="L1263" s="1077"/>
      <c r="M1263" s="1086" t="str">
        <f t="shared" si="226"/>
        <v/>
      </c>
      <c r="N1263" s="1217" t="str">
        <f t="shared" si="225"/>
        <v/>
      </c>
      <c r="O1263" s="1187"/>
      <c r="P1263" s="1015" t="str">
        <f t="shared" si="222"/>
        <v/>
      </c>
      <c r="Q1263" s="1273"/>
      <c r="R1263" s="1284"/>
      <c r="S1263" s="1016" t="str">
        <f t="shared" si="223"/>
        <v/>
      </c>
      <c r="T1263" s="1232" t="str">
        <f t="shared" si="220"/>
        <v>Sin Iniciar</v>
      </c>
      <c r="U1263" s="1165" t="str">
        <f t="shared" si="221"/>
        <v>6</v>
      </c>
      <c r="V1263" s="1094"/>
      <c r="W1263" s="1302">
        <f t="shared" si="224"/>
        <v>1</v>
      </c>
    </row>
    <row r="1264" spans="1:25" s="1199" customFormat="1" ht="60" hidden="1" outlineLevel="2" collapsed="1" thickBot="1" x14ac:dyDescent="0.3">
      <c r="A1264" s="1564" t="s">
        <v>2059</v>
      </c>
      <c r="B1264" s="1565"/>
      <c r="C1264" s="1566"/>
      <c r="D1264" s="1143"/>
      <c r="E1264" s="1144"/>
      <c r="F1264" s="1175"/>
      <c r="G1264" s="1133"/>
      <c r="H1264" s="1133"/>
      <c r="I1264" s="1145"/>
      <c r="J1264" s="1146"/>
      <c r="K1264" s="1133"/>
      <c r="L1264" s="1133"/>
      <c r="M1264" s="1147" t="str">
        <f t="shared" si="226"/>
        <v/>
      </c>
      <c r="N1264" s="1148" t="str">
        <f t="shared" si="225"/>
        <v/>
      </c>
      <c r="O1264" s="1176"/>
      <c r="P1264" s="1149">
        <f>+IFERROR(SUMPRODUCT(P401:P1263,M401:M1263)/SUM(M401:M1263),0)</f>
        <v>0</v>
      </c>
      <c r="Q1264" s="1161">
        <f>+IFERROR(SUMPRODUCT(Q401:Q1263,M401:M1263)/SUM(M401:M1263),0)</f>
        <v>0</v>
      </c>
      <c r="R1264" s="1294">
        <f>+IFERROR(SUMPRODUCT(R401:R1263,M401:M1263)/SUM(M401:M1263),0)</f>
        <v>0</v>
      </c>
      <c r="S1264" s="1092">
        <f>+IFERROR(Q1264/P1264,0)</f>
        <v>0</v>
      </c>
      <c r="T1264" s="1238" t="str">
        <f t="shared" si="220"/>
        <v>Crítico</v>
      </c>
      <c r="U1264" s="1172" t="str">
        <f t="shared" si="221"/>
        <v>L</v>
      </c>
      <c r="V1264" s="1150"/>
      <c r="W1264" s="1302">
        <f t="shared" si="224"/>
        <v>1</v>
      </c>
      <c r="Y1264" s="1178"/>
    </row>
    <row r="1265" spans="1:23" s="105" customFormat="1" ht="39" hidden="1" customHeight="1" outlineLevel="3" thickBot="1" x14ac:dyDescent="0.3">
      <c r="A1265" s="1596" t="s">
        <v>1932</v>
      </c>
      <c r="B1265" s="1571" t="s">
        <v>490</v>
      </c>
      <c r="C1265" s="972" t="s">
        <v>456</v>
      </c>
      <c r="D1265" s="981">
        <v>42745</v>
      </c>
      <c r="E1265" s="981">
        <v>43069</v>
      </c>
      <c r="F1265" s="984" t="s">
        <v>457</v>
      </c>
      <c r="G1265" s="986" t="s">
        <v>458</v>
      </c>
      <c r="H1265" s="980" t="s">
        <v>21</v>
      </c>
      <c r="I1265" s="972" t="s">
        <v>459</v>
      </c>
      <c r="J1265" s="959">
        <v>18</v>
      </c>
      <c r="K1265" s="64">
        <v>25000000</v>
      </c>
      <c r="L1265" s="1067">
        <f t="shared" ref="L1265:L1270" si="227">+K1265*J1265</f>
        <v>450000000</v>
      </c>
      <c r="M1265" s="1084">
        <f t="shared" si="226"/>
        <v>324</v>
      </c>
      <c r="N1265" s="1215" t="str">
        <f t="shared" si="225"/>
        <v>X</v>
      </c>
      <c r="O1265" s="1324" t="s">
        <v>2080</v>
      </c>
      <c r="P1265" s="1011">
        <f t="shared" ref="P1265:P1289" si="228">+IF(N1265="","",IFERROR(IF(MONTH($C$2)&lt;MONTH(D1265),"",IF(E1265&lt;$C$2,1,IF(D1265&lt;$C$2,($C$2-D1265)/(E1265-D1265),0))),0))</f>
        <v>0.15123456790123457</v>
      </c>
      <c r="Q1265" s="1275" t="s">
        <v>2150</v>
      </c>
      <c r="R1265" s="1287">
        <v>6.4799999999999996E-2</v>
      </c>
      <c r="S1265" s="1012">
        <f t="shared" ref="S1265:S1289" si="229">IF(P1265="","",IF(Q1265&gt;P1265,1,(Q1265/P1265)))</f>
        <v>1</v>
      </c>
      <c r="T1265" s="1230" t="str">
        <f t="shared" si="220"/>
        <v>Normal</v>
      </c>
      <c r="U1265" s="1163" t="str">
        <f t="shared" si="221"/>
        <v>J</v>
      </c>
      <c r="V1265" s="1095" t="s">
        <v>1994</v>
      </c>
      <c r="W1265" s="1302">
        <f t="shared" si="224"/>
        <v>0.93520000000000003</v>
      </c>
    </row>
    <row r="1266" spans="1:23" s="105" customFormat="1" ht="51.75" hidden="1" customHeight="1" outlineLevel="3" thickBot="1" x14ac:dyDescent="0.3">
      <c r="A1266" s="1597"/>
      <c r="B1266" s="1572"/>
      <c r="C1266" s="953" t="s">
        <v>460</v>
      </c>
      <c r="D1266" s="960">
        <v>42745</v>
      </c>
      <c r="E1266" s="960">
        <v>43084</v>
      </c>
      <c r="F1266" s="978" t="s">
        <v>457</v>
      </c>
      <c r="G1266" s="977" t="s">
        <v>461</v>
      </c>
      <c r="H1266" s="961" t="s">
        <v>21</v>
      </c>
      <c r="I1266" s="953" t="s">
        <v>459</v>
      </c>
      <c r="J1266" s="954">
        <v>2</v>
      </c>
      <c r="K1266" s="68">
        <v>31000000</v>
      </c>
      <c r="L1266" s="1056">
        <f t="shared" si="227"/>
        <v>62000000</v>
      </c>
      <c r="M1266" s="1085">
        <f t="shared" si="226"/>
        <v>339</v>
      </c>
      <c r="N1266" s="1216" t="str">
        <f t="shared" si="225"/>
        <v>X</v>
      </c>
      <c r="O1266" s="1323" t="s">
        <v>2080</v>
      </c>
      <c r="P1266" s="1013">
        <f t="shared" si="228"/>
        <v>0.14454277286135694</v>
      </c>
      <c r="Q1266" s="1272">
        <v>0.14449999999999999</v>
      </c>
      <c r="R1266" s="1283" t="s">
        <v>1995</v>
      </c>
      <c r="S1266" s="1014">
        <f t="shared" si="229"/>
        <v>0.9997040816326529</v>
      </c>
      <c r="T1266" s="1231" t="str">
        <f t="shared" si="220"/>
        <v>Normal</v>
      </c>
      <c r="U1266" s="1169" t="str">
        <f t="shared" si="221"/>
        <v>J</v>
      </c>
      <c r="V1266" s="1095" t="s">
        <v>1994</v>
      </c>
      <c r="W1266" s="1302" t="e">
        <f t="shared" si="224"/>
        <v>#VALUE!</v>
      </c>
    </row>
    <row r="1267" spans="1:23" s="105" customFormat="1" ht="51.75" hidden="1" customHeight="1" outlineLevel="3" thickBot="1" x14ac:dyDescent="0.3">
      <c r="A1267" s="1597"/>
      <c r="B1267" s="1572"/>
      <c r="C1267" s="953" t="s">
        <v>462</v>
      </c>
      <c r="D1267" s="960">
        <v>42745</v>
      </c>
      <c r="E1267" s="960">
        <v>43084</v>
      </c>
      <c r="F1267" s="978" t="s">
        <v>463</v>
      </c>
      <c r="G1267" s="977" t="s">
        <v>464</v>
      </c>
      <c r="H1267" s="961" t="s">
        <v>21</v>
      </c>
      <c r="I1267" s="953" t="s">
        <v>459</v>
      </c>
      <c r="J1267" s="954">
        <v>1</v>
      </c>
      <c r="K1267" s="68">
        <v>20000000</v>
      </c>
      <c r="L1267" s="1056">
        <f t="shared" si="227"/>
        <v>20000000</v>
      </c>
      <c r="M1267" s="1085">
        <f t="shared" si="226"/>
        <v>339</v>
      </c>
      <c r="N1267" s="1216" t="str">
        <f t="shared" si="225"/>
        <v>X</v>
      </c>
      <c r="O1267" s="1323" t="s">
        <v>2080</v>
      </c>
      <c r="P1267" s="1013">
        <f t="shared" si="228"/>
        <v>0.14454277286135694</v>
      </c>
      <c r="Q1267" s="1272">
        <v>0.14449999999999999</v>
      </c>
      <c r="R1267" s="1283">
        <v>6.1899999999999997E-2</v>
      </c>
      <c r="S1267" s="1014">
        <f t="shared" si="229"/>
        <v>0.9997040816326529</v>
      </c>
      <c r="T1267" s="1231" t="str">
        <f t="shared" si="220"/>
        <v>Normal</v>
      </c>
      <c r="U1267" s="1169" t="str">
        <f t="shared" si="221"/>
        <v>J</v>
      </c>
      <c r="V1267" s="1095" t="s">
        <v>1994</v>
      </c>
      <c r="W1267" s="1302">
        <f t="shared" si="224"/>
        <v>0.93810000000000004</v>
      </c>
    </row>
    <row r="1268" spans="1:23" s="105" customFormat="1" ht="51" hidden="1" customHeight="1" outlineLevel="3" thickBot="1" x14ac:dyDescent="0.3">
      <c r="A1268" s="1597"/>
      <c r="B1268" s="1572"/>
      <c r="C1268" s="953" t="s">
        <v>2152</v>
      </c>
      <c r="D1268" s="960">
        <v>42746</v>
      </c>
      <c r="E1268" s="960">
        <v>43085</v>
      </c>
      <c r="F1268" s="978" t="s">
        <v>457</v>
      </c>
      <c r="G1268" s="977" t="s">
        <v>90</v>
      </c>
      <c r="H1268" s="961" t="s">
        <v>90</v>
      </c>
      <c r="I1268" s="953" t="s">
        <v>459</v>
      </c>
      <c r="J1268" s="954">
        <v>2</v>
      </c>
      <c r="K1268" s="933">
        <v>10000000</v>
      </c>
      <c r="L1268" s="1056">
        <f t="shared" si="227"/>
        <v>20000000</v>
      </c>
      <c r="M1268" s="1085">
        <f t="shared" si="226"/>
        <v>339</v>
      </c>
      <c r="N1268" s="1216" t="str">
        <f t="shared" si="225"/>
        <v>X</v>
      </c>
      <c r="O1268" s="1323" t="s">
        <v>2151</v>
      </c>
      <c r="P1268" s="1013">
        <f t="shared" si="228"/>
        <v>0.1415929203539823</v>
      </c>
      <c r="Q1268" s="1272">
        <v>0.13</v>
      </c>
      <c r="R1268" s="1283">
        <v>1E-3</v>
      </c>
      <c r="S1268" s="1014">
        <f t="shared" si="229"/>
        <v>0.91812500000000008</v>
      </c>
      <c r="T1268" s="1231" t="str">
        <f t="shared" si="220"/>
        <v>Normal</v>
      </c>
      <c r="U1268" s="1164" t="str">
        <f t="shared" si="221"/>
        <v>J</v>
      </c>
      <c r="V1268" s="845" t="s">
        <v>1996</v>
      </c>
      <c r="W1268" s="1302">
        <f t="shared" si="224"/>
        <v>0.999</v>
      </c>
    </row>
    <row r="1269" spans="1:23" s="105" customFormat="1" ht="35.25" hidden="1" customHeight="1" outlineLevel="3" thickBot="1" x14ac:dyDescent="0.3">
      <c r="A1269" s="1597"/>
      <c r="B1269" s="1572"/>
      <c r="C1269" s="953" t="s">
        <v>466</v>
      </c>
      <c r="D1269" s="960">
        <v>42736</v>
      </c>
      <c r="E1269" s="960">
        <v>42755</v>
      </c>
      <c r="F1269" s="978" t="s">
        <v>457</v>
      </c>
      <c r="G1269" s="977" t="s">
        <v>28</v>
      </c>
      <c r="H1269" s="961" t="s">
        <v>90</v>
      </c>
      <c r="I1269" s="953" t="s">
        <v>459</v>
      </c>
      <c r="J1269" s="954">
        <v>2</v>
      </c>
      <c r="K1269" s="933">
        <v>10000000</v>
      </c>
      <c r="L1269" s="1056">
        <f t="shared" si="227"/>
        <v>20000000</v>
      </c>
      <c r="M1269" s="1085">
        <f t="shared" si="226"/>
        <v>19</v>
      </c>
      <c r="N1269" s="1216" t="str">
        <f t="shared" si="225"/>
        <v/>
      </c>
      <c r="O1269" s="1323" t="s">
        <v>2081</v>
      </c>
      <c r="P1269" s="1013" t="str">
        <f t="shared" si="228"/>
        <v/>
      </c>
      <c r="Q1269" s="1272">
        <v>1</v>
      </c>
      <c r="R1269" s="1283">
        <v>1</v>
      </c>
      <c r="S1269" s="1014" t="str">
        <f t="shared" si="229"/>
        <v/>
      </c>
      <c r="T1269" s="1231" t="str">
        <f t="shared" si="220"/>
        <v>Sin Iniciar</v>
      </c>
      <c r="U1269" s="1164" t="str">
        <f t="shared" si="221"/>
        <v>6</v>
      </c>
      <c r="V1269" s="845" t="s">
        <v>1997</v>
      </c>
      <c r="W1269" s="1302">
        <f t="shared" si="224"/>
        <v>0</v>
      </c>
    </row>
    <row r="1270" spans="1:23" s="105" customFormat="1" ht="90" hidden="1" customHeight="1" outlineLevel="3" thickBot="1" x14ac:dyDescent="0.3">
      <c r="A1270" s="1597"/>
      <c r="B1270" s="1572"/>
      <c r="C1270" s="953" t="s">
        <v>468</v>
      </c>
      <c r="D1270" s="960">
        <v>42736</v>
      </c>
      <c r="E1270" s="960">
        <v>42755</v>
      </c>
      <c r="F1270" s="978" t="s">
        <v>457</v>
      </c>
      <c r="G1270" s="977" t="s">
        <v>469</v>
      </c>
      <c r="H1270" s="961" t="s">
        <v>64</v>
      </c>
      <c r="I1270" s="954" t="s">
        <v>64</v>
      </c>
      <c r="J1270" s="954">
        <v>2</v>
      </c>
      <c r="K1270" s="933">
        <v>10000000</v>
      </c>
      <c r="L1270" s="1056">
        <f t="shared" si="227"/>
        <v>20000000</v>
      </c>
      <c r="M1270" s="1085">
        <f t="shared" si="226"/>
        <v>19</v>
      </c>
      <c r="N1270" s="1216" t="str">
        <f t="shared" si="225"/>
        <v/>
      </c>
      <c r="O1270" s="1323" t="s">
        <v>2082</v>
      </c>
      <c r="P1270" s="1013" t="str">
        <f t="shared" si="228"/>
        <v/>
      </c>
      <c r="Q1270" s="1272">
        <v>1</v>
      </c>
      <c r="R1270" s="1283">
        <v>1</v>
      </c>
      <c r="S1270" s="1014" t="str">
        <f t="shared" si="229"/>
        <v/>
      </c>
      <c r="T1270" s="1231" t="str">
        <f t="shared" ref="T1270:T1334" si="230">+IF(S1270="","Sin Iniciar",IF(S1270&lt;0.6,"Crítico",IF(S1270&lt;0.9,"En Proceso",IF(AND(P1270=1,Q1270=1,S1270=1),"Terminado","Normal"))))</f>
        <v>Sin Iniciar</v>
      </c>
      <c r="U1270" s="1164" t="str">
        <f t="shared" ref="U1270:U1334" si="231">+IF(T1270="","",IF(T1270="Sin Iniciar","6",IF(T1270="Crítico","L",IF(T1270="En Proceso","K",IF(T1270="Normal","J","B")))))</f>
        <v>6</v>
      </c>
      <c r="V1270" s="1090" t="s">
        <v>1998</v>
      </c>
      <c r="W1270" s="1302">
        <f t="shared" si="224"/>
        <v>0</v>
      </c>
    </row>
    <row r="1271" spans="1:23" s="105" customFormat="1" ht="39" hidden="1" customHeight="1" outlineLevel="3" thickBot="1" x14ac:dyDescent="0.3">
      <c r="A1271" s="1597"/>
      <c r="B1271" s="1572" t="s">
        <v>491</v>
      </c>
      <c r="C1271" s="1556" t="s">
        <v>470</v>
      </c>
      <c r="D1271" s="1573">
        <v>42773</v>
      </c>
      <c r="E1271" s="1573">
        <v>43063</v>
      </c>
      <c r="F1271" s="1614" t="s">
        <v>471</v>
      </c>
      <c r="G1271" s="1619" t="s">
        <v>64</v>
      </c>
      <c r="H1271" s="1592" t="s">
        <v>64</v>
      </c>
      <c r="I1271" s="1589" t="s">
        <v>64</v>
      </c>
      <c r="J1271" s="1589" t="s">
        <v>64</v>
      </c>
      <c r="K1271" s="1589" t="s">
        <v>64</v>
      </c>
      <c r="L1271" s="1622" t="s">
        <v>64</v>
      </c>
      <c r="M1271" s="1085">
        <f t="shared" si="226"/>
        <v>290</v>
      </c>
      <c r="N1271" s="1216" t="str">
        <f t="shared" si="225"/>
        <v>X</v>
      </c>
      <c r="O1271" s="1323" t="s">
        <v>2153</v>
      </c>
      <c r="P1271" s="1013">
        <f t="shared" si="228"/>
        <v>7.2413793103448282E-2</v>
      </c>
      <c r="Q1271" s="1272">
        <v>0.06</v>
      </c>
      <c r="R1271" s="1283"/>
      <c r="S1271" s="1014">
        <f t="shared" si="229"/>
        <v>0.82857142857142851</v>
      </c>
      <c r="T1271" s="1231" t="str">
        <f t="shared" si="230"/>
        <v>En Proceso</v>
      </c>
      <c r="U1271" s="1164" t="str">
        <f t="shared" si="231"/>
        <v>K</v>
      </c>
      <c r="V1271" s="845"/>
      <c r="W1271" s="1302">
        <f t="shared" si="224"/>
        <v>1</v>
      </c>
    </row>
    <row r="1272" spans="1:23" s="105" customFormat="1" ht="35.25" hidden="1" customHeight="1" outlineLevel="3" thickBot="1" x14ac:dyDescent="0.3">
      <c r="A1272" s="1597"/>
      <c r="B1272" s="1572"/>
      <c r="C1272" s="1556"/>
      <c r="D1272" s="1573"/>
      <c r="E1272" s="1573"/>
      <c r="F1272" s="1614"/>
      <c r="G1272" s="1619"/>
      <c r="H1272" s="1592"/>
      <c r="I1272" s="1589"/>
      <c r="J1272" s="1589"/>
      <c r="K1272" s="1589"/>
      <c r="L1272" s="1622"/>
      <c r="M1272" s="1085" t="str">
        <f t="shared" si="226"/>
        <v/>
      </c>
      <c r="N1272" s="1216" t="str">
        <f t="shared" si="225"/>
        <v/>
      </c>
      <c r="O1272" s="1323"/>
      <c r="P1272" s="1013" t="str">
        <f t="shared" si="228"/>
        <v/>
      </c>
      <c r="Q1272" s="1272"/>
      <c r="R1272" s="1283"/>
      <c r="S1272" s="1014" t="str">
        <f t="shared" si="229"/>
        <v/>
      </c>
      <c r="T1272" s="1231" t="str">
        <f t="shared" si="230"/>
        <v>Sin Iniciar</v>
      </c>
      <c r="U1272" s="1164" t="str">
        <f t="shared" si="231"/>
        <v>6</v>
      </c>
      <c r="V1272" s="1090" t="s">
        <v>1999</v>
      </c>
      <c r="W1272" s="1302">
        <f t="shared" si="224"/>
        <v>1</v>
      </c>
    </row>
    <row r="1273" spans="1:23" s="105" customFormat="1" ht="35.25" hidden="1" customHeight="1" outlineLevel="3" thickBot="1" x14ac:dyDescent="0.3">
      <c r="A1273" s="1597"/>
      <c r="B1273" s="1572"/>
      <c r="C1273" s="1556" t="s">
        <v>472</v>
      </c>
      <c r="D1273" s="1573">
        <v>42773</v>
      </c>
      <c r="E1273" s="1573">
        <v>43063</v>
      </c>
      <c r="F1273" s="1614" t="s">
        <v>473</v>
      </c>
      <c r="G1273" s="1619" t="s">
        <v>64</v>
      </c>
      <c r="H1273" s="1592" t="s">
        <v>64</v>
      </c>
      <c r="I1273" s="1589" t="s">
        <v>64</v>
      </c>
      <c r="J1273" s="1589" t="s">
        <v>64</v>
      </c>
      <c r="K1273" s="1589" t="s">
        <v>64</v>
      </c>
      <c r="L1273" s="1622" t="s">
        <v>64</v>
      </c>
      <c r="M1273" s="1085">
        <f t="shared" si="226"/>
        <v>290</v>
      </c>
      <c r="N1273" s="1216" t="str">
        <f t="shared" si="225"/>
        <v>X</v>
      </c>
      <c r="O1273" s="1323" t="s">
        <v>2154</v>
      </c>
      <c r="P1273" s="1013">
        <f t="shared" si="228"/>
        <v>7.2413793103448282E-2</v>
      </c>
      <c r="Q1273" s="1272">
        <v>7.0000000000000007E-2</v>
      </c>
      <c r="R1273" s="1283"/>
      <c r="S1273" s="1014">
        <f t="shared" si="229"/>
        <v>0.96666666666666667</v>
      </c>
      <c r="T1273" s="1231" t="str">
        <f t="shared" si="230"/>
        <v>Normal</v>
      </c>
      <c r="U1273" s="1164" t="str">
        <f t="shared" si="231"/>
        <v>J</v>
      </c>
      <c r="V1273" s="845"/>
      <c r="W1273" s="1302">
        <f t="shared" si="224"/>
        <v>1</v>
      </c>
    </row>
    <row r="1274" spans="1:23" s="105" customFormat="1" ht="35.25" hidden="1" outlineLevel="3" thickBot="1" x14ac:dyDescent="0.3">
      <c r="A1274" s="1597"/>
      <c r="B1274" s="1572"/>
      <c r="C1274" s="1556"/>
      <c r="D1274" s="1573"/>
      <c r="E1274" s="1573"/>
      <c r="F1274" s="1614"/>
      <c r="G1274" s="1619"/>
      <c r="H1274" s="1592"/>
      <c r="I1274" s="1589"/>
      <c r="J1274" s="1589"/>
      <c r="K1274" s="1589"/>
      <c r="L1274" s="1622"/>
      <c r="M1274" s="1085" t="str">
        <f t="shared" si="226"/>
        <v/>
      </c>
      <c r="N1274" s="1216" t="str">
        <f t="shared" si="225"/>
        <v/>
      </c>
      <c r="O1274" s="1323"/>
      <c r="P1274" s="1013" t="str">
        <f t="shared" si="228"/>
        <v/>
      </c>
      <c r="Q1274" s="1272">
        <v>0.08</v>
      </c>
      <c r="R1274" s="1283">
        <v>0.08</v>
      </c>
      <c r="S1274" s="1014" t="str">
        <f t="shared" si="229"/>
        <v/>
      </c>
      <c r="T1274" s="1231" t="str">
        <f t="shared" si="230"/>
        <v>Sin Iniciar</v>
      </c>
      <c r="U1274" s="1164" t="str">
        <f t="shared" si="231"/>
        <v>6</v>
      </c>
      <c r="V1274" s="845" t="s">
        <v>2000</v>
      </c>
      <c r="W1274" s="1302">
        <f t="shared" si="224"/>
        <v>0.92</v>
      </c>
    </row>
    <row r="1275" spans="1:23" s="105" customFormat="1" ht="35.25" hidden="1" customHeight="1" outlineLevel="3" thickBot="1" x14ac:dyDescent="0.3">
      <c r="A1275" s="1597"/>
      <c r="B1275" s="1572" t="s">
        <v>492</v>
      </c>
      <c r="C1275" s="1556" t="s">
        <v>489</v>
      </c>
      <c r="D1275" s="1573">
        <v>42860</v>
      </c>
      <c r="E1275" s="1573">
        <v>42885</v>
      </c>
      <c r="F1275" s="1614" t="s">
        <v>457</v>
      </c>
      <c r="G1275" s="977" t="s">
        <v>474</v>
      </c>
      <c r="H1275" s="961" t="s">
        <v>54</v>
      </c>
      <c r="I1275" s="953" t="s">
        <v>55</v>
      </c>
      <c r="J1275" s="954">
        <v>2</v>
      </c>
      <c r="K1275" s="68">
        <v>17000000</v>
      </c>
      <c r="L1275" s="1056">
        <f>+K1275*J1275</f>
        <v>34000000</v>
      </c>
      <c r="M1275" s="1085" t="str">
        <f t="shared" si="226"/>
        <v/>
      </c>
      <c r="N1275" s="1216" t="str">
        <f t="shared" si="225"/>
        <v/>
      </c>
      <c r="O1275" s="1323"/>
      <c r="P1275" s="1013" t="str">
        <f t="shared" si="228"/>
        <v/>
      </c>
      <c r="Q1275" s="1272"/>
      <c r="R1275" s="1283"/>
      <c r="S1275" s="1014" t="str">
        <f t="shared" si="229"/>
        <v/>
      </c>
      <c r="T1275" s="1231" t="str">
        <f t="shared" si="230"/>
        <v>Sin Iniciar</v>
      </c>
      <c r="U1275" s="1164" t="str">
        <f t="shared" si="231"/>
        <v>6</v>
      </c>
      <c r="V1275" s="845"/>
      <c r="W1275" s="1302">
        <f t="shared" si="224"/>
        <v>1</v>
      </c>
    </row>
    <row r="1276" spans="1:23" s="105" customFormat="1" ht="35.25" hidden="1" customHeight="1" outlineLevel="3" thickBot="1" x14ac:dyDescent="0.3">
      <c r="A1276" s="1597"/>
      <c r="B1276" s="1572"/>
      <c r="C1276" s="1556"/>
      <c r="D1276" s="1573"/>
      <c r="E1276" s="1573"/>
      <c r="F1276" s="1614"/>
      <c r="G1276" s="1619" t="s">
        <v>475</v>
      </c>
      <c r="H1276" s="1592" t="s">
        <v>54</v>
      </c>
      <c r="I1276" s="1589"/>
      <c r="J1276" s="1589">
        <v>1</v>
      </c>
      <c r="K1276" s="1591">
        <v>97000000</v>
      </c>
      <c r="L1276" s="1605">
        <f>+K1276*J1276</f>
        <v>97000000</v>
      </c>
      <c r="M1276" s="1085" t="str">
        <f t="shared" si="226"/>
        <v/>
      </c>
      <c r="N1276" s="1216" t="str">
        <f t="shared" si="225"/>
        <v/>
      </c>
      <c r="O1276" s="1323"/>
      <c r="P1276" s="1013" t="str">
        <f t="shared" si="228"/>
        <v/>
      </c>
      <c r="Q1276" s="1272"/>
      <c r="R1276" s="1283"/>
      <c r="S1276" s="1014" t="str">
        <f t="shared" si="229"/>
        <v/>
      </c>
      <c r="T1276" s="1231" t="str">
        <f t="shared" si="230"/>
        <v>Sin Iniciar</v>
      </c>
      <c r="U1276" s="1164" t="str">
        <f t="shared" si="231"/>
        <v>6</v>
      </c>
      <c r="V1276" s="845"/>
      <c r="W1276" s="1302">
        <f t="shared" si="224"/>
        <v>1</v>
      </c>
    </row>
    <row r="1277" spans="1:23" s="105" customFormat="1" ht="35.25" hidden="1" customHeight="1" outlineLevel="3" thickBot="1" x14ac:dyDescent="0.3">
      <c r="A1277" s="1597"/>
      <c r="B1277" s="1572"/>
      <c r="C1277" s="1556"/>
      <c r="D1277" s="1573"/>
      <c r="E1277" s="1573"/>
      <c r="F1277" s="1614"/>
      <c r="G1277" s="1619"/>
      <c r="H1277" s="1592"/>
      <c r="I1277" s="1589"/>
      <c r="J1277" s="1589"/>
      <c r="K1277" s="1591"/>
      <c r="L1277" s="1605"/>
      <c r="M1277" s="1085" t="str">
        <f t="shared" si="226"/>
        <v/>
      </c>
      <c r="N1277" s="1216" t="str">
        <f t="shared" si="225"/>
        <v/>
      </c>
      <c r="O1277" s="1323"/>
      <c r="P1277" s="1013" t="str">
        <f t="shared" si="228"/>
        <v/>
      </c>
      <c r="Q1277" s="1272"/>
      <c r="R1277" s="1283"/>
      <c r="S1277" s="1014" t="str">
        <f t="shared" si="229"/>
        <v/>
      </c>
      <c r="T1277" s="1231" t="str">
        <f t="shared" si="230"/>
        <v>Sin Iniciar</v>
      </c>
      <c r="U1277" s="1164" t="str">
        <f t="shared" si="231"/>
        <v>6</v>
      </c>
      <c r="V1277" s="845"/>
      <c r="W1277" s="1302">
        <f t="shared" si="224"/>
        <v>1</v>
      </c>
    </row>
    <row r="1278" spans="1:23" s="105" customFormat="1" ht="35.25" hidden="1" customHeight="1" outlineLevel="3" thickBot="1" x14ac:dyDescent="0.3">
      <c r="A1278" s="1597"/>
      <c r="B1278" s="1572"/>
      <c r="C1278" s="1556"/>
      <c r="D1278" s="1573"/>
      <c r="E1278" s="1573"/>
      <c r="F1278" s="1614"/>
      <c r="G1278" s="977" t="s">
        <v>476</v>
      </c>
      <c r="H1278" s="961" t="s">
        <v>54</v>
      </c>
      <c r="I1278" s="953" t="s">
        <v>55</v>
      </c>
      <c r="J1278" s="954">
        <v>4</v>
      </c>
      <c r="K1278" s="68">
        <v>3000000</v>
      </c>
      <c r="L1278" s="1056">
        <f>+K1278*J1278</f>
        <v>12000000</v>
      </c>
      <c r="M1278" s="1085" t="str">
        <f t="shared" si="226"/>
        <v/>
      </c>
      <c r="N1278" s="1216" t="str">
        <f t="shared" si="225"/>
        <v/>
      </c>
      <c r="O1278" s="1323"/>
      <c r="P1278" s="1013" t="str">
        <f t="shared" si="228"/>
        <v/>
      </c>
      <c r="Q1278" s="1272"/>
      <c r="R1278" s="1283"/>
      <c r="S1278" s="1014" t="str">
        <f t="shared" si="229"/>
        <v/>
      </c>
      <c r="T1278" s="1231" t="str">
        <f t="shared" si="230"/>
        <v>Sin Iniciar</v>
      </c>
      <c r="U1278" s="1164" t="str">
        <f t="shared" si="231"/>
        <v>6</v>
      </c>
      <c r="V1278" s="845"/>
      <c r="W1278" s="1302">
        <f t="shared" si="224"/>
        <v>1</v>
      </c>
    </row>
    <row r="1279" spans="1:23" s="105" customFormat="1" ht="35.25" hidden="1" customHeight="1" outlineLevel="3" thickBot="1" x14ac:dyDescent="0.3">
      <c r="A1279" s="1597"/>
      <c r="B1279" s="1572"/>
      <c r="C1279" s="953" t="s">
        <v>477</v>
      </c>
      <c r="D1279" s="960"/>
      <c r="E1279" s="960"/>
      <c r="F1279" s="982" t="s">
        <v>64</v>
      </c>
      <c r="G1279" s="1036" t="s">
        <v>64</v>
      </c>
      <c r="H1279" s="961" t="s">
        <v>66</v>
      </c>
      <c r="I1279" s="953" t="s">
        <v>55</v>
      </c>
      <c r="J1279" s="954">
        <v>30</v>
      </c>
      <c r="K1279" s="68">
        <v>8000000</v>
      </c>
      <c r="L1279" s="1056">
        <f t="shared" ref="L1279:L1287" si="232">+K1279*J1279</f>
        <v>240000000</v>
      </c>
      <c r="M1279" s="1085" t="str">
        <f t="shared" si="226"/>
        <v/>
      </c>
      <c r="N1279" s="1216" t="str">
        <f t="shared" si="225"/>
        <v/>
      </c>
      <c r="O1279" s="1323"/>
      <c r="P1279" s="1013" t="str">
        <f t="shared" si="228"/>
        <v/>
      </c>
      <c r="Q1279" s="1272"/>
      <c r="R1279" s="1283"/>
      <c r="S1279" s="1014" t="str">
        <f t="shared" si="229"/>
        <v/>
      </c>
      <c r="T1279" s="1231" t="str">
        <f t="shared" si="230"/>
        <v>Sin Iniciar</v>
      </c>
      <c r="U1279" s="1164" t="str">
        <f t="shared" si="231"/>
        <v>6</v>
      </c>
      <c r="V1279" s="845"/>
      <c r="W1279" s="1302">
        <f t="shared" si="224"/>
        <v>1</v>
      </c>
    </row>
    <row r="1280" spans="1:23" s="105" customFormat="1" ht="49.5" hidden="1" customHeight="1" outlineLevel="3" thickBot="1" x14ac:dyDescent="0.3">
      <c r="A1280" s="1597"/>
      <c r="B1280" s="1572"/>
      <c r="C1280" s="953" t="s">
        <v>478</v>
      </c>
      <c r="D1280" s="960">
        <v>42745</v>
      </c>
      <c r="E1280" s="960">
        <v>43069</v>
      </c>
      <c r="F1280" s="982" t="s">
        <v>64</v>
      </c>
      <c r="G1280" s="1036" t="s">
        <v>64</v>
      </c>
      <c r="H1280" s="220" t="s">
        <v>64</v>
      </c>
      <c r="I1280" s="957" t="s">
        <v>64</v>
      </c>
      <c r="J1280" s="954">
        <v>1</v>
      </c>
      <c r="K1280" s="68">
        <v>5000000</v>
      </c>
      <c r="L1280" s="1056">
        <f t="shared" si="232"/>
        <v>5000000</v>
      </c>
      <c r="M1280" s="1085">
        <f t="shared" si="226"/>
        <v>324</v>
      </c>
      <c r="N1280" s="1216" t="str">
        <f t="shared" si="225"/>
        <v>X</v>
      </c>
      <c r="O1280" s="1323" t="s">
        <v>2155</v>
      </c>
      <c r="P1280" s="1013">
        <f t="shared" si="228"/>
        <v>0.15123456790123457</v>
      </c>
      <c r="Q1280" s="1272">
        <v>0.15</v>
      </c>
      <c r="R1280" s="1283">
        <v>1E-3</v>
      </c>
      <c r="S1280" s="1014">
        <f t="shared" si="229"/>
        <v>0.99183673469387745</v>
      </c>
      <c r="T1280" s="1231" t="str">
        <f t="shared" si="230"/>
        <v>Normal</v>
      </c>
      <c r="U1280" s="1164" t="str">
        <f t="shared" si="231"/>
        <v>J</v>
      </c>
      <c r="V1280" s="845" t="s">
        <v>2002</v>
      </c>
      <c r="W1280" s="1302">
        <f t="shared" si="224"/>
        <v>0.999</v>
      </c>
    </row>
    <row r="1281" spans="1:24" s="105" customFormat="1" ht="35.25" hidden="1" customHeight="1" outlineLevel="3" thickBot="1" x14ac:dyDescent="0.3">
      <c r="A1281" s="1597"/>
      <c r="B1281" s="1572"/>
      <c r="C1281" s="953" t="s">
        <v>479</v>
      </c>
      <c r="D1281" s="960">
        <v>42745</v>
      </c>
      <c r="E1281" s="960">
        <v>43069</v>
      </c>
      <c r="F1281" s="982" t="s">
        <v>64</v>
      </c>
      <c r="G1281" s="1036" t="s">
        <v>64</v>
      </c>
      <c r="H1281" s="220" t="s">
        <v>64</v>
      </c>
      <c r="I1281" s="957" t="s">
        <v>64</v>
      </c>
      <c r="J1281" s="954">
        <v>1</v>
      </c>
      <c r="K1281" s="68">
        <v>15000000</v>
      </c>
      <c r="L1281" s="1056">
        <f t="shared" si="232"/>
        <v>15000000</v>
      </c>
      <c r="M1281" s="1085">
        <f t="shared" si="226"/>
        <v>324</v>
      </c>
      <c r="N1281" s="1216" t="str">
        <f t="shared" si="225"/>
        <v>X</v>
      </c>
      <c r="O1281" s="1323" t="s">
        <v>2156</v>
      </c>
      <c r="P1281" s="1013">
        <f t="shared" si="228"/>
        <v>0.15123456790123457</v>
      </c>
      <c r="Q1281" s="1272">
        <v>0.15</v>
      </c>
      <c r="R1281" s="1283">
        <v>0.01</v>
      </c>
      <c r="S1281" s="1014">
        <f t="shared" si="229"/>
        <v>0.99183673469387745</v>
      </c>
      <c r="T1281" s="1231" t="str">
        <f t="shared" si="230"/>
        <v>Normal</v>
      </c>
      <c r="U1281" s="1164" t="str">
        <f t="shared" si="231"/>
        <v>J</v>
      </c>
      <c r="V1281" s="845" t="s">
        <v>2003</v>
      </c>
      <c r="W1281" s="1302">
        <f t="shared" si="224"/>
        <v>0.99</v>
      </c>
    </row>
    <row r="1282" spans="1:24" s="105" customFormat="1" ht="35.25" hidden="1" customHeight="1" outlineLevel="3" thickBot="1" x14ac:dyDescent="0.3">
      <c r="A1282" s="1597"/>
      <c r="B1282" s="1572"/>
      <c r="C1282" s="953" t="s">
        <v>480</v>
      </c>
      <c r="D1282" s="960">
        <v>42745</v>
      </c>
      <c r="E1282" s="960">
        <v>43069</v>
      </c>
      <c r="F1282" s="983" t="s">
        <v>64</v>
      </c>
      <c r="G1282" s="977" t="s">
        <v>481</v>
      </c>
      <c r="H1282" s="961" t="s">
        <v>70</v>
      </c>
      <c r="I1282" s="953" t="s">
        <v>29</v>
      </c>
      <c r="J1282" s="954">
        <v>1</v>
      </c>
      <c r="K1282" s="68">
        <v>100000000</v>
      </c>
      <c r="L1282" s="1056">
        <f t="shared" si="232"/>
        <v>100000000</v>
      </c>
      <c r="M1282" s="1085">
        <f t="shared" si="226"/>
        <v>324</v>
      </c>
      <c r="N1282" s="1216" t="str">
        <f t="shared" si="225"/>
        <v>X</v>
      </c>
      <c r="O1282" s="1323" t="s">
        <v>2156</v>
      </c>
      <c r="P1282" s="1013">
        <f t="shared" si="228"/>
        <v>0.15123456790123457</v>
      </c>
      <c r="Q1282" s="1272">
        <v>0.15</v>
      </c>
      <c r="R1282" s="1283">
        <v>1</v>
      </c>
      <c r="S1282" s="1014">
        <f t="shared" si="229"/>
        <v>0.99183673469387745</v>
      </c>
      <c r="T1282" s="1231" t="str">
        <f t="shared" si="230"/>
        <v>Normal</v>
      </c>
      <c r="U1282" s="1164" t="str">
        <f t="shared" si="231"/>
        <v>J</v>
      </c>
      <c r="V1282" s="845" t="s">
        <v>2003</v>
      </c>
      <c r="W1282" s="1302">
        <f t="shared" si="224"/>
        <v>0</v>
      </c>
    </row>
    <row r="1283" spans="1:24" s="105" customFormat="1" ht="51.75" hidden="1" customHeight="1" outlineLevel="3" thickBot="1" x14ac:dyDescent="0.3">
      <c r="A1283" s="1597"/>
      <c r="B1283" s="1572"/>
      <c r="C1283" s="1556" t="s">
        <v>482</v>
      </c>
      <c r="D1283" s="1573">
        <v>42767</v>
      </c>
      <c r="E1283" s="1573">
        <v>42937</v>
      </c>
      <c r="F1283" s="1614" t="s">
        <v>457</v>
      </c>
      <c r="G1283" s="977" t="s">
        <v>483</v>
      </c>
      <c r="H1283" s="961" t="s">
        <v>28</v>
      </c>
      <c r="I1283" s="953" t="s">
        <v>81</v>
      </c>
      <c r="J1283" s="954">
        <v>1</v>
      </c>
      <c r="K1283" s="68">
        <v>25000000</v>
      </c>
      <c r="L1283" s="1056">
        <f t="shared" si="232"/>
        <v>25000000</v>
      </c>
      <c r="M1283" s="1085">
        <f t="shared" si="226"/>
        <v>170</v>
      </c>
      <c r="N1283" s="1216" t="str">
        <f t="shared" si="225"/>
        <v>X</v>
      </c>
      <c r="O1283" s="1323" t="s">
        <v>2157</v>
      </c>
      <c r="P1283" s="1013">
        <f t="shared" si="228"/>
        <v>0.1588235294117647</v>
      </c>
      <c r="Q1283" s="1272">
        <v>0.15</v>
      </c>
      <c r="R1283" s="1283"/>
      <c r="S1283" s="1014">
        <f t="shared" si="229"/>
        <v>0.94444444444444442</v>
      </c>
      <c r="T1283" s="1231" t="str">
        <f t="shared" si="230"/>
        <v>Normal</v>
      </c>
      <c r="U1283" s="1164" t="str">
        <f t="shared" si="231"/>
        <v>J</v>
      </c>
      <c r="V1283" s="845"/>
      <c r="W1283" s="1302">
        <f t="shared" si="224"/>
        <v>1</v>
      </c>
    </row>
    <row r="1284" spans="1:24" s="105" customFormat="1" ht="35.25" hidden="1" customHeight="1" outlineLevel="3" thickBot="1" x14ac:dyDescent="0.3">
      <c r="A1284" s="1597"/>
      <c r="B1284" s="1572"/>
      <c r="C1284" s="1556"/>
      <c r="D1284" s="1573"/>
      <c r="E1284" s="1573"/>
      <c r="F1284" s="1614"/>
      <c r="G1284" s="977" t="s">
        <v>484</v>
      </c>
      <c r="H1284" s="961" t="s">
        <v>21</v>
      </c>
      <c r="I1284" s="953" t="s">
        <v>29</v>
      </c>
      <c r="J1284" s="954">
        <v>1</v>
      </c>
      <c r="K1284" s="68">
        <v>16000000</v>
      </c>
      <c r="L1284" s="1056">
        <f t="shared" si="232"/>
        <v>16000000</v>
      </c>
      <c r="M1284" s="1085" t="str">
        <f t="shared" si="226"/>
        <v/>
      </c>
      <c r="N1284" s="1216" t="str">
        <f t="shared" si="225"/>
        <v/>
      </c>
      <c r="O1284" s="1323"/>
      <c r="P1284" s="1013" t="str">
        <f t="shared" si="228"/>
        <v/>
      </c>
      <c r="Q1284" s="1272"/>
      <c r="R1284" s="1283"/>
      <c r="S1284" s="1014" t="str">
        <f t="shared" si="229"/>
        <v/>
      </c>
      <c r="T1284" s="1231" t="str">
        <f t="shared" si="230"/>
        <v>Sin Iniciar</v>
      </c>
      <c r="U1284" s="1164" t="str">
        <f t="shared" si="231"/>
        <v>6</v>
      </c>
      <c r="V1284" s="845"/>
      <c r="W1284" s="1302">
        <f t="shared" si="224"/>
        <v>1</v>
      </c>
    </row>
    <row r="1285" spans="1:24" s="105" customFormat="1" ht="35.25" hidden="1" customHeight="1" outlineLevel="3" thickBot="1" x14ac:dyDescent="0.3">
      <c r="A1285" s="1597"/>
      <c r="B1285" s="1572"/>
      <c r="C1285" s="1556"/>
      <c r="D1285" s="1573"/>
      <c r="E1285" s="1573"/>
      <c r="F1285" s="1614"/>
      <c r="G1285" s="1200" t="s">
        <v>485</v>
      </c>
      <c r="H1285" s="961" t="s">
        <v>21</v>
      </c>
      <c r="I1285" s="953" t="s">
        <v>303</v>
      </c>
      <c r="J1285" s="954">
        <v>1</v>
      </c>
      <c r="K1285" s="68">
        <v>36000000</v>
      </c>
      <c r="L1285" s="1056">
        <f t="shared" si="232"/>
        <v>36000000</v>
      </c>
      <c r="M1285" s="1085" t="str">
        <f t="shared" si="226"/>
        <v/>
      </c>
      <c r="N1285" s="1216" t="str">
        <f t="shared" si="225"/>
        <v/>
      </c>
      <c r="O1285" s="1323"/>
      <c r="P1285" s="1013" t="str">
        <f t="shared" si="228"/>
        <v/>
      </c>
      <c r="Q1285" s="1272"/>
      <c r="R1285" s="1283"/>
      <c r="S1285" s="1014" t="str">
        <f t="shared" si="229"/>
        <v/>
      </c>
      <c r="T1285" s="1231" t="str">
        <f t="shared" si="230"/>
        <v>Sin Iniciar</v>
      </c>
      <c r="U1285" s="1164" t="str">
        <f t="shared" si="231"/>
        <v>6</v>
      </c>
      <c r="V1285" s="845"/>
      <c r="W1285" s="1302">
        <f t="shared" si="224"/>
        <v>1</v>
      </c>
    </row>
    <row r="1286" spans="1:24" s="105" customFormat="1" ht="35.25" hidden="1" customHeight="1" outlineLevel="3" thickBot="1" x14ac:dyDescent="0.3">
      <c r="A1286" s="1597"/>
      <c r="B1286" s="1572"/>
      <c r="C1286" s="1556"/>
      <c r="D1286" s="1573"/>
      <c r="E1286" s="1573"/>
      <c r="F1286" s="1614"/>
      <c r="G1286" s="1201" t="s">
        <v>486</v>
      </c>
      <c r="H1286" s="961" t="s">
        <v>41</v>
      </c>
      <c r="I1286" s="953" t="s">
        <v>111</v>
      </c>
      <c r="J1286" s="954">
        <v>1</v>
      </c>
      <c r="K1286" s="68">
        <v>86000000</v>
      </c>
      <c r="L1286" s="1056">
        <f t="shared" si="232"/>
        <v>86000000</v>
      </c>
      <c r="M1286" s="1085" t="str">
        <f t="shared" si="226"/>
        <v/>
      </c>
      <c r="N1286" s="1216" t="str">
        <f t="shared" si="225"/>
        <v/>
      </c>
      <c r="O1286" s="1323"/>
      <c r="P1286" s="1013" t="str">
        <f t="shared" si="228"/>
        <v/>
      </c>
      <c r="Q1286" s="1272"/>
      <c r="R1286" s="1283"/>
      <c r="S1286" s="1014" t="str">
        <f t="shared" si="229"/>
        <v/>
      </c>
      <c r="T1286" s="1231" t="str">
        <f t="shared" si="230"/>
        <v>Sin Iniciar</v>
      </c>
      <c r="U1286" s="1164" t="str">
        <f t="shared" si="231"/>
        <v>6</v>
      </c>
      <c r="V1286" s="845"/>
      <c r="W1286" s="1302">
        <f t="shared" si="224"/>
        <v>1</v>
      </c>
    </row>
    <row r="1287" spans="1:24" s="105" customFormat="1" ht="35.25" hidden="1" customHeight="1" outlineLevel="3" thickBot="1" x14ac:dyDescent="0.3">
      <c r="A1287" s="1597"/>
      <c r="B1287" s="1572" t="s">
        <v>493</v>
      </c>
      <c r="C1287" s="1556" t="s">
        <v>487</v>
      </c>
      <c r="D1287" s="1573"/>
      <c r="E1287" s="1573"/>
      <c r="F1287" s="1569" t="s">
        <v>457</v>
      </c>
      <c r="G1287" s="1619" t="s">
        <v>488</v>
      </c>
      <c r="H1287" s="1592" t="s">
        <v>41</v>
      </c>
      <c r="I1287" s="1556" t="s">
        <v>29</v>
      </c>
      <c r="J1287" s="1589">
        <v>1</v>
      </c>
      <c r="K1287" s="1591">
        <v>36000000</v>
      </c>
      <c r="L1287" s="1605">
        <f t="shared" si="232"/>
        <v>36000000</v>
      </c>
      <c r="M1287" s="1085" t="str">
        <f t="shared" si="226"/>
        <v/>
      </c>
      <c r="N1287" s="1216" t="str">
        <f t="shared" si="225"/>
        <v/>
      </c>
      <c r="O1287" s="1323"/>
      <c r="P1287" s="1013" t="str">
        <f t="shared" si="228"/>
        <v/>
      </c>
      <c r="Q1287" s="1272"/>
      <c r="R1287" s="1283"/>
      <c r="S1287" s="1014" t="str">
        <f t="shared" si="229"/>
        <v/>
      </c>
      <c r="T1287" s="1231" t="str">
        <f t="shared" si="230"/>
        <v>Sin Iniciar</v>
      </c>
      <c r="U1287" s="1164" t="str">
        <f t="shared" si="231"/>
        <v>6</v>
      </c>
      <c r="V1287" s="845"/>
      <c r="W1287" s="1302">
        <f t="shared" si="224"/>
        <v>1</v>
      </c>
    </row>
    <row r="1288" spans="1:24" s="105" customFormat="1" ht="35.25" hidden="1" customHeight="1" outlineLevel="3" thickBot="1" x14ac:dyDescent="0.3">
      <c r="A1288" s="1597"/>
      <c r="B1288" s="1572"/>
      <c r="C1288" s="1556"/>
      <c r="D1288" s="1573"/>
      <c r="E1288" s="1573"/>
      <c r="F1288" s="1569"/>
      <c r="G1288" s="1619"/>
      <c r="H1288" s="1592"/>
      <c r="I1288" s="1556"/>
      <c r="J1288" s="1589"/>
      <c r="K1288" s="1591"/>
      <c r="L1288" s="1605"/>
      <c r="M1288" s="1085" t="str">
        <f t="shared" si="226"/>
        <v/>
      </c>
      <c r="N1288" s="1216" t="str">
        <f t="shared" si="225"/>
        <v/>
      </c>
      <c r="O1288" s="1323"/>
      <c r="P1288" s="1013" t="str">
        <f t="shared" si="228"/>
        <v/>
      </c>
      <c r="Q1288" s="1272"/>
      <c r="R1288" s="1283"/>
      <c r="S1288" s="1014" t="str">
        <f t="shared" si="229"/>
        <v/>
      </c>
      <c r="T1288" s="1231" t="str">
        <f t="shared" si="230"/>
        <v>Sin Iniciar</v>
      </c>
      <c r="U1288" s="1164" t="str">
        <f t="shared" si="231"/>
        <v>6</v>
      </c>
      <c r="V1288" s="845"/>
      <c r="W1288" s="1302">
        <f t="shared" si="224"/>
        <v>1</v>
      </c>
    </row>
    <row r="1289" spans="1:24" s="105" customFormat="1" ht="35.25" hidden="1" customHeight="1" outlineLevel="3" thickBot="1" x14ac:dyDescent="0.3">
      <c r="A1289" s="1598"/>
      <c r="B1289" s="1620"/>
      <c r="C1289" s="1594"/>
      <c r="D1289" s="1574"/>
      <c r="E1289" s="1574"/>
      <c r="F1289" s="1570"/>
      <c r="G1289" s="1621"/>
      <c r="H1289" s="1593"/>
      <c r="I1289" s="1594"/>
      <c r="J1289" s="1595"/>
      <c r="K1289" s="1617"/>
      <c r="L1289" s="1618"/>
      <c r="M1289" s="1142" t="str">
        <f t="shared" si="226"/>
        <v/>
      </c>
      <c r="N1289" s="1227" t="str">
        <f t="shared" si="225"/>
        <v/>
      </c>
      <c r="O1289" s="1329"/>
      <c r="P1289" s="1096" t="str">
        <f t="shared" si="228"/>
        <v/>
      </c>
      <c r="Q1289" s="1279"/>
      <c r="R1289" s="1295"/>
      <c r="S1289" s="1097" t="str">
        <f t="shared" si="229"/>
        <v/>
      </c>
      <c r="T1289" s="1240" t="str">
        <f t="shared" si="230"/>
        <v>Sin Iniciar</v>
      </c>
      <c r="U1289" s="1170" t="str">
        <f t="shared" si="231"/>
        <v>6</v>
      </c>
      <c r="V1289" s="846" t="s">
        <v>2001</v>
      </c>
      <c r="W1289" s="1302">
        <f t="shared" si="224"/>
        <v>1</v>
      </c>
    </row>
    <row r="1290" spans="1:24" s="1178" customFormat="1" ht="60" hidden="1" outlineLevel="2" collapsed="1" thickBot="1" x14ac:dyDescent="0.3">
      <c r="A1290" s="1564" t="s">
        <v>2060</v>
      </c>
      <c r="B1290" s="1565"/>
      <c r="C1290" s="1566"/>
      <c r="D1290" s="1143"/>
      <c r="E1290" s="1144"/>
      <c r="F1290" s="1175"/>
      <c r="G1290" s="1133"/>
      <c r="H1290" s="1133"/>
      <c r="I1290" s="1145"/>
      <c r="J1290" s="1146"/>
      <c r="K1290" s="1133"/>
      <c r="L1290" s="1133"/>
      <c r="M1290" s="1147" t="str">
        <f t="shared" si="226"/>
        <v/>
      </c>
      <c r="N1290" s="1148" t="str">
        <f t="shared" si="225"/>
        <v/>
      </c>
      <c r="O1290" s="1176"/>
      <c r="P1290" s="1149">
        <f>+IFERROR(SUMPRODUCT(P1265:P1289,M1265:M1289)/SUM(M1265:M1289),0)</f>
        <v>0.13253789100290228</v>
      </c>
      <c r="Q1290" s="1161">
        <f>+IFERROR(SUMPRODUCT(Q1265:Q1289,M1265:M1289)/SUM(M1265:M1289),0)</f>
        <v>0.12545662689455017</v>
      </c>
      <c r="R1290" s="1292">
        <f>+IFERROR(SUMPRODUCT(R1265:R1289,M1265:M1289)/SUM(M1265:M1289),0)</f>
        <v>0.13153250564334085</v>
      </c>
      <c r="S1290" s="1149">
        <f>+IFERROR(Q1290/P1290,0)</f>
        <v>0.94657177615571808</v>
      </c>
      <c r="T1290" s="1238" t="str">
        <f t="shared" si="230"/>
        <v>Normal</v>
      </c>
      <c r="U1290" s="1172" t="str">
        <f t="shared" si="231"/>
        <v>J</v>
      </c>
      <c r="V1290" s="1150"/>
      <c r="W1290" s="1302">
        <f t="shared" si="224"/>
        <v>0.86846749435665915</v>
      </c>
    </row>
    <row r="1291" spans="1:24" s="1178" customFormat="1" ht="240" customHeight="1" outlineLevel="1" collapsed="1" thickBot="1" x14ac:dyDescent="0.3">
      <c r="A1291" s="1587" t="s">
        <v>571</v>
      </c>
      <c r="B1291" s="1588"/>
      <c r="C1291" s="1588"/>
      <c r="D1291" s="1242"/>
      <c r="E1291" s="1242"/>
      <c r="F1291" s="1242"/>
      <c r="G1291" s="1242"/>
      <c r="H1291" s="1242"/>
      <c r="I1291" s="1242"/>
      <c r="J1291" s="1242"/>
      <c r="K1291" s="1242"/>
      <c r="L1291" s="1242"/>
      <c r="M1291" s="1242"/>
      <c r="N1291" s="1242"/>
      <c r="O1291" s="1242"/>
      <c r="P1291" s="1298">
        <f>+AVERAGE(P1290,P1264,P400,P385,P368,P346,P332,P315,P285,P212)</f>
        <v>0.12984059639160669</v>
      </c>
      <c r="Q1291" s="1306">
        <f>+AVERAGE(Q1290,Q1264,Q400,Q385,Q368,Q346,Q332,Q315,Q285,Q212)</f>
        <v>0.12220869475657974</v>
      </c>
      <c r="R1291" s="1310">
        <f>+AVERAGE(R1290,R1264,R400,R385,R368,R346,R315,R332,R285,R212)</f>
        <v>0.11054008610017299</v>
      </c>
      <c r="S1291" s="1244">
        <f>+Q1291/P1291</f>
        <v>0.94122099060598352</v>
      </c>
      <c r="T1291" s="1245" t="str">
        <f t="shared" si="230"/>
        <v>Normal</v>
      </c>
      <c r="U1291" s="1247" t="str">
        <f t="shared" si="231"/>
        <v>J</v>
      </c>
      <c r="V1291" s="1332"/>
      <c r="W1291" s="1548">
        <f t="shared" si="224"/>
        <v>0.88945991389982704</v>
      </c>
      <c r="X1291" s="1549" t="s">
        <v>2402</v>
      </c>
    </row>
    <row r="1292" spans="1:24" s="105" customFormat="1" ht="60" hidden="1" customHeight="1" outlineLevel="3" collapsed="1" thickBot="1" x14ac:dyDescent="0.3">
      <c r="A1292" s="1606" t="s">
        <v>1931</v>
      </c>
      <c r="B1292" s="1599" t="s">
        <v>230</v>
      </c>
      <c r="C1292" s="972" t="s">
        <v>231</v>
      </c>
      <c r="D1292" s="981">
        <v>42887</v>
      </c>
      <c r="E1292" s="981">
        <v>43069</v>
      </c>
      <c r="F1292" s="984" t="s">
        <v>232</v>
      </c>
      <c r="G1292" s="986" t="s">
        <v>233</v>
      </c>
      <c r="H1292" s="972" t="s">
        <v>92</v>
      </c>
      <c r="I1292" s="972" t="s">
        <v>22</v>
      </c>
      <c r="J1292" s="959">
        <v>1</v>
      </c>
      <c r="K1292" s="64">
        <v>22000000</v>
      </c>
      <c r="L1292" s="1067">
        <f>+K1292*J1292</f>
        <v>22000000</v>
      </c>
      <c r="M1292" s="1084" t="str">
        <f t="shared" ref="M1292:M1323" si="233">+IF(D1292="","",IF(MONTH($C$2)&lt;MONTH(D1292),"",E1292-D1292))</f>
        <v/>
      </c>
      <c r="N1292" s="1215" t="str">
        <f t="shared" ref="N1292:N1323" si="234">+IF(D1292="","",IF(AND(MONTH($C$2)&gt;=MONTH(D1292),MONTH($C$2)&lt;=MONTH(E1292)),"X",""))</f>
        <v/>
      </c>
      <c r="O1292" s="1324"/>
      <c r="P1292" s="1011" t="str">
        <f t="shared" ref="P1292:P1337" si="235">+IF(N1292="","",IFERROR(IF(MONTH($C$2)&lt;MONTH(D1292),"",IF(E1292&lt;$C$2,1,IF(D1292&lt;$C$2,($C$2-D1292)/(E1292-D1292),0))),0))</f>
        <v/>
      </c>
      <c r="Q1292" s="1275"/>
      <c r="R1292" s="1287">
        <f t="shared" ref="R1292:R1332" si="236">+Q1292</f>
        <v>0</v>
      </c>
      <c r="S1292" s="1012" t="str">
        <f t="shared" ref="S1292:S1337" si="237">IF(P1292="","",IF(Q1292&gt;P1292,1,(Q1292/P1292)))</f>
        <v/>
      </c>
      <c r="T1292" s="1230" t="str">
        <f t="shared" si="230"/>
        <v>Sin Iniciar</v>
      </c>
      <c r="U1292" s="1163" t="str">
        <f t="shared" si="231"/>
        <v>6</v>
      </c>
      <c r="V1292" s="1331"/>
      <c r="W1292" s="1302">
        <f t="shared" si="224"/>
        <v>1</v>
      </c>
    </row>
    <row r="1293" spans="1:24" s="105" customFormat="1" ht="35.25" hidden="1" customHeight="1" outlineLevel="3" thickBot="1" x14ac:dyDescent="0.3">
      <c r="A1293" s="1607"/>
      <c r="B1293" s="1561"/>
      <c r="C1293" s="953" t="s">
        <v>234</v>
      </c>
      <c r="D1293" s="960">
        <v>42891</v>
      </c>
      <c r="E1293" s="960">
        <v>43069</v>
      </c>
      <c r="F1293" s="978" t="s">
        <v>235</v>
      </c>
      <c r="G1293" s="977" t="s">
        <v>236</v>
      </c>
      <c r="H1293" s="953" t="s">
        <v>92</v>
      </c>
      <c r="I1293" s="953" t="s">
        <v>237</v>
      </c>
      <c r="J1293" s="954">
        <v>1</v>
      </c>
      <c r="K1293" s="68">
        <f>12*1250000</f>
        <v>15000000</v>
      </c>
      <c r="L1293" s="1056">
        <f>+K1293*J1293</f>
        <v>15000000</v>
      </c>
      <c r="M1293" s="1085" t="str">
        <f t="shared" si="233"/>
        <v/>
      </c>
      <c r="N1293" s="1216" t="str">
        <f t="shared" si="234"/>
        <v/>
      </c>
      <c r="O1293" s="1323"/>
      <c r="P1293" s="1013" t="str">
        <f t="shared" si="235"/>
        <v/>
      </c>
      <c r="Q1293" s="1272"/>
      <c r="R1293" s="1283">
        <f t="shared" si="236"/>
        <v>0</v>
      </c>
      <c r="S1293" s="1014" t="str">
        <f t="shared" si="237"/>
        <v/>
      </c>
      <c r="T1293" s="1231" t="str">
        <f t="shared" si="230"/>
        <v>Sin Iniciar</v>
      </c>
      <c r="U1293" s="1164" t="str">
        <f t="shared" si="231"/>
        <v>6</v>
      </c>
      <c r="V1293" s="845"/>
      <c r="W1293" s="1302">
        <f t="shared" si="224"/>
        <v>1</v>
      </c>
    </row>
    <row r="1294" spans="1:24" s="105" customFormat="1" ht="35.25" hidden="1" customHeight="1" outlineLevel="3" thickBot="1" x14ac:dyDescent="0.3">
      <c r="A1294" s="1607"/>
      <c r="B1294" s="1561"/>
      <c r="C1294" s="953" t="s">
        <v>238</v>
      </c>
      <c r="D1294" s="1405">
        <v>42887</v>
      </c>
      <c r="E1294" s="960">
        <v>43069</v>
      </c>
      <c r="F1294" s="978" t="s">
        <v>239</v>
      </c>
      <c r="G1294" s="977" t="s">
        <v>240</v>
      </c>
      <c r="H1294" s="953" t="s">
        <v>92</v>
      </c>
      <c r="I1294" s="953" t="s">
        <v>237</v>
      </c>
      <c r="J1294" s="954">
        <v>6</v>
      </c>
      <c r="K1294" s="68">
        <v>2500000</v>
      </c>
      <c r="L1294" s="1056">
        <f t="shared" ref="L1294:L1303" si="238">+K1294*J1294</f>
        <v>15000000</v>
      </c>
      <c r="M1294" s="1085" t="str">
        <f t="shared" si="233"/>
        <v/>
      </c>
      <c r="N1294" s="1216" t="str">
        <f t="shared" si="234"/>
        <v/>
      </c>
      <c r="O1294" s="1323"/>
      <c r="P1294" s="1013" t="str">
        <f t="shared" si="235"/>
        <v/>
      </c>
      <c r="Q1294" s="1272"/>
      <c r="R1294" s="1283">
        <f t="shared" si="236"/>
        <v>0</v>
      </c>
      <c r="S1294" s="1014" t="str">
        <f t="shared" si="237"/>
        <v/>
      </c>
      <c r="T1294" s="1231" t="str">
        <f t="shared" si="230"/>
        <v>Sin Iniciar</v>
      </c>
      <c r="U1294" s="1164" t="str">
        <f t="shared" si="231"/>
        <v>6</v>
      </c>
      <c r="V1294" s="845"/>
      <c r="W1294" s="1302">
        <f t="shared" si="224"/>
        <v>1</v>
      </c>
    </row>
    <row r="1295" spans="1:24" s="105" customFormat="1" ht="39" hidden="1" customHeight="1" outlineLevel="3" thickBot="1" x14ac:dyDescent="0.3">
      <c r="A1295" s="1607"/>
      <c r="B1295" s="1561" t="s">
        <v>241</v>
      </c>
      <c r="C1295" s="953" t="s">
        <v>242</v>
      </c>
      <c r="D1295" s="960">
        <v>42750</v>
      </c>
      <c r="E1295" s="960">
        <v>42781</v>
      </c>
      <c r="F1295" s="136" t="s">
        <v>243</v>
      </c>
      <c r="G1295" s="977" t="s">
        <v>244</v>
      </c>
      <c r="H1295" s="953" t="s">
        <v>21</v>
      </c>
      <c r="I1295" s="953" t="s">
        <v>22</v>
      </c>
      <c r="J1295" s="954">
        <v>11</v>
      </c>
      <c r="K1295" s="68">
        <v>2400000</v>
      </c>
      <c r="L1295" s="1056">
        <f>+J1295*K1295</f>
        <v>26400000</v>
      </c>
      <c r="M1295" s="1085">
        <f t="shared" si="233"/>
        <v>31</v>
      </c>
      <c r="N1295" s="1216" t="str">
        <f t="shared" si="234"/>
        <v>X</v>
      </c>
      <c r="O1295" s="1323" t="s">
        <v>2083</v>
      </c>
      <c r="P1295" s="1013">
        <f t="shared" si="235"/>
        <v>1</v>
      </c>
      <c r="Q1295" s="1272">
        <v>1</v>
      </c>
      <c r="R1295" s="1283">
        <f t="shared" si="236"/>
        <v>1</v>
      </c>
      <c r="S1295" s="1014">
        <f t="shared" si="237"/>
        <v>1</v>
      </c>
      <c r="T1295" s="1231" t="str">
        <f t="shared" si="230"/>
        <v>Terminado</v>
      </c>
      <c r="U1295" s="1164" t="str">
        <f t="shared" si="231"/>
        <v>B</v>
      </c>
      <c r="V1295" s="845" t="s">
        <v>2022</v>
      </c>
      <c r="W1295" s="1302">
        <f t="shared" si="224"/>
        <v>0</v>
      </c>
    </row>
    <row r="1296" spans="1:24" s="105" customFormat="1" ht="51.75" hidden="1" customHeight="1" outlineLevel="3" thickBot="1" x14ac:dyDescent="0.3">
      <c r="A1296" s="1607"/>
      <c r="B1296" s="1561"/>
      <c r="C1296" s="953" t="s">
        <v>245</v>
      </c>
      <c r="D1296" s="960">
        <v>42750</v>
      </c>
      <c r="E1296" s="960">
        <v>42781</v>
      </c>
      <c r="F1296" s="136" t="s">
        <v>243</v>
      </c>
      <c r="G1296" s="977" t="s">
        <v>246</v>
      </c>
      <c r="H1296" s="953" t="s">
        <v>21</v>
      </c>
      <c r="I1296" s="953" t="s">
        <v>22</v>
      </c>
      <c r="J1296" s="954">
        <v>11</v>
      </c>
      <c r="K1296" s="68">
        <v>2400000</v>
      </c>
      <c r="L1296" s="1056">
        <f>+J1296*K1296</f>
        <v>26400000</v>
      </c>
      <c r="M1296" s="1085">
        <f t="shared" si="233"/>
        <v>31</v>
      </c>
      <c r="N1296" s="1216" t="str">
        <f t="shared" si="234"/>
        <v>X</v>
      </c>
      <c r="O1296" s="1323" t="s">
        <v>2083</v>
      </c>
      <c r="P1296" s="1013">
        <f t="shared" si="235"/>
        <v>1</v>
      </c>
      <c r="Q1296" s="1272">
        <v>1</v>
      </c>
      <c r="R1296" s="1283">
        <f t="shared" si="236"/>
        <v>1</v>
      </c>
      <c r="S1296" s="1014">
        <f t="shared" si="237"/>
        <v>1</v>
      </c>
      <c r="T1296" s="1231" t="str">
        <f t="shared" si="230"/>
        <v>Terminado</v>
      </c>
      <c r="U1296" s="1164" t="str">
        <f t="shared" si="231"/>
        <v>B</v>
      </c>
      <c r="V1296" s="845" t="s">
        <v>2022</v>
      </c>
      <c r="W1296" s="1302">
        <f t="shared" si="224"/>
        <v>0</v>
      </c>
    </row>
    <row r="1297" spans="1:23" s="105" customFormat="1" ht="46.5" hidden="1" customHeight="1" outlineLevel="3" thickBot="1" x14ac:dyDescent="0.3">
      <c r="A1297" s="1607"/>
      <c r="B1297" s="1561"/>
      <c r="C1297" s="953" t="s">
        <v>247</v>
      </c>
      <c r="D1297" s="960">
        <v>42750</v>
      </c>
      <c r="E1297" s="960">
        <v>43084</v>
      </c>
      <c r="F1297" s="1202"/>
      <c r="G1297" s="977" t="s">
        <v>248</v>
      </c>
      <c r="H1297" s="1203" t="s">
        <v>21</v>
      </c>
      <c r="I1297" s="1203" t="s">
        <v>22</v>
      </c>
      <c r="J1297" s="1203">
        <v>1</v>
      </c>
      <c r="K1297" s="68">
        <f>122000000*1.1</f>
        <v>134200000.00000001</v>
      </c>
      <c r="L1297" s="1078">
        <f>+K1297</f>
        <v>134200000.00000001</v>
      </c>
      <c r="M1297" s="1085">
        <f t="shared" si="233"/>
        <v>334</v>
      </c>
      <c r="N1297" s="1216" t="str">
        <f t="shared" si="234"/>
        <v>X</v>
      </c>
      <c r="O1297" s="1323" t="s">
        <v>2254</v>
      </c>
      <c r="P1297" s="1013">
        <f t="shared" si="235"/>
        <v>0.1317365269461078</v>
      </c>
      <c r="Q1297" s="1272">
        <v>0.13</v>
      </c>
      <c r="R1297" s="1283">
        <f t="shared" si="236"/>
        <v>0.13</v>
      </c>
      <c r="S1297" s="1014">
        <f t="shared" si="237"/>
        <v>0.98681818181818182</v>
      </c>
      <c r="T1297" s="1231" t="str">
        <f t="shared" si="230"/>
        <v>Normal</v>
      </c>
      <c r="U1297" s="1164" t="str">
        <f t="shared" si="231"/>
        <v>J</v>
      </c>
      <c r="V1297" s="1090" t="s">
        <v>1963</v>
      </c>
      <c r="W1297" s="1302">
        <f t="shared" si="224"/>
        <v>0.87</v>
      </c>
    </row>
    <row r="1298" spans="1:23" s="105" customFormat="1" ht="45.75" hidden="1" customHeight="1" outlineLevel="3" thickBot="1" x14ac:dyDescent="0.3">
      <c r="A1298" s="1607"/>
      <c r="B1298" s="1561"/>
      <c r="C1298" s="1556" t="s">
        <v>249</v>
      </c>
      <c r="D1298" s="1590">
        <v>42750</v>
      </c>
      <c r="E1298" s="1590">
        <v>43084</v>
      </c>
      <c r="F1298" s="1555" t="s">
        <v>250</v>
      </c>
      <c r="G1298" s="159" t="s">
        <v>251</v>
      </c>
      <c r="H1298" s="953" t="s">
        <v>70</v>
      </c>
      <c r="I1298" s="1203"/>
      <c r="J1298" s="1203"/>
      <c r="K1298" s="1591">
        <v>180000000</v>
      </c>
      <c r="L1298" s="1616">
        <v>180000000</v>
      </c>
      <c r="M1298" s="1085">
        <f t="shared" si="233"/>
        <v>334</v>
      </c>
      <c r="N1298" s="1216" t="str">
        <f t="shared" si="234"/>
        <v>X</v>
      </c>
      <c r="O1298" s="1323" t="s">
        <v>2255</v>
      </c>
      <c r="P1298" s="1013">
        <f t="shared" si="235"/>
        <v>0.1317365269461078</v>
      </c>
      <c r="Q1298" s="1272">
        <v>0.12</v>
      </c>
      <c r="R1298" s="1283">
        <f t="shared" si="236"/>
        <v>0.12</v>
      </c>
      <c r="S1298" s="1014">
        <f t="shared" si="237"/>
        <v>0.91090909090909078</v>
      </c>
      <c r="T1298" s="1231" t="str">
        <f t="shared" si="230"/>
        <v>Normal</v>
      </c>
      <c r="U1298" s="1164" t="str">
        <f t="shared" si="231"/>
        <v>J</v>
      </c>
      <c r="V1298" s="1090" t="s">
        <v>1963</v>
      </c>
      <c r="W1298" s="1302">
        <f t="shared" si="224"/>
        <v>0.88</v>
      </c>
    </row>
    <row r="1299" spans="1:23" s="105" customFormat="1" ht="45.75" hidden="1" customHeight="1" outlineLevel="3" thickBot="1" x14ac:dyDescent="0.3">
      <c r="A1299" s="1607"/>
      <c r="B1299" s="1561"/>
      <c r="C1299" s="1556"/>
      <c r="D1299" s="1590"/>
      <c r="E1299" s="1590"/>
      <c r="F1299" s="1555"/>
      <c r="G1299" s="977" t="s">
        <v>252</v>
      </c>
      <c r="H1299" s="953" t="s">
        <v>90</v>
      </c>
      <c r="I1299" s="1203"/>
      <c r="J1299" s="1203"/>
      <c r="K1299" s="1591"/>
      <c r="L1299" s="1616"/>
      <c r="M1299" s="1085" t="str">
        <f t="shared" si="233"/>
        <v/>
      </c>
      <c r="N1299" s="1216" t="str">
        <f t="shared" si="234"/>
        <v/>
      </c>
      <c r="O1299" s="1323" t="s">
        <v>2084</v>
      </c>
      <c r="P1299" s="1013" t="str">
        <f t="shared" si="235"/>
        <v/>
      </c>
      <c r="Q1299" s="1272">
        <v>1</v>
      </c>
      <c r="R1299" s="1283">
        <f t="shared" si="236"/>
        <v>1</v>
      </c>
      <c r="S1299" s="1014" t="str">
        <f t="shared" si="237"/>
        <v/>
      </c>
      <c r="T1299" s="1231" t="str">
        <f t="shared" si="230"/>
        <v>Sin Iniciar</v>
      </c>
      <c r="U1299" s="1164" t="str">
        <f t="shared" si="231"/>
        <v>6</v>
      </c>
      <c r="V1299" s="1090" t="s">
        <v>1963</v>
      </c>
      <c r="W1299" s="1302">
        <f t="shared" si="224"/>
        <v>0</v>
      </c>
    </row>
    <row r="1300" spans="1:23" s="105" customFormat="1" ht="45.75" hidden="1" customHeight="1" outlineLevel="3" thickBot="1" x14ac:dyDescent="0.3">
      <c r="A1300" s="1607"/>
      <c r="B1300" s="1561"/>
      <c r="C1300" s="1556"/>
      <c r="D1300" s="1590"/>
      <c r="E1300" s="1590"/>
      <c r="F1300" s="1555"/>
      <c r="G1300" s="977" t="s">
        <v>253</v>
      </c>
      <c r="H1300" s="953" t="s">
        <v>41</v>
      </c>
      <c r="I1300" s="1203"/>
      <c r="J1300" s="1203"/>
      <c r="K1300" s="1591"/>
      <c r="L1300" s="1616"/>
      <c r="M1300" s="1085" t="str">
        <f t="shared" si="233"/>
        <v/>
      </c>
      <c r="N1300" s="1216" t="str">
        <f t="shared" si="234"/>
        <v/>
      </c>
      <c r="O1300" s="1323" t="s">
        <v>2084</v>
      </c>
      <c r="P1300" s="1013" t="str">
        <f t="shared" si="235"/>
        <v/>
      </c>
      <c r="Q1300" s="1272">
        <v>1</v>
      </c>
      <c r="R1300" s="1283">
        <f t="shared" si="236"/>
        <v>1</v>
      </c>
      <c r="S1300" s="1014" t="str">
        <f t="shared" si="237"/>
        <v/>
      </c>
      <c r="T1300" s="1231" t="str">
        <f t="shared" si="230"/>
        <v>Sin Iniciar</v>
      </c>
      <c r="U1300" s="1164" t="str">
        <f t="shared" si="231"/>
        <v>6</v>
      </c>
      <c r="V1300" s="1090" t="s">
        <v>1963</v>
      </c>
      <c r="W1300" s="1302">
        <f t="shared" si="224"/>
        <v>0</v>
      </c>
    </row>
    <row r="1301" spans="1:23" s="105" customFormat="1" ht="45.75" hidden="1" customHeight="1" outlineLevel="3" thickBot="1" x14ac:dyDescent="0.3">
      <c r="A1301" s="1607"/>
      <c r="B1301" s="1561"/>
      <c r="C1301" s="1556"/>
      <c r="D1301" s="1590"/>
      <c r="E1301" s="1590"/>
      <c r="F1301" s="1555"/>
      <c r="G1301" s="159" t="s">
        <v>254</v>
      </c>
      <c r="H1301" s="953" t="s">
        <v>41</v>
      </c>
      <c r="I1301" s="953" t="s">
        <v>255</v>
      </c>
      <c r="J1301" s="954">
        <v>6</v>
      </c>
      <c r="K1301" s="1591"/>
      <c r="L1301" s="1616"/>
      <c r="M1301" s="1085" t="str">
        <f t="shared" si="233"/>
        <v/>
      </c>
      <c r="N1301" s="1216" t="str">
        <f t="shared" si="234"/>
        <v/>
      </c>
      <c r="O1301" s="1323" t="s">
        <v>2084</v>
      </c>
      <c r="P1301" s="1013" t="str">
        <f t="shared" si="235"/>
        <v/>
      </c>
      <c r="Q1301" s="1272">
        <v>1</v>
      </c>
      <c r="R1301" s="1283">
        <f t="shared" si="236"/>
        <v>1</v>
      </c>
      <c r="S1301" s="1014" t="str">
        <f t="shared" si="237"/>
        <v/>
      </c>
      <c r="T1301" s="1231" t="str">
        <f t="shared" si="230"/>
        <v>Sin Iniciar</v>
      </c>
      <c r="U1301" s="1164" t="str">
        <f t="shared" si="231"/>
        <v>6</v>
      </c>
      <c r="V1301" s="1090" t="s">
        <v>1963</v>
      </c>
      <c r="W1301" s="1302">
        <f t="shared" si="224"/>
        <v>0</v>
      </c>
    </row>
    <row r="1302" spans="1:23" s="105" customFormat="1" ht="45.75" hidden="1" customHeight="1" outlineLevel="3" thickBot="1" x14ac:dyDescent="0.3">
      <c r="A1302" s="1607"/>
      <c r="B1302" s="1561"/>
      <c r="C1302" s="1556"/>
      <c r="D1302" s="1590"/>
      <c r="E1302" s="1590"/>
      <c r="F1302" s="1555"/>
      <c r="G1302" s="159" t="s">
        <v>256</v>
      </c>
      <c r="H1302" s="953" t="s">
        <v>93</v>
      </c>
      <c r="I1302" s="953" t="s">
        <v>255</v>
      </c>
      <c r="J1302" s="954"/>
      <c r="K1302" s="1591"/>
      <c r="L1302" s="1616"/>
      <c r="M1302" s="1085" t="str">
        <f t="shared" si="233"/>
        <v/>
      </c>
      <c r="N1302" s="1216" t="str">
        <f t="shared" si="234"/>
        <v/>
      </c>
      <c r="O1302" s="1323" t="s">
        <v>2084</v>
      </c>
      <c r="P1302" s="1013" t="str">
        <f t="shared" si="235"/>
        <v/>
      </c>
      <c r="Q1302" s="1272">
        <v>1</v>
      </c>
      <c r="R1302" s="1283">
        <f t="shared" si="236"/>
        <v>1</v>
      </c>
      <c r="S1302" s="1014" t="str">
        <f t="shared" si="237"/>
        <v/>
      </c>
      <c r="T1302" s="1231" t="str">
        <f t="shared" si="230"/>
        <v>Sin Iniciar</v>
      </c>
      <c r="U1302" s="1164" t="str">
        <f t="shared" si="231"/>
        <v>6</v>
      </c>
      <c r="V1302" s="1090" t="s">
        <v>1963</v>
      </c>
      <c r="W1302" s="1302">
        <f t="shared" si="224"/>
        <v>0</v>
      </c>
    </row>
    <row r="1303" spans="1:23" s="105" customFormat="1" ht="50.25" hidden="1" customHeight="1" outlineLevel="3" thickBot="1" x14ac:dyDescent="0.3">
      <c r="A1303" s="1607"/>
      <c r="B1303" s="1561" t="s">
        <v>257</v>
      </c>
      <c r="C1303" s="953" t="s">
        <v>258</v>
      </c>
      <c r="D1303" s="957">
        <v>42771</v>
      </c>
      <c r="E1303" s="957">
        <v>42794</v>
      </c>
      <c r="F1303" s="978" t="s">
        <v>260</v>
      </c>
      <c r="G1303" s="977" t="s">
        <v>261</v>
      </c>
      <c r="H1303" s="953" t="s">
        <v>41</v>
      </c>
      <c r="I1303" s="953" t="s">
        <v>22</v>
      </c>
      <c r="J1303" s="954">
        <v>1</v>
      </c>
      <c r="K1303" s="68">
        <v>434000</v>
      </c>
      <c r="L1303" s="1056">
        <f t="shared" si="238"/>
        <v>434000</v>
      </c>
      <c r="M1303" s="1085">
        <f t="shared" si="233"/>
        <v>23</v>
      </c>
      <c r="N1303" s="1216" t="str">
        <f t="shared" si="234"/>
        <v>X</v>
      </c>
      <c r="O1303" s="1323" t="s">
        <v>2256</v>
      </c>
      <c r="P1303" s="1013">
        <f t="shared" si="235"/>
        <v>1</v>
      </c>
      <c r="Q1303" s="1272">
        <v>1</v>
      </c>
      <c r="R1303" s="1283">
        <f t="shared" si="236"/>
        <v>1</v>
      </c>
      <c r="S1303" s="1014">
        <f t="shared" si="237"/>
        <v>1</v>
      </c>
      <c r="T1303" s="1231" t="str">
        <f t="shared" si="230"/>
        <v>Terminado</v>
      </c>
      <c r="U1303" s="1164" t="str">
        <f t="shared" si="231"/>
        <v>B</v>
      </c>
      <c r="V1303" s="845" t="s">
        <v>1964</v>
      </c>
      <c r="W1303" s="1302">
        <f t="shared" si="224"/>
        <v>0</v>
      </c>
    </row>
    <row r="1304" spans="1:23" s="105" customFormat="1" ht="57.75" hidden="1" customHeight="1" outlineLevel="3" thickBot="1" x14ac:dyDescent="0.3">
      <c r="A1304" s="1607"/>
      <c r="B1304" s="1561"/>
      <c r="C1304" s="953" t="s">
        <v>262</v>
      </c>
      <c r="D1304" s="957">
        <v>42771</v>
      </c>
      <c r="E1304" s="957">
        <v>42794</v>
      </c>
      <c r="F1304" s="978" t="s">
        <v>260</v>
      </c>
      <c r="G1304" s="977" t="s">
        <v>261</v>
      </c>
      <c r="H1304" s="953" t="s">
        <v>263</v>
      </c>
      <c r="I1304" s="953" t="s">
        <v>22</v>
      </c>
      <c r="J1304" s="954">
        <v>1</v>
      </c>
      <c r="K1304" s="68">
        <v>862000</v>
      </c>
      <c r="L1304" s="1056">
        <f>+K1304</f>
        <v>862000</v>
      </c>
      <c r="M1304" s="1085">
        <f t="shared" si="233"/>
        <v>23</v>
      </c>
      <c r="N1304" s="1216" t="str">
        <f t="shared" si="234"/>
        <v>X</v>
      </c>
      <c r="O1304" s="1323" t="s">
        <v>2256</v>
      </c>
      <c r="P1304" s="1013">
        <f t="shared" si="235"/>
        <v>1</v>
      </c>
      <c r="Q1304" s="1272">
        <v>1</v>
      </c>
      <c r="R1304" s="1283">
        <f t="shared" si="236"/>
        <v>1</v>
      </c>
      <c r="S1304" s="1014">
        <f t="shared" si="237"/>
        <v>1</v>
      </c>
      <c r="T1304" s="1231" t="str">
        <f t="shared" si="230"/>
        <v>Terminado</v>
      </c>
      <c r="U1304" s="1164" t="str">
        <f t="shared" si="231"/>
        <v>B</v>
      </c>
      <c r="V1304" s="845" t="s">
        <v>1964</v>
      </c>
      <c r="W1304" s="1302">
        <f t="shared" si="224"/>
        <v>0</v>
      </c>
    </row>
    <row r="1305" spans="1:23" s="105" customFormat="1" ht="39" hidden="1" customHeight="1" outlineLevel="3" thickBot="1" x14ac:dyDescent="0.3">
      <c r="A1305" s="1607"/>
      <c r="B1305" s="1561"/>
      <c r="C1305" s="1556" t="s">
        <v>264</v>
      </c>
      <c r="D1305" s="1590">
        <v>43041</v>
      </c>
      <c r="E1305" s="1590">
        <v>43069</v>
      </c>
      <c r="F1305" s="1555" t="s">
        <v>265</v>
      </c>
      <c r="G1305" s="977" t="s">
        <v>266</v>
      </c>
      <c r="H1305" s="953" t="s">
        <v>21</v>
      </c>
      <c r="I1305" s="953" t="s">
        <v>267</v>
      </c>
      <c r="J1305" s="954">
        <v>1</v>
      </c>
      <c r="K1305" s="68">
        <f>15*120000</f>
        <v>1800000</v>
      </c>
      <c r="L1305" s="1056">
        <f t="shared" ref="L1305:L1316" si="239">+K1305*J1305</f>
        <v>1800000</v>
      </c>
      <c r="M1305" s="1085" t="str">
        <f t="shared" si="233"/>
        <v/>
      </c>
      <c r="N1305" s="1216" t="str">
        <f t="shared" si="234"/>
        <v/>
      </c>
      <c r="O1305" s="1323"/>
      <c r="P1305" s="1013" t="str">
        <f t="shared" si="235"/>
        <v/>
      </c>
      <c r="Q1305" s="1272"/>
      <c r="R1305" s="1283">
        <f t="shared" si="236"/>
        <v>0</v>
      </c>
      <c r="S1305" s="1014" t="str">
        <f t="shared" si="237"/>
        <v/>
      </c>
      <c r="T1305" s="1231" t="str">
        <f t="shared" si="230"/>
        <v>Sin Iniciar</v>
      </c>
      <c r="U1305" s="1164" t="str">
        <f t="shared" si="231"/>
        <v>6</v>
      </c>
      <c r="V1305" s="845"/>
      <c r="W1305" s="1302">
        <f t="shared" si="224"/>
        <v>1</v>
      </c>
    </row>
    <row r="1306" spans="1:23" s="105" customFormat="1" ht="35.25" hidden="1" customHeight="1" outlineLevel="3" thickBot="1" x14ac:dyDescent="0.3">
      <c r="A1306" s="1607"/>
      <c r="B1306" s="1561"/>
      <c r="C1306" s="1556"/>
      <c r="D1306" s="1590"/>
      <c r="E1306" s="1590"/>
      <c r="F1306" s="1555"/>
      <c r="G1306" s="977" t="s">
        <v>268</v>
      </c>
      <c r="H1306" s="953" t="s">
        <v>28</v>
      </c>
      <c r="I1306" s="953" t="s">
        <v>267</v>
      </c>
      <c r="J1306" s="954">
        <v>200</v>
      </c>
      <c r="K1306" s="68">
        <v>21000</v>
      </c>
      <c r="L1306" s="1056">
        <f t="shared" si="239"/>
        <v>4200000</v>
      </c>
      <c r="M1306" s="1085" t="str">
        <f t="shared" si="233"/>
        <v/>
      </c>
      <c r="N1306" s="1216" t="str">
        <f t="shared" si="234"/>
        <v/>
      </c>
      <c r="O1306" s="1323"/>
      <c r="P1306" s="1013" t="str">
        <f t="shared" si="235"/>
        <v/>
      </c>
      <c r="Q1306" s="1272"/>
      <c r="R1306" s="1283">
        <f t="shared" si="236"/>
        <v>0</v>
      </c>
      <c r="S1306" s="1014" t="str">
        <f t="shared" si="237"/>
        <v/>
      </c>
      <c r="T1306" s="1231" t="str">
        <f t="shared" si="230"/>
        <v>Sin Iniciar</v>
      </c>
      <c r="U1306" s="1164" t="str">
        <f t="shared" si="231"/>
        <v>6</v>
      </c>
      <c r="V1306" s="845"/>
      <c r="W1306" s="1302">
        <f t="shared" si="224"/>
        <v>1</v>
      </c>
    </row>
    <row r="1307" spans="1:23" s="105" customFormat="1" ht="35.25" hidden="1" customHeight="1" outlineLevel="3" thickBot="1" x14ac:dyDescent="0.3">
      <c r="A1307" s="1607"/>
      <c r="B1307" s="1561"/>
      <c r="C1307" s="1556"/>
      <c r="D1307" s="1590"/>
      <c r="E1307" s="1590"/>
      <c r="F1307" s="1555"/>
      <c r="G1307" s="977" t="s">
        <v>269</v>
      </c>
      <c r="H1307" s="953" t="s">
        <v>93</v>
      </c>
      <c r="I1307" s="953" t="s">
        <v>267</v>
      </c>
      <c r="J1307" s="954">
        <v>1</v>
      </c>
      <c r="K1307" s="68">
        <v>5500000</v>
      </c>
      <c r="L1307" s="1056">
        <f t="shared" si="239"/>
        <v>5500000</v>
      </c>
      <c r="M1307" s="1085" t="str">
        <f t="shared" si="233"/>
        <v/>
      </c>
      <c r="N1307" s="1216" t="str">
        <f t="shared" si="234"/>
        <v/>
      </c>
      <c r="O1307" s="1323"/>
      <c r="P1307" s="1013" t="str">
        <f t="shared" si="235"/>
        <v/>
      </c>
      <c r="Q1307" s="1272"/>
      <c r="R1307" s="1283">
        <f t="shared" si="236"/>
        <v>0</v>
      </c>
      <c r="S1307" s="1014" t="str">
        <f t="shared" si="237"/>
        <v/>
      </c>
      <c r="T1307" s="1231" t="str">
        <f t="shared" si="230"/>
        <v>Sin Iniciar</v>
      </c>
      <c r="U1307" s="1164" t="str">
        <f t="shared" si="231"/>
        <v>6</v>
      </c>
      <c r="V1307" s="845"/>
      <c r="W1307" s="1302">
        <f t="shared" si="224"/>
        <v>1</v>
      </c>
    </row>
    <row r="1308" spans="1:23" s="105" customFormat="1" ht="39" hidden="1" customHeight="1" outlineLevel="3" thickBot="1" x14ac:dyDescent="0.3">
      <c r="A1308" s="1607"/>
      <c r="B1308" s="1561"/>
      <c r="C1308" s="953" t="s">
        <v>270</v>
      </c>
      <c r="D1308" s="957">
        <v>42857</v>
      </c>
      <c r="E1308" s="957">
        <v>42885</v>
      </c>
      <c r="F1308" s="983" t="s">
        <v>271</v>
      </c>
      <c r="G1308" s="977" t="s">
        <v>272</v>
      </c>
      <c r="H1308" s="953" t="s">
        <v>41</v>
      </c>
      <c r="I1308" s="953" t="s">
        <v>159</v>
      </c>
      <c r="J1308" s="954">
        <v>15</v>
      </c>
      <c r="K1308" s="68">
        <v>120000</v>
      </c>
      <c r="L1308" s="1056">
        <f t="shared" si="239"/>
        <v>1800000</v>
      </c>
      <c r="M1308" s="1085" t="str">
        <f t="shared" si="233"/>
        <v/>
      </c>
      <c r="N1308" s="1216" t="str">
        <f t="shared" si="234"/>
        <v/>
      </c>
      <c r="O1308" s="1323"/>
      <c r="P1308" s="1013" t="str">
        <f t="shared" si="235"/>
        <v/>
      </c>
      <c r="Q1308" s="1272"/>
      <c r="R1308" s="1283">
        <f t="shared" si="236"/>
        <v>0</v>
      </c>
      <c r="S1308" s="1014" t="str">
        <f t="shared" si="237"/>
        <v/>
      </c>
      <c r="T1308" s="1231" t="str">
        <f t="shared" si="230"/>
        <v>Sin Iniciar</v>
      </c>
      <c r="U1308" s="1164" t="str">
        <f t="shared" si="231"/>
        <v>6</v>
      </c>
      <c r="V1308" s="845"/>
      <c r="W1308" s="1302">
        <f t="shared" si="224"/>
        <v>1</v>
      </c>
    </row>
    <row r="1309" spans="1:23" s="105" customFormat="1" ht="35.25" hidden="1" customHeight="1" outlineLevel="3" thickBot="1" x14ac:dyDescent="0.3">
      <c r="A1309" s="1607"/>
      <c r="B1309" s="1561"/>
      <c r="C1309" s="1556" t="s">
        <v>273</v>
      </c>
      <c r="D1309" s="1590">
        <v>43010</v>
      </c>
      <c r="E1309" s="1590">
        <v>43038</v>
      </c>
      <c r="F1309" s="1555" t="s">
        <v>265</v>
      </c>
      <c r="G1309" s="977" t="s">
        <v>272</v>
      </c>
      <c r="H1309" s="953" t="s">
        <v>41</v>
      </c>
      <c r="I1309" s="953" t="s">
        <v>274</v>
      </c>
      <c r="J1309" s="954">
        <v>10</v>
      </c>
      <c r="K1309" s="68">
        <v>150000</v>
      </c>
      <c r="L1309" s="1056">
        <f t="shared" si="239"/>
        <v>1500000</v>
      </c>
      <c r="M1309" s="1085" t="str">
        <f t="shared" si="233"/>
        <v/>
      </c>
      <c r="N1309" s="1216" t="str">
        <f t="shared" si="234"/>
        <v/>
      </c>
      <c r="O1309" s="1323"/>
      <c r="P1309" s="1013" t="str">
        <f t="shared" si="235"/>
        <v/>
      </c>
      <c r="Q1309" s="1272"/>
      <c r="R1309" s="1283">
        <f t="shared" si="236"/>
        <v>0</v>
      </c>
      <c r="S1309" s="1014" t="str">
        <f t="shared" si="237"/>
        <v/>
      </c>
      <c r="T1309" s="1231" t="str">
        <f t="shared" si="230"/>
        <v>Sin Iniciar</v>
      </c>
      <c r="U1309" s="1164" t="str">
        <f t="shared" si="231"/>
        <v>6</v>
      </c>
      <c r="V1309" s="845"/>
      <c r="W1309" s="1302">
        <f t="shared" si="224"/>
        <v>1</v>
      </c>
    </row>
    <row r="1310" spans="1:23" s="105" customFormat="1" ht="35.25" hidden="1" customHeight="1" outlineLevel="3" thickBot="1" x14ac:dyDescent="0.3">
      <c r="A1310" s="1607"/>
      <c r="B1310" s="1561"/>
      <c r="C1310" s="1556"/>
      <c r="D1310" s="1590"/>
      <c r="E1310" s="1590"/>
      <c r="F1310" s="1555"/>
      <c r="G1310" s="977" t="s">
        <v>275</v>
      </c>
      <c r="H1310" s="953" t="s">
        <v>28</v>
      </c>
      <c r="I1310" s="953" t="s">
        <v>267</v>
      </c>
      <c r="J1310" s="954">
        <v>10</v>
      </c>
      <c r="K1310" s="68">
        <v>350000</v>
      </c>
      <c r="L1310" s="1056">
        <f t="shared" si="239"/>
        <v>3500000</v>
      </c>
      <c r="M1310" s="1085" t="str">
        <f t="shared" si="233"/>
        <v/>
      </c>
      <c r="N1310" s="1216" t="str">
        <f t="shared" si="234"/>
        <v/>
      </c>
      <c r="O1310" s="1323"/>
      <c r="P1310" s="1013" t="str">
        <f t="shared" si="235"/>
        <v/>
      </c>
      <c r="Q1310" s="1272"/>
      <c r="R1310" s="1283">
        <f t="shared" si="236"/>
        <v>0</v>
      </c>
      <c r="S1310" s="1014" t="str">
        <f t="shared" si="237"/>
        <v/>
      </c>
      <c r="T1310" s="1231" t="str">
        <f t="shared" si="230"/>
        <v>Sin Iniciar</v>
      </c>
      <c r="U1310" s="1164" t="str">
        <f t="shared" si="231"/>
        <v>6</v>
      </c>
      <c r="V1310" s="845"/>
      <c r="W1310" s="1302">
        <f t="shared" si="224"/>
        <v>1</v>
      </c>
    </row>
    <row r="1311" spans="1:23" s="105" customFormat="1" ht="35.25" hidden="1" customHeight="1" outlineLevel="3" thickBot="1" x14ac:dyDescent="0.3">
      <c r="A1311" s="1607"/>
      <c r="B1311" s="1561"/>
      <c r="C1311" s="1556"/>
      <c r="D1311" s="1590"/>
      <c r="E1311" s="1590"/>
      <c r="F1311" s="1555"/>
      <c r="G1311" s="977" t="s">
        <v>276</v>
      </c>
      <c r="H1311" s="953" t="s">
        <v>28</v>
      </c>
      <c r="I1311" s="953" t="s">
        <v>267</v>
      </c>
      <c r="J1311" s="954">
        <v>10</v>
      </c>
      <c r="K1311" s="68">
        <v>550000</v>
      </c>
      <c r="L1311" s="1056">
        <f t="shared" si="239"/>
        <v>5500000</v>
      </c>
      <c r="M1311" s="1085" t="str">
        <f t="shared" si="233"/>
        <v/>
      </c>
      <c r="N1311" s="1216" t="str">
        <f t="shared" si="234"/>
        <v/>
      </c>
      <c r="O1311" s="1323"/>
      <c r="P1311" s="1013" t="str">
        <f t="shared" si="235"/>
        <v/>
      </c>
      <c r="Q1311" s="1272"/>
      <c r="R1311" s="1283">
        <f t="shared" si="236"/>
        <v>0</v>
      </c>
      <c r="S1311" s="1014" t="str">
        <f t="shared" si="237"/>
        <v/>
      </c>
      <c r="T1311" s="1231" t="str">
        <f t="shared" si="230"/>
        <v>Sin Iniciar</v>
      </c>
      <c r="U1311" s="1164" t="str">
        <f t="shared" si="231"/>
        <v>6</v>
      </c>
      <c r="V1311" s="845"/>
      <c r="W1311" s="1302">
        <f t="shared" ref="W1311:W1374" si="240">1-R1311</f>
        <v>1</v>
      </c>
    </row>
    <row r="1312" spans="1:23" s="105" customFormat="1" ht="35.25" hidden="1" customHeight="1" outlineLevel="3" thickBot="1" x14ac:dyDescent="0.3">
      <c r="A1312" s="1607"/>
      <c r="B1312" s="1561"/>
      <c r="C1312" s="1556" t="s">
        <v>277</v>
      </c>
      <c r="D1312" s="1590">
        <v>42768</v>
      </c>
      <c r="E1312" s="1590">
        <v>43099</v>
      </c>
      <c r="F1312" s="1555" t="s">
        <v>278</v>
      </c>
      <c r="G1312" s="977" t="s">
        <v>279</v>
      </c>
      <c r="H1312" s="953" t="s">
        <v>21</v>
      </c>
      <c r="I1312" s="953" t="s">
        <v>146</v>
      </c>
      <c r="J1312" s="954">
        <v>1</v>
      </c>
      <c r="K1312" s="68">
        <f>70*2*25000</f>
        <v>3500000</v>
      </c>
      <c r="L1312" s="1056">
        <f t="shared" si="239"/>
        <v>3500000</v>
      </c>
      <c r="M1312" s="1085">
        <f t="shared" si="233"/>
        <v>331</v>
      </c>
      <c r="N1312" s="1216" t="str">
        <f t="shared" si="234"/>
        <v>X</v>
      </c>
      <c r="O1312" s="1323" t="s">
        <v>2258</v>
      </c>
      <c r="P1312" s="1013">
        <f t="shared" si="235"/>
        <v>7.8549848942598186E-2</v>
      </c>
      <c r="Q1312" s="1272">
        <v>7.0000000000000007E-2</v>
      </c>
      <c r="R1312" s="1283">
        <f t="shared" si="236"/>
        <v>7.0000000000000007E-2</v>
      </c>
      <c r="S1312" s="1014">
        <f t="shared" si="237"/>
        <v>0.8911538461538463</v>
      </c>
      <c r="T1312" s="1231" t="str">
        <f t="shared" si="230"/>
        <v>En Proceso</v>
      </c>
      <c r="U1312" s="1164" t="str">
        <f t="shared" si="231"/>
        <v>K</v>
      </c>
      <c r="V1312" s="845"/>
      <c r="W1312" s="1302">
        <f t="shared" si="240"/>
        <v>0.92999999999999994</v>
      </c>
    </row>
    <row r="1313" spans="1:23" s="105" customFormat="1" ht="35.25" hidden="1" customHeight="1" outlineLevel="3" thickBot="1" x14ac:dyDescent="0.3">
      <c r="A1313" s="1607"/>
      <c r="B1313" s="1561"/>
      <c r="C1313" s="1556"/>
      <c r="D1313" s="1590"/>
      <c r="E1313" s="1590"/>
      <c r="F1313" s="1555"/>
      <c r="G1313" s="977" t="s">
        <v>280</v>
      </c>
      <c r="H1313" s="953" t="s">
        <v>93</v>
      </c>
      <c r="I1313" s="953" t="s">
        <v>146</v>
      </c>
      <c r="J1313" s="954">
        <v>1</v>
      </c>
      <c r="K1313" s="68">
        <v>7500000</v>
      </c>
      <c r="L1313" s="1056">
        <f t="shared" si="239"/>
        <v>7500000</v>
      </c>
      <c r="M1313" s="1085" t="str">
        <f t="shared" si="233"/>
        <v/>
      </c>
      <c r="N1313" s="1216" t="str">
        <f t="shared" si="234"/>
        <v/>
      </c>
      <c r="O1313" s="1323"/>
      <c r="P1313" s="1013" t="str">
        <f t="shared" si="235"/>
        <v/>
      </c>
      <c r="Q1313" s="1272"/>
      <c r="R1313" s="1283">
        <f t="shared" si="236"/>
        <v>0</v>
      </c>
      <c r="S1313" s="1014" t="str">
        <f t="shared" si="237"/>
        <v/>
      </c>
      <c r="T1313" s="1231" t="str">
        <f t="shared" si="230"/>
        <v>Sin Iniciar</v>
      </c>
      <c r="U1313" s="1164" t="str">
        <f t="shared" si="231"/>
        <v>6</v>
      </c>
      <c r="V1313" s="845"/>
      <c r="W1313" s="1302">
        <f t="shared" si="240"/>
        <v>1</v>
      </c>
    </row>
    <row r="1314" spans="1:23" s="105" customFormat="1" ht="35.25" hidden="1" customHeight="1" outlineLevel="3" thickBot="1" x14ac:dyDescent="0.3">
      <c r="A1314" s="1607"/>
      <c r="B1314" s="1561"/>
      <c r="C1314" s="1556" t="s">
        <v>281</v>
      </c>
      <c r="D1314" s="1590">
        <v>42768</v>
      </c>
      <c r="E1314" s="1590">
        <v>43038</v>
      </c>
      <c r="F1314" s="1555" t="s">
        <v>282</v>
      </c>
      <c r="G1314" s="977" t="s">
        <v>283</v>
      </c>
      <c r="H1314" s="953" t="s">
        <v>21</v>
      </c>
      <c r="I1314" s="953" t="s">
        <v>284</v>
      </c>
      <c r="J1314" s="954">
        <v>1</v>
      </c>
      <c r="K1314" s="68">
        <v>2500000</v>
      </c>
      <c r="L1314" s="1056">
        <f t="shared" si="239"/>
        <v>2500000</v>
      </c>
      <c r="M1314" s="1085">
        <f t="shared" si="233"/>
        <v>270</v>
      </c>
      <c r="N1314" s="1216" t="str">
        <f t="shared" si="234"/>
        <v>X</v>
      </c>
      <c r="O1314" s="1323" t="s">
        <v>2257</v>
      </c>
      <c r="P1314" s="1013">
        <f t="shared" si="235"/>
        <v>9.6296296296296297E-2</v>
      </c>
      <c r="Q1314" s="1272">
        <v>9.6299999999999997E-2</v>
      </c>
      <c r="R1314" s="1283">
        <f t="shared" si="236"/>
        <v>9.6299999999999997E-2</v>
      </c>
      <c r="S1314" s="1014">
        <f t="shared" si="237"/>
        <v>1</v>
      </c>
      <c r="T1314" s="1231" t="str">
        <f t="shared" si="230"/>
        <v>Normal</v>
      </c>
      <c r="U1314" s="1164" t="str">
        <f t="shared" si="231"/>
        <v>J</v>
      </c>
      <c r="V1314" s="845"/>
      <c r="W1314" s="1302">
        <f t="shared" si="240"/>
        <v>0.90369999999999995</v>
      </c>
    </row>
    <row r="1315" spans="1:23" s="105" customFormat="1" ht="35.25" hidden="1" customHeight="1" outlineLevel="3" thickBot="1" x14ac:dyDescent="0.3">
      <c r="A1315" s="1607"/>
      <c r="B1315" s="1561"/>
      <c r="C1315" s="1556"/>
      <c r="D1315" s="1590"/>
      <c r="E1315" s="1590"/>
      <c r="F1315" s="1555"/>
      <c r="G1315" s="977" t="s">
        <v>275</v>
      </c>
      <c r="H1315" s="953" t="s">
        <v>28</v>
      </c>
      <c r="I1315" s="953" t="s">
        <v>267</v>
      </c>
      <c r="J1315" s="954">
        <v>50</v>
      </c>
      <c r="K1315" s="68">
        <v>50000</v>
      </c>
      <c r="L1315" s="1056">
        <f t="shared" si="239"/>
        <v>2500000</v>
      </c>
      <c r="M1315" s="1085" t="str">
        <f t="shared" si="233"/>
        <v/>
      </c>
      <c r="N1315" s="1216" t="str">
        <f t="shared" si="234"/>
        <v/>
      </c>
      <c r="O1315" s="1323"/>
      <c r="P1315" s="1013" t="str">
        <f t="shared" si="235"/>
        <v/>
      </c>
      <c r="Q1315" s="1272"/>
      <c r="R1315" s="1283">
        <f t="shared" si="236"/>
        <v>0</v>
      </c>
      <c r="S1315" s="1014" t="str">
        <f t="shared" si="237"/>
        <v/>
      </c>
      <c r="T1315" s="1231" t="str">
        <f t="shared" si="230"/>
        <v>Sin Iniciar</v>
      </c>
      <c r="U1315" s="1164" t="str">
        <f t="shared" si="231"/>
        <v>6</v>
      </c>
      <c r="V1315" s="845"/>
      <c r="W1315" s="1302">
        <f t="shared" si="240"/>
        <v>1</v>
      </c>
    </row>
    <row r="1316" spans="1:23" s="105" customFormat="1" ht="35.25" hidden="1" customHeight="1" outlineLevel="3" thickBot="1" x14ac:dyDescent="0.3">
      <c r="A1316" s="1607"/>
      <c r="B1316" s="1561"/>
      <c r="C1316" s="1556"/>
      <c r="D1316" s="1590"/>
      <c r="E1316" s="1590"/>
      <c r="F1316" s="1555"/>
      <c r="G1316" s="977" t="s">
        <v>285</v>
      </c>
      <c r="H1316" s="953" t="s">
        <v>28</v>
      </c>
      <c r="I1316" s="953" t="s">
        <v>267</v>
      </c>
      <c r="J1316" s="954">
        <v>50</v>
      </c>
      <c r="K1316" s="68">
        <v>230000</v>
      </c>
      <c r="L1316" s="1056">
        <f t="shared" si="239"/>
        <v>11500000</v>
      </c>
      <c r="M1316" s="1085" t="str">
        <f t="shared" si="233"/>
        <v/>
      </c>
      <c r="N1316" s="1216" t="str">
        <f t="shared" si="234"/>
        <v/>
      </c>
      <c r="O1316" s="1323"/>
      <c r="P1316" s="1013" t="str">
        <f t="shared" si="235"/>
        <v/>
      </c>
      <c r="Q1316" s="1272"/>
      <c r="R1316" s="1283">
        <f t="shared" si="236"/>
        <v>0</v>
      </c>
      <c r="S1316" s="1014" t="str">
        <f t="shared" si="237"/>
        <v/>
      </c>
      <c r="T1316" s="1231" t="str">
        <f t="shared" si="230"/>
        <v>Sin Iniciar</v>
      </c>
      <c r="U1316" s="1164" t="str">
        <f t="shared" si="231"/>
        <v>6</v>
      </c>
      <c r="V1316" s="845"/>
      <c r="W1316" s="1302">
        <f t="shared" si="240"/>
        <v>1</v>
      </c>
    </row>
    <row r="1317" spans="1:23" s="105" customFormat="1" ht="35.25" hidden="1" customHeight="1" outlineLevel="3" thickBot="1" x14ac:dyDescent="0.3">
      <c r="A1317" s="1607"/>
      <c r="B1317" s="1561"/>
      <c r="C1317" s="1556" t="s">
        <v>286</v>
      </c>
      <c r="D1317" s="1590">
        <v>42980</v>
      </c>
      <c r="E1317" s="1590">
        <v>43008</v>
      </c>
      <c r="F1317" s="1555" t="s">
        <v>287</v>
      </c>
      <c r="G1317" s="977" t="s">
        <v>288</v>
      </c>
      <c r="H1317" s="953" t="s">
        <v>93</v>
      </c>
      <c r="I1317" s="953" t="s">
        <v>289</v>
      </c>
      <c r="J1317" s="954">
        <v>1</v>
      </c>
      <c r="K1317" s="68">
        <f>15*450000</f>
        <v>6750000</v>
      </c>
      <c r="L1317" s="1056">
        <f>+K1317*J1317-146000</f>
        <v>6604000</v>
      </c>
      <c r="M1317" s="1085" t="str">
        <f t="shared" si="233"/>
        <v/>
      </c>
      <c r="N1317" s="1216" t="str">
        <f t="shared" si="234"/>
        <v/>
      </c>
      <c r="O1317" s="1323"/>
      <c r="P1317" s="1013" t="str">
        <f t="shared" si="235"/>
        <v/>
      </c>
      <c r="Q1317" s="1272"/>
      <c r="R1317" s="1283">
        <f t="shared" si="236"/>
        <v>0</v>
      </c>
      <c r="S1317" s="1014" t="str">
        <f t="shared" si="237"/>
        <v/>
      </c>
      <c r="T1317" s="1231" t="str">
        <f t="shared" si="230"/>
        <v>Sin Iniciar</v>
      </c>
      <c r="U1317" s="1164" t="str">
        <f t="shared" si="231"/>
        <v>6</v>
      </c>
      <c r="V1317" s="845"/>
      <c r="W1317" s="1302">
        <f t="shared" si="240"/>
        <v>1</v>
      </c>
    </row>
    <row r="1318" spans="1:23" s="105" customFormat="1" ht="35.25" hidden="1" customHeight="1" outlineLevel="3" thickBot="1" x14ac:dyDescent="0.3">
      <c r="A1318" s="1607"/>
      <c r="B1318" s="1561"/>
      <c r="C1318" s="1556"/>
      <c r="D1318" s="1590"/>
      <c r="E1318" s="1590"/>
      <c r="F1318" s="1555"/>
      <c r="G1318" s="977" t="s">
        <v>268</v>
      </c>
      <c r="H1318" s="953" t="s">
        <v>28</v>
      </c>
      <c r="I1318" s="953" t="s">
        <v>289</v>
      </c>
      <c r="J1318" s="954">
        <v>180</v>
      </c>
      <c r="K1318" s="68">
        <v>50000</v>
      </c>
      <c r="L1318" s="1056">
        <f t="shared" ref="L1318:L1321" si="241">+K1318*J1318</f>
        <v>9000000</v>
      </c>
      <c r="M1318" s="1085" t="str">
        <f t="shared" si="233"/>
        <v/>
      </c>
      <c r="N1318" s="1216" t="str">
        <f t="shared" si="234"/>
        <v/>
      </c>
      <c r="O1318" s="1323"/>
      <c r="P1318" s="1013" t="str">
        <f t="shared" si="235"/>
        <v/>
      </c>
      <c r="Q1318" s="1272"/>
      <c r="R1318" s="1283">
        <f t="shared" si="236"/>
        <v>0</v>
      </c>
      <c r="S1318" s="1014" t="str">
        <f t="shared" si="237"/>
        <v/>
      </c>
      <c r="T1318" s="1231" t="str">
        <f t="shared" si="230"/>
        <v>Sin Iniciar</v>
      </c>
      <c r="U1318" s="1164" t="str">
        <f t="shared" si="231"/>
        <v>6</v>
      </c>
      <c r="V1318" s="845"/>
      <c r="W1318" s="1302">
        <f t="shared" si="240"/>
        <v>1</v>
      </c>
    </row>
    <row r="1319" spans="1:23" s="105" customFormat="1" ht="35.25" hidden="1" customHeight="1" outlineLevel="3" thickBot="1" x14ac:dyDescent="0.3">
      <c r="A1319" s="1607"/>
      <c r="B1319" s="1561"/>
      <c r="C1319" s="1556"/>
      <c r="D1319" s="1590"/>
      <c r="E1319" s="1590"/>
      <c r="F1319" s="1555"/>
      <c r="G1319" s="977" t="s">
        <v>290</v>
      </c>
      <c r="H1319" s="953" t="s">
        <v>89</v>
      </c>
      <c r="I1319" s="953" t="s">
        <v>289</v>
      </c>
      <c r="J1319" s="954">
        <v>25</v>
      </c>
      <c r="K1319" s="68">
        <v>80000</v>
      </c>
      <c r="L1319" s="1056">
        <f t="shared" si="241"/>
        <v>2000000</v>
      </c>
      <c r="M1319" s="1085" t="str">
        <f t="shared" si="233"/>
        <v/>
      </c>
      <c r="N1319" s="1216" t="str">
        <f t="shared" si="234"/>
        <v/>
      </c>
      <c r="O1319" s="1323"/>
      <c r="P1319" s="1013" t="str">
        <f t="shared" si="235"/>
        <v/>
      </c>
      <c r="Q1319" s="1272"/>
      <c r="R1319" s="1283">
        <f t="shared" si="236"/>
        <v>0</v>
      </c>
      <c r="S1319" s="1014" t="str">
        <f t="shared" si="237"/>
        <v/>
      </c>
      <c r="T1319" s="1231" t="str">
        <f t="shared" si="230"/>
        <v>Sin Iniciar</v>
      </c>
      <c r="U1319" s="1164" t="str">
        <f t="shared" si="231"/>
        <v>6</v>
      </c>
      <c r="V1319" s="845"/>
      <c r="W1319" s="1302">
        <f t="shared" si="240"/>
        <v>1</v>
      </c>
    </row>
    <row r="1320" spans="1:23" s="105" customFormat="1" ht="35.25" hidden="1" customHeight="1" outlineLevel="3" thickBot="1" x14ac:dyDescent="0.3">
      <c r="A1320" s="1607"/>
      <c r="B1320" s="1561"/>
      <c r="C1320" s="1615" t="s">
        <v>291</v>
      </c>
      <c r="D1320" s="1590">
        <v>42797</v>
      </c>
      <c r="E1320" s="1590">
        <v>43038</v>
      </c>
      <c r="F1320" s="1563" t="s">
        <v>292</v>
      </c>
      <c r="G1320" s="1204" t="s">
        <v>293</v>
      </c>
      <c r="H1320" s="1203" t="s">
        <v>41</v>
      </c>
      <c r="I1320" s="1203"/>
      <c r="J1320" s="68">
        <v>4</v>
      </c>
      <c r="K1320" s="68">
        <v>1200000</v>
      </c>
      <c r="L1320" s="1078">
        <f t="shared" si="241"/>
        <v>4800000</v>
      </c>
      <c r="M1320" s="1085" t="str">
        <f t="shared" si="233"/>
        <v/>
      </c>
      <c r="N1320" s="1216" t="str">
        <f t="shared" si="234"/>
        <v/>
      </c>
      <c r="O1320" s="1323"/>
      <c r="P1320" s="1013" t="str">
        <f t="shared" si="235"/>
        <v/>
      </c>
      <c r="Q1320" s="1272"/>
      <c r="R1320" s="1283">
        <f t="shared" si="236"/>
        <v>0</v>
      </c>
      <c r="S1320" s="1014" t="str">
        <f t="shared" si="237"/>
        <v/>
      </c>
      <c r="T1320" s="1231" t="str">
        <f t="shared" si="230"/>
        <v>Sin Iniciar</v>
      </c>
      <c r="U1320" s="1164" t="str">
        <f t="shared" si="231"/>
        <v>6</v>
      </c>
      <c r="V1320" s="845"/>
      <c r="W1320" s="1302">
        <f t="shared" si="240"/>
        <v>1</v>
      </c>
    </row>
    <row r="1321" spans="1:23" s="105" customFormat="1" ht="35.25" hidden="1" customHeight="1" outlineLevel="3" thickBot="1" x14ac:dyDescent="0.3">
      <c r="A1321" s="1607"/>
      <c r="B1321" s="1561"/>
      <c r="C1321" s="1615"/>
      <c r="D1321" s="1590"/>
      <c r="E1321" s="1590"/>
      <c r="F1321" s="1563"/>
      <c r="G1321" s="1204" t="s">
        <v>276</v>
      </c>
      <c r="H1321" s="1203" t="s">
        <v>41</v>
      </c>
      <c r="I1321" s="1203"/>
      <c r="J1321" s="68">
        <v>4</v>
      </c>
      <c r="K1321" s="68">
        <v>1500000</v>
      </c>
      <c r="L1321" s="1078">
        <f t="shared" si="241"/>
        <v>6000000</v>
      </c>
      <c r="M1321" s="1085" t="str">
        <f t="shared" si="233"/>
        <v/>
      </c>
      <c r="N1321" s="1216" t="str">
        <f t="shared" si="234"/>
        <v/>
      </c>
      <c r="O1321" s="1323"/>
      <c r="P1321" s="1013" t="str">
        <f t="shared" si="235"/>
        <v/>
      </c>
      <c r="Q1321" s="1272"/>
      <c r="R1321" s="1283">
        <f t="shared" si="236"/>
        <v>0</v>
      </c>
      <c r="S1321" s="1014" t="str">
        <f t="shared" si="237"/>
        <v/>
      </c>
      <c r="T1321" s="1231" t="str">
        <f t="shared" si="230"/>
        <v>Sin Iniciar</v>
      </c>
      <c r="U1321" s="1164" t="str">
        <f t="shared" si="231"/>
        <v>6</v>
      </c>
      <c r="V1321" s="845"/>
      <c r="W1321" s="1302">
        <f t="shared" si="240"/>
        <v>1</v>
      </c>
    </row>
    <row r="1322" spans="1:23" s="105" customFormat="1" ht="35.25" hidden="1" customHeight="1" outlineLevel="3" thickBot="1" x14ac:dyDescent="0.3">
      <c r="A1322" s="1607"/>
      <c r="B1322" s="1560" t="s">
        <v>294</v>
      </c>
      <c r="C1322" s="953" t="s">
        <v>295</v>
      </c>
      <c r="D1322" s="220">
        <v>42747</v>
      </c>
      <c r="E1322" s="220">
        <v>42794</v>
      </c>
      <c r="F1322" s="136" t="s">
        <v>243</v>
      </c>
      <c r="G1322" s="1205" t="s">
        <v>296</v>
      </c>
      <c r="H1322" s="954" t="s">
        <v>21</v>
      </c>
      <c r="I1322" s="953" t="s">
        <v>22</v>
      </c>
      <c r="J1322" s="954">
        <v>1</v>
      </c>
      <c r="K1322" s="68">
        <v>3570000</v>
      </c>
      <c r="L1322" s="1056">
        <f>K1322*11*1.05</f>
        <v>41233500</v>
      </c>
      <c r="M1322" s="1085">
        <f t="shared" si="233"/>
        <v>47</v>
      </c>
      <c r="N1322" s="1216" t="str">
        <f t="shared" si="234"/>
        <v>X</v>
      </c>
      <c r="O1322" s="1323" t="s">
        <v>2085</v>
      </c>
      <c r="P1322" s="1013">
        <f t="shared" si="235"/>
        <v>1</v>
      </c>
      <c r="Q1322" s="1272">
        <v>1</v>
      </c>
      <c r="R1322" s="1283">
        <f t="shared" si="236"/>
        <v>1</v>
      </c>
      <c r="S1322" s="1014">
        <f t="shared" si="237"/>
        <v>1</v>
      </c>
      <c r="T1322" s="1231" t="str">
        <f t="shared" si="230"/>
        <v>Terminado</v>
      </c>
      <c r="U1322" s="1164" t="str">
        <f t="shared" si="231"/>
        <v>B</v>
      </c>
      <c r="V1322" s="845" t="s">
        <v>2022</v>
      </c>
      <c r="W1322" s="1302">
        <f t="shared" si="240"/>
        <v>0</v>
      </c>
    </row>
    <row r="1323" spans="1:23" s="105" customFormat="1" ht="57" hidden="1" customHeight="1" outlineLevel="3" thickBot="1" x14ac:dyDescent="0.3">
      <c r="A1323" s="1607"/>
      <c r="B1323" s="1560"/>
      <c r="C1323" s="953" t="s">
        <v>297</v>
      </c>
      <c r="D1323" s="220">
        <v>42767</v>
      </c>
      <c r="E1323" s="220">
        <v>43069</v>
      </c>
      <c r="F1323" s="136" t="s">
        <v>300</v>
      </c>
      <c r="G1323" s="1037" t="s">
        <v>301</v>
      </c>
      <c r="H1323" s="954" t="s">
        <v>21</v>
      </c>
      <c r="I1323" s="953" t="s">
        <v>29</v>
      </c>
      <c r="J1323" s="954">
        <v>1</v>
      </c>
      <c r="K1323" s="68">
        <v>10000000</v>
      </c>
      <c r="L1323" s="1056">
        <f>+K1323*J1323</f>
        <v>10000000</v>
      </c>
      <c r="M1323" s="1085">
        <f t="shared" si="233"/>
        <v>302</v>
      </c>
      <c r="N1323" s="1216" t="str">
        <f t="shared" si="234"/>
        <v>X</v>
      </c>
      <c r="O1323" s="1323" t="s">
        <v>2330</v>
      </c>
      <c r="P1323" s="1013">
        <f t="shared" si="235"/>
        <v>8.9403973509933773E-2</v>
      </c>
      <c r="Q1323" s="1272">
        <v>0.08</v>
      </c>
      <c r="R1323" s="1283">
        <f t="shared" si="236"/>
        <v>0.08</v>
      </c>
      <c r="S1323" s="1014">
        <f t="shared" si="237"/>
        <v>0.89481481481481484</v>
      </c>
      <c r="T1323" s="1231" t="str">
        <f t="shared" si="230"/>
        <v>En Proceso</v>
      </c>
      <c r="U1323" s="1164" t="str">
        <f t="shared" si="231"/>
        <v>K</v>
      </c>
      <c r="V1323" s="845"/>
      <c r="W1323" s="1302">
        <f t="shared" si="240"/>
        <v>0.92</v>
      </c>
    </row>
    <row r="1324" spans="1:23" s="105" customFormat="1" ht="35.25" hidden="1" customHeight="1" outlineLevel="3" thickBot="1" x14ac:dyDescent="0.3">
      <c r="A1324" s="1607"/>
      <c r="B1324" s="1560"/>
      <c r="C1324" s="1556" t="s">
        <v>302</v>
      </c>
      <c r="D1324" s="1388">
        <v>42795</v>
      </c>
      <c r="E1324" s="1388">
        <v>42916</v>
      </c>
      <c r="F1324" s="136" t="s">
        <v>304</v>
      </c>
      <c r="G1324" s="1037" t="s">
        <v>305</v>
      </c>
      <c r="H1324" s="954" t="s">
        <v>28</v>
      </c>
      <c r="I1324" s="953" t="s">
        <v>29</v>
      </c>
      <c r="J1324" s="973">
        <v>1000</v>
      </c>
      <c r="K1324" s="68">
        <v>10000000</v>
      </c>
      <c r="L1324" s="1056">
        <v>10000000</v>
      </c>
      <c r="M1324" s="1085" t="str">
        <f t="shared" ref="M1324:M1355" si="242">+IF(D1324="","",IF(MONTH($C$2)&lt;MONTH(D1324),"",E1324-D1324))</f>
        <v/>
      </c>
      <c r="N1324" s="1216" t="str">
        <f t="shared" ref="N1324:N1355" si="243">+IF(D1324="","",IF(AND(MONTH($C$2)&gt;=MONTH(D1324),MONTH($C$2)&lt;=MONTH(E1324)),"X",""))</f>
        <v/>
      </c>
      <c r="O1324" s="1323" t="s">
        <v>2086</v>
      </c>
      <c r="P1324" s="1013" t="str">
        <f t="shared" si="235"/>
        <v/>
      </c>
      <c r="Q1324" s="1272">
        <v>0.27</v>
      </c>
      <c r="R1324" s="1283">
        <f t="shared" si="236"/>
        <v>0.27</v>
      </c>
      <c r="S1324" s="1014" t="str">
        <f t="shared" si="237"/>
        <v/>
      </c>
      <c r="T1324" s="1231" t="str">
        <f t="shared" si="230"/>
        <v>Sin Iniciar</v>
      </c>
      <c r="U1324" s="1164" t="str">
        <f t="shared" si="231"/>
        <v>6</v>
      </c>
      <c r="V1324" s="845" t="s">
        <v>2005</v>
      </c>
      <c r="W1324" s="1302">
        <f t="shared" si="240"/>
        <v>0.73</v>
      </c>
    </row>
    <row r="1325" spans="1:23" s="105" customFormat="1" ht="35.25" hidden="1" customHeight="1" outlineLevel="3" thickBot="1" x14ac:dyDescent="0.3">
      <c r="A1325" s="1607"/>
      <c r="B1325" s="1560"/>
      <c r="C1325" s="1556"/>
      <c r="D1325" s="1435">
        <v>42795</v>
      </c>
      <c r="E1325" s="1435">
        <v>42916</v>
      </c>
      <c r="F1325" s="136" t="s">
        <v>306</v>
      </c>
      <c r="G1325" s="1037" t="s">
        <v>307</v>
      </c>
      <c r="H1325" s="954" t="s">
        <v>70</v>
      </c>
      <c r="I1325" s="953" t="s">
        <v>29</v>
      </c>
      <c r="J1325" s="973">
        <v>500</v>
      </c>
      <c r="K1325" s="68">
        <v>15000000</v>
      </c>
      <c r="L1325" s="1056">
        <v>15000000</v>
      </c>
      <c r="M1325" s="1085" t="str">
        <f t="shared" si="242"/>
        <v/>
      </c>
      <c r="N1325" s="1216" t="str">
        <f t="shared" si="243"/>
        <v/>
      </c>
      <c r="O1325" s="1323" t="s">
        <v>2087</v>
      </c>
      <c r="P1325" s="1013" t="str">
        <f t="shared" si="235"/>
        <v/>
      </c>
      <c r="Q1325" s="1272">
        <v>0.27</v>
      </c>
      <c r="R1325" s="1283">
        <f t="shared" si="236"/>
        <v>0.27</v>
      </c>
      <c r="S1325" s="1014" t="str">
        <f t="shared" si="237"/>
        <v/>
      </c>
      <c r="T1325" s="1231" t="str">
        <f t="shared" si="230"/>
        <v>Sin Iniciar</v>
      </c>
      <c r="U1325" s="1164" t="str">
        <f t="shared" si="231"/>
        <v>6</v>
      </c>
      <c r="V1325" s="845" t="s">
        <v>2005</v>
      </c>
      <c r="W1325" s="1302">
        <f t="shared" si="240"/>
        <v>0.73</v>
      </c>
    </row>
    <row r="1326" spans="1:23" s="105" customFormat="1" ht="59.25" hidden="1" customHeight="1" outlineLevel="3" thickBot="1" x14ac:dyDescent="0.3">
      <c r="A1326" s="1607"/>
      <c r="B1326" s="1560"/>
      <c r="C1326" s="1556" t="s">
        <v>308</v>
      </c>
      <c r="D1326" s="1388">
        <v>42750</v>
      </c>
      <c r="E1326" s="1388">
        <v>42901</v>
      </c>
      <c r="F1326" s="136" t="s">
        <v>309</v>
      </c>
      <c r="G1326" s="1037" t="s">
        <v>309</v>
      </c>
      <c r="H1326" s="954" t="s">
        <v>21</v>
      </c>
      <c r="I1326" s="953" t="s">
        <v>22</v>
      </c>
      <c r="J1326" s="973">
        <v>1</v>
      </c>
      <c r="K1326" s="68">
        <v>2000000</v>
      </c>
      <c r="L1326" s="1056">
        <v>6000000</v>
      </c>
      <c r="M1326" s="1085">
        <f t="shared" si="242"/>
        <v>151</v>
      </c>
      <c r="N1326" s="1216" t="str">
        <f t="shared" si="243"/>
        <v>X</v>
      </c>
      <c r="O1326" s="1323" t="s">
        <v>2405</v>
      </c>
      <c r="P1326" s="1013">
        <f t="shared" si="235"/>
        <v>0.29139072847682118</v>
      </c>
      <c r="Q1326" s="1272">
        <v>0.28999999999999998</v>
      </c>
      <c r="R1326" s="1283">
        <f t="shared" si="236"/>
        <v>0.28999999999999998</v>
      </c>
      <c r="S1326" s="1014">
        <f t="shared" si="237"/>
        <v>0.99522727272727274</v>
      </c>
      <c r="T1326" s="1231" t="str">
        <f t="shared" si="230"/>
        <v>Normal</v>
      </c>
      <c r="U1326" s="1164" t="str">
        <f t="shared" si="231"/>
        <v>J</v>
      </c>
      <c r="V1326" s="845" t="s">
        <v>2006</v>
      </c>
      <c r="W1326" s="1302">
        <f t="shared" si="240"/>
        <v>0.71</v>
      </c>
    </row>
    <row r="1327" spans="1:23" s="105" customFormat="1" ht="55.5" hidden="1" customHeight="1" outlineLevel="3" thickBot="1" x14ac:dyDescent="0.3">
      <c r="A1327" s="1607"/>
      <c r="B1327" s="1560"/>
      <c r="C1327" s="1556"/>
      <c r="D1327" s="1388">
        <v>42750</v>
      </c>
      <c r="E1327" s="1388">
        <v>43084</v>
      </c>
      <c r="F1327" s="136" t="s">
        <v>311</v>
      </c>
      <c r="G1327" s="1037" t="s">
        <v>312</v>
      </c>
      <c r="H1327" s="954" t="s">
        <v>41</v>
      </c>
      <c r="I1327" s="953" t="s">
        <v>22</v>
      </c>
      <c r="J1327" s="954">
        <v>1</v>
      </c>
      <c r="K1327" s="68">
        <v>2000000</v>
      </c>
      <c r="L1327" s="1056">
        <f>+K1327*J1327</f>
        <v>2000000</v>
      </c>
      <c r="M1327" s="1085">
        <f t="shared" si="242"/>
        <v>334</v>
      </c>
      <c r="N1327" s="1216" t="str">
        <f t="shared" si="243"/>
        <v>X</v>
      </c>
      <c r="O1327" s="1323" t="s">
        <v>2404</v>
      </c>
      <c r="P1327" s="1013">
        <f t="shared" si="235"/>
        <v>0.1317365269461078</v>
      </c>
      <c r="Q1327" s="1272">
        <v>0.1</v>
      </c>
      <c r="R1327" s="1283">
        <f t="shared" si="236"/>
        <v>0.1</v>
      </c>
      <c r="S1327" s="1014">
        <f t="shared" si="237"/>
        <v>0.75909090909090904</v>
      </c>
      <c r="T1327" s="1231" t="str">
        <f t="shared" si="230"/>
        <v>En Proceso</v>
      </c>
      <c r="U1327" s="1164" t="str">
        <f t="shared" si="231"/>
        <v>K</v>
      </c>
      <c r="V1327" s="845" t="s">
        <v>2007</v>
      </c>
      <c r="W1327" s="1302">
        <f t="shared" si="240"/>
        <v>0.9</v>
      </c>
    </row>
    <row r="1328" spans="1:23" s="105" customFormat="1" ht="35.25" hidden="1" customHeight="1" outlineLevel="3" thickBot="1" x14ac:dyDescent="0.3">
      <c r="A1328" s="1607"/>
      <c r="B1328" s="1560" t="s">
        <v>313</v>
      </c>
      <c r="C1328" s="1556" t="s">
        <v>314</v>
      </c>
      <c r="D1328" s="1613">
        <v>42767</v>
      </c>
      <c r="E1328" s="1613">
        <v>43084</v>
      </c>
      <c r="F1328" s="1614" t="s">
        <v>315</v>
      </c>
      <c r="G1328" s="1576" t="s">
        <v>260</v>
      </c>
      <c r="H1328" s="1589" t="s">
        <v>41</v>
      </c>
      <c r="I1328" s="1556" t="s">
        <v>29</v>
      </c>
      <c r="J1328" s="1589">
        <v>2</v>
      </c>
      <c r="K1328" s="1591">
        <v>10000000</v>
      </c>
      <c r="L1328" s="1605">
        <f>K1328*J1328</f>
        <v>20000000</v>
      </c>
      <c r="M1328" s="1085">
        <f t="shared" si="242"/>
        <v>317</v>
      </c>
      <c r="N1328" s="1216" t="str">
        <f t="shared" si="243"/>
        <v>X</v>
      </c>
      <c r="O1328" s="1323" t="s">
        <v>2331</v>
      </c>
      <c r="P1328" s="1013">
        <f t="shared" si="235"/>
        <v>8.5173501577287064E-2</v>
      </c>
      <c r="Q1328" s="1272">
        <v>7.0000000000000007E-2</v>
      </c>
      <c r="R1328" s="1283">
        <f t="shared" si="236"/>
        <v>7.0000000000000007E-2</v>
      </c>
      <c r="S1328" s="1014">
        <f t="shared" si="237"/>
        <v>0.82185185185185194</v>
      </c>
      <c r="T1328" s="1231" t="str">
        <f t="shared" si="230"/>
        <v>En Proceso</v>
      </c>
      <c r="U1328" s="1164" t="str">
        <f t="shared" si="231"/>
        <v>K</v>
      </c>
      <c r="V1328" s="845"/>
      <c r="W1328" s="1302">
        <f t="shared" si="240"/>
        <v>0.92999999999999994</v>
      </c>
    </row>
    <row r="1329" spans="1:23" s="105" customFormat="1" ht="35.25" hidden="1" customHeight="1" outlineLevel="3" thickBot="1" x14ac:dyDescent="0.3">
      <c r="A1329" s="1607"/>
      <c r="B1329" s="1560"/>
      <c r="C1329" s="1556"/>
      <c r="D1329" s="1613"/>
      <c r="E1329" s="1613"/>
      <c r="F1329" s="1614"/>
      <c r="G1329" s="1576"/>
      <c r="H1329" s="1589"/>
      <c r="I1329" s="1556"/>
      <c r="J1329" s="1589"/>
      <c r="K1329" s="1591"/>
      <c r="L1329" s="1605"/>
      <c r="M1329" s="1085" t="str">
        <f t="shared" si="242"/>
        <v/>
      </c>
      <c r="N1329" s="1216" t="str">
        <f t="shared" si="243"/>
        <v/>
      </c>
      <c r="O1329" s="1323"/>
      <c r="P1329" s="1013" t="str">
        <f t="shared" si="235"/>
        <v/>
      </c>
      <c r="Q1329" s="1272"/>
      <c r="R1329" s="1283">
        <f t="shared" si="236"/>
        <v>0</v>
      </c>
      <c r="S1329" s="1014" t="str">
        <f t="shared" si="237"/>
        <v/>
      </c>
      <c r="T1329" s="1231" t="str">
        <f t="shared" si="230"/>
        <v>Sin Iniciar</v>
      </c>
      <c r="U1329" s="1164" t="str">
        <f t="shared" si="231"/>
        <v>6</v>
      </c>
      <c r="V1329" s="845"/>
      <c r="W1329" s="1302">
        <f t="shared" si="240"/>
        <v>1</v>
      </c>
    </row>
    <row r="1330" spans="1:23" s="105" customFormat="1" ht="97.5" hidden="1" customHeight="1" outlineLevel="3" thickBot="1" x14ac:dyDescent="0.3">
      <c r="A1330" s="1607"/>
      <c r="B1330" s="1560"/>
      <c r="C1330" s="1556" t="s">
        <v>316</v>
      </c>
      <c r="D1330" s="1388">
        <v>42750</v>
      </c>
      <c r="E1330" s="1388">
        <v>43081</v>
      </c>
      <c r="F1330" s="978" t="s">
        <v>317</v>
      </c>
      <c r="G1330" s="1037" t="s">
        <v>318</v>
      </c>
      <c r="H1330" s="954" t="s">
        <v>41</v>
      </c>
      <c r="I1330" s="953" t="s">
        <v>55</v>
      </c>
      <c r="J1330" s="954">
        <v>1</v>
      </c>
      <c r="K1330" s="68">
        <v>10000000</v>
      </c>
      <c r="L1330" s="1056">
        <f>+K1330*J1330</f>
        <v>10000000</v>
      </c>
      <c r="M1330" s="1085">
        <f t="shared" si="242"/>
        <v>331</v>
      </c>
      <c r="N1330" s="1216" t="str">
        <f t="shared" si="243"/>
        <v>X</v>
      </c>
      <c r="O1330" s="1323" t="s">
        <v>2332</v>
      </c>
      <c r="P1330" s="1013">
        <f t="shared" si="235"/>
        <v>0.13293051359516617</v>
      </c>
      <c r="Q1330" s="1272">
        <v>0.12</v>
      </c>
      <c r="R1330" s="1283">
        <f t="shared" si="236"/>
        <v>0.12</v>
      </c>
      <c r="S1330" s="1014">
        <f t="shared" si="237"/>
        <v>0.90272727272727271</v>
      </c>
      <c r="T1330" s="1231" t="str">
        <f t="shared" si="230"/>
        <v>Normal</v>
      </c>
      <c r="U1330" s="1164" t="str">
        <f t="shared" si="231"/>
        <v>J</v>
      </c>
      <c r="V1330" s="845" t="s">
        <v>2008</v>
      </c>
      <c r="W1330" s="1302">
        <f t="shared" si="240"/>
        <v>0.88</v>
      </c>
    </row>
    <row r="1331" spans="1:23" s="105" customFormat="1" ht="104.25" hidden="1" customHeight="1" outlineLevel="3" thickBot="1" x14ac:dyDescent="0.3">
      <c r="A1331" s="1607"/>
      <c r="B1331" s="1560"/>
      <c r="C1331" s="1556"/>
      <c r="D1331" s="1388">
        <v>42826</v>
      </c>
      <c r="E1331" s="1388">
        <v>43008</v>
      </c>
      <c r="F1331" s="978" t="s">
        <v>319</v>
      </c>
      <c r="G1331" s="1037" t="s">
        <v>92</v>
      </c>
      <c r="H1331" s="954" t="s">
        <v>21</v>
      </c>
      <c r="I1331" s="953" t="s">
        <v>29</v>
      </c>
      <c r="J1331" s="954">
        <v>1</v>
      </c>
      <c r="K1331" s="68">
        <v>30000000</v>
      </c>
      <c r="L1331" s="1056">
        <f>+K1331*J1331</f>
        <v>30000000</v>
      </c>
      <c r="M1331" s="1085" t="str">
        <f t="shared" si="242"/>
        <v/>
      </c>
      <c r="N1331" s="1216" t="str">
        <f t="shared" si="243"/>
        <v/>
      </c>
      <c r="O1331" s="1323"/>
      <c r="P1331" s="1013" t="str">
        <f t="shared" si="235"/>
        <v/>
      </c>
      <c r="Q1331" s="1272"/>
      <c r="R1331" s="1283">
        <f t="shared" si="236"/>
        <v>0</v>
      </c>
      <c r="S1331" s="1014" t="str">
        <f t="shared" si="237"/>
        <v/>
      </c>
      <c r="T1331" s="1231" t="str">
        <f t="shared" si="230"/>
        <v>Sin Iniciar</v>
      </c>
      <c r="U1331" s="1164" t="str">
        <f t="shared" si="231"/>
        <v>6</v>
      </c>
      <c r="V1331" s="845"/>
      <c r="W1331" s="1302">
        <f t="shared" si="240"/>
        <v>1</v>
      </c>
    </row>
    <row r="1332" spans="1:23" s="105" customFormat="1" ht="57" hidden="1" customHeight="1" outlineLevel="3" thickBot="1" x14ac:dyDescent="0.3">
      <c r="A1332" s="1607"/>
      <c r="B1332" s="1560" t="s">
        <v>320</v>
      </c>
      <c r="C1332" s="953" t="s">
        <v>321</v>
      </c>
      <c r="D1332" s="1388">
        <v>42750</v>
      </c>
      <c r="E1332" s="1388">
        <v>43084</v>
      </c>
      <c r="F1332" s="978" t="s">
        <v>322</v>
      </c>
      <c r="G1332" s="1037" t="s">
        <v>92</v>
      </c>
      <c r="H1332" s="954" t="s">
        <v>21</v>
      </c>
      <c r="I1332" s="953" t="s">
        <v>29</v>
      </c>
      <c r="J1332" s="954">
        <v>6</v>
      </c>
      <c r="K1332" s="68">
        <v>5</v>
      </c>
      <c r="L1332" s="1056">
        <f>J1332*K1332</f>
        <v>30</v>
      </c>
      <c r="M1332" s="1085">
        <f t="shared" si="242"/>
        <v>334</v>
      </c>
      <c r="N1332" s="1216" t="str">
        <f t="shared" si="243"/>
        <v>X</v>
      </c>
      <c r="O1332" s="1323" t="s">
        <v>2333</v>
      </c>
      <c r="P1332" s="1013">
        <f t="shared" si="235"/>
        <v>0.1317365269461078</v>
      </c>
      <c r="Q1332" s="1272">
        <v>0.13</v>
      </c>
      <c r="R1332" s="1283">
        <f t="shared" si="236"/>
        <v>0.13</v>
      </c>
      <c r="S1332" s="1014">
        <f t="shared" si="237"/>
        <v>0.98681818181818182</v>
      </c>
      <c r="T1332" s="1231" t="str">
        <f t="shared" si="230"/>
        <v>Normal</v>
      </c>
      <c r="U1332" s="1164" t="str">
        <f t="shared" si="231"/>
        <v>J</v>
      </c>
      <c r="V1332" s="845" t="s">
        <v>2009</v>
      </c>
      <c r="W1332" s="1302">
        <f t="shared" si="240"/>
        <v>0.87</v>
      </c>
    </row>
    <row r="1333" spans="1:23" s="105" customFormat="1" ht="51.75" hidden="1" customHeight="1" outlineLevel="3" thickBot="1" x14ac:dyDescent="0.3">
      <c r="A1333" s="1607"/>
      <c r="B1333" s="1560"/>
      <c r="C1333" s="953" t="s">
        <v>323</v>
      </c>
      <c r="D1333" s="1388">
        <v>42826</v>
      </c>
      <c r="E1333" s="1388">
        <v>43084</v>
      </c>
      <c r="F1333" s="978" t="s">
        <v>324</v>
      </c>
      <c r="G1333" s="1037" t="s">
        <v>64</v>
      </c>
      <c r="H1333" s="954" t="s">
        <v>41</v>
      </c>
      <c r="I1333" s="953"/>
      <c r="J1333" s="954"/>
      <c r="K1333" s="68"/>
      <c r="L1333" s="1056">
        <f>+K1333*J1333</f>
        <v>0</v>
      </c>
      <c r="M1333" s="1085" t="str">
        <f t="shared" si="242"/>
        <v/>
      </c>
      <c r="N1333" s="1216" t="str">
        <f t="shared" si="243"/>
        <v/>
      </c>
      <c r="O1333" s="1323"/>
      <c r="P1333" s="1013" t="str">
        <f t="shared" si="235"/>
        <v/>
      </c>
      <c r="Q1333" s="1272"/>
      <c r="R1333" s="1283">
        <f t="shared" ref="R1333:R1337" si="244">+Q1333</f>
        <v>0</v>
      </c>
      <c r="S1333" s="1014" t="str">
        <f t="shared" si="237"/>
        <v/>
      </c>
      <c r="T1333" s="1231" t="str">
        <f t="shared" si="230"/>
        <v>Sin Iniciar</v>
      </c>
      <c r="U1333" s="1164" t="str">
        <f t="shared" si="231"/>
        <v>6</v>
      </c>
      <c r="V1333" s="845"/>
      <c r="W1333" s="1302">
        <f t="shared" si="240"/>
        <v>1</v>
      </c>
    </row>
    <row r="1334" spans="1:23" s="105" customFormat="1" ht="39" hidden="1" customHeight="1" outlineLevel="3" thickBot="1" x14ac:dyDescent="0.3">
      <c r="A1334" s="1607"/>
      <c r="B1334" s="1560"/>
      <c r="C1334" s="953" t="s">
        <v>325</v>
      </c>
      <c r="D1334" s="1388">
        <v>42795</v>
      </c>
      <c r="E1334" s="1388">
        <v>43069</v>
      </c>
      <c r="F1334" s="978" t="s">
        <v>326</v>
      </c>
      <c r="G1334" s="1037" t="s">
        <v>327</v>
      </c>
      <c r="H1334" s="954" t="s">
        <v>21</v>
      </c>
      <c r="I1334" s="953" t="s">
        <v>29</v>
      </c>
      <c r="J1334" s="954">
        <v>2</v>
      </c>
      <c r="K1334" s="68">
        <v>7500000</v>
      </c>
      <c r="L1334" s="1056">
        <f>K1334*J1334</f>
        <v>15000000</v>
      </c>
      <c r="M1334" s="1085" t="str">
        <f t="shared" si="242"/>
        <v/>
      </c>
      <c r="N1334" s="1216" t="str">
        <f t="shared" si="243"/>
        <v/>
      </c>
      <c r="O1334" s="1323"/>
      <c r="P1334" s="1013" t="str">
        <f t="shared" si="235"/>
        <v/>
      </c>
      <c r="Q1334" s="1272"/>
      <c r="R1334" s="1283">
        <f t="shared" si="244"/>
        <v>0</v>
      </c>
      <c r="S1334" s="1014" t="str">
        <f t="shared" si="237"/>
        <v/>
      </c>
      <c r="T1334" s="1231" t="str">
        <f t="shared" si="230"/>
        <v>Sin Iniciar</v>
      </c>
      <c r="U1334" s="1164" t="str">
        <f t="shared" si="231"/>
        <v>6</v>
      </c>
      <c r="V1334" s="845"/>
      <c r="W1334" s="1302">
        <f t="shared" si="240"/>
        <v>1</v>
      </c>
    </row>
    <row r="1335" spans="1:23" s="105" customFormat="1" ht="35.25" hidden="1" customHeight="1" outlineLevel="3" thickBot="1" x14ac:dyDescent="0.3">
      <c r="A1335" s="1607"/>
      <c r="B1335" s="1561" t="s">
        <v>328</v>
      </c>
      <c r="C1335" s="953" t="s">
        <v>92</v>
      </c>
      <c r="D1335" s="1389">
        <v>42887</v>
      </c>
      <c r="E1335" s="1389">
        <v>42962</v>
      </c>
      <c r="F1335" s="978" t="s">
        <v>329</v>
      </c>
      <c r="G1335" s="977" t="s">
        <v>330</v>
      </c>
      <c r="H1335" s="953" t="s">
        <v>21</v>
      </c>
      <c r="I1335" s="953" t="s">
        <v>55</v>
      </c>
      <c r="J1335" s="954">
        <v>1</v>
      </c>
      <c r="K1335" s="68">
        <v>15000000</v>
      </c>
      <c r="L1335" s="1056">
        <f>+K1335*J1335</f>
        <v>15000000</v>
      </c>
      <c r="M1335" s="1085" t="str">
        <f t="shared" si="242"/>
        <v/>
      </c>
      <c r="N1335" s="1216" t="str">
        <f t="shared" si="243"/>
        <v/>
      </c>
      <c r="O1335" s="1323"/>
      <c r="P1335" s="1013" t="str">
        <f t="shared" si="235"/>
        <v/>
      </c>
      <c r="Q1335" s="1272"/>
      <c r="R1335" s="1283">
        <f t="shared" si="244"/>
        <v>0</v>
      </c>
      <c r="S1335" s="1014" t="str">
        <f t="shared" si="237"/>
        <v/>
      </c>
      <c r="T1335" s="1231" t="str">
        <f t="shared" ref="T1335:T1398" si="245">+IF(S1335="","Sin Iniciar",IF(S1335&lt;0.6,"Crítico",IF(S1335&lt;0.9,"En Proceso",IF(AND(P1335=1,Q1335=1,S1335=1),"Terminado","Normal"))))</f>
        <v>Sin Iniciar</v>
      </c>
      <c r="U1335" s="1164" t="str">
        <f t="shared" ref="U1335:U1398" si="246">+IF(T1335="","",IF(T1335="Sin Iniciar","6",IF(T1335="Crítico","L",IF(T1335="En Proceso","K",IF(T1335="Normal","J","B")))))</f>
        <v>6</v>
      </c>
      <c r="V1335" s="845"/>
      <c r="W1335" s="1302">
        <f t="shared" si="240"/>
        <v>1</v>
      </c>
    </row>
    <row r="1336" spans="1:23" s="105" customFormat="1" ht="35.25" hidden="1" customHeight="1" outlineLevel="3" thickBot="1" x14ac:dyDescent="0.3">
      <c r="A1336" s="1607"/>
      <c r="B1336" s="1561"/>
      <c r="C1336" s="953" t="s">
        <v>331</v>
      </c>
      <c r="D1336" s="1389">
        <v>42795</v>
      </c>
      <c r="E1336" s="1389">
        <v>43069</v>
      </c>
      <c r="F1336" s="978" t="s">
        <v>332</v>
      </c>
      <c r="G1336" s="977" t="s">
        <v>333</v>
      </c>
      <c r="H1336" s="953" t="s">
        <v>28</v>
      </c>
      <c r="I1336" s="953" t="s">
        <v>81</v>
      </c>
      <c r="J1336" s="954">
        <v>1</v>
      </c>
      <c r="K1336" s="68">
        <v>10000000</v>
      </c>
      <c r="L1336" s="1056">
        <f>+K1336*J1336</f>
        <v>10000000</v>
      </c>
      <c r="M1336" s="1085" t="str">
        <f t="shared" si="242"/>
        <v/>
      </c>
      <c r="N1336" s="1216" t="str">
        <f t="shared" si="243"/>
        <v/>
      </c>
      <c r="O1336" s="1323"/>
      <c r="P1336" s="1013" t="str">
        <f t="shared" si="235"/>
        <v/>
      </c>
      <c r="Q1336" s="1272"/>
      <c r="R1336" s="1283">
        <f t="shared" si="244"/>
        <v>0</v>
      </c>
      <c r="S1336" s="1014" t="str">
        <f t="shared" si="237"/>
        <v/>
      </c>
      <c r="T1336" s="1231" t="str">
        <f t="shared" si="245"/>
        <v>Sin Iniciar</v>
      </c>
      <c r="U1336" s="1164" t="str">
        <f t="shared" si="246"/>
        <v>6</v>
      </c>
      <c r="V1336" s="845"/>
      <c r="W1336" s="1302">
        <f t="shared" si="240"/>
        <v>1</v>
      </c>
    </row>
    <row r="1337" spans="1:23" s="105" customFormat="1" ht="35.25" hidden="1" customHeight="1" outlineLevel="3" thickBot="1" x14ac:dyDescent="0.3">
      <c r="A1337" s="1608"/>
      <c r="B1337" s="1562"/>
      <c r="C1337" s="991" t="s">
        <v>334</v>
      </c>
      <c r="D1337" s="1390">
        <v>42795</v>
      </c>
      <c r="E1337" s="1390">
        <v>43069</v>
      </c>
      <c r="F1337" s="420" t="s">
        <v>329</v>
      </c>
      <c r="G1337" s="1206" t="s">
        <v>330</v>
      </c>
      <c r="H1337" s="991" t="s">
        <v>21</v>
      </c>
      <c r="I1337" s="991" t="s">
        <v>22</v>
      </c>
      <c r="J1337" s="992">
        <v>1</v>
      </c>
      <c r="K1337" s="216">
        <v>38000000</v>
      </c>
      <c r="L1337" s="1207">
        <f>+K1337*J1337</f>
        <v>38000000</v>
      </c>
      <c r="M1337" s="1142" t="str">
        <f t="shared" si="242"/>
        <v/>
      </c>
      <c r="N1337" s="1227" t="str">
        <f t="shared" si="243"/>
        <v/>
      </c>
      <c r="O1337" s="1329"/>
      <c r="P1337" s="1096" t="str">
        <f t="shared" si="235"/>
        <v/>
      </c>
      <c r="Q1337" s="1279"/>
      <c r="R1337" s="1295">
        <f t="shared" si="244"/>
        <v>0</v>
      </c>
      <c r="S1337" s="1097" t="str">
        <f t="shared" si="237"/>
        <v/>
      </c>
      <c r="T1337" s="1240" t="str">
        <f t="shared" si="245"/>
        <v>Sin Iniciar</v>
      </c>
      <c r="U1337" s="1170" t="str">
        <f t="shared" si="246"/>
        <v>6</v>
      </c>
      <c r="V1337" s="846"/>
      <c r="W1337" s="1302">
        <f t="shared" si="240"/>
        <v>1</v>
      </c>
    </row>
    <row r="1338" spans="1:23" s="1178" customFormat="1" ht="60" hidden="1" outlineLevel="2" thickBot="1" x14ac:dyDescent="0.3">
      <c r="A1338" s="1564" t="s">
        <v>2061</v>
      </c>
      <c r="B1338" s="1565"/>
      <c r="C1338" s="1566"/>
      <c r="D1338" s="1143"/>
      <c r="E1338" s="1144"/>
      <c r="F1338" s="1175"/>
      <c r="G1338" s="1133"/>
      <c r="H1338" s="1133"/>
      <c r="I1338" s="1145"/>
      <c r="J1338" s="1146"/>
      <c r="K1338" s="1133"/>
      <c r="L1338" s="1133"/>
      <c r="M1338" s="1147" t="str">
        <f t="shared" si="242"/>
        <v/>
      </c>
      <c r="N1338" s="1148" t="str">
        <f t="shared" si="243"/>
        <v/>
      </c>
      <c r="O1338" s="1176"/>
      <c r="P1338" s="1149">
        <f>+IFERROR(SUMPRODUCT(P1292:P1337,M1292:M1337)/SUM(M1292:M1337),0)</f>
        <v>0.16442217350454119</v>
      </c>
      <c r="Q1338" s="1161">
        <f>+IFERROR(SUMPRODUCT(Q1292:Q1337,M1292:M1337)/SUM(M1292:M1337),0)</f>
        <v>0.15482336360789228</v>
      </c>
      <c r="R1338" s="1292">
        <f>+IFERROR(SUMPRODUCT(R1292:R1337,M1292:M1337)/SUM(M1292:M1337),0)</f>
        <v>0.15482336360789228</v>
      </c>
      <c r="S1338" s="1149">
        <f>+Q1338/P1338</f>
        <v>0.94162095238095245</v>
      </c>
      <c r="T1338" s="1238" t="str">
        <f t="shared" si="245"/>
        <v>Normal</v>
      </c>
      <c r="U1338" s="1172" t="str">
        <f t="shared" si="246"/>
        <v>J</v>
      </c>
      <c r="V1338" s="1150"/>
      <c r="W1338" s="1302">
        <f t="shared" si="240"/>
        <v>0.84517663639210772</v>
      </c>
    </row>
    <row r="1339" spans="1:23" s="105" customFormat="1" ht="92.25" hidden="1" customHeight="1" outlineLevel="3" collapsed="1" thickBot="1" x14ac:dyDescent="0.3">
      <c r="A1339" s="1606" t="s">
        <v>1933</v>
      </c>
      <c r="B1339" s="1571" t="s">
        <v>336</v>
      </c>
      <c r="C1339" s="972" t="s">
        <v>337</v>
      </c>
      <c r="D1339" s="222">
        <v>42767</v>
      </c>
      <c r="E1339" s="222">
        <v>42794</v>
      </c>
      <c r="F1339" s="1612" t="s">
        <v>436</v>
      </c>
      <c r="G1339" s="1575" t="s">
        <v>339</v>
      </c>
      <c r="H1339" s="972" t="s">
        <v>21</v>
      </c>
      <c r="I1339" s="972" t="s">
        <v>22</v>
      </c>
      <c r="J1339" s="959">
        <v>6</v>
      </c>
      <c r="K1339" s="64">
        <v>3600000</v>
      </c>
      <c r="L1339" s="1067">
        <v>21600000</v>
      </c>
      <c r="M1339" s="1084">
        <f t="shared" si="242"/>
        <v>27</v>
      </c>
      <c r="N1339" s="1215" t="str">
        <f t="shared" si="243"/>
        <v>X</v>
      </c>
      <c r="O1339" s="1324" t="s">
        <v>2289</v>
      </c>
      <c r="P1339" s="1011">
        <f t="shared" ref="P1339:P1370" si="247">+IF(N1339="","",IFERROR(IF(MONTH($C$2)&lt;MONTH(D1339),"",IF(E1339&lt;$C$2,1,IF(D1339&lt;$C$2,($C$2-D1339)/(E1339-D1339),0))),0))</f>
        <v>1</v>
      </c>
      <c r="Q1339" s="1275">
        <v>1</v>
      </c>
      <c r="R1339" s="1287">
        <f>+Q1339</f>
        <v>1</v>
      </c>
      <c r="S1339" s="1012">
        <f t="shared" ref="S1339:S1401" si="248">IF(P1339="","",IF(Q1339&gt;P1339,1,(Q1339/P1339)))</f>
        <v>1</v>
      </c>
      <c r="T1339" s="1230" t="str">
        <f t="shared" si="245"/>
        <v>Terminado</v>
      </c>
      <c r="U1339" s="1163" t="str">
        <f t="shared" si="246"/>
        <v>B</v>
      </c>
      <c r="V1339" s="1095" t="s">
        <v>2004</v>
      </c>
      <c r="W1339" s="1302">
        <f t="shared" si="240"/>
        <v>0</v>
      </c>
    </row>
    <row r="1340" spans="1:23" s="105" customFormat="1" ht="92.25" hidden="1" customHeight="1" outlineLevel="3" thickBot="1" x14ac:dyDescent="0.3">
      <c r="A1340" s="1607"/>
      <c r="B1340" s="1572"/>
      <c r="C1340" s="953" t="s">
        <v>340</v>
      </c>
      <c r="D1340" s="220">
        <v>42767</v>
      </c>
      <c r="E1340" s="222">
        <v>42794</v>
      </c>
      <c r="F1340" s="1555"/>
      <c r="G1340" s="1576"/>
      <c r="H1340" s="953" t="s">
        <v>21</v>
      </c>
      <c r="I1340" s="953" t="s">
        <v>22</v>
      </c>
      <c r="J1340" s="954">
        <v>2</v>
      </c>
      <c r="K1340" s="68">
        <v>3600000</v>
      </c>
      <c r="L1340" s="1056">
        <v>7200000</v>
      </c>
      <c r="M1340" s="1085">
        <f t="shared" si="242"/>
        <v>27</v>
      </c>
      <c r="N1340" s="1216" t="str">
        <f t="shared" si="243"/>
        <v>X</v>
      </c>
      <c r="O1340" s="1324" t="s">
        <v>2289</v>
      </c>
      <c r="P1340" s="1013">
        <f t="shared" si="247"/>
        <v>1</v>
      </c>
      <c r="Q1340" s="1272">
        <v>1</v>
      </c>
      <c r="R1340" s="1283">
        <v>0.9</v>
      </c>
      <c r="S1340" s="1014">
        <f t="shared" si="248"/>
        <v>1</v>
      </c>
      <c r="T1340" s="1231" t="str">
        <f t="shared" si="245"/>
        <v>Terminado</v>
      </c>
      <c r="U1340" s="1169" t="str">
        <f t="shared" si="246"/>
        <v>B</v>
      </c>
      <c r="V1340" s="1095" t="s">
        <v>2004</v>
      </c>
      <c r="W1340" s="1302">
        <f t="shared" si="240"/>
        <v>9.9999999999999978E-2</v>
      </c>
    </row>
    <row r="1341" spans="1:23" s="105" customFormat="1" ht="92.25" hidden="1" customHeight="1" outlineLevel="3" thickBot="1" x14ac:dyDescent="0.3">
      <c r="A1341" s="1607"/>
      <c r="B1341" s="1572"/>
      <c r="C1341" s="953" t="s">
        <v>341</v>
      </c>
      <c r="D1341" s="220">
        <v>42767</v>
      </c>
      <c r="E1341" s="222">
        <v>42794</v>
      </c>
      <c r="F1341" s="1555"/>
      <c r="G1341" s="1576"/>
      <c r="H1341" s="953" t="s">
        <v>21</v>
      </c>
      <c r="I1341" s="953" t="s">
        <v>22</v>
      </c>
      <c r="J1341" s="954">
        <v>1</v>
      </c>
      <c r="K1341" s="68">
        <v>3600000</v>
      </c>
      <c r="L1341" s="1056">
        <f>+J1341*K1341</f>
        <v>3600000</v>
      </c>
      <c r="M1341" s="1085">
        <f t="shared" si="242"/>
        <v>27</v>
      </c>
      <c r="N1341" s="1216" t="str">
        <f t="shared" si="243"/>
        <v>X</v>
      </c>
      <c r="O1341" s="1324" t="s">
        <v>2289</v>
      </c>
      <c r="P1341" s="1013">
        <f t="shared" si="247"/>
        <v>1</v>
      </c>
      <c r="Q1341" s="1272">
        <v>1</v>
      </c>
      <c r="R1341" s="1283">
        <v>0.9</v>
      </c>
      <c r="S1341" s="1014">
        <f t="shared" si="248"/>
        <v>1</v>
      </c>
      <c r="T1341" s="1231" t="str">
        <f t="shared" si="245"/>
        <v>Terminado</v>
      </c>
      <c r="U1341" s="1169" t="str">
        <f t="shared" si="246"/>
        <v>B</v>
      </c>
      <c r="V1341" s="1095" t="s">
        <v>2004</v>
      </c>
      <c r="W1341" s="1302">
        <f t="shared" si="240"/>
        <v>9.9999999999999978E-2</v>
      </c>
    </row>
    <row r="1342" spans="1:23" s="105" customFormat="1" ht="92.25" hidden="1" customHeight="1" outlineLevel="3" thickBot="1" x14ac:dyDescent="0.3">
      <c r="A1342" s="1607"/>
      <c r="B1342" s="1572"/>
      <c r="C1342" s="953" t="s">
        <v>342</v>
      </c>
      <c r="D1342" s="220">
        <v>42767</v>
      </c>
      <c r="E1342" s="222">
        <v>42794</v>
      </c>
      <c r="F1342" s="1555"/>
      <c r="G1342" s="1576"/>
      <c r="H1342" s="953" t="s">
        <v>21</v>
      </c>
      <c r="I1342" s="953" t="s">
        <v>22</v>
      </c>
      <c r="J1342" s="954">
        <v>1</v>
      </c>
      <c r="K1342" s="68">
        <v>3600000</v>
      </c>
      <c r="L1342" s="1056">
        <f>+J1342*K1342</f>
        <v>3600000</v>
      </c>
      <c r="M1342" s="1085">
        <f t="shared" si="242"/>
        <v>27</v>
      </c>
      <c r="N1342" s="1216" t="str">
        <f t="shared" si="243"/>
        <v>X</v>
      </c>
      <c r="O1342" s="1324" t="s">
        <v>2289</v>
      </c>
      <c r="P1342" s="1013">
        <f t="shared" si="247"/>
        <v>1</v>
      </c>
      <c r="Q1342" s="1272">
        <v>1</v>
      </c>
      <c r="R1342" s="1283">
        <v>0.9</v>
      </c>
      <c r="S1342" s="1014">
        <f t="shared" si="248"/>
        <v>1</v>
      </c>
      <c r="T1342" s="1231" t="str">
        <f t="shared" si="245"/>
        <v>Terminado</v>
      </c>
      <c r="U1342" s="1169" t="str">
        <f t="shared" si="246"/>
        <v>B</v>
      </c>
      <c r="V1342" s="1095" t="s">
        <v>2004</v>
      </c>
      <c r="W1342" s="1302">
        <f t="shared" si="240"/>
        <v>9.9999999999999978E-2</v>
      </c>
    </row>
    <row r="1343" spans="1:23" s="105" customFormat="1" ht="92.25" hidden="1" customHeight="1" outlineLevel="3" thickBot="1" x14ac:dyDescent="0.3">
      <c r="A1343" s="1607"/>
      <c r="B1343" s="1572"/>
      <c r="C1343" s="953" t="s">
        <v>343</v>
      </c>
      <c r="D1343" s="220">
        <v>42767</v>
      </c>
      <c r="E1343" s="222">
        <v>42794</v>
      </c>
      <c r="F1343" s="1555"/>
      <c r="G1343" s="1576"/>
      <c r="H1343" s="953" t="s">
        <v>92</v>
      </c>
      <c r="I1343" s="953" t="s">
        <v>22</v>
      </c>
      <c r="J1343" s="954">
        <v>2</v>
      </c>
      <c r="K1343" s="68">
        <v>2700000</v>
      </c>
      <c r="L1343" s="1056">
        <v>5400000</v>
      </c>
      <c r="M1343" s="1085">
        <f t="shared" si="242"/>
        <v>27</v>
      </c>
      <c r="N1343" s="1216" t="str">
        <f t="shared" si="243"/>
        <v>X</v>
      </c>
      <c r="O1343" s="1324" t="s">
        <v>2289</v>
      </c>
      <c r="P1343" s="1013">
        <f t="shared" si="247"/>
        <v>1</v>
      </c>
      <c r="Q1343" s="1272">
        <v>1</v>
      </c>
      <c r="R1343" s="1283">
        <v>0.9</v>
      </c>
      <c r="S1343" s="1014">
        <f t="shared" si="248"/>
        <v>1</v>
      </c>
      <c r="T1343" s="1231" t="str">
        <f t="shared" si="245"/>
        <v>Terminado</v>
      </c>
      <c r="U1343" s="1169" t="str">
        <f t="shared" si="246"/>
        <v>B</v>
      </c>
      <c r="V1343" s="1095" t="s">
        <v>2004</v>
      </c>
      <c r="W1343" s="1302">
        <f t="shared" si="240"/>
        <v>9.9999999999999978E-2</v>
      </c>
    </row>
    <row r="1344" spans="1:23" s="105" customFormat="1" ht="35.25" hidden="1" customHeight="1" outlineLevel="3" thickBot="1" x14ac:dyDescent="0.3">
      <c r="A1344" s="1607"/>
      <c r="B1344" s="1572" t="s">
        <v>344</v>
      </c>
      <c r="C1344" s="953" t="s">
        <v>337</v>
      </c>
      <c r="D1344" s="220">
        <v>42917</v>
      </c>
      <c r="E1344" s="220">
        <v>43069</v>
      </c>
      <c r="F1344" s="1555" t="s">
        <v>345</v>
      </c>
      <c r="G1344" s="1576" t="s">
        <v>346</v>
      </c>
      <c r="H1344" s="953" t="s">
        <v>21</v>
      </c>
      <c r="I1344" s="953" t="s">
        <v>155</v>
      </c>
      <c r="J1344" s="954">
        <v>5</v>
      </c>
      <c r="K1344" s="68">
        <v>2700000</v>
      </c>
      <c r="L1344" s="1056">
        <v>13500000</v>
      </c>
      <c r="M1344" s="1085" t="str">
        <f t="shared" si="242"/>
        <v/>
      </c>
      <c r="N1344" s="1216" t="str">
        <f t="shared" si="243"/>
        <v/>
      </c>
      <c r="O1344" s="1323"/>
      <c r="P1344" s="1013" t="str">
        <f t="shared" si="247"/>
        <v/>
      </c>
      <c r="Q1344" s="1272"/>
      <c r="R1344" s="1283"/>
      <c r="S1344" s="1014" t="str">
        <f t="shared" si="248"/>
        <v/>
      </c>
      <c r="T1344" s="1231" t="str">
        <f t="shared" si="245"/>
        <v>Sin Iniciar</v>
      </c>
      <c r="U1344" s="1164" t="str">
        <f t="shared" si="246"/>
        <v>6</v>
      </c>
      <c r="V1344" s="845"/>
      <c r="W1344" s="1302">
        <f t="shared" si="240"/>
        <v>1</v>
      </c>
    </row>
    <row r="1345" spans="1:23" s="105" customFormat="1" ht="35.25" hidden="1" customHeight="1" outlineLevel="3" thickBot="1" x14ac:dyDescent="0.3">
      <c r="A1345" s="1607"/>
      <c r="B1345" s="1572"/>
      <c r="C1345" s="953" t="s">
        <v>340</v>
      </c>
      <c r="D1345" s="220">
        <v>42917</v>
      </c>
      <c r="E1345" s="220">
        <v>43069</v>
      </c>
      <c r="F1345" s="1555"/>
      <c r="G1345" s="1576"/>
      <c r="H1345" s="953" t="s">
        <v>21</v>
      </c>
      <c r="I1345" s="953" t="s">
        <v>155</v>
      </c>
      <c r="J1345" s="954">
        <v>3</v>
      </c>
      <c r="K1345" s="68">
        <v>2700000</v>
      </c>
      <c r="L1345" s="1056">
        <v>8100000</v>
      </c>
      <c r="M1345" s="1085" t="str">
        <f t="shared" si="242"/>
        <v/>
      </c>
      <c r="N1345" s="1216" t="str">
        <f t="shared" si="243"/>
        <v/>
      </c>
      <c r="O1345" s="1323"/>
      <c r="P1345" s="1013" t="str">
        <f t="shared" si="247"/>
        <v/>
      </c>
      <c r="Q1345" s="1272"/>
      <c r="R1345" s="1283"/>
      <c r="S1345" s="1014" t="str">
        <f t="shared" si="248"/>
        <v/>
      </c>
      <c r="T1345" s="1231" t="str">
        <f t="shared" si="245"/>
        <v>Sin Iniciar</v>
      </c>
      <c r="U1345" s="1164" t="str">
        <f t="shared" si="246"/>
        <v>6</v>
      </c>
      <c r="V1345" s="845"/>
      <c r="W1345" s="1302">
        <f t="shared" si="240"/>
        <v>1</v>
      </c>
    </row>
    <row r="1346" spans="1:23" s="105" customFormat="1" ht="35.25" hidden="1" customHeight="1" outlineLevel="3" thickBot="1" x14ac:dyDescent="0.3">
      <c r="A1346" s="1607"/>
      <c r="B1346" s="1572"/>
      <c r="C1346" s="953" t="s">
        <v>341</v>
      </c>
      <c r="D1346" s="220">
        <v>42917</v>
      </c>
      <c r="E1346" s="220">
        <v>43069</v>
      </c>
      <c r="F1346" s="1555"/>
      <c r="G1346" s="1576"/>
      <c r="H1346" s="953" t="s">
        <v>21</v>
      </c>
      <c r="I1346" s="953" t="s">
        <v>155</v>
      </c>
      <c r="J1346" s="954">
        <v>3</v>
      </c>
      <c r="K1346" s="68">
        <v>2700000</v>
      </c>
      <c r="L1346" s="1056">
        <v>8100000</v>
      </c>
      <c r="M1346" s="1085" t="str">
        <f t="shared" si="242"/>
        <v/>
      </c>
      <c r="N1346" s="1216" t="str">
        <f t="shared" si="243"/>
        <v/>
      </c>
      <c r="O1346" s="1323"/>
      <c r="P1346" s="1013" t="str">
        <f t="shared" si="247"/>
        <v/>
      </c>
      <c r="Q1346" s="1272"/>
      <c r="R1346" s="1283"/>
      <c r="S1346" s="1014" t="str">
        <f t="shared" si="248"/>
        <v/>
      </c>
      <c r="T1346" s="1231" t="str">
        <f t="shared" si="245"/>
        <v>Sin Iniciar</v>
      </c>
      <c r="U1346" s="1164" t="str">
        <f t="shared" si="246"/>
        <v>6</v>
      </c>
      <c r="V1346" s="845"/>
      <c r="W1346" s="1302">
        <f t="shared" si="240"/>
        <v>1</v>
      </c>
    </row>
    <row r="1347" spans="1:23" s="105" customFormat="1" ht="35.25" hidden="1" customHeight="1" outlineLevel="3" thickBot="1" x14ac:dyDescent="0.3">
      <c r="A1347" s="1607"/>
      <c r="B1347" s="1572"/>
      <c r="C1347" s="953" t="s">
        <v>342</v>
      </c>
      <c r="D1347" s="220">
        <v>42917</v>
      </c>
      <c r="E1347" s="220">
        <v>43069</v>
      </c>
      <c r="F1347" s="1555"/>
      <c r="G1347" s="1576"/>
      <c r="H1347" s="953" t="s">
        <v>21</v>
      </c>
      <c r="I1347" s="953" t="s">
        <v>155</v>
      </c>
      <c r="J1347" s="954">
        <v>3</v>
      </c>
      <c r="K1347" s="68">
        <v>2700000</v>
      </c>
      <c r="L1347" s="1056">
        <v>8100000</v>
      </c>
      <c r="M1347" s="1085" t="str">
        <f t="shared" si="242"/>
        <v/>
      </c>
      <c r="N1347" s="1216" t="str">
        <f t="shared" si="243"/>
        <v/>
      </c>
      <c r="O1347" s="1323"/>
      <c r="P1347" s="1013" t="str">
        <f t="shared" si="247"/>
        <v/>
      </c>
      <c r="Q1347" s="1272"/>
      <c r="R1347" s="1283"/>
      <c r="S1347" s="1014" t="str">
        <f t="shared" si="248"/>
        <v/>
      </c>
      <c r="T1347" s="1231" t="str">
        <f t="shared" si="245"/>
        <v>Sin Iniciar</v>
      </c>
      <c r="U1347" s="1164" t="str">
        <f t="shared" si="246"/>
        <v>6</v>
      </c>
      <c r="V1347" s="845"/>
      <c r="W1347" s="1302">
        <f t="shared" si="240"/>
        <v>1</v>
      </c>
    </row>
    <row r="1348" spans="1:23" s="105" customFormat="1" ht="31.5" hidden="1" customHeight="1" outlineLevel="3" thickBot="1" x14ac:dyDescent="0.3">
      <c r="A1348" s="1607"/>
      <c r="B1348" s="1572"/>
      <c r="C1348" s="953" t="s">
        <v>343</v>
      </c>
      <c r="D1348" s="220">
        <v>42917</v>
      </c>
      <c r="E1348" s="220">
        <v>43069</v>
      </c>
      <c r="F1348" s="1555"/>
      <c r="G1348" s="1576"/>
      <c r="H1348" s="953" t="s">
        <v>92</v>
      </c>
      <c r="I1348" s="953" t="s">
        <v>155</v>
      </c>
      <c r="J1348" s="954">
        <v>1</v>
      </c>
      <c r="K1348" s="68">
        <v>2700000</v>
      </c>
      <c r="L1348" s="1056">
        <v>2700000</v>
      </c>
      <c r="M1348" s="1085" t="str">
        <f t="shared" si="242"/>
        <v/>
      </c>
      <c r="N1348" s="1216" t="str">
        <f t="shared" si="243"/>
        <v/>
      </c>
      <c r="O1348" s="1323"/>
      <c r="P1348" s="1013" t="str">
        <f t="shared" si="247"/>
        <v/>
      </c>
      <c r="Q1348" s="1272"/>
      <c r="R1348" s="1283"/>
      <c r="S1348" s="1014" t="str">
        <f t="shared" si="248"/>
        <v/>
      </c>
      <c r="T1348" s="1231" t="str">
        <f t="shared" si="245"/>
        <v>Sin Iniciar</v>
      </c>
      <c r="U1348" s="1164" t="str">
        <f t="shared" si="246"/>
        <v>6</v>
      </c>
      <c r="V1348" s="845"/>
      <c r="W1348" s="1302">
        <f t="shared" si="240"/>
        <v>1</v>
      </c>
    </row>
    <row r="1349" spans="1:23" s="105" customFormat="1" ht="45" hidden="1" customHeight="1" outlineLevel="3" thickBot="1" x14ac:dyDescent="0.3">
      <c r="A1349" s="1607"/>
      <c r="B1349" s="1572"/>
      <c r="C1349" s="953" t="s">
        <v>347</v>
      </c>
      <c r="D1349" s="220">
        <v>42917</v>
      </c>
      <c r="E1349" s="220">
        <v>43069</v>
      </c>
      <c r="F1349" s="1555"/>
      <c r="G1349" s="1576"/>
      <c r="H1349" s="953" t="s">
        <v>21</v>
      </c>
      <c r="I1349" s="953" t="s">
        <v>155</v>
      </c>
      <c r="J1349" s="954">
        <v>2</v>
      </c>
      <c r="K1349" s="68">
        <v>2700000</v>
      </c>
      <c r="L1349" s="1056">
        <v>5400000</v>
      </c>
      <c r="M1349" s="1085" t="str">
        <f t="shared" si="242"/>
        <v/>
      </c>
      <c r="N1349" s="1216" t="str">
        <f t="shared" si="243"/>
        <v/>
      </c>
      <c r="O1349" s="1323"/>
      <c r="P1349" s="1013" t="str">
        <f t="shared" si="247"/>
        <v/>
      </c>
      <c r="Q1349" s="1272"/>
      <c r="R1349" s="1283"/>
      <c r="S1349" s="1014" t="str">
        <f t="shared" si="248"/>
        <v/>
      </c>
      <c r="T1349" s="1231" t="str">
        <f t="shared" si="245"/>
        <v>Sin Iniciar</v>
      </c>
      <c r="U1349" s="1164" t="str">
        <f t="shared" si="246"/>
        <v>6</v>
      </c>
      <c r="V1349" s="845"/>
      <c r="W1349" s="1302">
        <f t="shared" si="240"/>
        <v>1</v>
      </c>
    </row>
    <row r="1350" spans="1:23" s="105" customFormat="1" ht="80.25" hidden="1" customHeight="1" outlineLevel="3" thickBot="1" x14ac:dyDescent="0.3">
      <c r="A1350" s="1607"/>
      <c r="B1350" s="1572" t="s">
        <v>348</v>
      </c>
      <c r="C1350" s="953" t="s">
        <v>349</v>
      </c>
      <c r="D1350" s="220">
        <v>42750</v>
      </c>
      <c r="E1350" s="220">
        <v>43084</v>
      </c>
      <c r="F1350" s="1555" t="s">
        <v>350</v>
      </c>
      <c r="G1350" s="1037" t="s">
        <v>351</v>
      </c>
      <c r="H1350" s="953" t="s">
        <v>21</v>
      </c>
      <c r="I1350" s="953" t="s">
        <v>352</v>
      </c>
      <c r="J1350" s="954">
        <v>2</v>
      </c>
      <c r="K1350" s="68">
        <v>2700000</v>
      </c>
      <c r="L1350" s="1056">
        <f t="shared" ref="L1350:L1351" si="249">+K1350*J1350</f>
        <v>5400000</v>
      </c>
      <c r="M1350" s="1085">
        <f t="shared" si="242"/>
        <v>334</v>
      </c>
      <c r="N1350" s="1216" t="str">
        <f t="shared" si="243"/>
        <v>X</v>
      </c>
      <c r="O1350" s="1323" t="s">
        <v>2325</v>
      </c>
      <c r="P1350" s="1013">
        <f t="shared" si="247"/>
        <v>0.1317365269461078</v>
      </c>
      <c r="Q1350" s="1272">
        <v>0.13</v>
      </c>
      <c r="R1350" s="1283">
        <f>+Q1350</f>
        <v>0.13</v>
      </c>
      <c r="S1350" s="1014">
        <f t="shared" si="248"/>
        <v>0.98681818181818182</v>
      </c>
      <c r="T1350" s="1231" t="str">
        <f t="shared" si="245"/>
        <v>Normal</v>
      </c>
      <c r="U1350" s="1164" t="str">
        <f t="shared" si="246"/>
        <v>J</v>
      </c>
      <c r="V1350" s="845" t="s">
        <v>1965</v>
      </c>
      <c r="W1350" s="1302">
        <f t="shared" si="240"/>
        <v>0.87</v>
      </c>
    </row>
    <row r="1351" spans="1:23" s="105" customFormat="1" ht="76.5" hidden="1" customHeight="1" outlineLevel="3" thickBot="1" x14ac:dyDescent="0.3">
      <c r="A1351" s="1607"/>
      <c r="B1351" s="1572"/>
      <c r="C1351" s="953" t="s">
        <v>353</v>
      </c>
      <c r="D1351" s="220">
        <v>42750</v>
      </c>
      <c r="E1351" s="220">
        <v>43084</v>
      </c>
      <c r="F1351" s="1555"/>
      <c r="G1351" s="1037" t="s">
        <v>354</v>
      </c>
      <c r="H1351" s="953" t="s">
        <v>28</v>
      </c>
      <c r="I1351" s="953" t="s">
        <v>352</v>
      </c>
      <c r="J1351" s="954">
        <v>2</v>
      </c>
      <c r="K1351" s="68">
        <v>4000000</v>
      </c>
      <c r="L1351" s="1056">
        <f t="shared" si="249"/>
        <v>8000000</v>
      </c>
      <c r="M1351" s="1085">
        <f t="shared" si="242"/>
        <v>334</v>
      </c>
      <c r="N1351" s="1216" t="str">
        <f t="shared" si="243"/>
        <v>X</v>
      </c>
      <c r="O1351" s="1323" t="s">
        <v>2315</v>
      </c>
      <c r="P1351" s="1013">
        <f t="shared" si="247"/>
        <v>0.1317365269461078</v>
      </c>
      <c r="Q1351" s="1272">
        <v>0.125</v>
      </c>
      <c r="R1351" s="1283">
        <f>+Q1351</f>
        <v>0.125</v>
      </c>
      <c r="S1351" s="1014">
        <f t="shared" si="248"/>
        <v>0.94886363636363624</v>
      </c>
      <c r="T1351" s="1231" t="str">
        <f t="shared" si="245"/>
        <v>Normal</v>
      </c>
      <c r="U1351" s="1164" t="str">
        <f t="shared" si="246"/>
        <v>J</v>
      </c>
      <c r="V1351" s="845" t="s">
        <v>2023</v>
      </c>
      <c r="W1351" s="1302">
        <f t="shared" si="240"/>
        <v>0.875</v>
      </c>
    </row>
    <row r="1352" spans="1:23" s="105" customFormat="1" ht="75.75" hidden="1" customHeight="1" outlineLevel="3" thickBot="1" x14ac:dyDescent="0.3">
      <c r="A1352" s="1607"/>
      <c r="B1352" s="1572"/>
      <c r="C1352" s="953" t="s">
        <v>355</v>
      </c>
      <c r="D1352" s="220">
        <v>42750</v>
      </c>
      <c r="E1352" s="220">
        <v>43084</v>
      </c>
      <c r="F1352" s="1555"/>
      <c r="G1352" s="1037" t="s">
        <v>356</v>
      </c>
      <c r="H1352" s="953" t="s">
        <v>89</v>
      </c>
      <c r="I1352" s="953" t="s">
        <v>29</v>
      </c>
      <c r="J1352" s="954">
        <v>2</v>
      </c>
      <c r="K1352" s="68">
        <v>1000000</v>
      </c>
      <c r="L1352" s="1056">
        <v>2000000</v>
      </c>
      <c r="M1352" s="1085">
        <f t="shared" si="242"/>
        <v>334</v>
      </c>
      <c r="N1352" s="1216" t="str">
        <f t="shared" si="243"/>
        <v>X</v>
      </c>
      <c r="O1352" s="1323" t="s">
        <v>2314</v>
      </c>
      <c r="P1352" s="1013">
        <f t="shared" si="247"/>
        <v>0.1317365269461078</v>
      </c>
      <c r="Q1352" s="1272">
        <v>0.13</v>
      </c>
      <c r="R1352" s="1283">
        <f>+Q1352</f>
        <v>0.13</v>
      </c>
      <c r="S1352" s="1014">
        <f t="shared" si="248"/>
        <v>0.98681818181818182</v>
      </c>
      <c r="T1352" s="1231" t="str">
        <f t="shared" si="245"/>
        <v>Normal</v>
      </c>
      <c r="U1352" s="1164" t="str">
        <f t="shared" si="246"/>
        <v>J</v>
      </c>
      <c r="V1352" s="1090" t="s">
        <v>1966</v>
      </c>
      <c r="W1352" s="1302">
        <f t="shared" si="240"/>
        <v>0.87</v>
      </c>
    </row>
    <row r="1353" spans="1:23" s="105" customFormat="1" ht="96.75" hidden="1" customHeight="1" outlineLevel="3" thickBot="1" x14ac:dyDescent="0.3">
      <c r="A1353" s="1607"/>
      <c r="B1353" s="1052" t="s">
        <v>357</v>
      </c>
      <c r="C1353" s="971" t="s">
        <v>358</v>
      </c>
      <c r="D1353" s="948">
        <v>42767</v>
      </c>
      <c r="E1353" s="948">
        <v>42855</v>
      </c>
      <c r="F1353" s="1051" t="s">
        <v>359</v>
      </c>
      <c r="G1353" s="1038" t="s">
        <v>360</v>
      </c>
      <c r="H1353" s="971" t="s">
        <v>93</v>
      </c>
      <c r="I1353" s="971" t="s">
        <v>29</v>
      </c>
      <c r="J1353" s="956">
        <v>1</v>
      </c>
      <c r="K1353" s="297">
        <v>30000000</v>
      </c>
      <c r="L1353" s="1079">
        <f>+J1353*K1353</f>
        <v>30000000</v>
      </c>
      <c r="M1353" s="1085">
        <f t="shared" si="242"/>
        <v>88</v>
      </c>
      <c r="N1353" s="1216" t="str">
        <f t="shared" si="243"/>
        <v>X</v>
      </c>
      <c r="O1353" s="1323" t="s">
        <v>2316</v>
      </c>
      <c r="P1353" s="1013">
        <f t="shared" si="247"/>
        <v>0.30681818181818182</v>
      </c>
      <c r="Q1353" s="1272">
        <v>0.3</v>
      </c>
      <c r="R1353" s="1283">
        <f>+Q1353</f>
        <v>0.3</v>
      </c>
      <c r="S1353" s="1014">
        <f t="shared" si="248"/>
        <v>0.97777777777777775</v>
      </c>
      <c r="T1353" s="1231" t="str">
        <f t="shared" si="245"/>
        <v>Normal</v>
      </c>
      <c r="U1353" s="1164" t="str">
        <f t="shared" si="246"/>
        <v>J</v>
      </c>
      <c r="V1353" s="845"/>
      <c r="W1353" s="1302">
        <f t="shared" si="240"/>
        <v>0.7</v>
      </c>
    </row>
    <row r="1354" spans="1:23" s="105" customFormat="1" ht="42" hidden="1" customHeight="1" outlineLevel="3" thickBot="1" x14ac:dyDescent="0.3">
      <c r="A1354" s="1607"/>
      <c r="B1354" s="1609" t="s">
        <v>361</v>
      </c>
      <c r="C1354" s="971" t="s">
        <v>362</v>
      </c>
      <c r="D1354" s="948">
        <v>42750</v>
      </c>
      <c r="E1354" s="948">
        <v>42855</v>
      </c>
      <c r="F1354" s="1051" t="s">
        <v>2317</v>
      </c>
      <c r="G1354" s="1038" t="s">
        <v>364</v>
      </c>
      <c r="H1354" s="971" t="s">
        <v>54</v>
      </c>
      <c r="I1354" s="971" t="s">
        <v>29</v>
      </c>
      <c r="J1354" s="956"/>
      <c r="K1354" s="297"/>
      <c r="L1354" s="1079"/>
      <c r="M1354" s="1085">
        <f t="shared" si="242"/>
        <v>105</v>
      </c>
      <c r="N1354" s="1216" t="str">
        <f t="shared" si="243"/>
        <v>X</v>
      </c>
      <c r="O1354" s="1323" t="s">
        <v>2318</v>
      </c>
      <c r="P1354" s="1013">
        <f t="shared" si="247"/>
        <v>0.41904761904761906</v>
      </c>
      <c r="Q1354" s="1272">
        <v>0.38</v>
      </c>
      <c r="R1354" s="1283">
        <v>0.3</v>
      </c>
      <c r="S1354" s="1014">
        <f t="shared" si="248"/>
        <v>0.90681818181818186</v>
      </c>
      <c r="T1354" s="1231" t="str">
        <f t="shared" si="245"/>
        <v>Normal</v>
      </c>
      <c r="U1354" s="1164" t="str">
        <f t="shared" si="246"/>
        <v>J</v>
      </c>
      <c r="V1354" s="845" t="s">
        <v>1967</v>
      </c>
      <c r="W1354" s="1302">
        <f t="shared" si="240"/>
        <v>0.7</v>
      </c>
    </row>
    <row r="1355" spans="1:23" s="105" customFormat="1" ht="51" hidden="1" customHeight="1" outlineLevel="3" thickBot="1" x14ac:dyDescent="0.3">
      <c r="A1355" s="1607"/>
      <c r="B1355" s="1609"/>
      <c r="C1355" s="971" t="s">
        <v>365</v>
      </c>
      <c r="D1355" s="948">
        <v>42767</v>
      </c>
      <c r="E1355" s="948">
        <v>42794</v>
      </c>
      <c r="F1355" s="1051" t="s">
        <v>366</v>
      </c>
      <c r="G1355" s="1038" t="s">
        <v>367</v>
      </c>
      <c r="H1355" s="971" t="s">
        <v>89</v>
      </c>
      <c r="I1355" s="971" t="s">
        <v>29</v>
      </c>
      <c r="J1355" s="956">
        <v>1</v>
      </c>
      <c r="K1355" s="297">
        <v>15000000</v>
      </c>
      <c r="L1355" s="1079">
        <f>+J1355*K1355</f>
        <v>15000000</v>
      </c>
      <c r="M1355" s="1085">
        <f t="shared" si="242"/>
        <v>27</v>
      </c>
      <c r="N1355" s="1216" t="str">
        <f t="shared" si="243"/>
        <v>X</v>
      </c>
      <c r="O1355" s="1323" t="s">
        <v>2319</v>
      </c>
      <c r="P1355" s="1013">
        <f t="shared" si="247"/>
        <v>1</v>
      </c>
      <c r="Q1355" s="1272">
        <v>1</v>
      </c>
      <c r="R1355" s="1283">
        <f>+Q1355</f>
        <v>1</v>
      </c>
      <c r="S1355" s="1014">
        <f t="shared" si="248"/>
        <v>1</v>
      </c>
      <c r="T1355" s="1231" t="str">
        <f t="shared" si="245"/>
        <v>Terminado</v>
      </c>
      <c r="U1355" s="1164" t="str">
        <f t="shared" si="246"/>
        <v>B</v>
      </c>
      <c r="V1355" s="845"/>
      <c r="W1355" s="1302">
        <f t="shared" si="240"/>
        <v>0</v>
      </c>
    </row>
    <row r="1356" spans="1:23" s="105" customFormat="1" ht="35.25" hidden="1" customHeight="1" outlineLevel="3" thickBot="1" x14ac:dyDescent="0.3">
      <c r="A1356" s="1607"/>
      <c r="B1356" s="1053" t="s">
        <v>368</v>
      </c>
      <c r="C1356" s="953" t="s">
        <v>369</v>
      </c>
      <c r="D1356" s="957">
        <v>42750</v>
      </c>
      <c r="E1356" s="935">
        <v>43084</v>
      </c>
      <c r="F1356" s="983" t="s">
        <v>370</v>
      </c>
      <c r="G1356" s="1037" t="s">
        <v>371</v>
      </c>
      <c r="H1356" s="953" t="s">
        <v>21</v>
      </c>
      <c r="I1356" s="953" t="s">
        <v>22</v>
      </c>
      <c r="J1356" s="954">
        <v>2</v>
      </c>
      <c r="K1356" s="68">
        <v>12000000</v>
      </c>
      <c r="L1356" s="1056">
        <v>24000000</v>
      </c>
      <c r="M1356" s="1085">
        <f t="shared" ref="M1356:M1387" si="250">+IF(D1356="","",IF(MONTH($C$2)&lt;MONTH(D1356),"",E1356-D1356))</f>
        <v>334</v>
      </c>
      <c r="N1356" s="1216" t="str">
        <f t="shared" ref="N1356:N1387" si="251">+IF(D1356="","",IF(AND(MONTH($C$2)&gt;=MONTH(D1356),MONTH($C$2)&lt;=MONTH(E1356)),"X",""))</f>
        <v>X</v>
      </c>
      <c r="O1356" s="1323" t="s">
        <v>2320</v>
      </c>
      <c r="P1356" s="1013">
        <f t="shared" si="247"/>
        <v>0.1317365269461078</v>
      </c>
      <c r="Q1356" s="1272">
        <v>0.1</v>
      </c>
      <c r="R1356" s="1283">
        <f>+Q1356</f>
        <v>0.1</v>
      </c>
      <c r="S1356" s="1014">
        <f t="shared" si="248"/>
        <v>0.75909090909090904</v>
      </c>
      <c r="T1356" s="1231" t="str">
        <f t="shared" si="245"/>
        <v>En Proceso</v>
      </c>
      <c r="U1356" s="1164" t="str">
        <f t="shared" si="246"/>
        <v>K</v>
      </c>
      <c r="V1356" s="845" t="s">
        <v>2024</v>
      </c>
      <c r="W1356" s="1302">
        <f t="shared" si="240"/>
        <v>0.9</v>
      </c>
    </row>
    <row r="1357" spans="1:23" s="105" customFormat="1" ht="64.5" hidden="1" customHeight="1" outlineLevel="3" thickBot="1" x14ac:dyDescent="0.3">
      <c r="A1357" s="1607"/>
      <c r="B1357" s="1572" t="s">
        <v>437</v>
      </c>
      <c r="C1357" s="953" t="s">
        <v>372</v>
      </c>
      <c r="D1357" s="957">
        <v>42826</v>
      </c>
      <c r="E1357" s="957">
        <v>42916</v>
      </c>
      <c r="F1357" s="978" t="s">
        <v>373</v>
      </c>
      <c r="G1357" s="977" t="s">
        <v>374</v>
      </c>
      <c r="H1357" s="953" t="s">
        <v>21</v>
      </c>
      <c r="I1357" s="953" t="s">
        <v>159</v>
      </c>
      <c r="J1357" s="954">
        <v>1</v>
      </c>
      <c r="K1357" s="68">
        <v>15000000</v>
      </c>
      <c r="L1357" s="1078">
        <f>+J1357*K1357</f>
        <v>15000000</v>
      </c>
      <c r="M1357" s="1085" t="str">
        <f t="shared" si="250"/>
        <v/>
      </c>
      <c r="N1357" s="1216" t="str">
        <f t="shared" si="251"/>
        <v/>
      </c>
      <c r="O1357" s="1323"/>
      <c r="P1357" s="1013" t="str">
        <f t="shared" si="247"/>
        <v/>
      </c>
      <c r="Q1357" s="1272"/>
      <c r="R1357" s="1283"/>
      <c r="S1357" s="1014" t="str">
        <f t="shared" si="248"/>
        <v/>
      </c>
      <c r="T1357" s="1231" t="str">
        <f t="shared" si="245"/>
        <v>Sin Iniciar</v>
      </c>
      <c r="U1357" s="1164" t="str">
        <f t="shared" si="246"/>
        <v>6</v>
      </c>
      <c r="V1357" s="845"/>
      <c r="W1357" s="1302">
        <f t="shared" si="240"/>
        <v>1</v>
      </c>
    </row>
    <row r="1358" spans="1:23" s="105" customFormat="1" ht="35.25" hidden="1" customHeight="1" outlineLevel="3" thickBot="1" x14ac:dyDescent="0.3">
      <c r="A1358" s="1607"/>
      <c r="B1358" s="1572"/>
      <c r="C1358" s="953" t="s">
        <v>375</v>
      </c>
      <c r="D1358" s="957">
        <v>42917</v>
      </c>
      <c r="E1358" s="957">
        <v>42946</v>
      </c>
      <c r="F1358" s="978" t="s">
        <v>376</v>
      </c>
      <c r="G1358" s="977" t="s">
        <v>377</v>
      </c>
      <c r="H1358" s="953" t="s">
        <v>21</v>
      </c>
      <c r="I1358" s="953" t="s">
        <v>378</v>
      </c>
      <c r="J1358" s="954">
        <v>1</v>
      </c>
      <c r="K1358" s="68">
        <f>700000+560000+2000000</f>
        <v>3260000</v>
      </c>
      <c r="L1358" s="1078">
        <f>+J1358*K1358</f>
        <v>3260000</v>
      </c>
      <c r="M1358" s="1085" t="str">
        <f t="shared" si="250"/>
        <v/>
      </c>
      <c r="N1358" s="1216" t="str">
        <f t="shared" si="251"/>
        <v/>
      </c>
      <c r="O1358" s="1323"/>
      <c r="P1358" s="1013" t="str">
        <f t="shared" si="247"/>
        <v/>
      </c>
      <c r="Q1358" s="1272"/>
      <c r="R1358" s="1283"/>
      <c r="S1358" s="1014" t="str">
        <f t="shared" si="248"/>
        <v/>
      </c>
      <c r="T1358" s="1231" t="str">
        <f t="shared" si="245"/>
        <v>Sin Iniciar</v>
      </c>
      <c r="U1358" s="1164" t="str">
        <f t="shared" si="246"/>
        <v>6</v>
      </c>
      <c r="V1358" s="845"/>
      <c r="W1358" s="1302">
        <f t="shared" si="240"/>
        <v>1</v>
      </c>
    </row>
    <row r="1359" spans="1:23" s="105" customFormat="1" ht="76.5" hidden="1" customHeight="1" outlineLevel="3" thickBot="1" x14ac:dyDescent="0.3">
      <c r="A1359" s="1607"/>
      <c r="B1359" s="1572"/>
      <c r="C1359" s="953" t="s">
        <v>379</v>
      </c>
      <c r="D1359" s="957">
        <v>42750</v>
      </c>
      <c r="E1359" s="957">
        <v>42916</v>
      </c>
      <c r="F1359" s="978" t="s">
        <v>380</v>
      </c>
      <c r="G1359" s="977" t="s">
        <v>381</v>
      </c>
      <c r="H1359" s="953" t="s">
        <v>91</v>
      </c>
      <c r="I1359" s="953" t="s">
        <v>22</v>
      </c>
      <c r="J1359" s="954">
        <v>1</v>
      </c>
      <c r="K1359" s="68">
        <v>15000000</v>
      </c>
      <c r="L1359" s="1078">
        <f t="shared" ref="L1359:L1364" si="252">+J1359*K1359</f>
        <v>15000000</v>
      </c>
      <c r="M1359" s="1085">
        <f t="shared" si="250"/>
        <v>166</v>
      </c>
      <c r="N1359" s="1216" t="str">
        <f t="shared" si="251"/>
        <v>X</v>
      </c>
      <c r="O1359" s="1323" t="s">
        <v>2293</v>
      </c>
      <c r="P1359" s="1013">
        <f t="shared" si="247"/>
        <v>0.26506024096385544</v>
      </c>
      <c r="Q1359" s="1272">
        <v>0.2</v>
      </c>
      <c r="R1359" s="1283">
        <v>7.0000000000000007E-2</v>
      </c>
      <c r="S1359" s="1014">
        <f t="shared" si="248"/>
        <v>0.75454545454545452</v>
      </c>
      <c r="T1359" s="1231" t="str">
        <f t="shared" si="245"/>
        <v>En Proceso</v>
      </c>
      <c r="U1359" s="1166" t="str">
        <f t="shared" si="246"/>
        <v>K</v>
      </c>
      <c r="V1359" s="1196" t="s">
        <v>2011</v>
      </c>
      <c r="W1359" s="1302">
        <f t="shared" si="240"/>
        <v>0.92999999999999994</v>
      </c>
    </row>
    <row r="1360" spans="1:23" s="105" customFormat="1" ht="61.5" hidden="1" customHeight="1" outlineLevel="3" thickBot="1" x14ac:dyDescent="0.3">
      <c r="A1360" s="1607"/>
      <c r="B1360" s="1572"/>
      <c r="C1360" s="953" t="s">
        <v>382</v>
      </c>
      <c r="D1360" s="957">
        <v>42750</v>
      </c>
      <c r="E1360" s="957">
        <v>42916</v>
      </c>
      <c r="F1360" s="978" t="s">
        <v>380</v>
      </c>
      <c r="G1360" s="977" t="s">
        <v>381</v>
      </c>
      <c r="H1360" s="953" t="s">
        <v>91</v>
      </c>
      <c r="I1360" s="953" t="s">
        <v>22</v>
      </c>
      <c r="J1360" s="954">
        <v>1</v>
      </c>
      <c r="K1360" s="68">
        <v>15000000</v>
      </c>
      <c r="L1360" s="1078">
        <f t="shared" si="252"/>
        <v>15000000</v>
      </c>
      <c r="M1360" s="1085">
        <f t="shared" si="250"/>
        <v>166</v>
      </c>
      <c r="N1360" s="1216" t="str">
        <f t="shared" si="251"/>
        <v>X</v>
      </c>
      <c r="O1360" s="1323" t="s">
        <v>2290</v>
      </c>
      <c r="P1360" s="1013">
        <f t="shared" si="247"/>
        <v>0.26506024096385544</v>
      </c>
      <c r="Q1360" s="1272">
        <v>0.2</v>
      </c>
      <c r="R1360" s="1283">
        <f>+Q1360</f>
        <v>0.2</v>
      </c>
      <c r="S1360" s="1014">
        <f t="shared" si="248"/>
        <v>0.75454545454545452</v>
      </c>
      <c r="T1360" s="1231" t="str">
        <f t="shared" si="245"/>
        <v>En Proceso</v>
      </c>
      <c r="U1360" s="1164" t="str">
        <f t="shared" si="246"/>
        <v>K</v>
      </c>
      <c r="V1360" s="845" t="s">
        <v>2010</v>
      </c>
      <c r="W1360" s="1302">
        <f t="shared" si="240"/>
        <v>0.8</v>
      </c>
    </row>
    <row r="1361" spans="1:23" s="105" customFormat="1" ht="115.5" hidden="1" customHeight="1" outlineLevel="3" thickBot="1" x14ac:dyDescent="0.3">
      <c r="A1361" s="1607"/>
      <c r="B1361" s="1572"/>
      <c r="C1361" s="953" t="s">
        <v>383</v>
      </c>
      <c r="D1361" s="957">
        <v>42750</v>
      </c>
      <c r="E1361" s="957">
        <v>42916</v>
      </c>
      <c r="F1361" s="978" t="s">
        <v>384</v>
      </c>
      <c r="G1361" s="977" t="s">
        <v>385</v>
      </c>
      <c r="H1361" s="953" t="s">
        <v>41</v>
      </c>
      <c r="I1361" s="953" t="s">
        <v>386</v>
      </c>
      <c r="J1361" s="954">
        <v>1</v>
      </c>
      <c r="K1361" s="68">
        <v>20000000</v>
      </c>
      <c r="L1361" s="1078">
        <f t="shared" si="252"/>
        <v>20000000</v>
      </c>
      <c r="M1361" s="1085">
        <f t="shared" si="250"/>
        <v>166</v>
      </c>
      <c r="N1361" s="1216" t="str">
        <f t="shared" si="251"/>
        <v>X</v>
      </c>
      <c r="O1361" s="1323" t="s">
        <v>2291</v>
      </c>
      <c r="P1361" s="1013">
        <f t="shared" si="247"/>
        <v>0.26506024096385544</v>
      </c>
      <c r="Q1361" s="1272">
        <v>0.26</v>
      </c>
      <c r="R1361" s="1283">
        <f>+Q1361</f>
        <v>0.26</v>
      </c>
      <c r="S1361" s="1014">
        <f t="shared" si="248"/>
        <v>0.98090909090909084</v>
      </c>
      <c r="T1361" s="1231" t="str">
        <f t="shared" si="245"/>
        <v>Normal</v>
      </c>
      <c r="U1361" s="1164" t="str">
        <f t="shared" si="246"/>
        <v>J</v>
      </c>
      <c r="V1361" s="845" t="s">
        <v>2012</v>
      </c>
      <c r="W1361" s="1302">
        <f t="shared" si="240"/>
        <v>0.74</v>
      </c>
    </row>
    <row r="1362" spans="1:23" s="105" customFormat="1" ht="57.75" hidden="1" customHeight="1" outlineLevel="3" thickBot="1" x14ac:dyDescent="0.3">
      <c r="A1362" s="1607"/>
      <c r="B1362" s="1572"/>
      <c r="C1362" s="953" t="s">
        <v>387</v>
      </c>
      <c r="D1362" s="957">
        <v>42750</v>
      </c>
      <c r="E1362" s="957">
        <v>43084</v>
      </c>
      <c r="F1362" s="978" t="s">
        <v>388</v>
      </c>
      <c r="G1362" s="977" t="s">
        <v>389</v>
      </c>
      <c r="H1362" s="953" t="s">
        <v>28</v>
      </c>
      <c r="I1362" s="953" t="s">
        <v>22</v>
      </c>
      <c r="J1362" s="954">
        <v>1</v>
      </c>
      <c r="K1362" s="68">
        <v>5000000</v>
      </c>
      <c r="L1362" s="1078">
        <f t="shared" si="252"/>
        <v>5000000</v>
      </c>
      <c r="M1362" s="1085">
        <f t="shared" si="250"/>
        <v>334</v>
      </c>
      <c r="N1362" s="1216" t="str">
        <f t="shared" si="251"/>
        <v>X</v>
      </c>
      <c r="O1362" s="1323" t="s">
        <v>2292</v>
      </c>
      <c r="P1362" s="1013">
        <f t="shared" si="247"/>
        <v>0.1317365269461078</v>
      </c>
      <c r="Q1362" s="1272">
        <v>0.1</v>
      </c>
      <c r="R1362" s="1283">
        <f>+Q1362</f>
        <v>0.1</v>
      </c>
      <c r="S1362" s="1014">
        <f t="shared" si="248"/>
        <v>0.75909090909090904</v>
      </c>
      <c r="T1362" s="1231" t="str">
        <f t="shared" si="245"/>
        <v>En Proceso</v>
      </c>
      <c r="U1362" s="1164" t="str">
        <f t="shared" si="246"/>
        <v>K</v>
      </c>
      <c r="V1362" s="1090" t="s">
        <v>2013</v>
      </c>
      <c r="W1362" s="1302">
        <f t="shared" si="240"/>
        <v>0.9</v>
      </c>
    </row>
    <row r="1363" spans="1:23" s="105" customFormat="1" ht="39" hidden="1" customHeight="1" outlineLevel="3" thickBot="1" x14ac:dyDescent="0.3">
      <c r="A1363" s="1607"/>
      <c r="B1363" s="1572"/>
      <c r="C1363" s="953" t="s">
        <v>390</v>
      </c>
      <c r="D1363" s="957">
        <v>42917</v>
      </c>
      <c r="E1363" s="957">
        <v>43008</v>
      </c>
      <c r="F1363" s="978" t="s">
        <v>388</v>
      </c>
      <c r="G1363" s="977" t="s">
        <v>391</v>
      </c>
      <c r="H1363" s="953" t="s">
        <v>28</v>
      </c>
      <c r="I1363" s="953" t="s">
        <v>338</v>
      </c>
      <c r="J1363" s="954">
        <v>1</v>
      </c>
      <c r="K1363" s="68">
        <v>20000000</v>
      </c>
      <c r="L1363" s="1078">
        <f t="shared" si="252"/>
        <v>20000000</v>
      </c>
      <c r="M1363" s="1085" t="str">
        <f t="shared" si="250"/>
        <v/>
      </c>
      <c r="N1363" s="1216" t="str">
        <f t="shared" si="251"/>
        <v/>
      </c>
      <c r="O1363" s="1323"/>
      <c r="P1363" s="1013" t="str">
        <f t="shared" si="247"/>
        <v/>
      </c>
      <c r="Q1363" s="1272"/>
      <c r="R1363" s="1283"/>
      <c r="S1363" s="1014" t="str">
        <f t="shared" si="248"/>
        <v/>
      </c>
      <c r="T1363" s="1231" t="str">
        <f t="shared" si="245"/>
        <v>Sin Iniciar</v>
      </c>
      <c r="U1363" s="1164" t="str">
        <f t="shared" si="246"/>
        <v>6</v>
      </c>
      <c r="V1363" s="845"/>
      <c r="W1363" s="1302">
        <f t="shared" si="240"/>
        <v>1</v>
      </c>
    </row>
    <row r="1364" spans="1:23" s="105" customFormat="1" ht="64.5" hidden="1" customHeight="1" outlineLevel="3" thickBot="1" x14ac:dyDescent="0.3">
      <c r="A1364" s="1607"/>
      <c r="B1364" s="1053" t="s">
        <v>368</v>
      </c>
      <c r="C1364" s="953" t="s">
        <v>392</v>
      </c>
      <c r="D1364" s="957">
        <v>42384</v>
      </c>
      <c r="E1364" s="957">
        <v>43084</v>
      </c>
      <c r="F1364" s="983" t="s">
        <v>370</v>
      </c>
      <c r="G1364" s="977" t="s">
        <v>393</v>
      </c>
      <c r="H1364" s="953" t="s">
        <v>21</v>
      </c>
      <c r="I1364" s="953" t="s">
        <v>22</v>
      </c>
      <c r="J1364" s="954">
        <v>1</v>
      </c>
      <c r="K1364" s="68">
        <v>22000000</v>
      </c>
      <c r="L1364" s="1078">
        <f t="shared" si="252"/>
        <v>22000000</v>
      </c>
      <c r="M1364" s="1085">
        <f t="shared" si="250"/>
        <v>700</v>
      </c>
      <c r="N1364" s="1216" t="str">
        <f t="shared" si="251"/>
        <v>X</v>
      </c>
      <c r="O1364" s="1323" t="s">
        <v>2324</v>
      </c>
      <c r="P1364" s="1013">
        <f t="shared" si="247"/>
        <v>0.58571428571428574</v>
      </c>
      <c r="Q1364" s="1272">
        <v>0.5</v>
      </c>
      <c r="R1364" s="1283">
        <f>+Q1364</f>
        <v>0.5</v>
      </c>
      <c r="S1364" s="1014">
        <f t="shared" si="248"/>
        <v>0.85365853658536583</v>
      </c>
      <c r="T1364" s="1231" t="str">
        <f t="shared" si="245"/>
        <v>En Proceso</v>
      </c>
      <c r="U1364" s="1164" t="str">
        <f t="shared" si="246"/>
        <v>K</v>
      </c>
      <c r="V1364" s="845" t="s">
        <v>1968</v>
      </c>
      <c r="W1364" s="1302">
        <f t="shared" si="240"/>
        <v>0.5</v>
      </c>
    </row>
    <row r="1365" spans="1:23" s="105" customFormat="1" ht="35.25" hidden="1" customHeight="1" outlineLevel="3" thickBot="1" x14ac:dyDescent="0.3">
      <c r="A1365" s="1607"/>
      <c r="B1365" s="1572" t="s">
        <v>394</v>
      </c>
      <c r="C1365" s="953" t="s">
        <v>395</v>
      </c>
      <c r="D1365" s="220">
        <v>42750</v>
      </c>
      <c r="E1365" s="220">
        <v>42794</v>
      </c>
      <c r="F1365" s="1555" t="s">
        <v>396</v>
      </c>
      <c r="G1365" s="1576" t="s">
        <v>397</v>
      </c>
      <c r="H1365" s="953" t="s">
        <v>21</v>
      </c>
      <c r="I1365" s="68" t="s">
        <v>398</v>
      </c>
      <c r="J1365" s="954">
        <v>3</v>
      </c>
      <c r="K1365" s="68">
        <v>12833334</v>
      </c>
      <c r="L1365" s="1056">
        <f>+J1365*K1365</f>
        <v>38500002</v>
      </c>
      <c r="M1365" s="1085">
        <f t="shared" si="250"/>
        <v>44</v>
      </c>
      <c r="N1365" s="1216" t="str">
        <f t="shared" si="251"/>
        <v>X</v>
      </c>
      <c r="O1365" s="1323" t="s">
        <v>2321</v>
      </c>
      <c r="P1365" s="1013">
        <f t="shared" si="247"/>
        <v>1</v>
      </c>
      <c r="Q1365" s="1272">
        <v>1</v>
      </c>
      <c r="R1365" s="1283">
        <f>+Q1365</f>
        <v>1</v>
      </c>
      <c r="S1365" s="1014">
        <f t="shared" si="248"/>
        <v>1</v>
      </c>
      <c r="T1365" s="1231" t="str">
        <f t="shared" si="245"/>
        <v>Terminado</v>
      </c>
      <c r="U1365" s="1164" t="str">
        <f t="shared" si="246"/>
        <v>B</v>
      </c>
      <c r="V1365" s="845" t="s">
        <v>1969</v>
      </c>
      <c r="W1365" s="1302">
        <f t="shared" si="240"/>
        <v>0</v>
      </c>
    </row>
    <row r="1366" spans="1:23" s="105" customFormat="1" ht="71.25" hidden="1" customHeight="1" outlineLevel="3" thickBot="1" x14ac:dyDescent="0.3">
      <c r="A1366" s="1607"/>
      <c r="B1366" s="1572"/>
      <c r="C1366" s="953" t="s">
        <v>399</v>
      </c>
      <c r="D1366" s="220">
        <v>42750</v>
      </c>
      <c r="E1366" s="220">
        <v>42916</v>
      </c>
      <c r="F1366" s="1555"/>
      <c r="G1366" s="1576"/>
      <c r="H1366" s="68" t="s">
        <v>21</v>
      </c>
      <c r="I1366" s="68" t="s">
        <v>398</v>
      </c>
      <c r="J1366" s="954">
        <v>1</v>
      </c>
      <c r="K1366" s="68">
        <v>2700000</v>
      </c>
      <c r="L1366" s="1056">
        <f>+J1366*K1366</f>
        <v>2700000</v>
      </c>
      <c r="M1366" s="1085">
        <f t="shared" si="250"/>
        <v>166</v>
      </c>
      <c r="N1366" s="1216" t="str">
        <f t="shared" si="251"/>
        <v>X</v>
      </c>
      <c r="O1366" s="1323" t="s">
        <v>2323</v>
      </c>
      <c r="P1366" s="1013">
        <f t="shared" si="247"/>
        <v>0.26506024096385544</v>
      </c>
      <c r="Q1366" s="1272">
        <v>0.2</v>
      </c>
      <c r="R1366" s="1283">
        <v>9.6385542168674704E-2</v>
      </c>
      <c r="S1366" s="1014">
        <f t="shared" si="248"/>
        <v>0.75454545454545452</v>
      </c>
      <c r="T1366" s="1231" t="str">
        <f t="shared" si="245"/>
        <v>En Proceso</v>
      </c>
      <c r="U1366" s="1164" t="str">
        <f t="shared" si="246"/>
        <v>K</v>
      </c>
      <c r="V1366" s="845" t="s">
        <v>1970</v>
      </c>
      <c r="W1366" s="1302">
        <f t="shared" si="240"/>
        <v>0.90361445783132532</v>
      </c>
    </row>
    <row r="1367" spans="1:23" s="105" customFormat="1" ht="55.5" hidden="1" customHeight="1" outlineLevel="3" thickBot="1" x14ac:dyDescent="0.3">
      <c r="A1367" s="1607"/>
      <c r="B1367" s="1572"/>
      <c r="C1367" s="953" t="s">
        <v>400</v>
      </c>
      <c r="D1367" s="220">
        <v>42750</v>
      </c>
      <c r="E1367" s="220">
        <v>42916</v>
      </c>
      <c r="F1367" s="1555"/>
      <c r="G1367" s="1576"/>
      <c r="H1367" s="68" t="s">
        <v>21</v>
      </c>
      <c r="I1367" s="68" t="s">
        <v>398</v>
      </c>
      <c r="J1367" s="954">
        <v>1</v>
      </c>
      <c r="K1367" s="68">
        <v>2700000</v>
      </c>
      <c r="L1367" s="1056">
        <f>+J1367*K1367</f>
        <v>2700000</v>
      </c>
      <c r="M1367" s="1085">
        <f t="shared" si="250"/>
        <v>166</v>
      </c>
      <c r="N1367" s="1216" t="str">
        <f t="shared" si="251"/>
        <v>X</v>
      </c>
      <c r="O1367" s="1323" t="s">
        <v>2323</v>
      </c>
      <c r="P1367" s="1013">
        <f t="shared" si="247"/>
        <v>0.26506024096385544</v>
      </c>
      <c r="Q1367" s="1272">
        <v>0.2</v>
      </c>
      <c r="R1367" s="1283">
        <v>9.6385542168674704E-2</v>
      </c>
      <c r="S1367" s="1014">
        <f t="shared" si="248"/>
        <v>0.75454545454545452</v>
      </c>
      <c r="T1367" s="1231" t="str">
        <f t="shared" si="245"/>
        <v>En Proceso</v>
      </c>
      <c r="U1367" s="1164" t="str">
        <f t="shared" si="246"/>
        <v>K</v>
      </c>
      <c r="V1367" s="845" t="s">
        <v>1970</v>
      </c>
      <c r="W1367" s="1302">
        <f t="shared" si="240"/>
        <v>0.90361445783132532</v>
      </c>
    </row>
    <row r="1368" spans="1:23" s="105" customFormat="1" ht="59.25" hidden="1" customHeight="1" outlineLevel="3" thickBot="1" x14ac:dyDescent="0.3">
      <c r="A1368" s="1607"/>
      <c r="B1368" s="1572"/>
      <c r="C1368" s="953" t="s">
        <v>401</v>
      </c>
      <c r="D1368" s="220">
        <v>42750</v>
      </c>
      <c r="E1368" s="220">
        <v>42916</v>
      </c>
      <c r="F1368" s="1555"/>
      <c r="G1368" s="1576"/>
      <c r="H1368" s="68" t="s">
        <v>21</v>
      </c>
      <c r="I1368" s="68" t="s">
        <v>398</v>
      </c>
      <c r="J1368" s="954">
        <v>1</v>
      </c>
      <c r="K1368" s="68">
        <v>2700000</v>
      </c>
      <c r="L1368" s="1056">
        <f t="shared" ref="L1368:L1372" si="253">+J1368*K1368</f>
        <v>2700000</v>
      </c>
      <c r="M1368" s="1085">
        <f t="shared" si="250"/>
        <v>166</v>
      </c>
      <c r="N1368" s="1216" t="str">
        <f t="shared" si="251"/>
        <v>X</v>
      </c>
      <c r="O1368" s="1323" t="s">
        <v>2323</v>
      </c>
      <c r="P1368" s="1013">
        <f t="shared" si="247"/>
        <v>0.26506024096385544</v>
      </c>
      <c r="Q1368" s="1272">
        <v>0.2</v>
      </c>
      <c r="R1368" s="1283">
        <v>7.7108433734939766E-2</v>
      </c>
      <c r="S1368" s="1014">
        <f t="shared" si="248"/>
        <v>0.75454545454545452</v>
      </c>
      <c r="T1368" s="1231" t="str">
        <f t="shared" si="245"/>
        <v>En Proceso</v>
      </c>
      <c r="U1368" s="1164" t="str">
        <f t="shared" si="246"/>
        <v>K</v>
      </c>
      <c r="V1368" s="845" t="s">
        <v>1970</v>
      </c>
      <c r="W1368" s="1302">
        <f t="shared" si="240"/>
        <v>0.92289156626506019</v>
      </c>
    </row>
    <row r="1369" spans="1:23" s="105" customFormat="1" ht="55.5" hidden="1" customHeight="1" outlineLevel="3" thickBot="1" x14ac:dyDescent="0.3">
      <c r="A1369" s="1607"/>
      <c r="B1369" s="1572"/>
      <c r="C1369" s="953" t="s">
        <v>402</v>
      </c>
      <c r="D1369" s="220">
        <v>42750</v>
      </c>
      <c r="E1369" s="220">
        <v>42916</v>
      </c>
      <c r="F1369" s="1555"/>
      <c r="G1369" s="1576"/>
      <c r="H1369" s="68" t="s">
        <v>21</v>
      </c>
      <c r="I1369" s="68" t="s">
        <v>398</v>
      </c>
      <c r="J1369" s="954">
        <v>1</v>
      </c>
      <c r="K1369" s="68">
        <v>2700000</v>
      </c>
      <c r="L1369" s="1056">
        <f t="shared" si="253"/>
        <v>2700000</v>
      </c>
      <c r="M1369" s="1085">
        <f t="shared" si="250"/>
        <v>166</v>
      </c>
      <c r="N1369" s="1216" t="str">
        <f t="shared" si="251"/>
        <v>X</v>
      </c>
      <c r="O1369" s="1323" t="s">
        <v>2323</v>
      </c>
      <c r="P1369" s="1013">
        <f t="shared" si="247"/>
        <v>0.26506024096385544</v>
      </c>
      <c r="Q1369" s="1272">
        <v>0.2</v>
      </c>
      <c r="R1369" s="1283">
        <v>7.7108433734939766E-2</v>
      </c>
      <c r="S1369" s="1014">
        <f t="shared" si="248"/>
        <v>0.75454545454545452</v>
      </c>
      <c r="T1369" s="1231" t="str">
        <f t="shared" si="245"/>
        <v>En Proceso</v>
      </c>
      <c r="U1369" s="1164" t="str">
        <f t="shared" si="246"/>
        <v>K</v>
      </c>
      <c r="V1369" s="845" t="s">
        <v>1970</v>
      </c>
      <c r="W1369" s="1302">
        <f t="shared" si="240"/>
        <v>0.92289156626506019</v>
      </c>
    </row>
    <row r="1370" spans="1:23" s="105" customFormat="1" ht="55.5" hidden="1" customHeight="1" outlineLevel="3" thickBot="1" x14ac:dyDescent="0.3">
      <c r="A1370" s="1607"/>
      <c r="B1370" s="1572"/>
      <c r="C1370" s="953" t="s">
        <v>403</v>
      </c>
      <c r="D1370" s="220">
        <v>42750</v>
      </c>
      <c r="E1370" s="220">
        <v>42916</v>
      </c>
      <c r="F1370" s="1555"/>
      <c r="G1370" s="1576"/>
      <c r="H1370" s="68" t="s">
        <v>21</v>
      </c>
      <c r="I1370" s="68" t="s">
        <v>398</v>
      </c>
      <c r="J1370" s="954">
        <v>1</v>
      </c>
      <c r="K1370" s="68">
        <v>2700000</v>
      </c>
      <c r="L1370" s="1056">
        <f t="shared" si="253"/>
        <v>2700000</v>
      </c>
      <c r="M1370" s="1085">
        <f t="shared" si="250"/>
        <v>166</v>
      </c>
      <c r="N1370" s="1216" t="str">
        <f t="shared" si="251"/>
        <v>X</v>
      </c>
      <c r="O1370" s="1323" t="s">
        <v>2323</v>
      </c>
      <c r="P1370" s="1013">
        <f t="shared" si="247"/>
        <v>0.26506024096385544</v>
      </c>
      <c r="Q1370" s="1272">
        <v>0.2</v>
      </c>
      <c r="R1370" s="1283">
        <v>7.7108433734939766E-2</v>
      </c>
      <c r="S1370" s="1014">
        <f t="shared" si="248"/>
        <v>0.75454545454545452</v>
      </c>
      <c r="T1370" s="1231" t="str">
        <f t="shared" si="245"/>
        <v>En Proceso</v>
      </c>
      <c r="U1370" s="1164" t="str">
        <f t="shared" si="246"/>
        <v>K</v>
      </c>
      <c r="V1370" s="845" t="s">
        <v>1970</v>
      </c>
      <c r="W1370" s="1302">
        <f t="shared" si="240"/>
        <v>0.92289156626506019</v>
      </c>
    </row>
    <row r="1371" spans="1:23" s="105" customFormat="1" ht="35.25" hidden="1" customHeight="1" outlineLevel="3" thickBot="1" x14ac:dyDescent="0.3">
      <c r="A1371" s="1607"/>
      <c r="B1371" s="1572"/>
      <c r="C1371" s="953" t="s">
        <v>404</v>
      </c>
      <c r="D1371" s="220">
        <v>42750</v>
      </c>
      <c r="E1371" s="220">
        <v>42916</v>
      </c>
      <c r="F1371" s="1555"/>
      <c r="G1371" s="1576"/>
      <c r="H1371" s="68" t="s">
        <v>21</v>
      </c>
      <c r="I1371" s="68" t="s">
        <v>398</v>
      </c>
      <c r="J1371" s="954">
        <v>1</v>
      </c>
      <c r="K1371" s="68">
        <v>2700000</v>
      </c>
      <c r="L1371" s="1056">
        <f t="shared" si="253"/>
        <v>2700000</v>
      </c>
      <c r="M1371" s="1085">
        <f t="shared" si="250"/>
        <v>166</v>
      </c>
      <c r="N1371" s="1216" t="str">
        <f t="shared" si="251"/>
        <v>X</v>
      </c>
      <c r="O1371" s="1323" t="s">
        <v>2323</v>
      </c>
      <c r="P1371" s="1013">
        <f t="shared" ref="P1371:P1402" si="254">+IF(N1371="","",IFERROR(IF(MONTH($C$2)&lt;MONTH(D1371),"",IF(E1371&lt;$C$2,1,IF(D1371&lt;$C$2,($C$2-D1371)/(E1371-D1371),0))),0))</f>
        <v>0.26506024096385544</v>
      </c>
      <c r="Q1371" s="1272">
        <v>0.2</v>
      </c>
      <c r="R1371" s="1283">
        <v>7.7108433734939766E-2</v>
      </c>
      <c r="S1371" s="1014">
        <f t="shared" si="248"/>
        <v>0.75454545454545452</v>
      </c>
      <c r="T1371" s="1231" t="str">
        <f t="shared" si="245"/>
        <v>En Proceso</v>
      </c>
      <c r="U1371" s="1164" t="str">
        <f t="shared" si="246"/>
        <v>K</v>
      </c>
      <c r="V1371" s="845" t="s">
        <v>1970</v>
      </c>
      <c r="W1371" s="1302">
        <f t="shared" si="240"/>
        <v>0.92289156626506019</v>
      </c>
    </row>
    <row r="1372" spans="1:23" s="105" customFormat="1" ht="35.25" hidden="1" customHeight="1" outlineLevel="3" thickBot="1" x14ac:dyDescent="0.3">
      <c r="A1372" s="1607"/>
      <c r="B1372" s="1572"/>
      <c r="C1372" s="953" t="s">
        <v>405</v>
      </c>
      <c r="D1372" s="220">
        <v>42750</v>
      </c>
      <c r="E1372" s="220">
        <v>42916</v>
      </c>
      <c r="F1372" s="1555"/>
      <c r="G1372" s="1576"/>
      <c r="H1372" s="68" t="s">
        <v>21</v>
      </c>
      <c r="I1372" s="68" t="s">
        <v>398</v>
      </c>
      <c r="J1372" s="954">
        <v>1</v>
      </c>
      <c r="K1372" s="68">
        <v>7200000</v>
      </c>
      <c r="L1372" s="1056">
        <f t="shared" si="253"/>
        <v>7200000</v>
      </c>
      <c r="M1372" s="1085">
        <f t="shared" si="250"/>
        <v>166</v>
      </c>
      <c r="N1372" s="1216" t="str">
        <f t="shared" si="251"/>
        <v>X</v>
      </c>
      <c r="O1372" s="1323" t="s">
        <v>2322</v>
      </c>
      <c r="P1372" s="1013">
        <f t="shared" si="254"/>
        <v>0.26506024096385544</v>
      </c>
      <c r="Q1372" s="1272">
        <v>0.26</v>
      </c>
      <c r="R1372" s="1283">
        <v>7.7108433734939766E-2</v>
      </c>
      <c r="S1372" s="1014">
        <f t="shared" si="248"/>
        <v>0.98090909090909084</v>
      </c>
      <c r="T1372" s="1231" t="str">
        <f t="shared" si="245"/>
        <v>Normal</v>
      </c>
      <c r="U1372" s="1164" t="str">
        <f t="shared" si="246"/>
        <v>J</v>
      </c>
      <c r="V1372" s="845" t="s">
        <v>1970</v>
      </c>
      <c r="W1372" s="1302">
        <f t="shared" si="240"/>
        <v>0.92289156626506019</v>
      </c>
    </row>
    <row r="1373" spans="1:23" s="105" customFormat="1" ht="35.25" hidden="1" customHeight="1" outlineLevel="3" thickBot="1" x14ac:dyDescent="0.3">
      <c r="A1373" s="1607"/>
      <c r="B1373" s="1572" t="s">
        <v>406</v>
      </c>
      <c r="C1373" s="953" t="s">
        <v>395</v>
      </c>
      <c r="D1373" s="220">
        <v>42917</v>
      </c>
      <c r="E1373" s="220">
        <v>43069</v>
      </c>
      <c r="F1373" s="1555" t="s">
        <v>396</v>
      </c>
      <c r="G1373" s="1576" t="s">
        <v>397</v>
      </c>
      <c r="H1373" s="953" t="s">
        <v>21</v>
      </c>
      <c r="I1373" s="68" t="s">
        <v>398</v>
      </c>
      <c r="J1373" s="954">
        <v>3</v>
      </c>
      <c r="K1373" s="68">
        <v>12833334</v>
      </c>
      <c r="L1373" s="1056">
        <f>+J1373*K1373</f>
        <v>38500002</v>
      </c>
      <c r="M1373" s="1085" t="str">
        <f t="shared" si="250"/>
        <v/>
      </c>
      <c r="N1373" s="1216" t="str">
        <f t="shared" si="251"/>
        <v/>
      </c>
      <c r="O1373" s="1323" t="s">
        <v>2088</v>
      </c>
      <c r="P1373" s="1013" t="str">
        <f t="shared" si="254"/>
        <v/>
      </c>
      <c r="Q1373" s="1272"/>
      <c r="R1373" s="1283"/>
      <c r="S1373" s="1014" t="str">
        <f t="shared" si="248"/>
        <v/>
      </c>
      <c r="T1373" s="1231" t="str">
        <f t="shared" si="245"/>
        <v>Sin Iniciar</v>
      </c>
      <c r="U1373" s="1164" t="str">
        <f t="shared" si="246"/>
        <v>6</v>
      </c>
      <c r="V1373" s="845" t="s">
        <v>1970</v>
      </c>
      <c r="W1373" s="1302">
        <f t="shared" si="240"/>
        <v>1</v>
      </c>
    </row>
    <row r="1374" spans="1:23" s="105" customFormat="1" ht="35.25" hidden="1" customHeight="1" outlineLevel="3" thickBot="1" x14ac:dyDescent="0.3">
      <c r="A1374" s="1607"/>
      <c r="B1374" s="1572"/>
      <c r="C1374" s="953" t="s">
        <v>399</v>
      </c>
      <c r="D1374" s="220">
        <v>42917</v>
      </c>
      <c r="E1374" s="220">
        <v>43069</v>
      </c>
      <c r="F1374" s="1555"/>
      <c r="G1374" s="1576"/>
      <c r="H1374" s="68" t="s">
        <v>21</v>
      </c>
      <c r="I1374" s="68" t="s">
        <v>398</v>
      </c>
      <c r="J1374" s="954">
        <v>1</v>
      </c>
      <c r="K1374" s="68">
        <v>2700000</v>
      </c>
      <c r="L1374" s="1056">
        <f>+J1374*K1374</f>
        <v>2700000</v>
      </c>
      <c r="M1374" s="1085" t="str">
        <f t="shared" si="250"/>
        <v/>
      </c>
      <c r="N1374" s="1216" t="str">
        <f t="shared" si="251"/>
        <v/>
      </c>
      <c r="O1374" s="1323" t="s">
        <v>2088</v>
      </c>
      <c r="P1374" s="1013" t="str">
        <f t="shared" si="254"/>
        <v/>
      </c>
      <c r="Q1374" s="1272"/>
      <c r="R1374" s="1283"/>
      <c r="S1374" s="1014" t="str">
        <f t="shared" si="248"/>
        <v/>
      </c>
      <c r="T1374" s="1231" t="str">
        <f t="shared" si="245"/>
        <v>Sin Iniciar</v>
      </c>
      <c r="U1374" s="1164" t="str">
        <f t="shared" si="246"/>
        <v>6</v>
      </c>
      <c r="V1374" s="845" t="s">
        <v>1970</v>
      </c>
      <c r="W1374" s="1302">
        <f t="shared" si="240"/>
        <v>1</v>
      </c>
    </row>
    <row r="1375" spans="1:23" s="105" customFormat="1" ht="35.25" hidden="1" customHeight="1" outlineLevel="3" thickBot="1" x14ac:dyDescent="0.3">
      <c r="A1375" s="1607"/>
      <c r="B1375" s="1572"/>
      <c r="C1375" s="953" t="s">
        <v>400</v>
      </c>
      <c r="D1375" s="220">
        <v>42917</v>
      </c>
      <c r="E1375" s="220">
        <v>43069</v>
      </c>
      <c r="F1375" s="1555"/>
      <c r="G1375" s="1576"/>
      <c r="H1375" s="68" t="s">
        <v>21</v>
      </c>
      <c r="I1375" s="68" t="s">
        <v>398</v>
      </c>
      <c r="J1375" s="954">
        <v>1</v>
      </c>
      <c r="K1375" s="68">
        <v>2700000</v>
      </c>
      <c r="L1375" s="1056">
        <f>+J1375*K1375</f>
        <v>2700000</v>
      </c>
      <c r="M1375" s="1085" t="str">
        <f t="shared" si="250"/>
        <v/>
      </c>
      <c r="N1375" s="1216" t="str">
        <f t="shared" si="251"/>
        <v/>
      </c>
      <c r="O1375" s="1323" t="s">
        <v>2088</v>
      </c>
      <c r="P1375" s="1013" t="str">
        <f t="shared" si="254"/>
        <v/>
      </c>
      <c r="Q1375" s="1272"/>
      <c r="R1375" s="1283"/>
      <c r="S1375" s="1014" t="str">
        <f t="shared" si="248"/>
        <v/>
      </c>
      <c r="T1375" s="1231" t="str">
        <f t="shared" si="245"/>
        <v>Sin Iniciar</v>
      </c>
      <c r="U1375" s="1164" t="str">
        <f t="shared" si="246"/>
        <v>6</v>
      </c>
      <c r="V1375" s="845" t="s">
        <v>1970</v>
      </c>
      <c r="W1375" s="1302">
        <f t="shared" ref="W1375:W1411" si="255">1-R1375</f>
        <v>1</v>
      </c>
    </row>
    <row r="1376" spans="1:23" s="105" customFormat="1" ht="35.25" hidden="1" customHeight="1" outlineLevel="3" thickBot="1" x14ac:dyDescent="0.3">
      <c r="A1376" s="1607"/>
      <c r="B1376" s="1572"/>
      <c r="C1376" s="953" t="s">
        <v>401</v>
      </c>
      <c r="D1376" s="220">
        <v>42917</v>
      </c>
      <c r="E1376" s="220">
        <v>43069</v>
      </c>
      <c r="F1376" s="1555"/>
      <c r="G1376" s="1576"/>
      <c r="H1376" s="68" t="s">
        <v>21</v>
      </c>
      <c r="I1376" s="68" t="s">
        <v>398</v>
      </c>
      <c r="J1376" s="954">
        <v>1</v>
      </c>
      <c r="K1376" s="68">
        <v>2700000</v>
      </c>
      <c r="L1376" s="1056">
        <f t="shared" ref="L1376:L1380" si="256">+J1376*K1376</f>
        <v>2700000</v>
      </c>
      <c r="M1376" s="1085" t="str">
        <f t="shared" si="250"/>
        <v/>
      </c>
      <c r="N1376" s="1216" t="str">
        <f t="shared" si="251"/>
        <v/>
      </c>
      <c r="O1376" s="1323" t="s">
        <v>2088</v>
      </c>
      <c r="P1376" s="1013" t="str">
        <f t="shared" si="254"/>
        <v/>
      </c>
      <c r="Q1376" s="1272"/>
      <c r="R1376" s="1283"/>
      <c r="S1376" s="1014" t="str">
        <f t="shared" si="248"/>
        <v/>
      </c>
      <c r="T1376" s="1231" t="str">
        <f t="shared" si="245"/>
        <v>Sin Iniciar</v>
      </c>
      <c r="U1376" s="1164" t="str">
        <f t="shared" si="246"/>
        <v>6</v>
      </c>
      <c r="V1376" s="845" t="s">
        <v>1970</v>
      </c>
      <c r="W1376" s="1302">
        <f t="shared" si="255"/>
        <v>1</v>
      </c>
    </row>
    <row r="1377" spans="1:23" s="105" customFormat="1" ht="35.25" hidden="1" customHeight="1" outlineLevel="3" thickBot="1" x14ac:dyDescent="0.3">
      <c r="A1377" s="1607"/>
      <c r="B1377" s="1572"/>
      <c r="C1377" s="953" t="s">
        <v>402</v>
      </c>
      <c r="D1377" s="220">
        <v>42917</v>
      </c>
      <c r="E1377" s="220">
        <v>43069</v>
      </c>
      <c r="F1377" s="1555"/>
      <c r="G1377" s="1576"/>
      <c r="H1377" s="68" t="s">
        <v>21</v>
      </c>
      <c r="I1377" s="68" t="s">
        <v>398</v>
      </c>
      <c r="J1377" s="954">
        <v>1</v>
      </c>
      <c r="K1377" s="68">
        <v>2700000</v>
      </c>
      <c r="L1377" s="1056">
        <f t="shared" si="256"/>
        <v>2700000</v>
      </c>
      <c r="M1377" s="1085" t="str">
        <f t="shared" si="250"/>
        <v/>
      </c>
      <c r="N1377" s="1216" t="str">
        <f t="shared" si="251"/>
        <v/>
      </c>
      <c r="O1377" s="1323" t="s">
        <v>2088</v>
      </c>
      <c r="P1377" s="1013" t="str">
        <f t="shared" si="254"/>
        <v/>
      </c>
      <c r="Q1377" s="1272"/>
      <c r="R1377" s="1283"/>
      <c r="S1377" s="1014" t="str">
        <f t="shared" si="248"/>
        <v/>
      </c>
      <c r="T1377" s="1231" t="str">
        <f t="shared" si="245"/>
        <v>Sin Iniciar</v>
      </c>
      <c r="U1377" s="1164" t="str">
        <f t="shared" si="246"/>
        <v>6</v>
      </c>
      <c r="V1377" s="845" t="s">
        <v>1970</v>
      </c>
      <c r="W1377" s="1302">
        <f t="shared" si="255"/>
        <v>1</v>
      </c>
    </row>
    <row r="1378" spans="1:23" s="105" customFormat="1" ht="35.25" hidden="1" customHeight="1" outlineLevel="3" thickBot="1" x14ac:dyDescent="0.3">
      <c r="A1378" s="1607"/>
      <c r="B1378" s="1572"/>
      <c r="C1378" s="953" t="s">
        <v>403</v>
      </c>
      <c r="D1378" s="220">
        <v>42917</v>
      </c>
      <c r="E1378" s="220">
        <v>43069</v>
      </c>
      <c r="F1378" s="1555"/>
      <c r="G1378" s="1576"/>
      <c r="H1378" s="68" t="s">
        <v>21</v>
      </c>
      <c r="I1378" s="68" t="s">
        <v>398</v>
      </c>
      <c r="J1378" s="954">
        <v>1</v>
      </c>
      <c r="K1378" s="68">
        <v>2700000</v>
      </c>
      <c r="L1378" s="1056">
        <f t="shared" si="256"/>
        <v>2700000</v>
      </c>
      <c r="M1378" s="1085" t="str">
        <f t="shared" si="250"/>
        <v/>
      </c>
      <c r="N1378" s="1216" t="str">
        <f t="shared" si="251"/>
        <v/>
      </c>
      <c r="O1378" s="1323" t="s">
        <v>2088</v>
      </c>
      <c r="P1378" s="1013" t="str">
        <f t="shared" si="254"/>
        <v/>
      </c>
      <c r="Q1378" s="1272"/>
      <c r="R1378" s="1283"/>
      <c r="S1378" s="1014" t="str">
        <f t="shared" si="248"/>
        <v/>
      </c>
      <c r="T1378" s="1231" t="str">
        <f t="shared" si="245"/>
        <v>Sin Iniciar</v>
      </c>
      <c r="U1378" s="1164" t="str">
        <f t="shared" si="246"/>
        <v>6</v>
      </c>
      <c r="V1378" s="845" t="s">
        <v>1970</v>
      </c>
      <c r="W1378" s="1302">
        <f t="shared" si="255"/>
        <v>1</v>
      </c>
    </row>
    <row r="1379" spans="1:23" s="105" customFormat="1" ht="35.25" hidden="1" customHeight="1" outlineLevel="3" thickBot="1" x14ac:dyDescent="0.3">
      <c r="A1379" s="1607"/>
      <c r="B1379" s="1572"/>
      <c r="C1379" s="953" t="s">
        <v>404</v>
      </c>
      <c r="D1379" s="220">
        <v>42917</v>
      </c>
      <c r="E1379" s="220">
        <v>43069</v>
      </c>
      <c r="F1379" s="1555"/>
      <c r="G1379" s="1576"/>
      <c r="H1379" s="68" t="s">
        <v>21</v>
      </c>
      <c r="I1379" s="68" t="s">
        <v>398</v>
      </c>
      <c r="J1379" s="954">
        <v>1</v>
      </c>
      <c r="K1379" s="68">
        <v>2700000</v>
      </c>
      <c r="L1379" s="1056">
        <f t="shared" si="256"/>
        <v>2700000</v>
      </c>
      <c r="M1379" s="1085" t="str">
        <f t="shared" si="250"/>
        <v/>
      </c>
      <c r="N1379" s="1216" t="str">
        <f t="shared" si="251"/>
        <v/>
      </c>
      <c r="O1379" s="1323" t="s">
        <v>2088</v>
      </c>
      <c r="P1379" s="1013" t="str">
        <f t="shared" si="254"/>
        <v/>
      </c>
      <c r="Q1379" s="1272"/>
      <c r="R1379" s="1283"/>
      <c r="S1379" s="1014" t="str">
        <f t="shared" si="248"/>
        <v/>
      </c>
      <c r="T1379" s="1231" t="str">
        <f t="shared" si="245"/>
        <v>Sin Iniciar</v>
      </c>
      <c r="U1379" s="1164" t="str">
        <f t="shared" si="246"/>
        <v>6</v>
      </c>
      <c r="V1379" s="845" t="s">
        <v>1970</v>
      </c>
      <c r="W1379" s="1302">
        <f t="shared" si="255"/>
        <v>1</v>
      </c>
    </row>
    <row r="1380" spans="1:23" s="105" customFormat="1" ht="35.25" hidden="1" customHeight="1" outlineLevel="3" thickBot="1" x14ac:dyDescent="0.3">
      <c r="A1380" s="1607"/>
      <c r="B1380" s="1572"/>
      <c r="C1380" s="953" t="s">
        <v>405</v>
      </c>
      <c r="D1380" s="220">
        <v>42917</v>
      </c>
      <c r="E1380" s="220">
        <v>43069</v>
      </c>
      <c r="F1380" s="1555"/>
      <c r="G1380" s="1576"/>
      <c r="H1380" s="68" t="s">
        <v>21</v>
      </c>
      <c r="I1380" s="68" t="s">
        <v>398</v>
      </c>
      <c r="J1380" s="954">
        <v>1</v>
      </c>
      <c r="K1380" s="68">
        <v>7200000</v>
      </c>
      <c r="L1380" s="1056">
        <f t="shared" si="256"/>
        <v>7200000</v>
      </c>
      <c r="M1380" s="1085" t="str">
        <f t="shared" si="250"/>
        <v/>
      </c>
      <c r="N1380" s="1216" t="str">
        <f t="shared" si="251"/>
        <v/>
      </c>
      <c r="O1380" s="1323" t="s">
        <v>2088</v>
      </c>
      <c r="P1380" s="1013" t="str">
        <f t="shared" si="254"/>
        <v/>
      </c>
      <c r="Q1380" s="1272"/>
      <c r="R1380" s="1283"/>
      <c r="S1380" s="1014" t="str">
        <f t="shared" si="248"/>
        <v/>
      </c>
      <c r="T1380" s="1231" t="str">
        <f t="shared" si="245"/>
        <v>Sin Iniciar</v>
      </c>
      <c r="U1380" s="1164" t="str">
        <f t="shared" si="246"/>
        <v>6</v>
      </c>
      <c r="V1380" s="845" t="s">
        <v>1970</v>
      </c>
      <c r="W1380" s="1302">
        <f t="shared" si="255"/>
        <v>1</v>
      </c>
    </row>
    <row r="1381" spans="1:23" s="105" customFormat="1" ht="59.25" hidden="1" customHeight="1" outlineLevel="3" thickBot="1" x14ac:dyDescent="0.3">
      <c r="A1381" s="1607"/>
      <c r="B1381" s="1572" t="s">
        <v>407</v>
      </c>
      <c r="C1381" s="953" t="s">
        <v>408</v>
      </c>
      <c r="D1381" s="220">
        <v>42750</v>
      </c>
      <c r="E1381" s="220">
        <v>43069</v>
      </c>
      <c r="F1381" s="1555" t="s">
        <v>396</v>
      </c>
      <c r="G1381" s="1576" t="s">
        <v>409</v>
      </c>
      <c r="H1381" s="68" t="s">
        <v>21</v>
      </c>
      <c r="I1381" s="68" t="s">
        <v>410</v>
      </c>
      <c r="J1381" s="954">
        <v>2</v>
      </c>
      <c r="K1381" s="68">
        <f>90000*60</f>
        <v>5400000</v>
      </c>
      <c r="L1381" s="1056">
        <f>+J1381*K1381</f>
        <v>10800000</v>
      </c>
      <c r="M1381" s="1085">
        <f t="shared" si="250"/>
        <v>319</v>
      </c>
      <c r="N1381" s="1216" t="str">
        <f t="shared" si="251"/>
        <v>X</v>
      </c>
      <c r="O1381" s="1323" t="s">
        <v>2326</v>
      </c>
      <c r="P1381" s="1013">
        <f t="shared" si="254"/>
        <v>0.13793103448275862</v>
      </c>
      <c r="Q1381" s="1272">
        <v>0.13</v>
      </c>
      <c r="R1381" s="1283">
        <f t="shared" ref="R1381:R1393" si="257">+Q1381</f>
        <v>0.13</v>
      </c>
      <c r="S1381" s="1014">
        <f t="shared" si="248"/>
        <v>0.9425</v>
      </c>
      <c r="T1381" s="1231" t="str">
        <f t="shared" si="245"/>
        <v>Normal</v>
      </c>
      <c r="U1381" s="1164" t="str">
        <f t="shared" si="246"/>
        <v>J</v>
      </c>
      <c r="V1381" s="845" t="s">
        <v>1965</v>
      </c>
      <c r="W1381" s="1302">
        <f t="shared" si="255"/>
        <v>0.87</v>
      </c>
    </row>
    <row r="1382" spans="1:23" s="105" customFormat="1" ht="55.5" hidden="1" customHeight="1" outlineLevel="3" thickBot="1" x14ac:dyDescent="0.3">
      <c r="A1382" s="1607"/>
      <c r="B1382" s="1572"/>
      <c r="C1382" s="953" t="s">
        <v>411</v>
      </c>
      <c r="D1382" s="220">
        <v>42750</v>
      </c>
      <c r="E1382" s="220">
        <v>43069</v>
      </c>
      <c r="F1382" s="1555"/>
      <c r="G1382" s="1576"/>
      <c r="H1382" s="68" t="s">
        <v>21</v>
      </c>
      <c r="I1382" s="68" t="s">
        <v>410</v>
      </c>
      <c r="J1382" s="954">
        <v>2</v>
      </c>
      <c r="K1382" s="68">
        <f t="shared" ref="K1382:K1387" si="258">90000*60</f>
        <v>5400000</v>
      </c>
      <c r="L1382" s="1056">
        <f t="shared" ref="L1382:L1386" si="259">+J1382*K1382</f>
        <v>10800000</v>
      </c>
      <c r="M1382" s="1085">
        <f t="shared" si="250"/>
        <v>319</v>
      </c>
      <c r="N1382" s="1216" t="str">
        <f t="shared" si="251"/>
        <v>X</v>
      </c>
      <c r="O1382" s="1323" t="s">
        <v>2408</v>
      </c>
      <c r="P1382" s="1013">
        <f t="shared" si="254"/>
        <v>0.13793103448275862</v>
      </c>
      <c r="Q1382" s="1272">
        <v>0.13</v>
      </c>
      <c r="R1382" s="1283">
        <f t="shared" si="257"/>
        <v>0.13</v>
      </c>
      <c r="S1382" s="1014">
        <f t="shared" si="248"/>
        <v>0.9425</v>
      </c>
      <c r="T1382" s="1231" t="str">
        <f t="shared" si="245"/>
        <v>Normal</v>
      </c>
      <c r="U1382" s="1164" t="str">
        <f t="shared" si="246"/>
        <v>J</v>
      </c>
      <c r="V1382" s="845" t="s">
        <v>1965</v>
      </c>
      <c r="W1382" s="1302">
        <f t="shared" si="255"/>
        <v>0.87</v>
      </c>
    </row>
    <row r="1383" spans="1:23" s="105" customFormat="1" ht="54" hidden="1" customHeight="1" outlineLevel="3" thickBot="1" x14ac:dyDescent="0.3">
      <c r="A1383" s="1607"/>
      <c r="B1383" s="1572"/>
      <c r="C1383" s="953" t="s">
        <v>412</v>
      </c>
      <c r="D1383" s="220">
        <v>42750</v>
      </c>
      <c r="E1383" s="220">
        <v>43069</v>
      </c>
      <c r="F1383" s="1555"/>
      <c r="G1383" s="1576"/>
      <c r="H1383" s="68" t="s">
        <v>21</v>
      </c>
      <c r="I1383" s="68" t="s">
        <v>410</v>
      </c>
      <c r="J1383" s="954">
        <v>2</v>
      </c>
      <c r="K1383" s="68">
        <f t="shared" si="258"/>
        <v>5400000</v>
      </c>
      <c r="L1383" s="1056">
        <f t="shared" si="259"/>
        <v>10800000</v>
      </c>
      <c r="M1383" s="1085">
        <f t="shared" si="250"/>
        <v>319</v>
      </c>
      <c r="N1383" s="1216" t="str">
        <f t="shared" si="251"/>
        <v>X</v>
      </c>
      <c r="O1383" s="1323" t="s">
        <v>2327</v>
      </c>
      <c r="P1383" s="1013">
        <f t="shared" si="254"/>
        <v>0.13793103448275862</v>
      </c>
      <c r="Q1383" s="1272">
        <v>0.13</v>
      </c>
      <c r="R1383" s="1283">
        <f t="shared" si="257"/>
        <v>0.13</v>
      </c>
      <c r="S1383" s="1014">
        <f t="shared" si="248"/>
        <v>0.9425</v>
      </c>
      <c r="T1383" s="1231" t="str">
        <f t="shared" si="245"/>
        <v>Normal</v>
      </c>
      <c r="U1383" s="1164" t="str">
        <f t="shared" si="246"/>
        <v>J</v>
      </c>
      <c r="V1383" s="845" t="s">
        <v>1965</v>
      </c>
      <c r="W1383" s="1302">
        <f t="shared" si="255"/>
        <v>0.87</v>
      </c>
    </row>
    <row r="1384" spans="1:23" s="105" customFormat="1" ht="69" hidden="1" customHeight="1" outlineLevel="3" thickBot="1" x14ac:dyDescent="0.3">
      <c r="A1384" s="1607"/>
      <c r="B1384" s="1572"/>
      <c r="C1384" s="953" t="s">
        <v>413</v>
      </c>
      <c r="D1384" s="220">
        <v>42750</v>
      </c>
      <c r="E1384" s="220">
        <v>43069</v>
      </c>
      <c r="F1384" s="1555"/>
      <c r="G1384" s="1576"/>
      <c r="H1384" s="68" t="s">
        <v>21</v>
      </c>
      <c r="I1384" s="68" t="s">
        <v>410</v>
      </c>
      <c r="J1384" s="954">
        <v>2</v>
      </c>
      <c r="K1384" s="68">
        <f t="shared" si="258"/>
        <v>5400000</v>
      </c>
      <c r="L1384" s="1056">
        <f t="shared" si="259"/>
        <v>10800000</v>
      </c>
      <c r="M1384" s="1085">
        <f t="shared" si="250"/>
        <v>319</v>
      </c>
      <c r="N1384" s="1216" t="str">
        <f t="shared" si="251"/>
        <v>X</v>
      </c>
      <c r="O1384" s="1323" t="s">
        <v>2406</v>
      </c>
      <c r="P1384" s="1013">
        <f t="shared" si="254"/>
        <v>0.13793103448275862</v>
      </c>
      <c r="Q1384" s="1272">
        <v>0.09</v>
      </c>
      <c r="R1384" s="1283">
        <f t="shared" si="257"/>
        <v>0.09</v>
      </c>
      <c r="S1384" s="1014">
        <f t="shared" si="248"/>
        <v>0.65249999999999997</v>
      </c>
      <c r="T1384" s="1231" t="str">
        <f t="shared" si="245"/>
        <v>En Proceso</v>
      </c>
      <c r="U1384" s="1164" t="str">
        <f t="shared" si="246"/>
        <v>K</v>
      </c>
      <c r="V1384" s="845" t="s">
        <v>1965</v>
      </c>
      <c r="W1384" s="1302">
        <f t="shared" si="255"/>
        <v>0.91</v>
      </c>
    </row>
    <row r="1385" spans="1:23" s="105" customFormat="1" ht="91.5" hidden="1" customHeight="1" outlineLevel="3" thickBot="1" x14ac:dyDescent="0.3">
      <c r="A1385" s="1607"/>
      <c r="B1385" s="1572"/>
      <c r="C1385" s="953" t="s">
        <v>414</v>
      </c>
      <c r="D1385" s="220">
        <v>42750</v>
      </c>
      <c r="E1385" s="220">
        <v>43069</v>
      </c>
      <c r="F1385" s="1555"/>
      <c r="G1385" s="1576"/>
      <c r="H1385" s="68" t="s">
        <v>21</v>
      </c>
      <c r="I1385" s="68" t="s">
        <v>410</v>
      </c>
      <c r="J1385" s="954">
        <v>2</v>
      </c>
      <c r="K1385" s="68">
        <f t="shared" si="258"/>
        <v>5400000</v>
      </c>
      <c r="L1385" s="1056">
        <f t="shared" si="259"/>
        <v>10800000</v>
      </c>
      <c r="M1385" s="1085">
        <f t="shared" si="250"/>
        <v>319</v>
      </c>
      <c r="N1385" s="1216" t="str">
        <f t="shared" si="251"/>
        <v>X</v>
      </c>
      <c r="O1385" s="1323" t="s">
        <v>2406</v>
      </c>
      <c r="P1385" s="1013">
        <f t="shared" si="254"/>
        <v>0.13793103448275862</v>
      </c>
      <c r="Q1385" s="1272">
        <v>0.09</v>
      </c>
      <c r="R1385" s="1283">
        <f t="shared" si="257"/>
        <v>0.09</v>
      </c>
      <c r="S1385" s="1014">
        <f t="shared" si="248"/>
        <v>0.65249999999999997</v>
      </c>
      <c r="T1385" s="1231" t="str">
        <f t="shared" si="245"/>
        <v>En Proceso</v>
      </c>
      <c r="U1385" s="1164" t="str">
        <f t="shared" si="246"/>
        <v>K</v>
      </c>
      <c r="V1385" s="845" t="s">
        <v>1965</v>
      </c>
      <c r="W1385" s="1302">
        <f t="shared" si="255"/>
        <v>0.91</v>
      </c>
    </row>
    <row r="1386" spans="1:23" s="105" customFormat="1" ht="78.75" hidden="1" customHeight="1" outlineLevel="3" thickBot="1" x14ac:dyDescent="0.3">
      <c r="A1386" s="1607"/>
      <c r="B1386" s="1572"/>
      <c r="C1386" s="953" t="s">
        <v>415</v>
      </c>
      <c r="D1386" s="220">
        <v>42750</v>
      </c>
      <c r="E1386" s="220">
        <v>43069</v>
      </c>
      <c r="F1386" s="1555"/>
      <c r="G1386" s="1576"/>
      <c r="H1386" s="68" t="s">
        <v>21</v>
      </c>
      <c r="I1386" s="68" t="s">
        <v>410</v>
      </c>
      <c r="J1386" s="954">
        <v>2</v>
      </c>
      <c r="K1386" s="68">
        <f t="shared" si="258"/>
        <v>5400000</v>
      </c>
      <c r="L1386" s="1056">
        <f t="shared" si="259"/>
        <v>10800000</v>
      </c>
      <c r="M1386" s="1085">
        <f t="shared" si="250"/>
        <v>319</v>
      </c>
      <c r="N1386" s="1216" t="str">
        <f t="shared" si="251"/>
        <v>X</v>
      </c>
      <c r="O1386" s="1323" t="s">
        <v>2406</v>
      </c>
      <c r="P1386" s="1013">
        <f t="shared" si="254"/>
        <v>0.13793103448275862</v>
      </c>
      <c r="Q1386" s="1272">
        <v>0.09</v>
      </c>
      <c r="R1386" s="1283">
        <f t="shared" si="257"/>
        <v>0.09</v>
      </c>
      <c r="S1386" s="1014">
        <f t="shared" si="248"/>
        <v>0.65249999999999997</v>
      </c>
      <c r="T1386" s="1231" t="str">
        <f t="shared" si="245"/>
        <v>En Proceso</v>
      </c>
      <c r="U1386" s="1164" t="str">
        <f t="shared" si="246"/>
        <v>K</v>
      </c>
      <c r="V1386" s="845" t="s">
        <v>1965</v>
      </c>
      <c r="W1386" s="1302">
        <f t="shared" si="255"/>
        <v>0.91</v>
      </c>
    </row>
    <row r="1387" spans="1:23" s="105" customFormat="1" ht="72.75" hidden="1" customHeight="1" outlineLevel="3" thickBot="1" x14ac:dyDescent="0.3">
      <c r="A1387" s="1607"/>
      <c r="B1387" s="1572"/>
      <c r="C1387" s="953" t="s">
        <v>416</v>
      </c>
      <c r="D1387" s="220">
        <v>42750</v>
      </c>
      <c r="E1387" s="220">
        <v>43069</v>
      </c>
      <c r="F1387" s="1555"/>
      <c r="G1387" s="1576"/>
      <c r="H1387" s="68" t="s">
        <v>21</v>
      </c>
      <c r="I1387" s="68" t="s">
        <v>410</v>
      </c>
      <c r="J1387" s="954">
        <v>2</v>
      </c>
      <c r="K1387" s="68">
        <f t="shared" si="258"/>
        <v>5400000</v>
      </c>
      <c r="L1387" s="1056">
        <f>+J1387*K1387</f>
        <v>10800000</v>
      </c>
      <c r="M1387" s="1085">
        <f t="shared" si="250"/>
        <v>319</v>
      </c>
      <c r="N1387" s="1216" t="str">
        <f t="shared" si="251"/>
        <v>X</v>
      </c>
      <c r="O1387" s="1323" t="s">
        <v>2406</v>
      </c>
      <c r="P1387" s="1013">
        <f t="shared" si="254"/>
        <v>0.13793103448275862</v>
      </c>
      <c r="Q1387" s="1272">
        <v>0.09</v>
      </c>
      <c r="R1387" s="1283">
        <f t="shared" si="257"/>
        <v>0.09</v>
      </c>
      <c r="S1387" s="1014">
        <f t="shared" si="248"/>
        <v>0.65249999999999997</v>
      </c>
      <c r="T1387" s="1231" t="str">
        <f t="shared" si="245"/>
        <v>En Proceso</v>
      </c>
      <c r="U1387" s="1164" t="str">
        <f t="shared" si="246"/>
        <v>K</v>
      </c>
      <c r="V1387" s="845" t="s">
        <v>1965</v>
      </c>
      <c r="W1387" s="1302">
        <f t="shared" si="255"/>
        <v>0.91</v>
      </c>
    </row>
    <row r="1388" spans="1:23" s="105" customFormat="1" ht="75" hidden="1" customHeight="1" outlineLevel="3" thickBot="1" x14ac:dyDescent="0.3">
      <c r="A1388" s="1607"/>
      <c r="B1388" s="1053" t="s">
        <v>368</v>
      </c>
      <c r="C1388" s="953" t="s">
        <v>417</v>
      </c>
      <c r="D1388" s="220">
        <v>42795</v>
      </c>
      <c r="E1388" s="220">
        <v>43084</v>
      </c>
      <c r="F1388" s="983" t="s">
        <v>418</v>
      </c>
      <c r="G1388" s="1037" t="s">
        <v>419</v>
      </c>
      <c r="H1388" s="953" t="s">
        <v>21</v>
      </c>
      <c r="I1388" s="953" t="s">
        <v>22</v>
      </c>
      <c r="J1388" s="954">
        <v>2</v>
      </c>
      <c r="K1388" s="68">
        <v>23000000</v>
      </c>
      <c r="L1388" s="1056">
        <f>+J1388*K1388</f>
        <v>46000000</v>
      </c>
      <c r="M1388" s="1085" t="str">
        <f t="shared" ref="M1388:M1409" si="260">+IF(D1388="","",IF(MONTH($C$2)&lt;MONTH(D1388),"",E1388-D1388))</f>
        <v/>
      </c>
      <c r="N1388" s="1216" t="str">
        <f t="shared" ref="N1388:N1408" si="261">+IF(D1388="","",IF(AND(MONTH($C$2)&gt;=MONTH(D1388),MONTH($C$2)&lt;=MONTH(E1388)),"X",""))</f>
        <v/>
      </c>
      <c r="O1388" s="1323" t="s">
        <v>2407</v>
      </c>
      <c r="P1388" s="1013" t="str">
        <f t="shared" si="254"/>
        <v/>
      </c>
      <c r="Q1388" s="1272"/>
      <c r="R1388" s="1283">
        <f t="shared" si="257"/>
        <v>0</v>
      </c>
      <c r="S1388" s="1014" t="str">
        <f t="shared" si="248"/>
        <v/>
      </c>
      <c r="T1388" s="1231" t="str">
        <f t="shared" si="245"/>
        <v>Sin Iniciar</v>
      </c>
      <c r="U1388" s="1164" t="str">
        <f t="shared" si="246"/>
        <v>6</v>
      </c>
      <c r="V1388" s="845" t="s">
        <v>1971</v>
      </c>
      <c r="W1388" s="1302">
        <f t="shared" si="255"/>
        <v>1</v>
      </c>
    </row>
    <row r="1389" spans="1:23" s="105" customFormat="1" ht="84" hidden="1" customHeight="1" outlineLevel="3" thickBot="1" x14ac:dyDescent="0.3">
      <c r="A1389" s="1607"/>
      <c r="B1389" s="1572" t="s">
        <v>421</v>
      </c>
      <c r="C1389" s="953" t="s">
        <v>422</v>
      </c>
      <c r="D1389" s="220">
        <v>42795</v>
      </c>
      <c r="E1389" s="220">
        <v>42946</v>
      </c>
      <c r="F1389" s="1555" t="s">
        <v>423</v>
      </c>
      <c r="G1389" s="1576" t="s">
        <v>424</v>
      </c>
      <c r="H1389" s="953" t="s">
        <v>21</v>
      </c>
      <c r="I1389" s="953" t="s">
        <v>303</v>
      </c>
      <c r="J1389" s="954">
        <v>1</v>
      </c>
      <c r="K1389" s="936" t="s">
        <v>425</v>
      </c>
      <c r="L1389" s="1080" t="s">
        <v>425</v>
      </c>
      <c r="M1389" s="1085" t="str">
        <f t="shared" si="260"/>
        <v/>
      </c>
      <c r="N1389" s="1216" t="str">
        <f t="shared" si="261"/>
        <v/>
      </c>
      <c r="O1389" s="1323" t="s">
        <v>2334</v>
      </c>
      <c r="P1389" s="1013" t="str">
        <f t="shared" si="254"/>
        <v/>
      </c>
      <c r="Q1389" s="1272"/>
      <c r="R1389" s="1283">
        <f t="shared" si="257"/>
        <v>0</v>
      </c>
      <c r="S1389" s="1014" t="str">
        <f t="shared" si="248"/>
        <v/>
      </c>
      <c r="T1389" s="1231" t="str">
        <f t="shared" si="245"/>
        <v>Sin Iniciar</v>
      </c>
      <c r="U1389" s="1164" t="str">
        <f t="shared" si="246"/>
        <v>6</v>
      </c>
      <c r="V1389" s="845"/>
      <c r="W1389" s="1302">
        <f t="shared" si="255"/>
        <v>1</v>
      </c>
    </row>
    <row r="1390" spans="1:23" s="105" customFormat="1" ht="99" hidden="1" customHeight="1" outlineLevel="3" thickBot="1" x14ac:dyDescent="0.3">
      <c r="A1390" s="1607"/>
      <c r="B1390" s="1572"/>
      <c r="C1390" s="953" t="s">
        <v>426</v>
      </c>
      <c r="D1390" s="220">
        <v>42795</v>
      </c>
      <c r="E1390" s="220">
        <v>42946</v>
      </c>
      <c r="F1390" s="1555"/>
      <c r="G1390" s="1576"/>
      <c r="H1390" s="953" t="s">
        <v>21</v>
      </c>
      <c r="I1390" s="953" t="s">
        <v>111</v>
      </c>
      <c r="J1390" s="954">
        <v>1</v>
      </c>
      <c r="K1390" s="936" t="s">
        <v>425</v>
      </c>
      <c r="L1390" s="1080" t="s">
        <v>425</v>
      </c>
      <c r="M1390" s="1085" t="str">
        <f t="shared" si="260"/>
        <v/>
      </c>
      <c r="N1390" s="1216" t="str">
        <f t="shared" si="261"/>
        <v/>
      </c>
      <c r="O1390" s="1323" t="s">
        <v>2334</v>
      </c>
      <c r="P1390" s="1013" t="str">
        <f t="shared" si="254"/>
        <v/>
      </c>
      <c r="Q1390" s="1272"/>
      <c r="R1390" s="1283">
        <f t="shared" si="257"/>
        <v>0</v>
      </c>
      <c r="S1390" s="1014" t="str">
        <f t="shared" si="248"/>
        <v/>
      </c>
      <c r="T1390" s="1231" t="str">
        <f t="shared" si="245"/>
        <v>Sin Iniciar</v>
      </c>
      <c r="U1390" s="1164" t="str">
        <f t="shared" si="246"/>
        <v>6</v>
      </c>
      <c r="V1390" s="845"/>
      <c r="W1390" s="1302">
        <f t="shared" si="255"/>
        <v>1</v>
      </c>
    </row>
    <row r="1391" spans="1:23" s="105" customFormat="1" ht="102.75" hidden="1" customHeight="1" outlineLevel="3" thickBot="1" x14ac:dyDescent="0.3">
      <c r="A1391" s="1607"/>
      <c r="B1391" s="1572"/>
      <c r="C1391" s="953" t="s">
        <v>427</v>
      </c>
      <c r="D1391" s="220">
        <v>42795</v>
      </c>
      <c r="E1391" s="220">
        <v>42946</v>
      </c>
      <c r="F1391" s="1555"/>
      <c r="G1391" s="1576"/>
      <c r="H1391" s="953" t="s">
        <v>21</v>
      </c>
      <c r="I1391" s="953" t="s">
        <v>428</v>
      </c>
      <c r="J1391" s="954">
        <v>1</v>
      </c>
      <c r="K1391" s="936" t="s">
        <v>425</v>
      </c>
      <c r="L1391" s="1080" t="s">
        <v>425</v>
      </c>
      <c r="M1391" s="1085" t="str">
        <f t="shared" si="260"/>
        <v/>
      </c>
      <c r="N1391" s="1216" t="str">
        <f t="shared" si="261"/>
        <v/>
      </c>
      <c r="O1391" s="1323" t="s">
        <v>2334</v>
      </c>
      <c r="P1391" s="1013" t="str">
        <f t="shared" si="254"/>
        <v/>
      </c>
      <c r="Q1391" s="1272"/>
      <c r="R1391" s="1283">
        <f t="shared" si="257"/>
        <v>0</v>
      </c>
      <c r="S1391" s="1014" t="str">
        <f t="shared" si="248"/>
        <v/>
      </c>
      <c r="T1391" s="1231" t="str">
        <f t="shared" si="245"/>
        <v>Sin Iniciar</v>
      </c>
      <c r="U1391" s="1164" t="str">
        <f t="shared" si="246"/>
        <v>6</v>
      </c>
      <c r="V1391" s="845"/>
      <c r="W1391" s="1302">
        <f t="shared" si="255"/>
        <v>1</v>
      </c>
    </row>
    <row r="1392" spans="1:23" s="105" customFormat="1" ht="86.25" hidden="1" customHeight="1" outlineLevel="3" thickBot="1" x14ac:dyDescent="0.3">
      <c r="A1392" s="1607"/>
      <c r="B1392" s="1572"/>
      <c r="C1392" s="953" t="s">
        <v>429</v>
      </c>
      <c r="D1392" s="220">
        <v>42795</v>
      </c>
      <c r="E1392" s="220">
        <v>42946</v>
      </c>
      <c r="F1392" s="1555"/>
      <c r="G1392" s="1576"/>
      <c r="H1392" s="953" t="s">
        <v>21</v>
      </c>
      <c r="I1392" s="953" t="s">
        <v>81</v>
      </c>
      <c r="J1392" s="954">
        <v>1</v>
      </c>
      <c r="K1392" s="936" t="s">
        <v>425</v>
      </c>
      <c r="L1392" s="1080" t="s">
        <v>425</v>
      </c>
      <c r="M1392" s="1085" t="str">
        <f t="shared" si="260"/>
        <v/>
      </c>
      <c r="N1392" s="1216" t="str">
        <f t="shared" si="261"/>
        <v/>
      </c>
      <c r="O1392" s="1323" t="s">
        <v>2334</v>
      </c>
      <c r="P1392" s="1013" t="str">
        <f t="shared" si="254"/>
        <v/>
      </c>
      <c r="Q1392" s="1272"/>
      <c r="R1392" s="1283">
        <f t="shared" si="257"/>
        <v>0</v>
      </c>
      <c r="S1392" s="1014" t="str">
        <f t="shared" si="248"/>
        <v/>
      </c>
      <c r="T1392" s="1231" t="str">
        <f t="shared" si="245"/>
        <v>Sin Iniciar</v>
      </c>
      <c r="U1392" s="1164" t="str">
        <f t="shared" si="246"/>
        <v>6</v>
      </c>
      <c r="V1392" s="845"/>
      <c r="W1392" s="1302">
        <f t="shared" si="255"/>
        <v>1</v>
      </c>
    </row>
    <row r="1393" spans="1:23" s="105" customFormat="1" ht="85.5" hidden="1" customHeight="1" outlineLevel="3" thickBot="1" x14ac:dyDescent="0.3">
      <c r="A1393" s="1607"/>
      <c r="B1393" s="1572"/>
      <c r="C1393" s="953" t="s">
        <v>430</v>
      </c>
      <c r="D1393" s="220">
        <v>42795</v>
      </c>
      <c r="E1393" s="220">
        <v>42946</v>
      </c>
      <c r="F1393" s="1555"/>
      <c r="G1393" s="1576"/>
      <c r="H1393" s="953" t="s">
        <v>21</v>
      </c>
      <c r="I1393" s="953" t="s">
        <v>338</v>
      </c>
      <c r="J1393" s="954">
        <v>1</v>
      </c>
      <c r="K1393" s="936" t="s">
        <v>425</v>
      </c>
      <c r="L1393" s="1080" t="s">
        <v>425</v>
      </c>
      <c r="M1393" s="1085" t="str">
        <f t="shared" si="260"/>
        <v/>
      </c>
      <c r="N1393" s="1216" t="str">
        <f t="shared" si="261"/>
        <v/>
      </c>
      <c r="O1393" s="1323" t="s">
        <v>2334</v>
      </c>
      <c r="P1393" s="1013" t="str">
        <f t="shared" si="254"/>
        <v/>
      </c>
      <c r="Q1393" s="1272"/>
      <c r="R1393" s="1283">
        <f t="shared" si="257"/>
        <v>0</v>
      </c>
      <c r="S1393" s="1014" t="str">
        <f t="shared" si="248"/>
        <v/>
      </c>
      <c r="T1393" s="1231" t="str">
        <f t="shared" si="245"/>
        <v>Sin Iniciar</v>
      </c>
      <c r="U1393" s="1164" t="str">
        <f t="shared" si="246"/>
        <v>6</v>
      </c>
      <c r="V1393" s="845"/>
      <c r="W1393" s="1302">
        <f t="shared" si="255"/>
        <v>1</v>
      </c>
    </row>
    <row r="1394" spans="1:23" s="105" customFormat="1" ht="35.25" hidden="1" customHeight="1" outlineLevel="3" thickBot="1" x14ac:dyDescent="0.3">
      <c r="A1394" s="1607"/>
      <c r="B1394" s="1572" t="s">
        <v>431</v>
      </c>
      <c r="C1394" s="953" t="s">
        <v>422</v>
      </c>
      <c r="D1394" s="220">
        <v>42917</v>
      </c>
      <c r="E1394" s="220">
        <v>43069</v>
      </c>
      <c r="F1394" s="1555" t="s">
        <v>432</v>
      </c>
      <c r="G1394" s="1576" t="s">
        <v>424</v>
      </c>
      <c r="H1394" s="953" t="s">
        <v>21</v>
      </c>
      <c r="I1394" s="953" t="s">
        <v>338</v>
      </c>
      <c r="J1394" s="954">
        <v>1</v>
      </c>
      <c r="K1394" s="936" t="s">
        <v>425</v>
      </c>
      <c r="L1394" s="1080" t="s">
        <v>425</v>
      </c>
      <c r="M1394" s="1085" t="str">
        <f t="shared" si="260"/>
        <v/>
      </c>
      <c r="N1394" s="1216" t="str">
        <f t="shared" si="261"/>
        <v/>
      </c>
      <c r="O1394" s="1323"/>
      <c r="P1394" s="1013" t="str">
        <f t="shared" si="254"/>
        <v/>
      </c>
      <c r="Q1394" s="1272"/>
      <c r="R1394" s="1283"/>
      <c r="S1394" s="1014" t="str">
        <f t="shared" si="248"/>
        <v/>
      </c>
      <c r="T1394" s="1231" t="str">
        <f t="shared" si="245"/>
        <v>Sin Iniciar</v>
      </c>
      <c r="U1394" s="1164" t="str">
        <f t="shared" si="246"/>
        <v>6</v>
      </c>
      <c r="V1394" s="845"/>
      <c r="W1394" s="1302">
        <f t="shared" si="255"/>
        <v>1</v>
      </c>
    </row>
    <row r="1395" spans="1:23" s="105" customFormat="1" ht="35.25" hidden="1" customHeight="1" outlineLevel="3" thickBot="1" x14ac:dyDescent="0.3">
      <c r="A1395" s="1607"/>
      <c r="B1395" s="1572"/>
      <c r="C1395" s="953" t="s">
        <v>426</v>
      </c>
      <c r="D1395" s="220">
        <v>42917</v>
      </c>
      <c r="E1395" s="220">
        <v>43069</v>
      </c>
      <c r="F1395" s="1555"/>
      <c r="G1395" s="1576"/>
      <c r="H1395" s="953" t="s">
        <v>21</v>
      </c>
      <c r="I1395" s="953" t="s">
        <v>107</v>
      </c>
      <c r="J1395" s="954">
        <v>1</v>
      </c>
      <c r="K1395" s="936" t="s">
        <v>425</v>
      </c>
      <c r="L1395" s="1080" t="s">
        <v>425</v>
      </c>
      <c r="M1395" s="1085" t="str">
        <f t="shared" si="260"/>
        <v/>
      </c>
      <c r="N1395" s="1216" t="str">
        <f t="shared" si="261"/>
        <v/>
      </c>
      <c r="O1395" s="1323"/>
      <c r="P1395" s="1013" t="str">
        <f t="shared" si="254"/>
        <v/>
      </c>
      <c r="Q1395" s="1272"/>
      <c r="R1395" s="1283"/>
      <c r="S1395" s="1014" t="str">
        <f t="shared" si="248"/>
        <v/>
      </c>
      <c r="T1395" s="1231" t="str">
        <f t="shared" si="245"/>
        <v>Sin Iniciar</v>
      </c>
      <c r="U1395" s="1164" t="str">
        <f t="shared" si="246"/>
        <v>6</v>
      </c>
      <c r="V1395" s="845"/>
      <c r="W1395" s="1302">
        <f t="shared" si="255"/>
        <v>1</v>
      </c>
    </row>
    <row r="1396" spans="1:23" s="105" customFormat="1" ht="35.25" hidden="1" customHeight="1" outlineLevel="3" thickBot="1" x14ac:dyDescent="0.3">
      <c r="A1396" s="1607"/>
      <c r="B1396" s="1572"/>
      <c r="C1396" s="953" t="s">
        <v>427</v>
      </c>
      <c r="D1396" s="220">
        <v>42917</v>
      </c>
      <c r="E1396" s="220">
        <v>43069</v>
      </c>
      <c r="F1396" s="1555"/>
      <c r="G1396" s="1576"/>
      <c r="H1396" s="953" t="s">
        <v>21</v>
      </c>
      <c r="I1396" s="953" t="s">
        <v>274</v>
      </c>
      <c r="J1396" s="954">
        <v>1</v>
      </c>
      <c r="K1396" s="936" t="s">
        <v>425</v>
      </c>
      <c r="L1396" s="1080" t="s">
        <v>425</v>
      </c>
      <c r="M1396" s="1085" t="str">
        <f t="shared" si="260"/>
        <v/>
      </c>
      <c r="N1396" s="1216" t="str">
        <f t="shared" si="261"/>
        <v/>
      </c>
      <c r="O1396" s="1323"/>
      <c r="P1396" s="1013" t="str">
        <f t="shared" si="254"/>
        <v/>
      </c>
      <c r="Q1396" s="1272"/>
      <c r="R1396" s="1283"/>
      <c r="S1396" s="1014" t="str">
        <f t="shared" si="248"/>
        <v/>
      </c>
      <c r="T1396" s="1231" t="str">
        <f t="shared" si="245"/>
        <v>Sin Iniciar</v>
      </c>
      <c r="U1396" s="1164" t="str">
        <f t="shared" si="246"/>
        <v>6</v>
      </c>
      <c r="V1396" s="845"/>
      <c r="W1396" s="1302">
        <f t="shared" si="255"/>
        <v>1</v>
      </c>
    </row>
    <row r="1397" spans="1:23" s="105" customFormat="1" ht="35.25" hidden="1" customHeight="1" outlineLevel="3" thickBot="1" x14ac:dyDescent="0.3">
      <c r="A1397" s="1607"/>
      <c r="B1397" s="1572"/>
      <c r="C1397" s="953" t="s">
        <v>429</v>
      </c>
      <c r="D1397" s="220">
        <v>42917</v>
      </c>
      <c r="E1397" s="220">
        <v>43069</v>
      </c>
      <c r="F1397" s="1555"/>
      <c r="G1397" s="1576"/>
      <c r="H1397" s="953" t="s">
        <v>21</v>
      </c>
      <c r="I1397" s="953" t="s">
        <v>267</v>
      </c>
      <c r="J1397" s="954">
        <v>1</v>
      </c>
      <c r="K1397" s="936" t="s">
        <v>425</v>
      </c>
      <c r="L1397" s="1080" t="s">
        <v>425</v>
      </c>
      <c r="M1397" s="1085" t="str">
        <f t="shared" si="260"/>
        <v/>
      </c>
      <c r="N1397" s="1216" t="str">
        <f t="shared" si="261"/>
        <v/>
      </c>
      <c r="O1397" s="1323"/>
      <c r="P1397" s="1013" t="str">
        <f t="shared" si="254"/>
        <v/>
      </c>
      <c r="Q1397" s="1272"/>
      <c r="R1397" s="1283"/>
      <c r="S1397" s="1014" t="str">
        <f t="shared" si="248"/>
        <v/>
      </c>
      <c r="T1397" s="1231" t="str">
        <f t="shared" si="245"/>
        <v>Sin Iniciar</v>
      </c>
      <c r="U1397" s="1164" t="str">
        <f t="shared" si="246"/>
        <v>6</v>
      </c>
      <c r="V1397" s="845"/>
      <c r="W1397" s="1302">
        <f t="shared" si="255"/>
        <v>1</v>
      </c>
    </row>
    <row r="1398" spans="1:23" s="105" customFormat="1" ht="15" hidden="1" customHeight="1" outlineLevel="3" thickBot="1" x14ac:dyDescent="0.3">
      <c r="A1398" s="1607"/>
      <c r="B1398" s="1572"/>
      <c r="C1398" s="953" t="s">
        <v>430</v>
      </c>
      <c r="D1398" s="220">
        <v>42917</v>
      </c>
      <c r="E1398" s="220">
        <v>43069</v>
      </c>
      <c r="F1398" s="1555"/>
      <c r="G1398" s="1576"/>
      <c r="H1398" s="953" t="s">
        <v>21</v>
      </c>
      <c r="I1398" s="953" t="s">
        <v>299</v>
      </c>
      <c r="J1398" s="954">
        <v>1</v>
      </c>
      <c r="K1398" s="955">
        <v>1800000</v>
      </c>
      <c r="L1398" s="1081">
        <v>1800000</v>
      </c>
      <c r="M1398" s="1085" t="str">
        <f t="shared" si="260"/>
        <v/>
      </c>
      <c r="N1398" s="1216" t="str">
        <f t="shared" si="261"/>
        <v/>
      </c>
      <c r="O1398" s="1323"/>
      <c r="P1398" s="1013" t="str">
        <f t="shared" si="254"/>
        <v/>
      </c>
      <c r="Q1398" s="1272"/>
      <c r="R1398" s="1283"/>
      <c r="S1398" s="1014" t="str">
        <f t="shared" si="248"/>
        <v/>
      </c>
      <c r="T1398" s="1231" t="str">
        <f t="shared" si="245"/>
        <v>Sin Iniciar</v>
      </c>
      <c r="U1398" s="1164" t="str">
        <f t="shared" si="246"/>
        <v>6</v>
      </c>
      <c r="V1398" s="845"/>
      <c r="W1398" s="1302">
        <f t="shared" si="255"/>
        <v>1</v>
      </c>
    </row>
    <row r="1399" spans="1:23" s="105" customFormat="1" ht="39" hidden="1" customHeight="1" outlineLevel="3" thickBot="1" x14ac:dyDescent="0.3">
      <c r="A1399" s="1607"/>
      <c r="B1399" s="1053" t="s">
        <v>368</v>
      </c>
      <c r="C1399" s="953" t="s">
        <v>433</v>
      </c>
      <c r="D1399" s="957">
        <v>42750</v>
      </c>
      <c r="E1399" s="957">
        <v>42794</v>
      </c>
      <c r="F1399" s="983" t="s">
        <v>434</v>
      </c>
      <c r="G1399" s="1037" t="s">
        <v>435</v>
      </c>
      <c r="H1399" s="953" t="s">
        <v>21</v>
      </c>
      <c r="I1399" s="953" t="s">
        <v>22</v>
      </c>
      <c r="J1399" s="954">
        <v>2</v>
      </c>
      <c r="K1399" s="68">
        <v>20700000</v>
      </c>
      <c r="L1399" s="1056">
        <f>+J1399*K1399</f>
        <v>41400000</v>
      </c>
      <c r="M1399" s="1085">
        <f t="shared" si="260"/>
        <v>44</v>
      </c>
      <c r="N1399" s="1216" t="str">
        <f t="shared" si="261"/>
        <v>X</v>
      </c>
      <c r="O1399" s="1323" t="s">
        <v>2328</v>
      </c>
      <c r="P1399" s="1013">
        <f t="shared" si="254"/>
        <v>1</v>
      </c>
      <c r="Q1399" s="1272">
        <v>1</v>
      </c>
      <c r="R1399" s="1283">
        <f>+Q1399</f>
        <v>1</v>
      </c>
      <c r="S1399" s="1014">
        <f t="shared" si="248"/>
        <v>1</v>
      </c>
      <c r="T1399" s="1231" t="str">
        <f t="shared" ref="T1399:T1410" si="262">+IF(S1399="","Sin Iniciar",IF(S1399&lt;0.6,"Crítico",IF(S1399&lt;0.9,"En Proceso",IF(AND(P1399=1,Q1399=1,S1399=1),"Terminado","Normal"))))</f>
        <v>Terminado</v>
      </c>
      <c r="U1399" s="1164" t="str">
        <f t="shared" ref="U1399:U1411" si="263">+IF(T1399="","",IF(T1399="Sin Iniciar","6",IF(T1399="Crítico","L",IF(T1399="En Proceso","K",IF(T1399="Normal","J","B")))))</f>
        <v>B</v>
      </c>
      <c r="V1399" s="845" t="s">
        <v>2025</v>
      </c>
      <c r="W1399" s="1302">
        <f t="shared" si="255"/>
        <v>0</v>
      </c>
    </row>
    <row r="1400" spans="1:23" s="105" customFormat="1" ht="39" hidden="1" customHeight="1" outlineLevel="3" thickBot="1" x14ac:dyDescent="0.3">
      <c r="A1400" s="1607"/>
      <c r="B1400" s="1609" t="s">
        <v>438</v>
      </c>
      <c r="C1400" s="971" t="s">
        <v>439</v>
      </c>
      <c r="D1400" s="948"/>
      <c r="E1400" s="948"/>
      <c r="F1400" s="1051" t="s">
        <v>440</v>
      </c>
      <c r="G1400" s="1038" t="s">
        <v>441</v>
      </c>
      <c r="H1400" s="971" t="s">
        <v>28</v>
      </c>
      <c r="I1400" s="971"/>
      <c r="J1400" s="956"/>
      <c r="K1400" s="297"/>
      <c r="L1400" s="1079"/>
      <c r="M1400" s="1085" t="str">
        <f t="shared" si="260"/>
        <v/>
      </c>
      <c r="N1400" s="1216" t="str">
        <f t="shared" si="261"/>
        <v/>
      </c>
      <c r="O1400" s="1323"/>
      <c r="P1400" s="1013" t="str">
        <f t="shared" si="254"/>
        <v/>
      </c>
      <c r="Q1400" s="1272"/>
      <c r="R1400" s="1283"/>
      <c r="S1400" s="1014" t="str">
        <f t="shared" si="248"/>
        <v/>
      </c>
      <c r="T1400" s="1231" t="str">
        <f t="shared" si="262"/>
        <v>Sin Iniciar</v>
      </c>
      <c r="U1400" s="1164" t="str">
        <f t="shared" si="263"/>
        <v>6</v>
      </c>
      <c r="V1400" s="845"/>
      <c r="W1400" s="1302">
        <f t="shared" si="255"/>
        <v>1</v>
      </c>
    </row>
    <row r="1401" spans="1:23" s="105" customFormat="1" ht="166.5" hidden="1" customHeight="1" outlineLevel="3" thickBot="1" x14ac:dyDescent="0.3">
      <c r="A1401" s="1607"/>
      <c r="B1401" s="1609"/>
      <c r="C1401" s="971" t="s">
        <v>442</v>
      </c>
      <c r="D1401" s="999"/>
      <c r="E1401" s="1000"/>
      <c r="F1401" s="1051" t="s">
        <v>443</v>
      </c>
      <c r="G1401" s="1038"/>
      <c r="H1401" s="971"/>
      <c r="I1401" s="971"/>
      <c r="J1401" s="956"/>
      <c r="K1401" s="297"/>
      <c r="L1401" s="1079"/>
      <c r="M1401" s="1085" t="str">
        <f t="shared" si="260"/>
        <v/>
      </c>
      <c r="N1401" s="1216" t="str">
        <f t="shared" si="261"/>
        <v/>
      </c>
      <c r="O1401" s="1323"/>
      <c r="P1401" s="1013" t="str">
        <f t="shared" si="254"/>
        <v/>
      </c>
      <c r="Q1401" s="1272"/>
      <c r="R1401" s="1283"/>
      <c r="S1401" s="1014" t="str">
        <f t="shared" si="248"/>
        <v/>
      </c>
      <c r="T1401" s="1231" t="str">
        <f t="shared" si="262"/>
        <v>Sin Iniciar</v>
      </c>
      <c r="U1401" s="1164" t="str">
        <f t="shared" si="263"/>
        <v>6</v>
      </c>
      <c r="V1401" s="845"/>
      <c r="W1401" s="1302">
        <f t="shared" si="255"/>
        <v>1</v>
      </c>
    </row>
    <row r="1402" spans="1:23" s="105" customFormat="1" ht="204" hidden="1" customHeight="1" outlineLevel="3" thickBot="1" x14ac:dyDescent="0.3">
      <c r="A1402" s="1607"/>
      <c r="B1402" s="1609"/>
      <c r="C1402" s="971" t="s">
        <v>147</v>
      </c>
      <c r="D1402" s="999"/>
      <c r="E1402" s="1000"/>
      <c r="F1402" s="1051" t="s">
        <v>444</v>
      </c>
      <c r="G1402" s="1038"/>
      <c r="H1402" s="971"/>
      <c r="I1402" s="971"/>
      <c r="J1402" s="956"/>
      <c r="K1402" s="297"/>
      <c r="L1402" s="1079"/>
      <c r="M1402" s="1085" t="str">
        <f t="shared" si="260"/>
        <v/>
      </c>
      <c r="N1402" s="1216" t="str">
        <f t="shared" si="261"/>
        <v/>
      </c>
      <c r="O1402" s="1323"/>
      <c r="P1402" s="1013" t="str">
        <f t="shared" si="254"/>
        <v/>
      </c>
      <c r="Q1402" s="1272"/>
      <c r="R1402" s="1283"/>
      <c r="S1402" s="1014" t="str">
        <f t="shared" ref="S1402:S1408" si="264">IF(P1402="","",IF(Q1402&gt;P1402,1,(Q1402/P1402)))</f>
        <v/>
      </c>
      <c r="T1402" s="1231" t="str">
        <f t="shared" si="262"/>
        <v>Sin Iniciar</v>
      </c>
      <c r="U1402" s="1164" t="str">
        <f t="shared" si="263"/>
        <v>6</v>
      </c>
      <c r="V1402" s="845"/>
      <c r="W1402" s="1302">
        <f t="shared" si="255"/>
        <v>1</v>
      </c>
    </row>
    <row r="1403" spans="1:23" s="105" customFormat="1" ht="35.25" hidden="1" customHeight="1" outlineLevel="3" thickBot="1" x14ac:dyDescent="0.3">
      <c r="A1403" s="1607"/>
      <c r="B1403" s="1609"/>
      <c r="C1403" s="1611" t="s">
        <v>445</v>
      </c>
      <c r="D1403" s="999"/>
      <c r="E1403" s="1000"/>
      <c r="F1403" s="1051" t="s">
        <v>446</v>
      </c>
      <c r="G1403" s="1038"/>
      <c r="H1403" s="971" t="s">
        <v>21</v>
      </c>
      <c r="I1403" s="971"/>
      <c r="J1403" s="956"/>
      <c r="K1403" s="297"/>
      <c r="L1403" s="1079"/>
      <c r="M1403" s="1085" t="str">
        <f t="shared" si="260"/>
        <v/>
      </c>
      <c r="N1403" s="1216" t="str">
        <f t="shared" si="261"/>
        <v/>
      </c>
      <c r="O1403" s="1323"/>
      <c r="P1403" s="1013" t="str">
        <f t="shared" ref="P1403:P1408" si="265">+IF(N1403="","",IFERROR(IF(MONTH($C$2)&lt;MONTH(D1403),"",IF(E1403&lt;$C$2,1,IF(D1403&lt;$C$2,($C$2-D1403)/(E1403-D1403),0))),0))</f>
        <v/>
      </c>
      <c r="Q1403" s="1272"/>
      <c r="R1403" s="1283"/>
      <c r="S1403" s="1014" t="str">
        <f t="shared" si="264"/>
        <v/>
      </c>
      <c r="T1403" s="1231" t="str">
        <f t="shared" si="262"/>
        <v>Sin Iniciar</v>
      </c>
      <c r="U1403" s="1164" t="str">
        <f t="shared" si="263"/>
        <v>6</v>
      </c>
      <c r="V1403" s="845"/>
      <c r="W1403" s="1302">
        <f t="shared" si="255"/>
        <v>1</v>
      </c>
    </row>
    <row r="1404" spans="1:23" s="105" customFormat="1" ht="35.25" hidden="1" customHeight="1" outlineLevel="3" thickBot="1" x14ac:dyDescent="0.3">
      <c r="A1404" s="1607"/>
      <c r="B1404" s="1609"/>
      <c r="C1404" s="1611"/>
      <c r="D1404" s="999"/>
      <c r="E1404" s="1000"/>
      <c r="F1404" s="1051" t="s">
        <v>447</v>
      </c>
      <c r="G1404" s="1038"/>
      <c r="H1404" s="971" t="s">
        <v>89</v>
      </c>
      <c r="I1404" s="971"/>
      <c r="J1404" s="956"/>
      <c r="K1404" s="297"/>
      <c r="L1404" s="1079"/>
      <c r="M1404" s="1085" t="str">
        <f t="shared" si="260"/>
        <v/>
      </c>
      <c r="N1404" s="1216" t="str">
        <f t="shared" si="261"/>
        <v/>
      </c>
      <c r="O1404" s="1323"/>
      <c r="P1404" s="1013" t="str">
        <f t="shared" si="265"/>
        <v/>
      </c>
      <c r="Q1404" s="1272"/>
      <c r="R1404" s="1283"/>
      <c r="S1404" s="1014" t="str">
        <f t="shared" si="264"/>
        <v/>
      </c>
      <c r="T1404" s="1231" t="str">
        <f t="shared" si="262"/>
        <v>Sin Iniciar</v>
      </c>
      <c r="U1404" s="1164" t="str">
        <f t="shared" si="263"/>
        <v>6</v>
      </c>
      <c r="V1404" s="845"/>
      <c r="W1404" s="1302">
        <f t="shared" si="255"/>
        <v>1</v>
      </c>
    </row>
    <row r="1405" spans="1:23" s="105" customFormat="1" ht="35.25" hidden="1" customHeight="1" outlineLevel="3" thickBot="1" x14ac:dyDescent="0.3">
      <c r="A1405" s="1607"/>
      <c r="B1405" s="1609"/>
      <c r="C1405" s="1611" t="s">
        <v>448</v>
      </c>
      <c r="D1405" s="999"/>
      <c r="E1405" s="1000"/>
      <c r="F1405" s="1051" t="s">
        <v>449</v>
      </c>
      <c r="G1405" s="1038"/>
      <c r="H1405" s="971" t="s">
        <v>21</v>
      </c>
      <c r="I1405" s="971"/>
      <c r="J1405" s="956"/>
      <c r="K1405" s="297"/>
      <c r="L1405" s="1079"/>
      <c r="M1405" s="1085" t="str">
        <f t="shared" si="260"/>
        <v/>
      </c>
      <c r="N1405" s="1216" t="str">
        <f t="shared" si="261"/>
        <v/>
      </c>
      <c r="O1405" s="1323"/>
      <c r="P1405" s="1013" t="str">
        <f t="shared" si="265"/>
        <v/>
      </c>
      <c r="Q1405" s="1272"/>
      <c r="R1405" s="1283"/>
      <c r="S1405" s="1014" t="str">
        <f t="shared" si="264"/>
        <v/>
      </c>
      <c r="T1405" s="1231" t="str">
        <f t="shared" si="262"/>
        <v>Sin Iniciar</v>
      </c>
      <c r="U1405" s="1164" t="str">
        <f t="shared" si="263"/>
        <v>6</v>
      </c>
      <c r="V1405" s="845"/>
      <c r="W1405" s="1302">
        <f t="shared" si="255"/>
        <v>1</v>
      </c>
    </row>
    <row r="1406" spans="1:23" s="105" customFormat="1" ht="35.25" hidden="1" customHeight="1" outlineLevel="3" thickBot="1" x14ac:dyDescent="0.3">
      <c r="A1406" s="1607"/>
      <c r="B1406" s="1609"/>
      <c r="C1406" s="1611"/>
      <c r="D1406" s="999"/>
      <c r="E1406" s="1000"/>
      <c r="F1406" s="1051" t="s">
        <v>450</v>
      </c>
      <c r="G1406" s="1038"/>
      <c r="H1406" s="971" t="s">
        <v>89</v>
      </c>
      <c r="I1406" s="971"/>
      <c r="J1406" s="956"/>
      <c r="K1406" s="297"/>
      <c r="L1406" s="1079"/>
      <c r="M1406" s="1085" t="str">
        <f t="shared" si="260"/>
        <v/>
      </c>
      <c r="N1406" s="1216" t="str">
        <f t="shared" si="261"/>
        <v/>
      </c>
      <c r="O1406" s="1323"/>
      <c r="P1406" s="1013" t="str">
        <f t="shared" si="265"/>
        <v/>
      </c>
      <c r="Q1406" s="1272"/>
      <c r="R1406" s="1283"/>
      <c r="S1406" s="1014" t="str">
        <f t="shared" si="264"/>
        <v/>
      </c>
      <c r="T1406" s="1231" t="str">
        <f t="shared" si="262"/>
        <v>Sin Iniciar</v>
      </c>
      <c r="U1406" s="1164" t="str">
        <f t="shared" si="263"/>
        <v>6</v>
      </c>
      <c r="V1406" s="845"/>
      <c r="W1406" s="1302">
        <f t="shared" si="255"/>
        <v>1</v>
      </c>
    </row>
    <row r="1407" spans="1:23" s="105" customFormat="1" ht="35.25" hidden="1" customHeight="1" outlineLevel="3" thickBot="1" x14ac:dyDescent="0.3">
      <c r="A1407" s="1607"/>
      <c r="B1407" s="1609"/>
      <c r="C1407" s="956" t="s">
        <v>451</v>
      </c>
      <c r="D1407" s="970"/>
      <c r="E1407" s="970"/>
      <c r="F1407" s="1051" t="s">
        <v>452</v>
      </c>
      <c r="G1407" s="1038" t="s">
        <v>371</v>
      </c>
      <c r="H1407" s="971" t="s">
        <v>21</v>
      </c>
      <c r="I1407" s="971"/>
      <c r="J1407" s="956"/>
      <c r="K1407" s="297"/>
      <c r="L1407" s="1079">
        <v>12000000</v>
      </c>
      <c r="M1407" s="1085" t="str">
        <f t="shared" si="260"/>
        <v/>
      </c>
      <c r="N1407" s="1216" t="str">
        <f t="shared" si="261"/>
        <v/>
      </c>
      <c r="O1407" s="1323"/>
      <c r="P1407" s="1013" t="str">
        <f t="shared" si="265"/>
        <v/>
      </c>
      <c r="Q1407" s="1272"/>
      <c r="R1407" s="1283"/>
      <c r="S1407" s="1014" t="str">
        <f t="shared" si="264"/>
        <v/>
      </c>
      <c r="T1407" s="1231" t="str">
        <f t="shared" si="262"/>
        <v>Sin Iniciar</v>
      </c>
      <c r="U1407" s="1164" t="str">
        <f t="shared" si="263"/>
        <v>6</v>
      </c>
      <c r="V1407" s="845"/>
      <c r="W1407" s="1302">
        <f t="shared" si="255"/>
        <v>1</v>
      </c>
    </row>
    <row r="1408" spans="1:23" s="105" customFormat="1" ht="35.25" hidden="1" customHeight="1" outlineLevel="3" thickBot="1" x14ac:dyDescent="0.3">
      <c r="A1408" s="1608"/>
      <c r="B1408" s="1610"/>
      <c r="C1408" s="1208" t="s">
        <v>66</v>
      </c>
      <c r="D1408" s="1209"/>
      <c r="E1408" s="1209"/>
      <c r="F1408" s="1210" t="s">
        <v>453</v>
      </c>
      <c r="G1408" s="1211" t="s">
        <v>454</v>
      </c>
      <c r="H1408" s="1208" t="s">
        <v>66</v>
      </c>
      <c r="I1408" s="1208" t="s">
        <v>303</v>
      </c>
      <c r="J1408" s="1212">
        <v>1</v>
      </c>
      <c r="K1408" s="1213"/>
      <c r="L1408" s="1214"/>
      <c r="M1408" s="1142" t="str">
        <f t="shared" si="260"/>
        <v/>
      </c>
      <c r="N1408" s="1227" t="str">
        <f t="shared" si="261"/>
        <v/>
      </c>
      <c r="O1408" s="1329"/>
      <c r="P1408" s="1096" t="str">
        <f t="shared" si="265"/>
        <v/>
      </c>
      <c r="Q1408" s="1279"/>
      <c r="R1408" s="1295"/>
      <c r="S1408" s="1097" t="str">
        <f t="shared" si="264"/>
        <v/>
      </c>
      <c r="T1408" s="1240" t="str">
        <f t="shared" si="262"/>
        <v>Sin Iniciar</v>
      </c>
      <c r="U1408" s="1170" t="str">
        <f t="shared" si="263"/>
        <v>6</v>
      </c>
      <c r="V1408" s="846"/>
      <c r="W1408" s="1302">
        <f t="shared" si="255"/>
        <v>1</v>
      </c>
    </row>
    <row r="1409" spans="1:25" s="1178" customFormat="1" ht="30" hidden="1" customHeight="1" outlineLevel="2" collapsed="1" thickBot="1" x14ac:dyDescent="0.3">
      <c r="A1409" s="1564" t="s">
        <v>2062</v>
      </c>
      <c r="B1409" s="1565"/>
      <c r="C1409" s="1566"/>
      <c r="D1409" s="1143"/>
      <c r="E1409" s="1144"/>
      <c r="F1409" s="1175"/>
      <c r="G1409" s="1177"/>
      <c r="H1409" s="1152"/>
      <c r="I1409" s="1153"/>
      <c r="J1409" s="1154"/>
      <c r="K1409" s="1152"/>
      <c r="L1409" s="1155"/>
      <c r="M1409" s="1147" t="str">
        <f t="shared" si="260"/>
        <v/>
      </c>
      <c r="N1409" s="1270"/>
      <c r="O1409" s="1330"/>
      <c r="P1409" s="1149">
        <f>+IFERROR(SUMPRODUCT(P1339:P1408,M1339:M1408)/SUM(M1339:M1408),0)</f>
        <v>0.25335520429466152</v>
      </c>
      <c r="Q1409" s="1161">
        <f>+IFERROR(SUMPRODUCT(Q1363:Q1408,M1363:M1408)/SUM(M1363:M1408),0)</f>
        <v>0.21984460913220183</v>
      </c>
      <c r="R1409" s="1292">
        <f>+IFERROR(SUMPRODUCT(R1339:R1408,M1339:M1408)/SUM(M1339:M1408),0)</f>
        <v>0.18874440799284223</v>
      </c>
      <c r="S1409" s="1149">
        <f>+Q1409/P1409</f>
        <v>0.86773275387907323</v>
      </c>
      <c r="T1409" s="1238" t="str">
        <f t="shared" si="262"/>
        <v>En Proceso</v>
      </c>
      <c r="U1409" s="1172" t="str">
        <f t="shared" si="263"/>
        <v>K</v>
      </c>
      <c r="V1409" s="1150"/>
      <c r="W1409" s="1302">
        <f t="shared" si="255"/>
        <v>0.8112555920071578</v>
      </c>
    </row>
    <row r="1410" spans="1:25" s="1178" customFormat="1" ht="167.25" customHeight="1" outlineLevel="1" collapsed="1" thickBot="1" x14ac:dyDescent="0.3">
      <c r="A1410" s="1587" t="s">
        <v>2041</v>
      </c>
      <c r="B1410" s="1588"/>
      <c r="C1410" s="1588"/>
      <c r="D1410" s="1242"/>
      <c r="E1410" s="1242"/>
      <c r="F1410" s="1242"/>
      <c r="G1410" s="1242"/>
      <c r="H1410" s="1242"/>
      <c r="I1410" s="1242"/>
      <c r="J1410" s="1242"/>
      <c r="K1410" s="1242"/>
      <c r="L1410" s="1242"/>
      <c r="M1410" s="1242"/>
      <c r="N1410" s="1242"/>
      <c r="O1410" s="1242"/>
      <c r="P1410" s="1298">
        <f>+AVERAGE(P1409,P1338)</f>
        <v>0.20888868889960135</v>
      </c>
      <c r="Q1410" s="1306">
        <f>+AVERAGE(Q1409,Q1338)</f>
        <v>0.18733398637004706</v>
      </c>
      <c r="R1410" s="1310">
        <f>+AVERAGE(R1338,R1409)</f>
        <v>0.17178388580036724</v>
      </c>
      <c r="S1410" s="1244">
        <f>+Q1410/P1410</f>
        <v>0.89681249548215514</v>
      </c>
      <c r="T1410" s="1245" t="str">
        <f t="shared" si="262"/>
        <v>En Proceso</v>
      </c>
      <c r="U1410" s="1247" t="str">
        <f t="shared" si="263"/>
        <v>K</v>
      </c>
      <c r="V1410" s="1332"/>
      <c r="W1410" s="1548">
        <f t="shared" si="255"/>
        <v>0.8282161141996327</v>
      </c>
      <c r="X1410" s="1549" t="s">
        <v>2409</v>
      </c>
    </row>
    <row r="1411" spans="1:25" ht="184.5" customHeight="1" thickBot="1" x14ac:dyDescent="0.3">
      <c r="A1411" s="1584" t="s">
        <v>2042</v>
      </c>
      <c r="B1411" s="1585"/>
      <c r="C1411" s="1586"/>
      <c r="D1411" s="1297"/>
      <c r="E1411" s="1297"/>
      <c r="F1411" s="1297"/>
      <c r="G1411" s="1297"/>
      <c r="H1411" s="1297"/>
      <c r="I1411" s="1297"/>
      <c r="J1411" s="1297"/>
      <c r="K1411" s="1297"/>
      <c r="L1411" s="1297"/>
      <c r="M1411" s="1297"/>
      <c r="N1411" s="1297"/>
      <c r="O1411" s="1297"/>
      <c r="P1411" s="1299">
        <f>+AVERAGE(P1410,P1291,P186,P117)</f>
        <v>0.21113686600049814</v>
      </c>
      <c r="Q1411" s="1307">
        <f>+AVERAGE(Q1410,Q1291,Q186,Q117)</f>
        <v>0.19485865862644003</v>
      </c>
      <c r="R1411" s="1311">
        <f>+Q1411</f>
        <v>0.19485865862644003</v>
      </c>
      <c r="S1411" s="1248">
        <f>+Q1411/P1411</f>
        <v>0.92290210761194258</v>
      </c>
      <c r="T1411" s="1249" t="str">
        <f t="shared" ref="T1411" si="266">+IF(S1411="","Sin Iniciar",IF(S1411&lt;0.6,"Crítico",IF(S1411&lt;0.9,"En Proceso",IF(AND(P1411=1,Q1411=1,S1411=1),"Terminado","Normal"))))</f>
        <v>Normal</v>
      </c>
      <c r="U1411" s="1250" t="str">
        <f t="shared" si="263"/>
        <v>J</v>
      </c>
      <c r="V1411" s="1296"/>
      <c r="W1411" s="1547">
        <f t="shared" si="255"/>
        <v>0.80514134137355997</v>
      </c>
      <c r="X1411" s="1549" t="s">
        <v>2410</v>
      </c>
      <c r="Y1411" s="1178"/>
    </row>
    <row r="1412" spans="1:25" ht="84" customHeight="1" thickBot="1" x14ac:dyDescent="0.3">
      <c r="R1412" s="1577" t="s">
        <v>2068</v>
      </c>
      <c r="S1412" s="1578"/>
      <c r="T1412" s="1578"/>
      <c r="U1412" s="1578"/>
      <c r="V1412" s="200"/>
      <c r="W1412" s="1308" t="s">
        <v>2067</v>
      </c>
    </row>
    <row r="1413" spans="1:25" ht="52.5" customHeight="1" thickBot="1" x14ac:dyDescent="0.3">
      <c r="R1413" s="1579"/>
      <c r="S1413" s="1580"/>
      <c r="T1413" s="1580"/>
      <c r="U1413" s="1580"/>
      <c r="V1413" s="200"/>
      <c r="W1413" s="1309" t="s">
        <v>2411</v>
      </c>
    </row>
    <row r="1414" spans="1:25" ht="87.75" customHeight="1" thickBot="1" x14ac:dyDescent="0.3">
      <c r="B1414" s="106"/>
      <c r="D1414" s="106"/>
      <c r="E1414" s="106"/>
      <c r="F1414" s="106"/>
      <c r="H1414" s="106"/>
      <c r="I1414" s="106"/>
      <c r="J1414" s="106"/>
      <c r="K1414" s="106"/>
      <c r="L1414" s="106"/>
      <c r="M1414" s="106"/>
      <c r="N1414" s="106"/>
      <c r="P1414" s="106"/>
      <c r="R1414" s="1581" t="s">
        <v>2069</v>
      </c>
      <c r="S1414" s="1582"/>
      <c r="T1414" s="1582"/>
      <c r="U1414" s="1583"/>
      <c r="V1414" s="1296"/>
      <c r="W1414" s="1551">
        <v>0.92</v>
      </c>
    </row>
    <row r="1415" spans="1:25" ht="15.75" thickTop="1" x14ac:dyDescent="0.25">
      <c r="B1415" s="106"/>
      <c r="D1415" s="106"/>
      <c r="E1415" s="106"/>
      <c r="F1415" s="106"/>
      <c r="H1415" s="106"/>
      <c r="I1415" s="106"/>
      <c r="J1415" s="106"/>
      <c r="K1415" s="106"/>
      <c r="L1415" s="106"/>
      <c r="M1415" s="106"/>
      <c r="N1415" s="106"/>
      <c r="P1415" s="106"/>
    </row>
    <row r="1416" spans="1:25" x14ac:dyDescent="0.25">
      <c r="B1416" s="106"/>
      <c r="D1416" s="106"/>
      <c r="E1416" s="106"/>
      <c r="F1416" s="106"/>
      <c r="H1416" s="106"/>
      <c r="I1416" s="106"/>
      <c r="J1416" s="106"/>
      <c r="K1416" s="106"/>
      <c r="L1416" s="106"/>
      <c r="M1416" s="106"/>
      <c r="N1416" s="106"/>
      <c r="P1416" s="106"/>
      <c r="W1416" s="1251"/>
    </row>
    <row r="1417" spans="1:25" ht="15.75" thickBot="1" x14ac:dyDescent="0.3"/>
    <row r="1418" spans="1:25" ht="24.75" thickBot="1" x14ac:dyDescent="0.3">
      <c r="P1418" s="2186" t="s">
        <v>2412</v>
      </c>
      <c r="Q1418" s="2187" t="s">
        <v>2413</v>
      </c>
      <c r="R1418" s="2188" t="s">
        <v>2414</v>
      </c>
      <c r="S1418" s="2187" t="s">
        <v>2415</v>
      </c>
      <c r="T1418" s="2188" t="s">
        <v>2416</v>
      </c>
      <c r="U1418" s="2187">
        <v>1</v>
      </c>
    </row>
    <row r="1000317" spans="2:28" x14ac:dyDescent="0.25">
      <c r="B1000317" s="106"/>
      <c r="D1000317" s="106"/>
      <c r="E1000317" s="106"/>
      <c r="F1000317" s="106"/>
      <c r="H1000317" s="106"/>
      <c r="I1000317" s="106"/>
      <c r="J1000317" s="106"/>
      <c r="K1000317" s="106"/>
      <c r="L1000317" s="106"/>
      <c r="M1000317" s="106"/>
      <c r="N1000317" s="106"/>
      <c r="P1000317" s="106"/>
      <c r="T1000317" s="106"/>
      <c r="AA1000317" s="106">
        <v>1</v>
      </c>
      <c r="AB1000317" s="106" t="s">
        <v>22</v>
      </c>
    </row>
    <row r="1000318" spans="2:28" x14ac:dyDescent="0.25">
      <c r="B1000318" s="106"/>
      <c r="D1000318" s="106"/>
      <c r="E1000318" s="106"/>
      <c r="F1000318" s="106"/>
      <c r="H1000318" s="106"/>
      <c r="I1000318" s="106"/>
      <c r="J1000318" s="106"/>
      <c r="K1000318" s="106"/>
      <c r="L1000318" s="106"/>
      <c r="M1000318" s="106"/>
      <c r="N1000318" s="106"/>
      <c r="P1000318" s="106"/>
      <c r="T1000318" s="106"/>
      <c r="AA1000318" s="106">
        <v>2</v>
      </c>
      <c r="AB1000318" s="106" t="s">
        <v>29</v>
      </c>
    </row>
    <row r="1000319" spans="2:28" x14ac:dyDescent="0.25">
      <c r="B1000319" s="106"/>
      <c r="D1000319" s="106"/>
      <c r="E1000319" s="106"/>
      <c r="F1000319" s="106"/>
      <c r="H1000319" s="106"/>
      <c r="I1000319" s="106"/>
      <c r="J1000319" s="106"/>
      <c r="K1000319" s="106"/>
      <c r="L1000319" s="106"/>
      <c r="M1000319" s="106"/>
      <c r="N1000319" s="106"/>
      <c r="P1000319" s="106"/>
      <c r="T1000319" s="106"/>
      <c r="AA1000319" s="106">
        <v>3</v>
      </c>
      <c r="AB1000319" s="106" t="s">
        <v>303</v>
      </c>
    </row>
    <row r="1000320" spans="2:28" x14ac:dyDescent="0.25">
      <c r="B1000320" s="106"/>
      <c r="D1000320" s="106"/>
      <c r="E1000320" s="106"/>
      <c r="F1000320" s="106"/>
      <c r="H1000320" s="106"/>
      <c r="I1000320" s="106"/>
      <c r="J1000320" s="106"/>
      <c r="K1000320" s="106"/>
      <c r="L1000320" s="106"/>
      <c r="M1000320" s="106"/>
      <c r="N1000320" s="106"/>
      <c r="P1000320" s="106"/>
      <c r="T1000320" s="106"/>
      <c r="AA1000320" s="106">
        <v>4</v>
      </c>
      <c r="AB1000320" s="106" t="s">
        <v>111</v>
      </c>
    </row>
    <row r="1000321" spans="2:28" x14ac:dyDescent="0.25">
      <c r="B1000321" s="106"/>
      <c r="D1000321" s="106"/>
      <c r="E1000321" s="106"/>
      <c r="F1000321" s="106"/>
      <c r="H1000321" s="106"/>
      <c r="I1000321" s="106"/>
      <c r="J1000321" s="106"/>
      <c r="K1000321" s="106"/>
      <c r="L1000321" s="106"/>
      <c r="M1000321" s="106"/>
      <c r="N1000321" s="106"/>
      <c r="P1000321" s="106"/>
      <c r="T1000321" s="106"/>
      <c r="AA1000321" s="106">
        <v>5</v>
      </c>
      <c r="AB1000321" s="106" t="s">
        <v>55</v>
      </c>
    </row>
    <row r="1000322" spans="2:28" x14ac:dyDescent="0.25">
      <c r="B1000322" s="106"/>
      <c r="D1000322" s="106"/>
      <c r="E1000322" s="106"/>
      <c r="F1000322" s="106"/>
      <c r="H1000322" s="106"/>
      <c r="I1000322" s="106"/>
      <c r="J1000322" s="106"/>
      <c r="K1000322" s="106"/>
      <c r="L1000322" s="106"/>
      <c r="M1000322" s="106"/>
      <c r="N1000322" s="106"/>
      <c r="P1000322" s="106"/>
      <c r="T1000322" s="106"/>
      <c r="AA1000322" s="106">
        <v>6</v>
      </c>
      <c r="AB1000322" s="106" t="s">
        <v>81</v>
      </c>
    </row>
    <row r="1000323" spans="2:28" x14ac:dyDescent="0.25">
      <c r="B1000323" s="106"/>
      <c r="D1000323" s="106"/>
      <c r="E1000323" s="106"/>
      <c r="F1000323" s="106"/>
      <c r="H1000323" s="106"/>
      <c r="I1000323" s="106"/>
      <c r="J1000323" s="106"/>
      <c r="K1000323" s="106"/>
      <c r="L1000323" s="106"/>
      <c r="M1000323" s="106"/>
      <c r="N1000323" s="106"/>
      <c r="P1000323" s="106"/>
      <c r="T1000323" s="106"/>
      <c r="AA1000323" s="106">
        <v>7</v>
      </c>
      <c r="AB1000323" s="106" t="s">
        <v>338</v>
      </c>
    </row>
    <row r="1000324" spans="2:28" x14ac:dyDescent="0.25">
      <c r="B1000324" s="106"/>
      <c r="D1000324" s="106"/>
      <c r="E1000324" s="106"/>
      <c r="F1000324" s="106"/>
      <c r="H1000324" s="106"/>
      <c r="I1000324" s="106"/>
      <c r="J1000324" s="106"/>
      <c r="K1000324" s="106"/>
      <c r="L1000324" s="106"/>
      <c r="M1000324" s="106"/>
      <c r="N1000324" s="106"/>
      <c r="P1000324" s="106"/>
      <c r="T1000324" s="106"/>
      <c r="AA1000324" s="106">
        <v>8</v>
      </c>
      <c r="AB1000324" s="106" t="s">
        <v>107</v>
      </c>
    </row>
    <row r="1000325" spans="2:28" x14ac:dyDescent="0.25">
      <c r="B1000325" s="106"/>
      <c r="D1000325" s="106"/>
      <c r="E1000325" s="106"/>
      <c r="F1000325" s="106"/>
      <c r="H1000325" s="106"/>
      <c r="I1000325" s="106"/>
      <c r="J1000325" s="106"/>
      <c r="K1000325" s="106"/>
      <c r="L1000325" s="106"/>
      <c r="M1000325" s="106"/>
      <c r="N1000325" s="106"/>
      <c r="P1000325" s="106"/>
      <c r="T1000325" s="106"/>
      <c r="AA1000325" s="106">
        <v>9</v>
      </c>
      <c r="AB1000325" s="106" t="s">
        <v>274</v>
      </c>
    </row>
    <row r="1000326" spans="2:28" x14ac:dyDescent="0.25">
      <c r="B1000326" s="106"/>
      <c r="D1000326" s="106"/>
      <c r="E1000326" s="106"/>
      <c r="F1000326" s="106"/>
      <c r="H1000326" s="106"/>
      <c r="I1000326" s="106"/>
      <c r="J1000326" s="106"/>
      <c r="K1000326" s="106"/>
      <c r="L1000326" s="106"/>
      <c r="M1000326" s="106"/>
      <c r="N1000326" s="106"/>
      <c r="P1000326" s="106"/>
      <c r="T1000326" s="106"/>
      <c r="AA1000326" s="106">
        <v>10</v>
      </c>
      <c r="AB1000326" s="106" t="s">
        <v>267</v>
      </c>
    </row>
    <row r="1000327" spans="2:28" x14ac:dyDescent="0.25">
      <c r="B1000327" s="106"/>
      <c r="D1000327" s="106"/>
      <c r="E1000327" s="106"/>
      <c r="F1000327" s="106"/>
      <c r="H1000327" s="106"/>
      <c r="I1000327" s="106"/>
      <c r="J1000327" s="106"/>
      <c r="K1000327" s="106"/>
      <c r="L1000327" s="106"/>
      <c r="M1000327" s="106"/>
      <c r="N1000327" s="106"/>
      <c r="P1000327" s="106"/>
      <c r="T1000327" s="106"/>
      <c r="AA1000327" s="106">
        <v>11</v>
      </c>
      <c r="AB1000327" s="106" t="s">
        <v>299</v>
      </c>
    </row>
    <row r="1000328" spans="2:28" x14ac:dyDescent="0.25">
      <c r="B1000328" s="106"/>
      <c r="D1000328" s="106"/>
      <c r="E1000328" s="106"/>
      <c r="F1000328" s="106"/>
      <c r="H1000328" s="106"/>
      <c r="I1000328" s="106"/>
      <c r="J1000328" s="106"/>
      <c r="K1000328" s="106"/>
      <c r="L1000328" s="106"/>
      <c r="M1000328" s="106"/>
      <c r="N1000328" s="106"/>
      <c r="P1000328" s="106"/>
      <c r="T1000328" s="106"/>
      <c r="AA1000328" s="106">
        <v>12</v>
      </c>
      <c r="AB1000328" s="106" t="s">
        <v>310</v>
      </c>
    </row>
  </sheetData>
  <dataConsolidate/>
  <mergeCells count="365">
    <mergeCell ref="N6:W7"/>
    <mergeCell ref="R8:W8"/>
    <mergeCell ref="A91:A115"/>
    <mergeCell ref="B328:B330"/>
    <mergeCell ref="G34:G35"/>
    <mergeCell ref="H34:H35"/>
    <mergeCell ref="B302:B306"/>
    <mergeCell ref="B307:B309"/>
    <mergeCell ref="B310:B312"/>
    <mergeCell ref="B313:B314"/>
    <mergeCell ref="A15:C15"/>
    <mergeCell ref="A6:A9"/>
    <mergeCell ref="B8:B9"/>
    <mergeCell ref="B6:F7"/>
    <mergeCell ref="B11:B14"/>
    <mergeCell ref="F8:F9"/>
    <mergeCell ref="A11:A14"/>
    <mergeCell ref="B31:F31"/>
    <mergeCell ref="B67:B73"/>
    <mergeCell ref="A16:A56"/>
    <mergeCell ref="B23:B30"/>
    <mergeCell ref="B17:B18"/>
    <mergeCell ref="B19:B21"/>
    <mergeCell ref="A58:A89"/>
    <mergeCell ref="L34:L35"/>
    <mergeCell ref="B53:F53"/>
    <mergeCell ref="L51:L52"/>
    <mergeCell ref="G51:G52"/>
    <mergeCell ref="H51:H52"/>
    <mergeCell ref="I51:I52"/>
    <mergeCell ref="J51:J52"/>
    <mergeCell ref="K51:K52"/>
    <mergeCell ref="F40:F44"/>
    <mergeCell ref="F45:F46"/>
    <mergeCell ref="B47:B48"/>
    <mergeCell ref="F47:F48"/>
    <mergeCell ref="B34:B35"/>
    <mergeCell ref="F34:F35"/>
    <mergeCell ref="G6:L7"/>
    <mergeCell ref="M6:M9"/>
    <mergeCell ref="G122:G123"/>
    <mergeCell ref="H122:H123"/>
    <mergeCell ref="I122:I123"/>
    <mergeCell ref="J122:J123"/>
    <mergeCell ref="L17:L18"/>
    <mergeCell ref="G19:G20"/>
    <mergeCell ref="H19:H20"/>
    <mergeCell ref="I19:I20"/>
    <mergeCell ref="J19:J20"/>
    <mergeCell ref="K19:K20"/>
    <mergeCell ref="G17:G18"/>
    <mergeCell ref="H17:H18"/>
    <mergeCell ref="I17:I18"/>
    <mergeCell ref="J17:J18"/>
    <mergeCell ref="L19:L20"/>
    <mergeCell ref="K17:K18"/>
    <mergeCell ref="L36:L46"/>
    <mergeCell ref="I8:I9"/>
    <mergeCell ref="G8:G9"/>
    <mergeCell ref="H8:H9"/>
    <mergeCell ref="J8:J9"/>
    <mergeCell ref="K8:K9"/>
    <mergeCell ref="I124:I126"/>
    <mergeCell ref="J124:J126"/>
    <mergeCell ref="K124:K126"/>
    <mergeCell ref="T9:U9"/>
    <mergeCell ref="C8:C9"/>
    <mergeCell ref="D8:E8"/>
    <mergeCell ref="B16:F16"/>
    <mergeCell ref="J36:J46"/>
    <mergeCell ref="B74:B81"/>
    <mergeCell ref="B82:B89"/>
    <mergeCell ref="B91:B96"/>
    <mergeCell ref="B97:B100"/>
    <mergeCell ref="B101:B104"/>
    <mergeCell ref="B105:B108"/>
    <mergeCell ref="Q8:Q9"/>
    <mergeCell ref="B49:B52"/>
    <mergeCell ref="L8:L9"/>
    <mergeCell ref="N8:N9"/>
    <mergeCell ref="O8:O9"/>
    <mergeCell ref="B32:B33"/>
    <mergeCell ref="P8:P9"/>
    <mergeCell ref="I34:I35"/>
    <mergeCell ref="J34:J35"/>
    <mergeCell ref="K34:K35"/>
    <mergeCell ref="B55:F55"/>
    <mergeCell ref="B58:B66"/>
    <mergeCell ref="B109:B114"/>
    <mergeCell ref="F37:F39"/>
    <mergeCell ref="B36:B46"/>
    <mergeCell ref="L118:L119"/>
    <mergeCell ref="G36:G46"/>
    <mergeCell ref="H36:H46"/>
    <mergeCell ref="I36:I46"/>
    <mergeCell ref="G118:G119"/>
    <mergeCell ref="H118:H119"/>
    <mergeCell ref="I118:I119"/>
    <mergeCell ref="J118:J119"/>
    <mergeCell ref="K118:K119"/>
    <mergeCell ref="K36:K46"/>
    <mergeCell ref="G120:G121"/>
    <mergeCell ref="H120:H121"/>
    <mergeCell ref="I120:I121"/>
    <mergeCell ref="J120:J121"/>
    <mergeCell ref="K120:K121"/>
    <mergeCell ref="C266:C268"/>
    <mergeCell ref="F272:F275"/>
    <mergeCell ref="L124:L126"/>
    <mergeCell ref="F124:F125"/>
    <mergeCell ref="G124:G126"/>
    <mergeCell ref="H124:H126"/>
    <mergeCell ref="C255:C261"/>
    <mergeCell ref="D255:D265"/>
    <mergeCell ref="E255:E265"/>
    <mergeCell ref="C262:C265"/>
    <mergeCell ref="D239:D252"/>
    <mergeCell ref="E239:E252"/>
    <mergeCell ref="C240:C244"/>
    <mergeCell ref="C245:C246"/>
    <mergeCell ref="C247:C248"/>
    <mergeCell ref="C249:C252"/>
    <mergeCell ref="L120:L121"/>
    <mergeCell ref="K122:K123"/>
    <mergeCell ref="L122:L123"/>
    <mergeCell ref="F127:F129"/>
    <mergeCell ref="C133:C134"/>
    <mergeCell ref="C135:C136"/>
    <mergeCell ref="C137:C138"/>
    <mergeCell ref="E124:E125"/>
    <mergeCell ref="C150:C151"/>
    <mergeCell ref="D150:D151"/>
    <mergeCell ref="E150:E151"/>
    <mergeCell ref="B169:B174"/>
    <mergeCell ref="D124:D125"/>
    <mergeCell ref="A285:C285"/>
    <mergeCell ref="B276:B283"/>
    <mergeCell ref="B255:B271"/>
    <mergeCell ref="F203:F204"/>
    <mergeCell ref="C206:C208"/>
    <mergeCell ref="F213:F236"/>
    <mergeCell ref="C223:C224"/>
    <mergeCell ref="F150:F151"/>
    <mergeCell ref="B148:B149"/>
    <mergeCell ref="B150:B153"/>
    <mergeCell ref="A185:C185"/>
    <mergeCell ref="A168:C168"/>
    <mergeCell ref="C225:C226"/>
    <mergeCell ref="C228:C230"/>
    <mergeCell ref="A187:A211"/>
    <mergeCell ref="A213:A284"/>
    <mergeCell ref="B272:B275"/>
    <mergeCell ref="C274:C275"/>
    <mergeCell ref="D274:D275"/>
    <mergeCell ref="E274:E275"/>
    <mergeCell ref="F276:F283"/>
    <mergeCell ref="F239:F254"/>
    <mergeCell ref="F255:F271"/>
    <mergeCell ref="B237:B254"/>
    <mergeCell ref="B213:B236"/>
    <mergeCell ref="B187:B192"/>
    <mergeCell ref="B194:B195"/>
    <mergeCell ref="B196:B197"/>
    <mergeCell ref="B198:B211"/>
    <mergeCell ref="B154:B157"/>
    <mergeCell ref="B158:B159"/>
    <mergeCell ref="B160:B167"/>
    <mergeCell ref="B122:B123"/>
    <mergeCell ref="A147:C147"/>
    <mergeCell ref="B181:B184"/>
    <mergeCell ref="C124:C125"/>
    <mergeCell ref="A118:A146"/>
    <mergeCell ref="A148:A167"/>
    <mergeCell ref="B124:B126"/>
    <mergeCell ref="B127:B129"/>
    <mergeCell ref="B130:B131"/>
    <mergeCell ref="B133:B146"/>
    <mergeCell ref="B118:B121"/>
    <mergeCell ref="A169:A184"/>
    <mergeCell ref="B175:B180"/>
    <mergeCell ref="A347:A367"/>
    <mergeCell ref="A316:A331"/>
    <mergeCell ref="A333:A345"/>
    <mergeCell ref="B347:B349"/>
    <mergeCell ref="B386:B387"/>
    <mergeCell ref="B401:B1263"/>
    <mergeCell ref="A369:A384"/>
    <mergeCell ref="A386:A399"/>
    <mergeCell ref="A286:A314"/>
    <mergeCell ref="B350:B353"/>
    <mergeCell ref="B293:B296"/>
    <mergeCell ref="B297:B298"/>
    <mergeCell ref="B334:B335"/>
    <mergeCell ref="B336:B337"/>
    <mergeCell ref="B339:B342"/>
    <mergeCell ref="B343:B345"/>
    <mergeCell ref="B288:B292"/>
    <mergeCell ref="B299:B300"/>
    <mergeCell ref="B370:B371"/>
    <mergeCell ref="B373:B376"/>
    <mergeCell ref="B377:B379"/>
    <mergeCell ref="B380:B382"/>
    <mergeCell ref="B383:B384"/>
    <mergeCell ref="B325:B327"/>
    <mergeCell ref="K1271:K1272"/>
    <mergeCell ref="L1271:L1272"/>
    <mergeCell ref="C1273:C1274"/>
    <mergeCell ref="D1273:D1274"/>
    <mergeCell ref="E1273:E1274"/>
    <mergeCell ref="F1273:F1274"/>
    <mergeCell ref="G1273:G1274"/>
    <mergeCell ref="H1273:H1274"/>
    <mergeCell ref="I1273:I1274"/>
    <mergeCell ref="J1273:J1274"/>
    <mergeCell ref="K1273:K1274"/>
    <mergeCell ref="L1273:L1274"/>
    <mergeCell ref="C1271:C1272"/>
    <mergeCell ref="D1271:D1272"/>
    <mergeCell ref="E1271:E1272"/>
    <mergeCell ref="F1271:F1272"/>
    <mergeCell ref="G1271:G1272"/>
    <mergeCell ref="H1271:H1272"/>
    <mergeCell ref="I1271:I1272"/>
    <mergeCell ref="K1298:K1302"/>
    <mergeCell ref="L1298:L1302"/>
    <mergeCell ref="A1292:A1337"/>
    <mergeCell ref="K1276:K1277"/>
    <mergeCell ref="L1276:L1277"/>
    <mergeCell ref="C1283:C1286"/>
    <mergeCell ref="D1283:D1286"/>
    <mergeCell ref="E1283:E1286"/>
    <mergeCell ref="F1283:F1286"/>
    <mergeCell ref="K1287:K1289"/>
    <mergeCell ref="L1287:L1289"/>
    <mergeCell ref="B1275:B1286"/>
    <mergeCell ref="C1275:C1278"/>
    <mergeCell ref="D1275:D1278"/>
    <mergeCell ref="E1275:E1278"/>
    <mergeCell ref="F1275:F1278"/>
    <mergeCell ref="G1276:G1277"/>
    <mergeCell ref="H1276:H1277"/>
    <mergeCell ref="I1276:I1277"/>
    <mergeCell ref="J1276:J1277"/>
    <mergeCell ref="B1287:B1289"/>
    <mergeCell ref="C1287:C1289"/>
    <mergeCell ref="G1287:G1289"/>
    <mergeCell ref="D1328:D1329"/>
    <mergeCell ref="E1328:E1329"/>
    <mergeCell ref="F1328:F1329"/>
    <mergeCell ref="B1303:B1321"/>
    <mergeCell ref="C1305:C1307"/>
    <mergeCell ref="D1305:D1307"/>
    <mergeCell ref="E1305:E1307"/>
    <mergeCell ref="F1305:F1307"/>
    <mergeCell ref="C1309:C1311"/>
    <mergeCell ref="C1317:C1319"/>
    <mergeCell ref="D1317:D1319"/>
    <mergeCell ref="E1317:E1319"/>
    <mergeCell ref="F1317:F1319"/>
    <mergeCell ref="C1320:C1321"/>
    <mergeCell ref="D1320:D1321"/>
    <mergeCell ref="E1320:E1321"/>
    <mergeCell ref="F1309:F1311"/>
    <mergeCell ref="C1312:C1313"/>
    <mergeCell ref="D1312:D1313"/>
    <mergeCell ref="E1312:E1313"/>
    <mergeCell ref="F1312:F1313"/>
    <mergeCell ref="C1314:C1316"/>
    <mergeCell ref="D1314:D1316"/>
    <mergeCell ref="L1328:L1329"/>
    <mergeCell ref="A186:C186"/>
    <mergeCell ref="A212:C212"/>
    <mergeCell ref="B1381:B1387"/>
    <mergeCell ref="F1381:F1387"/>
    <mergeCell ref="G1381:G1387"/>
    <mergeCell ref="A1339:A1408"/>
    <mergeCell ref="B1400:B1408"/>
    <mergeCell ref="C1403:C1404"/>
    <mergeCell ref="C1405:C1406"/>
    <mergeCell ref="B1389:B1393"/>
    <mergeCell ref="F1389:F1393"/>
    <mergeCell ref="G1389:G1393"/>
    <mergeCell ref="B1394:B1398"/>
    <mergeCell ref="F1394:F1398"/>
    <mergeCell ref="G1394:G1398"/>
    <mergeCell ref="B1350:B1352"/>
    <mergeCell ref="F1350:F1352"/>
    <mergeCell ref="B1354:B1355"/>
    <mergeCell ref="G1373:G1380"/>
    <mergeCell ref="B1339:B1343"/>
    <mergeCell ref="F1339:F1343"/>
    <mergeCell ref="A315:C315"/>
    <mergeCell ref="B1328:B1331"/>
    <mergeCell ref="E1287:E1289"/>
    <mergeCell ref="H1287:H1289"/>
    <mergeCell ref="I1287:I1289"/>
    <mergeCell ref="J1287:J1289"/>
    <mergeCell ref="A117:C117"/>
    <mergeCell ref="A116:C116"/>
    <mergeCell ref="A90:C90"/>
    <mergeCell ref="A57:C57"/>
    <mergeCell ref="D1309:D1311"/>
    <mergeCell ref="E1309:E1311"/>
    <mergeCell ref="A1265:A1289"/>
    <mergeCell ref="B1292:B1294"/>
    <mergeCell ref="B1295:B1302"/>
    <mergeCell ref="C1298:C1302"/>
    <mergeCell ref="D1298:D1302"/>
    <mergeCell ref="E1298:E1302"/>
    <mergeCell ref="A346:C346"/>
    <mergeCell ref="A332:C332"/>
    <mergeCell ref="J1271:J1272"/>
    <mergeCell ref="B316:B317"/>
    <mergeCell ref="B318:B319"/>
    <mergeCell ref="B321:B324"/>
    <mergeCell ref="A401:A1263"/>
    <mergeCell ref="F299:F300"/>
    <mergeCell ref="G1339:G1343"/>
    <mergeCell ref="B1344:B1349"/>
    <mergeCell ref="F1344:F1349"/>
    <mergeCell ref="G1344:G1349"/>
    <mergeCell ref="R1412:U1413"/>
    <mergeCell ref="R1414:U1414"/>
    <mergeCell ref="A1411:C1411"/>
    <mergeCell ref="A1410:C1410"/>
    <mergeCell ref="A1291:C1291"/>
    <mergeCell ref="A1409:C1409"/>
    <mergeCell ref="A1338:C1338"/>
    <mergeCell ref="B1357:B1363"/>
    <mergeCell ref="H1328:H1329"/>
    <mergeCell ref="G1328:G1329"/>
    <mergeCell ref="E1314:E1316"/>
    <mergeCell ref="F1314:F1316"/>
    <mergeCell ref="I1328:I1329"/>
    <mergeCell ref="J1328:J1329"/>
    <mergeCell ref="B1365:B1372"/>
    <mergeCell ref="F1365:F1372"/>
    <mergeCell ref="G1365:G1372"/>
    <mergeCell ref="B1373:B1380"/>
    <mergeCell ref="C1330:C1331"/>
    <mergeCell ref="K1328:K1329"/>
    <mergeCell ref="F1373:F1380"/>
    <mergeCell ref="C1326:C1327"/>
    <mergeCell ref="B355:B356"/>
    <mergeCell ref="B358:B361"/>
    <mergeCell ref="B362:B364"/>
    <mergeCell ref="B365:B366"/>
    <mergeCell ref="B393:B395"/>
    <mergeCell ref="B396:B398"/>
    <mergeCell ref="B1332:B1334"/>
    <mergeCell ref="B1335:B1337"/>
    <mergeCell ref="F1320:F1321"/>
    <mergeCell ref="B1322:B1327"/>
    <mergeCell ref="C1324:C1325"/>
    <mergeCell ref="A1264:C1264"/>
    <mergeCell ref="A400:C400"/>
    <mergeCell ref="A385:C385"/>
    <mergeCell ref="A368:C368"/>
    <mergeCell ref="A1290:C1290"/>
    <mergeCell ref="C1328:C1329"/>
    <mergeCell ref="F1298:F1302"/>
    <mergeCell ref="F1287:F1289"/>
    <mergeCell ref="B1265:B1270"/>
    <mergeCell ref="B1271:B1274"/>
    <mergeCell ref="D1287:D1289"/>
  </mergeCells>
  <conditionalFormatting sqref="P11:P15 P1339:P1408 P213:P284 P24:P38 P286:P314 P369:P384 P390:P399 P333:P345 P347:P367">
    <cfRule type="colorScale" priority="279">
      <colorScale>
        <cfvo type="num" val="0"/>
        <cfvo type="num" val="1"/>
        <color theme="7" tint="0.79998168889431442"/>
        <color rgb="FFFF0000"/>
      </colorScale>
    </cfRule>
  </conditionalFormatting>
  <conditionalFormatting sqref="P86">
    <cfRule type="colorScale" priority="235">
      <colorScale>
        <cfvo type="num" val="0"/>
        <cfvo type="num" val="1"/>
        <color theme="7" tint="0.79998168889431442"/>
        <color rgb="FFFF0000"/>
      </colorScale>
    </cfRule>
  </conditionalFormatting>
  <conditionalFormatting sqref="P20:P21 P18 P45:P46 P48 P50:P53 P55">
    <cfRule type="colorScale" priority="274">
      <colorScale>
        <cfvo type="num" val="0"/>
        <cfvo type="num" val="1"/>
        <color theme="7" tint="0.79998168889431442"/>
        <color rgb="FFFF0000"/>
      </colorScale>
    </cfRule>
  </conditionalFormatting>
  <conditionalFormatting sqref="P61:P65">
    <cfRule type="colorScale" priority="272">
      <colorScale>
        <cfvo type="num" val="0"/>
        <cfvo type="num" val="1"/>
        <color theme="7" tint="0.79998168889431442"/>
        <color rgb="FFFF0000"/>
      </colorScale>
    </cfRule>
  </conditionalFormatting>
  <conditionalFormatting sqref="P67 P70 P72:P73 P76">
    <cfRule type="colorScale" priority="270">
      <colorScale>
        <cfvo type="num" val="0"/>
        <cfvo type="num" val="1"/>
        <color theme="7" tint="0.79998168889431442"/>
        <color rgb="FFFF0000"/>
      </colorScale>
    </cfRule>
  </conditionalFormatting>
  <conditionalFormatting sqref="P17">
    <cfRule type="colorScale" priority="268">
      <colorScale>
        <cfvo type="num" val="0"/>
        <cfvo type="num" val="1"/>
        <color theme="7" tint="0.79998168889431442"/>
        <color rgb="FFFF0000"/>
      </colorScale>
    </cfRule>
  </conditionalFormatting>
  <conditionalFormatting sqref="P19">
    <cfRule type="colorScale" priority="267">
      <colorScale>
        <cfvo type="num" val="0"/>
        <cfvo type="num" val="1"/>
        <color theme="7" tint="0.79998168889431442"/>
        <color rgb="FFFF0000"/>
      </colorScale>
    </cfRule>
  </conditionalFormatting>
  <conditionalFormatting sqref="P22">
    <cfRule type="colorScale" priority="266">
      <colorScale>
        <cfvo type="num" val="0"/>
        <cfvo type="num" val="1"/>
        <color theme="7" tint="0.79998168889431442"/>
        <color rgb="FFFF0000"/>
      </colorScale>
    </cfRule>
  </conditionalFormatting>
  <conditionalFormatting sqref="P23">
    <cfRule type="colorScale" priority="265">
      <colorScale>
        <cfvo type="num" val="0"/>
        <cfvo type="num" val="1"/>
        <color theme="7" tint="0.79998168889431442"/>
        <color rgb="FFFF0000"/>
      </colorScale>
    </cfRule>
  </conditionalFormatting>
  <conditionalFormatting sqref="P39">
    <cfRule type="colorScale" priority="264">
      <colorScale>
        <cfvo type="num" val="0"/>
        <cfvo type="num" val="1"/>
        <color theme="7" tint="0.79998168889431442"/>
        <color rgb="FFFF0000"/>
      </colorScale>
    </cfRule>
  </conditionalFormatting>
  <conditionalFormatting sqref="P40">
    <cfRule type="colorScale" priority="263">
      <colorScale>
        <cfvo type="num" val="0"/>
        <cfvo type="num" val="1"/>
        <color theme="7" tint="0.79998168889431442"/>
        <color rgb="FFFF0000"/>
      </colorScale>
    </cfRule>
  </conditionalFormatting>
  <conditionalFormatting sqref="P41">
    <cfRule type="colorScale" priority="262">
      <colorScale>
        <cfvo type="num" val="0"/>
        <cfvo type="num" val="1"/>
        <color theme="7" tint="0.79998168889431442"/>
        <color rgb="FFFF0000"/>
      </colorScale>
    </cfRule>
  </conditionalFormatting>
  <conditionalFormatting sqref="P42">
    <cfRule type="colorScale" priority="261">
      <colorScale>
        <cfvo type="num" val="0"/>
        <cfvo type="num" val="1"/>
        <color theme="7" tint="0.79998168889431442"/>
        <color rgb="FFFF0000"/>
      </colorScale>
    </cfRule>
  </conditionalFormatting>
  <conditionalFormatting sqref="P43">
    <cfRule type="colorScale" priority="260">
      <colorScale>
        <cfvo type="num" val="0"/>
        <cfvo type="num" val="1"/>
        <color theme="7" tint="0.79998168889431442"/>
        <color rgb="FFFF0000"/>
      </colorScale>
    </cfRule>
  </conditionalFormatting>
  <conditionalFormatting sqref="P44">
    <cfRule type="colorScale" priority="259">
      <colorScale>
        <cfvo type="num" val="0"/>
        <cfvo type="num" val="1"/>
        <color theme="7" tint="0.79998168889431442"/>
        <color rgb="FFFF0000"/>
      </colorScale>
    </cfRule>
  </conditionalFormatting>
  <conditionalFormatting sqref="P47">
    <cfRule type="colorScale" priority="258">
      <colorScale>
        <cfvo type="num" val="0"/>
        <cfvo type="num" val="1"/>
        <color theme="7" tint="0.79998168889431442"/>
        <color rgb="FFFF0000"/>
      </colorScale>
    </cfRule>
  </conditionalFormatting>
  <conditionalFormatting sqref="P49">
    <cfRule type="colorScale" priority="257">
      <colorScale>
        <cfvo type="num" val="0"/>
        <cfvo type="num" val="1"/>
        <color theme="7" tint="0.79998168889431442"/>
        <color rgb="FFFF0000"/>
      </colorScale>
    </cfRule>
  </conditionalFormatting>
  <conditionalFormatting sqref="P54">
    <cfRule type="colorScale" priority="256">
      <colorScale>
        <cfvo type="num" val="0"/>
        <cfvo type="num" val="1"/>
        <color theme="7" tint="0.79998168889431442"/>
        <color rgb="FFFF0000"/>
      </colorScale>
    </cfRule>
  </conditionalFormatting>
  <conditionalFormatting sqref="P56">
    <cfRule type="colorScale" priority="255">
      <colorScale>
        <cfvo type="num" val="0"/>
        <cfvo type="num" val="1"/>
        <color theme="7" tint="0.79998168889431442"/>
        <color rgb="FFFF0000"/>
      </colorScale>
    </cfRule>
  </conditionalFormatting>
  <conditionalFormatting sqref="P58">
    <cfRule type="colorScale" priority="254">
      <colorScale>
        <cfvo type="num" val="0"/>
        <cfvo type="num" val="1"/>
        <color theme="7" tint="0.79998168889431442"/>
        <color rgb="FFFF0000"/>
      </colorScale>
    </cfRule>
  </conditionalFormatting>
  <conditionalFormatting sqref="P59">
    <cfRule type="colorScale" priority="253">
      <colorScale>
        <cfvo type="num" val="0"/>
        <cfvo type="num" val="1"/>
        <color theme="7" tint="0.79998168889431442"/>
        <color rgb="FFFF0000"/>
      </colorScale>
    </cfRule>
  </conditionalFormatting>
  <conditionalFormatting sqref="P60">
    <cfRule type="colorScale" priority="252">
      <colorScale>
        <cfvo type="num" val="0"/>
        <cfvo type="num" val="1"/>
        <color theme="7" tint="0.79998168889431442"/>
        <color rgb="FFFF0000"/>
      </colorScale>
    </cfRule>
  </conditionalFormatting>
  <conditionalFormatting sqref="P66">
    <cfRule type="colorScale" priority="251">
      <colorScale>
        <cfvo type="num" val="0"/>
        <cfvo type="num" val="1"/>
        <color theme="7" tint="0.79998168889431442"/>
        <color rgb="FFFF0000"/>
      </colorScale>
    </cfRule>
  </conditionalFormatting>
  <conditionalFormatting sqref="P68">
    <cfRule type="colorScale" priority="250">
      <colorScale>
        <cfvo type="num" val="0"/>
        <cfvo type="num" val="1"/>
        <color theme="7" tint="0.79998168889431442"/>
        <color rgb="FFFF0000"/>
      </colorScale>
    </cfRule>
  </conditionalFormatting>
  <conditionalFormatting sqref="P69">
    <cfRule type="colorScale" priority="249">
      <colorScale>
        <cfvo type="num" val="0"/>
        <cfvo type="num" val="1"/>
        <color theme="7" tint="0.79998168889431442"/>
        <color rgb="FFFF0000"/>
      </colorScale>
    </cfRule>
  </conditionalFormatting>
  <conditionalFormatting sqref="P71">
    <cfRule type="colorScale" priority="248">
      <colorScale>
        <cfvo type="num" val="0"/>
        <cfvo type="num" val="1"/>
        <color theme="7" tint="0.79998168889431442"/>
        <color rgb="FFFF0000"/>
      </colorScale>
    </cfRule>
  </conditionalFormatting>
  <conditionalFormatting sqref="P74">
    <cfRule type="colorScale" priority="247">
      <colorScale>
        <cfvo type="num" val="0"/>
        <cfvo type="num" val="1"/>
        <color theme="7" tint="0.79998168889431442"/>
        <color rgb="FFFF0000"/>
      </colorScale>
    </cfRule>
  </conditionalFormatting>
  <conditionalFormatting sqref="P75">
    <cfRule type="colorScale" priority="246">
      <colorScale>
        <cfvo type="num" val="0"/>
        <cfvo type="num" val="1"/>
        <color theme="7" tint="0.79998168889431442"/>
        <color rgb="FFFF0000"/>
      </colorScale>
    </cfRule>
  </conditionalFormatting>
  <conditionalFormatting sqref="P77">
    <cfRule type="colorScale" priority="245">
      <colorScale>
        <cfvo type="num" val="0"/>
        <cfvo type="num" val="1"/>
        <color theme="7" tint="0.79998168889431442"/>
        <color rgb="FFFF0000"/>
      </colorScale>
    </cfRule>
  </conditionalFormatting>
  <conditionalFormatting sqref="P78">
    <cfRule type="colorScale" priority="244">
      <colorScale>
        <cfvo type="num" val="0"/>
        <cfvo type="num" val="1"/>
        <color theme="7" tint="0.79998168889431442"/>
        <color rgb="FFFF0000"/>
      </colorScale>
    </cfRule>
  </conditionalFormatting>
  <conditionalFormatting sqref="P79">
    <cfRule type="colorScale" priority="242">
      <colorScale>
        <cfvo type="num" val="0"/>
        <cfvo type="num" val="1"/>
        <color theme="7" tint="0.79998168889431442"/>
        <color rgb="FFFF0000"/>
      </colorScale>
    </cfRule>
  </conditionalFormatting>
  <conditionalFormatting sqref="P80">
    <cfRule type="colorScale" priority="241">
      <colorScale>
        <cfvo type="num" val="0"/>
        <cfvo type="num" val="1"/>
        <color theme="7" tint="0.79998168889431442"/>
        <color rgb="FFFF0000"/>
      </colorScale>
    </cfRule>
  </conditionalFormatting>
  <conditionalFormatting sqref="P81">
    <cfRule type="colorScale" priority="240">
      <colorScale>
        <cfvo type="num" val="0"/>
        <cfvo type="num" val="1"/>
        <color theme="7" tint="0.79998168889431442"/>
        <color rgb="FFFF0000"/>
      </colorScale>
    </cfRule>
  </conditionalFormatting>
  <conditionalFormatting sqref="P82">
    <cfRule type="colorScale" priority="239">
      <colorScale>
        <cfvo type="num" val="0"/>
        <cfvo type="num" val="1"/>
        <color theme="7" tint="0.79998168889431442"/>
        <color rgb="FFFF0000"/>
      </colorScale>
    </cfRule>
  </conditionalFormatting>
  <conditionalFormatting sqref="P83">
    <cfRule type="colorScale" priority="238">
      <colorScale>
        <cfvo type="num" val="0"/>
        <cfvo type="num" val="1"/>
        <color theme="7" tint="0.79998168889431442"/>
        <color rgb="FFFF0000"/>
      </colorScale>
    </cfRule>
  </conditionalFormatting>
  <conditionalFormatting sqref="P84">
    <cfRule type="colorScale" priority="237">
      <colorScale>
        <cfvo type="num" val="0"/>
        <cfvo type="num" val="1"/>
        <color theme="7" tint="0.79998168889431442"/>
        <color rgb="FFFF0000"/>
      </colorScale>
    </cfRule>
  </conditionalFormatting>
  <conditionalFormatting sqref="P85">
    <cfRule type="colorScale" priority="236">
      <colorScale>
        <cfvo type="num" val="0"/>
        <cfvo type="num" val="1"/>
        <color theme="7" tint="0.79998168889431442"/>
        <color rgb="FFFF0000"/>
      </colorScale>
    </cfRule>
  </conditionalFormatting>
  <conditionalFormatting sqref="P87">
    <cfRule type="colorScale" priority="234">
      <colorScale>
        <cfvo type="num" val="0"/>
        <cfvo type="num" val="1"/>
        <color theme="7" tint="0.79998168889431442"/>
        <color rgb="FFFF0000"/>
      </colorScale>
    </cfRule>
  </conditionalFormatting>
  <conditionalFormatting sqref="P88">
    <cfRule type="colorScale" priority="233">
      <colorScale>
        <cfvo type="num" val="0"/>
        <cfvo type="num" val="1"/>
        <color theme="7" tint="0.79998168889431442"/>
        <color rgb="FFFF0000"/>
      </colorScale>
    </cfRule>
  </conditionalFormatting>
  <conditionalFormatting sqref="P89">
    <cfRule type="colorScale" priority="231">
      <colorScale>
        <cfvo type="num" val="0"/>
        <cfvo type="num" val="1"/>
        <color theme="7" tint="0.79998168889431442"/>
        <color rgb="FFFF0000"/>
      </colorScale>
    </cfRule>
  </conditionalFormatting>
  <conditionalFormatting sqref="P91:P115">
    <cfRule type="colorScale" priority="229">
      <colorScale>
        <cfvo type="num" val="0"/>
        <cfvo type="num" val="1"/>
        <color theme="7" tint="0.79998168889431442"/>
        <color rgb="FFFF0000"/>
      </colorScale>
    </cfRule>
  </conditionalFormatting>
  <conditionalFormatting sqref="P168">
    <cfRule type="colorScale" priority="226">
      <colorScale>
        <cfvo type="num" val="0"/>
        <cfvo type="num" val="1"/>
        <color theme="7" tint="0.79998168889431442"/>
        <color rgb="FFFF0000"/>
      </colorScale>
    </cfRule>
  </conditionalFormatting>
  <conditionalFormatting sqref="P185">
    <cfRule type="colorScale" priority="225">
      <colorScale>
        <cfvo type="num" val="0"/>
        <cfvo type="num" val="1"/>
        <color theme="7" tint="0.79998168889431442"/>
        <color rgb="FFFF0000"/>
      </colorScale>
    </cfRule>
  </conditionalFormatting>
  <conditionalFormatting sqref="P118:P146">
    <cfRule type="colorScale" priority="223">
      <colorScale>
        <cfvo type="num" val="0"/>
        <cfvo type="num" val="1"/>
        <color theme="7" tint="0.79998168889431442"/>
        <color rgb="FFFF0000"/>
      </colorScale>
    </cfRule>
  </conditionalFormatting>
  <conditionalFormatting sqref="P148:P167">
    <cfRule type="colorScale" priority="221">
      <colorScale>
        <cfvo type="num" val="0"/>
        <cfvo type="num" val="1"/>
        <color theme="7" tint="0.79998168889431442"/>
        <color rgb="FFFF0000"/>
      </colorScale>
    </cfRule>
  </conditionalFormatting>
  <conditionalFormatting sqref="P169:P184">
    <cfRule type="colorScale" priority="219">
      <colorScale>
        <cfvo type="num" val="0"/>
        <cfvo type="num" val="1"/>
        <color theme="7" tint="0.79998168889431442"/>
        <color rgb="FFFF0000"/>
      </colorScale>
    </cfRule>
  </conditionalFormatting>
  <conditionalFormatting sqref="P212">
    <cfRule type="colorScale" priority="218">
      <colorScale>
        <cfvo type="num" val="0"/>
        <cfvo type="num" val="1"/>
        <color theme="7" tint="0.79998168889431442"/>
        <color rgb="FFFF0000"/>
      </colorScale>
    </cfRule>
  </conditionalFormatting>
  <conditionalFormatting sqref="P285">
    <cfRule type="colorScale" priority="217">
      <colorScale>
        <cfvo type="num" val="0"/>
        <cfvo type="num" val="1"/>
        <color theme="7" tint="0.79998168889431442"/>
        <color rgb="FFFF0000"/>
      </colorScale>
    </cfRule>
  </conditionalFormatting>
  <conditionalFormatting sqref="P315">
    <cfRule type="colorScale" priority="216">
      <colorScale>
        <cfvo type="num" val="0"/>
        <cfvo type="num" val="1"/>
        <color theme="7" tint="0.79998168889431442"/>
        <color rgb="FFFF0000"/>
      </colorScale>
    </cfRule>
  </conditionalFormatting>
  <conditionalFormatting sqref="P332">
    <cfRule type="colorScale" priority="215">
      <colorScale>
        <cfvo type="num" val="0"/>
        <cfvo type="num" val="1"/>
        <color theme="7" tint="0.79998168889431442"/>
        <color rgb="FFFF0000"/>
      </colorScale>
    </cfRule>
  </conditionalFormatting>
  <conditionalFormatting sqref="P346">
    <cfRule type="colorScale" priority="214">
      <colorScale>
        <cfvo type="num" val="0"/>
        <cfvo type="num" val="1"/>
        <color theme="7" tint="0.79998168889431442"/>
        <color rgb="FFFF0000"/>
      </colorScale>
    </cfRule>
  </conditionalFormatting>
  <conditionalFormatting sqref="P368">
    <cfRule type="colorScale" priority="213">
      <colorScale>
        <cfvo type="num" val="0"/>
        <cfvo type="num" val="1"/>
        <color theme="7" tint="0.79998168889431442"/>
        <color rgb="FFFF0000"/>
      </colorScale>
    </cfRule>
  </conditionalFormatting>
  <conditionalFormatting sqref="P385">
    <cfRule type="colorScale" priority="212">
      <colorScale>
        <cfvo type="num" val="0"/>
        <cfvo type="num" val="1"/>
        <color theme="7" tint="0.79998168889431442"/>
        <color rgb="FFFF0000"/>
      </colorScale>
    </cfRule>
  </conditionalFormatting>
  <conditionalFormatting sqref="P400">
    <cfRule type="colorScale" priority="211">
      <colorScale>
        <cfvo type="num" val="0"/>
        <cfvo type="num" val="1"/>
        <color theme="7" tint="0.79998168889431442"/>
        <color rgb="FFFF0000"/>
      </colorScale>
    </cfRule>
  </conditionalFormatting>
  <conditionalFormatting sqref="P1264">
    <cfRule type="colorScale" priority="210">
      <colorScale>
        <cfvo type="num" val="0"/>
        <cfvo type="num" val="1"/>
        <color theme="7" tint="0.79998168889431442"/>
        <color rgb="FFFF0000"/>
      </colorScale>
    </cfRule>
  </conditionalFormatting>
  <conditionalFormatting sqref="P187:P211">
    <cfRule type="colorScale" priority="208">
      <colorScale>
        <cfvo type="num" val="0"/>
        <cfvo type="num" val="1"/>
        <color theme="7" tint="0.79998168889431442"/>
        <color rgb="FFFF0000"/>
      </colorScale>
    </cfRule>
  </conditionalFormatting>
  <conditionalFormatting sqref="P316:P331">
    <cfRule type="colorScale" priority="202">
      <colorScale>
        <cfvo type="num" val="0"/>
        <cfvo type="num" val="1"/>
        <color theme="7" tint="0.79998168889431442"/>
        <color rgb="FFFF0000"/>
      </colorScale>
    </cfRule>
  </conditionalFormatting>
  <conditionalFormatting sqref="P386:P389">
    <cfRule type="colorScale" priority="192">
      <colorScale>
        <cfvo type="num" val="0"/>
        <cfvo type="num" val="1"/>
        <color theme="7" tint="0.79998168889431442"/>
        <color rgb="FFFF0000"/>
      </colorScale>
    </cfRule>
  </conditionalFormatting>
  <conditionalFormatting sqref="P401:P1263">
    <cfRule type="colorScale" priority="188">
      <colorScale>
        <cfvo type="num" val="0"/>
        <cfvo type="num" val="1"/>
        <color theme="7" tint="0.79998168889431442"/>
        <color rgb="FFFF0000"/>
      </colorScale>
    </cfRule>
  </conditionalFormatting>
  <conditionalFormatting sqref="P1290">
    <cfRule type="colorScale" priority="187">
      <colorScale>
        <cfvo type="num" val="0"/>
        <cfvo type="num" val="1"/>
        <color theme="7" tint="0.79998168889431442"/>
        <color rgb="FFFF0000"/>
      </colorScale>
    </cfRule>
  </conditionalFormatting>
  <conditionalFormatting sqref="P1265:P1289">
    <cfRule type="colorScale" priority="185">
      <colorScale>
        <cfvo type="num" val="0"/>
        <cfvo type="num" val="1"/>
        <color theme="7" tint="0.79998168889431442"/>
        <color rgb="FFFF0000"/>
      </colorScale>
    </cfRule>
  </conditionalFormatting>
  <conditionalFormatting sqref="P1338">
    <cfRule type="colorScale" priority="184">
      <colorScale>
        <cfvo type="num" val="0"/>
        <cfvo type="num" val="1"/>
        <color theme="7" tint="0.79998168889431442"/>
        <color rgb="FFFF0000"/>
      </colorScale>
    </cfRule>
  </conditionalFormatting>
  <conditionalFormatting sqref="P1292:P1337">
    <cfRule type="colorScale" priority="182">
      <colorScale>
        <cfvo type="num" val="0"/>
        <cfvo type="num" val="1"/>
        <color theme="7" tint="0.79998168889431442"/>
        <color rgb="FFFF0000"/>
      </colorScale>
    </cfRule>
  </conditionalFormatting>
  <conditionalFormatting sqref="P1409">
    <cfRule type="colorScale" priority="179">
      <colorScale>
        <cfvo type="num" val="0"/>
        <cfvo type="num" val="1"/>
        <color theme="7" tint="0.79998168889431442"/>
        <color rgb="FFFF0000"/>
      </colorScale>
    </cfRule>
  </conditionalFormatting>
  <conditionalFormatting sqref="P90">
    <cfRule type="colorScale" priority="178">
      <colorScale>
        <cfvo type="num" val="0"/>
        <cfvo type="num" val="1"/>
        <color theme="7" tint="0.79998168889431442"/>
        <color rgb="FFFF0000"/>
      </colorScale>
    </cfRule>
  </conditionalFormatting>
  <conditionalFormatting sqref="P116">
    <cfRule type="colorScale" priority="177">
      <colorScale>
        <cfvo type="num" val="0"/>
        <cfvo type="num" val="1"/>
        <color theme="7" tint="0.79998168889431442"/>
        <color rgb="FFFF0000"/>
      </colorScale>
    </cfRule>
  </conditionalFormatting>
  <conditionalFormatting sqref="P57">
    <cfRule type="colorScale" priority="176">
      <colorScale>
        <cfvo type="num" val="0"/>
        <cfvo type="num" val="1"/>
        <color theme="7" tint="0.79998168889431442"/>
        <color rgb="FFFF0000"/>
      </colorScale>
    </cfRule>
  </conditionalFormatting>
  <conditionalFormatting sqref="S1339:S1408">
    <cfRule type="top10" dxfId="97" priority="313" percent="1" bottom="1" rank="60"/>
  </conditionalFormatting>
  <conditionalFormatting sqref="P147">
    <cfRule type="colorScale" priority="174">
      <colorScale>
        <cfvo type="num" val="0"/>
        <cfvo type="num" val="1"/>
        <color theme="7" tint="0.79998168889431442"/>
        <color rgb="FFFF0000"/>
      </colorScale>
    </cfRule>
  </conditionalFormatting>
  <conditionalFormatting sqref="A1">
    <cfRule type="cellIs" dxfId="96" priority="168" operator="equal">
      <formula>"TERMINADA"</formula>
    </cfRule>
    <cfRule type="cellIs" dxfId="95" priority="169" operator="equal">
      <formula>"GESTIÓN NORMAL"</formula>
    </cfRule>
    <cfRule type="cellIs" dxfId="94" priority="170" operator="equal">
      <formula>"SIN INICIAR"</formula>
    </cfRule>
    <cfRule type="cellIs" dxfId="93" priority="171" operator="equal">
      <formula>"ADELANTADA"</formula>
    </cfRule>
    <cfRule type="containsText" dxfId="92" priority="172" operator="containsText" text="EN PROCESO">
      <formula>NOT(ISERROR(SEARCH("EN PROCESO",A1)))</formula>
    </cfRule>
    <cfRule type="cellIs" dxfId="91" priority="173" operator="equal">
      <formula>"CRÍTICA"</formula>
    </cfRule>
  </conditionalFormatting>
  <conditionalFormatting sqref="A1">
    <cfRule type="cellIs" dxfId="90" priority="162" operator="equal">
      <formula>"TERMINADA"</formula>
    </cfRule>
    <cfRule type="cellIs" dxfId="89" priority="163" operator="equal">
      <formula>"GESTIÓN NORMAL"</formula>
    </cfRule>
    <cfRule type="cellIs" dxfId="88" priority="164" operator="equal">
      <formula>"SIN INICIAR"</formula>
    </cfRule>
    <cfRule type="cellIs" dxfId="87" priority="165" operator="equal">
      <formula>"ADELANTADA"</formula>
    </cfRule>
    <cfRule type="containsText" dxfId="86" priority="166" operator="containsText" text="ATRASADA">
      <formula>NOT(ISERROR(SEARCH("ATRASADA",A1)))</formula>
    </cfRule>
    <cfRule type="cellIs" dxfId="85" priority="167" operator="equal">
      <formula>"CRÍTICA"</formula>
    </cfRule>
  </conditionalFormatting>
  <conditionalFormatting sqref="A2">
    <cfRule type="cellIs" dxfId="84" priority="156" operator="equal">
      <formula>"TERMINADA"</formula>
    </cfRule>
    <cfRule type="cellIs" dxfId="83" priority="157" operator="equal">
      <formula>"GESTIÓN NORMAL"</formula>
    </cfRule>
    <cfRule type="cellIs" dxfId="82" priority="158" operator="equal">
      <formula>"SIN INICIAR"</formula>
    </cfRule>
    <cfRule type="cellIs" dxfId="81" priority="159" operator="equal">
      <formula>"ADELANTADA"</formula>
    </cfRule>
    <cfRule type="containsText" dxfId="80" priority="160" operator="containsText" text="EN PROCESO">
      <formula>NOT(ISERROR(SEARCH("EN PROCESO",A2)))</formula>
    </cfRule>
    <cfRule type="cellIs" dxfId="79" priority="161" operator="equal">
      <formula>"CRÍTICA"</formula>
    </cfRule>
  </conditionalFormatting>
  <conditionalFormatting sqref="A3">
    <cfRule type="cellIs" dxfId="78" priority="150" operator="equal">
      <formula>"TERMINADA"</formula>
    </cfRule>
    <cfRule type="cellIs" dxfId="77" priority="151" operator="equal">
      <formula>"GESTIÓN NORMAL"</formula>
    </cfRule>
    <cfRule type="cellIs" dxfId="76" priority="152" operator="equal">
      <formula>"SIN INICIAR"</formula>
    </cfRule>
    <cfRule type="cellIs" dxfId="75" priority="153" operator="equal">
      <formula>"ADELANTADA"</formula>
    </cfRule>
    <cfRule type="containsText" dxfId="74" priority="154" operator="containsText" text="EN PROCESO">
      <formula>NOT(ISERROR(SEARCH("EN PROCESO",A3)))</formula>
    </cfRule>
    <cfRule type="cellIs" dxfId="73" priority="155" operator="equal">
      <formula>"CRÍTICA"</formula>
    </cfRule>
  </conditionalFormatting>
  <conditionalFormatting sqref="S11:S185 S1292:S1409 S187:S1290">
    <cfRule type="cellIs" dxfId="72" priority="140" stopIfTrue="1" operator="between">
      <formula>0.9</formula>
      <formula>1</formula>
    </cfRule>
    <cfRule type="cellIs" dxfId="71" priority="141" operator="between">
      <formula>0.6</formula>
      <formula>0.9</formula>
    </cfRule>
    <cfRule type="cellIs" dxfId="70" priority="142" operator="lessThan">
      <formula>0.6</formula>
    </cfRule>
  </conditionalFormatting>
  <conditionalFormatting sqref="T1292:T1409 T11:T185 T187:T1290">
    <cfRule type="cellIs" dxfId="69" priority="136" operator="equal">
      <formula>"Terminado"</formula>
    </cfRule>
    <cfRule type="cellIs" dxfId="68" priority="137" operator="equal">
      <formula>"En Proceso"</formula>
    </cfRule>
    <cfRule type="cellIs" dxfId="67" priority="138" operator="equal">
      <formula>"Normal"</formula>
    </cfRule>
    <cfRule type="cellIs" dxfId="66" priority="139" operator="equal">
      <formula>"Crítico"</formula>
    </cfRule>
  </conditionalFormatting>
  <conditionalFormatting sqref="U1292:U1409 U11:U185 U187:U1290 W11:W1411">
    <cfRule type="cellIs" dxfId="65" priority="132" operator="equal">
      <formula>"B"</formula>
    </cfRule>
    <cfRule type="cellIs" dxfId="64" priority="133" operator="equal">
      <formula>"K"</formula>
    </cfRule>
    <cfRule type="cellIs" dxfId="63" priority="134" operator="equal">
      <formula>"J"</formula>
    </cfRule>
    <cfRule type="cellIs" dxfId="62" priority="135" operator="equal">
      <formula>"L"</formula>
    </cfRule>
  </conditionalFormatting>
  <conditionalFormatting sqref="S186">
    <cfRule type="cellIs" dxfId="61" priority="128" stopIfTrue="1" operator="between">
      <formula>0.9</formula>
      <formula>1</formula>
    </cfRule>
    <cfRule type="cellIs" dxfId="60" priority="129" operator="between">
      <formula>0.6</formula>
      <formula>0.9</formula>
    </cfRule>
    <cfRule type="cellIs" dxfId="59" priority="130" operator="lessThan">
      <formula>0.6</formula>
    </cfRule>
  </conditionalFormatting>
  <conditionalFormatting sqref="T186">
    <cfRule type="cellIs" dxfId="58" priority="124" operator="equal">
      <formula>"Terminado"</formula>
    </cfRule>
    <cfRule type="cellIs" dxfId="57" priority="125" operator="equal">
      <formula>"En Proceso"</formula>
    </cfRule>
    <cfRule type="cellIs" dxfId="56" priority="126" operator="equal">
      <formula>"Normal"</formula>
    </cfRule>
    <cfRule type="cellIs" dxfId="55" priority="127" operator="equal">
      <formula>"Crítico"</formula>
    </cfRule>
  </conditionalFormatting>
  <conditionalFormatting sqref="U186">
    <cfRule type="cellIs" dxfId="54" priority="120" operator="equal">
      <formula>"B"</formula>
    </cfRule>
    <cfRule type="cellIs" dxfId="53" priority="121" operator="equal">
      <formula>"K"</formula>
    </cfRule>
    <cfRule type="cellIs" dxfId="52" priority="122" operator="equal">
      <formula>"J"</formula>
    </cfRule>
    <cfRule type="cellIs" dxfId="51" priority="123" operator="equal">
      <formula>"L"</formula>
    </cfRule>
  </conditionalFormatting>
  <conditionalFormatting sqref="S1291">
    <cfRule type="cellIs" dxfId="50" priority="116" stopIfTrue="1" operator="between">
      <formula>0.9</formula>
      <formula>1</formula>
    </cfRule>
    <cfRule type="cellIs" dxfId="49" priority="117" operator="between">
      <formula>0.6</formula>
      <formula>0.9</formula>
    </cfRule>
    <cfRule type="cellIs" dxfId="48" priority="118" operator="lessThan">
      <formula>0.6</formula>
    </cfRule>
  </conditionalFormatting>
  <conditionalFormatting sqref="T1291">
    <cfRule type="cellIs" dxfId="47" priority="112" operator="equal">
      <formula>"Terminado"</formula>
    </cfRule>
    <cfRule type="cellIs" dxfId="46" priority="113" operator="equal">
      <formula>"En Proceso"</formula>
    </cfRule>
    <cfRule type="cellIs" dxfId="45" priority="114" operator="equal">
      <formula>"Normal"</formula>
    </cfRule>
    <cfRule type="cellIs" dxfId="44" priority="115" operator="equal">
      <formula>"Crítico"</formula>
    </cfRule>
  </conditionalFormatting>
  <conditionalFormatting sqref="U1291">
    <cfRule type="cellIs" dxfId="43" priority="108" operator="equal">
      <formula>"B"</formula>
    </cfRule>
    <cfRule type="cellIs" dxfId="42" priority="109" operator="equal">
      <formula>"K"</formula>
    </cfRule>
    <cfRule type="cellIs" dxfId="41" priority="110" operator="equal">
      <formula>"J"</formula>
    </cfRule>
    <cfRule type="cellIs" dxfId="40" priority="111" operator="equal">
      <formula>"L"</formula>
    </cfRule>
  </conditionalFormatting>
  <conditionalFormatting sqref="S1410">
    <cfRule type="cellIs" dxfId="39" priority="104" stopIfTrue="1" operator="between">
      <formula>0.9</formula>
      <formula>1</formula>
    </cfRule>
    <cfRule type="cellIs" dxfId="38" priority="105" operator="between">
      <formula>0.6</formula>
      <formula>0.9</formula>
    </cfRule>
    <cfRule type="cellIs" dxfId="37" priority="106" operator="lessThan">
      <formula>0.6</formula>
    </cfRule>
  </conditionalFormatting>
  <conditionalFormatting sqref="T1410">
    <cfRule type="cellIs" dxfId="36" priority="100" operator="equal">
      <formula>"Terminado"</formula>
    </cfRule>
    <cfRule type="cellIs" dxfId="35" priority="101" operator="equal">
      <formula>"En Proceso"</formula>
    </cfRule>
    <cfRule type="cellIs" dxfId="34" priority="102" operator="equal">
      <formula>"Normal"</formula>
    </cfRule>
    <cfRule type="cellIs" dxfId="33" priority="103" operator="equal">
      <formula>"Crítico"</formula>
    </cfRule>
  </conditionalFormatting>
  <conditionalFormatting sqref="U1410">
    <cfRule type="cellIs" dxfId="32" priority="96" operator="equal">
      <formula>"B"</formula>
    </cfRule>
    <cfRule type="cellIs" dxfId="31" priority="97" operator="equal">
      <formula>"K"</formula>
    </cfRule>
    <cfRule type="cellIs" dxfId="30" priority="98" operator="equal">
      <formula>"J"</formula>
    </cfRule>
    <cfRule type="cellIs" dxfId="29" priority="99" operator="equal">
      <formula>"L"</formula>
    </cfRule>
  </conditionalFormatting>
  <conditionalFormatting sqref="S1411">
    <cfRule type="cellIs" dxfId="28" priority="90" stopIfTrue="1" operator="between">
      <formula>0.9</formula>
      <formula>1</formula>
    </cfRule>
    <cfRule type="cellIs" dxfId="27" priority="91" operator="between">
      <formula>0.6</formula>
      <formula>0.9</formula>
    </cfRule>
    <cfRule type="cellIs" dxfId="26" priority="92" operator="lessThan">
      <formula>0.6</formula>
    </cfRule>
  </conditionalFormatting>
  <conditionalFormatting sqref="T1411">
    <cfRule type="cellIs" dxfId="25" priority="86" operator="equal">
      <formula>"Terminado"</formula>
    </cfRule>
    <cfRule type="cellIs" dxfId="24" priority="87" operator="equal">
      <formula>"En Proceso"</formula>
    </cfRule>
    <cfRule type="cellIs" dxfId="23" priority="88" operator="equal">
      <formula>"Normal"</formula>
    </cfRule>
    <cfRule type="cellIs" dxfId="22" priority="89" operator="equal">
      <formula>"Crítico"</formula>
    </cfRule>
  </conditionalFormatting>
  <conditionalFormatting sqref="U1411">
    <cfRule type="cellIs" dxfId="21" priority="82" operator="equal">
      <formula>"B"</formula>
    </cfRule>
    <cfRule type="cellIs" dxfId="20" priority="83" operator="equal">
      <formula>"K"</formula>
    </cfRule>
    <cfRule type="cellIs" dxfId="19" priority="84" operator="equal">
      <formula>"J"</formula>
    </cfRule>
    <cfRule type="cellIs" dxfId="18" priority="85" operator="equal">
      <formula>"L"</formula>
    </cfRule>
  </conditionalFormatting>
  <conditionalFormatting sqref="W10">
    <cfRule type="dataBar" priority="79">
      <dataBar>
        <cfvo type="min"/>
        <cfvo type="max"/>
        <color rgb="FF63C384"/>
      </dataBar>
      <extLst>
        <ext xmlns:x14="http://schemas.microsoft.com/office/spreadsheetml/2009/9/main" uri="{B025F937-C7B1-47D3-B67F-A62EFF666E3E}">
          <x14:id>{47EE5697-BADA-448A-B430-87B664E25056}</x14:id>
        </ext>
      </extLst>
    </cfRule>
  </conditionalFormatting>
  <conditionalFormatting sqref="W186">
    <cfRule type="cellIs" dxfId="17" priority="71" operator="equal">
      <formula>"B"</formula>
    </cfRule>
    <cfRule type="cellIs" dxfId="16" priority="72" operator="equal">
      <formula>"K"</formula>
    </cfRule>
    <cfRule type="cellIs" dxfId="15" priority="73" operator="equal">
      <formula>"J"</formula>
    </cfRule>
    <cfRule type="cellIs" dxfId="14" priority="74" operator="equal">
      <formula>"L"</formula>
    </cfRule>
  </conditionalFormatting>
  <conditionalFormatting sqref="W1291">
    <cfRule type="cellIs" dxfId="13" priority="67" operator="equal">
      <formula>"B"</formula>
    </cfRule>
    <cfRule type="cellIs" dxfId="12" priority="68" operator="equal">
      <formula>"K"</formula>
    </cfRule>
    <cfRule type="cellIs" dxfId="11" priority="69" operator="equal">
      <formula>"J"</formula>
    </cfRule>
    <cfRule type="cellIs" dxfId="10" priority="70" operator="equal">
      <formula>"L"</formula>
    </cfRule>
  </conditionalFormatting>
  <conditionalFormatting sqref="W1410">
    <cfRule type="cellIs" dxfId="9" priority="63" operator="equal">
      <formula>"B"</formula>
    </cfRule>
    <cfRule type="cellIs" dxfId="8" priority="64" operator="equal">
      <formula>"K"</formula>
    </cfRule>
    <cfRule type="cellIs" dxfId="7" priority="65" operator="equal">
      <formula>"J"</formula>
    </cfRule>
    <cfRule type="cellIs" dxfId="6" priority="66" operator="equal">
      <formula>"L"</formula>
    </cfRule>
  </conditionalFormatting>
  <conditionalFormatting sqref="W1411">
    <cfRule type="cellIs" dxfId="5" priority="59" operator="equal">
      <formula>"B"</formula>
    </cfRule>
    <cfRule type="cellIs" dxfId="4" priority="60" operator="equal">
      <formula>"K"</formula>
    </cfRule>
    <cfRule type="cellIs" dxfId="3" priority="61" operator="equal">
      <formula>"J"</formula>
    </cfRule>
    <cfRule type="cellIs" dxfId="2" priority="62" operator="equal">
      <formula>"L"</formula>
    </cfRule>
  </conditionalFormatting>
  <conditionalFormatting sqref="W400:W1411 W385:W389 W10:W333 W368 W346:W353">
    <cfRule type="dataBar" priority="1148">
      <dataBar>
        <cfvo type="min"/>
        <cfvo type="max"/>
        <color rgb="FFFF0000"/>
      </dataBar>
      <extLst>
        <ext xmlns:x14="http://schemas.microsoft.com/office/spreadsheetml/2009/9/main" uri="{B025F937-C7B1-47D3-B67F-A62EFF666E3E}">
          <x14:id>{7413F40E-4620-4532-AE28-B87D8E207B17}</x14:id>
        </ext>
      </extLst>
    </cfRule>
    <cfRule type="dataBar" priority="1149">
      <dataBar>
        <cfvo type="min"/>
        <cfvo type="max"/>
        <color rgb="FF63C384"/>
      </dataBar>
      <extLst>
        <ext xmlns:x14="http://schemas.microsoft.com/office/spreadsheetml/2009/9/main" uri="{B025F937-C7B1-47D3-B67F-A62EFF666E3E}">
          <x14:id>{24BACB60-BA38-4267-B08D-93FBC68A6934}</x14:id>
        </ext>
      </extLst>
    </cfRule>
  </conditionalFormatting>
  <conditionalFormatting sqref="W369:W384">
    <cfRule type="dataBar" priority="1166">
      <dataBar>
        <cfvo type="min"/>
        <cfvo type="max"/>
        <color rgb="FFFF0000"/>
      </dataBar>
      <extLst>
        <ext xmlns:x14="http://schemas.microsoft.com/office/spreadsheetml/2009/9/main" uri="{B025F937-C7B1-47D3-B67F-A62EFF666E3E}">
          <x14:id>{28EA515B-29F7-40C1-96A3-1711F4EFC9E5}</x14:id>
        </ext>
      </extLst>
    </cfRule>
    <cfRule type="dataBar" priority="1167">
      <dataBar>
        <cfvo type="min"/>
        <cfvo type="max"/>
        <color rgb="FF63C384"/>
      </dataBar>
      <extLst>
        <ext xmlns:x14="http://schemas.microsoft.com/office/spreadsheetml/2009/9/main" uri="{B025F937-C7B1-47D3-B67F-A62EFF666E3E}">
          <x14:id>{5A9C0DF9-6BAE-4B27-AF7A-77369E7396A6}</x14:id>
        </ext>
      </extLst>
    </cfRule>
  </conditionalFormatting>
  <conditionalFormatting sqref="W390:W399">
    <cfRule type="dataBar" priority="1405">
      <dataBar>
        <cfvo type="min"/>
        <cfvo type="max"/>
        <color rgb="FFFF0000"/>
      </dataBar>
      <extLst>
        <ext xmlns:x14="http://schemas.microsoft.com/office/spreadsheetml/2009/9/main" uri="{B025F937-C7B1-47D3-B67F-A62EFF666E3E}">
          <x14:id>{97D12523-DB14-4EE4-93B2-FB3B7CC5B1A4}</x14:id>
        </ext>
      </extLst>
    </cfRule>
    <cfRule type="dataBar" priority="1406">
      <dataBar>
        <cfvo type="min"/>
        <cfvo type="max"/>
        <color rgb="FF63C384"/>
      </dataBar>
      <extLst>
        <ext xmlns:x14="http://schemas.microsoft.com/office/spreadsheetml/2009/9/main" uri="{B025F937-C7B1-47D3-B67F-A62EFF666E3E}">
          <x14:id>{615E75B0-9AF3-45B4-8859-C8CAF479646F}</x14:id>
        </ext>
      </extLst>
    </cfRule>
  </conditionalFormatting>
  <conditionalFormatting sqref="W334:W345">
    <cfRule type="dataBar" priority="1487">
      <dataBar>
        <cfvo type="min"/>
        <cfvo type="max"/>
        <color rgb="FFFF0000"/>
      </dataBar>
      <extLst>
        <ext xmlns:x14="http://schemas.microsoft.com/office/spreadsheetml/2009/9/main" uri="{B025F937-C7B1-47D3-B67F-A62EFF666E3E}">
          <x14:id>{4D49C3C3-66B4-454D-AA2C-6E76C6F9488B}</x14:id>
        </ext>
      </extLst>
    </cfRule>
    <cfRule type="dataBar" priority="1488">
      <dataBar>
        <cfvo type="min"/>
        <cfvo type="max"/>
        <color rgb="FF63C384"/>
      </dataBar>
      <extLst>
        <ext xmlns:x14="http://schemas.microsoft.com/office/spreadsheetml/2009/9/main" uri="{B025F937-C7B1-47D3-B67F-A62EFF666E3E}">
          <x14:id>{F1805409-F0CE-4A82-957C-D2A17B427722}</x14:id>
        </ext>
      </extLst>
    </cfRule>
  </conditionalFormatting>
  <conditionalFormatting sqref="W354:W367">
    <cfRule type="dataBar" priority="1587">
      <dataBar>
        <cfvo type="min"/>
        <cfvo type="max"/>
        <color rgb="FFFF0000"/>
      </dataBar>
      <extLst>
        <ext xmlns:x14="http://schemas.microsoft.com/office/spreadsheetml/2009/9/main" uri="{B025F937-C7B1-47D3-B67F-A62EFF666E3E}">
          <x14:id>{196FE003-4D06-4939-9626-006D6373162E}</x14:id>
        </ext>
      </extLst>
    </cfRule>
    <cfRule type="dataBar" priority="1588">
      <dataBar>
        <cfvo type="min"/>
        <cfvo type="max"/>
        <color rgb="FF63C384"/>
      </dataBar>
      <extLst>
        <ext xmlns:x14="http://schemas.microsoft.com/office/spreadsheetml/2009/9/main" uri="{B025F937-C7B1-47D3-B67F-A62EFF666E3E}">
          <x14:id>{D2FD58B7-AC6D-49A4-A84C-570C699C0148}</x14:id>
        </ext>
      </extLst>
    </cfRule>
  </conditionalFormatting>
  <dataValidations count="20">
    <dataValidation type="list" showInputMessage="1" showErrorMessage="1" sqref="H11:H14 H19 H22 H17 H34 H50:H51 H148:H167" xr:uid="{00000000-0002-0000-0100-000000000000}">
      <formula1>#REF!</formula1>
    </dataValidation>
    <dataValidation type="list" showInputMessage="1" showErrorMessage="1" sqref="H58:H73 H115" xr:uid="{00000000-0002-0000-0100-000001000000}">
      <formula1>$BC$2499:$BC$2511</formula1>
    </dataValidation>
    <dataValidation type="list" showInputMessage="1" showErrorMessage="1" sqref="H91:H114" xr:uid="{00000000-0002-0000-0100-000002000000}">
      <formula1>$BC$3520:$BC$3532</formula1>
    </dataValidation>
    <dataValidation type="list" showInputMessage="1" showErrorMessage="1" sqref="H118 H127:H146 H120 H122 H124" xr:uid="{00000000-0002-0000-0100-000003000000}">
      <formula1>$BC$3526:$BC$3538</formula1>
    </dataValidation>
    <dataValidation type="list" showInputMessage="1" showErrorMessage="1" sqref="H169:H184" xr:uid="{00000000-0002-0000-0100-000004000000}">
      <formula1>$BC$2186:$BC$2198</formula1>
    </dataValidation>
    <dataValidation type="list" showInputMessage="1" showErrorMessage="1" sqref="H187:H211 H213:H284" xr:uid="{00000000-0002-0000-0100-000005000000}">
      <formula1>$BA$3278:$BA$3290</formula1>
    </dataValidation>
    <dataValidation type="list" allowBlank="1" showInputMessage="1" showErrorMessage="1" sqref="H386:H389 H333 H347:H353 H401:H1263" xr:uid="{00000000-0002-0000-0100-000006000000}">
      <formula1>$BA$3277:$BA$3289</formula1>
    </dataValidation>
    <dataValidation type="list" showInputMessage="1" showErrorMessage="1" sqref="H1275:H1276 H1282:H1287 H1278:H1279" xr:uid="{00000000-0002-0000-0100-000007000000}">
      <formula1>$BC$3292:$BC$3304</formula1>
    </dataValidation>
    <dataValidation type="list" showInputMessage="1" showErrorMessage="1" sqref="H1265:H1269 G1268:G1269" xr:uid="{00000000-0002-0000-0100-000008000000}">
      <formula1>$BC$3286:$BC$3298</formula1>
    </dataValidation>
    <dataValidation type="list" showInputMessage="1" showErrorMessage="1" sqref="H1292:H1296 H1305:H1319 H1298:H1303" xr:uid="{00000000-0002-0000-0100-000009000000}">
      <formula1>$BC$2854:$BC$2866</formula1>
    </dataValidation>
    <dataValidation type="list" showInputMessage="1" showErrorMessage="1" sqref="H1330:H1334 H1322:H1328" xr:uid="{00000000-0002-0000-0100-00000A000000}">
      <formula1>$BC$3288:$BC$3300</formula1>
    </dataValidation>
    <dataValidation type="list" showInputMessage="1" showErrorMessage="1" sqref="H1335:H1337" xr:uid="{00000000-0002-0000-0100-00000B000000}">
      <formula1>$BC$3277:$BC$3289</formula1>
    </dataValidation>
    <dataValidation type="list" showInputMessage="1" showErrorMessage="1" sqref="H1400:H1408" xr:uid="{00000000-0002-0000-0100-00000C000000}">
      <formula1>$AW$3281:$AW$3293</formula1>
    </dataValidation>
    <dataValidation type="list" showInputMessage="1" showErrorMessage="1" sqref="H1388 H1339:H1356 H1399" xr:uid="{00000000-0002-0000-0100-00000D000000}">
      <formula1>$BC$2238:$BC$2250</formula1>
    </dataValidation>
    <dataValidation type="list" showInputMessage="1" showErrorMessage="1" sqref="H1357:H1364" xr:uid="{00000000-0002-0000-0100-00000E000000}">
      <formula1>$BC$2250:$BC$2262</formula1>
    </dataValidation>
    <dataValidation type="list" showInputMessage="1" showErrorMessage="1" sqref="H1365:H1387" xr:uid="{00000000-0002-0000-0100-00000F000000}">
      <formula1>$AW$2259:$AW$2271</formula1>
    </dataValidation>
    <dataValidation type="list" showInputMessage="1" showErrorMessage="1" sqref="H1389:H1398" xr:uid="{00000000-0002-0000-0100-000010000000}">
      <formula1>$BC$2247:$BC$2259</formula1>
    </dataValidation>
    <dataValidation type="list" showInputMessage="1" showErrorMessage="1" sqref="H74:H89" xr:uid="{00000000-0002-0000-0100-000011000000}">
      <formula1>$BC$2429:$BC$2441</formula1>
    </dataValidation>
    <dataValidation type="list" allowBlank="1" showInputMessage="1" showErrorMessage="1" sqref="H316:H331 H334:H345 H369:H384 H354:H367 H390:H399" xr:uid="{00000000-0002-0000-0100-000012000000}">
      <formula1>$BA$3279:$BA$3291</formula1>
    </dataValidation>
    <dataValidation type="list" showInputMessage="1" showErrorMessage="1" sqref="H286:H314" xr:uid="{00000000-0002-0000-0100-000013000000}">
      <formula1>$BA$3279:$BA$3291</formula1>
    </dataValidation>
  </dataValidations>
  <pageMargins left="0.7" right="0.7" top="0.75" bottom="0.75" header="0.3" footer="0.3"/>
  <pageSetup paperSize="9" orientation="portrait" r:id="rId1"/>
  <ignoredErrors>
    <ignoredError sqref="P57 S116 P212 P116" formula="1"/>
  </ignoredErrors>
  <drawing r:id="rId2"/>
  <extLst>
    <ext xmlns:x14="http://schemas.microsoft.com/office/spreadsheetml/2009/9/main" uri="{78C0D931-6437-407d-A8EE-F0AAD7539E65}">
      <x14:conditionalFormattings>
        <x14:conditionalFormatting xmlns:xm="http://schemas.microsoft.com/office/excel/2006/main">
          <x14:cfRule type="dataBar" id="{47EE5697-BADA-448A-B430-87B664E25056}">
            <x14:dataBar minLength="0" maxLength="100" gradient="0">
              <x14:cfvo type="autoMin"/>
              <x14:cfvo type="autoMax"/>
              <x14:negativeFillColor rgb="FFFF0000"/>
              <x14:axisColor rgb="FF000000"/>
            </x14:dataBar>
          </x14:cfRule>
          <xm:sqref>W10</xm:sqref>
        </x14:conditionalFormatting>
        <x14:conditionalFormatting xmlns:xm="http://schemas.microsoft.com/office/excel/2006/main">
          <x14:cfRule type="dataBar" id="{7413F40E-4620-4532-AE28-B87D8E207B17}">
            <x14:dataBar minLength="0" maxLength="100" gradient="0" direction="rightToLeft">
              <x14:cfvo type="autoMin"/>
              <x14:cfvo type="autoMax"/>
              <x14:negativeFillColor rgb="FFFF0000"/>
              <x14:axisColor rgb="FF000000"/>
            </x14:dataBar>
          </x14:cfRule>
          <x14:cfRule type="dataBar" id="{24BACB60-BA38-4267-B08D-93FBC68A6934}">
            <x14:dataBar minLength="0" maxLength="100" gradient="0">
              <x14:cfvo type="autoMin"/>
              <x14:cfvo type="autoMax"/>
              <x14:negativeFillColor rgb="FFFF0000"/>
              <x14:axisColor rgb="FF000000"/>
            </x14:dataBar>
          </x14:cfRule>
          <xm:sqref>W400:W1411 W385:W389 W10:W333 W368 W346:W353</xm:sqref>
        </x14:conditionalFormatting>
        <x14:conditionalFormatting xmlns:xm="http://schemas.microsoft.com/office/excel/2006/main">
          <x14:cfRule type="dataBar" id="{28EA515B-29F7-40C1-96A3-1711F4EFC9E5}">
            <x14:dataBar minLength="0" maxLength="100" gradient="0" direction="rightToLeft">
              <x14:cfvo type="autoMin"/>
              <x14:cfvo type="autoMax"/>
              <x14:negativeFillColor rgb="FFFF0000"/>
              <x14:axisColor rgb="FF000000"/>
            </x14:dataBar>
          </x14:cfRule>
          <x14:cfRule type="dataBar" id="{5A9C0DF9-6BAE-4B27-AF7A-77369E7396A6}">
            <x14:dataBar minLength="0" maxLength="100" gradient="0">
              <x14:cfvo type="autoMin"/>
              <x14:cfvo type="autoMax"/>
              <x14:negativeFillColor rgb="FFFF0000"/>
              <x14:axisColor rgb="FF000000"/>
            </x14:dataBar>
          </x14:cfRule>
          <xm:sqref>W369:W384</xm:sqref>
        </x14:conditionalFormatting>
        <x14:conditionalFormatting xmlns:xm="http://schemas.microsoft.com/office/excel/2006/main">
          <x14:cfRule type="dataBar" id="{97D12523-DB14-4EE4-93B2-FB3B7CC5B1A4}">
            <x14:dataBar minLength="0" maxLength="100" gradient="0" direction="rightToLeft">
              <x14:cfvo type="autoMin"/>
              <x14:cfvo type="autoMax"/>
              <x14:negativeFillColor rgb="FFFF0000"/>
              <x14:axisColor rgb="FF000000"/>
            </x14:dataBar>
          </x14:cfRule>
          <x14:cfRule type="dataBar" id="{615E75B0-9AF3-45B4-8859-C8CAF479646F}">
            <x14:dataBar minLength="0" maxLength="100" gradient="0">
              <x14:cfvo type="autoMin"/>
              <x14:cfvo type="autoMax"/>
              <x14:negativeFillColor rgb="FFFF0000"/>
              <x14:axisColor rgb="FF000000"/>
            </x14:dataBar>
          </x14:cfRule>
          <xm:sqref>W390:W399</xm:sqref>
        </x14:conditionalFormatting>
        <x14:conditionalFormatting xmlns:xm="http://schemas.microsoft.com/office/excel/2006/main">
          <x14:cfRule type="dataBar" id="{4D49C3C3-66B4-454D-AA2C-6E76C6F9488B}">
            <x14:dataBar minLength="0" maxLength="100" gradient="0" direction="rightToLeft">
              <x14:cfvo type="autoMin"/>
              <x14:cfvo type="autoMax"/>
              <x14:negativeFillColor rgb="FFFF0000"/>
              <x14:axisColor rgb="FF000000"/>
            </x14:dataBar>
          </x14:cfRule>
          <x14:cfRule type="dataBar" id="{F1805409-F0CE-4A82-957C-D2A17B427722}">
            <x14:dataBar minLength="0" maxLength="100" gradient="0">
              <x14:cfvo type="autoMin"/>
              <x14:cfvo type="autoMax"/>
              <x14:negativeFillColor rgb="FFFF0000"/>
              <x14:axisColor rgb="FF000000"/>
            </x14:dataBar>
          </x14:cfRule>
          <xm:sqref>W334:W345</xm:sqref>
        </x14:conditionalFormatting>
        <x14:conditionalFormatting xmlns:xm="http://schemas.microsoft.com/office/excel/2006/main">
          <x14:cfRule type="dataBar" id="{196FE003-4D06-4939-9626-006D6373162E}">
            <x14:dataBar minLength="0" maxLength="100" gradient="0" direction="rightToLeft">
              <x14:cfvo type="autoMin"/>
              <x14:cfvo type="autoMax"/>
              <x14:negativeFillColor rgb="FFFF0000"/>
              <x14:axisColor rgb="FF000000"/>
            </x14:dataBar>
          </x14:cfRule>
          <x14:cfRule type="dataBar" id="{D2FD58B7-AC6D-49A4-A84C-570C699C0148}">
            <x14:dataBar minLength="0" maxLength="100" gradient="0">
              <x14:cfvo type="autoMin"/>
              <x14:cfvo type="autoMax"/>
              <x14:negativeFillColor rgb="FFFF0000"/>
              <x14:axisColor rgb="FF000000"/>
            </x14:dataBar>
          </x14:cfRule>
          <xm:sqref>W354:W367</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opLeftCell="B1" zoomScale="55" zoomScaleNormal="55" workbookViewId="0">
      <selection activeCell="B4" sqref="B4"/>
    </sheetView>
  </sheetViews>
  <sheetFormatPr baseColWidth="10" defaultRowHeight="15" x14ac:dyDescent="0.25"/>
  <sheetData/>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4:F16"/>
  <sheetViews>
    <sheetView workbookViewId="0">
      <selection activeCell="B16" sqref="B16"/>
    </sheetView>
  </sheetViews>
  <sheetFormatPr baseColWidth="10" defaultRowHeight="15" x14ac:dyDescent="0.25"/>
  <cols>
    <col min="2" max="2" width="34.5703125" bestFit="1" customWidth="1"/>
    <col min="3" max="3" width="19.7109375" bestFit="1" customWidth="1"/>
  </cols>
  <sheetData>
    <row r="4" spans="2:6" ht="15" customHeight="1" x14ac:dyDescent="0.25">
      <c r="B4" s="1770" t="s">
        <v>2276</v>
      </c>
      <c r="C4" t="s">
        <v>2274</v>
      </c>
    </row>
    <row r="5" spans="2:6" x14ac:dyDescent="0.25">
      <c r="B5" s="1770"/>
      <c r="C5" t="s">
        <v>2275</v>
      </c>
    </row>
    <row r="6" spans="2:6" x14ac:dyDescent="0.25">
      <c r="B6" s="1770"/>
      <c r="C6" t="s">
        <v>2277</v>
      </c>
    </row>
    <row r="7" spans="2:6" x14ac:dyDescent="0.25">
      <c r="B7" s="1770"/>
      <c r="C7" t="s">
        <v>2278</v>
      </c>
    </row>
    <row r="8" spans="2:6" x14ac:dyDescent="0.25">
      <c r="B8" s="1770"/>
      <c r="C8" t="s">
        <v>92</v>
      </c>
    </row>
    <row r="9" spans="2:6" x14ac:dyDescent="0.25">
      <c r="B9" s="1770"/>
      <c r="C9" t="s">
        <v>2279</v>
      </c>
    </row>
    <row r="10" spans="2:6" s="100" customFormat="1" x14ac:dyDescent="0.25">
      <c r="B10" s="1434"/>
    </row>
    <row r="11" spans="2:6" s="100" customFormat="1" x14ac:dyDescent="0.25">
      <c r="B11" s="1434"/>
    </row>
    <row r="12" spans="2:6" s="100" customFormat="1" x14ac:dyDescent="0.25">
      <c r="B12" s="1434"/>
    </row>
    <row r="13" spans="2:6" x14ac:dyDescent="0.25">
      <c r="E13" s="1524">
        <v>42767</v>
      </c>
      <c r="F13" s="1524">
        <v>43084</v>
      </c>
    </row>
    <row r="14" spans="2:6" x14ac:dyDescent="0.25">
      <c r="B14" t="s">
        <v>2280</v>
      </c>
    </row>
    <row r="16" spans="2:6" x14ac:dyDescent="0.25">
      <c r="B16" t="s">
        <v>2359</v>
      </c>
    </row>
  </sheetData>
  <mergeCells count="1">
    <mergeCell ref="B4:B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3:K58"/>
  <sheetViews>
    <sheetView topLeftCell="B49" workbookViewId="0">
      <pane xSplit="3" topLeftCell="E1" activePane="topRight" state="frozen"/>
      <selection activeCell="B3" sqref="B3"/>
      <selection pane="topRight" activeCell="D61" sqref="D61"/>
    </sheetView>
  </sheetViews>
  <sheetFormatPr baseColWidth="10" defaultRowHeight="15" x14ac:dyDescent="0.25"/>
  <cols>
    <col min="3" max="3" width="43.5703125" customWidth="1"/>
    <col min="4" max="4" width="33.28515625" bestFit="1" customWidth="1"/>
    <col min="6" max="6" width="32.140625" customWidth="1"/>
    <col min="7" max="7" width="37.28515625" customWidth="1"/>
    <col min="8" max="8" width="34" customWidth="1"/>
    <col min="10" max="10" width="32.42578125" customWidth="1"/>
    <col min="11" max="11" width="13.140625" customWidth="1"/>
  </cols>
  <sheetData>
    <row r="3" spans="2:11" ht="30" x14ac:dyDescent="0.25">
      <c r="B3" s="1402" t="s">
        <v>2199</v>
      </c>
      <c r="C3" s="1403" t="s">
        <v>2198</v>
      </c>
      <c r="D3" s="938" t="s">
        <v>2200</v>
      </c>
    </row>
    <row r="4" spans="2:11" ht="15.75" thickBot="1" x14ac:dyDescent="0.3"/>
    <row r="5" spans="2:11" s="100" customFormat="1" ht="15.75" thickBot="1" x14ac:dyDescent="0.3">
      <c r="B5" s="1777"/>
      <c r="C5" s="1406"/>
      <c r="D5" s="1406"/>
      <c r="E5" s="1406"/>
      <c r="F5" s="1407" t="s">
        <v>2215</v>
      </c>
      <c r="G5" s="1407" t="s">
        <v>2216</v>
      </c>
      <c r="H5" s="1408" t="s">
        <v>2217</v>
      </c>
      <c r="J5" s="100" t="s">
        <v>2267</v>
      </c>
      <c r="K5" s="100" t="s">
        <v>2272</v>
      </c>
    </row>
    <row r="6" spans="2:11" s="100" customFormat="1" ht="30" hidden="1" x14ac:dyDescent="0.25">
      <c r="B6" s="1778"/>
      <c r="C6" s="1780" t="s">
        <v>2236</v>
      </c>
      <c r="D6" s="1417" t="s">
        <v>2203</v>
      </c>
      <c r="E6" s="1406"/>
      <c r="F6" s="1407" t="s">
        <v>2211</v>
      </c>
      <c r="G6" s="1417" t="s">
        <v>2213</v>
      </c>
      <c r="H6" s="1418" t="s">
        <v>2218</v>
      </c>
    </row>
    <row r="7" spans="2:11" s="100" customFormat="1" ht="30" hidden="1" x14ac:dyDescent="0.25">
      <c r="B7" s="1778"/>
      <c r="C7" s="1781"/>
      <c r="D7" s="1409" t="s">
        <v>2201</v>
      </c>
      <c r="E7" s="1409"/>
      <c r="F7" s="1415" t="s">
        <v>2219</v>
      </c>
      <c r="G7" s="1410" t="s">
        <v>2210</v>
      </c>
      <c r="H7" s="1411" t="s">
        <v>2212</v>
      </c>
    </row>
    <row r="8" spans="2:11" s="100" customFormat="1" hidden="1" x14ac:dyDescent="0.25">
      <c r="B8" s="1778"/>
      <c r="C8" s="1781"/>
      <c r="D8" s="1409" t="s">
        <v>2202</v>
      </c>
      <c r="E8" s="1409"/>
      <c r="F8" s="1409" t="s">
        <v>2213</v>
      </c>
      <c r="G8" s="1409" t="s">
        <v>2213</v>
      </c>
      <c r="H8" s="1412" t="s">
        <v>2213</v>
      </c>
      <c r="I8" s="1416" t="s">
        <v>267</v>
      </c>
    </row>
    <row r="9" spans="2:11" s="100" customFormat="1" ht="15.75" hidden="1" thickBot="1" x14ac:dyDescent="0.3">
      <c r="B9" s="1778"/>
      <c r="C9" s="1776"/>
      <c r="D9" s="1413" t="s">
        <v>2214</v>
      </c>
      <c r="E9" s="1413"/>
      <c r="F9" s="1413" t="s">
        <v>2213</v>
      </c>
      <c r="G9" s="1413" t="s">
        <v>2213</v>
      </c>
      <c r="H9" s="1414" t="s">
        <v>2213</v>
      </c>
    </row>
    <row r="10" spans="2:11" ht="70.5" customHeight="1" thickBot="1" x14ac:dyDescent="0.3">
      <c r="B10" s="1778"/>
      <c r="C10" s="1419" t="s">
        <v>2204</v>
      </c>
      <c r="D10" s="1420"/>
      <c r="E10" s="1420"/>
      <c r="F10" s="1422" t="s">
        <v>2220</v>
      </c>
      <c r="G10" s="1422" t="s">
        <v>2221</v>
      </c>
      <c r="H10" s="1421" t="s">
        <v>2213</v>
      </c>
      <c r="J10" s="938" t="s">
        <v>2268</v>
      </c>
    </row>
    <row r="11" spans="2:11" ht="75" x14ac:dyDescent="0.25">
      <c r="B11" s="1778"/>
      <c r="C11" s="1775" t="s">
        <v>2273</v>
      </c>
      <c r="D11" s="1417" t="s">
        <v>2206</v>
      </c>
      <c r="E11" s="1406"/>
      <c r="F11" s="1407" t="s">
        <v>2222</v>
      </c>
      <c r="G11" s="1407" t="s">
        <v>2223</v>
      </c>
      <c r="H11" s="1423" t="s">
        <v>2213</v>
      </c>
      <c r="J11" t="s">
        <v>2213</v>
      </c>
    </row>
    <row r="12" spans="2:11" s="100" customFormat="1" ht="90.75" thickBot="1" x14ac:dyDescent="0.3">
      <c r="B12" s="1778"/>
      <c r="C12" s="1776"/>
      <c r="D12" s="1413" t="s">
        <v>2207</v>
      </c>
      <c r="E12" s="1413"/>
      <c r="F12" s="1413" t="s">
        <v>2213</v>
      </c>
      <c r="G12" s="1424" t="s">
        <v>2224</v>
      </c>
      <c r="H12" s="1414" t="s">
        <v>2213</v>
      </c>
      <c r="J12" s="1425" t="s">
        <v>2271</v>
      </c>
    </row>
    <row r="13" spans="2:11" ht="60.75" thickBot="1" x14ac:dyDescent="0.3">
      <c r="B13" s="1778"/>
      <c r="C13" s="1426" t="s">
        <v>2205</v>
      </c>
      <c r="D13" s="1427" t="s">
        <v>1711</v>
      </c>
      <c r="E13" s="1409"/>
      <c r="F13" s="1425" t="s">
        <v>2225</v>
      </c>
      <c r="G13" s="1425" t="s">
        <v>2225</v>
      </c>
      <c r="H13" s="1425" t="s">
        <v>2225</v>
      </c>
      <c r="J13" s="1425" t="s">
        <v>2269</v>
      </c>
    </row>
    <row r="14" spans="2:11" ht="15.75" thickBot="1" x14ac:dyDescent="0.3">
      <c r="B14" s="1779"/>
      <c r="C14" s="1780" t="s">
        <v>2209</v>
      </c>
      <c r="D14" s="1420" t="s">
        <v>2226</v>
      </c>
      <c r="E14" s="1420"/>
      <c r="F14" s="1420"/>
      <c r="G14" s="1420"/>
      <c r="H14" s="1421"/>
    </row>
    <row r="15" spans="2:11" ht="30" x14ac:dyDescent="0.25">
      <c r="C15" s="1781"/>
      <c r="D15" s="1425" t="s">
        <v>2208</v>
      </c>
      <c r="E15" s="1409"/>
      <c r="F15" s="1425" t="s">
        <v>2213</v>
      </c>
      <c r="G15" s="1425" t="s">
        <v>2213</v>
      </c>
      <c r="H15" s="1428" t="s">
        <v>2213</v>
      </c>
      <c r="I15" s="1425" t="s">
        <v>2227</v>
      </c>
    </row>
    <row r="16" spans="2:11" ht="30" x14ac:dyDescent="0.25">
      <c r="C16" s="1781"/>
      <c r="D16" s="1425" t="s">
        <v>2228</v>
      </c>
      <c r="E16" s="1409"/>
      <c r="F16" s="1425" t="s">
        <v>2213</v>
      </c>
      <c r="G16" s="1425" t="s">
        <v>2213</v>
      </c>
      <c r="H16" s="1428" t="s">
        <v>2213</v>
      </c>
      <c r="I16" s="1425" t="s">
        <v>2227</v>
      </c>
    </row>
    <row r="17" spans="3:10" ht="30" x14ac:dyDescent="0.25">
      <c r="C17" s="1781"/>
      <c r="D17" s="1425" t="s">
        <v>2229</v>
      </c>
      <c r="E17" s="1409"/>
      <c r="F17" s="1425" t="s">
        <v>2213</v>
      </c>
      <c r="G17" s="1425" t="s">
        <v>2213</v>
      </c>
      <c r="H17" s="1428" t="s">
        <v>2213</v>
      </c>
      <c r="I17" s="1425" t="s">
        <v>2227</v>
      </c>
    </row>
    <row r="18" spans="3:10" ht="15.75" thickBot="1" x14ac:dyDescent="0.3">
      <c r="C18" s="1776"/>
      <c r="D18" s="1429" t="s">
        <v>2230</v>
      </c>
      <c r="E18" s="1413"/>
      <c r="F18" s="1413"/>
      <c r="G18" s="1413"/>
      <c r="H18" s="1414"/>
    </row>
    <row r="19" spans="3:10" x14ac:dyDescent="0.25">
      <c r="C19" s="1782" t="s">
        <v>2231</v>
      </c>
      <c r="D19" s="1425" t="s">
        <v>2233</v>
      </c>
      <c r="J19" s="1774" t="s">
        <v>2270</v>
      </c>
    </row>
    <row r="20" spans="3:10" s="100" customFormat="1" x14ac:dyDescent="0.25">
      <c r="C20" s="1783"/>
      <c r="D20" s="1425" t="s">
        <v>2234</v>
      </c>
      <c r="J20" s="1774"/>
    </row>
    <row r="21" spans="3:10" s="100" customFormat="1" x14ac:dyDescent="0.25">
      <c r="C21" s="1783"/>
      <c r="D21" s="1425" t="s">
        <v>2235</v>
      </c>
      <c r="J21" s="1774"/>
    </row>
    <row r="22" spans="3:10" ht="30" x14ac:dyDescent="0.25">
      <c r="C22" s="1432" t="s">
        <v>2232</v>
      </c>
      <c r="F22" s="1425" t="s">
        <v>2213</v>
      </c>
      <c r="G22" s="1425" t="s">
        <v>2213</v>
      </c>
      <c r="H22" s="1425" t="s">
        <v>2213</v>
      </c>
      <c r="I22" s="1425" t="s">
        <v>2227</v>
      </c>
    </row>
    <row r="29" spans="3:10" x14ac:dyDescent="0.25">
      <c r="C29" s="1773" t="s">
        <v>2238</v>
      </c>
      <c r="D29" t="s">
        <v>2239</v>
      </c>
    </row>
    <row r="30" spans="3:10" x14ac:dyDescent="0.25">
      <c r="C30" s="1773"/>
      <c r="D30" t="s">
        <v>2201</v>
      </c>
    </row>
    <row r="31" spans="3:10" x14ac:dyDescent="0.25">
      <c r="D31" t="s">
        <v>2261</v>
      </c>
    </row>
    <row r="33" spans="3:4" x14ac:dyDescent="0.25">
      <c r="C33" s="1773" t="s">
        <v>2237</v>
      </c>
      <c r="D33" s="100" t="s">
        <v>2260</v>
      </c>
    </row>
    <row r="34" spans="3:4" x14ac:dyDescent="0.25">
      <c r="C34" s="1773"/>
      <c r="D34" t="s">
        <v>2259</v>
      </c>
    </row>
    <row r="54" spans="3:5" ht="30" x14ac:dyDescent="0.25">
      <c r="C54" s="1771" t="s">
        <v>2378</v>
      </c>
      <c r="D54" s="1527" t="s">
        <v>2381</v>
      </c>
      <c r="E54" s="1772" t="s">
        <v>2382</v>
      </c>
    </row>
    <row r="55" spans="3:5" x14ac:dyDescent="0.25">
      <c r="C55" s="1771"/>
      <c r="D55" s="1528" t="s">
        <v>2380</v>
      </c>
      <c r="E55" s="1772"/>
    </row>
    <row r="56" spans="3:5" x14ac:dyDescent="0.25">
      <c r="C56" s="1771"/>
      <c r="D56" s="1528" t="s">
        <v>2379</v>
      </c>
      <c r="E56" s="1772"/>
    </row>
    <row r="57" spans="3:5" x14ac:dyDescent="0.25">
      <c r="C57" s="1771"/>
      <c r="D57" s="1528" t="s">
        <v>437</v>
      </c>
      <c r="E57" s="1772"/>
    </row>
    <row r="58" spans="3:5" x14ac:dyDescent="0.25">
      <c r="E58" s="1403"/>
    </row>
  </sheetData>
  <mergeCells count="10">
    <mergeCell ref="C11:C12"/>
    <mergeCell ref="B5:B14"/>
    <mergeCell ref="C6:C9"/>
    <mergeCell ref="C14:C18"/>
    <mergeCell ref="C19:C21"/>
    <mergeCell ref="C54:C57"/>
    <mergeCell ref="E54:E57"/>
    <mergeCell ref="C33:C34"/>
    <mergeCell ref="C29:C30"/>
    <mergeCell ref="J19:J2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C3321"/>
  <sheetViews>
    <sheetView topLeftCell="A16" zoomScale="60" zoomScaleNormal="60" workbookViewId="0">
      <selection activeCell="G30" sqref="G30:G32"/>
    </sheetView>
  </sheetViews>
  <sheetFormatPr baseColWidth="10" defaultColWidth="10.85546875" defaultRowHeight="15" x14ac:dyDescent="0.25"/>
  <cols>
    <col min="1" max="1" width="35.28515625" style="200" customWidth="1"/>
    <col min="2" max="2" width="39.42578125" style="200" customWidth="1"/>
    <col min="3" max="3" width="11.28515625" style="357" customWidth="1"/>
    <col min="4" max="4" width="10.42578125" style="357" customWidth="1"/>
    <col min="5" max="5" width="19.28515625" style="358" customWidth="1"/>
    <col min="6" max="6" width="24.140625" style="200" customWidth="1"/>
    <col min="7" max="7" width="23.7109375" style="359" customWidth="1"/>
    <col min="8" max="8" width="13.42578125" style="360" customWidth="1"/>
    <col min="9" max="9" width="10.42578125" style="361" bestFit="1" customWidth="1"/>
    <col min="10" max="10" width="13.28515625" style="359" bestFit="1" customWidth="1"/>
    <col min="11" max="11" width="14.140625" style="359" bestFit="1" customWidth="1"/>
    <col min="12" max="16384" width="10.85546875" style="106"/>
  </cols>
  <sheetData>
    <row r="1" spans="1:12" s="103" customFormat="1" ht="21.75" thickBot="1" x14ac:dyDescent="0.4">
      <c r="A1" s="112" t="s">
        <v>0</v>
      </c>
      <c r="B1" s="113">
        <f>+SUM(K:K)</f>
        <v>1294000000</v>
      </c>
      <c r="C1" s="101"/>
      <c r="D1" s="101" t="s">
        <v>1</v>
      </c>
      <c r="E1" s="101"/>
      <c r="F1" s="101"/>
      <c r="G1" s="101"/>
      <c r="H1" s="101"/>
      <c r="I1" s="101"/>
      <c r="J1" s="102"/>
      <c r="K1" s="102"/>
    </row>
    <row r="2" spans="1:12" ht="29.25" thickBot="1" x14ac:dyDescent="0.3">
      <c r="A2" s="104"/>
      <c r="B2" s="104"/>
      <c r="C2" s="104"/>
      <c r="D2" s="104"/>
      <c r="E2" s="104"/>
      <c r="F2" s="104"/>
      <c r="G2" s="104"/>
      <c r="H2" s="104"/>
      <c r="I2" s="104"/>
      <c r="J2" s="105"/>
      <c r="K2" s="105"/>
    </row>
    <row r="3" spans="1:12" ht="29.25" thickBot="1" x14ac:dyDescent="0.3">
      <c r="A3" s="111" t="s">
        <v>2</v>
      </c>
      <c r="B3" s="1799" t="s">
        <v>455</v>
      </c>
      <c r="C3" s="1800"/>
      <c r="D3" s="1800"/>
      <c r="E3" s="1800"/>
      <c r="F3" s="1801"/>
      <c r="G3" s="104"/>
      <c r="H3" s="104"/>
      <c r="I3" s="104"/>
      <c r="J3" s="105"/>
      <c r="K3" s="105"/>
    </row>
    <row r="4" spans="1:12" ht="29.25" thickBot="1" x14ac:dyDescent="0.3">
      <c r="A4" s="104"/>
      <c r="B4" s="104"/>
      <c r="C4" s="104"/>
      <c r="D4" s="104"/>
      <c r="E4" s="104"/>
      <c r="F4" s="104"/>
      <c r="G4" s="104"/>
      <c r="H4" s="104"/>
      <c r="I4" s="104"/>
      <c r="J4" s="105"/>
      <c r="K4" s="105"/>
    </row>
    <row r="5" spans="1:12" ht="15.75" thickBot="1" x14ac:dyDescent="0.3">
      <c r="A5" s="1802" t="s">
        <v>4</v>
      </c>
      <c r="B5" s="1802"/>
      <c r="C5" s="1802"/>
      <c r="D5" s="1802"/>
      <c r="E5" s="1802"/>
      <c r="F5" s="1803" t="s">
        <v>5</v>
      </c>
      <c r="G5" s="1804"/>
      <c r="H5" s="1804"/>
      <c r="I5" s="1804"/>
      <c r="J5" s="1804"/>
      <c r="K5" s="1805"/>
    </row>
    <row r="6" spans="1:12" ht="15.75" thickTop="1" x14ac:dyDescent="0.25">
      <c r="A6" s="1806" t="s">
        <v>6</v>
      </c>
      <c r="B6" s="1808" t="s">
        <v>4</v>
      </c>
      <c r="C6" s="1810" t="s">
        <v>7</v>
      </c>
      <c r="D6" s="1811"/>
      <c r="E6" s="1812" t="s">
        <v>8</v>
      </c>
      <c r="F6" s="1814" t="s">
        <v>9</v>
      </c>
      <c r="G6" s="1816" t="s">
        <v>10</v>
      </c>
      <c r="H6" s="1816" t="s">
        <v>11</v>
      </c>
      <c r="I6" s="1816" t="s">
        <v>12</v>
      </c>
      <c r="J6" s="1816" t="s">
        <v>13</v>
      </c>
      <c r="K6" s="1818" t="s">
        <v>14</v>
      </c>
    </row>
    <row r="7" spans="1:12" ht="47.1" customHeight="1" thickBot="1" x14ac:dyDescent="0.3">
      <c r="A7" s="1807"/>
      <c r="B7" s="1809"/>
      <c r="C7" s="99" t="s">
        <v>15</v>
      </c>
      <c r="D7" s="98" t="s">
        <v>16</v>
      </c>
      <c r="E7" s="1813"/>
      <c r="F7" s="1815"/>
      <c r="G7" s="1817"/>
      <c r="H7" s="1817"/>
      <c r="I7" s="1817"/>
      <c r="J7" s="1817"/>
      <c r="K7" s="1819"/>
    </row>
    <row r="8" spans="1:12" ht="39" x14ac:dyDescent="0.25">
      <c r="A8" s="1790" t="s">
        <v>490</v>
      </c>
      <c r="B8" s="178" t="s">
        <v>456</v>
      </c>
      <c r="C8" s="33">
        <v>42745</v>
      </c>
      <c r="D8" s="33">
        <v>43069</v>
      </c>
      <c r="E8" s="175" t="s">
        <v>457</v>
      </c>
      <c r="F8" s="118" t="s">
        <v>458</v>
      </c>
      <c r="G8" s="191" t="s">
        <v>21</v>
      </c>
      <c r="H8" s="178" t="s">
        <v>459</v>
      </c>
      <c r="I8" s="192">
        <v>18</v>
      </c>
      <c r="J8" s="64">
        <v>25000000</v>
      </c>
      <c r="K8" s="65">
        <f t="shared" ref="K8:K13" si="0">+J8*I8</f>
        <v>450000000</v>
      </c>
    </row>
    <row r="9" spans="1:12" ht="51.75" x14ac:dyDescent="0.25">
      <c r="A9" s="1791"/>
      <c r="B9" s="179" t="s">
        <v>460</v>
      </c>
      <c r="C9" s="39">
        <v>42745</v>
      </c>
      <c r="D9" s="39">
        <v>43084</v>
      </c>
      <c r="E9" s="176" t="s">
        <v>457</v>
      </c>
      <c r="F9" s="122" t="s">
        <v>461</v>
      </c>
      <c r="G9" s="187" t="s">
        <v>21</v>
      </c>
      <c r="H9" s="179" t="s">
        <v>459</v>
      </c>
      <c r="I9" s="189">
        <v>2</v>
      </c>
      <c r="J9" s="68">
        <v>31000000</v>
      </c>
      <c r="K9" s="69">
        <f t="shared" si="0"/>
        <v>62000000</v>
      </c>
    </row>
    <row r="10" spans="1:12" ht="51.75" x14ac:dyDescent="0.25">
      <c r="A10" s="1791"/>
      <c r="B10" s="179" t="s">
        <v>462</v>
      </c>
      <c r="C10" s="39">
        <v>42745</v>
      </c>
      <c r="D10" s="39">
        <v>43084</v>
      </c>
      <c r="E10" s="176" t="s">
        <v>463</v>
      </c>
      <c r="F10" s="122" t="s">
        <v>464</v>
      </c>
      <c r="G10" s="187" t="s">
        <v>21</v>
      </c>
      <c r="H10" s="179" t="s">
        <v>459</v>
      </c>
      <c r="I10" s="189">
        <v>1</v>
      </c>
      <c r="J10" s="68">
        <v>20000000</v>
      </c>
      <c r="K10" s="69">
        <f t="shared" si="0"/>
        <v>20000000</v>
      </c>
    </row>
    <row r="11" spans="1:12" ht="25.5" x14ac:dyDescent="0.25">
      <c r="A11" s="1791"/>
      <c r="B11" s="179" t="s">
        <v>465</v>
      </c>
      <c r="C11" s="39">
        <v>42746</v>
      </c>
      <c r="D11" s="39">
        <v>43085</v>
      </c>
      <c r="E11" s="176" t="s">
        <v>457</v>
      </c>
      <c r="F11" s="173" t="s">
        <v>90</v>
      </c>
      <c r="G11" s="187" t="s">
        <v>90</v>
      </c>
      <c r="H11" s="179" t="s">
        <v>459</v>
      </c>
      <c r="I11" s="196">
        <v>2</v>
      </c>
      <c r="J11" s="355">
        <v>10000000</v>
      </c>
      <c r="K11" s="69">
        <f t="shared" si="0"/>
        <v>20000000</v>
      </c>
    </row>
    <row r="12" spans="1:12" ht="25.5" x14ac:dyDescent="0.25">
      <c r="A12" s="1791"/>
      <c r="B12" s="179" t="s">
        <v>466</v>
      </c>
      <c r="C12" s="39" t="s">
        <v>467</v>
      </c>
      <c r="D12" s="39">
        <v>43018</v>
      </c>
      <c r="E12" s="176" t="s">
        <v>457</v>
      </c>
      <c r="F12" s="214" t="s">
        <v>28</v>
      </c>
      <c r="G12" s="366" t="s">
        <v>90</v>
      </c>
      <c r="H12" s="179" t="s">
        <v>459</v>
      </c>
      <c r="I12" s="196">
        <v>2</v>
      </c>
      <c r="J12" s="355">
        <v>10000000</v>
      </c>
      <c r="K12" s="69">
        <f t="shared" si="0"/>
        <v>20000000</v>
      </c>
    </row>
    <row r="13" spans="1:12" ht="77.25" thickBot="1" x14ac:dyDescent="0.3">
      <c r="A13" s="1792"/>
      <c r="B13" s="224" t="s">
        <v>468</v>
      </c>
      <c r="C13" s="45" t="s">
        <v>467</v>
      </c>
      <c r="D13" s="45">
        <v>43018</v>
      </c>
      <c r="E13" s="177" t="s">
        <v>457</v>
      </c>
      <c r="F13" s="174" t="s">
        <v>469</v>
      </c>
      <c r="G13" s="188" t="s">
        <v>64</v>
      </c>
      <c r="H13" s="190" t="s">
        <v>64</v>
      </c>
      <c r="I13" s="190">
        <v>2</v>
      </c>
      <c r="J13" s="356">
        <v>10000000</v>
      </c>
      <c r="K13" s="75">
        <f t="shared" si="0"/>
        <v>20000000</v>
      </c>
    </row>
    <row r="14" spans="1:12" s="200" customFormat="1" x14ac:dyDescent="0.25">
      <c r="A14" s="1790" t="s">
        <v>491</v>
      </c>
      <c r="B14" s="1703" t="s">
        <v>470</v>
      </c>
      <c r="C14" s="1794">
        <v>42773</v>
      </c>
      <c r="D14" s="1794">
        <v>43063</v>
      </c>
      <c r="E14" s="1798" t="s">
        <v>471</v>
      </c>
      <c r="F14" s="1790" t="s">
        <v>64</v>
      </c>
      <c r="G14" s="1793" t="s">
        <v>64</v>
      </c>
      <c r="H14" s="1704" t="s">
        <v>64</v>
      </c>
      <c r="I14" s="1704" t="s">
        <v>64</v>
      </c>
      <c r="J14" s="1704" t="s">
        <v>64</v>
      </c>
      <c r="K14" s="1612" t="s">
        <v>64</v>
      </c>
      <c r="L14" s="106"/>
    </row>
    <row r="15" spans="1:12" s="200" customFormat="1" x14ac:dyDescent="0.25">
      <c r="A15" s="1791"/>
      <c r="B15" s="1556"/>
      <c r="C15" s="1573"/>
      <c r="D15" s="1573"/>
      <c r="E15" s="1614"/>
      <c r="F15" s="1791"/>
      <c r="G15" s="1592"/>
      <c r="H15" s="1589"/>
      <c r="I15" s="1589"/>
      <c r="J15" s="1589"/>
      <c r="K15" s="1555"/>
    </row>
    <row r="16" spans="1:12" s="200" customFormat="1" x14ac:dyDescent="0.25">
      <c r="A16" s="1791"/>
      <c r="B16" s="1556" t="s">
        <v>472</v>
      </c>
      <c r="C16" s="1573">
        <v>42773</v>
      </c>
      <c r="D16" s="1573">
        <v>43063</v>
      </c>
      <c r="E16" s="1614" t="s">
        <v>473</v>
      </c>
      <c r="F16" s="1791" t="s">
        <v>64</v>
      </c>
      <c r="G16" s="1592" t="s">
        <v>64</v>
      </c>
      <c r="H16" s="1589" t="s">
        <v>64</v>
      </c>
      <c r="I16" s="1589" t="s">
        <v>64</v>
      </c>
      <c r="J16" s="1589" t="s">
        <v>64</v>
      </c>
      <c r="K16" s="1555" t="s">
        <v>64</v>
      </c>
    </row>
    <row r="17" spans="1:12" s="200" customFormat="1" ht="15.75" thickBot="1" x14ac:dyDescent="0.3">
      <c r="A17" s="1792"/>
      <c r="B17" s="1787"/>
      <c r="C17" s="1788"/>
      <c r="D17" s="1788"/>
      <c r="E17" s="1789"/>
      <c r="F17" s="1792"/>
      <c r="G17" s="1742"/>
      <c r="H17" s="1743"/>
      <c r="I17" s="1743"/>
      <c r="J17" s="1743"/>
      <c r="K17" s="1797"/>
    </row>
    <row r="18" spans="1:12" s="200" customFormat="1" ht="25.5" x14ac:dyDescent="0.25">
      <c r="A18" s="1790" t="s">
        <v>492</v>
      </c>
      <c r="B18" s="1703" t="s">
        <v>489</v>
      </c>
      <c r="C18" s="1794">
        <v>42860</v>
      </c>
      <c r="D18" s="1794">
        <v>42885</v>
      </c>
      <c r="E18" s="1798" t="s">
        <v>457</v>
      </c>
      <c r="F18" s="172" t="s">
        <v>474</v>
      </c>
      <c r="G18" s="191" t="s">
        <v>54</v>
      </c>
      <c r="H18" s="178" t="s">
        <v>55</v>
      </c>
      <c r="I18" s="192">
        <v>2</v>
      </c>
      <c r="J18" s="64">
        <v>17000000</v>
      </c>
      <c r="K18" s="65">
        <f>+J18*I18</f>
        <v>34000000</v>
      </c>
      <c r="L18" s="106"/>
    </row>
    <row r="19" spans="1:12" s="200" customFormat="1" x14ac:dyDescent="0.25">
      <c r="A19" s="1791"/>
      <c r="B19" s="1556"/>
      <c r="C19" s="1573"/>
      <c r="D19" s="1573"/>
      <c r="E19" s="1614"/>
      <c r="F19" s="1791" t="s">
        <v>475</v>
      </c>
      <c r="G19" s="1592" t="s">
        <v>54</v>
      </c>
      <c r="H19" s="1589"/>
      <c r="I19" s="1589">
        <v>1</v>
      </c>
      <c r="J19" s="1591">
        <v>97000000</v>
      </c>
      <c r="K19" s="1785">
        <f>+J19*I19</f>
        <v>97000000</v>
      </c>
    </row>
    <row r="20" spans="1:12" s="200" customFormat="1" ht="37.5" customHeight="1" x14ac:dyDescent="0.25">
      <c r="A20" s="1791"/>
      <c r="B20" s="1556"/>
      <c r="C20" s="1573"/>
      <c r="D20" s="1573"/>
      <c r="E20" s="1614"/>
      <c r="F20" s="1791"/>
      <c r="G20" s="1592"/>
      <c r="H20" s="1589"/>
      <c r="I20" s="1589"/>
      <c r="J20" s="1591"/>
      <c r="K20" s="1785"/>
    </row>
    <row r="21" spans="1:12" s="200" customFormat="1" ht="34.5" customHeight="1" x14ac:dyDescent="0.25">
      <c r="A21" s="1791"/>
      <c r="B21" s="1556"/>
      <c r="C21" s="1573"/>
      <c r="D21" s="1573"/>
      <c r="E21" s="1614"/>
      <c r="F21" s="173" t="s">
        <v>476</v>
      </c>
      <c r="G21" s="187" t="s">
        <v>54</v>
      </c>
      <c r="H21" s="179" t="s">
        <v>55</v>
      </c>
      <c r="I21" s="189">
        <v>4</v>
      </c>
      <c r="J21" s="68">
        <v>3000000</v>
      </c>
      <c r="K21" s="69">
        <f>+J21*I21</f>
        <v>12000000</v>
      </c>
    </row>
    <row r="22" spans="1:12" s="200" customFormat="1" ht="25.5" x14ac:dyDescent="0.25">
      <c r="A22" s="1791"/>
      <c r="B22" s="179" t="s">
        <v>477</v>
      </c>
      <c r="C22" s="39"/>
      <c r="D22" s="39"/>
      <c r="E22" s="362" t="s">
        <v>64</v>
      </c>
      <c r="F22" s="363" t="s">
        <v>64</v>
      </c>
      <c r="G22" s="187" t="s">
        <v>66</v>
      </c>
      <c r="H22" s="179" t="s">
        <v>55</v>
      </c>
      <c r="I22" s="189">
        <v>30</v>
      </c>
      <c r="J22" s="68">
        <v>8000000</v>
      </c>
      <c r="K22" s="69">
        <f t="shared" ref="K22:K30" si="1">+J22*I22</f>
        <v>240000000</v>
      </c>
    </row>
    <row r="23" spans="1:12" s="200" customFormat="1" ht="38.25" x14ac:dyDescent="0.25">
      <c r="A23" s="1791"/>
      <c r="B23" s="179" t="s">
        <v>478</v>
      </c>
      <c r="C23" s="39">
        <v>42745</v>
      </c>
      <c r="D23" s="39">
        <v>43086</v>
      </c>
      <c r="E23" s="362" t="s">
        <v>64</v>
      </c>
      <c r="F23" s="363" t="s">
        <v>64</v>
      </c>
      <c r="G23" s="220" t="s">
        <v>64</v>
      </c>
      <c r="H23" s="185" t="s">
        <v>64</v>
      </c>
      <c r="I23" s="189">
        <v>1</v>
      </c>
      <c r="J23" s="68">
        <v>5000000</v>
      </c>
      <c r="K23" s="69">
        <f t="shared" si="1"/>
        <v>5000000</v>
      </c>
    </row>
    <row r="24" spans="1:12" s="200" customFormat="1" ht="25.5" x14ac:dyDescent="0.25">
      <c r="A24" s="1791"/>
      <c r="B24" s="179" t="s">
        <v>479</v>
      </c>
      <c r="C24" s="39">
        <v>42745</v>
      </c>
      <c r="D24" s="39">
        <v>43086</v>
      </c>
      <c r="E24" s="362" t="s">
        <v>64</v>
      </c>
      <c r="F24" s="363" t="s">
        <v>64</v>
      </c>
      <c r="G24" s="220" t="s">
        <v>64</v>
      </c>
      <c r="H24" s="185" t="s">
        <v>64</v>
      </c>
      <c r="I24" s="189">
        <v>1</v>
      </c>
      <c r="J24" s="68">
        <v>15000000</v>
      </c>
      <c r="K24" s="69">
        <f t="shared" si="1"/>
        <v>15000000</v>
      </c>
    </row>
    <row r="25" spans="1:12" s="200" customFormat="1" ht="26.25" x14ac:dyDescent="0.25">
      <c r="A25" s="1791"/>
      <c r="B25" s="179" t="s">
        <v>480</v>
      </c>
      <c r="C25" s="39"/>
      <c r="D25" s="39"/>
      <c r="E25" s="193" t="s">
        <v>64</v>
      </c>
      <c r="F25" s="122" t="s">
        <v>481</v>
      </c>
      <c r="G25" s="187" t="s">
        <v>70</v>
      </c>
      <c r="H25" s="179" t="s">
        <v>29</v>
      </c>
      <c r="I25" s="189">
        <v>1</v>
      </c>
      <c r="J25" s="68">
        <v>100000000</v>
      </c>
      <c r="K25" s="69">
        <f t="shared" si="1"/>
        <v>100000000</v>
      </c>
    </row>
    <row r="26" spans="1:12" s="200" customFormat="1" ht="51.75" x14ac:dyDescent="0.25">
      <c r="A26" s="1791"/>
      <c r="B26" s="1556" t="s">
        <v>482</v>
      </c>
      <c r="C26" s="1573">
        <v>42767</v>
      </c>
      <c r="D26" s="1573">
        <v>42937</v>
      </c>
      <c r="E26" s="1614" t="s">
        <v>457</v>
      </c>
      <c r="F26" s="122" t="s">
        <v>483</v>
      </c>
      <c r="G26" s="187" t="s">
        <v>28</v>
      </c>
      <c r="H26" s="179" t="s">
        <v>81</v>
      </c>
      <c r="I26" s="189">
        <v>1</v>
      </c>
      <c r="J26" s="68">
        <v>25000000</v>
      </c>
      <c r="K26" s="69">
        <f t="shared" si="1"/>
        <v>25000000</v>
      </c>
    </row>
    <row r="27" spans="1:12" s="200" customFormat="1" ht="26.25" x14ac:dyDescent="0.25">
      <c r="A27" s="1791"/>
      <c r="B27" s="1556"/>
      <c r="C27" s="1573"/>
      <c r="D27" s="1573"/>
      <c r="E27" s="1614"/>
      <c r="F27" s="122" t="s">
        <v>484</v>
      </c>
      <c r="G27" s="187" t="s">
        <v>21</v>
      </c>
      <c r="H27" s="179" t="s">
        <v>29</v>
      </c>
      <c r="I27" s="189">
        <v>1</v>
      </c>
      <c r="J27" s="68">
        <v>16000000</v>
      </c>
      <c r="K27" s="69">
        <f t="shared" si="1"/>
        <v>16000000</v>
      </c>
    </row>
    <row r="28" spans="1:12" s="200" customFormat="1" x14ac:dyDescent="0.25">
      <c r="A28" s="1791"/>
      <c r="B28" s="1556"/>
      <c r="C28" s="1573"/>
      <c r="D28" s="1573"/>
      <c r="E28" s="1614"/>
      <c r="F28" s="364" t="s">
        <v>485</v>
      </c>
      <c r="G28" s="187" t="s">
        <v>21</v>
      </c>
      <c r="H28" s="179" t="s">
        <v>303</v>
      </c>
      <c r="I28" s="189">
        <v>1</v>
      </c>
      <c r="J28" s="68">
        <v>36000000</v>
      </c>
      <c r="K28" s="69">
        <f t="shared" si="1"/>
        <v>36000000</v>
      </c>
    </row>
    <row r="29" spans="1:12" s="200" customFormat="1" ht="15.75" thickBot="1" x14ac:dyDescent="0.3">
      <c r="A29" s="1792"/>
      <c r="B29" s="1787"/>
      <c r="C29" s="1788"/>
      <c r="D29" s="1788"/>
      <c r="E29" s="1789"/>
      <c r="F29" s="365" t="s">
        <v>486</v>
      </c>
      <c r="G29" s="188" t="s">
        <v>41</v>
      </c>
      <c r="H29" s="224" t="s">
        <v>111</v>
      </c>
      <c r="I29" s="190">
        <v>1</v>
      </c>
      <c r="J29" s="74">
        <v>86000000</v>
      </c>
      <c r="K29" s="75">
        <f t="shared" si="1"/>
        <v>86000000</v>
      </c>
    </row>
    <row r="30" spans="1:12" s="200" customFormat="1" x14ac:dyDescent="0.25">
      <c r="A30" s="1790" t="s">
        <v>493</v>
      </c>
      <c r="B30" s="1703" t="s">
        <v>487</v>
      </c>
      <c r="C30" s="1794"/>
      <c r="D30" s="1794"/>
      <c r="E30" s="1795" t="s">
        <v>457</v>
      </c>
      <c r="F30" s="1790" t="s">
        <v>488</v>
      </c>
      <c r="G30" s="1793" t="s">
        <v>41</v>
      </c>
      <c r="H30" s="1703" t="s">
        <v>29</v>
      </c>
      <c r="I30" s="1704">
        <v>1</v>
      </c>
      <c r="J30" s="1705">
        <v>36000000</v>
      </c>
      <c r="K30" s="1784">
        <f t="shared" si="1"/>
        <v>36000000</v>
      </c>
      <c r="L30" s="106"/>
    </row>
    <row r="31" spans="1:12" s="200" customFormat="1" x14ac:dyDescent="0.25">
      <c r="A31" s="1791"/>
      <c r="B31" s="1556"/>
      <c r="C31" s="1573"/>
      <c r="D31" s="1573"/>
      <c r="E31" s="1569"/>
      <c r="F31" s="1791"/>
      <c r="G31" s="1592"/>
      <c r="H31" s="1556"/>
      <c r="I31" s="1589"/>
      <c r="J31" s="1591"/>
      <c r="K31" s="1785"/>
    </row>
    <row r="32" spans="1:12" s="200" customFormat="1" ht="15.75" thickBot="1" x14ac:dyDescent="0.3">
      <c r="A32" s="1792"/>
      <c r="B32" s="1787"/>
      <c r="C32" s="1788"/>
      <c r="D32" s="1788"/>
      <c r="E32" s="1796"/>
      <c r="F32" s="1792"/>
      <c r="G32" s="1742"/>
      <c r="H32" s="1787"/>
      <c r="I32" s="1743"/>
      <c r="J32" s="1744"/>
      <c r="K32" s="1786"/>
    </row>
    <row r="33" spans="1:11" s="200" customFormat="1" x14ac:dyDescent="0.25">
      <c r="A33" s="203"/>
      <c r="B33" s="203"/>
      <c r="C33" s="204"/>
      <c r="D33" s="204"/>
      <c r="E33" s="205"/>
      <c r="F33" s="203"/>
      <c r="G33" s="205"/>
      <c r="H33" s="205"/>
      <c r="I33" s="206"/>
      <c r="J33" s="207"/>
      <c r="K33" s="208"/>
    </row>
    <row r="34" spans="1:11" s="200" customFormat="1" x14ac:dyDescent="0.25">
      <c r="A34" s="203"/>
      <c r="B34" s="203"/>
      <c r="C34" s="204"/>
      <c r="D34" s="204"/>
      <c r="E34" s="205"/>
      <c r="F34" s="203"/>
      <c r="G34" s="205"/>
      <c r="H34" s="205"/>
      <c r="I34" s="206"/>
      <c r="J34" s="207"/>
      <c r="K34" s="208"/>
    </row>
    <row r="35" spans="1:11" s="200" customFormat="1" x14ac:dyDescent="0.25">
      <c r="A35" s="203"/>
      <c r="B35" s="203"/>
      <c r="C35" s="204"/>
      <c r="D35" s="204"/>
      <c r="E35" s="205"/>
      <c r="F35" s="203"/>
      <c r="G35" s="205"/>
      <c r="H35" s="205"/>
      <c r="I35" s="206"/>
      <c r="J35" s="207"/>
      <c r="K35" s="208"/>
    </row>
    <row r="36" spans="1:11" s="200" customFormat="1" x14ac:dyDescent="0.25">
      <c r="A36" s="203"/>
      <c r="B36" s="203"/>
      <c r="C36" s="204"/>
      <c r="D36" s="204"/>
      <c r="E36" s="205"/>
      <c r="F36" s="203"/>
      <c r="G36" s="205"/>
      <c r="H36" s="205"/>
      <c r="I36" s="206"/>
      <c r="J36" s="207"/>
      <c r="K36" s="208"/>
    </row>
    <row r="37" spans="1:11" s="200" customFormat="1" x14ac:dyDescent="0.25">
      <c r="A37" s="203"/>
      <c r="B37" s="203"/>
      <c r="C37" s="204"/>
      <c r="D37" s="204"/>
      <c r="E37" s="205"/>
      <c r="F37" s="203"/>
      <c r="G37" s="205"/>
      <c r="H37" s="205"/>
      <c r="I37" s="206"/>
      <c r="J37" s="207"/>
      <c r="K37" s="208"/>
    </row>
    <row r="38" spans="1:11" s="200" customFormat="1" x14ac:dyDescent="0.25">
      <c r="A38" s="203"/>
      <c r="B38" s="203"/>
      <c r="C38" s="204"/>
      <c r="D38" s="204"/>
      <c r="E38" s="205"/>
      <c r="F38" s="203"/>
      <c r="G38" s="205"/>
      <c r="H38" s="205"/>
      <c r="I38" s="206"/>
      <c r="J38" s="207"/>
      <c r="K38" s="208"/>
    </row>
    <row r="39" spans="1:11" s="200" customFormat="1" x14ac:dyDescent="0.25">
      <c r="A39" s="203"/>
      <c r="B39" s="203"/>
      <c r="C39" s="204"/>
      <c r="D39" s="204"/>
      <c r="E39" s="205"/>
      <c r="F39" s="203"/>
      <c r="G39" s="205"/>
      <c r="H39" s="205"/>
      <c r="I39" s="206"/>
      <c r="J39" s="207"/>
      <c r="K39" s="208"/>
    </row>
    <row r="40" spans="1:11" s="200" customFormat="1" x14ac:dyDescent="0.25">
      <c r="A40" s="203"/>
      <c r="B40" s="203"/>
      <c r="C40" s="204"/>
      <c r="D40" s="204"/>
      <c r="E40" s="205"/>
      <c r="F40" s="203"/>
      <c r="G40" s="205"/>
      <c r="H40" s="205"/>
      <c r="I40" s="206"/>
      <c r="J40" s="207"/>
      <c r="K40" s="208"/>
    </row>
    <row r="41" spans="1:11" s="200" customFormat="1" x14ac:dyDescent="0.25">
      <c r="A41" s="203"/>
      <c r="B41" s="203"/>
      <c r="C41" s="204"/>
      <c r="D41" s="204"/>
      <c r="E41" s="205"/>
      <c r="F41" s="203"/>
      <c r="G41" s="205"/>
      <c r="H41" s="205"/>
      <c r="I41" s="206"/>
      <c r="J41" s="207"/>
      <c r="K41" s="208"/>
    </row>
    <row r="42" spans="1:11" s="200" customFormat="1" x14ac:dyDescent="0.25">
      <c r="A42" s="203"/>
      <c r="B42" s="203"/>
      <c r="C42" s="204"/>
      <c r="D42" s="204"/>
      <c r="E42" s="205"/>
      <c r="F42" s="203"/>
      <c r="G42" s="205"/>
      <c r="H42" s="205"/>
      <c r="I42" s="206"/>
      <c r="J42" s="207"/>
      <c r="K42" s="208"/>
    </row>
    <row r="43" spans="1:11" s="200" customFormat="1" x14ac:dyDescent="0.25">
      <c r="A43" s="203"/>
      <c r="B43" s="203"/>
      <c r="C43" s="204"/>
      <c r="D43" s="204"/>
      <c r="E43" s="205"/>
      <c r="F43" s="203"/>
      <c r="G43" s="205"/>
      <c r="H43" s="205"/>
      <c r="I43" s="206"/>
      <c r="J43" s="207"/>
      <c r="K43" s="208"/>
    </row>
    <row r="44" spans="1:11" s="200" customFormat="1" x14ac:dyDescent="0.25">
      <c r="A44" s="203"/>
      <c r="B44" s="203"/>
      <c r="C44" s="204"/>
      <c r="D44" s="204"/>
      <c r="E44" s="205"/>
      <c r="F44" s="203"/>
      <c r="G44" s="205"/>
      <c r="H44" s="205"/>
      <c r="I44" s="206"/>
      <c r="J44" s="207"/>
      <c r="K44" s="208"/>
    </row>
    <row r="45" spans="1:11" s="200" customFormat="1" x14ac:dyDescent="0.25">
      <c r="A45" s="203"/>
      <c r="B45" s="203"/>
      <c r="C45" s="204"/>
      <c r="D45" s="204"/>
      <c r="E45" s="205"/>
      <c r="F45" s="203"/>
      <c r="G45" s="205"/>
      <c r="H45" s="205"/>
      <c r="I45" s="206"/>
      <c r="J45" s="207"/>
      <c r="K45" s="208"/>
    </row>
    <row r="46" spans="1:11" s="200" customFormat="1" x14ac:dyDescent="0.25">
      <c r="A46" s="203"/>
      <c r="B46" s="203"/>
      <c r="C46" s="204"/>
      <c r="D46" s="204"/>
      <c r="E46" s="205"/>
      <c r="F46" s="203"/>
      <c r="G46" s="205"/>
      <c r="H46" s="205"/>
      <c r="I46" s="206"/>
      <c r="J46" s="207"/>
      <c r="K46" s="208"/>
    </row>
    <row r="47" spans="1:11" s="200" customFormat="1" x14ac:dyDescent="0.25">
      <c r="A47" s="203"/>
      <c r="B47" s="203"/>
      <c r="C47" s="204"/>
      <c r="D47" s="204"/>
      <c r="E47" s="205"/>
      <c r="F47" s="203"/>
      <c r="G47" s="205"/>
      <c r="H47" s="205"/>
      <c r="I47" s="206"/>
      <c r="J47" s="207"/>
      <c r="K47" s="208"/>
    </row>
    <row r="48" spans="1:11" s="200" customFormat="1" x14ac:dyDescent="0.25">
      <c r="A48" s="203"/>
      <c r="B48" s="203"/>
      <c r="C48" s="204"/>
      <c r="D48" s="204"/>
      <c r="E48" s="205"/>
      <c r="F48" s="203"/>
      <c r="G48" s="205"/>
      <c r="H48" s="205"/>
      <c r="I48" s="206"/>
      <c r="J48" s="207"/>
      <c r="K48" s="208"/>
    </row>
    <row r="49" spans="1:11" s="200" customFormat="1" x14ac:dyDescent="0.25">
      <c r="A49" s="203"/>
      <c r="B49" s="203"/>
      <c r="C49" s="204"/>
      <c r="D49" s="204"/>
      <c r="E49" s="205"/>
      <c r="F49" s="203"/>
      <c r="G49" s="205"/>
      <c r="H49" s="205"/>
      <c r="I49" s="206"/>
      <c r="J49" s="207"/>
      <c r="K49" s="208"/>
    </row>
    <row r="50" spans="1:11" s="200" customFormat="1" x14ac:dyDescent="0.25">
      <c r="A50" s="203"/>
      <c r="B50" s="203"/>
      <c r="C50" s="204"/>
      <c r="D50" s="204"/>
      <c r="E50" s="205"/>
      <c r="F50" s="203"/>
      <c r="G50" s="205"/>
      <c r="H50" s="205"/>
      <c r="I50" s="206"/>
      <c r="J50" s="207"/>
      <c r="K50" s="208"/>
    </row>
    <row r="51" spans="1:11" s="200" customFormat="1" x14ac:dyDescent="0.25">
      <c r="A51" s="203"/>
      <c r="B51" s="203"/>
      <c r="C51" s="204"/>
      <c r="D51" s="204"/>
      <c r="E51" s="205"/>
      <c r="F51" s="203"/>
      <c r="G51" s="205"/>
      <c r="H51" s="205"/>
      <c r="I51" s="206"/>
      <c r="J51" s="207"/>
      <c r="K51" s="208"/>
    </row>
    <row r="52" spans="1:11" s="200" customFormat="1" x14ac:dyDescent="0.25">
      <c r="A52" s="203"/>
      <c r="B52" s="203"/>
      <c r="C52" s="204"/>
      <c r="D52" s="204"/>
      <c r="E52" s="205"/>
      <c r="F52" s="203"/>
      <c r="G52" s="205"/>
      <c r="H52" s="205"/>
      <c r="I52" s="206"/>
      <c r="J52" s="207"/>
      <c r="K52" s="208"/>
    </row>
    <row r="53" spans="1:11" s="200" customFormat="1" x14ac:dyDescent="0.25">
      <c r="A53" s="203"/>
      <c r="B53" s="203"/>
      <c r="C53" s="204"/>
      <c r="D53" s="204"/>
      <c r="E53" s="205"/>
      <c r="F53" s="203"/>
      <c r="G53" s="205"/>
      <c r="H53" s="205"/>
      <c r="I53" s="206"/>
      <c r="J53" s="207"/>
      <c r="K53" s="208"/>
    </row>
    <row r="54" spans="1:11" s="200" customFormat="1" x14ac:dyDescent="0.25">
      <c r="A54" s="203"/>
      <c r="B54" s="203"/>
      <c r="C54" s="204"/>
      <c r="D54" s="204"/>
      <c r="E54" s="205"/>
      <c r="F54" s="203"/>
      <c r="G54" s="205"/>
      <c r="H54" s="205"/>
      <c r="I54" s="206"/>
      <c r="J54" s="207"/>
      <c r="K54" s="208"/>
    </row>
    <row r="55" spans="1:11" s="200" customFormat="1" x14ac:dyDescent="0.25">
      <c r="A55" s="203"/>
      <c r="B55" s="203"/>
      <c r="C55" s="204"/>
      <c r="D55" s="204"/>
      <c r="E55" s="205"/>
      <c r="F55" s="203"/>
      <c r="G55" s="205"/>
      <c r="H55" s="205"/>
      <c r="I55" s="206"/>
      <c r="J55" s="207"/>
      <c r="K55" s="208"/>
    </row>
    <row r="56" spans="1:11" s="200" customFormat="1" x14ac:dyDescent="0.25">
      <c r="A56" s="203"/>
      <c r="B56" s="203"/>
      <c r="C56" s="204"/>
      <c r="D56" s="204"/>
      <c r="E56" s="205"/>
      <c r="F56" s="203"/>
      <c r="G56" s="205"/>
      <c r="H56" s="205"/>
      <c r="I56" s="206"/>
      <c r="J56" s="207"/>
      <c r="K56" s="208"/>
    </row>
    <row r="57" spans="1:11" s="200" customFormat="1" x14ac:dyDescent="0.25">
      <c r="A57" s="203"/>
      <c r="B57" s="203"/>
      <c r="C57" s="204"/>
      <c r="D57" s="204"/>
      <c r="E57" s="205"/>
      <c r="F57" s="203"/>
      <c r="G57" s="205"/>
      <c r="H57" s="205"/>
      <c r="I57" s="206"/>
      <c r="J57" s="207"/>
      <c r="K57" s="208"/>
    </row>
    <row r="58" spans="1:11" s="200" customFormat="1" x14ac:dyDescent="0.25">
      <c r="A58" s="203"/>
      <c r="B58" s="203"/>
      <c r="C58" s="204"/>
      <c r="D58" s="204"/>
      <c r="E58" s="205"/>
      <c r="F58" s="203"/>
      <c r="G58" s="205"/>
      <c r="H58" s="205"/>
      <c r="I58" s="206"/>
      <c r="J58" s="207"/>
      <c r="K58" s="208"/>
    </row>
    <row r="59" spans="1:11" s="200" customFormat="1" x14ac:dyDescent="0.25">
      <c r="A59" s="203"/>
      <c r="B59" s="203"/>
      <c r="C59" s="204"/>
      <c r="D59" s="204"/>
      <c r="E59" s="205"/>
      <c r="F59" s="203"/>
      <c r="G59" s="205"/>
      <c r="H59" s="205"/>
      <c r="I59" s="206"/>
      <c r="J59" s="207"/>
      <c r="K59" s="208"/>
    </row>
    <row r="60" spans="1:11" s="200" customFormat="1" x14ac:dyDescent="0.25">
      <c r="A60" s="203"/>
      <c r="B60" s="203"/>
      <c r="C60" s="204"/>
      <c r="D60" s="204"/>
      <c r="E60" s="205"/>
      <c r="F60" s="203"/>
      <c r="G60" s="205"/>
      <c r="H60" s="205"/>
      <c r="I60" s="206"/>
      <c r="J60" s="207"/>
      <c r="K60" s="208"/>
    </row>
    <row r="61" spans="1:11" s="200" customFormat="1" x14ac:dyDescent="0.25">
      <c r="A61" s="203"/>
      <c r="B61" s="203"/>
      <c r="C61" s="204"/>
      <c r="D61" s="204"/>
      <c r="E61" s="205"/>
      <c r="F61" s="203"/>
      <c r="G61" s="205"/>
      <c r="H61" s="205"/>
      <c r="I61" s="206"/>
      <c r="J61" s="207"/>
      <c r="K61" s="208"/>
    </row>
    <row r="62" spans="1:11" s="200" customFormat="1" x14ac:dyDescent="0.25">
      <c r="A62" s="203"/>
      <c r="B62" s="203"/>
      <c r="C62" s="204"/>
      <c r="D62" s="204"/>
      <c r="E62" s="205"/>
      <c r="F62" s="203"/>
      <c r="G62" s="205"/>
      <c r="H62" s="205"/>
      <c r="I62" s="206"/>
      <c r="J62" s="207"/>
      <c r="K62" s="208"/>
    </row>
    <row r="63" spans="1:11" s="200" customFormat="1" x14ac:dyDescent="0.25">
      <c r="A63" s="203"/>
      <c r="B63" s="203"/>
      <c r="C63" s="204"/>
      <c r="D63" s="204"/>
      <c r="E63" s="205"/>
      <c r="F63" s="203"/>
      <c r="G63" s="205"/>
      <c r="H63" s="205"/>
      <c r="I63" s="206"/>
      <c r="J63" s="207"/>
      <c r="K63" s="208"/>
    </row>
    <row r="64" spans="1:11" s="200" customFormat="1" x14ac:dyDescent="0.25">
      <c r="A64" s="203"/>
      <c r="B64" s="203"/>
      <c r="C64" s="204"/>
      <c r="D64" s="204"/>
      <c r="E64" s="205"/>
      <c r="F64" s="203"/>
      <c r="G64" s="205"/>
      <c r="H64" s="205"/>
      <c r="I64" s="206"/>
      <c r="J64" s="207"/>
      <c r="K64" s="208"/>
    </row>
    <row r="65" spans="1:11" s="200" customFormat="1" x14ac:dyDescent="0.25">
      <c r="A65" s="203"/>
      <c r="B65" s="203"/>
      <c r="C65" s="204"/>
      <c r="D65" s="204"/>
      <c r="E65" s="205"/>
      <c r="F65" s="203"/>
      <c r="G65" s="205"/>
      <c r="H65" s="205"/>
      <c r="I65" s="206"/>
      <c r="J65" s="207"/>
      <c r="K65" s="208"/>
    </row>
    <row r="66" spans="1:11" x14ac:dyDescent="0.25">
      <c r="A66" s="203"/>
      <c r="B66" s="203"/>
      <c r="C66" s="204"/>
      <c r="D66" s="204"/>
      <c r="E66" s="205"/>
      <c r="F66" s="203"/>
      <c r="G66" s="205"/>
      <c r="H66" s="205"/>
      <c r="I66" s="206"/>
      <c r="J66" s="207"/>
      <c r="K66" s="208"/>
    </row>
    <row r="67" spans="1:11" x14ac:dyDescent="0.25">
      <c r="A67" s="203"/>
      <c r="B67" s="203"/>
      <c r="C67" s="204"/>
      <c r="D67" s="204"/>
      <c r="E67" s="205"/>
      <c r="F67" s="203"/>
      <c r="G67" s="205"/>
      <c r="H67" s="205"/>
      <c r="I67" s="206"/>
      <c r="J67" s="207"/>
      <c r="K67" s="208"/>
    </row>
    <row r="68" spans="1:11" x14ac:dyDescent="0.25">
      <c r="A68" s="203"/>
      <c r="B68" s="203"/>
      <c r="C68" s="204"/>
      <c r="D68" s="204"/>
      <c r="E68" s="205"/>
      <c r="F68" s="203"/>
      <c r="G68" s="205"/>
      <c r="H68" s="205"/>
      <c r="I68" s="206"/>
      <c r="J68" s="207"/>
      <c r="K68" s="208"/>
    </row>
    <row r="69" spans="1:11" x14ac:dyDescent="0.25">
      <c r="A69" s="203"/>
      <c r="B69" s="203"/>
      <c r="C69" s="204"/>
      <c r="D69" s="204"/>
      <c r="E69" s="205"/>
      <c r="F69" s="203"/>
      <c r="G69" s="205"/>
      <c r="H69" s="205"/>
      <c r="I69" s="206"/>
      <c r="J69" s="207"/>
      <c r="K69" s="208"/>
    </row>
    <row r="70" spans="1:11" x14ac:dyDescent="0.25">
      <c r="A70" s="203"/>
      <c r="B70" s="203"/>
      <c r="C70" s="204"/>
      <c r="D70" s="204"/>
      <c r="E70" s="205"/>
      <c r="F70" s="203"/>
      <c r="G70" s="205"/>
      <c r="H70" s="205"/>
      <c r="I70" s="206"/>
      <c r="J70" s="207"/>
      <c r="K70" s="208"/>
    </row>
    <row r="71" spans="1:11" x14ac:dyDescent="0.25">
      <c r="A71" s="203"/>
      <c r="B71" s="203"/>
      <c r="C71" s="204"/>
      <c r="D71" s="204"/>
      <c r="E71" s="205"/>
      <c r="F71" s="203"/>
      <c r="G71" s="205"/>
      <c r="H71" s="205"/>
      <c r="I71" s="206"/>
      <c r="J71" s="207"/>
      <c r="K71" s="208"/>
    </row>
    <row r="72" spans="1:11" x14ac:dyDescent="0.25">
      <c r="A72" s="203"/>
      <c r="B72" s="203"/>
      <c r="C72" s="204"/>
      <c r="D72" s="204"/>
      <c r="E72" s="205"/>
      <c r="F72" s="203"/>
      <c r="G72" s="205"/>
      <c r="H72" s="205"/>
      <c r="I72" s="206"/>
      <c r="J72" s="207"/>
      <c r="K72" s="208"/>
    </row>
    <row r="73" spans="1:11" x14ac:dyDescent="0.25">
      <c r="A73" s="203"/>
      <c r="B73" s="203"/>
      <c r="C73" s="204"/>
      <c r="D73" s="204"/>
      <c r="E73" s="205"/>
      <c r="F73" s="203"/>
      <c r="G73" s="205"/>
      <c r="H73" s="205"/>
      <c r="I73" s="206"/>
      <c r="J73" s="207"/>
      <c r="K73" s="208"/>
    </row>
    <row r="74" spans="1:11" x14ac:dyDescent="0.25">
      <c r="A74" s="203"/>
      <c r="B74" s="203"/>
      <c r="C74" s="204"/>
      <c r="D74" s="204"/>
      <c r="E74" s="205"/>
      <c r="F74" s="203"/>
      <c r="G74" s="205"/>
      <c r="H74" s="205"/>
      <c r="I74" s="206"/>
      <c r="J74" s="207"/>
      <c r="K74" s="208"/>
    </row>
    <row r="75" spans="1:11" x14ac:dyDescent="0.25">
      <c r="A75" s="203"/>
      <c r="B75" s="203"/>
      <c r="C75" s="204"/>
      <c r="D75" s="204"/>
      <c r="E75" s="205"/>
      <c r="F75" s="203"/>
      <c r="G75" s="205"/>
      <c r="H75" s="205"/>
      <c r="I75" s="206"/>
      <c r="J75" s="207"/>
      <c r="K75" s="208"/>
    </row>
    <row r="76" spans="1:11" x14ac:dyDescent="0.25">
      <c r="A76" s="203"/>
      <c r="B76" s="203"/>
      <c r="C76" s="204"/>
      <c r="D76" s="204"/>
      <c r="E76" s="205"/>
      <c r="F76" s="203"/>
      <c r="G76" s="205"/>
      <c r="H76" s="205"/>
      <c r="I76" s="206"/>
      <c r="J76" s="207"/>
      <c r="K76" s="208"/>
    </row>
    <row r="77" spans="1:11" x14ac:dyDescent="0.25">
      <c r="A77" s="203"/>
      <c r="B77" s="203"/>
      <c r="C77" s="204"/>
      <c r="D77" s="204"/>
      <c r="E77" s="205"/>
      <c r="F77" s="203"/>
      <c r="G77" s="205"/>
      <c r="H77" s="205"/>
      <c r="I77" s="206"/>
      <c r="J77" s="207"/>
      <c r="K77" s="208"/>
    </row>
    <row r="78" spans="1:11" x14ac:dyDescent="0.25">
      <c r="A78" s="203"/>
      <c r="B78" s="203"/>
      <c r="C78" s="204"/>
      <c r="D78" s="204"/>
      <c r="E78" s="205"/>
      <c r="F78" s="203"/>
      <c r="G78" s="205"/>
      <c r="H78" s="205"/>
      <c r="I78" s="206"/>
      <c r="J78" s="207"/>
      <c r="K78" s="208"/>
    </row>
    <row r="79" spans="1:11" x14ac:dyDescent="0.25">
      <c r="A79" s="203"/>
      <c r="B79" s="203"/>
      <c r="C79" s="204"/>
      <c r="D79" s="204"/>
      <c r="E79" s="205"/>
      <c r="F79" s="203"/>
      <c r="G79" s="205"/>
      <c r="H79" s="205"/>
      <c r="I79" s="206"/>
      <c r="J79" s="207"/>
      <c r="K79" s="208"/>
    </row>
    <row r="80" spans="1:11" x14ac:dyDescent="0.25">
      <c r="A80" s="203"/>
      <c r="B80" s="203"/>
      <c r="C80" s="204"/>
      <c r="D80" s="204"/>
      <c r="E80" s="205"/>
      <c r="F80" s="203"/>
      <c r="G80" s="205"/>
      <c r="H80" s="205"/>
      <c r="I80" s="206"/>
      <c r="J80" s="207"/>
      <c r="K80" s="208"/>
    </row>
    <row r="81" spans="1:11" x14ac:dyDescent="0.25">
      <c r="A81" s="203"/>
      <c r="B81" s="203"/>
      <c r="C81" s="204"/>
      <c r="D81" s="204"/>
      <c r="E81" s="205"/>
      <c r="F81" s="203"/>
      <c r="G81" s="205"/>
      <c r="H81" s="205"/>
      <c r="I81" s="206"/>
      <c r="J81" s="207"/>
      <c r="K81" s="208"/>
    </row>
    <row r="82" spans="1:11" x14ac:dyDescent="0.25">
      <c r="A82" s="203"/>
      <c r="B82" s="203"/>
      <c r="C82" s="204"/>
      <c r="D82" s="204"/>
      <c r="E82" s="205"/>
      <c r="F82" s="203"/>
      <c r="G82" s="205"/>
      <c r="H82" s="205"/>
      <c r="I82" s="206"/>
      <c r="J82" s="207"/>
      <c r="K82" s="208"/>
    </row>
    <row r="83" spans="1:11" x14ac:dyDescent="0.25">
      <c r="A83" s="203"/>
      <c r="B83" s="203"/>
      <c r="C83" s="204"/>
      <c r="D83" s="204"/>
      <c r="E83" s="205"/>
      <c r="F83" s="203"/>
      <c r="G83" s="205"/>
      <c r="H83" s="205"/>
      <c r="I83" s="206"/>
      <c r="J83" s="207"/>
      <c r="K83" s="208"/>
    </row>
    <row r="84" spans="1:11" x14ac:dyDescent="0.25">
      <c r="A84" s="203"/>
      <c r="B84" s="203"/>
      <c r="C84" s="204"/>
      <c r="D84" s="204"/>
      <c r="E84" s="205"/>
      <c r="F84" s="203"/>
      <c r="G84" s="205"/>
      <c r="H84" s="205"/>
      <c r="I84" s="206"/>
      <c r="J84" s="207"/>
      <c r="K84" s="208"/>
    </row>
    <row r="85" spans="1:11" x14ac:dyDescent="0.25">
      <c r="A85" s="203"/>
      <c r="B85" s="203"/>
      <c r="C85" s="204"/>
      <c r="D85" s="204"/>
      <c r="E85" s="205"/>
      <c r="F85" s="203"/>
      <c r="G85" s="205"/>
      <c r="H85" s="205"/>
      <c r="I85" s="206"/>
      <c r="J85" s="207"/>
      <c r="K85" s="208"/>
    </row>
    <row r="86" spans="1:11" x14ac:dyDescent="0.25">
      <c r="A86" s="203"/>
      <c r="B86" s="203"/>
      <c r="C86" s="204"/>
      <c r="D86" s="204"/>
      <c r="E86" s="205"/>
      <c r="F86" s="203"/>
      <c r="G86" s="205"/>
      <c r="H86" s="205"/>
      <c r="I86" s="206"/>
      <c r="J86" s="207"/>
      <c r="K86" s="208"/>
    </row>
    <row r="87" spans="1:11" x14ac:dyDescent="0.25">
      <c r="A87" s="203"/>
      <c r="B87" s="203"/>
      <c r="C87" s="204"/>
      <c r="D87" s="204"/>
      <c r="E87" s="205"/>
      <c r="F87" s="203"/>
      <c r="G87" s="205"/>
      <c r="H87" s="205"/>
      <c r="I87" s="206"/>
      <c r="J87" s="207"/>
      <c r="K87" s="208"/>
    </row>
    <row r="88" spans="1:11" x14ac:dyDescent="0.25">
      <c r="A88" s="203"/>
      <c r="B88" s="203"/>
      <c r="C88" s="204"/>
      <c r="D88" s="204"/>
      <c r="E88" s="205"/>
      <c r="F88" s="203"/>
      <c r="G88" s="205"/>
      <c r="H88" s="205"/>
      <c r="I88" s="206"/>
      <c r="J88" s="207"/>
      <c r="K88" s="208"/>
    </row>
    <row r="89" spans="1:11" x14ac:dyDescent="0.25">
      <c r="A89" s="203"/>
      <c r="B89" s="203"/>
      <c r="C89" s="204"/>
      <c r="D89" s="204"/>
      <c r="E89" s="205"/>
      <c r="F89" s="203"/>
      <c r="G89" s="205"/>
      <c r="H89" s="205"/>
      <c r="I89" s="206"/>
      <c r="J89" s="207"/>
      <c r="K89" s="208"/>
    </row>
    <row r="90" spans="1:11" x14ac:dyDescent="0.25">
      <c r="A90" s="203"/>
      <c r="B90" s="203"/>
      <c r="C90" s="204"/>
      <c r="D90" s="204"/>
      <c r="E90" s="205"/>
      <c r="F90" s="203"/>
      <c r="G90" s="205"/>
      <c r="H90" s="205"/>
      <c r="I90" s="206"/>
      <c r="J90" s="207"/>
      <c r="K90" s="208"/>
    </row>
    <row r="91" spans="1:11" x14ac:dyDescent="0.25">
      <c r="A91" s="203"/>
      <c r="B91" s="203"/>
      <c r="C91" s="204"/>
      <c r="D91" s="204"/>
      <c r="E91" s="205"/>
      <c r="F91" s="203"/>
      <c r="G91" s="205"/>
      <c r="H91" s="205"/>
      <c r="I91" s="206"/>
      <c r="J91" s="207"/>
      <c r="K91" s="208"/>
    </row>
    <row r="92" spans="1:11" x14ac:dyDescent="0.25">
      <c r="A92" s="203"/>
      <c r="B92" s="203"/>
      <c r="C92" s="204"/>
      <c r="D92" s="204"/>
      <c r="E92" s="205"/>
      <c r="F92" s="203"/>
      <c r="G92" s="205"/>
      <c r="H92" s="205"/>
      <c r="I92" s="206"/>
      <c r="J92" s="207"/>
      <c r="K92" s="208"/>
    </row>
    <row r="93" spans="1:11" x14ac:dyDescent="0.25">
      <c r="A93" s="203"/>
      <c r="B93" s="203"/>
      <c r="C93" s="204"/>
      <c r="D93" s="204"/>
      <c r="E93" s="205"/>
      <c r="F93" s="203"/>
      <c r="G93" s="205"/>
      <c r="H93" s="205"/>
      <c r="I93" s="206"/>
      <c r="J93" s="207"/>
      <c r="K93" s="208"/>
    </row>
    <row r="94" spans="1:11" x14ac:dyDescent="0.25">
      <c r="A94" s="203"/>
      <c r="B94" s="203"/>
      <c r="C94" s="204"/>
      <c r="D94" s="204"/>
      <c r="E94" s="205"/>
      <c r="F94" s="203"/>
      <c r="G94" s="205"/>
      <c r="H94" s="205"/>
      <c r="I94" s="206"/>
      <c r="J94" s="207"/>
      <c r="K94" s="208"/>
    </row>
    <row r="95" spans="1:11" x14ac:dyDescent="0.25">
      <c r="A95" s="203"/>
      <c r="B95" s="203"/>
      <c r="C95" s="204"/>
      <c r="D95" s="204"/>
      <c r="E95" s="205"/>
      <c r="F95" s="203"/>
      <c r="G95" s="205"/>
      <c r="H95" s="205"/>
      <c r="I95" s="206"/>
      <c r="J95" s="207"/>
      <c r="K95" s="208"/>
    </row>
    <row r="96" spans="1:11" x14ac:dyDescent="0.25">
      <c r="A96" s="203"/>
      <c r="B96" s="203"/>
      <c r="C96" s="204"/>
      <c r="D96" s="204"/>
      <c r="E96" s="205"/>
      <c r="F96" s="203"/>
      <c r="G96" s="205"/>
      <c r="H96" s="205"/>
      <c r="I96" s="206"/>
      <c r="J96" s="207"/>
      <c r="K96" s="208"/>
    </row>
    <row r="97" spans="1:11" x14ac:dyDescent="0.25">
      <c r="A97" s="203"/>
      <c r="B97" s="203"/>
      <c r="C97" s="204"/>
      <c r="D97" s="204"/>
      <c r="E97" s="205"/>
      <c r="F97" s="203"/>
      <c r="G97" s="205"/>
      <c r="H97" s="205"/>
      <c r="I97" s="206"/>
      <c r="J97" s="207"/>
      <c r="K97" s="208"/>
    </row>
    <row r="98" spans="1:11" x14ac:dyDescent="0.25">
      <c r="A98" s="203"/>
      <c r="B98" s="203"/>
      <c r="C98" s="204"/>
      <c r="D98" s="204"/>
      <c r="E98" s="205"/>
      <c r="F98" s="203"/>
      <c r="G98" s="205"/>
      <c r="H98" s="205"/>
      <c r="I98" s="206"/>
      <c r="J98" s="207"/>
      <c r="K98" s="208"/>
    </row>
    <row r="99" spans="1:11" x14ac:dyDescent="0.25">
      <c r="A99" s="203"/>
      <c r="B99" s="203"/>
      <c r="C99" s="204"/>
      <c r="D99" s="204"/>
      <c r="E99" s="205"/>
      <c r="F99" s="203"/>
      <c r="G99" s="205"/>
      <c r="H99" s="205"/>
      <c r="I99" s="206"/>
      <c r="J99" s="207"/>
      <c r="K99" s="208"/>
    </row>
    <row r="100" spans="1:11" x14ac:dyDescent="0.25">
      <c r="A100" s="203"/>
      <c r="B100" s="203"/>
      <c r="C100" s="204"/>
      <c r="D100" s="204"/>
      <c r="E100" s="205"/>
      <c r="F100" s="203"/>
      <c r="G100" s="205"/>
      <c r="H100" s="205"/>
      <c r="I100" s="206"/>
      <c r="J100" s="207"/>
      <c r="K100" s="208"/>
    </row>
    <row r="101" spans="1:11" x14ac:dyDescent="0.25">
      <c r="A101" s="203"/>
      <c r="B101" s="203"/>
      <c r="C101" s="204"/>
      <c r="D101" s="204"/>
      <c r="E101" s="205"/>
      <c r="F101" s="203"/>
      <c r="G101" s="205"/>
      <c r="H101" s="205"/>
      <c r="I101" s="206"/>
      <c r="J101" s="207"/>
      <c r="K101" s="208"/>
    </row>
    <row r="102" spans="1:11" x14ac:dyDescent="0.25">
      <c r="A102" s="203"/>
      <c r="B102" s="203"/>
      <c r="C102" s="204"/>
      <c r="D102" s="204"/>
      <c r="E102" s="205"/>
      <c r="F102" s="203"/>
      <c r="G102" s="205"/>
      <c r="H102" s="205"/>
      <c r="I102" s="206"/>
      <c r="J102" s="207"/>
      <c r="K102" s="208"/>
    </row>
    <row r="103" spans="1:11" x14ac:dyDescent="0.25">
      <c r="A103" s="203"/>
      <c r="B103" s="203"/>
      <c r="C103" s="204"/>
      <c r="D103" s="204"/>
      <c r="E103" s="205"/>
      <c r="F103" s="203"/>
      <c r="G103" s="205"/>
      <c r="H103" s="205"/>
      <c r="I103" s="206"/>
      <c r="J103" s="207"/>
      <c r="K103" s="208"/>
    </row>
    <row r="104" spans="1:11" x14ac:dyDescent="0.25">
      <c r="A104" s="203"/>
      <c r="B104" s="203"/>
      <c r="C104" s="204"/>
      <c r="D104" s="204"/>
      <c r="E104" s="205"/>
      <c r="F104" s="203"/>
      <c r="G104" s="205"/>
      <c r="H104" s="205"/>
      <c r="I104" s="206"/>
      <c r="J104" s="207"/>
      <c r="K104" s="208"/>
    </row>
    <row r="105" spans="1:11" x14ac:dyDescent="0.25">
      <c r="A105" s="203"/>
      <c r="B105" s="203"/>
      <c r="C105" s="204"/>
      <c r="D105" s="204"/>
      <c r="E105" s="205"/>
      <c r="F105" s="203"/>
      <c r="G105" s="205"/>
      <c r="H105" s="205"/>
      <c r="I105" s="206"/>
      <c r="J105" s="207"/>
      <c r="K105" s="208"/>
    </row>
    <row r="106" spans="1:11" x14ac:dyDescent="0.25">
      <c r="A106" s="203"/>
      <c r="B106" s="203"/>
      <c r="C106" s="204"/>
      <c r="D106" s="204"/>
      <c r="E106" s="205"/>
      <c r="F106" s="203"/>
      <c r="G106" s="205"/>
      <c r="H106" s="205"/>
      <c r="I106" s="206"/>
      <c r="J106" s="207"/>
      <c r="K106" s="208"/>
    </row>
    <row r="107" spans="1:11" x14ac:dyDescent="0.25">
      <c r="A107" s="203"/>
      <c r="B107" s="203"/>
      <c r="C107" s="204"/>
      <c r="D107" s="204"/>
      <c r="E107" s="205"/>
      <c r="F107" s="203"/>
      <c r="G107" s="205"/>
      <c r="H107" s="205"/>
      <c r="I107" s="206"/>
      <c r="J107" s="207"/>
      <c r="K107" s="208"/>
    </row>
    <row r="108" spans="1:11" x14ac:dyDescent="0.25">
      <c r="A108" s="203"/>
      <c r="B108" s="203"/>
      <c r="C108" s="204"/>
      <c r="D108" s="204"/>
      <c r="E108" s="205"/>
      <c r="F108" s="203"/>
      <c r="G108" s="205"/>
      <c r="H108" s="205"/>
      <c r="I108" s="206"/>
      <c r="J108" s="207"/>
      <c r="K108" s="208"/>
    </row>
    <row r="109" spans="1:11" x14ac:dyDescent="0.25">
      <c r="A109" s="203"/>
      <c r="B109" s="203"/>
      <c r="C109" s="204"/>
      <c r="D109" s="204"/>
      <c r="E109" s="205"/>
      <c r="F109" s="203"/>
      <c r="G109" s="205"/>
      <c r="H109" s="205"/>
      <c r="I109" s="206"/>
      <c r="J109" s="207"/>
      <c r="K109" s="208"/>
    </row>
    <row r="110" spans="1:11" x14ac:dyDescent="0.25">
      <c r="A110" s="203"/>
      <c r="B110" s="203"/>
      <c r="C110" s="204"/>
      <c r="D110" s="204"/>
      <c r="E110" s="205"/>
      <c r="F110" s="203"/>
      <c r="G110" s="205"/>
      <c r="H110" s="205"/>
      <c r="I110" s="206"/>
      <c r="J110" s="207"/>
      <c r="K110" s="208"/>
    </row>
    <row r="111" spans="1:11" x14ac:dyDescent="0.25">
      <c r="A111" s="203"/>
      <c r="B111" s="203"/>
      <c r="C111" s="204"/>
      <c r="D111" s="204"/>
      <c r="E111" s="205"/>
      <c r="F111" s="203"/>
      <c r="G111" s="205"/>
      <c r="H111" s="205"/>
      <c r="I111" s="206"/>
      <c r="J111" s="207"/>
      <c r="K111" s="208"/>
    </row>
    <row r="112" spans="1:11" x14ac:dyDescent="0.25">
      <c r="A112" s="203"/>
      <c r="B112" s="203"/>
      <c r="C112" s="204"/>
      <c r="D112" s="204"/>
      <c r="E112" s="205"/>
      <c r="F112" s="203"/>
      <c r="G112" s="205"/>
      <c r="H112" s="205"/>
      <c r="I112" s="206"/>
      <c r="J112" s="207"/>
      <c r="K112" s="208"/>
    </row>
    <row r="113" spans="1:11" x14ac:dyDescent="0.25">
      <c r="A113" s="203"/>
      <c r="B113" s="203"/>
      <c r="C113" s="204"/>
      <c r="D113" s="204"/>
      <c r="E113" s="205"/>
      <c r="F113" s="203"/>
      <c r="G113" s="205"/>
      <c r="H113" s="205"/>
      <c r="I113" s="206"/>
      <c r="J113" s="207"/>
      <c r="K113" s="208"/>
    </row>
    <row r="114" spans="1:11" x14ac:dyDescent="0.25">
      <c r="A114" s="203"/>
      <c r="B114" s="203"/>
      <c r="C114" s="204"/>
      <c r="D114" s="204"/>
      <c r="E114" s="205"/>
      <c r="F114" s="203"/>
      <c r="G114" s="205"/>
      <c r="H114" s="205"/>
      <c r="I114" s="206"/>
      <c r="J114" s="207"/>
      <c r="K114" s="208"/>
    </row>
    <row r="115" spans="1:11" x14ac:dyDescent="0.25">
      <c r="A115" s="203"/>
      <c r="B115" s="203"/>
      <c r="C115" s="204"/>
      <c r="D115" s="204"/>
      <c r="E115" s="205"/>
      <c r="F115" s="203"/>
      <c r="G115" s="205"/>
      <c r="H115" s="205"/>
      <c r="I115" s="206"/>
      <c r="J115" s="207"/>
      <c r="K115" s="208"/>
    </row>
    <row r="116" spans="1:11" x14ac:dyDescent="0.25">
      <c r="A116" s="203"/>
      <c r="B116" s="203"/>
      <c r="C116" s="204"/>
      <c r="D116" s="204"/>
      <c r="E116" s="205"/>
      <c r="F116" s="203"/>
      <c r="G116" s="205"/>
      <c r="H116" s="205"/>
      <c r="I116" s="206"/>
      <c r="J116" s="207"/>
      <c r="K116" s="208"/>
    </row>
    <row r="117" spans="1:11" x14ac:dyDescent="0.25">
      <c r="A117" s="203"/>
      <c r="B117" s="203"/>
      <c r="C117" s="204"/>
      <c r="D117" s="204"/>
      <c r="E117" s="205"/>
      <c r="F117" s="203"/>
      <c r="G117" s="205"/>
      <c r="H117" s="205"/>
      <c r="I117" s="206"/>
      <c r="J117" s="207"/>
      <c r="K117" s="208"/>
    </row>
    <row r="118" spans="1:11" x14ac:dyDescent="0.25">
      <c r="A118" s="203"/>
      <c r="B118" s="203"/>
      <c r="C118" s="204"/>
      <c r="D118" s="204"/>
      <c r="E118" s="205"/>
      <c r="F118" s="203"/>
      <c r="G118" s="205"/>
      <c r="H118" s="205"/>
      <c r="I118" s="206"/>
      <c r="J118" s="207"/>
      <c r="K118" s="208"/>
    </row>
    <row r="119" spans="1:11" x14ac:dyDescent="0.25">
      <c r="A119" s="203"/>
      <c r="B119" s="203"/>
      <c r="C119" s="204"/>
      <c r="D119" s="204"/>
      <c r="E119" s="205"/>
      <c r="F119" s="203"/>
      <c r="G119" s="205"/>
      <c r="H119" s="205"/>
      <c r="I119" s="206"/>
      <c r="J119" s="207"/>
      <c r="K119" s="208"/>
    </row>
    <row r="120" spans="1:11" x14ac:dyDescent="0.25">
      <c r="A120" s="203"/>
      <c r="B120" s="203"/>
      <c r="C120" s="204"/>
      <c r="D120" s="204"/>
      <c r="E120" s="205"/>
      <c r="F120" s="203"/>
      <c r="G120" s="205"/>
      <c r="H120" s="205"/>
      <c r="I120" s="206"/>
      <c r="J120" s="207"/>
      <c r="K120" s="208"/>
    </row>
    <row r="121" spans="1:11" x14ac:dyDescent="0.25">
      <c r="A121" s="203"/>
      <c r="B121" s="203"/>
      <c r="C121" s="204"/>
      <c r="D121" s="204"/>
      <c r="E121" s="205"/>
      <c r="F121" s="203"/>
      <c r="G121" s="205"/>
      <c r="H121" s="205"/>
      <c r="I121" s="206"/>
      <c r="J121" s="207"/>
      <c r="K121" s="208"/>
    </row>
    <row r="122" spans="1:11" x14ac:dyDescent="0.25">
      <c r="A122" s="203"/>
      <c r="B122" s="203"/>
      <c r="C122" s="204"/>
      <c r="D122" s="204"/>
      <c r="E122" s="205"/>
      <c r="F122" s="203"/>
      <c r="G122" s="205"/>
      <c r="H122" s="205"/>
      <c r="I122" s="206"/>
      <c r="J122" s="207"/>
      <c r="K122" s="208"/>
    </row>
    <row r="123" spans="1:11" x14ac:dyDescent="0.25">
      <c r="A123" s="203"/>
      <c r="B123" s="203"/>
      <c r="C123" s="204"/>
      <c r="D123" s="204"/>
      <c r="E123" s="205"/>
      <c r="F123" s="203"/>
      <c r="G123" s="205"/>
      <c r="H123" s="205"/>
      <c r="I123" s="206"/>
      <c r="J123" s="207"/>
      <c r="K123" s="208"/>
    </row>
    <row r="124" spans="1:11" x14ac:dyDescent="0.25">
      <c r="A124" s="203"/>
      <c r="B124" s="203"/>
      <c r="C124" s="204"/>
      <c r="D124" s="204"/>
      <c r="E124" s="205"/>
      <c r="F124" s="203"/>
      <c r="G124" s="205"/>
      <c r="H124" s="205"/>
      <c r="I124" s="206"/>
      <c r="J124" s="207"/>
      <c r="K124" s="208"/>
    </row>
    <row r="125" spans="1:11" x14ac:dyDescent="0.25">
      <c r="A125" s="203"/>
      <c r="B125" s="203"/>
      <c r="C125" s="204"/>
      <c r="D125" s="204"/>
      <c r="E125" s="205"/>
      <c r="F125" s="203"/>
      <c r="G125" s="205"/>
      <c r="H125" s="205"/>
      <c r="I125" s="206"/>
      <c r="J125" s="207"/>
      <c r="K125" s="208"/>
    </row>
    <row r="126" spans="1:11" x14ac:dyDescent="0.25">
      <c r="A126" s="203"/>
      <c r="B126" s="203"/>
      <c r="C126" s="204"/>
      <c r="D126" s="204"/>
      <c r="E126" s="205"/>
      <c r="F126" s="203"/>
      <c r="G126" s="205"/>
      <c r="H126" s="205"/>
      <c r="I126" s="206"/>
      <c r="J126" s="207"/>
      <c r="K126" s="208"/>
    </row>
    <row r="127" spans="1:11" x14ac:dyDescent="0.25">
      <c r="A127" s="203"/>
      <c r="B127" s="203"/>
      <c r="C127" s="204"/>
      <c r="D127" s="204"/>
      <c r="E127" s="205"/>
      <c r="F127" s="203"/>
      <c r="G127" s="205"/>
      <c r="H127" s="205"/>
      <c r="I127" s="206"/>
      <c r="J127" s="207"/>
      <c r="K127" s="208"/>
    </row>
    <row r="128" spans="1:11" x14ac:dyDescent="0.25">
      <c r="A128" s="203"/>
      <c r="B128" s="203"/>
      <c r="C128" s="204"/>
      <c r="D128" s="204"/>
      <c r="E128" s="205"/>
      <c r="F128" s="203"/>
      <c r="G128" s="205"/>
      <c r="H128" s="205"/>
      <c r="I128" s="206"/>
      <c r="J128" s="207"/>
      <c r="K128" s="208"/>
    </row>
    <row r="129" spans="1:11" x14ac:dyDescent="0.25">
      <c r="A129" s="203"/>
      <c r="B129" s="203"/>
      <c r="C129" s="204"/>
      <c r="D129" s="204"/>
      <c r="E129" s="205"/>
      <c r="F129" s="203"/>
      <c r="G129" s="205"/>
      <c r="H129" s="205"/>
      <c r="I129" s="206"/>
      <c r="J129" s="207"/>
      <c r="K129" s="208"/>
    </row>
    <row r="130" spans="1:11" x14ac:dyDescent="0.25">
      <c r="A130" s="203"/>
      <c r="B130" s="203"/>
      <c r="C130" s="204"/>
      <c r="D130" s="204"/>
      <c r="E130" s="205"/>
      <c r="F130" s="203"/>
      <c r="G130" s="205"/>
      <c r="H130" s="205"/>
      <c r="I130" s="206"/>
      <c r="J130" s="207"/>
      <c r="K130" s="208"/>
    </row>
    <row r="131" spans="1:11" x14ac:dyDescent="0.25">
      <c r="A131" s="203"/>
      <c r="B131" s="203"/>
      <c r="C131" s="204"/>
      <c r="D131" s="204"/>
      <c r="E131" s="205"/>
      <c r="F131" s="203"/>
      <c r="G131" s="205"/>
      <c r="H131" s="205"/>
      <c r="I131" s="206"/>
      <c r="J131" s="207"/>
      <c r="K131" s="208"/>
    </row>
    <row r="132" spans="1:11" x14ac:dyDescent="0.25">
      <c r="A132" s="203"/>
      <c r="B132" s="203"/>
      <c r="C132" s="204"/>
      <c r="D132" s="204"/>
      <c r="E132" s="205"/>
      <c r="F132" s="203"/>
      <c r="G132" s="205"/>
      <c r="H132" s="205"/>
      <c r="I132" s="206"/>
      <c r="J132" s="207"/>
      <c r="K132" s="208"/>
    </row>
    <row r="133" spans="1:11" x14ac:dyDescent="0.25">
      <c r="A133" s="203"/>
      <c r="B133" s="203"/>
      <c r="C133" s="204"/>
      <c r="D133" s="204"/>
      <c r="E133" s="205"/>
      <c r="F133" s="203"/>
      <c r="G133" s="205"/>
      <c r="H133" s="205"/>
      <c r="I133" s="206"/>
      <c r="J133" s="207"/>
      <c r="K133" s="208"/>
    </row>
    <row r="134" spans="1:11" x14ac:dyDescent="0.25">
      <c r="A134" s="203"/>
      <c r="B134" s="203"/>
      <c r="C134" s="204"/>
      <c r="D134" s="204"/>
      <c r="E134" s="205"/>
      <c r="F134" s="203"/>
      <c r="G134" s="205"/>
      <c r="H134" s="205"/>
      <c r="I134" s="206"/>
      <c r="J134" s="207"/>
      <c r="K134" s="208"/>
    </row>
    <row r="135" spans="1:11" x14ac:dyDescent="0.25">
      <c r="A135" s="203"/>
      <c r="B135" s="203"/>
      <c r="C135" s="204"/>
      <c r="D135" s="204"/>
      <c r="E135" s="205"/>
      <c r="F135" s="203"/>
      <c r="G135" s="205"/>
      <c r="H135" s="205"/>
      <c r="I135" s="206"/>
      <c r="J135" s="207"/>
      <c r="K135" s="208"/>
    </row>
    <row r="136" spans="1:11" x14ac:dyDescent="0.25">
      <c r="A136" s="203"/>
      <c r="B136" s="203"/>
      <c r="C136" s="204"/>
      <c r="D136" s="204"/>
      <c r="E136" s="205"/>
      <c r="F136" s="203"/>
      <c r="G136" s="205"/>
      <c r="H136" s="205"/>
      <c r="I136" s="206"/>
      <c r="J136" s="207"/>
      <c r="K136" s="208"/>
    </row>
    <row r="137" spans="1:11" x14ac:dyDescent="0.25">
      <c r="A137" s="203"/>
      <c r="B137" s="203"/>
      <c r="C137" s="204"/>
      <c r="D137" s="204"/>
      <c r="E137" s="205"/>
      <c r="F137" s="203"/>
      <c r="G137" s="205"/>
      <c r="H137" s="205"/>
      <c r="I137" s="206"/>
      <c r="J137" s="207"/>
      <c r="K137" s="208"/>
    </row>
    <row r="138" spans="1:11" x14ac:dyDescent="0.25">
      <c r="A138" s="203"/>
      <c r="B138" s="203"/>
      <c r="C138" s="204"/>
      <c r="D138" s="204"/>
      <c r="E138" s="205"/>
      <c r="F138" s="203"/>
      <c r="G138" s="205"/>
      <c r="H138" s="205"/>
      <c r="I138" s="206"/>
      <c r="J138" s="207"/>
      <c r="K138" s="208"/>
    </row>
    <row r="139" spans="1:11" x14ac:dyDescent="0.25">
      <c r="A139" s="203"/>
      <c r="B139" s="203"/>
      <c r="C139" s="204"/>
      <c r="D139" s="204"/>
      <c r="E139" s="205"/>
      <c r="F139" s="203"/>
      <c r="G139" s="205"/>
      <c r="H139" s="205"/>
      <c r="I139" s="206"/>
      <c r="J139" s="207"/>
      <c r="K139" s="208"/>
    </row>
    <row r="140" spans="1:11" x14ac:dyDescent="0.25">
      <c r="A140" s="203"/>
      <c r="B140" s="203"/>
      <c r="C140" s="204"/>
      <c r="D140" s="204"/>
      <c r="E140" s="205"/>
      <c r="F140" s="203"/>
      <c r="G140" s="205"/>
      <c r="H140" s="205"/>
      <c r="I140" s="206"/>
      <c r="J140" s="207"/>
      <c r="K140" s="208"/>
    </row>
    <row r="141" spans="1:11" x14ac:dyDescent="0.25">
      <c r="A141" s="203"/>
      <c r="B141" s="203"/>
      <c r="C141" s="204"/>
      <c r="D141" s="204"/>
      <c r="E141" s="205"/>
      <c r="F141" s="203"/>
      <c r="G141" s="205"/>
      <c r="H141" s="205"/>
      <c r="I141" s="206"/>
      <c r="J141" s="207"/>
      <c r="K141" s="208"/>
    </row>
    <row r="142" spans="1:11" x14ac:dyDescent="0.25">
      <c r="A142" s="203"/>
      <c r="B142" s="203"/>
      <c r="C142" s="204"/>
      <c r="D142" s="204"/>
      <c r="E142" s="205"/>
      <c r="F142" s="203"/>
      <c r="G142" s="205"/>
      <c r="H142" s="205"/>
      <c r="I142" s="206"/>
      <c r="J142" s="207"/>
      <c r="K142" s="208"/>
    </row>
    <row r="143" spans="1:11" x14ac:dyDescent="0.25">
      <c r="A143" s="203"/>
      <c r="B143" s="203"/>
      <c r="C143" s="204"/>
      <c r="D143" s="204"/>
      <c r="E143" s="205"/>
      <c r="F143" s="203"/>
      <c r="G143" s="205"/>
      <c r="H143" s="205"/>
      <c r="I143" s="206"/>
      <c r="J143" s="207"/>
      <c r="K143" s="208"/>
    </row>
    <row r="144" spans="1:11" x14ac:dyDescent="0.25">
      <c r="A144" s="203"/>
      <c r="B144" s="203"/>
      <c r="C144" s="204"/>
      <c r="D144" s="204"/>
      <c r="E144" s="205"/>
      <c r="F144" s="203"/>
      <c r="G144" s="205"/>
      <c r="H144" s="205"/>
      <c r="I144" s="206"/>
      <c r="J144" s="207"/>
      <c r="K144" s="208"/>
    </row>
    <row r="145" spans="1:11" x14ac:dyDescent="0.25">
      <c r="A145" s="203"/>
      <c r="B145" s="203"/>
      <c r="C145" s="204"/>
      <c r="D145" s="204"/>
      <c r="E145" s="205"/>
      <c r="F145" s="203"/>
      <c r="G145" s="205"/>
      <c r="H145" s="205"/>
      <c r="I145" s="206"/>
      <c r="J145" s="207"/>
      <c r="K145" s="208"/>
    </row>
    <row r="146" spans="1:11" x14ac:dyDescent="0.25">
      <c r="A146" s="203"/>
      <c r="B146" s="203"/>
      <c r="C146" s="204"/>
      <c r="D146" s="204"/>
      <c r="E146" s="205"/>
      <c r="F146" s="203"/>
      <c r="G146" s="205"/>
      <c r="H146" s="205"/>
      <c r="I146" s="206"/>
      <c r="J146" s="207"/>
      <c r="K146" s="208"/>
    </row>
    <row r="147" spans="1:11" x14ac:dyDescent="0.25">
      <c r="A147" s="203"/>
      <c r="B147" s="203"/>
      <c r="C147" s="204"/>
      <c r="D147" s="204"/>
      <c r="E147" s="205"/>
      <c r="F147" s="203"/>
      <c r="G147" s="205"/>
      <c r="H147" s="205"/>
      <c r="I147" s="206"/>
      <c r="J147" s="207"/>
      <c r="K147" s="208"/>
    </row>
    <row r="148" spans="1:11" x14ac:dyDescent="0.25">
      <c r="A148" s="203"/>
      <c r="B148" s="203"/>
      <c r="C148" s="204"/>
      <c r="D148" s="204"/>
      <c r="E148" s="205"/>
      <c r="F148" s="203"/>
      <c r="G148" s="205"/>
      <c r="H148" s="205"/>
      <c r="I148" s="206"/>
      <c r="J148" s="207"/>
      <c r="K148" s="208"/>
    </row>
    <row r="149" spans="1:11" x14ac:dyDescent="0.25">
      <c r="A149" s="203"/>
      <c r="B149" s="203"/>
      <c r="C149" s="204"/>
      <c r="D149" s="204"/>
      <c r="E149" s="205"/>
      <c r="F149" s="203"/>
      <c r="G149" s="205"/>
      <c r="H149" s="205"/>
      <c r="I149" s="206"/>
      <c r="J149" s="207"/>
      <c r="K149" s="208"/>
    </row>
    <row r="150" spans="1:11" x14ac:dyDescent="0.25">
      <c r="A150" s="203"/>
      <c r="B150" s="203"/>
      <c r="C150" s="204"/>
      <c r="D150" s="204"/>
      <c r="E150" s="205"/>
      <c r="F150" s="203"/>
      <c r="G150" s="205"/>
      <c r="H150" s="205"/>
      <c r="I150" s="206"/>
      <c r="J150" s="207"/>
      <c r="K150" s="208"/>
    </row>
    <row r="151" spans="1:11" x14ac:dyDescent="0.25">
      <c r="A151" s="203"/>
      <c r="B151" s="203"/>
      <c r="C151" s="204"/>
      <c r="D151" s="204"/>
      <c r="E151" s="205"/>
      <c r="F151" s="203"/>
      <c r="G151" s="205"/>
      <c r="H151" s="205"/>
      <c r="I151" s="206"/>
      <c r="J151" s="207"/>
      <c r="K151" s="208"/>
    </row>
    <row r="152" spans="1:11" x14ac:dyDescent="0.25">
      <c r="A152" s="203"/>
      <c r="B152" s="203"/>
      <c r="C152" s="204"/>
      <c r="D152" s="204"/>
      <c r="E152" s="205"/>
      <c r="F152" s="203"/>
      <c r="G152" s="205"/>
      <c r="H152" s="205"/>
      <c r="I152" s="206"/>
      <c r="J152" s="207"/>
      <c r="K152" s="208"/>
    </row>
    <row r="153" spans="1:11" x14ac:dyDescent="0.25">
      <c r="A153" s="203"/>
      <c r="B153" s="203"/>
      <c r="C153" s="204"/>
      <c r="D153" s="204"/>
      <c r="E153" s="205"/>
      <c r="F153" s="203"/>
      <c r="G153" s="205"/>
      <c r="H153" s="205"/>
      <c r="I153" s="206"/>
      <c r="J153" s="207"/>
      <c r="K153" s="208"/>
    </row>
    <row r="154" spans="1:11" x14ac:dyDescent="0.25">
      <c r="A154" s="203"/>
      <c r="B154" s="203"/>
      <c r="C154" s="204"/>
      <c r="D154" s="204"/>
      <c r="E154" s="205"/>
      <c r="F154" s="203"/>
      <c r="G154" s="205"/>
      <c r="H154" s="205"/>
      <c r="I154" s="206"/>
      <c r="J154" s="207"/>
      <c r="K154" s="208"/>
    </row>
    <row r="155" spans="1:11" x14ac:dyDescent="0.25">
      <c r="A155" s="203"/>
      <c r="B155" s="203"/>
      <c r="C155" s="204"/>
      <c r="D155" s="204"/>
      <c r="E155" s="205"/>
      <c r="F155" s="203"/>
      <c r="G155" s="205"/>
      <c r="H155" s="205"/>
      <c r="I155" s="206"/>
      <c r="J155" s="207"/>
      <c r="K155" s="208"/>
    </row>
    <row r="156" spans="1:11" x14ac:dyDescent="0.25">
      <c r="A156" s="203"/>
      <c r="B156" s="203"/>
      <c r="C156" s="204"/>
      <c r="D156" s="204"/>
      <c r="E156" s="205"/>
      <c r="F156" s="203"/>
      <c r="G156" s="205"/>
      <c r="H156" s="205"/>
      <c r="I156" s="206"/>
      <c r="J156" s="207"/>
      <c r="K156" s="208"/>
    </row>
    <row r="157" spans="1:11" x14ac:dyDescent="0.25">
      <c r="A157" s="203"/>
      <c r="B157" s="203"/>
      <c r="C157" s="204"/>
      <c r="D157" s="204"/>
      <c r="E157" s="205"/>
      <c r="F157" s="203"/>
      <c r="G157" s="205"/>
      <c r="H157" s="205"/>
      <c r="I157" s="206"/>
      <c r="J157" s="207"/>
      <c r="K157" s="208"/>
    </row>
    <row r="158" spans="1:11" x14ac:dyDescent="0.25">
      <c r="A158" s="203"/>
      <c r="B158" s="203"/>
      <c r="C158" s="204"/>
      <c r="D158" s="204"/>
      <c r="E158" s="205"/>
      <c r="F158" s="203"/>
      <c r="G158" s="205"/>
      <c r="H158" s="205"/>
      <c r="I158" s="206"/>
      <c r="J158" s="207"/>
      <c r="K158" s="208"/>
    </row>
    <row r="159" spans="1:11" x14ac:dyDescent="0.25">
      <c r="A159" s="203"/>
      <c r="B159" s="203"/>
      <c r="C159" s="204"/>
      <c r="D159" s="204"/>
      <c r="E159" s="205"/>
      <c r="F159" s="203"/>
      <c r="G159" s="205"/>
      <c r="H159" s="205"/>
      <c r="I159" s="206"/>
      <c r="J159" s="207"/>
      <c r="K159" s="208"/>
    </row>
    <row r="160" spans="1:11" x14ac:dyDescent="0.25">
      <c r="A160" s="203"/>
      <c r="B160" s="203"/>
      <c r="C160" s="204"/>
      <c r="D160" s="204"/>
      <c r="E160" s="205"/>
      <c r="F160" s="203"/>
      <c r="G160" s="205"/>
      <c r="H160" s="205"/>
      <c r="I160" s="206"/>
      <c r="J160" s="207"/>
      <c r="K160" s="208"/>
    </row>
    <row r="161" spans="1:11" x14ac:dyDescent="0.25">
      <c r="A161" s="203"/>
      <c r="B161" s="203"/>
      <c r="C161" s="204"/>
      <c r="D161" s="204"/>
      <c r="E161" s="205"/>
      <c r="F161" s="203"/>
      <c r="G161" s="205"/>
      <c r="H161" s="205"/>
      <c r="I161" s="206"/>
      <c r="J161" s="207"/>
      <c r="K161" s="208"/>
    </row>
    <row r="162" spans="1:11" x14ac:dyDescent="0.25">
      <c r="A162" s="203"/>
      <c r="B162" s="203"/>
      <c r="C162" s="204"/>
      <c r="D162" s="204"/>
      <c r="E162" s="205"/>
      <c r="F162" s="203"/>
      <c r="G162" s="205"/>
      <c r="H162" s="205"/>
      <c r="I162" s="206"/>
      <c r="J162" s="207"/>
      <c r="K162" s="208"/>
    </row>
    <row r="163" spans="1:11" x14ac:dyDescent="0.25">
      <c r="A163" s="203"/>
      <c r="B163" s="203"/>
      <c r="C163" s="204"/>
      <c r="D163" s="204"/>
      <c r="E163" s="205"/>
      <c r="F163" s="203"/>
      <c r="G163" s="205"/>
      <c r="H163" s="205"/>
      <c r="I163" s="206"/>
      <c r="J163" s="207"/>
      <c r="K163" s="208"/>
    </row>
    <row r="164" spans="1:11" x14ac:dyDescent="0.25">
      <c r="A164" s="203"/>
      <c r="B164" s="203"/>
      <c r="C164" s="204"/>
      <c r="D164" s="204"/>
      <c r="E164" s="205"/>
      <c r="F164" s="203"/>
      <c r="G164" s="205"/>
      <c r="H164" s="205"/>
      <c r="I164" s="206"/>
      <c r="J164" s="207"/>
      <c r="K164" s="208"/>
    </row>
    <row r="165" spans="1:11" x14ac:dyDescent="0.25">
      <c r="A165" s="203"/>
      <c r="B165" s="203"/>
      <c r="C165" s="204"/>
      <c r="D165" s="204"/>
      <c r="E165" s="205"/>
      <c r="F165" s="203"/>
      <c r="G165" s="205"/>
      <c r="H165" s="205"/>
      <c r="I165" s="206"/>
      <c r="J165" s="207"/>
      <c r="K165" s="208"/>
    </row>
    <row r="166" spans="1:11" x14ac:dyDescent="0.25">
      <c r="A166" s="203"/>
      <c r="B166" s="203"/>
      <c r="C166" s="204"/>
      <c r="D166" s="204"/>
      <c r="E166" s="205"/>
      <c r="F166" s="203"/>
      <c r="G166" s="205"/>
      <c r="H166" s="205"/>
      <c r="I166" s="206"/>
      <c r="J166" s="207"/>
      <c r="K166" s="208"/>
    </row>
    <row r="167" spans="1:11" x14ac:dyDescent="0.25">
      <c r="A167" s="203"/>
      <c r="B167" s="203"/>
      <c r="C167" s="204"/>
      <c r="D167" s="204"/>
      <c r="E167" s="205"/>
      <c r="F167" s="203"/>
      <c r="G167" s="205"/>
      <c r="H167" s="205"/>
      <c r="I167" s="206"/>
      <c r="J167" s="207"/>
      <c r="K167" s="208"/>
    </row>
    <row r="168" spans="1:11" x14ac:dyDescent="0.25">
      <c r="A168" s="203"/>
      <c r="B168" s="203"/>
      <c r="C168" s="204"/>
      <c r="D168" s="204"/>
      <c r="E168" s="205"/>
      <c r="F168" s="203"/>
      <c r="G168" s="205"/>
      <c r="H168" s="205"/>
      <c r="I168" s="206"/>
      <c r="J168" s="207"/>
      <c r="K168" s="208"/>
    </row>
    <row r="169" spans="1:11" x14ac:dyDescent="0.25">
      <c r="A169" s="203"/>
      <c r="B169" s="203"/>
      <c r="C169" s="204"/>
      <c r="D169" s="204"/>
      <c r="E169" s="205"/>
      <c r="F169" s="203"/>
      <c r="G169" s="205"/>
      <c r="H169" s="205"/>
      <c r="I169" s="206"/>
      <c r="J169" s="207"/>
      <c r="K169" s="208"/>
    </row>
    <row r="170" spans="1:11" x14ac:dyDescent="0.25">
      <c r="A170" s="203"/>
      <c r="B170" s="203"/>
      <c r="C170" s="204"/>
      <c r="D170" s="204"/>
      <c r="E170" s="205"/>
      <c r="F170" s="203"/>
      <c r="G170" s="205"/>
      <c r="H170" s="205"/>
      <c r="I170" s="206"/>
      <c r="J170" s="207"/>
      <c r="K170" s="208"/>
    </row>
    <row r="171" spans="1:11" x14ac:dyDescent="0.25">
      <c r="A171" s="203"/>
      <c r="B171" s="203"/>
      <c r="C171" s="204"/>
      <c r="D171" s="204"/>
      <c r="E171" s="205"/>
      <c r="F171" s="203"/>
      <c r="G171" s="205"/>
      <c r="H171" s="205"/>
      <c r="I171" s="206"/>
      <c r="J171" s="207"/>
      <c r="K171" s="208"/>
    </row>
    <row r="172" spans="1:11" x14ac:dyDescent="0.25">
      <c r="A172" s="203"/>
      <c r="B172" s="203"/>
      <c r="C172" s="204"/>
      <c r="D172" s="204"/>
      <c r="E172" s="205"/>
      <c r="F172" s="203"/>
      <c r="G172" s="205"/>
      <c r="H172" s="205"/>
      <c r="I172" s="206"/>
      <c r="J172" s="207"/>
      <c r="K172" s="208"/>
    </row>
    <row r="173" spans="1:11" x14ac:dyDescent="0.25">
      <c r="A173" s="203"/>
      <c r="B173" s="203"/>
      <c r="C173" s="204"/>
      <c r="D173" s="204"/>
      <c r="E173" s="205"/>
      <c r="F173" s="203"/>
      <c r="G173" s="205"/>
      <c r="H173" s="205"/>
      <c r="I173" s="206"/>
      <c r="J173" s="207"/>
      <c r="K173" s="208"/>
    </row>
    <row r="174" spans="1:11" x14ac:dyDescent="0.25">
      <c r="A174" s="203"/>
      <c r="B174" s="203"/>
      <c r="C174" s="204"/>
      <c r="D174" s="204"/>
      <c r="E174" s="205"/>
      <c r="F174" s="203"/>
      <c r="G174" s="205"/>
      <c r="H174" s="205"/>
      <c r="I174" s="206"/>
      <c r="J174" s="207"/>
      <c r="K174" s="208"/>
    </row>
    <row r="175" spans="1:11" x14ac:dyDescent="0.25">
      <c r="A175" s="203"/>
      <c r="B175" s="203"/>
      <c r="C175" s="204"/>
      <c r="D175" s="204"/>
      <c r="E175" s="205"/>
      <c r="F175" s="203"/>
      <c r="G175" s="205"/>
      <c r="H175" s="205"/>
      <c r="I175" s="206"/>
      <c r="J175" s="207"/>
      <c r="K175" s="208"/>
    </row>
    <row r="176" spans="1:11" x14ac:dyDescent="0.25">
      <c r="A176" s="203"/>
      <c r="B176" s="203"/>
      <c r="C176" s="204"/>
      <c r="D176" s="204"/>
      <c r="E176" s="205"/>
      <c r="F176" s="203"/>
      <c r="G176" s="205"/>
      <c r="H176" s="205"/>
      <c r="I176" s="206"/>
      <c r="J176" s="207"/>
      <c r="K176" s="208"/>
    </row>
    <row r="177" spans="1:11" x14ac:dyDescent="0.25">
      <c r="A177" s="203"/>
      <c r="B177" s="203"/>
      <c r="C177" s="204"/>
      <c r="D177" s="204"/>
      <c r="E177" s="205"/>
      <c r="F177" s="203"/>
      <c r="G177" s="205"/>
      <c r="H177" s="205"/>
      <c r="I177" s="206"/>
      <c r="J177" s="207"/>
      <c r="K177" s="208"/>
    </row>
    <row r="178" spans="1:11" x14ac:dyDescent="0.25">
      <c r="A178" s="203"/>
      <c r="B178" s="203"/>
      <c r="C178" s="204"/>
      <c r="D178" s="204"/>
      <c r="E178" s="205"/>
      <c r="F178" s="203"/>
      <c r="G178" s="205"/>
      <c r="H178" s="205"/>
      <c r="I178" s="206"/>
      <c r="J178" s="207"/>
      <c r="K178" s="208"/>
    </row>
    <row r="179" spans="1:11" x14ac:dyDescent="0.25">
      <c r="A179" s="203"/>
      <c r="B179" s="203"/>
      <c r="C179" s="204"/>
      <c r="D179" s="204"/>
      <c r="E179" s="205"/>
      <c r="F179" s="203"/>
      <c r="G179" s="205"/>
      <c r="H179" s="205"/>
      <c r="I179" s="206"/>
      <c r="J179" s="207"/>
      <c r="K179" s="208"/>
    </row>
    <row r="180" spans="1:11" x14ac:dyDescent="0.25">
      <c r="A180" s="203"/>
      <c r="B180" s="203"/>
      <c r="C180" s="204"/>
      <c r="D180" s="204"/>
      <c r="E180" s="205"/>
      <c r="F180" s="203"/>
      <c r="G180" s="205"/>
      <c r="H180" s="205"/>
      <c r="I180" s="206"/>
      <c r="J180" s="207"/>
      <c r="K180" s="208"/>
    </row>
    <row r="181" spans="1:11" x14ac:dyDescent="0.25">
      <c r="A181" s="203"/>
      <c r="B181" s="203"/>
      <c r="C181" s="204"/>
      <c r="D181" s="204"/>
      <c r="E181" s="205"/>
      <c r="F181" s="203"/>
      <c r="G181" s="205"/>
      <c r="H181" s="205"/>
      <c r="I181" s="206"/>
      <c r="J181" s="207"/>
      <c r="K181" s="208"/>
    </row>
    <row r="182" spans="1:11" x14ac:dyDescent="0.25">
      <c r="A182" s="203"/>
      <c r="B182" s="203"/>
      <c r="C182" s="204"/>
      <c r="D182" s="204"/>
      <c r="E182" s="205"/>
      <c r="F182" s="203"/>
      <c r="G182" s="205"/>
      <c r="H182" s="205"/>
      <c r="I182" s="206"/>
      <c r="J182" s="207"/>
      <c r="K182" s="208"/>
    </row>
    <row r="183" spans="1:11" x14ac:dyDescent="0.25">
      <c r="A183" s="203"/>
      <c r="B183" s="203"/>
      <c r="C183" s="204"/>
      <c r="D183" s="204"/>
      <c r="E183" s="205"/>
      <c r="F183" s="203"/>
      <c r="G183" s="205"/>
      <c r="H183" s="205"/>
      <c r="I183" s="206"/>
      <c r="J183" s="207"/>
      <c r="K183" s="208"/>
    </row>
    <row r="184" spans="1:11" x14ac:dyDescent="0.25">
      <c r="A184" s="203"/>
      <c r="B184" s="203"/>
      <c r="C184" s="204"/>
      <c r="D184" s="204"/>
      <c r="E184" s="205"/>
      <c r="F184" s="203"/>
      <c r="G184" s="205"/>
      <c r="H184" s="205"/>
      <c r="I184" s="206"/>
      <c r="J184" s="207"/>
      <c r="K184" s="208"/>
    </row>
    <row r="185" spans="1:11" x14ac:dyDescent="0.25">
      <c r="A185" s="203"/>
      <c r="B185" s="203"/>
      <c r="C185" s="204"/>
      <c r="D185" s="204"/>
      <c r="E185" s="205"/>
      <c r="F185" s="203"/>
      <c r="G185" s="205"/>
      <c r="H185" s="205"/>
      <c r="I185" s="206"/>
      <c r="J185" s="207"/>
      <c r="K185" s="208"/>
    </row>
    <row r="186" spans="1:11" x14ac:dyDescent="0.25">
      <c r="A186" s="203"/>
      <c r="B186" s="203"/>
      <c r="C186" s="204"/>
      <c r="D186" s="204"/>
      <c r="E186" s="205"/>
      <c r="F186" s="203"/>
      <c r="G186" s="205"/>
      <c r="H186" s="205"/>
      <c r="I186" s="206"/>
      <c r="J186" s="207"/>
      <c r="K186" s="208"/>
    </row>
    <row r="187" spans="1:11" x14ac:dyDescent="0.25">
      <c r="A187" s="203"/>
      <c r="B187" s="203"/>
      <c r="C187" s="204"/>
      <c r="D187" s="204"/>
      <c r="E187" s="205"/>
      <c r="F187" s="203"/>
      <c r="G187" s="205"/>
      <c r="H187" s="205"/>
      <c r="I187" s="206"/>
      <c r="J187" s="207"/>
      <c r="K187" s="208"/>
    </row>
    <row r="188" spans="1:11" x14ac:dyDescent="0.25">
      <c r="A188" s="203"/>
      <c r="B188" s="203"/>
      <c r="C188" s="204"/>
      <c r="D188" s="204"/>
      <c r="E188" s="205"/>
      <c r="F188" s="203"/>
      <c r="G188" s="205"/>
      <c r="H188" s="205"/>
      <c r="I188" s="206"/>
      <c r="J188" s="207"/>
      <c r="K188" s="208"/>
    </row>
    <row r="189" spans="1:11" x14ac:dyDescent="0.25">
      <c r="A189" s="203"/>
      <c r="B189" s="203"/>
      <c r="C189" s="204"/>
      <c r="D189" s="204"/>
      <c r="E189" s="205"/>
      <c r="F189" s="203"/>
      <c r="G189" s="205"/>
      <c r="H189" s="205"/>
      <c r="I189" s="206"/>
      <c r="J189" s="207"/>
      <c r="K189" s="208"/>
    </row>
    <row r="190" spans="1:11" x14ac:dyDescent="0.25">
      <c r="A190" s="203"/>
      <c r="B190" s="203"/>
      <c r="C190" s="204"/>
      <c r="D190" s="204"/>
      <c r="E190" s="205"/>
      <c r="F190" s="203"/>
      <c r="G190" s="205"/>
      <c r="H190" s="205"/>
      <c r="I190" s="206"/>
      <c r="J190" s="207"/>
      <c r="K190" s="208"/>
    </row>
    <row r="191" spans="1:11" x14ac:dyDescent="0.25">
      <c r="A191" s="203"/>
      <c r="B191" s="203"/>
      <c r="C191" s="204"/>
      <c r="D191" s="204"/>
      <c r="E191" s="205"/>
      <c r="F191" s="203"/>
      <c r="G191" s="205"/>
      <c r="H191" s="205"/>
      <c r="I191" s="206"/>
      <c r="J191" s="207"/>
      <c r="K191" s="208"/>
    </row>
    <row r="192" spans="1:11" x14ac:dyDescent="0.25">
      <c r="A192" s="203"/>
      <c r="B192" s="203"/>
      <c r="C192" s="204"/>
      <c r="D192" s="204"/>
      <c r="E192" s="205"/>
      <c r="F192" s="203"/>
      <c r="G192" s="205"/>
      <c r="H192" s="205"/>
      <c r="I192" s="206"/>
      <c r="J192" s="207"/>
      <c r="K192" s="208"/>
    </row>
    <row r="193" spans="1:11" x14ac:dyDescent="0.25">
      <c r="A193" s="203"/>
      <c r="B193" s="203"/>
      <c r="C193" s="204"/>
      <c r="D193" s="204"/>
      <c r="E193" s="205"/>
      <c r="F193" s="203"/>
      <c r="G193" s="205"/>
      <c r="H193" s="205"/>
      <c r="I193" s="206"/>
      <c r="J193" s="207"/>
      <c r="K193" s="208"/>
    </row>
    <row r="194" spans="1:11" x14ac:dyDescent="0.25">
      <c r="A194" s="203"/>
      <c r="B194" s="203"/>
      <c r="C194" s="204"/>
      <c r="D194" s="204"/>
      <c r="E194" s="205"/>
      <c r="F194" s="203"/>
      <c r="G194" s="205"/>
      <c r="H194" s="205"/>
      <c r="I194" s="206"/>
      <c r="J194" s="207"/>
      <c r="K194" s="208"/>
    </row>
    <row r="195" spans="1:11" x14ac:dyDescent="0.25">
      <c r="A195" s="203"/>
      <c r="B195" s="203"/>
      <c r="C195" s="204"/>
      <c r="D195" s="204"/>
      <c r="E195" s="205"/>
      <c r="F195" s="203"/>
      <c r="G195" s="205"/>
      <c r="H195" s="205"/>
      <c r="I195" s="206"/>
      <c r="J195" s="207"/>
      <c r="K195" s="208"/>
    </row>
    <row r="196" spans="1:11" x14ac:dyDescent="0.25">
      <c r="A196" s="203"/>
      <c r="B196" s="203"/>
      <c r="C196" s="204"/>
      <c r="D196" s="204"/>
      <c r="E196" s="205"/>
      <c r="F196" s="203"/>
      <c r="G196" s="205"/>
      <c r="H196" s="205"/>
      <c r="I196" s="206"/>
      <c r="J196" s="207"/>
      <c r="K196" s="208"/>
    </row>
    <row r="197" spans="1:11" x14ac:dyDescent="0.25">
      <c r="A197" s="203"/>
      <c r="B197" s="203"/>
      <c r="C197" s="204"/>
      <c r="D197" s="204"/>
      <c r="E197" s="205"/>
      <c r="F197" s="203"/>
      <c r="G197" s="205"/>
      <c r="H197" s="205"/>
      <c r="I197" s="206"/>
      <c r="J197" s="207"/>
      <c r="K197" s="208"/>
    </row>
    <row r="198" spans="1:11" x14ac:dyDescent="0.25">
      <c r="A198" s="203"/>
      <c r="B198" s="203"/>
      <c r="C198" s="204"/>
      <c r="D198" s="204"/>
      <c r="E198" s="205"/>
      <c r="F198" s="203"/>
      <c r="G198" s="205"/>
      <c r="H198" s="205"/>
      <c r="I198" s="206"/>
      <c r="J198" s="207"/>
      <c r="K198" s="208"/>
    </row>
    <row r="199" spans="1:11" x14ac:dyDescent="0.25">
      <c r="A199" s="203"/>
      <c r="B199" s="203"/>
      <c r="C199" s="204"/>
      <c r="D199" s="204"/>
      <c r="E199" s="205"/>
      <c r="F199" s="203"/>
      <c r="G199" s="205"/>
      <c r="H199" s="205"/>
      <c r="I199" s="206"/>
      <c r="J199" s="207"/>
      <c r="K199" s="208"/>
    </row>
    <row r="200" spans="1:11" x14ac:dyDescent="0.25">
      <c r="A200" s="203"/>
      <c r="B200" s="203"/>
      <c r="C200" s="204"/>
      <c r="D200" s="204"/>
      <c r="E200" s="205"/>
      <c r="F200" s="203"/>
      <c r="G200" s="205"/>
      <c r="H200" s="205"/>
      <c r="I200" s="206"/>
      <c r="J200" s="207"/>
      <c r="K200" s="208"/>
    </row>
    <row r="201" spans="1:11" x14ac:dyDescent="0.25">
      <c r="A201" s="203"/>
      <c r="B201" s="203"/>
      <c r="C201" s="204"/>
      <c r="D201" s="204"/>
      <c r="E201" s="205"/>
      <c r="F201" s="203"/>
      <c r="G201" s="205"/>
      <c r="H201" s="205"/>
      <c r="I201" s="206"/>
      <c r="J201" s="207"/>
      <c r="K201" s="208"/>
    </row>
    <row r="202" spans="1:11" x14ac:dyDescent="0.25">
      <c r="A202" s="203"/>
      <c r="B202" s="203"/>
      <c r="C202" s="204"/>
      <c r="D202" s="204"/>
      <c r="E202" s="205"/>
      <c r="F202" s="203"/>
      <c r="G202" s="205"/>
      <c r="H202" s="205"/>
      <c r="I202" s="206"/>
      <c r="J202" s="207"/>
      <c r="K202" s="208"/>
    </row>
    <row r="203" spans="1:11" x14ac:dyDescent="0.25">
      <c r="A203" s="203"/>
      <c r="B203" s="203"/>
      <c r="C203" s="204"/>
      <c r="D203" s="204"/>
      <c r="E203" s="205"/>
      <c r="F203" s="203"/>
      <c r="G203" s="205"/>
      <c r="H203" s="205"/>
      <c r="I203" s="206"/>
      <c r="J203" s="207"/>
      <c r="K203" s="208"/>
    </row>
    <row r="204" spans="1:11" x14ac:dyDescent="0.25">
      <c r="A204" s="203"/>
      <c r="B204" s="203"/>
      <c r="C204" s="204"/>
      <c r="D204" s="204"/>
      <c r="E204" s="205"/>
      <c r="F204" s="203"/>
      <c r="G204" s="205"/>
      <c r="H204" s="205"/>
      <c r="I204" s="206"/>
      <c r="J204" s="207"/>
      <c r="K204" s="208"/>
    </row>
    <row r="205" spans="1:11" x14ac:dyDescent="0.25">
      <c r="A205" s="203"/>
      <c r="B205" s="203"/>
      <c r="C205" s="204"/>
      <c r="D205" s="204"/>
      <c r="E205" s="205"/>
      <c r="F205" s="203"/>
      <c r="G205" s="205"/>
      <c r="H205" s="205"/>
      <c r="I205" s="206"/>
      <c r="J205" s="207"/>
      <c r="K205" s="208"/>
    </row>
    <row r="206" spans="1:11" x14ac:dyDescent="0.25">
      <c r="A206" s="203"/>
      <c r="B206" s="203"/>
      <c r="C206" s="204"/>
      <c r="D206" s="204"/>
      <c r="E206" s="205"/>
      <c r="F206" s="203"/>
      <c r="G206" s="205"/>
      <c r="H206" s="205"/>
      <c r="I206" s="206"/>
      <c r="J206" s="207"/>
      <c r="K206" s="208"/>
    </row>
    <row r="207" spans="1:11" x14ac:dyDescent="0.25">
      <c r="A207" s="203"/>
      <c r="B207" s="203"/>
      <c r="C207" s="204"/>
      <c r="D207" s="204"/>
      <c r="E207" s="205"/>
      <c r="F207" s="203"/>
      <c r="G207" s="205"/>
      <c r="H207" s="205"/>
      <c r="I207" s="206"/>
      <c r="J207" s="207"/>
      <c r="K207" s="208"/>
    </row>
    <row r="208" spans="1:11" x14ac:dyDescent="0.25">
      <c r="A208" s="203"/>
      <c r="B208" s="203"/>
      <c r="C208" s="204"/>
      <c r="D208" s="204"/>
      <c r="E208" s="205"/>
      <c r="F208" s="203"/>
      <c r="G208" s="205"/>
      <c r="H208" s="205"/>
      <c r="I208" s="206"/>
      <c r="J208" s="207"/>
      <c r="K208" s="208"/>
    </row>
    <row r="209" spans="1:11" x14ac:dyDescent="0.25">
      <c r="A209" s="203"/>
      <c r="B209" s="203"/>
      <c r="C209" s="204"/>
      <c r="D209" s="204"/>
      <c r="E209" s="205"/>
      <c r="F209" s="203"/>
      <c r="G209" s="205"/>
      <c r="H209" s="205"/>
      <c r="I209" s="206"/>
      <c r="J209" s="207"/>
      <c r="K209" s="208"/>
    </row>
    <row r="210" spans="1:11" x14ac:dyDescent="0.25">
      <c r="A210" s="203"/>
      <c r="B210" s="203"/>
      <c r="C210" s="204"/>
      <c r="D210" s="204"/>
      <c r="E210" s="205"/>
      <c r="F210" s="203"/>
      <c r="G210" s="205"/>
      <c r="H210" s="205"/>
      <c r="I210" s="206"/>
      <c r="J210" s="207"/>
      <c r="K210" s="208"/>
    </row>
    <row r="211" spans="1:11" x14ac:dyDescent="0.25">
      <c r="A211" s="203"/>
      <c r="B211" s="203"/>
      <c r="C211" s="204"/>
      <c r="D211" s="204"/>
      <c r="E211" s="205"/>
      <c r="F211" s="203"/>
      <c r="G211" s="205"/>
      <c r="H211" s="205"/>
      <c r="I211" s="206"/>
      <c r="J211" s="207"/>
      <c r="K211" s="208"/>
    </row>
    <row r="212" spans="1:11" x14ac:dyDescent="0.25">
      <c r="A212" s="203"/>
      <c r="B212" s="203"/>
      <c r="C212" s="204"/>
      <c r="D212" s="204"/>
      <c r="E212" s="205"/>
      <c r="F212" s="203"/>
      <c r="G212" s="205"/>
      <c r="H212" s="205"/>
      <c r="I212" s="206"/>
      <c r="J212" s="207"/>
      <c r="K212" s="208"/>
    </row>
    <row r="213" spans="1:11" x14ac:dyDescent="0.25">
      <c r="A213" s="203"/>
      <c r="B213" s="203"/>
      <c r="C213" s="204"/>
      <c r="D213" s="204"/>
      <c r="E213" s="205"/>
      <c r="F213" s="203"/>
      <c r="G213" s="205"/>
      <c r="H213" s="205"/>
      <c r="I213" s="206"/>
      <c r="J213" s="207"/>
      <c r="K213" s="208"/>
    </row>
    <row r="214" spans="1:11" x14ac:dyDescent="0.25">
      <c r="A214" s="203"/>
      <c r="B214" s="203"/>
      <c r="C214" s="204"/>
      <c r="D214" s="204"/>
      <c r="E214" s="205"/>
      <c r="F214" s="203"/>
      <c r="G214" s="205"/>
      <c r="H214" s="205"/>
      <c r="I214" s="206"/>
      <c r="J214" s="207"/>
      <c r="K214" s="208"/>
    </row>
    <row r="215" spans="1:11" x14ac:dyDescent="0.25">
      <c r="A215" s="203"/>
      <c r="B215" s="203"/>
      <c r="C215" s="204"/>
      <c r="D215" s="204"/>
      <c r="E215" s="205"/>
      <c r="F215" s="203"/>
      <c r="G215" s="205"/>
      <c r="H215" s="205"/>
      <c r="I215" s="206"/>
      <c r="J215" s="207"/>
      <c r="K215" s="208"/>
    </row>
    <row r="216" spans="1:11" x14ac:dyDescent="0.25">
      <c r="A216" s="203"/>
      <c r="B216" s="203"/>
      <c r="C216" s="204"/>
      <c r="D216" s="204"/>
      <c r="E216" s="205"/>
      <c r="F216" s="203"/>
      <c r="G216" s="205"/>
      <c r="H216" s="205"/>
      <c r="I216" s="206"/>
      <c r="J216" s="207"/>
      <c r="K216" s="208"/>
    </row>
    <row r="217" spans="1:11" x14ac:dyDescent="0.25">
      <c r="A217" s="203"/>
      <c r="B217" s="203"/>
      <c r="C217" s="204"/>
      <c r="D217" s="204"/>
      <c r="E217" s="205"/>
      <c r="F217" s="203"/>
      <c r="G217" s="205"/>
      <c r="H217" s="205"/>
      <c r="I217" s="206"/>
      <c r="J217" s="207"/>
      <c r="K217" s="208"/>
    </row>
    <row r="218" spans="1:11" x14ac:dyDescent="0.25">
      <c r="A218" s="203"/>
      <c r="B218" s="203"/>
      <c r="C218" s="204"/>
      <c r="D218" s="204"/>
      <c r="E218" s="205"/>
      <c r="F218" s="203"/>
      <c r="G218" s="205"/>
      <c r="H218" s="205"/>
      <c r="I218" s="206"/>
      <c r="J218" s="207"/>
      <c r="K218" s="208"/>
    </row>
    <row r="219" spans="1:11" x14ac:dyDescent="0.25">
      <c r="A219" s="203"/>
      <c r="B219" s="203"/>
      <c r="C219" s="204"/>
      <c r="D219" s="204"/>
      <c r="E219" s="205"/>
      <c r="F219" s="203"/>
      <c r="G219" s="205"/>
      <c r="H219" s="205"/>
      <c r="I219" s="206"/>
      <c r="J219" s="207"/>
      <c r="K219" s="208"/>
    </row>
    <row r="220" spans="1:11" x14ac:dyDescent="0.25">
      <c r="A220" s="203"/>
      <c r="B220" s="203"/>
      <c r="C220" s="204"/>
      <c r="D220" s="204"/>
      <c r="E220" s="205"/>
      <c r="F220" s="203"/>
      <c r="G220" s="205"/>
      <c r="H220" s="205"/>
      <c r="I220" s="206"/>
      <c r="J220" s="207"/>
      <c r="K220" s="208"/>
    </row>
    <row r="221" spans="1:11" x14ac:dyDescent="0.25">
      <c r="A221" s="203"/>
      <c r="B221" s="203"/>
      <c r="C221" s="204"/>
      <c r="D221" s="204"/>
      <c r="E221" s="205"/>
      <c r="F221" s="203"/>
      <c r="G221" s="205"/>
      <c r="H221" s="205"/>
      <c r="I221" s="206"/>
      <c r="J221" s="207"/>
      <c r="K221" s="208"/>
    </row>
    <row r="222" spans="1:11" x14ac:dyDescent="0.25">
      <c r="A222" s="203"/>
      <c r="B222" s="203"/>
      <c r="C222" s="204"/>
      <c r="D222" s="204"/>
      <c r="E222" s="205"/>
      <c r="F222" s="203"/>
      <c r="G222" s="205"/>
      <c r="H222" s="205"/>
      <c r="I222" s="206"/>
      <c r="J222" s="207"/>
      <c r="K222" s="208"/>
    </row>
    <row r="223" spans="1:11" x14ac:dyDescent="0.25">
      <c r="A223" s="203"/>
      <c r="B223" s="203"/>
      <c r="C223" s="204"/>
      <c r="D223" s="204"/>
      <c r="E223" s="205"/>
      <c r="F223" s="203"/>
      <c r="G223" s="205"/>
      <c r="H223" s="205"/>
      <c r="I223" s="206"/>
      <c r="J223" s="207"/>
      <c r="K223" s="208"/>
    </row>
    <row r="224" spans="1:11" x14ac:dyDescent="0.25">
      <c r="A224" s="203"/>
      <c r="B224" s="203"/>
      <c r="C224" s="204"/>
      <c r="D224" s="204"/>
      <c r="E224" s="205"/>
      <c r="F224" s="203"/>
      <c r="G224" s="205"/>
      <c r="H224" s="205"/>
      <c r="I224" s="206"/>
      <c r="J224" s="207"/>
      <c r="K224" s="208"/>
    </row>
    <row r="225" spans="1:11" x14ac:dyDescent="0.25">
      <c r="A225" s="203"/>
      <c r="B225" s="203"/>
      <c r="C225" s="204"/>
      <c r="D225" s="204"/>
      <c r="E225" s="205"/>
      <c r="F225" s="203"/>
      <c r="G225" s="205"/>
      <c r="H225" s="205"/>
      <c r="I225" s="206"/>
      <c r="J225" s="207"/>
      <c r="K225" s="208"/>
    </row>
    <row r="226" spans="1:11" x14ac:dyDescent="0.25">
      <c r="A226" s="203"/>
      <c r="B226" s="203"/>
      <c r="C226" s="204"/>
      <c r="D226" s="204"/>
      <c r="E226" s="205"/>
      <c r="F226" s="203"/>
      <c r="G226" s="205"/>
      <c r="H226" s="205"/>
      <c r="I226" s="206"/>
      <c r="J226" s="207"/>
      <c r="K226" s="208"/>
    </row>
    <row r="227" spans="1:11" x14ac:dyDescent="0.25">
      <c r="A227" s="203"/>
      <c r="B227" s="203"/>
      <c r="C227" s="204"/>
      <c r="D227" s="204"/>
      <c r="E227" s="205"/>
      <c r="F227" s="203"/>
      <c r="G227" s="205"/>
      <c r="H227" s="205"/>
      <c r="I227" s="206"/>
      <c r="J227" s="207"/>
      <c r="K227" s="208"/>
    </row>
    <row r="228" spans="1:11" x14ac:dyDescent="0.25">
      <c r="A228" s="203"/>
      <c r="B228" s="203"/>
      <c r="C228" s="204"/>
      <c r="D228" s="204"/>
      <c r="E228" s="205"/>
      <c r="F228" s="203"/>
      <c r="G228" s="205"/>
      <c r="H228" s="205"/>
      <c r="I228" s="206"/>
      <c r="J228" s="207"/>
      <c r="K228" s="208"/>
    </row>
    <row r="229" spans="1:11" x14ac:dyDescent="0.25">
      <c r="A229" s="203"/>
      <c r="B229" s="203"/>
      <c r="C229" s="204"/>
      <c r="D229" s="204"/>
      <c r="E229" s="205"/>
      <c r="F229" s="203"/>
      <c r="G229" s="205"/>
      <c r="H229" s="205"/>
      <c r="I229" s="206"/>
      <c r="J229" s="207"/>
      <c r="K229" s="208"/>
    </row>
    <row r="230" spans="1:11" x14ac:dyDescent="0.25">
      <c r="A230" s="203"/>
      <c r="B230" s="203"/>
      <c r="C230" s="204"/>
      <c r="D230" s="204"/>
      <c r="E230" s="205"/>
      <c r="F230" s="203"/>
      <c r="G230" s="205"/>
      <c r="H230" s="205"/>
      <c r="I230" s="206"/>
      <c r="J230" s="207"/>
      <c r="K230" s="208"/>
    </row>
    <row r="231" spans="1:11" x14ac:dyDescent="0.25">
      <c r="A231" s="203"/>
      <c r="B231" s="203"/>
      <c r="C231" s="204"/>
      <c r="D231" s="204"/>
      <c r="E231" s="205"/>
      <c r="F231" s="203"/>
      <c r="G231" s="205"/>
      <c r="H231" s="205"/>
      <c r="I231" s="206"/>
      <c r="J231" s="207"/>
      <c r="K231" s="208"/>
    </row>
    <row r="232" spans="1:11" x14ac:dyDescent="0.25">
      <c r="A232" s="203"/>
      <c r="B232" s="203"/>
      <c r="C232" s="204"/>
      <c r="D232" s="204"/>
      <c r="E232" s="205"/>
      <c r="F232" s="203"/>
      <c r="G232" s="205"/>
      <c r="H232" s="205"/>
      <c r="I232" s="206"/>
      <c r="J232" s="207"/>
      <c r="K232" s="208"/>
    </row>
    <row r="233" spans="1:11" x14ac:dyDescent="0.25">
      <c r="A233" s="203"/>
      <c r="B233" s="203"/>
      <c r="C233" s="204"/>
      <c r="D233" s="204"/>
      <c r="E233" s="205"/>
      <c r="F233" s="203"/>
      <c r="G233" s="205"/>
      <c r="H233" s="205"/>
      <c r="I233" s="206"/>
      <c r="J233" s="207"/>
      <c r="K233" s="208"/>
    </row>
    <row r="234" spans="1:11" x14ac:dyDescent="0.25">
      <c r="A234" s="203"/>
      <c r="B234" s="203"/>
      <c r="C234" s="204"/>
      <c r="D234" s="204"/>
      <c r="E234" s="205"/>
      <c r="F234" s="203"/>
      <c r="G234" s="205"/>
      <c r="H234" s="205"/>
      <c r="I234" s="206"/>
      <c r="J234" s="207"/>
      <c r="K234" s="208"/>
    </row>
    <row r="235" spans="1:11" x14ac:dyDescent="0.25">
      <c r="A235" s="203"/>
      <c r="B235" s="203"/>
      <c r="C235" s="204"/>
      <c r="D235" s="204"/>
      <c r="E235" s="205"/>
      <c r="F235" s="203"/>
      <c r="G235" s="205"/>
      <c r="H235" s="205"/>
      <c r="I235" s="206"/>
      <c r="J235" s="207"/>
      <c r="K235" s="208"/>
    </row>
    <row r="236" spans="1:11" x14ac:dyDescent="0.25">
      <c r="A236" s="203"/>
      <c r="B236" s="203"/>
      <c r="C236" s="204"/>
      <c r="D236" s="204"/>
      <c r="E236" s="205"/>
      <c r="F236" s="203"/>
      <c r="G236" s="205"/>
      <c r="H236" s="205"/>
      <c r="I236" s="206"/>
      <c r="J236" s="207"/>
      <c r="K236" s="208"/>
    </row>
    <row r="237" spans="1:11" x14ac:dyDescent="0.25">
      <c r="A237" s="203"/>
      <c r="B237" s="203"/>
      <c r="C237" s="204"/>
      <c r="D237" s="204"/>
      <c r="E237" s="205"/>
      <c r="F237" s="203"/>
      <c r="G237" s="205"/>
      <c r="H237" s="205"/>
      <c r="I237" s="206"/>
      <c r="J237" s="207"/>
      <c r="K237" s="208"/>
    </row>
    <row r="238" spans="1:11" x14ac:dyDescent="0.25">
      <c r="A238" s="203"/>
      <c r="B238" s="203"/>
      <c r="C238" s="204"/>
      <c r="D238" s="204"/>
      <c r="E238" s="205"/>
      <c r="F238" s="203"/>
      <c r="G238" s="205"/>
      <c r="H238" s="205"/>
      <c r="I238" s="206"/>
      <c r="J238" s="207"/>
      <c r="K238" s="208"/>
    </row>
    <row r="239" spans="1:11" x14ac:dyDescent="0.25">
      <c r="A239" s="203"/>
      <c r="B239" s="203"/>
      <c r="C239" s="204"/>
      <c r="D239" s="204"/>
      <c r="E239" s="205"/>
      <c r="F239" s="203"/>
      <c r="G239" s="205"/>
      <c r="H239" s="205"/>
      <c r="I239" s="206"/>
      <c r="J239" s="207"/>
      <c r="K239" s="208"/>
    </row>
    <row r="240" spans="1:11" x14ac:dyDescent="0.25">
      <c r="A240" s="203"/>
      <c r="B240" s="203"/>
      <c r="C240" s="204"/>
      <c r="D240" s="204"/>
      <c r="E240" s="205"/>
      <c r="F240" s="203"/>
      <c r="G240" s="205"/>
      <c r="H240" s="205"/>
      <c r="I240" s="206"/>
      <c r="J240" s="207"/>
      <c r="K240" s="208"/>
    </row>
    <row r="241" spans="1:11" x14ac:dyDescent="0.25">
      <c r="A241" s="203"/>
      <c r="B241" s="203"/>
      <c r="C241" s="204"/>
      <c r="D241" s="204"/>
      <c r="E241" s="205"/>
      <c r="F241" s="203"/>
      <c r="G241" s="205"/>
      <c r="H241" s="205"/>
      <c r="I241" s="206"/>
      <c r="J241" s="207"/>
      <c r="K241" s="208"/>
    </row>
    <row r="242" spans="1:11" x14ac:dyDescent="0.25">
      <c r="A242" s="203"/>
      <c r="B242" s="203"/>
      <c r="C242" s="204"/>
      <c r="D242" s="204"/>
      <c r="E242" s="205"/>
      <c r="F242" s="203"/>
      <c r="G242" s="205"/>
      <c r="H242" s="205"/>
      <c r="I242" s="206"/>
      <c r="J242" s="207"/>
      <c r="K242" s="208"/>
    </row>
    <row r="243" spans="1:11" x14ac:dyDescent="0.25">
      <c r="A243" s="203"/>
      <c r="B243" s="203"/>
      <c r="C243" s="204"/>
      <c r="D243" s="204"/>
      <c r="E243" s="205"/>
      <c r="F243" s="203"/>
      <c r="G243" s="205"/>
      <c r="H243" s="205"/>
      <c r="I243" s="206"/>
      <c r="J243" s="207"/>
      <c r="K243" s="208"/>
    </row>
    <row r="244" spans="1:11" x14ac:dyDescent="0.25">
      <c r="A244" s="203"/>
      <c r="B244" s="203"/>
      <c r="C244" s="204"/>
      <c r="D244" s="204"/>
      <c r="E244" s="205"/>
      <c r="F244" s="203"/>
      <c r="G244" s="205"/>
      <c r="H244" s="205"/>
      <c r="I244" s="206"/>
      <c r="J244" s="207"/>
      <c r="K244" s="208"/>
    </row>
    <row r="245" spans="1:11" x14ac:dyDescent="0.25">
      <c r="A245" s="203"/>
      <c r="B245" s="203"/>
      <c r="C245" s="204"/>
      <c r="D245" s="204"/>
      <c r="E245" s="205"/>
      <c r="F245" s="203"/>
      <c r="G245" s="205"/>
      <c r="H245" s="205"/>
      <c r="I245" s="206"/>
      <c r="J245" s="207"/>
      <c r="K245" s="208"/>
    </row>
    <row r="246" spans="1:11" x14ac:dyDescent="0.25">
      <c r="A246" s="203"/>
      <c r="B246" s="203"/>
      <c r="C246" s="204"/>
      <c r="D246" s="204"/>
      <c r="E246" s="205"/>
      <c r="F246" s="203"/>
      <c r="G246" s="205"/>
      <c r="H246" s="205"/>
      <c r="I246" s="206"/>
      <c r="J246" s="207"/>
      <c r="K246" s="208"/>
    </row>
    <row r="247" spans="1:11" x14ac:dyDescent="0.25">
      <c r="A247" s="203"/>
      <c r="B247" s="203"/>
      <c r="C247" s="204"/>
      <c r="D247" s="204"/>
      <c r="E247" s="205"/>
      <c r="F247" s="203"/>
      <c r="G247" s="205"/>
      <c r="H247" s="205"/>
      <c r="I247" s="206"/>
      <c r="J247" s="207"/>
      <c r="K247" s="208"/>
    </row>
    <row r="248" spans="1:11" x14ac:dyDescent="0.25">
      <c r="A248" s="203"/>
      <c r="B248" s="203"/>
      <c r="C248" s="204"/>
      <c r="D248" s="204"/>
      <c r="E248" s="205"/>
      <c r="F248" s="203"/>
      <c r="G248" s="205"/>
      <c r="H248" s="205"/>
      <c r="I248" s="206"/>
      <c r="J248" s="207"/>
      <c r="K248" s="208"/>
    </row>
    <row r="249" spans="1:11" x14ac:dyDescent="0.25">
      <c r="A249" s="203"/>
      <c r="B249" s="203"/>
      <c r="C249" s="204"/>
      <c r="D249" s="204"/>
      <c r="E249" s="205"/>
      <c r="F249" s="203"/>
      <c r="G249" s="205"/>
      <c r="H249" s="205"/>
      <c r="I249" s="206"/>
      <c r="J249" s="207"/>
      <c r="K249" s="208"/>
    </row>
    <row r="250" spans="1:11" x14ac:dyDescent="0.25">
      <c r="A250" s="203"/>
      <c r="B250" s="203"/>
      <c r="C250" s="204"/>
      <c r="D250" s="204"/>
      <c r="E250" s="205"/>
      <c r="F250" s="203"/>
      <c r="G250" s="205"/>
      <c r="H250" s="205"/>
      <c r="I250" s="206"/>
      <c r="J250" s="207"/>
      <c r="K250" s="208"/>
    </row>
    <row r="251" spans="1:11" x14ac:dyDescent="0.25">
      <c r="A251" s="203"/>
      <c r="B251" s="203"/>
      <c r="C251" s="204"/>
      <c r="D251" s="204"/>
      <c r="E251" s="205"/>
      <c r="F251" s="203"/>
      <c r="G251" s="205"/>
      <c r="H251" s="205"/>
      <c r="I251" s="206"/>
      <c r="J251" s="207"/>
      <c r="K251" s="208"/>
    </row>
    <row r="252" spans="1:11" x14ac:dyDescent="0.25">
      <c r="A252" s="203"/>
      <c r="B252" s="203"/>
      <c r="C252" s="204"/>
      <c r="D252" s="204"/>
      <c r="E252" s="205"/>
      <c r="F252" s="203"/>
      <c r="G252" s="205"/>
      <c r="H252" s="205"/>
      <c r="I252" s="206"/>
      <c r="J252" s="207"/>
      <c r="K252" s="208"/>
    </row>
    <row r="253" spans="1:11" x14ac:dyDescent="0.25">
      <c r="A253" s="203"/>
      <c r="B253" s="203"/>
      <c r="C253" s="204"/>
      <c r="D253" s="204"/>
      <c r="E253" s="205"/>
      <c r="F253" s="203"/>
      <c r="G253" s="205"/>
      <c r="H253" s="205"/>
      <c r="I253" s="206"/>
      <c r="J253" s="207"/>
      <c r="K253" s="208"/>
    </row>
    <row r="254" spans="1:11" x14ac:dyDescent="0.25">
      <c r="A254" s="203"/>
      <c r="B254" s="203"/>
      <c r="C254" s="204"/>
      <c r="D254" s="204"/>
      <c r="E254" s="205"/>
      <c r="F254" s="203"/>
      <c r="G254" s="205"/>
      <c r="H254" s="205"/>
      <c r="I254" s="206"/>
      <c r="J254" s="207"/>
      <c r="K254" s="208"/>
    </row>
    <row r="255" spans="1:11" x14ac:dyDescent="0.25">
      <c r="A255" s="203"/>
      <c r="B255" s="203"/>
      <c r="C255" s="204"/>
      <c r="D255" s="204"/>
      <c r="E255" s="205"/>
      <c r="F255" s="203"/>
      <c r="G255" s="205"/>
      <c r="H255" s="205"/>
      <c r="I255" s="206"/>
      <c r="J255" s="207"/>
      <c r="K255" s="208"/>
    </row>
    <row r="256" spans="1:11" x14ac:dyDescent="0.25">
      <c r="A256" s="203"/>
      <c r="B256" s="203"/>
      <c r="C256" s="204"/>
      <c r="D256" s="204"/>
      <c r="E256" s="205"/>
      <c r="F256" s="203"/>
      <c r="G256" s="205"/>
      <c r="H256" s="205"/>
      <c r="I256" s="206"/>
      <c r="J256" s="207"/>
      <c r="K256" s="208"/>
    </row>
    <row r="257" spans="1:11" x14ac:dyDescent="0.25">
      <c r="A257" s="203"/>
      <c r="B257" s="203"/>
      <c r="C257" s="204"/>
      <c r="D257" s="204"/>
      <c r="E257" s="205"/>
      <c r="F257" s="203"/>
      <c r="G257" s="205"/>
      <c r="H257" s="205"/>
      <c r="I257" s="206"/>
      <c r="J257" s="207"/>
      <c r="K257" s="208"/>
    </row>
    <row r="258" spans="1:11" x14ac:dyDescent="0.25">
      <c r="A258" s="203"/>
      <c r="B258" s="203"/>
      <c r="C258" s="204"/>
      <c r="D258" s="204"/>
      <c r="E258" s="205"/>
      <c r="F258" s="203"/>
      <c r="G258" s="205"/>
      <c r="H258" s="205"/>
      <c r="I258" s="206"/>
      <c r="J258" s="207"/>
      <c r="K258" s="208"/>
    </row>
    <row r="259" spans="1:11" x14ac:dyDescent="0.25">
      <c r="A259" s="203"/>
      <c r="B259" s="203"/>
      <c r="C259" s="204"/>
      <c r="D259" s="204"/>
      <c r="E259" s="205"/>
      <c r="F259" s="203"/>
      <c r="G259" s="205"/>
      <c r="H259" s="205"/>
      <c r="I259" s="206"/>
      <c r="J259" s="207"/>
      <c r="K259" s="208"/>
    </row>
    <row r="260" spans="1:11" x14ac:dyDescent="0.25">
      <c r="A260" s="203"/>
      <c r="B260" s="203"/>
      <c r="C260" s="204"/>
      <c r="D260" s="204"/>
      <c r="E260" s="205"/>
      <c r="F260" s="203"/>
      <c r="G260" s="205"/>
      <c r="H260" s="205"/>
      <c r="I260" s="206"/>
      <c r="J260" s="207"/>
      <c r="K260" s="208"/>
    </row>
    <row r="261" spans="1:11" x14ac:dyDescent="0.25">
      <c r="A261" s="203"/>
      <c r="B261" s="203"/>
      <c r="C261" s="204"/>
      <c r="D261" s="204"/>
      <c r="E261" s="205"/>
      <c r="F261" s="203"/>
      <c r="G261" s="205"/>
      <c r="H261" s="205"/>
      <c r="I261" s="206"/>
      <c r="J261" s="207"/>
      <c r="K261" s="208"/>
    </row>
    <row r="262" spans="1:11" x14ac:dyDescent="0.25">
      <c r="A262" s="203"/>
      <c r="B262" s="203"/>
      <c r="C262" s="204"/>
      <c r="D262" s="204"/>
      <c r="E262" s="205"/>
      <c r="F262" s="203"/>
      <c r="G262" s="205"/>
      <c r="H262" s="205"/>
      <c r="I262" s="206"/>
      <c r="J262" s="207"/>
      <c r="K262" s="208"/>
    </row>
    <row r="263" spans="1:11" x14ac:dyDescent="0.25">
      <c r="A263" s="203"/>
      <c r="B263" s="203"/>
      <c r="C263" s="204"/>
      <c r="D263" s="204"/>
      <c r="E263" s="205"/>
      <c r="F263" s="203"/>
      <c r="G263" s="205"/>
      <c r="H263" s="205"/>
      <c r="I263" s="206"/>
      <c r="J263" s="207"/>
      <c r="K263" s="208"/>
    </row>
    <row r="264" spans="1:11" x14ac:dyDescent="0.25">
      <c r="A264" s="203"/>
      <c r="B264" s="203"/>
      <c r="C264" s="204"/>
      <c r="D264" s="204"/>
      <c r="E264" s="205"/>
      <c r="F264" s="203"/>
      <c r="G264" s="205"/>
      <c r="H264" s="205"/>
      <c r="I264" s="206"/>
      <c r="J264" s="207"/>
      <c r="K264" s="208"/>
    </row>
    <row r="265" spans="1:11" x14ac:dyDescent="0.25">
      <c r="A265" s="203"/>
      <c r="B265" s="203"/>
      <c r="C265" s="204"/>
      <c r="D265" s="204"/>
      <c r="E265" s="205"/>
      <c r="F265" s="203"/>
      <c r="G265" s="205"/>
      <c r="H265" s="205"/>
      <c r="I265" s="206"/>
      <c r="J265" s="207"/>
      <c r="K265" s="208"/>
    </row>
    <row r="266" spans="1:11" x14ac:dyDescent="0.25">
      <c r="A266" s="203"/>
      <c r="B266" s="203"/>
      <c r="C266" s="204"/>
      <c r="D266" s="204"/>
      <c r="E266" s="205"/>
      <c r="F266" s="203"/>
      <c r="G266" s="205"/>
      <c r="H266" s="205"/>
      <c r="I266" s="206"/>
      <c r="J266" s="207"/>
      <c r="K266" s="208"/>
    </row>
    <row r="267" spans="1:11" x14ac:dyDescent="0.25">
      <c r="A267" s="203"/>
      <c r="B267" s="203"/>
      <c r="C267" s="204"/>
      <c r="D267" s="204"/>
      <c r="E267" s="205"/>
      <c r="F267" s="203"/>
      <c r="G267" s="205"/>
      <c r="H267" s="205"/>
      <c r="I267" s="206"/>
      <c r="J267" s="207"/>
      <c r="K267" s="208"/>
    </row>
    <row r="268" spans="1:11" x14ac:dyDescent="0.25">
      <c r="A268" s="203"/>
      <c r="B268" s="203"/>
      <c r="C268" s="204"/>
      <c r="D268" s="204"/>
      <c r="E268" s="205"/>
      <c r="F268" s="203"/>
      <c r="G268" s="205"/>
      <c r="H268" s="205"/>
      <c r="I268" s="206"/>
      <c r="J268" s="207"/>
      <c r="K268" s="208"/>
    </row>
    <row r="269" spans="1:11" x14ac:dyDescent="0.25">
      <c r="A269" s="203"/>
      <c r="B269" s="203"/>
      <c r="C269" s="204"/>
      <c r="D269" s="204"/>
      <c r="E269" s="205"/>
      <c r="F269" s="203"/>
      <c r="G269" s="205"/>
      <c r="H269" s="205"/>
      <c r="I269" s="206"/>
      <c r="J269" s="207"/>
      <c r="K269" s="208"/>
    </row>
    <row r="270" spans="1:11" x14ac:dyDescent="0.25">
      <c r="A270" s="203"/>
      <c r="B270" s="203"/>
      <c r="C270" s="204"/>
      <c r="D270" s="204"/>
      <c r="E270" s="205"/>
      <c r="F270" s="203"/>
      <c r="G270" s="205"/>
      <c r="H270" s="205"/>
      <c r="I270" s="206"/>
      <c r="J270" s="207"/>
      <c r="K270" s="208"/>
    </row>
    <row r="271" spans="1:11" x14ac:dyDescent="0.25">
      <c r="A271" s="203"/>
      <c r="B271" s="203"/>
      <c r="C271" s="204"/>
      <c r="D271" s="204"/>
      <c r="E271" s="205"/>
      <c r="F271" s="203"/>
      <c r="G271" s="205"/>
      <c r="H271" s="205"/>
      <c r="I271" s="206"/>
      <c r="J271" s="207"/>
      <c r="K271" s="208"/>
    </row>
    <row r="272" spans="1:11" x14ac:dyDescent="0.25">
      <c r="A272" s="203"/>
      <c r="B272" s="203"/>
      <c r="C272" s="204"/>
      <c r="D272" s="204"/>
      <c r="E272" s="205"/>
      <c r="F272" s="203"/>
      <c r="G272" s="205"/>
      <c r="H272" s="205"/>
      <c r="I272" s="206"/>
      <c r="J272" s="207"/>
      <c r="K272" s="208"/>
    </row>
    <row r="273" spans="1:11" x14ac:dyDescent="0.25">
      <c r="A273" s="203"/>
      <c r="B273" s="203"/>
      <c r="C273" s="204"/>
      <c r="D273" s="204"/>
      <c r="E273" s="205"/>
      <c r="F273" s="203"/>
      <c r="G273" s="205"/>
      <c r="H273" s="205"/>
      <c r="I273" s="206"/>
      <c r="J273" s="207"/>
      <c r="K273" s="208"/>
    </row>
    <row r="274" spans="1:11" x14ac:dyDescent="0.25">
      <c r="A274" s="203"/>
      <c r="B274" s="203"/>
      <c r="C274" s="204"/>
      <c r="D274" s="204"/>
      <c r="E274" s="205"/>
      <c r="F274" s="203"/>
      <c r="G274" s="205"/>
      <c r="H274" s="205"/>
      <c r="I274" s="206"/>
      <c r="J274" s="207"/>
      <c r="K274" s="208"/>
    </row>
    <row r="275" spans="1:11" x14ac:dyDescent="0.25">
      <c r="A275" s="203"/>
      <c r="B275" s="203"/>
      <c r="C275" s="204"/>
      <c r="D275" s="204"/>
      <c r="E275" s="205"/>
      <c r="F275" s="203"/>
      <c r="G275" s="205"/>
      <c r="H275" s="205"/>
      <c r="I275" s="206"/>
      <c r="J275" s="207"/>
      <c r="K275" s="208"/>
    </row>
    <row r="276" spans="1:11" x14ac:dyDescent="0.25">
      <c r="A276" s="203"/>
      <c r="B276" s="203"/>
      <c r="C276" s="204"/>
      <c r="D276" s="204"/>
      <c r="E276" s="205"/>
      <c r="F276" s="203"/>
      <c r="G276" s="205"/>
      <c r="H276" s="205"/>
      <c r="I276" s="206"/>
      <c r="J276" s="207"/>
      <c r="K276" s="208"/>
    </row>
    <row r="277" spans="1:11" x14ac:dyDescent="0.25">
      <c r="A277" s="203"/>
      <c r="B277" s="203"/>
      <c r="C277" s="204"/>
      <c r="D277" s="204"/>
      <c r="E277" s="205"/>
      <c r="F277" s="203"/>
      <c r="G277" s="205"/>
      <c r="H277" s="205"/>
      <c r="I277" s="206"/>
      <c r="J277" s="207"/>
      <c r="K277" s="208"/>
    </row>
    <row r="278" spans="1:11" x14ac:dyDescent="0.25">
      <c r="A278" s="203"/>
      <c r="B278" s="203"/>
      <c r="C278" s="204"/>
      <c r="D278" s="204"/>
      <c r="E278" s="205"/>
      <c r="F278" s="203"/>
      <c r="G278" s="205"/>
      <c r="H278" s="205"/>
      <c r="I278" s="206"/>
      <c r="J278" s="207"/>
      <c r="K278" s="208"/>
    </row>
    <row r="279" spans="1:11" x14ac:dyDescent="0.25">
      <c r="A279" s="203"/>
      <c r="B279" s="203"/>
      <c r="C279" s="204"/>
      <c r="D279" s="204"/>
      <c r="E279" s="205"/>
      <c r="F279" s="203"/>
      <c r="G279" s="205"/>
      <c r="H279" s="205"/>
      <c r="I279" s="206"/>
      <c r="J279" s="207"/>
      <c r="K279" s="208"/>
    </row>
    <row r="280" spans="1:11" x14ac:dyDescent="0.25">
      <c r="A280" s="203"/>
      <c r="B280" s="203"/>
      <c r="C280" s="204"/>
      <c r="D280" s="204"/>
      <c r="E280" s="205"/>
      <c r="F280" s="203"/>
      <c r="G280" s="205"/>
      <c r="H280" s="205"/>
      <c r="I280" s="206"/>
      <c r="J280" s="207"/>
      <c r="K280" s="208"/>
    </row>
    <row r="281" spans="1:11" x14ac:dyDescent="0.25">
      <c r="A281" s="203"/>
      <c r="B281" s="203"/>
      <c r="C281" s="204"/>
      <c r="D281" s="204"/>
      <c r="E281" s="205"/>
      <c r="F281" s="203"/>
      <c r="G281" s="205"/>
      <c r="H281" s="205"/>
      <c r="I281" s="206"/>
      <c r="J281" s="207"/>
      <c r="K281" s="208"/>
    </row>
    <row r="282" spans="1:11" x14ac:dyDescent="0.25">
      <c r="A282" s="203"/>
      <c r="B282" s="203"/>
      <c r="C282" s="204"/>
      <c r="D282" s="204"/>
      <c r="E282" s="205"/>
      <c r="F282" s="203"/>
      <c r="G282" s="205"/>
      <c r="H282" s="205"/>
      <c r="I282" s="206"/>
      <c r="J282" s="207"/>
      <c r="K282" s="208"/>
    </row>
    <row r="283" spans="1:11" x14ac:dyDescent="0.25">
      <c r="A283" s="203"/>
      <c r="B283" s="203"/>
      <c r="C283" s="204"/>
      <c r="D283" s="204"/>
      <c r="E283" s="205"/>
      <c r="F283" s="203"/>
      <c r="G283" s="205"/>
      <c r="H283" s="205"/>
      <c r="I283" s="206"/>
      <c r="J283" s="207"/>
      <c r="K283" s="208"/>
    </row>
    <row r="284" spans="1:11" x14ac:dyDescent="0.25">
      <c r="A284" s="203"/>
      <c r="B284" s="203"/>
      <c r="C284" s="204"/>
      <c r="D284" s="204"/>
      <c r="E284" s="205"/>
      <c r="F284" s="203"/>
      <c r="G284" s="205"/>
      <c r="H284" s="205"/>
      <c r="I284" s="206"/>
      <c r="J284" s="207"/>
      <c r="K284" s="208"/>
    </row>
    <row r="285" spans="1:11" x14ac:dyDescent="0.25">
      <c r="A285" s="203"/>
      <c r="B285" s="203"/>
      <c r="C285" s="204"/>
      <c r="D285" s="204"/>
      <c r="E285" s="205"/>
      <c r="F285" s="203"/>
      <c r="G285" s="205"/>
      <c r="H285" s="205"/>
      <c r="I285" s="206"/>
      <c r="J285" s="207"/>
      <c r="K285" s="208"/>
    </row>
    <row r="286" spans="1:11" x14ac:dyDescent="0.25">
      <c r="A286" s="203"/>
      <c r="B286" s="203"/>
      <c r="C286" s="204"/>
      <c r="D286" s="204"/>
      <c r="E286" s="205"/>
      <c r="F286" s="203"/>
      <c r="G286" s="205"/>
      <c r="H286" s="205"/>
      <c r="I286" s="206"/>
      <c r="J286" s="207"/>
      <c r="K286" s="208"/>
    </row>
    <row r="287" spans="1:11" x14ac:dyDescent="0.25">
      <c r="A287" s="203"/>
      <c r="B287" s="203"/>
      <c r="C287" s="204"/>
      <c r="D287" s="204"/>
      <c r="E287" s="205"/>
      <c r="F287" s="203"/>
      <c r="G287" s="205"/>
      <c r="H287" s="205"/>
      <c r="I287" s="206"/>
      <c r="J287" s="207"/>
      <c r="K287" s="208"/>
    </row>
    <row r="288" spans="1:11" x14ac:dyDescent="0.25">
      <c r="A288" s="203"/>
      <c r="B288" s="203"/>
      <c r="C288" s="204"/>
      <c r="D288" s="204"/>
      <c r="E288" s="205"/>
      <c r="F288" s="203"/>
      <c r="G288" s="205"/>
      <c r="H288" s="205"/>
      <c r="I288" s="206"/>
      <c r="J288" s="207"/>
      <c r="K288" s="208"/>
    </row>
    <row r="289" spans="1:11" x14ac:dyDescent="0.25">
      <c r="A289" s="203"/>
      <c r="B289" s="203"/>
      <c r="C289" s="204"/>
      <c r="D289" s="204"/>
      <c r="E289" s="205"/>
      <c r="F289" s="203"/>
      <c r="G289" s="205"/>
      <c r="H289" s="205"/>
      <c r="I289" s="206"/>
      <c r="J289" s="207"/>
      <c r="K289" s="208"/>
    </row>
    <row r="290" spans="1:11" x14ac:dyDescent="0.25">
      <c r="A290" s="203"/>
      <c r="B290" s="203"/>
      <c r="C290" s="204"/>
      <c r="D290" s="204"/>
      <c r="E290" s="205"/>
      <c r="F290" s="203"/>
      <c r="G290" s="205"/>
      <c r="H290" s="205"/>
      <c r="I290" s="206"/>
      <c r="J290" s="207"/>
      <c r="K290" s="208"/>
    </row>
    <row r="291" spans="1:11" x14ac:dyDescent="0.25">
      <c r="A291" s="203"/>
      <c r="B291" s="203"/>
      <c r="C291" s="204"/>
      <c r="D291" s="204"/>
      <c r="E291" s="205"/>
      <c r="F291" s="203"/>
      <c r="G291" s="205"/>
      <c r="H291" s="205"/>
      <c r="I291" s="206"/>
      <c r="J291" s="207"/>
      <c r="K291" s="208"/>
    </row>
    <row r="292" spans="1:11" x14ac:dyDescent="0.25">
      <c r="A292" s="203"/>
      <c r="B292" s="203"/>
      <c r="C292" s="204"/>
      <c r="D292" s="204"/>
      <c r="E292" s="205"/>
      <c r="F292" s="203"/>
      <c r="G292" s="205"/>
      <c r="H292" s="205"/>
      <c r="I292" s="206"/>
      <c r="J292" s="207"/>
      <c r="K292" s="208"/>
    </row>
    <row r="293" spans="1:11" x14ac:dyDescent="0.25">
      <c r="A293" s="203"/>
      <c r="B293" s="203"/>
      <c r="C293" s="204"/>
      <c r="D293" s="204"/>
      <c r="E293" s="205"/>
      <c r="F293" s="203"/>
      <c r="G293" s="205"/>
      <c r="H293" s="205"/>
      <c r="I293" s="206"/>
      <c r="J293" s="207"/>
      <c r="K293" s="208"/>
    </row>
    <row r="294" spans="1:11" x14ac:dyDescent="0.25">
      <c r="A294" s="203"/>
      <c r="B294" s="203"/>
      <c r="C294" s="204"/>
      <c r="D294" s="204"/>
      <c r="E294" s="205"/>
      <c r="F294" s="203"/>
      <c r="G294" s="205"/>
      <c r="H294" s="205"/>
      <c r="I294" s="206"/>
      <c r="J294" s="207"/>
      <c r="K294" s="208"/>
    </row>
    <row r="295" spans="1:11" x14ac:dyDescent="0.25">
      <c r="A295" s="203"/>
      <c r="B295" s="203"/>
      <c r="C295" s="204"/>
      <c r="D295" s="204"/>
      <c r="E295" s="205"/>
      <c r="F295" s="203"/>
      <c r="G295" s="205"/>
      <c r="H295" s="205"/>
      <c r="I295" s="206"/>
      <c r="J295" s="207"/>
      <c r="K295" s="208"/>
    </row>
    <row r="296" spans="1:11" x14ac:dyDescent="0.25">
      <c r="A296" s="203"/>
      <c r="B296" s="203"/>
      <c r="C296" s="204"/>
      <c r="D296" s="204"/>
      <c r="E296" s="205"/>
      <c r="F296" s="203"/>
      <c r="G296" s="205"/>
      <c r="H296" s="205"/>
      <c r="I296" s="206"/>
      <c r="J296" s="207"/>
      <c r="K296" s="208"/>
    </row>
    <row r="297" spans="1:11" x14ac:dyDescent="0.25">
      <c r="A297" s="203"/>
      <c r="B297" s="203"/>
      <c r="C297" s="204"/>
      <c r="D297" s="204"/>
      <c r="E297" s="205"/>
      <c r="F297" s="203"/>
      <c r="G297" s="205"/>
      <c r="H297" s="205"/>
      <c r="I297" s="206"/>
      <c r="J297" s="207"/>
      <c r="K297" s="208"/>
    </row>
    <row r="298" spans="1:11" x14ac:dyDescent="0.25">
      <c r="A298" s="203"/>
      <c r="B298" s="203"/>
      <c r="C298" s="204"/>
      <c r="D298" s="204"/>
      <c r="E298" s="205"/>
      <c r="F298" s="203"/>
      <c r="G298" s="205"/>
      <c r="H298" s="205"/>
      <c r="I298" s="206"/>
      <c r="J298" s="207"/>
      <c r="K298" s="208"/>
    </row>
    <row r="299" spans="1:11" x14ac:dyDescent="0.25">
      <c r="A299" s="203"/>
      <c r="B299" s="203"/>
      <c r="C299" s="204"/>
      <c r="D299" s="204"/>
      <c r="E299" s="205"/>
      <c r="F299" s="203"/>
      <c r="G299" s="205"/>
      <c r="H299" s="205"/>
      <c r="I299" s="206"/>
      <c r="J299" s="207"/>
      <c r="K299" s="208"/>
    </row>
    <row r="300" spans="1:11" x14ac:dyDescent="0.25">
      <c r="A300" s="203"/>
      <c r="B300" s="203"/>
      <c r="C300" s="204"/>
      <c r="D300" s="204"/>
      <c r="E300" s="205"/>
      <c r="F300" s="203"/>
      <c r="G300" s="205"/>
      <c r="H300" s="205"/>
      <c r="I300" s="206"/>
      <c r="J300" s="207"/>
      <c r="K300" s="208"/>
    </row>
    <row r="301" spans="1:11" x14ac:dyDescent="0.25">
      <c r="A301" s="203"/>
      <c r="B301" s="203"/>
      <c r="C301" s="204"/>
      <c r="D301" s="204"/>
      <c r="E301" s="205"/>
      <c r="F301" s="203"/>
      <c r="G301" s="205"/>
      <c r="H301" s="205"/>
      <c r="I301" s="206"/>
      <c r="J301" s="207"/>
      <c r="K301" s="208"/>
    </row>
    <row r="302" spans="1:11" x14ac:dyDescent="0.25">
      <c r="A302" s="203"/>
      <c r="B302" s="203"/>
      <c r="C302" s="204"/>
      <c r="D302" s="204"/>
      <c r="E302" s="205"/>
      <c r="F302" s="203"/>
      <c r="G302" s="205"/>
      <c r="H302" s="205"/>
      <c r="I302" s="206"/>
      <c r="J302" s="207"/>
      <c r="K302" s="208"/>
    </row>
    <row r="303" spans="1:11" x14ac:dyDescent="0.25">
      <c r="A303" s="203"/>
      <c r="B303" s="203"/>
      <c r="C303" s="204"/>
      <c r="D303" s="204"/>
      <c r="E303" s="205"/>
      <c r="F303" s="203"/>
      <c r="G303" s="205"/>
      <c r="H303" s="205"/>
      <c r="I303" s="206"/>
      <c r="J303" s="207"/>
      <c r="K303" s="208"/>
    </row>
    <row r="304" spans="1:11" x14ac:dyDescent="0.25">
      <c r="A304" s="203"/>
      <c r="B304" s="203"/>
      <c r="C304" s="204"/>
      <c r="D304" s="204"/>
      <c r="E304" s="205"/>
      <c r="F304" s="203"/>
      <c r="G304" s="205"/>
      <c r="H304" s="205"/>
      <c r="I304" s="206"/>
      <c r="J304" s="207"/>
      <c r="K304" s="208"/>
    </row>
    <row r="305" spans="1:11" x14ac:dyDescent="0.25">
      <c r="A305" s="203"/>
      <c r="B305" s="203"/>
      <c r="C305" s="204"/>
      <c r="D305" s="204"/>
      <c r="E305" s="205"/>
      <c r="F305" s="203"/>
      <c r="G305" s="205"/>
      <c r="H305" s="205"/>
      <c r="I305" s="206"/>
      <c r="J305" s="207"/>
      <c r="K305" s="208"/>
    </row>
    <row r="306" spans="1:11" x14ac:dyDescent="0.25">
      <c r="A306" s="203"/>
      <c r="B306" s="203"/>
      <c r="C306" s="204"/>
      <c r="D306" s="204"/>
      <c r="E306" s="205"/>
      <c r="F306" s="203"/>
      <c r="G306" s="205"/>
      <c r="H306" s="205"/>
      <c r="I306" s="206"/>
      <c r="J306" s="207"/>
      <c r="K306" s="208"/>
    </row>
    <row r="307" spans="1:11" x14ac:dyDescent="0.25">
      <c r="A307" s="203"/>
      <c r="B307" s="203"/>
      <c r="C307" s="204"/>
      <c r="D307" s="204"/>
      <c r="E307" s="205"/>
      <c r="F307" s="203"/>
      <c r="G307" s="205"/>
      <c r="H307" s="205"/>
      <c r="I307" s="206"/>
      <c r="J307" s="207"/>
      <c r="K307" s="208"/>
    </row>
    <row r="308" spans="1:11" x14ac:dyDescent="0.25">
      <c r="A308" s="203"/>
      <c r="B308" s="203"/>
      <c r="C308" s="204"/>
      <c r="D308" s="204"/>
      <c r="E308" s="205"/>
      <c r="F308" s="203"/>
      <c r="G308" s="205"/>
      <c r="H308" s="205"/>
      <c r="I308" s="206"/>
      <c r="J308" s="207"/>
      <c r="K308" s="208"/>
    </row>
    <row r="309" spans="1:11" x14ac:dyDescent="0.25">
      <c r="A309" s="203"/>
      <c r="B309" s="203"/>
      <c r="C309" s="204"/>
      <c r="D309" s="204"/>
      <c r="E309" s="205"/>
      <c r="F309" s="203"/>
      <c r="G309" s="205"/>
      <c r="H309" s="205"/>
      <c r="I309" s="206"/>
      <c r="J309" s="207"/>
      <c r="K309" s="208"/>
    </row>
    <row r="310" spans="1:11" x14ac:dyDescent="0.25">
      <c r="A310" s="203"/>
      <c r="B310" s="203"/>
      <c r="C310" s="204"/>
      <c r="D310" s="204"/>
      <c r="E310" s="205"/>
      <c r="F310" s="203"/>
      <c r="G310" s="205"/>
      <c r="H310" s="205"/>
      <c r="I310" s="206"/>
      <c r="J310" s="207"/>
      <c r="K310" s="208"/>
    </row>
    <row r="311" spans="1:11" x14ac:dyDescent="0.25">
      <c r="A311" s="203"/>
      <c r="B311" s="203"/>
      <c r="C311" s="204"/>
      <c r="D311" s="204"/>
      <c r="E311" s="205"/>
      <c r="F311" s="203"/>
      <c r="G311" s="205"/>
      <c r="H311" s="205"/>
      <c r="I311" s="206"/>
      <c r="J311" s="207"/>
      <c r="K311" s="208"/>
    </row>
    <row r="312" spans="1:11" x14ac:dyDescent="0.25">
      <c r="A312" s="203"/>
      <c r="B312" s="203"/>
      <c r="C312" s="204"/>
      <c r="D312" s="204"/>
      <c r="E312" s="205"/>
      <c r="F312" s="203"/>
      <c r="G312" s="205"/>
      <c r="H312" s="205"/>
      <c r="I312" s="206"/>
      <c r="J312" s="207"/>
      <c r="K312" s="208"/>
    </row>
    <row r="313" spans="1:11" x14ac:dyDescent="0.25">
      <c r="A313" s="203"/>
      <c r="B313" s="203"/>
      <c r="C313" s="204"/>
      <c r="D313" s="204"/>
      <c r="E313" s="205"/>
      <c r="F313" s="203"/>
      <c r="G313" s="205"/>
      <c r="H313" s="205"/>
      <c r="I313" s="206"/>
      <c r="J313" s="207"/>
      <c r="K313" s="208"/>
    </row>
    <row r="314" spans="1:11" x14ac:dyDescent="0.25">
      <c r="A314" s="203"/>
      <c r="B314" s="203"/>
      <c r="C314" s="204"/>
      <c r="D314" s="204"/>
      <c r="E314" s="205"/>
      <c r="F314" s="203"/>
      <c r="G314" s="205"/>
      <c r="H314" s="205"/>
      <c r="I314" s="206"/>
      <c r="J314" s="207"/>
      <c r="K314" s="208"/>
    </row>
    <row r="315" spans="1:11" x14ac:dyDescent="0.25">
      <c r="A315" s="203"/>
      <c r="B315" s="203"/>
      <c r="C315" s="204"/>
      <c r="D315" s="204"/>
      <c r="E315" s="205"/>
      <c r="F315" s="203"/>
      <c r="G315" s="205"/>
      <c r="H315" s="205"/>
      <c r="I315" s="206"/>
      <c r="J315" s="207"/>
      <c r="K315" s="208"/>
    </row>
    <row r="316" spans="1:11" x14ac:dyDescent="0.25">
      <c r="A316" s="203"/>
      <c r="B316" s="203"/>
      <c r="C316" s="204"/>
      <c r="D316" s="204"/>
      <c r="E316" s="205"/>
      <c r="F316" s="203"/>
      <c r="G316" s="205"/>
      <c r="H316" s="205"/>
      <c r="I316" s="206"/>
      <c r="J316" s="207"/>
      <c r="K316" s="208"/>
    </row>
    <row r="317" spans="1:11" x14ac:dyDescent="0.25">
      <c r="A317" s="203"/>
      <c r="B317" s="203"/>
      <c r="C317" s="204"/>
      <c r="D317" s="204"/>
      <c r="E317" s="205"/>
      <c r="F317" s="203"/>
      <c r="G317" s="205"/>
      <c r="H317" s="205"/>
      <c r="I317" s="206"/>
      <c r="J317" s="207"/>
      <c r="K317" s="208"/>
    </row>
    <row r="318" spans="1:11" x14ac:dyDescent="0.25">
      <c r="A318" s="203"/>
      <c r="B318" s="203"/>
      <c r="C318" s="204"/>
      <c r="D318" s="204"/>
      <c r="E318" s="205"/>
      <c r="F318" s="203"/>
      <c r="G318" s="205"/>
      <c r="H318" s="205"/>
      <c r="I318" s="206"/>
      <c r="J318" s="207"/>
      <c r="K318" s="208"/>
    </row>
    <row r="319" spans="1:11" x14ac:dyDescent="0.25">
      <c r="A319" s="203"/>
      <c r="B319" s="203"/>
      <c r="C319" s="204"/>
      <c r="D319" s="204"/>
      <c r="E319" s="205"/>
      <c r="F319" s="203"/>
      <c r="G319" s="205"/>
      <c r="H319" s="205"/>
      <c r="I319" s="206"/>
      <c r="J319" s="207"/>
      <c r="K319" s="208"/>
    </row>
    <row r="320" spans="1:11" x14ac:dyDescent="0.25">
      <c r="A320" s="203"/>
      <c r="B320" s="203"/>
      <c r="C320" s="204"/>
      <c r="D320" s="204"/>
      <c r="E320" s="205"/>
      <c r="F320" s="203"/>
      <c r="G320" s="205"/>
      <c r="H320" s="205"/>
      <c r="I320" s="206"/>
      <c r="J320" s="207"/>
      <c r="K320" s="208"/>
    </row>
    <row r="321" spans="1:11" x14ac:dyDescent="0.25">
      <c r="A321" s="203"/>
      <c r="B321" s="203"/>
      <c r="C321" s="204"/>
      <c r="D321" s="204"/>
      <c r="E321" s="205"/>
      <c r="F321" s="203"/>
      <c r="G321" s="205"/>
      <c r="H321" s="205"/>
      <c r="I321" s="206"/>
      <c r="J321" s="207"/>
      <c r="K321" s="208"/>
    </row>
    <row r="322" spans="1:11" x14ac:dyDescent="0.25">
      <c r="A322" s="203"/>
      <c r="B322" s="203"/>
      <c r="C322" s="204"/>
      <c r="D322" s="204"/>
      <c r="E322" s="205"/>
      <c r="F322" s="203"/>
      <c r="G322" s="205"/>
      <c r="H322" s="205"/>
      <c r="I322" s="206"/>
      <c r="J322" s="207"/>
      <c r="K322" s="208"/>
    </row>
    <row r="323" spans="1:11" x14ac:dyDescent="0.25">
      <c r="A323" s="203"/>
      <c r="B323" s="203"/>
      <c r="C323" s="204"/>
      <c r="D323" s="204"/>
      <c r="E323" s="205"/>
      <c r="F323" s="203"/>
      <c r="G323" s="205"/>
      <c r="H323" s="205"/>
      <c r="I323" s="206"/>
      <c r="J323" s="207"/>
      <c r="K323" s="208"/>
    </row>
    <row r="324" spans="1:11" x14ac:dyDescent="0.25">
      <c r="A324" s="203"/>
      <c r="B324" s="203"/>
      <c r="C324" s="204"/>
      <c r="D324" s="204"/>
      <c r="E324" s="205"/>
      <c r="F324" s="203"/>
      <c r="G324" s="205"/>
      <c r="H324" s="205"/>
      <c r="I324" s="206"/>
      <c r="J324" s="207"/>
      <c r="K324" s="208"/>
    </row>
    <row r="325" spans="1:11" x14ac:dyDescent="0.25">
      <c r="A325" s="203"/>
      <c r="B325" s="203"/>
      <c r="C325" s="204"/>
      <c r="D325" s="204"/>
      <c r="E325" s="205"/>
      <c r="F325" s="203"/>
      <c r="G325" s="205"/>
      <c r="H325" s="205"/>
      <c r="I325" s="206"/>
      <c r="J325" s="207"/>
      <c r="K325" s="208"/>
    </row>
    <row r="326" spans="1:11" x14ac:dyDescent="0.25">
      <c r="A326" s="203"/>
      <c r="B326" s="203"/>
      <c r="C326" s="204"/>
      <c r="D326" s="204"/>
      <c r="E326" s="205"/>
      <c r="F326" s="203"/>
      <c r="G326" s="205"/>
      <c r="H326" s="205"/>
      <c r="I326" s="206"/>
      <c r="J326" s="207"/>
      <c r="K326" s="208"/>
    </row>
    <row r="327" spans="1:11" x14ac:dyDescent="0.25">
      <c r="A327" s="203"/>
      <c r="B327" s="203"/>
      <c r="C327" s="204"/>
      <c r="D327" s="204"/>
      <c r="E327" s="205"/>
      <c r="F327" s="203"/>
      <c r="G327" s="205"/>
      <c r="H327" s="205"/>
      <c r="I327" s="206"/>
      <c r="J327" s="207"/>
      <c r="K327" s="208"/>
    </row>
    <row r="328" spans="1:11" x14ac:dyDescent="0.25">
      <c r="A328" s="203"/>
      <c r="B328" s="203"/>
      <c r="C328" s="204"/>
      <c r="D328" s="204"/>
      <c r="E328" s="205"/>
      <c r="F328" s="203"/>
      <c r="G328" s="205"/>
      <c r="H328" s="205"/>
      <c r="I328" s="206"/>
      <c r="J328" s="207"/>
      <c r="K328" s="208"/>
    </row>
    <row r="329" spans="1:11" x14ac:dyDescent="0.25">
      <c r="A329" s="203"/>
      <c r="B329" s="203"/>
      <c r="C329" s="204"/>
      <c r="D329" s="204"/>
      <c r="E329" s="205"/>
      <c r="F329" s="203"/>
      <c r="G329" s="205"/>
      <c r="H329" s="205"/>
      <c r="I329" s="206"/>
      <c r="J329" s="207"/>
      <c r="K329" s="208"/>
    </row>
    <row r="330" spans="1:11" x14ac:dyDescent="0.25">
      <c r="A330" s="203"/>
      <c r="B330" s="203"/>
      <c r="C330" s="204"/>
      <c r="D330" s="204"/>
      <c r="E330" s="205"/>
      <c r="F330" s="203"/>
      <c r="G330" s="205"/>
      <c r="H330" s="205"/>
      <c r="I330" s="206"/>
      <c r="J330" s="207"/>
      <c r="K330" s="208"/>
    </row>
    <row r="331" spans="1:11" x14ac:dyDescent="0.25">
      <c r="A331" s="203"/>
      <c r="B331" s="203"/>
      <c r="C331" s="204"/>
      <c r="D331" s="204"/>
      <c r="E331" s="205"/>
      <c r="F331" s="203"/>
      <c r="G331" s="205"/>
      <c r="H331" s="205"/>
      <c r="I331" s="206"/>
      <c r="J331" s="207"/>
      <c r="K331" s="208"/>
    </row>
    <row r="332" spans="1:11" x14ac:dyDescent="0.25">
      <c r="A332" s="203"/>
      <c r="B332" s="203"/>
      <c r="C332" s="204"/>
      <c r="D332" s="204"/>
      <c r="E332" s="205"/>
      <c r="F332" s="203"/>
      <c r="G332" s="205"/>
      <c r="H332" s="205"/>
      <c r="I332" s="206"/>
      <c r="J332" s="207"/>
      <c r="K332" s="208"/>
    </row>
    <row r="333" spans="1:11" x14ac:dyDescent="0.25">
      <c r="A333" s="203"/>
      <c r="B333" s="203"/>
      <c r="C333" s="204"/>
      <c r="D333" s="204"/>
      <c r="E333" s="205"/>
      <c r="F333" s="203"/>
      <c r="G333" s="205"/>
      <c r="H333" s="205"/>
      <c r="I333" s="206"/>
      <c r="J333" s="207"/>
      <c r="K333" s="208"/>
    </row>
    <row r="334" spans="1:11" x14ac:dyDescent="0.25">
      <c r="A334" s="203"/>
      <c r="B334" s="203"/>
      <c r="C334" s="204"/>
      <c r="D334" s="204"/>
      <c r="E334" s="205"/>
      <c r="F334" s="203"/>
      <c r="G334" s="205"/>
      <c r="H334" s="205"/>
      <c r="I334" s="206"/>
      <c r="J334" s="207"/>
      <c r="K334" s="208"/>
    </row>
    <row r="335" spans="1:11" x14ac:dyDescent="0.25">
      <c r="A335" s="203"/>
      <c r="B335" s="203"/>
      <c r="C335" s="204"/>
      <c r="D335" s="204"/>
      <c r="E335" s="205"/>
      <c r="F335" s="203"/>
      <c r="G335" s="205"/>
      <c r="H335" s="205"/>
      <c r="I335" s="206"/>
      <c r="J335" s="207"/>
      <c r="K335" s="208"/>
    </row>
    <row r="336" spans="1:11" x14ac:dyDescent="0.25">
      <c r="A336" s="203"/>
      <c r="B336" s="203"/>
      <c r="C336" s="204"/>
      <c r="D336" s="204"/>
      <c r="E336" s="205"/>
      <c r="F336" s="203"/>
      <c r="G336" s="205"/>
      <c r="H336" s="205"/>
      <c r="I336" s="206"/>
      <c r="J336" s="207"/>
      <c r="K336" s="208"/>
    </row>
    <row r="337" spans="1:11" x14ac:dyDescent="0.25">
      <c r="A337" s="203"/>
      <c r="B337" s="203"/>
      <c r="C337" s="204"/>
      <c r="D337" s="204"/>
      <c r="E337" s="205"/>
      <c r="F337" s="203"/>
      <c r="G337" s="205"/>
      <c r="H337" s="205"/>
      <c r="I337" s="206"/>
      <c r="J337" s="207"/>
      <c r="K337" s="208"/>
    </row>
    <row r="338" spans="1:11" x14ac:dyDescent="0.25">
      <c r="A338" s="203"/>
      <c r="B338" s="203"/>
      <c r="C338" s="204"/>
      <c r="D338" s="204"/>
      <c r="E338" s="205"/>
      <c r="F338" s="203"/>
      <c r="G338" s="205"/>
      <c r="H338" s="205"/>
      <c r="I338" s="206"/>
      <c r="J338" s="207"/>
      <c r="K338" s="208"/>
    </row>
    <row r="339" spans="1:11" x14ac:dyDescent="0.25">
      <c r="A339" s="203"/>
      <c r="B339" s="203"/>
      <c r="C339" s="204"/>
      <c r="D339" s="204"/>
      <c r="E339" s="205"/>
      <c r="F339" s="203"/>
      <c r="G339" s="205"/>
      <c r="H339" s="205"/>
      <c r="I339" s="206"/>
      <c r="J339" s="207"/>
      <c r="K339" s="208"/>
    </row>
    <row r="340" spans="1:11" x14ac:dyDescent="0.25">
      <c r="A340" s="203"/>
      <c r="B340" s="203"/>
      <c r="C340" s="204"/>
      <c r="D340" s="204"/>
      <c r="E340" s="205"/>
      <c r="F340" s="203"/>
      <c r="G340" s="205"/>
      <c r="H340" s="205"/>
      <c r="I340" s="206"/>
      <c r="J340" s="207"/>
      <c r="K340" s="208"/>
    </row>
    <row r="341" spans="1:11" x14ac:dyDescent="0.25">
      <c r="A341" s="203"/>
      <c r="B341" s="203"/>
      <c r="C341" s="204"/>
      <c r="D341" s="204"/>
      <c r="E341" s="205"/>
      <c r="F341" s="203"/>
      <c r="G341" s="205"/>
      <c r="H341" s="205"/>
      <c r="I341" s="206"/>
      <c r="J341" s="207"/>
      <c r="K341" s="208"/>
    </row>
    <row r="342" spans="1:11" x14ac:dyDescent="0.25">
      <c r="A342" s="203"/>
      <c r="B342" s="203"/>
      <c r="C342" s="204"/>
      <c r="D342" s="204"/>
      <c r="E342" s="205"/>
      <c r="F342" s="203"/>
      <c r="G342" s="205"/>
      <c r="H342" s="205"/>
      <c r="I342" s="206"/>
      <c r="J342" s="207"/>
      <c r="K342" s="208"/>
    </row>
    <row r="343" spans="1:11" x14ac:dyDescent="0.25">
      <c r="A343" s="203"/>
      <c r="B343" s="203"/>
      <c r="C343" s="204"/>
      <c r="D343" s="204"/>
      <c r="E343" s="205"/>
      <c r="F343" s="203"/>
      <c r="G343" s="205"/>
      <c r="H343" s="205"/>
      <c r="I343" s="206"/>
      <c r="J343" s="207"/>
      <c r="K343" s="208"/>
    </row>
    <row r="344" spans="1:11" x14ac:dyDescent="0.25">
      <c r="A344" s="203"/>
      <c r="B344" s="203"/>
      <c r="C344" s="204"/>
      <c r="D344" s="204"/>
      <c r="E344" s="205"/>
      <c r="F344" s="203"/>
      <c r="G344" s="205"/>
      <c r="H344" s="205"/>
      <c r="I344" s="206"/>
      <c r="J344" s="207"/>
      <c r="K344" s="208"/>
    </row>
    <row r="345" spans="1:11" x14ac:dyDescent="0.25">
      <c r="A345" s="203"/>
      <c r="B345" s="203"/>
      <c r="C345" s="204"/>
      <c r="D345" s="204"/>
      <c r="E345" s="205"/>
      <c r="F345" s="203"/>
      <c r="G345" s="205"/>
      <c r="H345" s="205"/>
      <c r="I345" s="206"/>
      <c r="J345" s="207"/>
      <c r="K345" s="208"/>
    </row>
    <row r="346" spans="1:11" x14ac:dyDescent="0.25">
      <c r="A346" s="203"/>
      <c r="B346" s="203"/>
      <c r="C346" s="204"/>
      <c r="D346" s="204"/>
      <c r="E346" s="205"/>
      <c r="F346" s="203"/>
      <c r="G346" s="205"/>
      <c r="H346" s="205"/>
      <c r="I346" s="206"/>
      <c r="J346" s="207"/>
      <c r="K346" s="208"/>
    </row>
    <row r="347" spans="1:11" x14ac:dyDescent="0.25">
      <c r="A347" s="203"/>
      <c r="B347" s="203"/>
      <c r="C347" s="204"/>
      <c r="D347" s="204"/>
      <c r="E347" s="205"/>
      <c r="F347" s="203"/>
      <c r="G347" s="205"/>
      <c r="H347" s="205"/>
      <c r="I347" s="206"/>
      <c r="J347" s="207"/>
      <c r="K347" s="208"/>
    </row>
    <row r="348" spans="1:11" x14ac:dyDescent="0.25">
      <c r="A348" s="203"/>
      <c r="B348" s="203"/>
      <c r="C348" s="204"/>
      <c r="D348" s="204"/>
      <c r="E348" s="205"/>
      <c r="F348" s="203"/>
      <c r="G348" s="205"/>
      <c r="H348" s="205"/>
      <c r="I348" s="206"/>
      <c r="J348" s="207"/>
      <c r="K348" s="208"/>
    </row>
    <row r="349" spans="1:11" x14ac:dyDescent="0.25">
      <c r="A349" s="203"/>
      <c r="B349" s="203"/>
      <c r="C349" s="204"/>
      <c r="D349" s="204"/>
      <c r="E349" s="205"/>
      <c r="F349" s="203"/>
      <c r="G349" s="205"/>
      <c r="H349" s="205"/>
      <c r="I349" s="206"/>
      <c r="J349" s="207"/>
      <c r="K349" s="208"/>
    </row>
    <row r="350" spans="1:11" x14ac:dyDescent="0.25">
      <c r="A350" s="203"/>
      <c r="B350" s="203"/>
      <c r="C350" s="204"/>
      <c r="D350" s="204"/>
      <c r="E350" s="205"/>
      <c r="F350" s="203"/>
      <c r="G350" s="205"/>
      <c r="H350" s="205"/>
      <c r="I350" s="206"/>
      <c r="J350" s="207"/>
      <c r="K350" s="208"/>
    </row>
    <row r="351" spans="1:11" x14ac:dyDescent="0.25">
      <c r="A351" s="203"/>
      <c r="B351" s="203"/>
      <c r="C351" s="204"/>
      <c r="D351" s="204"/>
      <c r="E351" s="205"/>
      <c r="F351" s="203"/>
      <c r="G351" s="205"/>
      <c r="H351" s="205"/>
      <c r="I351" s="206"/>
      <c r="J351" s="207"/>
      <c r="K351" s="208"/>
    </row>
    <row r="352" spans="1:11" x14ac:dyDescent="0.25">
      <c r="A352" s="203"/>
      <c r="B352" s="203"/>
      <c r="C352" s="204"/>
      <c r="D352" s="204"/>
      <c r="E352" s="205"/>
      <c r="F352" s="203"/>
      <c r="G352" s="205"/>
      <c r="H352" s="205"/>
      <c r="I352" s="206"/>
      <c r="J352" s="207"/>
      <c r="K352" s="208"/>
    </row>
    <row r="353" spans="1:11" x14ac:dyDescent="0.25">
      <c r="A353" s="203"/>
      <c r="B353" s="203"/>
      <c r="C353" s="204"/>
      <c r="D353" s="204"/>
      <c r="E353" s="205"/>
      <c r="F353" s="203"/>
      <c r="G353" s="205"/>
      <c r="H353" s="205"/>
      <c r="I353" s="206"/>
      <c r="J353" s="207"/>
      <c r="K353" s="208"/>
    </row>
    <row r="354" spans="1:11" x14ac:dyDescent="0.25">
      <c r="A354" s="203"/>
      <c r="B354" s="203"/>
      <c r="C354" s="204"/>
      <c r="D354" s="204"/>
      <c r="E354" s="205"/>
      <c r="F354" s="203"/>
      <c r="G354" s="205"/>
      <c r="H354" s="205"/>
      <c r="I354" s="206"/>
      <c r="J354" s="207"/>
      <c r="K354" s="208"/>
    </row>
    <row r="355" spans="1:11" x14ac:dyDescent="0.25">
      <c r="A355" s="203"/>
      <c r="B355" s="203"/>
      <c r="C355" s="204"/>
      <c r="D355" s="204"/>
      <c r="E355" s="205"/>
      <c r="F355" s="203"/>
      <c r="G355" s="205"/>
      <c r="H355" s="205"/>
      <c r="I355" s="206"/>
      <c r="J355" s="207"/>
      <c r="K355" s="208"/>
    </row>
    <row r="356" spans="1:11" x14ac:dyDescent="0.25">
      <c r="A356" s="203"/>
      <c r="B356" s="203"/>
      <c r="C356" s="204"/>
      <c r="D356" s="204"/>
      <c r="E356" s="205"/>
      <c r="F356" s="203"/>
      <c r="G356" s="205"/>
      <c r="H356" s="205"/>
      <c r="I356" s="206"/>
      <c r="J356" s="207"/>
      <c r="K356" s="208"/>
    </row>
    <row r="357" spans="1:11" x14ac:dyDescent="0.25">
      <c r="A357" s="203"/>
      <c r="B357" s="203"/>
      <c r="C357" s="204"/>
      <c r="D357" s="204"/>
      <c r="E357" s="205"/>
      <c r="F357" s="203"/>
      <c r="G357" s="205"/>
      <c r="H357" s="205"/>
      <c r="I357" s="206"/>
      <c r="J357" s="207"/>
      <c r="K357" s="208"/>
    </row>
    <row r="358" spans="1:11" x14ac:dyDescent="0.25">
      <c r="A358" s="203"/>
      <c r="B358" s="203"/>
      <c r="C358" s="204"/>
      <c r="D358" s="204"/>
      <c r="E358" s="205"/>
      <c r="F358" s="203"/>
      <c r="G358" s="205"/>
      <c r="H358" s="205"/>
      <c r="I358" s="206"/>
      <c r="J358" s="207"/>
      <c r="K358" s="208"/>
    </row>
    <row r="359" spans="1:11" x14ac:dyDescent="0.25">
      <c r="A359" s="203"/>
      <c r="B359" s="203"/>
      <c r="C359" s="204"/>
      <c r="D359" s="204"/>
      <c r="E359" s="205"/>
      <c r="F359" s="203"/>
      <c r="G359" s="205"/>
      <c r="H359" s="205"/>
      <c r="I359" s="206"/>
      <c r="J359" s="207"/>
      <c r="K359" s="208"/>
    </row>
    <row r="360" spans="1:11" x14ac:dyDescent="0.25">
      <c r="A360" s="203"/>
      <c r="B360" s="203"/>
      <c r="C360" s="204"/>
      <c r="D360" s="204"/>
      <c r="E360" s="205"/>
      <c r="F360" s="203"/>
      <c r="G360" s="205"/>
      <c r="H360" s="205"/>
      <c r="I360" s="206"/>
      <c r="J360" s="207"/>
      <c r="K360" s="208"/>
    </row>
    <row r="361" spans="1:11" x14ac:dyDescent="0.25">
      <c r="A361" s="203"/>
      <c r="B361" s="203"/>
      <c r="C361" s="204"/>
      <c r="D361" s="204"/>
      <c r="E361" s="205"/>
      <c r="F361" s="203"/>
      <c r="G361" s="205"/>
      <c r="H361" s="205"/>
      <c r="I361" s="206"/>
      <c r="J361" s="207"/>
      <c r="K361" s="208"/>
    </row>
    <row r="362" spans="1:11" x14ac:dyDescent="0.25">
      <c r="A362" s="203"/>
      <c r="B362" s="203"/>
      <c r="C362" s="204"/>
      <c r="D362" s="204"/>
      <c r="E362" s="205"/>
      <c r="F362" s="203"/>
      <c r="G362" s="205"/>
      <c r="H362" s="205"/>
      <c r="I362" s="206"/>
      <c r="J362" s="207"/>
      <c r="K362" s="208"/>
    </row>
    <row r="363" spans="1:11" x14ac:dyDescent="0.25">
      <c r="A363" s="203"/>
      <c r="B363" s="203"/>
      <c r="C363" s="204"/>
      <c r="D363" s="204"/>
      <c r="E363" s="205"/>
      <c r="F363" s="203"/>
      <c r="G363" s="205"/>
      <c r="H363" s="205"/>
      <c r="I363" s="206"/>
      <c r="J363" s="207"/>
      <c r="K363" s="208"/>
    </row>
    <row r="364" spans="1:11" x14ac:dyDescent="0.25">
      <c r="A364" s="203"/>
      <c r="B364" s="203"/>
      <c r="C364" s="204"/>
      <c r="D364" s="204"/>
      <c r="E364" s="205"/>
      <c r="F364" s="203"/>
      <c r="G364" s="205"/>
      <c r="H364" s="205"/>
      <c r="I364" s="206"/>
      <c r="J364" s="207"/>
      <c r="K364" s="208"/>
    </row>
    <row r="365" spans="1:11" x14ac:dyDescent="0.25">
      <c r="A365" s="203"/>
      <c r="B365" s="203"/>
      <c r="C365" s="204"/>
      <c r="D365" s="204"/>
      <c r="E365" s="205"/>
      <c r="F365" s="203"/>
      <c r="G365" s="205"/>
      <c r="H365" s="205"/>
      <c r="I365" s="206"/>
      <c r="J365" s="207"/>
      <c r="K365" s="208"/>
    </row>
    <row r="366" spans="1:11" x14ac:dyDescent="0.25">
      <c r="A366" s="203"/>
      <c r="B366" s="203"/>
      <c r="C366" s="204"/>
      <c r="D366" s="204"/>
      <c r="E366" s="205"/>
      <c r="F366" s="203"/>
      <c r="G366" s="205"/>
      <c r="H366" s="205"/>
      <c r="I366" s="206"/>
      <c r="J366" s="207"/>
      <c r="K366" s="208"/>
    </row>
    <row r="367" spans="1:11" x14ac:dyDescent="0.25">
      <c r="A367" s="203"/>
      <c r="B367" s="203"/>
      <c r="C367" s="204"/>
      <c r="D367" s="204"/>
      <c r="E367" s="205"/>
      <c r="F367" s="203"/>
      <c r="G367" s="205"/>
      <c r="H367" s="205"/>
      <c r="I367" s="206"/>
      <c r="J367" s="207"/>
      <c r="K367" s="208"/>
    </row>
    <row r="368" spans="1:11" x14ac:dyDescent="0.25">
      <c r="A368" s="203"/>
      <c r="B368" s="203"/>
      <c r="C368" s="204"/>
      <c r="D368" s="204"/>
      <c r="E368" s="205"/>
      <c r="F368" s="203"/>
      <c r="G368" s="205"/>
      <c r="H368" s="205"/>
      <c r="I368" s="206"/>
      <c r="J368" s="207"/>
      <c r="K368" s="208"/>
    </row>
    <row r="369" spans="1:11" x14ac:dyDescent="0.25">
      <c r="A369" s="203"/>
      <c r="B369" s="203"/>
      <c r="C369" s="204"/>
      <c r="D369" s="204"/>
      <c r="E369" s="205"/>
      <c r="F369" s="203"/>
      <c r="G369" s="205"/>
      <c r="H369" s="205"/>
      <c r="I369" s="206"/>
      <c r="J369" s="207"/>
      <c r="K369" s="208"/>
    </row>
    <row r="370" spans="1:11" x14ac:dyDescent="0.25">
      <c r="A370" s="203"/>
      <c r="B370" s="203"/>
      <c r="C370" s="204"/>
      <c r="D370" s="204"/>
      <c r="E370" s="205"/>
      <c r="F370" s="203"/>
      <c r="G370" s="205"/>
      <c r="H370" s="205"/>
      <c r="I370" s="206"/>
      <c r="J370" s="207"/>
      <c r="K370" s="208"/>
    </row>
    <row r="371" spans="1:11" x14ac:dyDescent="0.25">
      <c r="A371" s="203"/>
      <c r="B371" s="203"/>
      <c r="C371" s="204"/>
      <c r="D371" s="204"/>
      <c r="E371" s="205"/>
      <c r="F371" s="203"/>
      <c r="G371" s="205"/>
      <c r="H371" s="205"/>
      <c r="I371" s="206"/>
      <c r="J371" s="207"/>
      <c r="K371" s="208"/>
    </row>
    <row r="372" spans="1:11" x14ac:dyDescent="0.25">
      <c r="A372" s="203"/>
      <c r="B372" s="203"/>
      <c r="C372" s="204"/>
      <c r="D372" s="204"/>
      <c r="E372" s="205"/>
      <c r="F372" s="203"/>
      <c r="G372" s="205"/>
      <c r="H372" s="205"/>
      <c r="I372" s="206"/>
      <c r="J372" s="207"/>
      <c r="K372" s="208"/>
    </row>
    <row r="373" spans="1:11" x14ac:dyDescent="0.25">
      <c r="A373" s="203"/>
      <c r="B373" s="203"/>
      <c r="C373" s="204"/>
      <c r="D373" s="204"/>
      <c r="E373" s="205"/>
      <c r="F373" s="203"/>
      <c r="G373" s="205"/>
      <c r="H373" s="205"/>
      <c r="I373" s="206"/>
      <c r="J373" s="207"/>
      <c r="K373" s="208"/>
    </row>
    <row r="374" spans="1:11" x14ac:dyDescent="0.25">
      <c r="A374" s="203"/>
      <c r="B374" s="203"/>
      <c r="C374" s="204"/>
      <c r="D374" s="204"/>
      <c r="E374" s="205"/>
      <c r="F374" s="203"/>
      <c r="G374" s="205"/>
      <c r="H374" s="205"/>
      <c r="I374" s="206"/>
      <c r="J374" s="207"/>
      <c r="K374" s="208"/>
    </row>
    <row r="375" spans="1:11" x14ac:dyDescent="0.25">
      <c r="A375" s="203"/>
      <c r="B375" s="203"/>
      <c r="C375" s="204"/>
      <c r="D375" s="204"/>
      <c r="E375" s="205"/>
      <c r="F375" s="203"/>
      <c r="G375" s="205"/>
      <c r="H375" s="205"/>
      <c r="I375" s="206"/>
      <c r="J375" s="207"/>
      <c r="K375" s="208"/>
    </row>
    <row r="376" spans="1:11" x14ac:dyDescent="0.25">
      <c r="A376" s="203"/>
      <c r="B376" s="203"/>
      <c r="C376" s="204"/>
      <c r="D376" s="204"/>
      <c r="E376" s="205"/>
      <c r="F376" s="203"/>
      <c r="G376" s="205"/>
      <c r="H376" s="205"/>
      <c r="I376" s="206"/>
      <c r="J376" s="207"/>
      <c r="K376" s="208"/>
    </row>
    <row r="377" spans="1:11" x14ac:dyDescent="0.25">
      <c r="A377" s="203"/>
      <c r="B377" s="203"/>
      <c r="C377" s="204"/>
      <c r="D377" s="204"/>
      <c r="E377" s="205"/>
      <c r="F377" s="203"/>
      <c r="G377" s="205"/>
      <c r="H377" s="205"/>
      <c r="I377" s="206"/>
      <c r="J377" s="207"/>
      <c r="K377" s="208"/>
    </row>
    <row r="378" spans="1:11" x14ac:dyDescent="0.25">
      <c r="A378" s="203"/>
      <c r="B378" s="203"/>
      <c r="C378" s="204"/>
      <c r="D378" s="204"/>
      <c r="E378" s="205"/>
      <c r="F378" s="203"/>
      <c r="G378" s="205"/>
      <c r="H378" s="205"/>
      <c r="I378" s="206"/>
      <c r="J378" s="207"/>
      <c r="K378" s="208"/>
    </row>
    <row r="379" spans="1:11" x14ac:dyDescent="0.25">
      <c r="A379" s="203"/>
      <c r="B379" s="203"/>
      <c r="C379" s="204"/>
      <c r="D379" s="204"/>
      <c r="E379" s="205"/>
      <c r="F379" s="203"/>
      <c r="G379" s="205"/>
      <c r="H379" s="205"/>
      <c r="I379" s="206"/>
      <c r="J379" s="207"/>
      <c r="K379" s="208"/>
    </row>
    <row r="380" spans="1:11" x14ac:dyDescent="0.25">
      <c r="A380" s="203"/>
      <c r="B380" s="203"/>
      <c r="C380" s="204"/>
      <c r="D380" s="204"/>
      <c r="E380" s="205"/>
      <c r="F380" s="203"/>
      <c r="G380" s="205"/>
      <c r="H380" s="205"/>
      <c r="I380" s="206"/>
      <c r="J380" s="207"/>
      <c r="K380" s="208"/>
    </row>
    <row r="381" spans="1:11" x14ac:dyDescent="0.25">
      <c r="A381" s="203"/>
      <c r="B381" s="203"/>
      <c r="C381" s="204"/>
      <c r="D381" s="204"/>
      <c r="E381" s="205"/>
      <c r="F381" s="203"/>
      <c r="G381" s="205"/>
      <c r="H381" s="205"/>
      <c r="I381" s="206"/>
      <c r="J381" s="207"/>
      <c r="K381" s="208"/>
    </row>
    <row r="382" spans="1:11" x14ac:dyDescent="0.25">
      <c r="A382" s="203"/>
      <c r="B382" s="203"/>
      <c r="C382" s="204"/>
      <c r="D382" s="204"/>
      <c r="E382" s="205"/>
      <c r="F382" s="203"/>
      <c r="G382" s="205"/>
      <c r="H382" s="205"/>
      <c r="I382" s="206"/>
      <c r="J382" s="207"/>
      <c r="K382" s="208"/>
    </row>
    <row r="383" spans="1:11" x14ac:dyDescent="0.25">
      <c r="A383" s="203"/>
      <c r="B383" s="203"/>
      <c r="C383" s="204"/>
      <c r="D383" s="204"/>
      <c r="E383" s="205"/>
      <c r="F383" s="203"/>
      <c r="G383" s="205"/>
      <c r="H383" s="205"/>
      <c r="I383" s="206"/>
      <c r="J383" s="207"/>
      <c r="K383" s="208"/>
    </row>
    <row r="384" spans="1:11" x14ac:dyDescent="0.25">
      <c r="A384" s="203"/>
      <c r="B384" s="203"/>
      <c r="C384" s="204"/>
      <c r="D384" s="204"/>
      <c r="E384" s="205"/>
      <c r="F384" s="203"/>
      <c r="G384" s="205"/>
      <c r="H384" s="205"/>
      <c r="I384" s="206"/>
      <c r="J384" s="207"/>
      <c r="K384" s="208"/>
    </row>
    <row r="385" spans="1:11" x14ac:dyDescent="0.25">
      <c r="A385" s="203"/>
      <c r="B385" s="203"/>
      <c r="C385" s="204"/>
      <c r="D385" s="204"/>
      <c r="E385" s="205"/>
      <c r="F385" s="203"/>
      <c r="G385" s="205"/>
      <c r="H385" s="205"/>
      <c r="I385" s="206"/>
      <c r="J385" s="207"/>
      <c r="K385" s="208"/>
    </row>
    <row r="386" spans="1:11" x14ac:dyDescent="0.25">
      <c r="A386" s="203"/>
      <c r="B386" s="203"/>
      <c r="C386" s="204"/>
      <c r="D386" s="204"/>
      <c r="E386" s="205"/>
      <c r="F386" s="203"/>
      <c r="G386" s="205"/>
      <c r="H386" s="205"/>
      <c r="I386" s="206"/>
      <c r="J386" s="207"/>
      <c r="K386" s="208"/>
    </row>
    <row r="387" spans="1:11" x14ac:dyDescent="0.25">
      <c r="A387" s="203"/>
      <c r="B387" s="203"/>
      <c r="C387" s="204"/>
      <c r="D387" s="204"/>
      <c r="E387" s="205"/>
      <c r="F387" s="203"/>
      <c r="G387" s="205"/>
      <c r="H387" s="205"/>
      <c r="I387" s="206"/>
      <c r="J387" s="207"/>
      <c r="K387" s="208"/>
    </row>
    <row r="388" spans="1:11" x14ac:dyDescent="0.25">
      <c r="A388" s="203"/>
      <c r="B388" s="203"/>
      <c r="C388" s="204"/>
      <c r="D388" s="204"/>
      <c r="E388" s="205"/>
      <c r="F388" s="203"/>
      <c r="G388" s="205"/>
      <c r="H388" s="205"/>
      <c r="I388" s="206"/>
      <c r="J388" s="207"/>
      <c r="K388" s="208"/>
    </row>
    <row r="389" spans="1:11" x14ac:dyDescent="0.25">
      <c r="A389" s="203"/>
      <c r="B389" s="203"/>
      <c r="C389" s="204"/>
      <c r="D389" s="204"/>
      <c r="E389" s="205"/>
      <c r="F389" s="203"/>
      <c r="G389" s="205"/>
      <c r="H389" s="205"/>
      <c r="I389" s="206"/>
      <c r="J389" s="207"/>
      <c r="K389" s="208"/>
    </row>
    <row r="390" spans="1:11" x14ac:dyDescent="0.25">
      <c r="A390" s="203"/>
      <c r="B390" s="203"/>
      <c r="C390" s="204"/>
      <c r="D390" s="204"/>
      <c r="E390" s="205"/>
      <c r="F390" s="203"/>
      <c r="G390" s="205"/>
      <c r="H390" s="205"/>
      <c r="I390" s="206"/>
      <c r="J390" s="207"/>
      <c r="K390" s="208"/>
    </row>
    <row r="391" spans="1:11" x14ac:dyDescent="0.25">
      <c r="A391" s="203"/>
      <c r="B391" s="203"/>
      <c r="C391" s="204"/>
      <c r="D391" s="204"/>
      <c r="E391" s="205"/>
      <c r="F391" s="203"/>
      <c r="G391" s="205"/>
      <c r="H391" s="205"/>
      <c r="I391" s="206"/>
      <c r="J391" s="207"/>
      <c r="K391" s="208"/>
    </row>
    <row r="392" spans="1:11" x14ac:dyDescent="0.25">
      <c r="A392" s="203"/>
      <c r="B392" s="203"/>
      <c r="C392" s="204"/>
      <c r="D392" s="204"/>
      <c r="E392" s="205"/>
      <c r="F392" s="203"/>
      <c r="G392" s="205"/>
      <c r="H392" s="205"/>
      <c r="I392" s="206"/>
      <c r="J392" s="207"/>
      <c r="K392" s="208"/>
    </row>
    <row r="393" spans="1:11" x14ac:dyDescent="0.25">
      <c r="A393" s="203"/>
      <c r="B393" s="203"/>
      <c r="C393" s="204"/>
      <c r="D393" s="204"/>
      <c r="E393" s="205"/>
      <c r="F393" s="203"/>
      <c r="G393" s="205"/>
      <c r="H393" s="205"/>
      <c r="I393" s="206"/>
      <c r="J393" s="207"/>
      <c r="K393" s="208"/>
    </row>
    <row r="394" spans="1:11" x14ac:dyDescent="0.25">
      <c r="A394" s="203"/>
      <c r="B394" s="203"/>
      <c r="C394" s="204"/>
      <c r="D394" s="204"/>
      <c r="E394" s="205"/>
      <c r="F394" s="203"/>
      <c r="G394" s="205"/>
      <c r="H394" s="205"/>
      <c r="I394" s="206"/>
      <c r="J394" s="207"/>
      <c r="K394" s="208"/>
    </row>
    <row r="395" spans="1:11" x14ac:dyDescent="0.25">
      <c r="A395" s="203"/>
      <c r="B395" s="203"/>
      <c r="C395" s="204"/>
      <c r="D395" s="204"/>
      <c r="E395" s="205"/>
      <c r="F395" s="203"/>
      <c r="G395" s="205"/>
      <c r="H395" s="205"/>
      <c r="I395" s="206"/>
      <c r="J395" s="207"/>
      <c r="K395" s="208"/>
    </row>
    <row r="396" spans="1:11" x14ac:dyDescent="0.25">
      <c r="A396" s="203"/>
      <c r="B396" s="203"/>
      <c r="C396" s="204"/>
      <c r="D396" s="204"/>
      <c r="E396" s="205"/>
      <c r="F396" s="203"/>
      <c r="G396" s="205"/>
      <c r="H396" s="205"/>
      <c r="I396" s="206"/>
      <c r="J396" s="207"/>
      <c r="K396" s="208"/>
    </row>
    <row r="397" spans="1:11" x14ac:dyDescent="0.25">
      <c r="A397" s="203"/>
      <c r="B397" s="203"/>
      <c r="C397" s="204"/>
      <c r="D397" s="204"/>
      <c r="E397" s="205"/>
      <c r="F397" s="203"/>
      <c r="G397" s="205"/>
      <c r="H397" s="205"/>
      <c r="I397" s="206"/>
      <c r="J397" s="207"/>
      <c r="K397" s="208"/>
    </row>
    <row r="398" spans="1:11" x14ac:dyDescent="0.25">
      <c r="A398" s="203"/>
      <c r="B398" s="203"/>
      <c r="C398" s="204"/>
      <c r="D398" s="204"/>
      <c r="E398" s="205"/>
      <c r="F398" s="203"/>
      <c r="G398" s="205"/>
      <c r="H398" s="205"/>
      <c r="I398" s="206"/>
      <c r="J398" s="207"/>
      <c r="K398" s="208"/>
    </row>
    <row r="399" spans="1:11" x14ac:dyDescent="0.25">
      <c r="A399" s="203"/>
      <c r="B399" s="203"/>
      <c r="C399" s="204"/>
      <c r="D399" s="204"/>
      <c r="E399" s="205"/>
      <c r="F399" s="203"/>
      <c r="G399" s="205"/>
      <c r="H399" s="205"/>
      <c r="I399" s="206"/>
      <c r="J399" s="207"/>
      <c r="K399" s="208"/>
    </row>
    <row r="400" spans="1:11" x14ac:dyDescent="0.25">
      <c r="A400" s="203"/>
      <c r="B400" s="203"/>
      <c r="C400" s="204"/>
      <c r="D400" s="204"/>
      <c r="E400" s="205"/>
      <c r="F400" s="203"/>
      <c r="G400" s="205"/>
      <c r="H400" s="205"/>
      <c r="I400" s="206"/>
      <c r="J400" s="207"/>
      <c r="K400" s="208"/>
    </row>
    <row r="401" spans="1:11" x14ac:dyDescent="0.25">
      <c r="A401" s="203"/>
      <c r="B401" s="203"/>
      <c r="C401" s="204"/>
      <c r="D401" s="204"/>
      <c r="E401" s="205"/>
      <c r="F401" s="203"/>
      <c r="G401" s="205"/>
      <c r="H401" s="205"/>
      <c r="I401" s="206"/>
      <c r="J401" s="207"/>
      <c r="K401" s="208"/>
    </row>
    <row r="402" spans="1:11" x14ac:dyDescent="0.25">
      <c r="A402" s="203"/>
      <c r="B402" s="203"/>
      <c r="C402" s="204"/>
      <c r="D402" s="204"/>
      <c r="E402" s="205"/>
      <c r="F402" s="203"/>
      <c r="G402" s="205"/>
      <c r="H402" s="205"/>
      <c r="I402" s="206"/>
      <c r="J402" s="207"/>
      <c r="K402" s="208"/>
    </row>
    <row r="403" spans="1:11" x14ac:dyDescent="0.25">
      <c r="A403" s="203"/>
      <c r="B403" s="203"/>
      <c r="C403" s="204"/>
      <c r="D403" s="204"/>
      <c r="E403" s="205"/>
      <c r="F403" s="203"/>
      <c r="G403" s="205"/>
      <c r="H403" s="205"/>
      <c r="I403" s="206"/>
      <c r="J403" s="207"/>
      <c r="K403" s="208"/>
    </row>
    <row r="404" spans="1:11" x14ac:dyDescent="0.25">
      <c r="A404" s="203"/>
      <c r="B404" s="203"/>
      <c r="C404" s="204"/>
      <c r="D404" s="204"/>
      <c r="E404" s="205"/>
      <c r="F404" s="203"/>
      <c r="G404" s="205"/>
      <c r="H404" s="205"/>
      <c r="I404" s="206"/>
      <c r="J404" s="207"/>
      <c r="K404" s="208"/>
    </row>
    <row r="405" spans="1:11" x14ac:dyDescent="0.25">
      <c r="A405" s="203"/>
      <c r="B405" s="203"/>
      <c r="C405" s="204"/>
      <c r="D405" s="204"/>
      <c r="E405" s="205"/>
      <c r="F405" s="203"/>
      <c r="G405" s="205"/>
      <c r="H405" s="205"/>
      <c r="I405" s="206"/>
      <c r="J405" s="207"/>
      <c r="K405" s="208"/>
    </row>
    <row r="406" spans="1:11" x14ac:dyDescent="0.25">
      <c r="A406" s="203"/>
      <c r="B406" s="203"/>
      <c r="C406" s="204"/>
      <c r="D406" s="204"/>
      <c r="E406" s="205"/>
      <c r="F406" s="203"/>
      <c r="G406" s="205"/>
      <c r="H406" s="205"/>
      <c r="I406" s="206"/>
      <c r="J406" s="207"/>
      <c r="K406" s="208"/>
    </row>
    <row r="407" spans="1:11" x14ac:dyDescent="0.25">
      <c r="A407" s="203"/>
      <c r="B407" s="203"/>
      <c r="C407" s="204"/>
      <c r="D407" s="204"/>
      <c r="E407" s="205"/>
      <c r="F407" s="203"/>
      <c r="G407" s="205"/>
      <c r="H407" s="205"/>
      <c r="I407" s="206"/>
      <c r="J407" s="207"/>
      <c r="K407" s="208"/>
    </row>
    <row r="408" spans="1:11" x14ac:dyDescent="0.25">
      <c r="A408" s="203"/>
      <c r="B408" s="203"/>
      <c r="C408" s="204"/>
      <c r="D408" s="204"/>
      <c r="E408" s="205"/>
      <c r="F408" s="203"/>
      <c r="G408" s="205"/>
      <c r="H408" s="205"/>
      <c r="I408" s="206"/>
      <c r="J408" s="207"/>
      <c r="K408" s="208"/>
    </row>
    <row r="409" spans="1:11" x14ac:dyDescent="0.25">
      <c r="A409" s="203"/>
      <c r="B409" s="203"/>
      <c r="C409" s="204"/>
      <c r="D409" s="204"/>
      <c r="E409" s="205"/>
      <c r="F409" s="203"/>
      <c r="G409" s="205"/>
      <c r="H409" s="205"/>
      <c r="I409" s="206"/>
      <c r="J409" s="207"/>
      <c r="K409" s="208"/>
    </row>
    <row r="410" spans="1:11" x14ac:dyDescent="0.25">
      <c r="A410" s="203"/>
      <c r="B410" s="203"/>
      <c r="C410" s="204"/>
      <c r="D410" s="204"/>
      <c r="E410" s="205"/>
      <c r="F410" s="203"/>
      <c r="G410" s="205"/>
      <c r="H410" s="205"/>
      <c r="I410" s="206"/>
      <c r="J410" s="207"/>
      <c r="K410" s="208"/>
    </row>
    <row r="411" spans="1:11" x14ac:dyDescent="0.25">
      <c r="A411" s="203"/>
      <c r="B411" s="203"/>
      <c r="C411" s="204"/>
      <c r="D411" s="204"/>
      <c r="E411" s="205"/>
      <c r="F411" s="203"/>
      <c r="G411" s="205"/>
      <c r="H411" s="205"/>
      <c r="I411" s="206"/>
      <c r="J411" s="207"/>
      <c r="K411" s="208"/>
    </row>
    <row r="412" spans="1:11" x14ac:dyDescent="0.25">
      <c r="A412" s="203"/>
      <c r="B412" s="203"/>
      <c r="C412" s="204"/>
      <c r="D412" s="204"/>
      <c r="E412" s="205"/>
      <c r="F412" s="203"/>
      <c r="G412" s="205"/>
      <c r="H412" s="205"/>
      <c r="I412" s="206"/>
      <c r="J412" s="207"/>
      <c r="K412" s="208"/>
    </row>
    <row r="413" spans="1:11" x14ac:dyDescent="0.25">
      <c r="A413" s="203"/>
      <c r="B413" s="203"/>
      <c r="C413" s="204"/>
      <c r="D413" s="204"/>
      <c r="E413" s="205"/>
      <c r="F413" s="203"/>
      <c r="G413" s="205"/>
      <c r="H413" s="205"/>
      <c r="I413" s="206"/>
      <c r="J413" s="207"/>
      <c r="K413" s="208"/>
    </row>
    <row r="414" spans="1:11" x14ac:dyDescent="0.25">
      <c r="A414" s="203"/>
      <c r="B414" s="203"/>
      <c r="C414" s="204"/>
      <c r="D414" s="204"/>
      <c r="E414" s="205"/>
      <c r="F414" s="203"/>
      <c r="G414" s="205"/>
      <c r="H414" s="205"/>
      <c r="I414" s="206"/>
      <c r="J414" s="207"/>
      <c r="K414" s="208"/>
    </row>
    <row r="415" spans="1:11" x14ac:dyDescent="0.25">
      <c r="A415" s="203"/>
      <c r="B415" s="203"/>
      <c r="C415" s="204"/>
      <c r="D415" s="204"/>
      <c r="E415" s="205"/>
      <c r="F415" s="203"/>
      <c r="G415" s="205"/>
      <c r="H415" s="205"/>
      <c r="I415" s="206"/>
      <c r="J415" s="207"/>
      <c r="K415" s="208"/>
    </row>
    <row r="416" spans="1:11" x14ac:dyDescent="0.25">
      <c r="A416" s="203"/>
      <c r="B416" s="203"/>
      <c r="C416" s="204"/>
      <c r="D416" s="204"/>
      <c r="E416" s="205"/>
      <c r="F416" s="203"/>
      <c r="G416" s="205"/>
      <c r="H416" s="205"/>
      <c r="I416" s="206"/>
      <c r="J416" s="207"/>
      <c r="K416" s="208"/>
    </row>
    <row r="417" spans="1:11" x14ac:dyDescent="0.25">
      <c r="A417" s="203"/>
      <c r="B417" s="203"/>
      <c r="C417" s="204"/>
      <c r="D417" s="204"/>
      <c r="E417" s="205"/>
      <c r="F417" s="203"/>
      <c r="G417" s="205"/>
      <c r="H417" s="205"/>
      <c r="I417" s="206"/>
      <c r="J417" s="207"/>
      <c r="K417" s="208"/>
    </row>
    <row r="418" spans="1:11" x14ac:dyDescent="0.25">
      <c r="A418" s="203"/>
      <c r="B418" s="203"/>
      <c r="C418" s="204"/>
      <c r="D418" s="204"/>
      <c r="E418" s="205"/>
      <c r="F418" s="203"/>
      <c r="G418" s="205"/>
      <c r="H418" s="205"/>
      <c r="I418" s="206"/>
      <c r="J418" s="207"/>
      <c r="K418" s="208"/>
    </row>
    <row r="419" spans="1:11" x14ac:dyDescent="0.25">
      <c r="A419" s="203"/>
      <c r="B419" s="203"/>
      <c r="C419" s="204"/>
      <c r="D419" s="204"/>
      <c r="E419" s="205"/>
      <c r="F419" s="203"/>
      <c r="G419" s="205"/>
      <c r="H419" s="205"/>
      <c r="I419" s="206"/>
      <c r="J419" s="207"/>
      <c r="K419" s="208"/>
    </row>
    <row r="420" spans="1:11" x14ac:dyDescent="0.25">
      <c r="A420" s="203"/>
      <c r="B420" s="203"/>
      <c r="C420" s="204"/>
      <c r="D420" s="204"/>
      <c r="E420" s="205"/>
      <c r="F420" s="203"/>
      <c r="G420" s="205"/>
      <c r="H420" s="205"/>
      <c r="I420" s="206"/>
      <c r="J420" s="207"/>
      <c r="K420" s="208"/>
    </row>
    <row r="421" spans="1:11" x14ac:dyDescent="0.25">
      <c r="A421" s="203"/>
      <c r="B421" s="203"/>
      <c r="C421" s="204"/>
      <c r="D421" s="204"/>
      <c r="E421" s="205"/>
      <c r="F421" s="203"/>
      <c r="G421" s="205"/>
      <c r="H421" s="205"/>
      <c r="I421" s="206"/>
      <c r="J421" s="207"/>
      <c r="K421" s="208"/>
    </row>
    <row r="422" spans="1:11" x14ac:dyDescent="0.25">
      <c r="A422" s="203"/>
      <c r="B422" s="203"/>
      <c r="C422" s="204"/>
      <c r="D422" s="204"/>
      <c r="E422" s="205"/>
      <c r="F422" s="203"/>
      <c r="G422" s="205"/>
      <c r="H422" s="205"/>
      <c r="I422" s="206"/>
      <c r="J422" s="207"/>
      <c r="K422" s="208"/>
    </row>
    <row r="423" spans="1:11" x14ac:dyDescent="0.25">
      <c r="A423" s="203"/>
      <c r="B423" s="203"/>
      <c r="C423" s="204"/>
      <c r="D423" s="204"/>
      <c r="E423" s="205"/>
      <c r="F423" s="203"/>
      <c r="G423" s="205"/>
      <c r="H423" s="205"/>
      <c r="I423" s="206"/>
      <c r="J423" s="207"/>
      <c r="K423" s="208"/>
    </row>
    <row r="424" spans="1:11" x14ac:dyDescent="0.25">
      <c r="A424" s="203"/>
      <c r="B424" s="203"/>
      <c r="C424" s="204"/>
      <c r="D424" s="204"/>
      <c r="E424" s="205"/>
      <c r="F424" s="203"/>
      <c r="G424" s="205"/>
      <c r="H424" s="205"/>
      <c r="I424" s="206"/>
      <c r="J424" s="207"/>
      <c r="K424" s="208"/>
    </row>
    <row r="425" spans="1:11" x14ac:dyDescent="0.25">
      <c r="A425" s="203"/>
      <c r="B425" s="203"/>
      <c r="C425" s="204"/>
      <c r="D425" s="204"/>
      <c r="E425" s="205"/>
      <c r="F425" s="203"/>
      <c r="G425" s="205"/>
      <c r="H425" s="205"/>
      <c r="I425" s="206"/>
      <c r="J425" s="207"/>
      <c r="K425" s="208"/>
    </row>
    <row r="426" spans="1:11" x14ac:dyDescent="0.25">
      <c r="A426" s="203"/>
      <c r="B426" s="203"/>
      <c r="C426" s="204"/>
      <c r="D426" s="204"/>
      <c r="E426" s="205"/>
      <c r="F426" s="203"/>
      <c r="G426" s="205"/>
      <c r="H426" s="205"/>
      <c r="I426" s="206"/>
      <c r="J426" s="207"/>
      <c r="K426" s="208"/>
    </row>
    <row r="427" spans="1:11" x14ac:dyDescent="0.25">
      <c r="A427" s="203"/>
      <c r="B427" s="203"/>
      <c r="C427" s="204"/>
      <c r="D427" s="204"/>
      <c r="E427" s="205"/>
      <c r="F427" s="203"/>
      <c r="G427" s="205"/>
      <c r="H427" s="205"/>
      <c r="I427" s="206"/>
      <c r="J427" s="207"/>
      <c r="K427" s="208"/>
    </row>
    <row r="428" spans="1:11" x14ac:dyDescent="0.25">
      <c r="A428" s="203"/>
      <c r="B428" s="203"/>
      <c r="C428" s="204"/>
      <c r="D428" s="204"/>
      <c r="E428" s="205"/>
      <c r="F428" s="203"/>
      <c r="G428" s="205"/>
      <c r="H428" s="205"/>
      <c r="I428" s="206"/>
      <c r="J428" s="207"/>
      <c r="K428" s="208"/>
    </row>
    <row r="429" spans="1:11" x14ac:dyDescent="0.25">
      <c r="A429" s="203"/>
      <c r="B429" s="203"/>
      <c r="C429" s="204"/>
      <c r="D429" s="204"/>
      <c r="E429" s="205"/>
      <c r="F429" s="203"/>
      <c r="G429" s="205"/>
      <c r="H429" s="205"/>
      <c r="I429" s="206"/>
      <c r="J429" s="207"/>
      <c r="K429" s="208"/>
    </row>
    <row r="430" spans="1:11" x14ac:dyDescent="0.25">
      <c r="A430" s="203"/>
      <c r="B430" s="203"/>
      <c r="C430" s="204"/>
      <c r="D430" s="204"/>
      <c r="E430" s="205"/>
      <c r="F430" s="203"/>
      <c r="G430" s="205"/>
      <c r="H430" s="205"/>
      <c r="I430" s="206"/>
      <c r="J430" s="207"/>
      <c r="K430" s="208"/>
    </row>
    <row r="431" spans="1:11" x14ac:dyDescent="0.25">
      <c r="A431" s="203"/>
      <c r="B431" s="203"/>
      <c r="C431" s="204"/>
      <c r="D431" s="204"/>
      <c r="E431" s="205"/>
      <c r="F431" s="203"/>
      <c r="G431" s="205"/>
      <c r="H431" s="205"/>
      <c r="I431" s="206"/>
      <c r="J431" s="207"/>
      <c r="K431" s="208"/>
    </row>
    <row r="432" spans="1:11" x14ac:dyDescent="0.25">
      <c r="A432" s="203"/>
      <c r="B432" s="203"/>
      <c r="C432" s="204"/>
      <c r="D432" s="204"/>
      <c r="E432" s="205"/>
      <c r="F432" s="203"/>
      <c r="G432" s="205"/>
      <c r="H432" s="205"/>
      <c r="I432" s="206"/>
      <c r="J432" s="207"/>
      <c r="K432" s="208"/>
    </row>
    <row r="433" spans="1:11" x14ac:dyDescent="0.25">
      <c r="A433" s="203"/>
      <c r="B433" s="203"/>
      <c r="C433" s="204"/>
      <c r="D433" s="204"/>
      <c r="E433" s="205"/>
      <c r="F433" s="203"/>
      <c r="G433" s="205"/>
      <c r="H433" s="205"/>
      <c r="I433" s="206"/>
      <c r="J433" s="207"/>
      <c r="K433" s="208"/>
    </row>
    <row r="434" spans="1:11" x14ac:dyDescent="0.25">
      <c r="A434" s="203"/>
      <c r="B434" s="203"/>
      <c r="C434" s="204"/>
      <c r="D434" s="204"/>
      <c r="E434" s="205"/>
      <c r="F434" s="203"/>
      <c r="G434" s="205"/>
      <c r="H434" s="205"/>
      <c r="I434" s="206"/>
      <c r="J434" s="207"/>
      <c r="K434" s="208"/>
    </row>
    <row r="435" spans="1:11" x14ac:dyDescent="0.25">
      <c r="A435" s="203"/>
      <c r="B435" s="203"/>
      <c r="C435" s="204"/>
      <c r="D435" s="204"/>
      <c r="E435" s="205"/>
      <c r="F435" s="203"/>
      <c r="G435" s="205"/>
      <c r="H435" s="205"/>
      <c r="I435" s="206"/>
      <c r="J435" s="207"/>
      <c r="K435" s="208"/>
    </row>
    <row r="436" spans="1:11" x14ac:dyDescent="0.25">
      <c r="A436" s="203"/>
      <c r="B436" s="203"/>
      <c r="C436" s="204"/>
      <c r="D436" s="204"/>
      <c r="E436" s="205"/>
      <c r="F436" s="203"/>
      <c r="G436" s="205"/>
      <c r="H436" s="205"/>
      <c r="I436" s="206"/>
      <c r="J436" s="207"/>
      <c r="K436" s="208"/>
    </row>
    <row r="437" spans="1:11" x14ac:dyDescent="0.25">
      <c r="A437" s="203"/>
      <c r="B437" s="203"/>
      <c r="C437" s="204"/>
      <c r="D437" s="204"/>
      <c r="E437" s="205"/>
      <c r="F437" s="203"/>
      <c r="G437" s="205"/>
      <c r="H437" s="205"/>
      <c r="I437" s="206"/>
      <c r="J437" s="207"/>
      <c r="K437" s="208"/>
    </row>
    <row r="438" spans="1:11" x14ac:dyDescent="0.25">
      <c r="A438" s="203"/>
      <c r="B438" s="203"/>
      <c r="C438" s="204"/>
      <c r="D438" s="204"/>
      <c r="E438" s="205"/>
      <c r="F438" s="203"/>
      <c r="G438" s="205"/>
      <c r="H438" s="205"/>
      <c r="I438" s="206"/>
      <c r="J438" s="207"/>
      <c r="K438" s="208"/>
    </row>
    <row r="439" spans="1:11" x14ac:dyDescent="0.25">
      <c r="A439" s="203"/>
      <c r="B439" s="203"/>
      <c r="C439" s="204"/>
      <c r="D439" s="204"/>
      <c r="E439" s="205"/>
      <c r="F439" s="203"/>
      <c r="G439" s="205"/>
      <c r="H439" s="205"/>
      <c r="I439" s="206"/>
      <c r="J439" s="207"/>
      <c r="K439" s="208"/>
    </row>
    <row r="440" spans="1:11" x14ac:dyDescent="0.25">
      <c r="A440" s="203"/>
      <c r="B440" s="203"/>
      <c r="C440" s="204"/>
      <c r="D440" s="204"/>
      <c r="E440" s="205"/>
      <c r="F440" s="203"/>
      <c r="G440" s="205"/>
      <c r="H440" s="205"/>
      <c r="I440" s="206"/>
      <c r="J440" s="207"/>
      <c r="K440" s="208"/>
    </row>
    <row r="441" spans="1:11" x14ac:dyDescent="0.25">
      <c r="A441" s="203"/>
      <c r="B441" s="203"/>
      <c r="C441" s="204"/>
      <c r="D441" s="204"/>
      <c r="E441" s="205"/>
      <c r="F441" s="203"/>
      <c r="G441" s="205"/>
      <c r="H441" s="205"/>
      <c r="I441" s="206"/>
      <c r="J441" s="207"/>
      <c r="K441" s="208"/>
    </row>
    <row r="442" spans="1:11" x14ac:dyDescent="0.25">
      <c r="A442" s="203"/>
      <c r="B442" s="203"/>
      <c r="C442" s="204"/>
      <c r="D442" s="204"/>
      <c r="E442" s="205"/>
      <c r="F442" s="203"/>
      <c r="G442" s="205"/>
      <c r="H442" s="205"/>
      <c r="I442" s="206"/>
      <c r="J442" s="207"/>
      <c r="K442" s="208"/>
    </row>
    <row r="443" spans="1:11" x14ac:dyDescent="0.25">
      <c r="A443" s="203"/>
      <c r="B443" s="203"/>
      <c r="C443" s="204"/>
      <c r="D443" s="204"/>
      <c r="E443" s="205"/>
      <c r="F443" s="203"/>
      <c r="G443" s="205"/>
      <c r="H443" s="205"/>
      <c r="I443" s="206"/>
      <c r="J443" s="207"/>
      <c r="K443" s="208"/>
    </row>
    <row r="444" spans="1:11" x14ac:dyDescent="0.25">
      <c r="A444" s="203"/>
      <c r="B444" s="203"/>
      <c r="C444" s="204"/>
      <c r="D444" s="204"/>
      <c r="E444" s="205"/>
      <c r="F444" s="203"/>
      <c r="G444" s="205"/>
      <c r="H444" s="205"/>
      <c r="I444" s="206"/>
      <c r="J444" s="207"/>
      <c r="K444" s="208"/>
    </row>
    <row r="445" spans="1:11" x14ac:dyDescent="0.25">
      <c r="A445" s="203"/>
      <c r="B445" s="203"/>
      <c r="C445" s="204"/>
      <c r="D445" s="204"/>
      <c r="E445" s="205"/>
      <c r="F445" s="203"/>
      <c r="G445" s="205"/>
      <c r="H445" s="205"/>
      <c r="I445" s="206"/>
      <c r="J445" s="207"/>
      <c r="K445" s="208"/>
    </row>
    <row r="446" spans="1:11" x14ac:dyDescent="0.25">
      <c r="A446" s="203"/>
      <c r="B446" s="203"/>
      <c r="C446" s="204"/>
      <c r="D446" s="204"/>
      <c r="E446" s="205"/>
      <c r="F446" s="203"/>
      <c r="G446" s="205"/>
      <c r="H446" s="205"/>
      <c r="I446" s="206"/>
      <c r="J446" s="207"/>
      <c r="K446" s="208"/>
    </row>
    <row r="447" spans="1:11" x14ac:dyDescent="0.25">
      <c r="A447" s="203"/>
      <c r="B447" s="203"/>
      <c r="C447" s="204"/>
      <c r="D447" s="204"/>
      <c r="E447" s="205"/>
      <c r="F447" s="203"/>
      <c r="G447" s="205"/>
      <c r="H447" s="205"/>
      <c r="I447" s="206"/>
      <c r="J447" s="207"/>
      <c r="K447" s="208"/>
    </row>
    <row r="448" spans="1:11" x14ac:dyDescent="0.25">
      <c r="A448" s="203"/>
      <c r="B448" s="203"/>
      <c r="C448" s="204"/>
      <c r="D448" s="204"/>
      <c r="E448" s="205"/>
      <c r="F448" s="203"/>
      <c r="G448" s="205"/>
      <c r="H448" s="205"/>
      <c r="I448" s="206"/>
      <c r="J448" s="207"/>
      <c r="K448" s="208"/>
    </row>
    <row r="449" spans="1:11" x14ac:dyDescent="0.25">
      <c r="A449" s="203"/>
      <c r="B449" s="203"/>
      <c r="C449" s="204"/>
      <c r="D449" s="204"/>
      <c r="E449" s="205"/>
      <c r="F449" s="203"/>
      <c r="G449" s="205"/>
      <c r="H449" s="205"/>
      <c r="I449" s="206"/>
      <c r="J449" s="207"/>
      <c r="K449" s="208"/>
    </row>
    <row r="450" spans="1:11" x14ac:dyDescent="0.25">
      <c r="A450" s="203"/>
      <c r="B450" s="203"/>
      <c r="C450" s="204"/>
      <c r="D450" s="204"/>
      <c r="E450" s="205"/>
      <c r="F450" s="203"/>
      <c r="G450" s="205"/>
      <c r="H450" s="205"/>
      <c r="I450" s="206"/>
      <c r="J450" s="207"/>
      <c r="K450" s="208"/>
    </row>
    <row r="451" spans="1:11" x14ac:dyDescent="0.25">
      <c r="A451" s="203"/>
      <c r="B451" s="203"/>
      <c r="C451" s="204"/>
      <c r="D451" s="204"/>
      <c r="E451" s="205"/>
      <c r="F451" s="203"/>
      <c r="G451" s="205"/>
      <c r="H451" s="205"/>
      <c r="I451" s="206"/>
      <c r="J451" s="207"/>
      <c r="K451" s="208"/>
    </row>
    <row r="452" spans="1:11" x14ac:dyDescent="0.25">
      <c r="A452" s="203"/>
      <c r="B452" s="203"/>
      <c r="C452" s="204"/>
      <c r="D452" s="204"/>
      <c r="E452" s="205"/>
      <c r="F452" s="203"/>
      <c r="G452" s="205"/>
      <c r="H452" s="205"/>
      <c r="I452" s="206"/>
      <c r="J452" s="207"/>
      <c r="K452" s="208"/>
    </row>
    <row r="453" spans="1:11" x14ac:dyDescent="0.25">
      <c r="A453" s="203"/>
      <c r="B453" s="203"/>
      <c r="C453" s="204"/>
      <c r="D453" s="204"/>
      <c r="E453" s="205"/>
      <c r="F453" s="203"/>
      <c r="G453" s="205"/>
      <c r="H453" s="205"/>
      <c r="I453" s="206"/>
      <c r="J453" s="207"/>
      <c r="K453" s="208"/>
    </row>
    <row r="454" spans="1:11" x14ac:dyDescent="0.25">
      <c r="A454" s="203"/>
      <c r="B454" s="203"/>
      <c r="C454" s="204"/>
      <c r="D454" s="204"/>
      <c r="E454" s="205"/>
      <c r="F454" s="203"/>
      <c r="G454" s="205"/>
      <c r="H454" s="205"/>
      <c r="I454" s="206"/>
      <c r="J454" s="207"/>
      <c r="K454" s="208"/>
    </row>
    <row r="455" spans="1:11" x14ac:dyDescent="0.25">
      <c r="A455" s="203"/>
      <c r="B455" s="203"/>
      <c r="C455" s="204"/>
      <c r="D455" s="204"/>
      <c r="E455" s="205"/>
      <c r="F455" s="203"/>
      <c r="G455" s="205"/>
      <c r="H455" s="205"/>
      <c r="I455" s="206"/>
      <c r="J455" s="207"/>
      <c r="K455" s="208"/>
    </row>
    <row r="456" spans="1:11" x14ac:dyDescent="0.25">
      <c r="A456" s="203"/>
      <c r="B456" s="203"/>
      <c r="C456" s="204"/>
      <c r="D456" s="204"/>
      <c r="E456" s="205"/>
      <c r="F456" s="203"/>
      <c r="G456" s="205"/>
      <c r="H456" s="205"/>
      <c r="I456" s="206"/>
      <c r="J456" s="207"/>
      <c r="K456" s="208"/>
    </row>
    <row r="457" spans="1:11" x14ac:dyDescent="0.25">
      <c r="A457" s="203"/>
      <c r="B457" s="203"/>
      <c r="C457" s="204"/>
      <c r="D457" s="204"/>
      <c r="E457" s="205"/>
      <c r="F457" s="203"/>
      <c r="G457" s="205"/>
      <c r="H457" s="205"/>
      <c r="I457" s="206"/>
      <c r="J457" s="207"/>
      <c r="K457" s="208"/>
    </row>
    <row r="458" spans="1:11" x14ac:dyDescent="0.25">
      <c r="A458" s="203"/>
      <c r="B458" s="203"/>
      <c r="C458" s="204"/>
      <c r="D458" s="204"/>
      <c r="E458" s="205"/>
      <c r="F458" s="203"/>
      <c r="G458" s="205"/>
      <c r="H458" s="205"/>
      <c r="I458" s="206"/>
      <c r="J458" s="207"/>
      <c r="K458" s="208"/>
    </row>
    <row r="459" spans="1:11" x14ac:dyDescent="0.25">
      <c r="A459" s="203"/>
      <c r="B459" s="203"/>
      <c r="C459" s="204"/>
      <c r="D459" s="204"/>
      <c r="E459" s="205"/>
      <c r="F459" s="203"/>
      <c r="G459" s="205"/>
      <c r="H459" s="205"/>
      <c r="I459" s="206"/>
      <c r="J459" s="207"/>
      <c r="K459" s="208"/>
    </row>
    <row r="460" spans="1:11" x14ac:dyDescent="0.25">
      <c r="A460" s="203"/>
      <c r="B460" s="203"/>
      <c r="C460" s="204"/>
      <c r="D460" s="204"/>
      <c r="E460" s="205"/>
      <c r="F460" s="203"/>
      <c r="G460" s="205"/>
      <c r="H460" s="205"/>
      <c r="I460" s="206"/>
      <c r="J460" s="207"/>
      <c r="K460" s="208"/>
    </row>
    <row r="461" spans="1:11" x14ac:dyDescent="0.25">
      <c r="A461" s="203"/>
      <c r="B461" s="203"/>
      <c r="C461" s="204"/>
      <c r="D461" s="204"/>
      <c r="E461" s="205"/>
      <c r="F461" s="203"/>
      <c r="G461" s="205"/>
      <c r="H461" s="205"/>
      <c r="I461" s="206"/>
      <c r="J461" s="207"/>
      <c r="K461" s="208"/>
    </row>
    <row r="462" spans="1:11" x14ac:dyDescent="0.25">
      <c r="A462" s="203"/>
      <c r="B462" s="203"/>
      <c r="C462" s="204"/>
      <c r="D462" s="204"/>
      <c r="E462" s="205"/>
      <c r="F462" s="203"/>
      <c r="G462" s="205"/>
      <c r="H462" s="205"/>
      <c r="I462" s="206"/>
      <c r="J462" s="207"/>
      <c r="K462" s="208"/>
    </row>
    <row r="463" spans="1:11" x14ac:dyDescent="0.25">
      <c r="A463" s="203"/>
      <c r="B463" s="203"/>
      <c r="C463" s="204"/>
      <c r="D463" s="204"/>
      <c r="E463" s="205"/>
      <c r="F463" s="203"/>
      <c r="G463" s="205"/>
      <c r="H463" s="205"/>
      <c r="I463" s="206"/>
      <c r="J463" s="207"/>
      <c r="K463" s="208"/>
    </row>
    <row r="464" spans="1:11" x14ac:dyDescent="0.25">
      <c r="A464" s="203"/>
      <c r="B464" s="203"/>
      <c r="C464" s="204"/>
      <c r="D464" s="204"/>
      <c r="E464" s="205"/>
      <c r="F464" s="203"/>
      <c r="G464" s="205"/>
      <c r="H464" s="205"/>
      <c r="I464" s="206"/>
      <c r="J464" s="207"/>
      <c r="K464" s="208"/>
    </row>
    <row r="465" spans="1:11" x14ac:dyDescent="0.25">
      <c r="A465" s="203"/>
      <c r="B465" s="203"/>
      <c r="C465" s="204"/>
      <c r="D465" s="204"/>
      <c r="E465" s="205"/>
      <c r="F465" s="203"/>
      <c r="G465" s="205"/>
      <c r="H465" s="205"/>
      <c r="I465" s="206"/>
      <c r="J465" s="207"/>
      <c r="K465" s="208"/>
    </row>
    <row r="466" spans="1:11" x14ac:dyDescent="0.25">
      <c r="A466" s="203"/>
      <c r="B466" s="203"/>
      <c r="C466" s="204"/>
      <c r="D466" s="204"/>
      <c r="E466" s="205"/>
      <c r="F466" s="203"/>
      <c r="G466" s="205"/>
      <c r="H466" s="205"/>
      <c r="I466" s="206"/>
      <c r="J466" s="207"/>
      <c r="K466" s="208"/>
    </row>
    <row r="467" spans="1:11" x14ac:dyDescent="0.25">
      <c r="A467" s="203"/>
      <c r="B467" s="203"/>
      <c r="C467" s="204"/>
      <c r="D467" s="204"/>
      <c r="E467" s="205"/>
      <c r="F467" s="203"/>
      <c r="G467" s="205"/>
      <c r="H467" s="205"/>
      <c r="I467" s="206"/>
      <c r="J467" s="207"/>
      <c r="K467" s="208"/>
    </row>
    <row r="468" spans="1:11" x14ac:dyDescent="0.25">
      <c r="A468" s="203"/>
      <c r="B468" s="203"/>
      <c r="C468" s="204"/>
      <c r="D468" s="204"/>
      <c r="E468" s="205"/>
      <c r="F468" s="203"/>
      <c r="G468" s="205"/>
      <c r="H468" s="205"/>
      <c r="I468" s="206"/>
      <c r="J468" s="207"/>
      <c r="K468" s="208"/>
    </row>
    <row r="469" spans="1:11" x14ac:dyDescent="0.25">
      <c r="A469" s="203"/>
      <c r="B469" s="203"/>
      <c r="C469" s="204"/>
      <c r="D469" s="204"/>
      <c r="E469" s="205"/>
      <c r="F469" s="203"/>
      <c r="G469" s="205"/>
      <c r="H469" s="205"/>
      <c r="I469" s="206"/>
      <c r="J469" s="207"/>
      <c r="K469" s="208"/>
    </row>
    <row r="470" spans="1:11" x14ac:dyDescent="0.25">
      <c r="A470" s="203"/>
      <c r="B470" s="203"/>
      <c r="C470" s="204"/>
      <c r="D470" s="204"/>
      <c r="E470" s="205"/>
      <c r="F470" s="203"/>
      <c r="G470" s="205"/>
      <c r="H470" s="205"/>
      <c r="I470" s="206"/>
      <c r="J470" s="207"/>
      <c r="K470" s="208"/>
    </row>
    <row r="471" spans="1:11" x14ac:dyDescent="0.25">
      <c r="A471" s="203"/>
      <c r="B471" s="203"/>
      <c r="C471" s="204"/>
      <c r="D471" s="204"/>
      <c r="E471" s="205"/>
      <c r="F471" s="203"/>
      <c r="G471" s="205"/>
      <c r="H471" s="205"/>
      <c r="I471" s="206"/>
      <c r="J471" s="207"/>
      <c r="K471" s="208"/>
    </row>
    <row r="472" spans="1:11" x14ac:dyDescent="0.25">
      <c r="A472" s="203"/>
      <c r="B472" s="203"/>
      <c r="C472" s="204"/>
      <c r="D472" s="204"/>
      <c r="E472" s="205"/>
      <c r="F472" s="203"/>
      <c r="G472" s="205"/>
      <c r="H472" s="205"/>
      <c r="I472" s="206"/>
      <c r="J472" s="207"/>
      <c r="K472" s="208"/>
    </row>
    <row r="473" spans="1:11" x14ac:dyDescent="0.25">
      <c r="A473" s="203"/>
      <c r="B473" s="203"/>
      <c r="C473" s="204"/>
      <c r="D473" s="204"/>
      <c r="E473" s="205"/>
      <c r="F473" s="203"/>
      <c r="G473" s="205"/>
      <c r="H473" s="205"/>
      <c r="I473" s="206"/>
      <c r="J473" s="207"/>
      <c r="K473" s="208"/>
    </row>
    <row r="474" spans="1:11" x14ac:dyDescent="0.25">
      <c r="A474" s="203"/>
      <c r="B474" s="203"/>
      <c r="C474" s="204"/>
      <c r="D474" s="204"/>
      <c r="E474" s="205"/>
      <c r="F474" s="203"/>
      <c r="G474" s="205"/>
      <c r="H474" s="205"/>
      <c r="I474" s="206"/>
      <c r="J474" s="207"/>
      <c r="K474" s="208"/>
    </row>
    <row r="475" spans="1:11" x14ac:dyDescent="0.25">
      <c r="A475" s="203"/>
      <c r="B475" s="203"/>
      <c r="C475" s="204"/>
      <c r="D475" s="204"/>
      <c r="E475" s="205"/>
      <c r="F475" s="203"/>
      <c r="G475" s="205"/>
      <c r="H475" s="205"/>
      <c r="I475" s="206"/>
      <c r="J475" s="207"/>
      <c r="K475" s="208"/>
    </row>
    <row r="476" spans="1:11" x14ac:dyDescent="0.25">
      <c r="A476" s="203"/>
      <c r="B476" s="203"/>
      <c r="C476" s="204"/>
      <c r="D476" s="204"/>
      <c r="E476" s="205"/>
      <c r="F476" s="203"/>
      <c r="G476" s="205"/>
      <c r="H476" s="205"/>
      <c r="I476" s="206"/>
      <c r="J476" s="207"/>
      <c r="K476" s="208"/>
    </row>
    <row r="477" spans="1:11" x14ac:dyDescent="0.25">
      <c r="A477" s="203"/>
      <c r="B477" s="203"/>
      <c r="C477" s="204"/>
      <c r="D477" s="204"/>
      <c r="E477" s="205"/>
      <c r="F477" s="203"/>
      <c r="G477" s="205"/>
      <c r="H477" s="205"/>
      <c r="I477" s="206"/>
      <c r="J477" s="207"/>
      <c r="K477" s="208"/>
    </row>
    <row r="478" spans="1:11" x14ac:dyDescent="0.25">
      <c r="A478" s="203"/>
      <c r="B478" s="203"/>
      <c r="C478" s="204"/>
      <c r="D478" s="204"/>
      <c r="E478" s="205"/>
      <c r="F478" s="203"/>
      <c r="G478" s="205"/>
      <c r="H478" s="205"/>
      <c r="I478" s="206"/>
      <c r="J478" s="207"/>
      <c r="K478" s="208"/>
    </row>
    <row r="479" spans="1:11" x14ac:dyDescent="0.25">
      <c r="A479" s="203"/>
      <c r="B479" s="203"/>
      <c r="C479" s="204"/>
      <c r="D479" s="204"/>
      <c r="E479" s="205"/>
      <c r="F479" s="203"/>
      <c r="G479" s="205"/>
      <c r="H479" s="205"/>
      <c r="I479" s="206"/>
      <c r="J479" s="207"/>
      <c r="K479" s="208"/>
    </row>
    <row r="480" spans="1:11" x14ac:dyDescent="0.25">
      <c r="A480" s="203"/>
      <c r="B480" s="203"/>
      <c r="C480" s="204"/>
      <c r="D480" s="204"/>
      <c r="E480" s="205"/>
      <c r="F480" s="203"/>
      <c r="G480" s="205"/>
      <c r="H480" s="205"/>
      <c r="I480" s="206"/>
      <c r="J480" s="207"/>
      <c r="K480" s="208"/>
    </row>
    <row r="481" spans="1:11" x14ac:dyDescent="0.25">
      <c r="A481" s="203"/>
      <c r="B481" s="203"/>
      <c r="C481" s="204"/>
      <c r="D481" s="204"/>
      <c r="E481" s="205"/>
      <c r="F481" s="203"/>
      <c r="G481" s="205"/>
      <c r="H481" s="205"/>
      <c r="I481" s="206"/>
      <c r="J481" s="207"/>
      <c r="K481" s="208"/>
    </row>
    <row r="482" spans="1:11" x14ac:dyDescent="0.25">
      <c r="A482" s="203"/>
      <c r="B482" s="203"/>
      <c r="C482" s="204"/>
      <c r="D482" s="204"/>
      <c r="E482" s="205"/>
      <c r="F482" s="203"/>
      <c r="G482" s="205"/>
      <c r="H482" s="205"/>
      <c r="I482" s="206"/>
      <c r="J482" s="207"/>
      <c r="K482" s="208"/>
    </row>
    <row r="483" spans="1:11" x14ac:dyDescent="0.25">
      <c r="A483" s="203"/>
      <c r="B483" s="203"/>
      <c r="C483" s="204"/>
      <c r="D483" s="204"/>
      <c r="E483" s="205"/>
      <c r="F483" s="203"/>
      <c r="G483" s="205"/>
      <c r="H483" s="205"/>
      <c r="I483" s="206"/>
      <c r="J483" s="207"/>
      <c r="K483" s="208"/>
    </row>
    <row r="484" spans="1:11" x14ac:dyDescent="0.25">
      <c r="A484" s="203"/>
      <c r="B484" s="203"/>
      <c r="C484" s="204"/>
      <c r="D484" s="204"/>
      <c r="E484" s="205"/>
      <c r="F484" s="203"/>
      <c r="G484" s="205"/>
      <c r="H484" s="205"/>
      <c r="I484" s="206"/>
      <c r="J484" s="207"/>
      <c r="K484" s="208"/>
    </row>
    <row r="485" spans="1:11" x14ac:dyDescent="0.25">
      <c r="A485" s="203"/>
      <c r="B485" s="203"/>
      <c r="C485" s="204"/>
      <c r="D485" s="204"/>
      <c r="E485" s="205"/>
      <c r="F485" s="203"/>
      <c r="G485" s="205"/>
      <c r="H485" s="205"/>
      <c r="I485" s="206"/>
      <c r="J485" s="207"/>
      <c r="K485" s="208"/>
    </row>
    <row r="486" spans="1:11" x14ac:dyDescent="0.25">
      <c r="A486" s="203"/>
      <c r="B486" s="203"/>
      <c r="C486" s="204"/>
      <c r="D486" s="204"/>
      <c r="E486" s="205"/>
      <c r="F486" s="203"/>
      <c r="G486" s="205"/>
      <c r="H486" s="205"/>
      <c r="I486" s="206"/>
      <c r="J486" s="207"/>
      <c r="K486" s="208"/>
    </row>
    <row r="487" spans="1:11" x14ac:dyDescent="0.25">
      <c r="A487" s="203"/>
      <c r="B487" s="203"/>
      <c r="C487" s="204"/>
      <c r="D487" s="204"/>
      <c r="E487" s="205"/>
      <c r="F487" s="203"/>
      <c r="G487" s="205"/>
      <c r="H487" s="205"/>
      <c r="I487" s="206"/>
      <c r="J487" s="207"/>
      <c r="K487" s="208"/>
    </row>
    <row r="488" spans="1:11" x14ac:dyDescent="0.25">
      <c r="A488" s="203"/>
      <c r="B488" s="203"/>
      <c r="C488" s="204"/>
      <c r="D488" s="204"/>
      <c r="E488" s="205"/>
      <c r="F488" s="203"/>
      <c r="G488" s="205"/>
      <c r="H488" s="205"/>
      <c r="I488" s="206"/>
      <c r="J488" s="207"/>
      <c r="K488" s="208"/>
    </row>
    <row r="489" spans="1:11" x14ac:dyDescent="0.25">
      <c r="A489" s="203"/>
      <c r="B489" s="203"/>
      <c r="C489" s="204"/>
      <c r="D489" s="204"/>
      <c r="E489" s="205"/>
      <c r="F489" s="203"/>
      <c r="G489" s="205"/>
      <c r="H489" s="205"/>
      <c r="I489" s="206"/>
      <c r="J489" s="207"/>
      <c r="K489" s="208"/>
    </row>
    <row r="490" spans="1:11" x14ac:dyDescent="0.25">
      <c r="A490" s="203"/>
      <c r="B490" s="203"/>
      <c r="C490" s="204"/>
      <c r="D490" s="204"/>
      <c r="E490" s="205"/>
      <c r="F490" s="203"/>
      <c r="G490" s="205"/>
      <c r="H490" s="205"/>
      <c r="I490" s="206"/>
      <c r="J490" s="207"/>
      <c r="K490" s="208"/>
    </row>
    <row r="491" spans="1:11" x14ac:dyDescent="0.25">
      <c r="A491" s="203"/>
      <c r="B491" s="203"/>
      <c r="C491" s="204"/>
      <c r="D491" s="204"/>
      <c r="E491" s="205"/>
      <c r="F491" s="203"/>
      <c r="G491" s="205"/>
      <c r="H491" s="205"/>
      <c r="I491" s="206"/>
      <c r="J491" s="207"/>
      <c r="K491" s="208"/>
    </row>
    <row r="492" spans="1:11" x14ac:dyDescent="0.25">
      <c r="A492" s="203"/>
      <c r="B492" s="203"/>
      <c r="C492" s="204"/>
      <c r="D492" s="204"/>
      <c r="E492" s="205"/>
      <c r="F492" s="203"/>
      <c r="G492" s="205"/>
      <c r="H492" s="205"/>
      <c r="I492" s="206"/>
      <c r="J492" s="207"/>
      <c r="K492" s="208"/>
    </row>
    <row r="493" spans="1:11" x14ac:dyDescent="0.25">
      <c r="A493" s="203"/>
      <c r="B493" s="203"/>
      <c r="C493" s="204"/>
      <c r="D493" s="204"/>
      <c r="E493" s="205"/>
      <c r="F493" s="203"/>
      <c r="G493" s="205"/>
      <c r="H493" s="205"/>
      <c r="I493" s="206"/>
      <c r="J493" s="207"/>
      <c r="K493" s="208"/>
    </row>
    <row r="494" spans="1:11" x14ac:dyDescent="0.25">
      <c r="A494" s="203"/>
      <c r="B494" s="203"/>
      <c r="C494" s="204"/>
      <c r="D494" s="204"/>
      <c r="E494" s="205"/>
      <c r="F494" s="203"/>
      <c r="G494" s="205"/>
      <c r="H494" s="205"/>
      <c r="I494" s="206"/>
      <c r="J494" s="207"/>
      <c r="K494" s="208"/>
    </row>
    <row r="495" spans="1:11" x14ac:dyDescent="0.25">
      <c r="A495" s="203"/>
      <c r="B495" s="203"/>
      <c r="C495" s="204"/>
      <c r="D495" s="204"/>
      <c r="E495" s="205"/>
      <c r="F495" s="203"/>
      <c r="G495" s="205"/>
      <c r="H495" s="205"/>
      <c r="I495" s="206"/>
      <c r="J495" s="207"/>
      <c r="K495" s="208"/>
    </row>
    <row r="496" spans="1:11" x14ac:dyDescent="0.25">
      <c r="A496" s="203"/>
      <c r="B496" s="203"/>
      <c r="C496" s="204"/>
      <c r="D496" s="204"/>
      <c r="E496" s="205"/>
      <c r="F496" s="203"/>
      <c r="G496" s="205"/>
      <c r="H496" s="205"/>
      <c r="I496" s="206"/>
      <c r="J496" s="207"/>
      <c r="K496" s="208"/>
    </row>
    <row r="497" spans="1:11" x14ac:dyDescent="0.25">
      <c r="A497" s="203"/>
      <c r="B497" s="203"/>
      <c r="C497" s="204"/>
      <c r="D497" s="204"/>
      <c r="E497" s="205"/>
      <c r="F497" s="203"/>
      <c r="G497" s="205"/>
      <c r="H497" s="205"/>
      <c r="I497" s="206"/>
      <c r="J497" s="207"/>
      <c r="K497" s="208"/>
    </row>
    <row r="498" spans="1:11" x14ac:dyDescent="0.25">
      <c r="A498" s="203"/>
      <c r="B498" s="203"/>
      <c r="C498" s="204"/>
      <c r="D498" s="204"/>
      <c r="E498" s="205"/>
      <c r="F498" s="203"/>
      <c r="G498" s="205"/>
      <c r="H498" s="205"/>
      <c r="I498" s="206"/>
      <c r="J498" s="207"/>
      <c r="K498" s="208"/>
    </row>
    <row r="499" spans="1:11" x14ac:dyDescent="0.25">
      <c r="A499" s="203"/>
      <c r="B499" s="203"/>
      <c r="C499" s="204"/>
      <c r="D499" s="204"/>
      <c r="E499" s="205"/>
      <c r="F499" s="203"/>
      <c r="G499" s="205"/>
      <c r="H499" s="205"/>
      <c r="I499" s="206"/>
      <c r="J499" s="207"/>
      <c r="K499" s="208"/>
    </row>
    <row r="500" spans="1:11" x14ac:dyDescent="0.25">
      <c r="A500" s="203"/>
      <c r="B500" s="203"/>
      <c r="C500" s="204"/>
      <c r="D500" s="204"/>
      <c r="E500" s="205"/>
      <c r="F500" s="203"/>
      <c r="G500" s="205"/>
      <c r="H500" s="205"/>
      <c r="I500" s="206"/>
      <c r="J500" s="207"/>
      <c r="K500" s="208"/>
    </row>
    <row r="501" spans="1:11" x14ac:dyDescent="0.25">
      <c r="A501" s="203"/>
      <c r="B501" s="203"/>
      <c r="C501" s="204"/>
      <c r="D501" s="204"/>
      <c r="E501" s="205"/>
      <c r="F501" s="203"/>
      <c r="G501" s="205"/>
      <c r="H501" s="205"/>
      <c r="I501" s="206"/>
      <c r="J501" s="207"/>
      <c r="K501" s="208"/>
    </row>
    <row r="502" spans="1:11" x14ac:dyDescent="0.25">
      <c r="A502" s="203"/>
      <c r="B502" s="203"/>
      <c r="C502" s="204"/>
      <c r="D502" s="204"/>
      <c r="E502" s="205"/>
      <c r="F502" s="203"/>
      <c r="G502" s="205"/>
      <c r="H502" s="205"/>
      <c r="I502" s="206"/>
      <c r="J502" s="207"/>
      <c r="K502" s="208"/>
    </row>
    <row r="503" spans="1:11" x14ac:dyDescent="0.25">
      <c r="A503" s="203"/>
      <c r="B503" s="203"/>
      <c r="C503" s="204"/>
      <c r="D503" s="204"/>
      <c r="E503" s="205"/>
      <c r="F503" s="203"/>
      <c r="G503" s="205"/>
      <c r="H503" s="205"/>
      <c r="I503" s="206"/>
      <c r="J503" s="207"/>
      <c r="K503" s="208"/>
    </row>
    <row r="504" spans="1:11" x14ac:dyDescent="0.25">
      <c r="A504" s="203"/>
      <c r="B504" s="203"/>
      <c r="C504" s="204"/>
      <c r="D504" s="204"/>
      <c r="E504" s="205"/>
      <c r="F504" s="203"/>
      <c r="G504" s="205"/>
      <c r="H504" s="205"/>
      <c r="I504" s="206"/>
      <c r="J504" s="207"/>
      <c r="K504" s="208"/>
    </row>
    <row r="505" spans="1:11" x14ac:dyDescent="0.25">
      <c r="A505" s="203"/>
      <c r="B505" s="203"/>
      <c r="C505" s="204"/>
      <c r="D505" s="204"/>
      <c r="E505" s="205"/>
      <c r="F505" s="203"/>
      <c r="G505" s="205"/>
      <c r="H505" s="205"/>
      <c r="I505" s="206"/>
      <c r="J505" s="207"/>
      <c r="K505" s="208"/>
    </row>
    <row r="506" spans="1:11" x14ac:dyDescent="0.25">
      <c r="A506" s="203"/>
      <c r="B506" s="203"/>
      <c r="C506" s="204"/>
      <c r="D506" s="204"/>
      <c r="E506" s="205"/>
      <c r="F506" s="203"/>
      <c r="G506" s="205"/>
      <c r="H506" s="205"/>
      <c r="I506" s="206"/>
      <c r="J506" s="207"/>
      <c r="K506" s="208"/>
    </row>
    <row r="507" spans="1:11" x14ac:dyDescent="0.25">
      <c r="A507" s="203"/>
      <c r="B507" s="203"/>
      <c r="C507" s="204"/>
      <c r="D507" s="204"/>
      <c r="E507" s="205"/>
      <c r="F507" s="203"/>
      <c r="G507" s="205"/>
      <c r="H507" s="205"/>
      <c r="I507" s="206"/>
      <c r="J507" s="207"/>
      <c r="K507" s="208"/>
    </row>
    <row r="508" spans="1:11" x14ac:dyDescent="0.25">
      <c r="A508" s="203"/>
      <c r="B508" s="203"/>
      <c r="C508" s="204"/>
      <c r="D508" s="204"/>
      <c r="E508" s="205"/>
      <c r="F508" s="203"/>
      <c r="G508" s="205"/>
      <c r="H508" s="205"/>
      <c r="I508" s="206"/>
      <c r="J508" s="207"/>
      <c r="K508" s="208"/>
    </row>
    <row r="509" spans="1:11" x14ac:dyDescent="0.25">
      <c r="A509" s="203"/>
      <c r="B509" s="203"/>
      <c r="C509" s="204"/>
      <c r="D509" s="204"/>
      <c r="E509" s="205"/>
      <c r="F509" s="203"/>
      <c r="G509" s="205"/>
      <c r="H509" s="205"/>
      <c r="I509" s="206"/>
      <c r="J509" s="207"/>
      <c r="K509" s="208"/>
    </row>
    <row r="510" spans="1:11" x14ac:dyDescent="0.25">
      <c r="A510" s="203"/>
      <c r="B510" s="203"/>
      <c r="C510" s="204"/>
      <c r="D510" s="204"/>
      <c r="E510" s="205"/>
      <c r="F510" s="203"/>
      <c r="G510" s="205"/>
      <c r="H510" s="205"/>
      <c r="I510" s="206"/>
      <c r="J510" s="207"/>
      <c r="K510" s="208"/>
    </row>
    <row r="511" spans="1:11" x14ac:dyDescent="0.25">
      <c r="A511" s="203"/>
      <c r="B511" s="203"/>
      <c r="C511" s="204"/>
      <c r="D511" s="204"/>
      <c r="E511" s="205"/>
      <c r="F511" s="203"/>
      <c r="G511" s="205"/>
      <c r="H511" s="205"/>
      <c r="I511" s="206"/>
      <c r="J511" s="207"/>
      <c r="K511" s="208"/>
    </row>
    <row r="512" spans="1:11" x14ac:dyDescent="0.25">
      <c r="A512" s="203"/>
      <c r="B512" s="203"/>
      <c r="C512" s="204"/>
      <c r="D512" s="204"/>
      <c r="E512" s="205"/>
      <c r="F512" s="203"/>
      <c r="G512" s="205"/>
      <c r="H512" s="205"/>
      <c r="I512" s="206"/>
      <c r="J512" s="207"/>
      <c r="K512" s="208"/>
    </row>
    <row r="513" spans="1:11" x14ac:dyDescent="0.25">
      <c r="A513" s="203"/>
      <c r="B513" s="203"/>
      <c r="C513" s="204"/>
      <c r="D513" s="204"/>
      <c r="E513" s="205"/>
      <c r="F513" s="203"/>
      <c r="G513" s="205"/>
      <c r="H513" s="205"/>
      <c r="I513" s="206"/>
      <c r="J513" s="207"/>
      <c r="K513" s="208"/>
    </row>
    <row r="514" spans="1:11" x14ac:dyDescent="0.25">
      <c r="A514" s="203"/>
      <c r="B514" s="203"/>
      <c r="C514" s="204"/>
      <c r="D514" s="204"/>
      <c r="E514" s="205"/>
      <c r="F514" s="203"/>
      <c r="G514" s="205"/>
      <c r="H514" s="205"/>
      <c r="I514" s="206"/>
      <c r="J514" s="207"/>
      <c r="K514" s="208"/>
    </row>
    <row r="515" spans="1:11" x14ac:dyDescent="0.25">
      <c r="A515" s="203"/>
      <c r="B515" s="203"/>
      <c r="C515" s="204"/>
      <c r="D515" s="204"/>
      <c r="E515" s="205"/>
      <c r="F515" s="203"/>
      <c r="G515" s="205"/>
      <c r="H515" s="205"/>
      <c r="I515" s="206"/>
      <c r="J515" s="207"/>
      <c r="K515" s="208"/>
    </row>
    <row r="516" spans="1:11" x14ac:dyDescent="0.25">
      <c r="A516" s="203"/>
      <c r="B516" s="203"/>
      <c r="C516" s="204"/>
      <c r="D516" s="204"/>
      <c r="E516" s="205"/>
      <c r="F516" s="203"/>
      <c r="G516" s="205"/>
      <c r="H516" s="205"/>
      <c r="I516" s="206"/>
      <c r="J516" s="207"/>
      <c r="K516" s="208"/>
    </row>
    <row r="517" spans="1:11" x14ac:dyDescent="0.25">
      <c r="A517" s="203"/>
      <c r="B517" s="203"/>
      <c r="C517" s="204"/>
      <c r="D517" s="204"/>
      <c r="E517" s="205"/>
      <c r="F517" s="203"/>
      <c r="G517" s="205"/>
      <c r="H517" s="205"/>
      <c r="I517" s="206"/>
      <c r="J517" s="207"/>
      <c r="K517" s="208"/>
    </row>
    <row r="518" spans="1:11" x14ac:dyDescent="0.25">
      <c r="A518" s="203"/>
      <c r="B518" s="203"/>
      <c r="C518" s="204"/>
      <c r="D518" s="204"/>
      <c r="E518" s="205"/>
      <c r="F518" s="203"/>
      <c r="G518" s="205"/>
      <c r="H518" s="205"/>
      <c r="I518" s="206"/>
      <c r="J518" s="207"/>
      <c r="K518" s="208"/>
    </row>
    <row r="519" spans="1:11" x14ac:dyDescent="0.25">
      <c r="A519" s="203"/>
      <c r="B519" s="203"/>
      <c r="C519" s="204"/>
      <c r="D519" s="204"/>
      <c r="E519" s="205"/>
      <c r="F519" s="203"/>
      <c r="G519" s="205"/>
      <c r="H519" s="205"/>
      <c r="I519" s="206"/>
      <c r="J519" s="207"/>
      <c r="K519" s="208"/>
    </row>
    <row r="520" spans="1:11" x14ac:dyDescent="0.25">
      <c r="A520" s="203"/>
      <c r="B520" s="203"/>
      <c r="C520" s="204"/>
      <c r="D520" s="204"/>
      <c r="E520" s="205"/>
      <c r="F520" s="203"/>
      <c r="G520" s="205"/>
      <c r="H520" s="205"/>
      <c r="I520" s="206"/>
      <c r="J520" s="207"/>
      <c r="K520" s="208"/>
    </row>
    <row r="521" spans="1:11" x14ac:dyDescent="0.25">
      <c r="A521" s="203"/>
      <c r="B521" s="203"/>
      <c r="C521" s="204"/>
      <c r="D521" s="204"/>
      <c r="E521" s="205"/>
      <c r="F521" s="203"/>
      <c r="G521" s="205"/>
      <c r="H521" s="205"/>
      <c r="I521" s="206"/>
      <c r="J521" s="207"/>
      <c r="K521" s="208"/>
    </row>
    <row r="522" spans="1:11" x14ac:dyDescent="0.25">
      <c r="A522" s="203"/>
      <c r="B522" s="203"/>
      <c r="C522" s="204"/>
      <c r="D522" s="204"/>
      <c r="E522" s="205"/>
      <c r="F522" s="203"/>
      <c r="G522" s="205"/>
      <c r="H522" s="205"/>
      <c r="I522" s="206"/>
      <c r="J522" s="207"/>
      <c r="K522" s="208"/>
    </row>
    <row r="523" spans="1:11" x14ac:dyDescent="0.25">
      <c r="A523" s="203"/>
      <c r="B523" s="203"/>
      <c r="C523" s="204"/>
      <c r="D523" s="204"/>
      <c r="E523" s="205"/>
      <c r="F523" s="203"/>
      <c r="G523" s="205"/>
      <c r="H523" s="205"/>
      <c r="I523" s="206"/>
      <c r="J523" s="207"/>
      <c r="K523" s="208"/>
    </row>
    <row r="524" spans="1:11" x14ac:dyDescent="0.25">
      <c r="A524" s="203"/>
      <c r="B524" s="203"/>
      <c r="C524" s="204"/>
      <c r="D524" s="204"/>
      <c r="E524" s="205"/>
      <c r="F524" s="203"/>
      <c r="G524" s="205"/>
      <c r="H524" s="205"/>
      <c r="I524" s="206"/>
      <c r="J524" s="207"/>
      <c r="K524" s="208"/>
    </row>
    <row r="525" spans="1:11" x14ac:dyDescent="0.25">
      <c r="A525" s="203"/>
      <c r="B525" s="203"/>
      <c r="C525" s="204"/>
      <c r="D525" s="204"/>
      <c r="E525" s="205"/>
      <c r="F525" s="203"/>
      <c r="G525" s="205"/>
      <c r="H525" s="205"/>
      <c r="I525" s="206"/>
      <c r="J525" s="207"/>
      <c r="K525" s="208"/>
    </row>
    <row r="526" spans="1:11" x14ac:dyDescent="0.25">
      <c r="A526" s="203"/>
      <c r="B526" s="203"/>
      <c r="C526" s="204"/>
      <c r="D526" s="204"/>
      <c r="E526" s="205"/>
      <c r="F526" s="203"/>
      <c r="G526" s="205"/>
      <c r="H526" s="205"/>
      <c r="I526" s="206"/>
      <c r="J526" s="207"/>
      <c r="K526" s="208"/>
    </row>
    <row r="527" spans="1:11" x14ac:dyDescent="0.25">
      <c r="A527" s="203"/>
      <c r="B527" s="203"/>
      <c r="C527" s="204"/>
      <c r="D527" s="204"/>
      <c r="E527" s="205"/>
      <c r="F527" s="203"/>
      <c r="G527" s="205"/>
      <c r="H527" s="205"/>
      <c r="I527" s="206"/>
      <c r="J527" s="207"/>
      <c r="K527" s="208"/>
    </row>
    <row r="528" spans="1:11" x14ac:dyDescent="0.25">
      <c r="A528" s="203"/>
      <c r="B528" s="203"/>
      <c r="C528" s="204"/>
      <c r="D528" s="204"/>
      <c r="E528" s="205"/>
      <c r="F528" s="203"/>
      <c r="G528" s="205"/>
      <c r="H528" s="205"/>
      <c r="I528" s="206"/>
      <c r="J528" s="207"/>
      <c r="K528" s="208"/>
    </row>
    <row r="529" spans="1:11" x14ac:dyDescent="0.25">
      <c r="A529" s="203"/>
      <c r="B529" s="203"/>
      <c r="C529" s="204"/>
      <c r="D529" s="204"/>
      <c r="E529" s="205"/>
      <c r="F529" s="203"/>
      <c r="G529" s="205"/>
      <c r="H529" s="205"/>
      <c r="I529" s="206"/>
      <c r="J529" s="207"/>
      <c r="K529" s="208"/>
    </row>
    <row r="530" spans="1:11" x14ac:dyDescent="0.25">
      <c r="A530" s="203"/>
      <c r="B530" s="203"/>
      <c r="C530" s="204"/>
      <c r="D530" s="204"/>
      <c r="E530" s="205"/>
      <c r="F530" s="203"/>
      <c r="G530" s="205"/>
      <c r="H530" s="205"/>
      <c r="I530" s="206"/>
      <c r="J530" s="207"/>
      <c r="K530" s="208"/>
    </row>
    <row r="531" spans="1:11" x14ac:dyDescent="0.25">
      <c r="A531" s="203"/>
      <c r="B531" s="203"/>
      <c r="C531" s="204"/>
      <c r="D531" s="204"/>
      <c r="E531" s="205"/>
      <c r="F531" s="203"/>
      <c r="G531" s="205"/>
      <c r="H531" s="205"/>
      <c r="I531" s="206"/>
      <c r="J531" s="207"/>
      <c r="K531" s="208"/>
    </row>
    <row r="532" spans="1:11" x14ac:dyDescent="0.25">
      <c r="A532" s="203"/>
      <c r="B532" s="203"/>
      <c r="C532" s="204"/>
      <c r="D532" s="204"/>
      <c r="E532" s="205"/>
      <c r="F532" s="203"/>
      <c r="G532" s="205"/>
      <c r="H532" s="205"/>
      <c r="I532" s="206"/>
      <c r="J532" s="207"/>
      <c r="K532" s="208"/>
    </row>
    <row r="533" spans="1:11" x14ac:dyDescent="0.25">
      <c r="A533" s="203"/>
      <c r="B533" s="203"/>
      <c r="C533" s="204"/>
      <c r="D533" s="204"/>
      <c r="E533" s="205"/>
      <c r="F533" s="203"/>
      <c r="G533" s="205"/>
      <c r="H533" s="205"/>
      <c r="I533" s="206"/>
      <c r="J533" s="207"/>
      <c r="K533" s="208"/>
    </row>
    <row r="534" spans="1:11" x14ac:dyDescent="0.25">
      <c r="A534" s="203"/>
      <c r="B534" s="203"/>
      <c r="C534" s="204"/>
      <c r="D534" s="204"/>
      <c r="E534" s="205"/>
      <c r="F534" s="203"/>
      <c r="G534" s="205"/>
      <c r="H534" s="205"/>
      <c r="I534" s="206"/>
      <c r="J534" s="207"/>
      <c r="K534" s="208"/>
    </row>
    <row r="535" spans="1:11" x14ac:dyDescent="0.25">
      <c r="A535" s="203"/>
      <c r="B535" s="203"/>
      <c r="C535" s="204"/>
      <c r="D535" s="204"/>
      <c r="E535" s="205"/>
      <c r="F535" s="203"/>
      <c r="G535" s="205"/>
      <c r="H535" s="205"/>
      <c r="I535" s="206"/>
      <c r="J535" s="207"/>
      <c r="K535" s="208"/>
    </row>
    <row r="536" spans="1:11" x14ac:dyDescent="0.25">
      <c r="A536" s="203"/>
      <c r="B536" s="203"/>
      <c r="C536" s="204"/>
      <c r="D536" s="204"/>
      <c r="E536" s="205"/>
      <c r="F536" s="203"/>
      <c r="G536" s="205"/>
      <c r="H536" s="205"/>
      <c r="I536" s="206"/>
      <c r="J536" s="207"/>
      <c r="K536" s="208"/>
    </row>
    <row r="537" spans="1:11" x14ac:dyDescent="0.25">
      <c r="A537" s="203"/>
      <c r="B537" s="203"/>
      <c r="C537" s="204"/>
      <c r="D537" s="204"/>
      <c r="E537" s="205"/>
      <c r="F537" s="203"/>
      <c r="G537" s="205"/>
      <c r="H537" s="205"/>
      <c r="I537" s="206"/>
      <c r="J537" s="207"/>
      <c r="K537" s="208"/>
    </row>
    <row r="538" spans="1:11" x14ac:dyDescent="0.25">
      <c r="A538" s="203"/>
      <c r="B538" s="203"/>
      <c r="C538" s="204"/>
      <c r="D538" s="204"/>
      <c r="E538" s="205"/>
      <c r="F538" s="203"/>
      <c r="G538" s="205"/>
      <c r="H538" s="205"/>
      <c r="I538" s="206"/>
      <c r="J538" s="207"/>
      <c r="K538" s="208"/>
    </row>
    <row r="539" spans="1:11" x14ac:dyDescent="0.25">
      <c r="A539" s="203"/>
      <c r="B539" s="203"/>
      <c r="C539" s="204"/>
      <c r="D539" s="204"/>
      <c r="E539" s="205"/>
      <c r="F539" s="203"/>
      <c r="G539" s="205"/>
      <c r="H539" s="205"/>
      <c r="I539" s="206"/>
      <c r="J539" s="207"/>
      <c r="K539" s="208"/>
    </row>
    <row r="540" spans="1:11" x14ac:dyDescent="0.25">
      <c r="A540" s="203"/>
      <c r="B540" s="203"/>
      <c r="C540" s="204"/>
      <c r="D540" s="204"/>
      <c r="E540" s="205"/>
      <c r="F540" s="203"/>
      <c r="G540" s="205"/>
      <c r="H540" s="205"/>
      <c r="I540" s="206"/>
      <c r="J540" s="207"/>
      <c r="K540" s="208"/>
    </row>
    <row r="541" spans="1:11" x14ac:dyDescent="0.25">
      <c r="A541" s="203"/>
      <c r="B541" s="203"/>
      <c r="C541" s="204"/>
      <c r="D541" s="204"/>
      <c r="E541" s="205"/>
      <c r="F541" s="203"/>
      <c r="G541" s="205"/>
      <c r="H541" s="205"/>
      <c r="I541" s="206"/>
      <c r="J541" s="207"/>
      <c r="K541" s="208"/>
    </row>
    <row r="542" spans="1:11" x14ac:dyDescent="0.25">
      <c r="A542" s="203"/>
      <c r="B542" s="203"/>
      <c r="C542" s="204"/>
      <c r="D542" s="204"/>
      <c r="E542" s="205"/>
      <c r="F542" s="203"/>
      <c r="G542" s="205"/>
      <c r="H542" s="205"/>
      <c r="I542" s="206"/>
      <c r="J542" s="207"/>
      <c r="K542" s="208"/>
    </row>
    <row r="543" spans="1:11" x14ac:dyDescent="0.25">
      <c r="A543" s="203"/>
      <c r="B543" s="203"/>
      <c r="C543" s="204"/>
      <c r="D543" s="204"/>
      <c r="E543" s="205"/>
      <c r="F543" s="203"/>
      <c r="G543" s="205"/>
      <c r="H543" s="205"/>
      <c r="I543" s="206"/>
      <c r="J543" s="207"/>
      <c r="K543" s="208"/>
    </row>
    <row r="544" spans="1:11" x14ac:dyDescent="0.25">
      <c r="A544" s="203"/>
      <c r="B544" s="203"/>
      <c r="C544" s="204"/>
      <c r="D544" s="204"/>
      <c r="E544" s="205"/>
      <c r="F544" s="203"/>
      <c r="G544" s="205"/>
      <c r="H544" s="205"/>
      <c r="I544" s="206"/>
      <c r="J544" s="207"/>
      <c r="K544" s="208"/>
    </row>
    <row r="545" spans="1:11" x14ac:dyDescent="0.25">
      <c r="A545" s="203"/>
      <c r="B545" s="203"/>
      <c r="C545" s="204"/>
      <c r="D545" s="204"/>
      <c r="E545" s="205"/>
      <c r="F545" s="203"/>
      <c r="G545" s="205"/>
      <c r="H545" s="205"/>
      <c r="I545" s="206"/>
      <c r="J545" s="207"/>
      <c r="K545" s="208"/>
    </row>
    <row r="546" spans="1:11" x14ac:dyDescent="0.25">
      <c r="A546" s="203"/>
      <c r="B546" s="203"/>
      <c r="C546" s="204"/>
      <c r="D546" s="204"/>
      <c r="E546" s="205"/>
      <c r="F546" s="203"/>
      <c r="G546" s="205"/>
      <c r="H546" s="205"/>
      <c r="I546" s="206"/>
      <c r="J546" s="207"/>
      <c r="K546" s="208"/>
    </row>
    <row r="547" spans="1:11" x14ac:dyDescent="0.25">
      <c r="A547" s="203"/>
      <c r="B547" s="203"/>
      <c r="C547" s="204"/>
      <c r="D547" s="204"/>
      <c r="E547" s="205"/>
      <c r="F547" s="203"/>
      <c r="G547" s="205"/>
      <c r="H547" s="205"/>
      <c r="I547" s="206"/>
      <c r="J547" s="207"/>
      <c r="K547" s="208"/>
    </row>
    <row r="548" spans="1:11" x14ac:dyDescent="0.25">
      <c r="A548" s="203"/>
      <c r="B548" s="203"/>
      <c r="C548" s="204"/>
      <c r="D548" s="204"/>
      <c r="E548" s="205"/>
      <c r="F548" s="203"/>
      <c r="G548" s="205"/>
      <c r="H548" s="205"/>
      <c r="I548" s="206"/>
      <c r="J548" s="207"/>
      <c r="K548" s="208"/>
    </row>
    <row r="549" spans="1:11" x14ac:dyDescent="0.25">
      <c r="A549" s="203"/>
      <c r="B549" s="203"/>
      <c r="C549" s="204"/>
      <c r="D549" s="204"/>
      <c r="E549" s="205"/>
      <c r="F549" s="203"/>
      <c r="G549" s="205"/>
      <c r="H549" s="205"/>
      <c r="I549" s="206"/>
      <c r="J549" s="207"/>
      <c r="K549" s="208"/>
    </row>
    <row r="550" spans="1:11" x14ac:dyDescent="0.25">
      <c r="A550" s="203"/>
      <c r="B550" s="203"/>
      <c r="C550" s="204"/>
      <c r="D550" s="204"/>
      <c r="E550" s="205"/>
      <c r="F550" s="203"/>
      <c r="G550" s="205"/>
      <c r="H550" s="205"/>
      <c r="I550" s="206"/>
      <c r="J550" s="207"/>
      <c r="K550" s="208"/>
    </row>
    <row r="551" spans="1:11" x14ac:dyDescent="0.25">
      <c r="A551" s="203"/>
      <c r="B551" s="203"/>
      <c r="C551" s="204"/>
      <c r="D551" s="204"/>
      <c r="E551" s="205"/>
      <c r="F551" s="203"/>
      <c r="G551" s="205"/>
      <c r="H551" s="205"/>
      <c r="I551" s="206"/>
      <c r="J551" s="207"/>
      <c r="K551" s="208"/>
    </row>
    <row r="552" spans="1:11" x14ac:dyDescent="0.25">
      <c r="A552" s="203"/>
      <c r="B552" s="203"/>
      <c r="C552" s="204"/>
      <c r="D552" s="204"/>
      <c r="E552" s="205"/>
      <c r="F552" s="203"/>
      <c r="G552" s="205"/>
      <c r="H552" s="205"/>
      <c r="I552" s="206"/>
      <c r="J552" s="207"/>
      <c r="K552" s="208"/>
    </row>
    <row r="553" spans="1:11" x14ac:dyDescent="0.25">
      <c r="A553" s="203"/>
      <c r="B553" s="203"/>
      <c r="C553" s="204"/>
      <c r="D553" s="204"/>
      <c r="E553" s="205"/>
      <c r="F553" s="203"/>
      <c r="G553" s="205"/>
      <c r="H553" s="205"/>
      <c r="I553" s="206"/>
      <c r="J553" s="207"/>
      <c r="K553" s="208"/>
    </row>
    <row r="554" spans="1:11" x14ac:dyDescent="0.25">
      <c r="A554" s="203"/>
      <c r="B554" s="203"/>
      <c r="C554" s="204"/>
      <c r="D554" s="204"/>
      <c r="E554" s="205"/>
      <c r="F554" s="203"/>
      <c r="G554" s="205"/>
      <c r="H554" s="205"/>
      <c r="I554" s="206"/>
      <c r="J554" s="207"/>
      <c r="K554" s="208"/>
    </row>
    <row r="555" spans="1:11" x14ac:dyDescent="0.25">
      <c r="A555" s="203"/>
      <c r="B555" s="203"/>
      <c r="C555" s="204"/>
      <c r="D555" s="204"/>
      <c r="E555" s="205"/>
      <c r="F555" s="203"/>
      <c r="G555" s="205"/>
      <c r="H555" s="205"/>
      <c r="I555" s="206"/>
      <c r="J555" s="207"/>
      <c r="K555" s="208"/>
    </row>
    <row r="556" spans="1:11" x14ac:dyDescent="0.25">
      <c r="A556" s="203"/>
      <c r="B556" s="203"/>
      <c r="C556" s="204"/>
      <c r="D556" s="204"/>
      <c r="E556" s="205"/>
      <c r="F556" s="203"/>
      <c r="G556" s="205"/>
      <c r="H556" s="205"/>
      <c r="I556" s="206"/>
      <c r="J556" s="207"/>
      <c r="K556" s="208"/>
    </row>
    <row r="557" spans="1:11" x14ac:dyDescent="0.25">
      <c r="A557" s="203"/>
      <c r="B557" s="203"/>
      <c r="C557" s="204"/>
      <c r="D557" s="204"/>
      <c r="E557" s="205"/>
      <c r="F557" s="203"/>
      <c r="G557" s="205"/>
      <c r="H557" s="205"/>
      <c r="I557" s="206"/>
      <c r="J557" s="207"/>
      <c r="K557" s="208"/>
    </row>
    <row r="558" spans="1:11" x14ac:dyDescent="0.25">
      <c r="A558" s="203"/>
      <c r="B558" s="203"/>
      <c r="C558" s="204"/>
      <c r="D558" s="204"/>
      <c r="E558" s="205"/>
      <c r="F558" s="203"/>
      <c r="G558" s="205"/>
      <c r="H558" s="205"/>
      <c r="I558" s="206"/>
      <c r="J558" s="207"/>
      <c r="K558" s="208"/>
    </row>
    <row r="559" spans="1:11" x14ac:dyDescent="0.25">
      <c r="A559" s="203"/>
      <c r="B559" s="203"/>
      <c r="C559" s="204"/>
      <c r="D559" s="204"/>
      <c r="E559" s="205"/>
      <c r="F559" s="203"/>
      <c r="G559" s="205"/>
      <c r="H559" s="205"/>
      <c r="I559" s="206"/>
      <c r="J559" s="207"/>
      <c r="K559" s="208"/>
    </row>
    <row r="560" spans="1:11" x14ac:dyDescent="0.25">
      <c r="A560" s="203"/>
      <c r="B560" s="203"/>
      <c r="C560" s="204"/>
      <c r="D560" s="204"/>
      <c r="E560" s="205"/>
      <c r="F560" s="203"/>
      <c r="G560" s="205"/>
      <c r="H560" s="205"/>
      <c r="I560" s="206"/>
      <c r="J560" s="207"/>
      <c r="K560" s="208"/>
    </row>
    <row r="561" spans="1:11" x14ac:dyDescent="0.25">
      <c r="A561" s="203"/>
      <c r="B561" s="203"/>
      <c r="C561" s="204"/>
      <c r="D561" s="204"/>
      <c r="E561" s="205"/>
      <c r="F561" s="203"/>
      <c r="G561" s="205"/>
      <c r="H561" s="205"/>
      <c r="I561" s="206"/>
      <c r="J561" s="207"/>
      <c r="K561" s="208"/>
    </row>
    <row r="562" spans="1:11" x14ac:dyDescent="0.25">
      <c r="A562" s="203"/>
      <c r="B562" s="203"/>
      <c r="C562" s="204"/>
      <c r="D562" s="204"/>
      <c r="E562" s="205"/>
      <c r="F562" s="203"/>
      <c r="G562" s="205"/>
      <c r="H562" s="205"/>
      <c r="I562" s="206"/>
      <c r="J562" s="207"/>
      <c r="K562" s="208"/>
    </row>
    <row r="563" spans="1:11" x14ac:dyDescent="0.25">
      <c r="A563" s="203"/>
      <c r="B563" s="203"/>
      <c r="C563" s="204"/>
      <c r="D563" s="204"/>
      <c r="E563" s="205"/>
      <c r="F563" s="203"/>
      <c r="G563" s="205"/>
      <c r="H563" s="205"/>
      <c r="I563" s="206"/>
      <c r="J563" s="207"/>
      <c r="K563" s="208"/>
    </row>
    <row r="564" spans="1:11" x14ac:dyDescent="0.25">
      <c r="A564" s="203"/>
      <c r="B564" s="203"/>
      <c r="C564" s="204"/>
      <c r="D564" s="204"/>
      <c r="E564" s="205"/>
      <c r="F564" s="203"/>
      <c r="G564" s="205"/>
      <c r="H564" s="205"/>
      <c r="I564" s="206"/>
      <c r="J564" s="207"/>
      <c r="K564" s="208"/>
    </row>
    <row r="565" spans="1:11" x14ac:dyDescent="0.25">
      <c r="A565" s="203"/>
      <c r="B565" s="203"/>
      <c r="C565" s="204"/>
      <c r="D565" s="204"/>
      <c r="E565" s="205"/>
      <c r="F565" s="203"/>
      <c r="G565" s="205"/>
      <c r="H565" s="205"/>
      <c r="I565" s="206"/>
      <c r="J565" s="207"/>
      <c r="K565" s="208"/>
    </row>
    <row r="566" spans="1:11" x14ac:dyDescent="0.25">
      <c r="A566" s="203"/>
      <c r="B566" s="203"/>
      <c r="C566" s="204"/>
      <c r="D566" s="204"/>
      <c r="E566" s="205"/>
      <c r="F566" s="203"/>
      <c r="G566" s="205"/>
      <c r="H566" s="205"/>
      <c r="I566" s="206"/>
      <c r="J566" s="207"/>
      <c r="K566" s="208"/>
    </row>
    <row r="567" spans="1:11" x14ac:dyDescent="0.25">
      <c r="A567" s="203"/>
      <c r="B567" s="203"/>
      <c r="C567" s="204"/>
      <c r="D567" s="204"/>
      <c r="E567" s="205"/>
      <c r="F567" s="203"/>
      <c r="G567" s="205"/>
      <c r="H567" s="205"/>
      <c r="I567" s="206"/>
      <c r="J567" s="207"/>
      <c r="K567" s="208"/>
    </row>
    <row r="568" spans="1:11" x14ac:dyDescent="0.25">
      <c r="A568" s="203"/>
      <c r="B568" s="203"/>
      <c r="C568" s="204"/>
      <c r="D568" s="204"/>
      <c r="E568" s="205"/>
      <c r="F568" s="203"/>
      <c r="G568" s="205"/>
      <c r="H568" s="205"/>
      <c r="I568" s="206"/>
      <c r="J568" s="207"/>
      <c r="K568" s="208"/>
    </row>
    <row r="569" spans="1:11" x14ac:dyDescent="0.25">
      <c r="A569" s="203"/>
      <c r="B569" s="203"/>
      <c r="C569" s="204"/>
      <c r="D569" s="204"/>
      <c r="E569" s="205"/>
      <c r="F569" s="203"/>
      <c r="G569" s="205"/>
      <c r="H569" s="205"/>
      <c r="I569" s="206"/>
      <c r="J569" s="207"/>
      <c r="K569" s="208"/>
    </row>
    <row r="570" spans="1:11" x14ac:dyDescent="0.25">
      <c r="A570" s="203"/>
      <c r="B570" s="203"/>
      <c r="C570" s="204"/>
      <c r="D570" s="204"/>
      <c r="E570" s="205"/>
      <c r="F570" s="203"/>
      <c r="G570" s="205"/>
      <c r="H570" s="205"/>
      <c r="I570" s="206"/>
      <c r="J570" s="207"/>
      <c r="K570" s="208"/>
    </row>
    <row r="571" spans="1:11" x14ac:dyDescent="0.25">
      <c r="A571" s="203"/>
      <c r="B571" s="203"/>
      <c r="C571" s="204"/>
      <c r="D571" s="204"/>
      <c r="E571" s="205"/>
      <c r="F571" s="203"/>
      <c r="G571" s="205"/>
      <c r="H571" s="205"/>
      <c r="I571" s="206"/>
      <c r="J571" s="207"/>
      <c r="K571" s="208"/>
    </row>
    <row r="572" spans="1:11" x14ac:dyDescent="0.25">
      <c r="A572" s="203"/>
      <c r="B572" s="203"/>
      <c r="C572" s="204"/>
      <c r="D572" s="204"/>
      <c r="E572" s="205"/>
      <c r="F572" s="203"/>
      <c r="G572" s="205"/>
      <c r="H572" s="205"/>
      <c r="I572" s="206"/>
      <c r="J572" s="207"/>
      <c r="K572" s="208"/>
    </row>
    <row r="573" spans="1:11" x14ac:dyDescent="0.25">
      <c r="A573" s="203"/>
      <c r="B573" s="203"/>
      <c r="C573" s="204"/>
      <c r="D573" s="204"/>
      <c r="E573" s="205"/>
      <c r="F573" s="203"/>
      <c r="G573" s="205"/>
      <c r="H573" s="205"/>
      <c r="I573" s="206"/>
      <c r="J573" s="207"/>
      <c r="K573" s="208"/>
    </row>
    <row r="574" spans="1:11" x14ac:dyDescent="0.25">
      <c r="A574" s="203"/>
      <c r="B574" s="203"/>
      <c r="C574" s="204"/>
      <c r="D574" s="204"/>
      <c r="E574" s="205"/>
      <c r="F574" s="203"/>
      <c r="G574" s="205"/>
      <c r="H574" s="205"/>
      <c r="I574" s="206"/>
      <c r="J574" s="207"/>
      <c r="K574" s="208"/>
    </row>
    <row r="575" spans="1:11" x14ac:dyDescent="0.25">
      <c r="A575" s="203"/>
      <c r="B575" s="203"/>
      <c r="C575" s="204"/>
      <c r="D575" s="204"/>
      <c r="E575" s="205"/>
      <c r="F575" s="203"/>
      <c r="G575" s="205"/>
      <c r="H575" s="205"/>
      <c r="I575" s="206"/>
      <c r="J575" s="207"/>
      <c r="K575" s="208"/>
    </row>
    <row r="576" spans="1:11" x14ac:dyDescent="0.25">
      <c r="A576" s="203"/>
      <c r="B576" s="203"/>
      <c r="C576" s="204"/>
      <c r="D576" s="204"/>
      <c r="E576" s="205"/>
      <c r="F576" s="203"/>
      <c r="G576" s="205"/>
      <c r="H576" s="205"/>
      <c r="I576" s="206"/>
      <c r="J576" s="207"/>
      <c r="K576" s="208"/>
    </row>
    <row r="577" spans="1:11" x14ac:dyDescent="0.25">
      <c r="A577" s="203"/>
      <c r="B577" s="203"/>
      <c r="C577" s="204"/>
      <c r="D577" s="204"/>
      <c r="E577" s="205"/>
      <c r="F577" s="203"/>
      <c r="G577" s="205"/>
      <c r="H577" s="205"/>
      <c r="I577" s="206"/>
      <c r="J577" s="207"/>
      <c r="K577" s="208"/>
    </row>
    <row r="578" spans="1:11" x14ac:dyDescent="0.25">
      <c r="A578" s="203"/>
      <c r="B578" s="203"/>
      <c r="C578" s="204"/>
      <c r="D578" s="204"/>
      <c r="E578" s="205"/>
      <c r="F578" s="203"/>
      <c r="G578" s="205"/>
      <c r="H578" s="205"/>
      <c r="I578" s="206"/>
      <c r="J578" s="207"/>
      <c r="K578" s="208"/>
    </row>
    <row r="579" spans="1:11" x14ac:dyDescent="0.25">
      <c r="A579" s="203"/>
      <c r="B579" s="203"/>
      <c r="C579" s="204"/>
      <c r="D579" s="204"/>
      <c r="E579" s="205"/>
      <c r="F579" s="203"/>
      <c r="G579" s="205"/>
      <c r="H579" s="205"/>
      <c r="I579" s="206"/>
      <c r="J579" s="207"/>
      <c r="K579" s="208"/>
    </row>
    <row r="580" spans="1:11" x14ac:dyDescent="0.25">
      <c r="A580" s="203"/>
      <c r="B580" s="203"/>
      <c r="C580" s="204"/>
      <c r="D580" s="204"/>
      <c r="E580" s="205"/>
      <c r="F580" s="203"/>
      <c r="G580" s="205"/>
      <c r="H580" s="205"/>
      <c r="I580" s="206"/>
      <c r="J580" s="207"/>
      <c r="K580" s="208"/>
    </row>
    <row r="581" spans="1:11" x14ac:dyDescent="0.25">
      <c r="A581" s="203"/>
      <c r="B581" s="203"/>
      <c r="C581" s="204"/>
      <c r="D581" s="204"/>
      <c r="E581" s="205"/>
      <c r="F581" s="203"/>
      <c r="G581" s="205"/>
      <c r="H581" s="205"/>
      <c r="I581" s="206"/>
      <c r="J581" s="207"/>
      <c r="K581" s="208"/>
    </row>
    <row r="582" spans="1:11" x14ac:dyDescent="0.25">
      <c r="A582" s="203"/>
      <c r="B582" s="203"/>
      <c r="C582" s="204"/>
      <c r="D582" s="204"/>
      <c r="E582" s="205"/>
      <c r="F582" s="203"/>
      <c r="G582" s="205"/>
      <c r="H582" s="205"/>
      <c r="I582" s="206"/>
      <c r="J582" s="207"/>
      <c r="K582" s="208"/>
    </row>
    <row r="583" spans="1:11" x14ac:dyDescent="0.25">
      <c r="A583" s="203"/>
      <c r="B583" s="203"/>
      <c r="C583" s="204"/>
      <c r="D583" s="204"/>
      <c r="E583" s="205"/>
      <c r="F583" s="203"/>
      <c r="G583" s="205"/>
      <c r="H583" s="205"/>
      <c r="I583" s="206"/>
      <c r="J583" s="207"/>
      <c r="K583" s="208"/>
    </row>
    <row r="584" spans="1:11" x14ac:dyDescent="0.25">
      <c r="A584" s="203"/>
      <c r="B584" s="203"/>
      <c r="C584" s="204"/>
      <c r="D584" s="204"/>
      <c r="E584" s="205"/>
      <c r="F584" s="203"/>
      <c r="G584" s="205"/>
      <c r="H584" s="205"/>
      <c r="I584" s="206"/>
      <c r="J584" s="207"/>
      <c r="K584" s="208"/>
    </row>
    <row r="585" spans="1:11" x14ac:dyDescent="0.25">
      <c r="A585" s="203"/>
      <c r="B585" s="203"/>
      <c r="C585" s="204"/>
      <c r="D585" s="204"/>
      <c r="E585" s="205"/>
      <c r="F585" s="203"/>
      <c r="G585" s="205"/>
      <c r="H585" s="205"/>
      <c r="I585" s="206"/>
      <c r="J585" s="207"/>
      <c r="K585" s="208"/>
    </row>
    <row r="586" spans="1:11" x14ac:dyDescent="0.25">
      <c r="A586" s="203"/>
      <c r="B586" s="203"/>
      <c r="C586" s="204"/>
      <c r="D586" s="204"/>
      <c r="E586" s="205"/>
      <c r="F586" s="203"/>
      <c r="G586" s="205"/>
      <c r="H586" s="205"/>
      <c r="I586" s="206"/>
      <c r="J586" s="207"/>
      <c r="K586" s="208"/>
    </row>
    <row r="587" spans="1:11" x14ac:dyDescent="0.25">
      <c r="A587" s="203"/>
      <c r="B587" s="203"/>
      <c r="C587" s="204"/>
      <c r="D587" s="204"/>
      <c r="E587" s="205"/>
      <c r="F587" s="203"/>
      <c r="G587" s="205"/>
      <c r="H587" s="205"/>
      <c r="I587" s="206"/>
      <c r="J587" s="207"/>
      <c r="K587" s="208"/>
    </row>
    <row r="588" spans="1:11" x14ac:dyDescent="0.25">
      <c r="A588" s="203"/>
      <c r="B588" s="203"/>
      <c r="C588" s="204"/>
      <c r="D588" s="204"/>
      <c r="E588" s="205"/>
      <c r="F588" s="203"/>
      <c r="G588" s="205"/>
      <c r="H588" s="205"/>
      <c r="I588" s="206"/>
      <c r="J588" s="207"/>
      <c r="K588" s="208"/>
    </row>
    <row r="589" spans="1:11" x14ac:dyDescent="0.25">
      <c r="A589" s="203"/>
      <c r="B589" s="203"/>
      <c r="C589" s="204"/>
      <c r="D589" s="204"/>
      <c r="E589" s="205"/>
      <c r="F589" s="203"/>
      <c r="G589" s="205"/>
      <c r="H589" s="205"/>
      <c r="I589" s="206"/>
      <c r="J589" s="207"/>
      <c r="K589" s="208"/>
    </row>
    <row r="590" spans="1:11" x14ac:dyDescent="0.25">
      <c r="A590" s="203"/>
      <c r="B590" s="203"/>
      <c r="C590" s="204"/>
      <c r="D590" s="204"/>
      <c r="E590" s="205"/>
      <c r="F590" s="203"/>
      <c r="G590" s="205"/>
      <c r="H590" s="205"/>
      <c r="I590" s="206"/>
      <c r="J590" s="207"/>
      <c r="K590" s="208"/>
    </row>
    <row r="591" spans="1:11" x14ac:dyDescent="0.25">
      <c r="A591" s="203"/>
      <c r="B591" s="203"/>
      <c r="C591" s="204"/>
      <c r="D591" s="204"/>
      <c r="E591" s="205"/>
      <c r="F591" s="203"/>
      <c r="G591" s="205"/>
      <c r="H591" s="205"/>
      <c r="I591" s="206"/>
      <c r="J591" s="207"/>
      <c r="K591" s="208"/>
    </row>
    <row r="592" spans="1:11" x14ac:dyDescent="0.25">
      <c r="A592" s="203"/>
      <c r="B592" s="203"/>
      <c r="C592" s="204"/>
      <c r="D592" s="204"/>
      <c r="E592" s="205"/>
      <c r="F592" s="203"/>
      <c r="G592" s="205"/>
      <c r="H592" s="205"/>
      <c r="I592" s="206"/>
      <c r="J592" s="207"/>
      <c r="K592" s="208"/>
    </row>
    <row r="593" spans="1:11" x14ac:dyDescent="0.25">
      <c r="A593" s="203"/>
      <c r="B593" s="203"/>
      <c r="C593" s="204"/>
      <c r="D593" s="204"/>
      <c r="E593" s="205"/>
      <c r="F593" s="203"/>
      <c r="G593" s="205"/>
      <c r="H593" s="205"/>
      <c r="I593" s="206"/>
      <c r="J593" s="207"/>
      <c r="K593" s="208"/>
    </row>
    <row r="594" spans="1:11" x14ac:dyDescent="0.25">
      <c r="A594" s="203"/>
      <c r="B594" s="203"/>
      <c r="C594" s="204"/>
      <c r="D594" s="204"/>
      <c r="E594" s="205"/>
      <c r="F594" s="203"/>
      <c r="G594" s="205"/>
      <c r="H594" s="205"/>
      <c r="I594" s="206"/>
      <c r="J594" s="207"/>
      <c r="K594" s="208"/>
    </row>
    <row r="595" spans="1:11" x14ac:dyDescent="0.25">
      <c r="A595" s="203"/>
      <c r="B595" s="203"/>
      <c r="C595" s="204"/>
      <c r="D595" s="204"/>
      <c r="E595" s="205"/>
      <c r="F595" s="203"/>
      <c r="G595" s="205"/>
      <c r="H595" s="205"/>
      <c r="I595" s="206"/>
      <c r="J595" s="207"/>
      <c r="K595" s="208"/>
    </row>
    <row r="596" spans="1:11" x14ac:dyDescent="0.25">
      <c r="A596" s="203"/>
      <c r="B596" s="203"/>
      <c r="C596" s="204"/>
      <c r="D596" s="204"/>
      <c r="E596" s="205"/>
      <c r="F596" s="203"/>
      <c r="G596" s="205"/>
      <c r="H596" s="205"/>
      <c r="I596" s="206"/>
      <c r="J596" s="207"/>
      <c r="K596" s="208"/>
    </row>
    <row r="597" spans="1:11" x14ac:dyDescent="0.25">
      <c r="A597" s="203"/>
      <c r="B597" s="203"/>
      <c r="C597" s="204"/>
      <c r="D597" s="204"/>
      <c r="E597" s="205"/>
      <c r="F597" s="203"/>
      <c r="G597" s="205"/>
      <c r="H597" s="205"/>
      <c r="I597" s="206"/>
      <c r="J597" s="207"/>
      <c r="K597" s="208"/>
    </row>
    <row r="598" spans="1:11" x14ac:dyDescent="0.25">
      <c r="A598" s="203"/>
      <c r="B598" s="203"/>
      <c r="C598" s="204"/>
      <c r="D598" s="204"/>
      <c r="E598" s="205"/>
      <c r="F598" s="203"/>
      <c r="G598" s="205"/>
      <c r="H598" s="205"/>
      <c r="I598" s="206"/>
      <c r="J598" s="207"/>
      <c r="K598" s="208"/>
    </row>
    <row r="599" spans="1:11" x14ac:dyDescent="0.25">
      <c r="A599" s="203"/>
      <c r="B599" s="203"/>
      <c r="C599" s="204"/>
      <c r="D599" s="204"/>
      <c r="E599" s="205"/>
      <c r="F599" s="203"/>
      <c r="G599" s="205"/>
      <c r="H599" s="205"/>
      <c r="I599" s="206"/>
      <c r="J599" s="207"/>
      <c r="K599" s="208"/>
    </row>
    <row r="600" spans="1:11" x14ac:dyDescent="0.25">
      <c r="A600" s="203"/>
      <c r="B600" s="203"/>
      <c r="C600" s="204"/>
      <c r="D600" s="204"/>
      <c r="E600" s="205"/>
      <c r="F600" s="203"/>
      <c r="G600" s="205"/>
      <c r="H600" s="205"/>
      <c r="I600" s="206"/>
      <c r="J600" s="207"/>
      <c r="K600" s="208"/>
    </row>
    <row r="601" spans="1:11" x14ac:dyDescent="0.25">
      <c r="A601" s="203"/>
      <c r="B601" s="203"/>
      <c r="C601" s="204"/>
      <c r="D601" s="204"/>
      <c r="E601" s="205"/>
      <c r="F601" s="203"/>
      <c r="G601" s="205"/>
      <c r="H601" s="205"/>
      <c r="I601" s="206"/>
      <c r="J601" s="207"/>
      <c r="K601" s="208"/>
    </row>
    <row r="602" spans="1:11" x14ac:dyDescent="0.25">
      <c r="A602" s="203"/>
      <c r="B602" s="203"/>
      <c r="C602" s="204"/>
      <c r="D602" s="204"/>
      <c r="E602" s="205"/>
      <c r="F602" s="203"/>
      <c r="G602" s="205"/>
      <c r="H602" s="205"/>
      <c r="I602" s="206"/>
      <c r="J602" s="207"/>
      <c r="K602" s="208"/>
    </row>
    <row r="603" spans="1:11" x14ac:dyDescent="0.25">
      <c r="A603" s="203"/>
      <c r="B603" s="203"/>
      <c r="C603" s="204"/>
      <c r="D603" s="204"/>
      <c r="E603" s="205"/>
      <c r="F603" s="203"/>
      <c r="G603" s="205"/>
      <c r="H603" s="205"/>
      <c r="I603" s="206"/>
      <c r="J603" s="207"/>
      <c r="K603" s="208"/>
    </row>
    <row r="604" spans="1:11" x14ac:dyDescent="0.25">
      <c r="A604" s="203"/>
      <c r="B604" s="203"/>
      <c r="C604" s="204"/>
      <c r="D604" s="204"/>
      <c r="E604" s="205"/>
      <c r="F604" s="203"/>
      <c r="G604" s="205"/>
      <c r="H604" s="205"/>
      <c r="I604" s="206"/>
      <c r="J604" s="207"/>
      <c r="K604" s="208"/>
    </row>
    <row r="605" spans="1:11" x14ac:dyDescent="0.25">
      <c r="A605" s="203"/>
      <c r="B605" s="203"/>
      <c r="C605" s="204"/>
      <c r="D605" s="204"/>
      <c r="E605" s="205"/>
      <c r="F605" s="203"/>
      <c r="G605" s="205"/>
      <c r="H605" s="205"/>
      <c r="I605" s="206"/>
      <c r="J605" s="207"/>
      <c r="K605" s="208"/>
    </row>
    <row r="606" spans="1:11" x14ac:dyDescent="0.25">
      <c r="A606" s="203"/>
      <c r="B606" s="203"/>
      <c r="C606" s="204"/>
      <c r="D606" s="204"/>
      <c r="E606" s="205"/>
      <c r="F606" s="203"/>
      <c r="G606" s="205"/>
      <c r="H606" s="205"/>
      <c r="I606" s="206"/>
      <c r="J606" s="207"/>
      <c r="K606" s="208"/>
    </row>
    <row r="607" spans="1:11" x14ac:dyDescent="0.25">
      <c r="A607" s="203"/>
      <c r="B607" s="203"/>
      <c r="C607" s="204"/>
      <c r="D607" s="204"/>
      <c r="E607" s="205"/>
      <c r="F607" s="203"/>
      <c r="G607" s="205"/>
      <c r="H607" s="205"/>
      <c r="I607" s="206"/>
      <c r="J607" s="207"/>
      <c r="K607" s="208"/>
    </row>
    <row r="608" spans="1:11" x14ac:dyDescent="0.25">
      <c r="A608" s="203"/>
      <c r="B608" s="203"/>
      <c r="C608" s="204"/>
      <c r="D608" s="204"/>
      <c r="E608" s="205"/>
      <c r="F608" s="203"/>
      <c r="G608" s="205"/>
      <c r="H608" s="205"/>
      <c r="I608" s="206"/>
      <c r="J608" s="207"/>
      <c r="K608" s="208"/>
    </row>
    <row r="609" spans="1:11" x14ac:dyDescent="0.25">
      <c r="A609" s="203"/>
      <c r="B609" s="203"/>
      <c r="C609" s="204"/>
      <c r="D609" s="204"/>
      <c r="E609" s="205"/>
      <c r="F609" s="203"/>
      <c r="G609" s="205"/>
      <c r="H609" s="205"/>
      <c r="I609" s="206"/>
      <c r="J609" s="207"/>
      <c r="K609" s="208"/>
    </row>
    <row r="610" spans="1:11" x14ac:dyDescent="0.25">
      <c r="A610" s="203"/>
      <c r="B610" s="203"/>
      <c r="C610" s="204"/>
      <c r="D610" s="204"/>
      <c r="E610" s="205"/>
      <c r="F610" s="203"/>
      <c r="G610" s="205"/>
      <c r="H610" s="205"/>
      <c r="I610" s="206"/>
      <c r="J610" s="207"/>
      <c r="K610" s="208"/>
    </row>
    <row r="611" spans="1:11" x14ac:dyDescent="0.25">
      <c r="A611" s="203"/>
      <c r="B611" s="203"/>
      <c r="C611" s="204"/>
      <c r="D611" s="204"/>
      <c r="E611" s="205"/>
      <c r="F611" s="203"/>
      <c r="G611" s="205"/>
      <c r="H611" s="205"/>
      <c r="I611" s="206"/>
      <c r="J611" s="207"/>
      <c r="K611" s="208"/>
    </row>
    <row r="612" spans="1:11" x14ac:dyDescent="0.25">
      <c r="A612" s="203"/>
      <c r="B612" s="203"/>
      <c r="C612" s="204"/>
      <c r="D612" s="204"/>
      <c r="E612" s="205"/>
      <c r="F612" s="203"/>
      <c r="G612" s="205"/>
      <c r="H612" s="205"/>
      <c r="I612" s="206"/>
      <c r="J612" s="207"/>
      <c r="K612" s="208"/>
    </row>
    <row r="613" spans="1:11" x14ac:dyDescent="0.25">
      <c r="A613" s="203"/>
      <c r="B613" s="203"/>
      <c r="C613" s="204"/>
      <c r="D613" s="204"/>
      <c r="E613" s="205"/>
      <c r="F613" s="203"/>
      <c r="G613" s="205"/>
      <c r="H613" s="205"/>
      <c r="I613" s="206"/>
      <c r="J613" s="207"/>
      <c r="K613" s="208"/>
    </row>
    <row r="614" spans="1:11" x14ac:dyDescent="0.25">
      <c r="A614" s="203"/>
      <c r="B614" s="203"/>
      <c r="C614" s="204"/>
      <c r="D614" s="204"/>
      <c r="E614" s="205"/>
      <c r="F614" s="203"/>
      <c r="G614" s="205"/>
      <c r="H614" s="205"/>
      <c r="I614" s="206"/>
      <c r="J614" s="207"/>
      <c r="K614" s="208"/>
    </row>
    <row r="615" spans="1:11" x14ac:dyDescent="0.25">
      <c r="A615" s="203"/>
      <c r="B615" s="203"/>
      <c r="C615" s="204"/>
      <c r="D615" s="204"/>
      <c r="E615" s="205"/>
      <c r="F615" s="203"/>
      <c r="G615" s="205"/>
      <c r="H615" s="205"/>
      <c r="I615" s="206"/>
      <c r="J615" s="207"/>
      <c r="K615" s="208"/>
    </row>
    <row r="616" spans="1:11" x14ac:dyDescent="0.25">
      <c r="A616" s="203"/>
      <c r="B616" s="203"/>
      <c r="C616" s="204"/>
      <c r="D616" s="204"/>
      <c r="E616" s="205"/>
      <c r="F616" s="203"/>
      <c r="G616" s="205"/>
      <c r="H616" s="205"/>
      <c r="I616" s="206"/>
      <c r="J616" s="207"/>
      <c r="K616" s="208"/>
    </row>
    <row r="617" spans="1:11" x14ac:dyDescent="0.25">
      <c r="A617" s="203"/>
      <c r="B617" s="203"/>
      <c r="C617" s="204"/>
      <c r="D617" s="204"/>
      <c r="E617" s="205"/>
      <c r="F617" s="203"/>
      <c r="G617" s="205"/>
      <c r="H617" s="205"/>
      <c r="I617" s="206"/>
      <c r="J617" s="207"/>
      <c r="K617" s="208"/>
    </row>
    <row r="618" spans="1:11" x14ac:dyDescent="0.25">
      <c r="A618" s="203"/>
      <c r="B618" s="203"/>
      <c r="C618" s="204"/>
      <c r="D618" s="204"/>
      <c r="E618" s="205"/>
      <c r="F618" s="203"/>
      <c r="G618" s="205"/>
      <c r="H618" s="205"/>
      <c r="I618" s="206"/>
      <c r="J618" s="207"/>
      <c r="K618" s="208"/>
    </row>
    <row r="619" spans="1:11" x14ac:dyDescent="0.25">
      <c r="A619" s="203"/>
      <c r="B619" s="203"/>
      <c r="C619" s="204"/>
      <c r="D619" s="204"/>
      <c r="E619" s="205"/>
      <c r="F619" s="203"/>
      <c r="G619" s="205"/>
      <c r="H619" s="205"/>
      <c r="I619" s="206"/>
      <c r="J619" s="207"/>
      <c r="K619" s="208"/>
    </row>
    <row r="620" spans="1:11" x14ac:dyDescent="0.25">
      <c r="A620" s="203"/>
      <c r="B620" s="203"/>
      <c r="C620" s="204"/>
      <c r="D620" s="204"/>
      <c r="E620" s="205"/>
      <c r="F620" s="203"/>
      <c r="G620" s="205"/>
      <c r="H620" s="205"/>
      <c r="I620" s="206"/>
      <c r="J620" s="207"/>
      <c r="K620" s="208"/>
    </row>
    <row r="621" spans="1:11" x14ac:dyDescent="0.25">
      <c r="A621" s="203"/>
      <c r="B621" s="203"/>
      <c r="C621" s="204"/>
      <c r="D621" s="204"/>
      <c r="E621" s="205"/>
      <c r="F621" s="203"/>
      <c r="G621" s="205"/>
      <c r="H621" s="205"/>
      <c r="I621" s="206"/>
      <c r="J621" s="207"/>
      <c r="K621" s="208"/>
    </row>
    <row r="622" spans="1:11" x14ac:dyDescent="0.25">
      <c r="A622" s="203"/>
      <c r="B622" s="203"/>
      <c r="C622" s="204"/>
      <c r="D622" s="204"/>
      <c r="E622" s="205"/>
      <c r="F622" s="203"/>
      <c r="G622" s="205"/>
      <c r="H622" s="205"/>
      <c r="I622" s="206"/>
      <c r="J622" s="207"/>
      <c r="K622" s="208"/>
    </row>
    <row r="623" spans="1:11" x14ac:dyDescent="0.25">
      <c r="A623" s="203"/>
      <c r="B623" s="203"/>
      <c r="C623" s="204"/>
      <c r="D623" s="204"/>
      <c r="E623" s="205"/>
      <c r="F623" s="203"/>
      <c r="G623" s="205"/>
      <c r="H623" s="205"/>
      <c r="I623" s="206"/>
      <c r="J623" s="207"/>
      <c r="K623" s="208"/>
    </row>
    <row r="624" spans="1:11" x14ac:dyDescent="0.25">
      <c r="A624" s="203"/>
      <c r="B624" s="203"/>
      <c r="C624" s="204"/>
      <c r="D624" s="204"/>
      <c r="E624" s="205"/>
      <c r="F624" s="203"/>
      <c r="G624" s="205"/>
      <c r="H624" s="205"/>
      <c r="I624" s="206"/>
      <c r="J624" s="207"/>
      <c r="K624" s="208"/>
    </row>
    <row r="625" spans="1:11" x14ac:dyDescent="0.25">
      <c r="A625" s="203"/>
      <c r="B625" s="203"/>
      <c r="C625" s="204"/>
      <c r="D625" s="204"/>
      <c r="E625" s="205"/>
      <c r="F625" s="203"/>
      <c r="G625" s="205"/>
      <c r="H625" s="205"/>
      <c r="I625" s="206"/>
      <c r="J625" s="207"/>
      <c r="K625" s="208"/>
    </row>
    <row r="626" spans="1:11" x14ac:dyDescent="0.25">
      <c r="A626" s="203"/>
      <c r="B626" s="203"/>
      <c r="C626" s="204"/>
      <c r="D626" s="204"/>
      <c r="E626" s="205"/>
      <c r="F626" s="203"/>
      <c r="G626" s="205"/>
      <c r="H626" s="205"/>
      <c r="I626" s="206"/>
      <c r="J626" s="207"/>
      <c r="K626" s="208"/>
    </row>
    <row r="627" spans="1:11" x14ac:dyDescent="0.25">
      <c r="A627" s="203"/>
      <c r="B627" s="203"/>
      <c r="C627" s="204"/>
      <c r="D627" s="204"/>
      <c r="E627" s="205"/>
      <c r="F627" s="203"/>
      <c r="G627" s="205"/>
      <c r="H627" s="205"/>
      <c r="I627" s="206"/>
      <c r="J627" s="207"/>
      <c r="K627" s="208"/>
    </row>
    <row r="628" spans="1:11" x14ac:dyDescent="0.25">
      <c r="A628" s="203"/>
      <c r="B628" s="203"/>
      <c r="C628" s="204"/>
      <c r="D628" s="204"/>
      <c r="E628" s="205"/>
      <c r="F628" s="203"/>
      <c r="G628" s="205"/>
      <c r="H628" s="205"/>
      <c r="I628" s="206"/>
      <c r="J628" s="207"/>
      <c r="K628" s="208"/>
    </row>
    <row r="629" spans="1:11" x14ac:dyDescent="0.25">
      <c r="A629" s="203"/>
      <c r="B629" s="203"/>
      <c r="C629" s="204"/>
      <c r="D629" s="204"/>
      <c r="E629" s="205"/>
      <c r="F629" s="203"/>
      <c r="G629" s="205"/>
      <c r="H629" s="205"/>
      <c r="I629" s="206"/>
      <c r="J629" s="207"/>
      <c r="K629" s="208"/>
    </row>
    <row r="630" spans="1:11" x14ac:dyDescent="0.25">
      <c r="A630" s="203"/>
      <c r="B630" s="203"/>
      <c r="C630" s="204"/>
      <c r="D630" s="204"/>
      <c r="E630" s="205"/>
      <c r="F630" s="203"/>
      <c r="G630" s="205"/>
      <c r="H630" s="205"/>
      <c r="I630" s="206"/>
      <c r="J630" s="207"/>
      <c r="K630" s="208"/>
    </row>
    <row r="631" spans="1:11" x14ac:dyDescent="0.25">
      <c r="A631" s="203"/>
      <c r="B631" s="203"/>
      <c r="C631" s="204"/>
      <c r="D631" s="204"/>
      <c r="E631" s="205"/>
      <c r="F631" s="203"/>
      <c r="G631" s="205"/>
      <c r="H631" s="205"/>
      <c r="I631" s="206"/>
      <c r="J631" s="207"/>
      <c r="K631" s="208"/>
    </row>
    <row r="632" spans="1:11" x14ac:dyDescent="0.25">
      <c r="A632" s="203"/>
      <c r="B632" s="203"/>
      <c r="C632" s="204"/>
      <c r="D632" s="204"/>
      <c r="E632" s="205"/>
      <c r="F632" s="203"/>
      <c r="G632" s="205"/>
      <c r="H632" s="205"/>
      <c r="I632" s="206"/>
      <c r="J632" s="207"/>
      <c r="K632" s="208"/>
    </row>
    <row r="633" spans="1:11" x14ac:dyDescent="0.25">
      <c r="A633" s="203"/>
      <c r="B633" s="203"/>
      <c r="C633" s="204"/>
      <c r="D633" s="204"/>
      <c r="E633" s="205"/>
      <c r="F633" s="203"/>
      <c r="G633" s="205"/>
      <c r="H633" s="205"/>
      <c r="I633" s="206"/>
      <c r="J633" s="207"/>
      <c r="K633" s="208"/>
    </row>
    <row r="634" spans="1:11" x14ac:dyDescent="0.25">
      <c r="A634" s="203"/>
      <c r="B634" s="203"/>
      <c r="C634" s="204"/>
      <c r="D634" s="204"/>
      <c r="E634" s="205"/>
      <c r="F634" s="203"/>
      <c r="G634" s="205"/>
      <c r="H634" s="205"/>
      <c r="I634" s="206"/>
      <c r="J634" s="207"/>
      <c r="K634" s="208"/>
    </row>
    <row r="635" spans="1:11" x14ac:dyDescent="0.25">
      <c r="A635" s="203"/>
      <c r="B635" s="203"/>
      <c r="C635" s="204"/>
      <c r="D635" s="204"/>
      <c r="E635" s="205"/>
      <c r="F635" s="203"/>
      <c r="G635" s="205"/>
      <c r="H635" s="205"/>
      <c r="I635" s="206"/>
      <c r="J635" s="207"/>
      <c r="K635" s="208"/>
    </row>
    <row r="636" spans="1:11" x14ac:dyDescent="0.25">
      <c r="A636" s="203"/>
      <c r="B636" s="203"/>
      <c r="C636" s="204"/>
      <c r="D636" s="204"/>
      <c r="E636" s="205"/>
      <c r="F636" s="203"/>
      <c r="G636" s="205"/>
      <c r="H636" s="205"/>
      <c r="I636" s="206"/>
      <c r="J636" s="207"/>
      <c r="K636" s="208"/>
    </row>
    <row r="637" spans="1:11" x14ac:dyDescent="0.25">
      <c r="A637" s="203"/>
      <c r="B637" s="203"/>
      <c r="C637" s="204"/>
      <c r="D637" s="204"/>
      <c r="E637" s="205"/>
      <c r="F637" s="203"/>
      <c r="G637" s="205"/>
      <c r="H637" s="205"/>
      <c r="I637" s="206"/>
      <c r="J637" s="207"/>
      <c r="K637" s="208"/>
    </row>
    <row r="638" spans="1:11" x14ac:dyDescent="0.25">
      <c r="A638" s="203"/>
      <c r="B638" s="203"/>
      <c r="C638" s="204"/>
      <c r="D638" s="204"/>
      <c r="E638" s="205"/>
      <c r="F638" s="203"/>
      <c r="G638" s="205"/>
      <c r="H638" s="205"/>
      <c r="I638" s="206"/>
      <c r="J638" s="207"/>
      <c r="K638" s="208"/>
    </row>
    <row r="639" spans="1:11" x14ac:dyDescent="0.25">
      <c r="A639" s="203"/>
      <c r="B639" s="203"/>
      <c r="C639" s="204"/>
      <c r="D639" s="204"/>
      <c r="E639" s="205"/>
      <c r="F639" s="203"/>
      <c r="G639" s="205"/>
      <c r="H639" s="205"/>
      <c r="I639" s="206"/>
      <c r="J639" s="207"/>
      <c r="K639" s="208"/>
    </row>
    <row r="640" spans="1:11" x14ac:dyDescent="0.25">
      <c r="A640" s="203"/>
      <c r="B640" s="203"/>
      <c r="C640" s="204"/>
      <c r="D640" s="204"/>
      <c r="E640" s="205"/>
      <c r="F640" s="203"/>
      <c r="G640" s="205"/>
      <c r="H640" s="205"/>
      <c r="I640" s="206"/>
      <c r="J640" s="207"/>
      <c r="K640" s="208"/>
    </row>
    <row r="641" spans="1:11" x14ac:dyDescent="0.25">
      <c r="A641" s="203"/>
      <c r="B641" s="203"/>
      <c r="C641" s="204"/>
      <c r="D641" s="204"/>
      <c r="E641" s="205"/>
      <c r="F641" s="203"/>
      <c r="G641" s="205"/>
      <c r="H641" s="205"/>
      <c r="I641" s="206"/>
      <c r="J641" s="207"/>
      <c r="K641" s="208"/>
    </row>
    <row r="642" spans="1:11" x14ac:dyDescent="0.25">
      <c r="A642" s="203"/>
      <c r="B642" s="203"/>
      <c r="C642" s="204"/>
      <c r="D642" s="204"/>
      <c r="E642" s="205"/>
      <c r="F642" s="203"/>
      <c r="G642" s="205"/>
      <c r="H642" s="205"/>
      <c r="I642" s="206"/>
      <c r="J642" s="207"/>
      <c r="K642" s="208"/>
    </row>
    <row r="643" spans="1:11" x14ac:dyDescent="0.25">
      <c r="A643" s="203"/>
      <c r="B643" s="203"/>
      <c r="C643" s="204"/>
      <c r="D643" s="204"/>
      <c r="E643" s="205"/>
      <c r="F643" s="203"/>
      <c r="G643" s="205"/>
      <c r="H643" s="205"/>
      <c r="I643" s="206"/>
      <c r="J643" s="207"/>
      <c r="K643" s="208"/>
    </row>
    <row r="644" spans="1:11" x14ac:dyDescent="0.25">
      <c r="A644" s="203"/>
      <c r="B644" s="203"/>
      <c r="C644" s="204"/>
      <c r="D644" s="204"/>
      <c r="E644" s="205"/>
      <c r="F644" s="203"/>
      <c r="G644" s="205"/>
      <c r="H644" s="205"/>
      <c r="I644" s="206"/>
      <c r="J644" s="207"/>
      <c r="K644" s="208"/>
    </row>
    <row r="645" spans="1:11" x14ac:dyDescent="0.25">
      <c r="A645" s="203"/>
      <c r="B645" s="203"/>
      <c r="C645" s="204"/>
      <c r="D645" s="204"/>
      <c r="E645" s="205"/>
      <c r="F645" s="203"/>
      <c r="G645" s="205"/>
      <c r="H645" s="205"/>
      <c r="I645" s="206"/>
      <c r="J645" s="207"/>
      <c r="K645" s="208"/>
    </row>
    <row r="646" spans="1:11" x14ac:dyDescent="0.25">
      <c r="A646" s="203"/>
      <c r="B646" s="203"/>
      <c r="C646" s="204"/>
      <c r="D646" s="204"/>
      <c r="E646" s="205"/>
      <c r="F646" s="203"/>
      <c r="G646" s="205"/>
      <c r="H646" s="205"/>
      <c r="I646" s="206"/>
      <c r="J646" s="207"/>
      <c r="K646" s="208"/>
    </row>
    <row r="647" spans="1:11" x14ac:dyDescent="0.25">
      <c r="A647" s="203"/>
      <c r="B647" s="203"/>
      <c r="C647" s="204"/>
      <c r="D647" s="204"/>
      <c r="E647" s="205"/>
      <c r="F647" s="203"/>
      <c r="G647" s="205"/>
      <c r="H647" s="205"/>
      <c r="I647" s="206"/>
      <c r="J647" s="207"/>
      <c r="K647" s="208"/>
    </row>
    <row r="648" spans="1:11" x14ac:dyDescent="0.25">
      <c r="A648" s="203"/>
      <c r="B648" s="203"/>
      <c r="C648" s="204"/>
      <c r="D648" s="204"/>
      <c r="E648" s="205"/>
      <c r="F648" s="203"/>
      <c r="G648" s="205"/>
      <c r="H648" s="205"/>
      <c r="I648" s="206"/>
      <c r="J648" s="207"/>
      <c r="K648" s="208"/>
    </row>
    <row r="649" spans="1:11" x14ac:dyDescent="0.25">
      <c r="A649" s="203"/>
      <c r="B649" s="203"/>
      <c r="C649" s="204"/>
      <c r="D649" s="204"/>
      <c r="E649" s="205"/>
      <c r="F649" s="203"/>
      <c r="G649" s="205"/>
      <c r="H649" s="205"/>
      <c r="I649" s="206"/>
      <c r="J649" s="207"/>
      <c r="K649" s="208"/>
    </row>
    <row r="650" spans="1:11" x14ac:dyDescent="0.25">
      <c r="A650" s="203"/>
      <c r="B650" s="203"/>
      <c r="C650" s="204"/>
      <c r="D650" s="204"/>
      <c r="E650" s="205"/>
      <c r="F650" s="203"/>
      <c r="G650" s="205"/>
      <c r="H650" s="205"/>
      <c r="I650" s="206"/>
      <c r="J650" s="207"/>
      <c r="K650" s="208"/>
    </row>
    <row r="651" spans="1:11" x14ac:dyDescent="0.25">
      <c r="A651" s="203"/>
      <c r="B651" s="203"/>
      <c r="C651" s="204"/>
      <c r="D651" s="204"/>
      <c r="E651" s="205"/>
      <c r="F651" s="203"/>
      <c r="G651" s="205"/>
      <c r="H651" s="205"/>
      <c r="I651" s="206"/>
      <c r="J651" s="207"/>
      <c r="K651" s="208"/>
    </row>
    <row r="652" spans="1:11" x14ac:dyDescent="0.25">
      <c r="A652" s="203"/>
      <c r="B652" s="203"/>
      <c r="C652" s="204"/>
      <c r="D652" s="204"/>
      <c r="E652" s="205"/>
      <c r="F652" s="203"/>
      <c r="G652" s="205"/>
      <c r="H652" s="205"/>
      <c r="I652" s="206"/>
      <c r="J652" s="207"/>
      <c r="K652" s="208"/>
    </row>
    <row r="653" spans="1:11" x14ac:dyDescent="0.25">
      <c r="A653" s="203"/>
      <c r="B653" s="203"/>
      <c r="C653" s="204"/>
      <c r="D653" s="204"/>
      <c r="E653" s="205"/>
      <c r="F653" s="203"/>
      <c r="G653" s="205"/>
      <c r="H653" s="205"/>
      <c r="I653" s="206"/>
      <c r="J653" s="207"/>
      <c r="K653" s="208"/>
    </row>
    <row r="654" spans="1:11" x14ac:dyDescent="0.25">
      <c r="A654" s="203"/>
      <c r="B654" s="203"/>
      <c r="C654" s="204"/>
      <c r="D654" s="204"/>
      <c r="E654" s="205"/>
      <c r="F654" s="203"/>
      <c r="G654" s="205"/>
      <c r="H654" s="205"/>
      <c r="I654" s="206"/>
      <c r="J654" s="207"/>
      <c r="K654" s="208"/>
    </row>
    <row r="655" spans="1:11" x14ac:dyDescent="0.25">
      <c r="A655" s="203"/>
      <c r="B655" s="203"/>
      <c r="C655" s="204"/>
      <c r="D655" s="204"/>
      <c r="E655" s="205"/>
      <c r="F655" s="203"/>
      <c r="G655" s="205"/>
      <c r="H655" s="205"/>
      <c r="I655" s="206"/>
      <c r="J655" s="207"/>
      <c r="K655" s="208"/>
    </row>
    <row r="656" spans="1:11" x14ac:dyDescent="0.25">
      <c r="A656" s="203"/>
      <c r="B656" s="203"/>
      <c r="C656" s="204"/>
      <c r="D656" s="204"/>
      <c r="E656" s="205"/>
      <c r="F656" s="203"/>
      <c r="G656" s="205"/>
      <c r="H656" s="205"/>
      <c r="I656" s="206"/>
      <c r="J656" s="207"/>
      <c r="K656" s="208"/>
    </row>
    <row r="657" spans="1:11" x14ac:dyDescent="0.25">
      <c r="A657" s="203"/>
      <c r="B657" s="203"/>
      <c r="C657" s="204"/>
      <c r="D657" s="204"/>
      <c r="E657" s="205"/>
      <c r="F657" s="203"/>
      <c r="G657" s="205"/>
      <c r="H657" s="205"/>
      <c r="I657" s="206"/>
      <c r="J657" s="207"/>
      <c r="K657" s="208"/>
    </row>
    <row r="658" spans="1:11" x14ac:dyDescent="0.25">
      <c r="A658" s="203"/>
      <c r="B658" s="203"/>
      <c r="C658" s="204"/>
      <c r="D658" s="204"/>
      <c r="E658" s="205"/>
      <c r="F658" s="203"/>
      <c r="G658" s="205"/>
      <c r="H658" s="205"/>
      <c r="I658" s="206"/>
      <c r="J658" s="207"/>
      <c r="K658" s="208"/>
    </row>
    <row r="659" spans="1:11" x14ac:dyDescent="0.25">
      <c r="A659" s="203"/>
      <c r="B659" s="203"/>
      <c r="C659" s="204"/>
      <c r="D659" s="204"/>
      <c r="E659" s="205"/>
      <c r="F659" s="203"/>
      <c r="G659" s="205"/>
      <c r="H659" s="205"/>
      <c r="I659" s="206"/>
      <c r="J659" s="207"/>
      <c r="K659" s="208"/>
    </row>
    <row r="660" spans="1:11" x14ac:dyDescent="0.25">
      <c r="A660" s="203"/>
      <c r="B660" s="203"/>
      <c r="C660" s="204"/>
      <c r="D660" s="204"/>
      <c r="E660" s="205"/>
      <c r="F660" s="203"/>
      <c r="G660" s="205"/>
      <c r="H660" s="205"/>
      <c r="I660" s="206"/>
      <c r="J660" s="207"/>
      <c r="K660" s="208"/>
    </row>
    <row r="661" spans="1:11" x14ac:dyDescent="0.25">
      <c r="A661" s="203"/>
      <c r="B661" s="203"/>
      <c r="C661" s="204"/>
      <c r="D661" s="204"/>
      <c r="E661" s="205"/>
      <c r="F661" s="203"/>
      <c r="G661" s="205"/>
      <c r="H661" s="205"/>
      <c r="I661" s="206"/>
      <c r="J661" s="207"/>
      <c r="K661" s="208"/>
    </row>
    <row r="662" spans="1:11" x14ac:dyDescent="0.25">
      <c r="A662" s="203"/>
      <c r="B662" s="203"/>
      <c r="C662" s="204"/>
      <c r="D662" s="204"/>
      <c r="E662" s="205"/>
      <c r="F662" s="203"/>
      <c r="G662" s="205"/>
      <c r="H662" s="205"/>
      <c r="I662" s="206"/>
      <c r="J662" s="207"/>
      <c r="K662" s="208"/>
    </row>
    <row r="663" spans="1:11" x14ac:dyDescent="0.25">
      <c r="A663" s="203"/>
      <c r="B663" s="203"/>
      <c r="C663" s="204"/>
      <c r="D663" s="204"/>
      <c r="E663" s="205"/>
      <c r="F663" s="203"/>
      <c r="G663" s="205"/>
      <c r="H663" s="205"/>
      <c r="I663" s="206"/>
      <c r="J663" s="207"/>
      <c r="K663" s="208"/>
    </row>
    <row r="664" spans="1:11" x14ac:dyDescent="0.25">
      <c r="A664" s="203"/>
      <c r="B664" s="203"/>
      <c r="C664" s="204"/>
      <c r="D664" s="204"/>
      <c r="E664" s="205"/>
      <c r="F664" s="203"/>
      <c r="G664" s="205"/>
      <c r="H664" s="205"/>
      <c r="I664" s="206"/>
      <c r="J664" s="207"/>
      <c r="K664" s="208"/>
    </row>
    <row r="665" spans="1:11" x14ac:dyDescent="0.25">
      <c r="A665" s="203"/>
      <c r="B665" s="203"/>
      <c r="C665" s="204"/>
      <c r="D665" s="204"/>
      <c r="E665" s="205"/>
      <c r="F665" s="203"/>
      <c r="G665" s="205"/>
      <c r="H665" s="205"/>
      <c r="I665" s="206"/>
      <c r="J665" s="207"/>
      <c r="K665" s="208"/>
    </row>
    <row r="666" spans="1:11" x14ac:dyDescent="0.25">
      <c r="A666" s="203"/>
      <c r="B666" s="203"/>
      <c r="C666" s="204"/>
      <c r="D666" s="204"/>
      <c r="E666" s="205"/>
      <c r="F666" s="203"/>
      <c r="G666" s="205"/>
      <c r="H666" s="205"/>
      <c r="I666" s="206"/>
      <c r="J666" s="207"/>
      <c r="K666" s="208"/>
    </row>
    <row r="667" spans="1:11" x14ac:dyDescent="0.25">
      <c r="A667" s="203"/>
      <c r="B667" s="203"/>
      <c r="C667" s="204"/>
      <c r="D667" s="204"/>
      <c r="E667" s="205"/>
      <c r="F667" s="203"/>
      <c r="G667" s="205"/>
      <c r="H667" s="205"/>
      <c r="I667" s="206"/>
      <c r="J667" s="207"/>
      <c r="K667" s="208"/>
    </row>
    <row r="668" spans="1:11" x14ac:dyDescent="0.25">
      <c r="A668" s="203"/>
      <c r="B668" s="203"/>
      <c r="C668" s="204"/>
      <c r="D668" s="204"/>
      <c r="E668" s="205"/>
      <c r="F668" s="203"/>
      <c r="G668" s="205"/>
      <c r="H668" s="205"/>
      <c r="I668" s="206"/>
      <c r="J668" s="207"/>
      <c r="K668" s="208"/>
    </row>
    <row r="669" spans="1:11" x14ac:dyDescent="0.25">
      <c r="A669" s="203"/>
      <c r="B669" s="203"/>
      <c r="C669" s="204"/>
      <c r="D669" s="204"/>
      <c r="E669" s="205"/>
      <c r="F669" s="203"/>
      <c r="G669" s="205"/>
      <c r="H669" s="205"/>
      <c r="I669" s="206"/>
      <c r="J669" s="207"/>
      <c r="K669" s="208"/>
    </row>
    <row r="670" spans="1:11" x14ac:dyDescent="0.25">
      <c r="A670" s="203"/>
      <c r="B670" s="203"/>
      <c r="C670" s="204"/>
      <c r="D670" s="204"/>
      <c r="E670" s="205"/>
      <c r="F670" s="203"/>
      <c r="G670" s="205"/>
      <c r="H670" s="205"/>
      <c r="I670" s="206"/>
      <c r="J670" s="207"/>
      <c r="K670" s="208"/>
    </row>
    <row r="671" spans="1:11" x14ac:dyDescent="0.25">
      <c r="A671" s="203"/>
      <c r="B671" s="203"/>
      <c r="C671" s="204"/>
      <c r="D671" s="204"/>
      <c r="E671" s="205"/>
      <c r="F671" s="203"/>
      <c r="G671" s="205"/>
      <c r="H671" s="205"/>
      <c r="I671" s="206"/>
      <c r="J671" s="207"/>
      <c r="K671" s="208"/>
    </row>
    <row r="672" spans="1:11" x14ac:dyDescent="0.25">
      <c r="A672" s="203"/>
      <c r="B672" s="203"/>
      <c r="C672" s="204"/>
      <c r="D672" s="204"/>
      <c r="E672" s="205"/>
      <c r="F672" s="203"/>
      <c r="G672" s="205"/>
      <c r="H672" s="205"/>
      <c r="I672" s="206"/>
      <c r="J672" s="207"/>
      <c r="K672" s="208"/>
    </row>
    <row r="673" spans="1:11" x14ac:dyDescent="0.25">
      <c r="A673" s="203"/>
      <c r="B673" s="203"/>
      <c r="C673" s="204"/>
      <c r="D673" s="204"/>
      <c r="E673" s="205"/>
      <c r="F673" s="203"/>
      <c r="G673" s="205"/>
      <c r="H673" s="205"/>
      <c r="I673" s="206"/>
      <c r="J673" s="207"/>
      <c r="K673" s="208"/>
    </row>
    <row r="674" spans="1:11" x14ac:dyDescent="0.25">
      <c r="A674" s="203"/>
      <c r="B674" s="203"/>
      <c r="C674" s="204"/>
      <c r="D674" s="204"/>
      <c r="E674" s="205"/>
      <c r="F674" s="203"/>
      <c r="G674" s="205"/>
      <c r="H674" s="205"/>
      <c r="I674" s="206"/>
      <c r="J674" s="207"/>
      <c r="K674" s="208"/>
    </row>
    <row r="675" spans="1:11" x14ac:dyDescent="0.25">
      <c r="A675" s="203"/>
      <c r="B675" s="203"/>
      <c r="C675" s="204"/>
      <c r="D675" s="204"/>
      <c r="E675" s="205"/>
      <c r="F675" s="203"/>
      <c r="G675" s="205"/>
      <c r="H675" s="205"/>
      <c r="I675" s="206"/>
      <c r="J675" s="207"/>
      <c r="K675" s="208"/>
    </row>
    <row r="676" spans="1:11" x14ac:dyDescent="0.25">
      <c r="A676" s="203"/>
      <c r="B676" s="203"/>
      <c r="C676" s="204"/>
      <c r="D676" s="204"/>
      <c r="E676" s="205"/>
      <c r="F676" s="203"/>
      <c r="G676" s="205"/>
      <c r="H676" s="205"/>
      <c r="I676" s="206"/>
      <c r="J676" s="207"/>
      <c r="K676" s="208"/>
    </row>
    <row r="677" spans="1:11" x14ac:dyDescent="0.25">
      <c r="A677" s="203"/>
      <c r="B677" s="203"/>
      <c r="C677" s="204"/>
      <c r="D677" s="204"/>
      <c r="E677" s="205"/>
      <c r="F677" s="203"/>
      <c r="G677" s="205"/>
      <c r="H677" s="205"/>
      <c r="I677" s="206"/>
      <c r="J677" s="207"/>
      <c r="K677" s="208"/>
    </row>
    <row r="678" spans="1:11" x14ac:dyDescent="0.25">
      <c r="A678" s="203"/>
      <c r="B678" s="203"/>
      <c r="C678" s="204"/>
      <c r="D678" s="204"/>
      <c r="E678" s="205"/>
      <c r="F678" s="203"/>
      <c r="G678" s="205"/>
      <c r="H678" s="205"/>
      <c r="I678" s="206"/>
      <c r="J678" s="207"/>
      <c r="K678" s="208"/>
    </row>
    <row r="679" spans="1:11" x14ac:dyDescent="0.25">
      <c r="A679" s="203"/>
      <c r="B679" s="203"/>
      <c r="C679" s="204"/>
      <c r="D679" s="204"/>
      <c r="E679" s="205"/>
      <c r="F679" s="203"/>
      <c r="G679" s="205"/>
      <c r="H679" s="205"/>
      <c r="I679" s="206"/>
      <c r="J679" s="207"/>
      <c r="K679" s="208"/>
    </row>
    <row r="680" spans="1:11" x14ac:dyDescent="0.25">
      <c r="A680" s="203"/>
      <c r="B680" s="203"/>
      <c r="C680" s="204"/>
      <c r="D680" s="204"/>
      <c r="E680" s="205"/>
      <c r="F680" s="203"/>
      <c r="G680" s="205"/>
      <c r="H680" s="205"/>
      <c r="I680" s="206"/>
      <c r="J680" s="207"/>
      <c r="K680" s="208"/>
    </row>
    <row r="681" spans="1:11" x14ac:dyDescent="0.25">
      <c r="A681" s="203"/>
      <c r="B681" s="203"/>
      <c r="C681" s="204"/>
      <c r="D681" s="204"/>
      <c r="E681" s="205"/>
      <c r="F681" s="203"/>
      <c r="G681" s="205"/>
      <c r="H681" s="205"/>
      <c r="I681" s="206"/>
      <c r="J681" s="207"/>
      <c r="K681" s="208"/>
    </row>
    <row r="682" spans="1:11" x14ac:dyDescent="0.25">
      <c r="A682" s="203"/>
      <c r="B682" s="203"/>
      <c r="C682" s="204"/>
      <c r="D682" s="204"/>
      <c r="E682" s="205"/>
      <c r="F682" s="203"/>
      <c r="G682" s="205"/>
      <c r="H682" s="205"/>
      <c r="I682" s="206"/>
      <c r="J682" s="207"/>
      <c r="K682" s="208"/>
    </row>
    <row r="683" spans="1:11" x14ac:dyDescent="0.25">
      <c r="A683" s="203"/>
      <c r="B683" s="203"/>
      <c r="C683" s="204"/>
      <c r="D683" s="204"/>
      <c r="E683" s="205"/>
      <c r="F683" s="203"/>
      <c r="G683" s="205"/>
      <c r="H683" s="205"/>
      <c r="I683" s="206"/>
      <c r="J683" s="207"/>
      <c r="K683" s="208"/>
    </row>
    <row r="684" spans="1:11" x14ac:dyDescent="0.25">
      <c r="A684" s="203"/>
      <c r="B684" s="203"/>
      <c r="C684" s="204"/>
      <c r="D684" s="204"/>
      <c r="E684" s="205"/>
      <c r="F684" s="203"/>
      <c r="G684" s="205"/>
      <c r="H684" s="205"/>
      <c r="I684" s="206"/>
      <c r="J684" s="207"/>
      <c r="K684" s="208"/>
    </row>
    <row r="685" spans="1:11" x14ac:dyDescent="0.25">
      <c r="A685" s="203"/>
      <c r="B685" s="203"/>
      <c r="C685" s="204"/>
      <c r="D685" s="204"/>
      <c r="E685" s="205"/>
      <c r="F685" s="203"/>
      <c r="G685" s="205"/>
      <c r="H685" s="205"/>
      <c r="I685" s="206"/>
      <c r="J685" s="207"/>
      <c r="K685" s="208"/>
    </row>
    <row r="686" spans="1:11" x14ac:dyDescent="0.25">
      <c r="A686" s="203"/>
      <c r="B686" s="203"/>
      <c r="C686" s="204"/>
      <c r="D686" s="204"/>
      <c r="E686" s="205"/>
      <c r="F686" s="203"/>
      <c r="G686" s="205"/>
      <c r="H686" s="205"/>
      <c r="I686" s="206"/>
      <c r="J686" s="207"/>
      <c r="K686" s="208"/>
    </row>
    <row r="687" spans="1:11" x14ac:dyDescent="0.25">
      <c r="A687" s="203"/>
      <c r="B687" s="203"/>
      <c r="C687" s="204"/>
      <c r="D687" s="204"/>
      <c r="E687" s="205"/>
      <c r="F687" s="203"/>
      <c r="G687" s="205"/>
      <c r="H687" s="205"/>
      <c r="I687" s="206"/>
      <c r="J687" s="207"/>
      <c r="K687" s="208"/>
    </row>
    <row r="688" spans="1:11" x14ac:dyDescent="0.25">
      <c r="A688" s="203"/>
      <c r="B688" s="203"/>
      <c r="C688" s="204"/>
      <c r="D688" s="204"/>
      <c r="E688" s="205"/>
      <c r="F688" s="203"/>
      <c r="G688" s="205"/>
      <c r="H688" s="205"/>
      <c r="I688" s="206"/>
      <c r="J688" s="207"/>
      <c r="K688" s="208"/>
    </row>
    <row r="689" spans="1:11" x14ac:dyDescent="0.25">
      <c r="A689" s="203"/>
      <c r="B689" s="203"/>
      <c r="C689" s="204"/>
      <c r="D689" s="204"/>
      <c r="E689" s="205"/>
      <c r="F689" s="203"/>
      <c r="G689" s="205"/>
      <c r="H689" s="205"/>
      <c r="I689" s="206"/>
      <c r="J689" s="207"/>
      <c r="K689" s="208"/>
    </row>
    <row r="690" spans="1:11" x14ac:dyDescent="0.25">
      <c r="A690" s="203"/>
      <c r="B690" s="203"/>
      <c r="C690" s="204"/>
      <c r="D690" s="204"/>
      <c r="E690" s="205"/>
      <c r="F690" s="203"/>
      <c r="G690" s="205"/>
      <c r="H690" s="205"/>
      <c r="I690" s="206"/>
      <c r="J690" s="207"/>
      <c r="K690" s="208"/>
    </row>
    <row r="691" spans="1:11" x14ac:dyDescent="0.25">
      <c r="A691" s="203"/>
      <c r="B691" s="203"/>
      <c r="C691" s="204"/>
      <c r="D691" s="204"/>
      <c r="E691" s="205"/>
      <c r="F691" s="203"/>
      <c r="G691" s="205"/>
      <c r="H691" s="205"/>
      <c r="I691" s="206"/>
      <c r="J691" s="207"/>
      <c r="K691" s="208"/>
    </row>
    <row r="692" spans="1:11" x14ac:dyDescent="0.25">
      <c r="A692" s="203"/>
      <c r="B692" s="203"/>
      <c r="C692" s="204"/>
      <c r="D692" s="204"/>
      <c r="E692" s="205"/>
      <c r="F692" s="203"/>
      <c r="G692" s="205"/>
      <c r="H692" s="205"/>
      <c r="I692" s="206"/>
      <c r="J692" s="207"/>
      <c r="K692" s="208"/>
    </row>
    <row r="693" spans="1:11" x14ac:dyDescent="0.25">
      <c r="A693" s="203"/>
      <c r="B693" s="203"/>
      <c r="C693" s="204"/>
      <c r="D693" s="204"/>
      <c r="E693" s="205"/>
      <c r="F693" s="203"/>
      <c r="G693" s="205"/>
      <c r="H693" s="205"/>
      <c r="I693" s="206"/>
      <c r="J693" s="207"/>
      <c r="K693" s="208"/>
    </row>
    <row r="694" spans="1:11" x14ac:dyDescent="0.25">
      <c r="A694" s="203"/>
      <c r="B694" s="203"/>
      <c r="C694" s="204"/>
      <c r="D694" s="204"/>
      <c r="E694" s="205"/>
      <c r="F694" s="203"/>
      <c r="G694" s="205"/>
      <c r="H694" s="205"/>
      <c r="I694" s="206"/>
      <c r="J694" s="207"/>
      <c r="K694" s="208"/>
    </row>
    <row r="695" spans="1:11" x14ac:dyDescent="0.25">
      <c r="A695" s="203"/>
      <c r="B695" s="203"/>
      <c r="C695" s="204"/>
      <c r="D695" s="204"/>
      <c r="E695" s="205"/>
      <c r="F695" s="203"/>
      <c r="G695" s="205"/>
      <c r="H695" s="205"/>
      <c r="I695" s="206"/>
      <c r="J695" s="207"/>
      <c r="K695" s="208"/>
    </row>
    <row r="696" spans="1:11" x14ac:dyDescent="0.25">
      <c r="A696" s="203"/>
      <c r="B696" s="203"/>
      <c r="C696" s="204"/>
      <c r="D696" s="204"/>
      <c r="E696" s="205"/>
      <c r="F696" s="203"/>
      <c r="G696" s="205"/>
      <c r="H696" s="205"/>
      <c r="I696" s="206"/>
      <c r="J696" s="207"/>
      <c r="K696" s="208"/>
    </row>
    <row r="697" spans="1:11" x14ac:dyDescent="0.25">
      <c r="A697" s="203"/>
      <c r="B697" s="203"/>
      <c r="C697" s="204"/>
      <c r="D697" s="204"/>
      <c r="E697" s="205"/>
      <c r="F697" s="203"/>
      <c r="G697" s="205"/>
      <c r="H697" s="205"/>
      <c r="I697" s="206"/>
      <c r="J697" s="207"/>
      <c r="K697" s="208"/>
    </row>
    <row r="698" spans="1:11" x14ac:dyDescent="0.25">
      <c r="A698" s="203"/>
      <c r="B698" s="203"/>
      <c r="C698" s="204"/>
      <c r="D698" s="204"/>
      <c r="E698" s="205"/>
      <c r="F698" s="203"/>
      <c r="G698" s="205"/>
      <c r="H698" s="205"/>
      <c r="I698" s="206"/>
      <c r="J698" s="207"/>
      <c r="K698" s="208"/>
    </row>
    <row r="699" spans="1:11" x14ac:dyDescent="0.25">
      <c r="A699" s="203"/>
      <c r="B699" s="203"/>
      <c r="C699" s="204"/>
      <c r="D699" s="204"/>
      <c r="E699" s="205"/>
      <c r="F699" s="203"/>
      <c r="G699" s="205"/>
      <c r="H699" s="205"/>
      <c r="I699" s="206"/>
      <c r="J699" s="207"/>
      <c r="K699" s="208"/>
    </row>
    <row r="700" spans="1:11" x14ac:dyDescent="0.25">
      <c r="A700" s="203"/>
      <c r="B700" s="203"/>
      <c r="C700" s="204"/>
      <c r="D700" s="204"/>
      <c r="E700" s="205"/>
      <c r="F700" s="203"/>
      <c r="G700" s="205"/>
      <c r="H700" s="205"/>
      <c r="I700" s="206"/>
      <c r="J700" s="207"/>
      <c r="K700" s="208"/>
    </row>
    <row r="701" spans="1:11" x14ac:dyDescent="0.25">
      <c r="A701" s="203"/>
      <c r="B701" s="203"/>
      <c r="C701" s="204"/>
      <c r="D701" s="204"/>
      <c r="E701" s="205"/>
      <c r="F701" s="203"/>
      <c r="G701" s="205"/>
      <c r="H701" s="205"/>
      <c r="I701" s="206"/>
      <c r="J701" s="207"/>
      <c r="K701" s="208"/>
    </row>
    <row r="702" spans="1:11" x14ac:dyDescent="0.25">
      <c r="A702" s="203"/>
      <c r="B702" s="203"/>
      <c r="C702" s="204"/>
      <c r="D702" s="204"/>
      <c r="E702" s="205"/>
      <c r="F702" s="203"/>
      <c r="G702" s="205"/>
      <c r="H702" s="205"/>
      <c r="I702" s="206"/>
      <c r="J702" s="207"/>
      <c r="K702" s="208"/>
    </row>
    <row r="703" spans="1:11" x14ac:dyDescent="0.25">
      <c r="A703" s="203"/>
      <c r="B703" s="203"/>
      <c r="C703" s="204"/>
      <c r="D703" s="204"/>
      <c r="E703" s="205"/>
      <c r="F703" s="203"/>
      <c r="G703" s="205"/>
      <c r="H703" s="205"/>
      <c r="I703" s="206"/>
      <c r="J703" s="207"/>
      <c r="K703" s="208"/>
    </row>
    <row r="704" spans="1:11" x14ac:dyDescent="0.25">
      <c r="A704" s="203"/>
      <c r="B704" s="203"/>
      <c r="C704" s="204"/>
      <c r="D704" s="204"/>
      <c r="E704" s="205"/>
      <c r="F704" s="203"/>
      <c r="G704" s="205"/>
      <c r="H704" s="205"/>
      <c r="I704" s="206"/>
      <c r="J704" s="207"/>
      <c r="K704" s="208"/>
    </row>
    <row r="705" spans="1:11" x14ac:dyDescent="0.25">
      <c r="A705" s="203"/>
      <c r="B705" s="203"/>
      <c r="C705" s="204"/>
      <c r="D705" s="204"/>
      <c r="E705" s="205"/>
      <c r="F705" s="203"/>
      <c r="G705" s="205"/>
      <c r="H705" s="205"/>
      <c r="I705" s="206"/>
      <c r="J705" s="207"/>
      <c r="K705" s="208"/>
    </row>
    <row r="706" spans="1:11" x14ac:dyDescent="0.25">
      <c r="A706" s="203"/>
      <c r="B706" s="203"/>
      <c r="C706" s="204"/>
      <c r="D706" s="204"/>
      <c r="E706" s="205"/>
      <c r="F706" s="203"/>
      <c r="G706" s="205"/>
      <c r="H706" s="205"/>
      <c r="I706" s="206"/>
      <c r="J706" s="207"/>
      <c r="K706" s="208"/>
    </row>
    <row r="707" spans="1:11" x14ac:dyDescent="0.25">
      <c r="A707" s="203"/>
      <c r="B707" s="203"/>
      <c r="C707" s="204"/>
      <c r="D707" s="204"/>
      <c r="E707" s="205"/>
      <c r="F707" s="203"/>
      <c r="G707" s="205"/>
      <c r="H707" s="205"/>
      <c r="I707" s="206"/>
      <c r="J707" s="207"/>
      <c r="K707" s="208"/>
    </row>
    <row r="708" spans="1:11" x14ac:dyDescent="0.25">
      <c r="A708" s="203"/>
      <c r="B708" s="203"/>
      <c r="C708" s="204"/>
      <c r="D708" s="204"/>
      <c r="E708" s="205"/>
      <c r="F708" s="203"/>
      <c r="G708" s="205"/>
      <c r="H708" s="205"/>
      <c r="I708" s="206"/>
      <c r="J708" s="207"/>
      <c r="K708" s="208"/>
    </row>
    <row r="709" spans="1:11" x14ac:dyDescent="0.25">
      <c r="A709" s="203"/>
      <c r="B709" s="203"/>
      <c r="C709" s="204"/>
      <c r="D709" s="204"/>
      <c r="E709" s="205"/>
      <c r="F709" s="203"/>
      <c r="G709" s="205"/>
      <c r="H709" s="205"/>
      <c r="I709" s="206"/>
      <c r="J709" s="207"/>
      <c r="K709" s="208"/>
    </row>
    <row r="710" spans="1:11" x14ac:dyDescent="0.25">
      <c r="A710" s="203"/>
      <c r="B710" s="203"/>
      <c r="C710" s="204"/>
      <c r="D710" s="204"/>
      <c r="E710" s="205"/>
      <c r="F710" s="203"/>
      <c r="G710" s="205"/>
      <c r="H710" s="205"/>
      <c r="I710" s="206"/>
      <c r="J710" s="207"/>
      <c r="K710" s="208"/>
    </row>
    <row r="711" spans="1:11" x14ac:dyDescent="0.25">
      <c r="A711" s="203"/>
      <c r="B711" s="203"/>
      <c r="C711" s="204"/>
      <c r="D711" s="204"/>
      <c r="E711" s="205"/>
      <c r="F711" s="203"/>
      <c r="G711" s="205"/>
      <c r="H711" s="205"/>
      <c r="I711" s="206"/>
      <c r="J711" s="207"/>
      <c r="K711" s="208"/>
    </row>
    <row r="712" spans="1:11" x14ac:dyDescent="0.25">
      <c r="A712" s="203"/>
      <c r="B712" s="203"/>
      <c r="C712" s="204"/>
      <c r="D712" s="204"/>
      <c r="E712" s="205"/>
      <c r="F712" s="203"/>
      <c r="G712" s="205"/>
      <c r="H712" s="205"/>
      <c r="I712" s="206"/>
      <c r="J712" s="207"/>
      <c r="K712" s="208"/>
    </row>
    <row r="713" spans="1:11" x14ac:dyDescent="0.25">
      <c r="A713" s="203"/>
      <c r="B713" s="203"/>
      <c r="C713" s="204"/>
      <c r="D713" s="204"/>
      <c r="E713" s="205"/>
      <c r="F713" s="203"/>
      <c r="G713" s="205"/>
      <c r="H713" s="205"/>
      <c r="I713" s="206"/>
      <c r="J713" s="207"/>
      <c r="K713" s="208"/>
    </row>
    <row r="714" spans="1:11" x14ac:dyDescent="0.25">
      <c r="A714" s="203"/>
      <c r="B714" s="203"/>
      <c r="C714" s="204"/>
      <c r="D714" s="204"/>
      <c r="E714" s="205"/>
      <c r="F714" s="203"/>
      <c r="G714" s="205"/>
      <c r="H714" s="205"/>
      <c r="I714" s="206"/>
      <c r="J714" s="207"/>
      <c r="K714" s="208"/>
    </row>
    <row r="715" spans="1:11" x14ac:dyDescent="0.25">
      <c r="A715" s="203"/>
      <c r="B715" s="203"/>
      <c r="C715" s="204"/>
      <c r="D715" s="204"/>
      <c r="E715" s="205"/>
      <c r="F715" s="203"/>
      <c r="G715" s="205"/>
      <c r="H715" s="205"/>
      <c r="I715" s="206"/>
      <c r="J715" s="207"/>
      <c r="K715" s="208"/>
    </row>
    <row r="716" spans="1:11" x14ac:dyDescent="0.25">
      <c r="A716" s="203"/>
      <c r="B716" s="203"/>
      <c r="C716" s="204"/>
      <c r="D716" s="204"/>
      <c r="E716" s="205"/>
      <c r="F716" s="203"/>
      <c r="G716" s="205"/>
      <c r="H716" s="205"/>
      <c r="I716" s="206"/>
      <c r="J716" s="207"/>
      <c r="K716" s="208"/>
    </row>
    <row r="717" spans="1:11" x14ac:dyDescent="0.25">
      <c r="A717" s="203"/>
      <c r="B717" s="203"/>
      <c r="C717" s="204"/>
      <c r="D717" s="204"/>
      <c r="E717" s="205"/>
      <c r="F717" s="203"/>
      <c r="G717" s="205"/>
      <c r="H717" s="205"/>
      <c r="I717" s="206"/>
      <c r="J717" s="207"/>
      <c r="K717" s="208"/>
    </row>
    <row r="718" spans="1:11" x14ac:dyDescent="0.25">
      <c r="A718" s="203"/>
      <c r="B718" s="203"/>
      <c r="C718" s="204"/>
      <c r="D718" s="204"/>
      <c r="E718" s="205"/>
      <c r="F718" s="203"/>
      <c r="G718" s="205"/>
      <c r="H718" s="205"/>
      <c r="I718" s="206"/>
      <c r="J718" s="207"/>
      <c r="K718" s="208"/>
    </row>
    <row r="719" spans="1:11" x14ac:dyDescent="0.25">
      <c r="A719" s="203"/>
      <c r="B719" s="203"/>
      <c r="C719" s="204"/>
      <c r="D719" s="204"/>
      <c r="E719" s="205"/>
      <c r="F719" s="203"/>
      <c r="G719" s="205"/>
      <c r="H719" s="205"/>
      <c r="I719" s="206"/>
      <c r="J719" s="207"/>
      <c r="K719" s="208"/>
    </row>
    <row r="720" spans="1:11" x14ac:dyDescent="0.25">
      <c r="A720" s="203"/>
      <c r="B720" s="203"/>
      <c r="C720" s="204"/>
      <c r="D720" s="204"/>
      <c r="E720" s="205"/>
      <c r="F720" s="203"/>
      <c r="G720" s="205"/>
      <c r="H720" s="205"/>
      <c r="I720" s="206"/>
      <c r="J720" s="207"/>
      <c r="K720" s="208"/>
    </row>
    <row r="721" spans="1:11" x14ac:dyDescent="0.25">
      <c r="A721" s="203"/>
      <c r="B721" s="203"/>
      <c r="C721" s="204"/>
      <c r="D721" s="204"/>
      <c r="E721" s="205"/>
      <c r="F721" s="203"/>
      <c r="G721" s="205"/>
      <c r="H721" s="205"/>
      <c r="I721" s="206"/>
      <c r="J721" s="207"/>
      <c r="K721" s="208"/>
    </row>
    <row r="722" spans="1:11" x14ac:dyDescent="0.25">
      <c r="A722" s="203"/>
      <c r="B722" s="203"/>
      <c r="C722" s="204"/>
      <c r="D722" s="204"/>
      <c r="E722" s="205"/>
      <c r="F722" s="203"/>
      <c r="G722" s="205"/>
      <c r="H722" s="205"/>
      <c r="I722" s="206"/>
      <c r="J722" s="207"/>
      <c r="K722" s="208"/>
    </row>
    <row r="723" spans="1:11" x14ac:dyDescent="0.25">
      <c r="A723" s="203"/>
      <c r="B723" s="203"/>
      <c r="C723" s="204"/>
      <c r="D723" s="204"/>
      <c r="E723" s="205"/>
      <c r="F723" s="203"/>
      <c r="G723" s="205"/>
      <c r="H723" s="205"/>
      <c r="I723" s="206"/>
      <c r="J723" s="207"/>
      <c r="K723" s="208"/>
    </row>
    <row r="724" spans="1:11" x14ac:dyDescent="0.25">
      <c r="A724" s="203"/>
      <c r="B724" s="203"/>
      <c r="C724" s="204"/>
      <c r="D724" s="204"/>
      <c r="E724" s="205"/>
      <c r="F724" s="203"/>
      <c r="G724" s="205"/>
      <c r="H724" s="205"/>
      <c r="I724" s="206"/>
      <c r="J724" s="207"/>
      <c r="K724" s="208"/>
    </row>
    <row r="725" spans="1:11" x14ac:dyDescent="0.25">
      <c r="A725" s="203"/>
      <c r="B725" s="203"/>
      <c r="C725" s="204"/>
      <c r="D725" s="204"/>
      <c r="E725" s="205"/>
      <c r="F725" s="203"/>
      <c r="G725" s="205"/>
      <c r="H725" s="205"/>
      <c r="I725" s="206"/>
      <c r="J725" s="207"/>
      <c r="K725" s="208"/>
    </row>
    <row r="726" spans="1:11" x14ac:dyDescent="0.25">
      <c r="A726" s="203"/>
      <c r="B726" s="203"/>
      <c r="C726" s="204"/>
      <c r="D726" s="204"/>
      <c r="E726" s="205"/>
      <c r="F726" s="203"/>
      <c r="G726" s="205"/>
      <c r="H726" s="205"/>
      <c r="I726" s="206"/>
      <c r="J726" s="207"/>
      <c r="K726" s="208"/>
    </row>
    <row r="727" spans="1:11" x14ac:dyDescent="0.25">
      <c r="A727" s="203"/>
      <c r="B727" s="203"/>
      <c r="C727" s="204"/>
      <c r="D727" s="204"/>
      <c r="E727" s="205"/>
      <c r="F727" s="203"/>
      <c r="G727" s="205"/>
      <c r="H727" s="205"/>
      <c r="I727" s="206"/>
      <c r="J727" s="207"/>
      <c r="K727" s="208"/>
    </row>
    <row r="728" spans="1:11" x14ac:dyDescent="0.25">
      <c r="A728" s="203"/>
      <c r="B728" s="203"/>
      <c r="C728" s="204"/>
      <c r="D728" s="204"/>
      <c r="E728" s="205"/>
      <c r="F728" s="203"/>
      <c r="G728" s="205"/>
      <c r="H728" s="205"/>
      <c r="I728" s="206"/>
      <c r="J728" s="207"/>
      <c r="K728" s="208"/>
    </row>
    <row r="729" spans="1:11" x14ac:dyDescent="0.25">
      <c r="A729" s="203"/>
      <c r="B729" s="203"/>
      <c r="C729" s="204"/>
      <c r="D729" s="204"/>
      <c r="E729" s="205"/>
      <c r="F729" s="203"/>
      <c r="G729" s="205"/>
      <c r="H729" s="205"/>
      <c r="I729" s="206"/>
      <c r="J729" s="207"/>
      <c r="K729" s="208"/>
    </row>
    <row r="730" spans="1:11" x14ac:dyDescent="0.25">
      <c r="A730" s="203"/>
      <c r="B730" s="203"/>
      <c r="C730" s="204"/>
      <c r="D730" s="204"/>
      <c r="E730" s="205"/>
      <c r="F730" s="203"/>
      <c r="G730" s="205"/>
      <c r="H730" s="205"/>
      <c r="I730" s="206"/>
      <c r="J730" s="207"/>
      <c r="K730" s="208"/>
    </row>
    <row r="731" spans="1:11" x14ac:dyDescent="0.25">
      <c r="A731" s="203"/>
      <c r="B731" s="203"/>
      <c r="C731" s="204"/>
      <c r="D731" s="204"/>
      <c r="E731" s="205"/>
      <c r="F731" s="203"/>
      <c r="G731" s="205"/>
      <c r="H731" s="205"/>
      <c r="I731" s="206"/>
      <c r="J731" s="207"/>
      <c r="K731" s="208"/>
    </row>
    <row r="732" spans="1:11" x14ac:dyDescent="0.25">
      <c r="A732" s="203"/>
      <c r="B732" s="203"/>
      <c r="C732" s="204"/>
      <c r="D732" s="204"/>
      <c r="E732" s="205"/>
      <c r="F732" s="203"/>
      <c r="G732" s="205"/>
      <c r="H732" s="205"/>
      <c r="I732" s="206"/>
      <c r="J732" s="207"/>
      <c r="K732" s="208"/>
    </row>
    <row r="733" spans="1:11" x14ac:dyDescent="0.25">
      <c r="A733" s="203"/>
      <c r="B733" s="203"/>
      <c r="C733" s="204"/>
      <c r="D733" s="204"/>
      <c r="E733" s="205"/>
      <c r="F733" s="203"/>
      <c r="G733" s="205"/>
      <c r="H733" s="205"/>
      <c r="I733" s="206"/>
      <c r="J733" s="207"/>
      <c r="K733" s="208"/>
    </row>
    <row r="734" spans="1:11" x14ac:dyDescent="0.25">
      <c r="A734" s="203"/>
      <c r="B734" s="203"/>
      <c r="C734" s="204"/>
      <c r="D734" s="204"/>
      <c r="E734" s="205"/>
      <c r="F734" s="203"/>
      <c r="G734" s="205"/>
      <c r="H734" s="205"/>
      <c r="I734" s="206"/>
      <c r="J734" s="207"/>
      <c r="K734" s="208"/>
    </row>
    <row r="735" spans="1:11" x14ac:dyDescent="0.25">
      <c r="A735" s="203"/>
      <c r="B735" s="203"/>
      <c r="C735" s="204"/>
      <c r="D735" s="204"/>
      <c r="E735" s="205"/>
      <c r="F735" s="203"/>
      <c r="G735" s="205"/>
      <c r="H735" s="205"/>
      <c r="I735" s="206"/>
      <c r="J735" s="207"/>
      <c r="K735" s="208"/>
    </row>
    <row r="736" spans="1:11" x14ac:dyDescent="0.25">
      <c r="A736" s="203"/>
      <c r="B736" s="203"/>
      <c r="C736" s="204"/>
      <c r="D736" s="204"/>
      <c r="E736" s="205"/>
      <c r="F736" s="203"/>
      <c r="G736" s="205"/>
      <c r="H736" s="205"/>
      <c r="I736" s="206"/>
      <c r="J736" s="207"/>
      <c r="K736" s="208"/>
    </row>
    <row r="737" spans="1:11" x14ac:dyDescent="0.25">
      <c r="A737" s="203"/>
      <c r="B737" s="203"/>
      <c r="C737" s="204"/>
      <c r="D737" s="204"/>
      <c r="E737" s="205"/>
      <c r="F737" s="203"/>
      <c r="G737" s="205"/>
      <c r="H737" s="205"/>
      <c r="I737" s="206"/>
      <c r="J737" s="207"/>
      <c r="K737" s="208"/>
    </row>
    <row r="738" spans="1:11" x14ac:dyDescent="0.25">
      <c r="A738" s="203"/>
      <c r="B738" s="203"/>
      <c r="C738" s="204"/>
      <c r="D738" s="204"/>
      <c r="E738" s="205"/>
      <c r="F738" s="203"/>
      <c r="G738" s="205"/>
      <c r="H738" s="205"/>
      <c r="I738" s="206"/>
      <c r="J738" s="207"/>
      <c r="K738" s="208"/>
    </row>
    <row r="739" spans="1:11" x14ac:dyDescent="0.25">
      <c r="A739" s="203"/>
      <c r="B739" s="203"/>
      <c r="C739" s="204"/>
      <c r="D739" s="204"/>
      <c r="E739" s="205"/>
      <c r="F739" s="203"/>
      <c r="G739" s="205"/>
      <c r="H739" s="205"/>
      <c r="I739" s="206"/>
      <c r="J739" s="207"/>
      <c r="K739" s="208"/>
    </row>
    <row r="740" spans="1:11" x14ac:dyDescent="0.25">
      <c r="A740" s="203"/>
      <c r="B740" s="203"/>
      <c r="C740" s="204"/>
      <c r="D740" s="204"/>
      <c r="E740" s="205"/>
      <c r="F740" s="203"/>
      <c r="G740" s="205"/>
      <c r="H740" s="205"/>
      <c r="I740" s="206"/>
      <c r="J740" s="207"/>
      <c r="K740" s="208"/>
    </row>
    <row r="741" spans="1:11" x14ac:dyDescent="0.25">
      <c r="A741" s="203"/>
      <c r="B741" s="203"/>
      <c r="C741" s="204"/>
      <c r="D741" s="204"/>
      <c r="E741" s="205"/>
      <c r="F741" s="203"/>
      <c r="G741" s="205"/>
      <c r="H741" s="205"/>
      <c r="I741" s="206"/>
      <c r="J741" s="207"/>
      <c r="K741" s="208"/>
    </row>
    <row r="742" spans="1:11" x14ac:dyDescent="0.25">
      <c r="A742" s="203"/>
      <c r="B742" s="203"/>
      <c r="C742" s="204"/>
      <c r="D742" s="204"/>
      <c r="E742" s="205"/>
      <c r="F742" s="203"/>
      <c r="G742" s="205"/>
      <c r="H742" s="205"/>
      <c r="I742" s="206"/>
      <c r="J742" s="207"/>
      <c r="K742" s="208"/>
    </row>
    <row r="743" spans="1:11" x14ac:dyDescent="0.25">
      <c r="A743" s="203"/>
      <c r="B743" s="203"/>
      <c r="C743" s="204"/>
      <c r="D743" s="204"/>
      <c r="E743" s="205"/>
      <c r="F743" s="203"/>
      <c r="G743" s="205"/>
      <c r="H743" s="205"/>
      <c r="I743" s="206"/>
      <c r="J743" s="207"/>
      <c r="K743" s="208"/>
    </row>
    <row r="744" spans="1:11" x14ac:dyDescent="0.25">
      <c r="A744" s="203"/>
      <c r="B744" s="203"/>
      <c r="C744" s="204"/>
      <c r="D744" s="204"/>
      <c r="E744" s="205"/>
      <c r="F744" s="203"/>
      <c r="G744" s="205"/>
      <c r="H744" s="205"/>
      <c r="I744" s="206"/>
      <c r="J744" s="207"/>
      <c r="K744" s="208"/>
    </row>
    <row r="745" spans="1:11" x14ac:dyDescent="0.25">
      <c r="A745" s="203"/>
      <c r="B745" s="203"/>
      <c r="C745" s="204"/>
      <c r="D745" s="204"/>
      <c r="E745" s="205"/>
      <c r="F745" s="203"/>
      <c r="G745" s="205"/>
      <c r="H745" s="205"/>
      <c r="I745" s="206"/>
      <c r="J745" s="207"/>
      <c r="K745" s="208"/>
    </row>
    <row r="746" spans="1:11" x14ac:dyDescent="0.25">
      <c r="A746" s="203"/>
      <c r="B746" s="203"/>
      <c r="C746" s="204"/>
      <c r="D746" s="204"/>
      <c r="E746" s="205"/>
      <c r="F746" s="203"/>
      <c r="G746" s="205"/>
      <c r="H746" s="205"/>
      <c r="I746" s="206"/>
      <c r="J746" s="207"/>
      <c r="K746" s="208"/>
    </row>
    <row r="747" spans="1:11" x14ac:dyDescent="0.25">
      <c r="A747" s="203"/>
      <c r="B747" s="203"/>
      <c r="C747" s="204"/>
      <c r="D747" s="204"/>
      <c r="E747" s="205"/>
      <c r="F747" s="203"/>
      <c r="G747" s="205"/>
      <c r="H747" s="205"/>
      <c r="I747" s="206"/>
      <c r="J747" s="207"/>
      <c r="K747" s="208"/>
    </row>
    <row r="748" spans="1:11" x14ac:dyDescent="0.25">
      <c r="A748" s="203"/>
      <c r="B748" s="203"/>
      <c r="C748" s="204"/>
      <c r="D748" s="204"/>
      <c r="E748" s="205"/>
      <c r="F748" s="203"/>
      <c r="G748" s="205"/>
      <c r="H748" s="205"/>
      <c r="I748" s="206"/>
      <c r="J748" s="207"/>
      <c r="K748" s="208"/>
    </row>
    <row r="749" spans="1:11" x14ac:dyDescent="0.25">
      <c r="A749" s="203"/>
      <c r="B749" s="203"/>
      <c r="C749" s="204"/>
      <c r="D749" s="204"/>
      <c r="E749" s="205"/>
      <c r="F749" s="203"/>
      <c r="G749" s="205"/>
      <c r="H749" s="205"/>
      <c r="I749" s="206"/>
      <c r="J749" s="207"/>
      <c r="K749" s="208"/>
    </row>
    <row r="750" spans="1:11" x14ac:dyDescent="0.25">
      <c r="A750" s="203"/>
      <c r="B750" s="203"/>
      <c r="C750" s="204"/>
      <c r="D750" s="204"/>
      <c r="E750" s="205"/>
      <c r="F750" s="203"/>
      <c r="G750" s="205"/>
      <c r="H750" s="205"/>
      <c r="I750" s="206"/>
      <c r="J750" s="207"/>
      <c r="K750" s="208"/>
    </row>
    <row r="751" spans="1:11" x14ac:dyDescent="0.25">
      <c r="A751" s="203"/>
      <c r="B751" s="203"/>
      <c r="C751" s="204"/>
      <c r="D751" s="204"/>
      <c r="E751" s="205"/>
      <c r="F751" s="203"/>
      <c r="G751" s="205"/>
      <c r="H751" s="205"/>
      <c r="I751" s="206"/>
      <c r="J751" s="207"/>
      <c r="K751" s="208"/>
    </row>
    <row r="752" spans="1:11" x14ac:dyDescent="0.25">
      <c r="A752" s="203"/>
      <c r="B752" s="203"/>
      <c r="C752" s="204"/>
      <c r="D752" s="204"/>
      <c r="E752" s="205"/>
      <c r="F752" s="203"/>
      <c r="G752" s="205"/>
      <c r="H752" s="205"/>
      <c r="I752" s="206"/>
      <c r="J752" s="207"/>
      <c r="K752" s="208"/>
    </row>
    <row r="753" spans="1:11" x14ac:dyDescent="0.25">
      <c r="A753" s="203"/>
      <c r="B753" s="203"/>
      <c r="C753" s="204"/>
      <c r="D753" s="204"/>
      <c r="E753" s="205"/>
      <c r="F753" s="203"/>
      <c r="G753" s="205"/>
      <c r="H753" s="205"/>
      <c r="I753" s="206"/>
      <c r="J753" s="207"/>
      <c r="K753" s="208"/>
    </row>
    <row r="754" spans="1:11" x14ac:dyDescent="0.25">
      <c r="A754" s="203"/>
      <c r="B754" s="203"/>
      <c r="C754" s="204"/>
      <c r="D754" s="204"/>
      <c r="E754" s="205"/>
      <c r="F754" s="203"/>
      <c r="G754" s="205"/>
      <c r="H754" s="205"/>
      <c r="I754" s="206"/>
      <c r="J754" s="207"/>
      <c r="K754" s="208"/>
    </row>
    <row r="755" spans="1:11" x14ac:dyDescent="0.25">
      <c r="A755" s="203"/>
      <c r="B755" s="203"/>
      <c r="C755" s="204"/>
      <c r="D755" s="204"/>
      <c r="E755" s="205"/>
      <c r="F755" s="203"/>
      <c r="G755" s="205"/>
      <c r="H755" s="205"/>
      <c r="I755" s="206"/>
      <c r="J755" s="207"/>
      <c r="K755" s="208"/>
    </row>
    <row r="756" spans="1:11" x14ac:dyDescent="0.25">
      <c r="A756" s="203"/>
      <c r="B756" s="203"/>
      <c r="C756" s="204"/>
      <c r="D756" s="204"/>
      <c r="E756" s="205"/>
      <c r="F756" s="203"/>
      <c r="G756" s="205"/>
      <c r="H756" s="205"/>
      <c r="I756" s="206"/>
      <c r="J756" s="207"/>
      <c r="K756" s="208"/>
    </row>
    <row r="757" spans="1:11" x14ac:dyDescent="0.25">
      <c r="A757" s="203"/>
      <c r="B757" s="203"/>
      <c r="C757" s="204"/>
      <c r="D757" s="204"/>
      <c r="E757" s="205"/>
      <c r="F757" s="203"/>
      <c r="G757" s="205"/>
      <c r="H757" s="205"/>
      <c r="I757" s="206"/>
      <c r="J757" s="207"/>
      <c r="K757" s="208"/>
    </row>
    <row r="758" spans="1:11" x14ac:dyDescent="0.25">
      <c r="A758" s="203"/>
      <c r="B758" s="203"/>
      <c r="C758" s="204"/>
      <c r="D758" s="204"/>
      <c r="E758" s="205"/>
      <c r="F758" s="203"/>
      <c r="G758" s="205"/>
      <c r="H758" s="205"/>
      <c r="I758" s="206"/>
      <c r="J758" s="207"/>
      <c r="K758" s="208"/>
    </row>
    <row r="759" spans="1:11" x14ac:dyDescent="0.25">
      <c r="A759" s="203"/>
      <c r="B759" s="203"/>
      <c r="C759" s="204"/>
      <c r="D759" s="204"/>
      <c r="E759" s="205"/>
      <c r="F759" s="203"/>
      <c r="G759" s="205"/>
      <c r="H759" s="205"/>
      <c r="I759" s="206"/>
      <c r="J759" s="207"/>
      <c r="K759" s="208"/>
    </row>
    <row r="760" spans="1:11" x14ac:dyDescent="0.25">
      <c r="A760" s="203"/>
      <c r="B760" s="203"/>
      <c r="C760" s="204"/>
      <c r="D760" s="204"/>
      <c r="E760" s="205"/>
      <c r="F760" s="203"/>
      <c r="G760" s="205"/>
      <c r="H760" s="205"/>
      <c r="I760" s="206"/>
      <c r="J760" s="207"/>
      <c r="K760" s="208"/>
    </row>
    <row r="761" spans="1:11" x14ac:dyDescent="0.25">
      <c r="A761" s="203"/>
      <c r="B761" s="203"/>
      <c r="C761" s="204"/>
      <c r="D761" s="204"/>
      <c r="E761" s="205"/>
      <c r="F761" s="203"/>
      <c r="G761" s="205"/>
      <c r="H761" s="205"/>
      <c r="I761" s="206"/>
      <c r="J761" s="207"/>
      <c r="K761" s="208"/>
    </row>
    <row r="762" spans="1:11" x14ac:dyDescent="0.25">
      <c r="A762" s="203"/>
      <c r="B762" s="203"/>
      <c r="C762" s="204"/>
      <c r="D762" s="204"/>
      <c r="E762" s="205"/>
      <c r="F762" s="203"/>
      <c r="G762" s="205"/>
      <c r="H762" s="205"/>
      <c r="I762" s="206"/>
      <c r="J762" s="207"/>
      <c r="K762" s="208"/>
    </row>
    <row r="763" spans="1:11" x14ac:dyDescent="0.25">
      <c r="A763" s="203"/>
      <c r="B763" s="203"/>
      <c r="C763" s="204"/>
      <c r="D763" s="204"/>
      <c r="E763" s="205"/>
      <c r="F763" s="203"/>
      <c r="G763" s="205"/>
      <c r="H763" s="205"/>
      <c r="I763" s="206"/>
      <c r="J763" s="207"/>
      <c r="K763" s="208"/>
    </row>
    <row r="764" spans="1:11" x14ac:dyDescent="0.25">
      <c r="A764" s="203"/>
      <c r="B764" s="203"/>
      <c r="C764" s="204"/>
      <c r="D764" s="204"/>
      <c r="E764" s="205"/>
      <c r="F764" s="203"/>
      <c r="G764" s="205"/>
      <c r="H764" s="205"/>
      <c r="I764" s="206"/>
      <c r="J764" s="207"/>
      <c r="K764" s="208"/>
    </row>
    <row r="765" spans="1:11" x14ac:dyDescent="0.25">
      <c r="A765" s="203"/>
      <c r="B765" s="203"/>
      <c r="C765" s="204"/>
      <c r="D765" s="204"/>
      <c r="E765" s="205"/>
      <c r="F765" s="203"/>
      <c r="G765" s="205"/>
      <c r="H765" s="205"/>
      <c r="I765" s="206"/>
      <c r="J765" s="207"/>
      <c r="K765" s="208"/>
    </row>
    <row r="766" spans="1:11" x14ac:dyDescent="0.25">
      <c r="A766" s="203"/>
      <c r="B766" s="203"/>
      <c r="C766" s="204"/>
      <c r="D766" s="204"/>
      <c r="E766" s="205"/>
      <c r="F766" s="203"/>
      <c r="G766" s="205"/>
      <c r="H766" s="205"/>
      <c r="I766" s="206"/>
      <c r="J766" s="207"/>
      <c r="K766" s="208"/>
    </row>
    <row r="767" spans="1:11" x14ac:dyDescent="0.25">
      <c r="A767" s="203"/>
      <c r="B767" s="203"/>
      <c r="C767" s="204"/>
      <c r="D767" s="204"/>
      <c r="E767" s="205"/>
      <c r="F767" s="203"/>
      <c r="G767" s="205"/>
      <c r="H767" s="205"/>
      <c r="I767" s="206"/>
      <c r="J767" s="207"/>
      <c r="K767" s="208"/>
    </row>
    <row r="768" spans="1:11" x14ac:dyDescent="0.25">
      <c r="A768" s="203"/>
      <c r="B768" s="203"/>
      <c r="C768" s="204"/>
      <c r="D768" s="204"/>
      <c r="E768" s="205"/>
      <c r="F768" s="203"/>
      <c r="G768" s="205"/>
      <c r="H768" s="205"/>
      <c r="I768" s="206"/>
      <c r="J768" s="207"/>
      <c r="K768" s="208"/>
    </row>
    <row r="769" spans="1:11" x14ac:dyDescent="0.25">
      <c r="A769" s="203"/>
      <c r="B769" s="203"/>
      <c r="C769" s="204"/>
      <c r="D769" s="204"/>
      <c r="E769" s="205"/>
      <c r="F769" s="203"/>
      <c r="G769" s="205"/>
      <c r="H769" s="205"/>
      <c r="I769" s="206"/>
      <c r="J769" s="207"/>
      <c r="K769" s="208"/>
    </row>
    <row r="770" spans="1:11" x14ac:dyDescent="0.25">
      <c r="A770" s="203"/>
      <c r="B770" s="203"/>
      <c r="C770" s="204"/>
      <c r="D770" s="204"/>
      <c r="E770" s="205"/>
      <c r="F770" s="203"/>
      <c r="G770" s="205"/>
      <c r="H770" s="205"/>
      <c r="I770" s="206"/>
      <c r="J770" s="207"/>
      <c r="K770" s="208"/>
    </row>
    <row r="771" spans="1:11" x14ac:dyDescent="0.25">
      <c r="A771" s="203"/>
      <c r="B771" s="203"/>
      <c r="C771" s="204"/>
      <c r="D771" s="204"/>
      <c r="E771" s="205"/>
      <c r="F771" s="203"/>
      <c r="G771" s="205"/>
      <c r="H771" s="205"/>
      <c r="I771" s="206"/>
      <c r="J771" s="207"/>
      <c r="K771" s="208"/>
    </row>
    <row r="772" spans="1:11" x14ac:dyDescent="0.25">
      <c r="A772" s="203"/>
      <c r="B772" s="203"/>
      <c r="C772" s="204"/>
      <c r="D772" s="204"/>
      <c r="E772" s="205"/>
      <c r="F772" s="203"/>
      <c r="G772" s="205"/>
      <c r="H772" s="205"/>
      <c r="I772" s="206"/>
      <c r="J772" s="207"/>
      <c r="K772" s="208"/>
    </row>
    <row r="773" spans="1:11" x14ac:dyDescent="0.25">
      <c r="A773" s="203"/>
      <c r="B773" s="203"/>
      <c r="C773" s="204"/>
      <c r="D773" s="204"/>
      <c r="E773" s="205"/>
      <c r="F773" s="203"/>
      <c r="G773" s="205"/>
      <c r="H773" s="205"/>
      <c r="I773" s="206"/>
      <c r="J773" s="207"/>
      <c r="K773" s="208"/>
    </row>
    <row r="774" spans="1:11" x14ac:dyDescent="0.25">
      <c r="A774" s="203"/>
      <c r="B774" s="203"/>
      <c r="C774" s="204"/>
      <c r="D774" s="204"/>
      <c r="E774" s="205"/>
      <c r="F774" s="203"/>
      <c r="G774" s="205"/>
      <c r="H774" s="205"/>
      <c r="I774" s="206"/>
      <c r="J774" s="207"/>
      <c r="K774" s="208"/>
    </row>
    <row r="775" spans="1:11" x14ac:dyDescent="0.25">
      <c r="A775" s="203"/>
      <c r="B775" s="203"/>
      <c r="C775" s="204"/>
      <c r="D775" s="204"/>
      <c r="E775" s="205"/>
      <c r="F775" s="203"/>
      <c r="G775" s="205"/>
      <c r="H775" s="205"/>
      <c r="I775" s="206"/>
      <c r="J775" s="207"/>
      <c r="K775" s="208"/>
    </row>
    <row r="776" spans="1:11" x14ac:dyDescent="0.25">
      <c r="A776" s="203"/>
      <c r="B776" s="203"/>
      <c r="C776" s="204"/>
      <c r="D776" s="204"/>
      <c r="E776" s="205"/>
      <c r="F776" s="203"/>
      <c r="G776" s="205"/>
      <c r="H776" s="205"/>
      <c r="I776" s="206"/>
      <c r="J776" s="207"/>
      <c r="K776" s="208"/>
    </row>
    <row r="777" spans="1:11" x14ac:dyDescent="0.25">
      <c r="A777" s="203"/>
      <c r="B777" s="203"/>
      <c r="C777" s="204"/>
      <c r="D777" s="204"/>
      <c r="E777" s="205"/>
      <c r="F777" s="203"/>
      <c r="G777" s="205"/>
      <c r="H777" s="205"/>
      <c r="I777" s="206"/>
      <c r="J777" s="207"/>
      <c r="K777" s="208"/>
    </row>
    <row r="778" spans="1:11" x14ac:dyDescent="0.25">
      <c r="A778" s="203"/>
      <c r="B778" s="203"/>
      <c r="C778" s="204"/>
      <c r="D778" s="204"/>
      <c r="E778" s="205"/>
      <c r="F778" s="203"/>
      <c r="G778" s="205"/>
      <c r="H778" s="205"/>
      <c r="I778" s="206"/>
      <c r="J778" s="207"/>
      <c r="K778" s="208"/>
    </row>
    <row r="779" spans="1:11" x14ac:dyDescent="0.25">
      <c r="A779" s="203"/>
      <c r="B779" s="203"/>
      <c r="C779" s="204"/>
      <c r="D779" s="204"/>
      <c r="E779" s="205"/>
      <c r="F779" s="203"/>
      <c r="G779" s="205"/>
      <c r="H779" s="205"/>
      <c r="I779" s="206"/>
      <c r="J779" s="207"/>
      <c r="K779" s="208"/>
    </row>
    <row r="780" spans="1:11" x14ac:dyDescent="0.25">
      <c r="A780" s="203"/>
      <c r="B780" s="203"/>
      <c r="C780" s="204"/>
      <c r="D780" s="204"/>
      <c r="E780" s="205"/>
      <c r="F780" s="203"/>
      <c r="G780" s="205"/>
      <c r="H780" s="205"/>
      <c r="I780" s="206"/>
      <c r="J780" s="207"/>
      <c r="K780" s="208"/>
    </row>
    <row r="781" spans="1:11" x14ac:dyDescent="0.25">
      <c r="A781" s="203"/>
      <c r="B781" s="203"/>
      <c r="C781" s="204"/>
      <c r="D781" s="204"/>
      <c r="E781" s="205"/>
      <c r="F781" s="203"/>
      <c r="G781" s="205"/>
      <c r="H781" s="205"/>
      <c r="I781" s="206"/>
      <c r="J781" s="207"/>
      <c r="K781" s="208"/>
    </row>
    <row r="782" spans="1:11" x14ac:dyDescent="0.25">
      <c r="A782" s="203"/>
      <c r="B782" s="203"/>
      <c r="C782" s="204"/>
      <c r="D782" s="204"/>
      <c r="E782" s="205"/>
      <c r="F782" s="203"/>
      <c r="G782" s="205"/>
      <c r="H782" s="205"/>
      <c r="I782" s="206"/>
      <c r="J782" s="207"/>
      <c r="K782" s="208"/>
    </row>
    <row r="783" spans="1:11" x14ac:dyDescent="0.25">
      <c r="A783" s="203"/>
      <c r="B783" s="203"/>
      <c r="C783" s="204"/>
      <c r="D783" s="204"/>
      <c r="E783" s="205"/>
      <c r="F783" s="203"/>
      <c r="G783" s="205"/>
      <c r="H783" s="205"/>
      <c r="I783" s="206"/>
      <c r="J783" s="207"/>
      <c r="K783" s="208"/>
    </row>
    <row r="784" spans="1:11" x14ac:dyDescent="0.25">
      <c r="A784" s="203"/>
      <c r="B784" s="203"/>
      <c r="C784" s="204"/>
      <c r="D784" s="204"/>
      <c r="E784" s="205"/>
      <c r="F784" s="203"/>
      <c r="G784" s="205"/>
      <c r="H784" s="205"/>
      <c r="I784" s="206"/>
      <c r="J784" s="207"/>
      <c r="K784" s="208"/>
    </row>
    <row r="785" spans="1:11" x14ac:dyDescent="0.25">
      <c r="A785" s="203"/>
      <c r="B785" s="203"/>
      <c r="C785" s="204"/>
      <c r="D785" s="204"/>
      <c r="E785" s="205"/>
      <c r="F785" s="203"/>
      <c r="G785" s="205"/>
      <c r="H785" s="205"/>
      <c r="I785" s="206"/>
      <c r="J785" s="207"/>
      <c r="K785" s="208"/>
    </row>
    <row r="786" spans="1:11" x14ac:dyDescent="0.25">
      <c r="A786" s="203"/>
      <c r="B786" s="203"/>
      <c r="C786" s="204"/>
      <c r="D786" s="204"/>
      <c r="E786" s="205"/>
      <c r="F786" s="203"/>
      <c r="G786" s="205"/>
      <c r="H786" s="205"/>
      <c r="I786" s="206"/>
      <c r="J786" s="207"/>
      <c r="K786" s="208"/>
    </row>
    <row r="787" spans="1:11" x14ac:dyDescent="0.25">
      <c r="A787" s="203"/>
      <c r="B787" s="203"/>
      <c r="C787" s="204"/>
      <c r="D787" s="204"/>
      <c r="E787" s="205"/>
      <c r="F787" s="203"/>
      <c r="G787" s="205"/>
      <c r="H787" s="205"/>
      <c r="I787" s="206"/>
      <c r="J787" s="207"/>
      <c r="K787" s="208"/>
    </row>
    <row r="788" spans="1:11" x14ac:dyDescent="0.25">
      <c r="A788" s="203"/>
      <c r="B788" s="203"/>
      <c r="C788" s="204"/>
      <c r="D788" s="204"/>
      <c r="E788" s="205"/>
      <c r="F788" s="203"/>
      <c r="G788" s="205"/>
      <c r="H788" s="205"/>
      <c r="I788" s="206"/>
      <c r="J788" s="207"/>
      <c r="K788" s="208"/>
    </row>
    <row r="789" spans="1:11" x14ac:dyDescent="0.25">
      <c r="A789" s="203"/>
      <c r="B789" s="203"/>
      <c r="C789" s="204"/>
      <c r="D789" s="204"/>
      <c r="E789" s="205"/>
      <c r="F789" s="203"/>
      <c r="G789" s="205"/>
      <c r="H789" s="205"/>
      <c r="I789" s="206"/>
      <c r="J789" s="207"/>
      <c r="K789" s="208"/>
    </row>
    <row r="790" spans="1:11" x14ac:dyDescent="0.25">
      <c r="A790" s="203"/>
      <c r="B790" s="203"/>
      <c r="C790" s="204"/>
      <c r="D790" s="204"/>
      <c r="E790" s="205"/>
      <c r="F790" s="203"/>
      <c r="G790" s="205"/>
      <c r="H790" s="205"/>
      <c r="I790" s="206"/>
      <c r="J790" s="207"/>
      <c r="K790" s="208"/>
    </row>
    <row r="791" spans="1:11" x14ac:dyDescent="0.25">
      <c r="A791" s="203"/>
      <c r="B791" s="203"/>
      <c r="C791" s="204"/>
      <c r="D791" s="204"/>
      <c r="E791" s="205"/>
      <c r="F791" s="203"/>
      <c r="G791" s="205"/>
      <c r="H791" s="205"/>
      <c r="I791" s="206"/>
      <c r="J791" s="207"/>
      <c r="K791" s="208"/>
    </row>
    <row r="792" spans="1:11" x14ac:dyDescent="0.25">
      <c r="A792" s="203"/>
      <c r="B792" s="203"/>
      <c r="C792" s="204"/>
      <c r="D792" s="204"/>
      <c r="E792" s="205"/>
      <c r="F792" s="203"/>
      <c r="G792" s="205"/>
      <c r="H792" s="205"/>
      <c r="I792" s="206"/>
      <c r="J792" s="207"/>
      <c r="K792" s="208"/>
    </row>
    <row r="793" spans="1:11" x14ac:dyDescent="0.25">
      <c r="A793" s="203"/>
      <c r="B793" s="203"/>
      <c r="C793" s="204"/>
      <c r="D793" s="204"/>
      <c r="E793" s="205"/>
      <c r="F793" s="203"/>
      <c r="G793" s="205"/>
      <c r="H793" s="205"/>
      <c r="I793" s="206"/>
      <c r="J793" s="207"/>
      <c r="K793" s="208"/>
    </row>
    <row r="794" spans="1:11" x14ac:dyDescent="0.25">
      <c r="A794" s="203"/>
      <c r="B794" s="203"/>
      <c r="C794" s="204"/>
      <c r="D794" s="204"/>
      <c r="E794" s="205"/>
      <c r="F794" s="203"/>
      <c r="G794" s="205"/>
      <c r="H794" s="205"/>
      <c r="I794" s="206"/>
      <c r="J794" s="207"/>
      <c r="K794" s="208"/>
    </row>
    <row r="795" spans="1:11" x14ac:dyDescent="0.25">
      <c r="A795" s="203"/>
      <c r="B795" s="203"/>
      <c r="C795" s="204"/>
      <c r="D795" s="204"/>
      <c r="E795" s="205"/>
      <c r="F795" s="203"/>
      <c r="G795" s="205"/>
      <c r="H795" s="205"/>
      <c r="I795" s="206"/>
      <c r="J795" s="207"/>
      <c r="K795" s="208"/>
    </row>
    <row r="796" spans="1:11" x14ac:dyDescent="0.25">
      <c r="A796" s="203"/>
      <c r="B796" s="203"/>
      <c r="C796" s="204"/>
      <c r="D796" s="204"/>
      <c r="E796" s="205"/>
      <c r="F796" s="203"/>
      <c r="G796" s="205"/>
      <c r="H796" s="205"/>
      <c r="I796" s="206"/>
      <c r="J796" s="207"/>
      <c r="K796" s="208"/>
    </row>
    <row r="797" spans="1:11" x14ac:dyDescent="0.25">
      <c r="A797" s="203"/>
      <c r="B797" s="203"/>
      <c r="C797" s="204"/>
      <c r="D797" s="204"/>
      <c r="E797" s="205"/>
      <c r="F797" s="203"/>
      <c r="G797" s="205"/>
      <c r="H797" s="205"/>
      <c r="I797" s="206"/>
      <c r="J797" s="207"/>
      <c r="K797" s="208"/>
    </row>
    <row r="798" spans="1:11" x14ac:dyDescent="0.25">
      <c r="A798" s="203"/>
      <c r="B798" s="203"/>
      <c r="C798" s="204"/>
      <c r="D798" s="204"/>
      <c r="E798" s="205"/>
      <c r="F798" s="203"/>
      <c r="G798" s="205"/>
      <c r="H798" s="205"/>
      <c r="I798" s="206"/>
      <c r="J798" s="207"/>
      <c r="K798" s="208"/>
    </row>
    <row r="799" spans="1:11" x14ac:dyDescent="0.25">
      <c r="A799" s="203"/>
      <c r="B799" s="203"/>
      <c r="C799" s="204"/>
      <c r="D799" s="204"/>
      <c r="E799" s="205"/>
      <c r="F799" s="203"/>
      <c r="G799" s="205"/>
      <c r="H799" s="205"/>
      <c r="I799" s="206"/>
      <c r="J799" s="207"/>
      <c r="K799" s="208"/>
    </row>
    <row r="800" spans="1:11" x14ac:dyDescent="0.25">
      <c r="A800" s="203"/>
      <c r="B800" s="203"/>
      <c r="C800" s="204"/>
      <c r="D800" s="204"/>
      <c r="E800" s="205"/>
      <c r="F800" s="203"/>
      <c r="G800" s="205"/>
      <c r="H800" s="205"/>
      <c r="I800" s="206"/>
      <c r="J800" s="207"/>
      <c r="K800" s="208"/>
    </row>
    <row r="801" spans="1:11" x14ac:dyDescent="0.25">
      <c r="A801" s="203"/>
      <c r="B801" s="203"/>
      <c r="C801" s="204"/>
      <c r="D801" s="204"/>
      <c r="E801" s="205"/>
      <c r="F801" s="203"/>
      <c r="G801" s="205"/>
      <c r="H801" s="205"/>
      <c r="I801" s="206"/>
      <c r="J801" s="207"/>
      <c r="K801" s="208"/>
    </row>
    <row r="802" spans="1:11" x14ac:dyDescent="0.25">
      <c r="A802" s="203"/>
      <c r="B802" s="203"/>
      <c r="C802" s="204"/>
      <c r="D802" s="204"/>
      <c r="E802" s="205"/>
      <c r="F802" s="203"/>
      <c r="G802" s="205"/>
      <c r="H802" s="205"/>
      <c r="I802" s="206"/>
      <c r="J802" s="207"/>
      <c r="K802" s="208"/>
    </row>
    <row r="803" spans="1:11" x14ac:dyDescent="0.25">
      <c r="A803" s="203"/>
      <c r="B803" s="203"/>
      <c r="C803" s="204"/>
      <c r="D803" s="204"/>
      <c r="E803" s="205"/>
      <c r="F803" s="203"/>
      <c r="G803" s="205"/>
      <c r="H803" s="205"/>
      <c r="I803" s="206"/>
      <c r="J803" s="207"/>
      <c r="K803" s="208"/>
    </row>
    <row r="804" spans="1:11" x14ac:dyDescent="0.25">
      <c r="A804" s="203"/>
      <c r="B804" s="203"/>
      <c r="C804" s="204"/>
      <c r="D804" s="204"/>
      <c r="E804" s="205"/>
      <c r="F804" s="203"/>
      <c r="G804" s="205"/>
      <c r="H804" s="205"/>
      <c r="I804" s="206"/>
      <c r="J804" s="207"/>
      <c r="K804" s="208"/>
    </row>
    <row r="805" spans="1:11" x14ac:dyDescent="0.25">
      <c r="A805" s="203"/>
      <c r="B805" s="203"/>
      <c r="C805" s="204"/>
      <c r="D805" s="204"/>
      <c r="E805" s="205"/>
      <c r="F805" s="203"/>
      <c r="G805" s="205"/>
      <c r="H805" s="205"/>
      <c r="I805" s="206"/>
      <c r="J805" s="207"/>
      <c r="K805" s="208"/>
    </row>
    <row r="806" spans="1:11" x14ac:dyDescent="0.25">
      <c r="A806" s="203"/>
      <c r="B806" s="203"/>
      <c r="C806" s="204"/>
      <c r="D806" s="204"/>
      <c r="E806" s="205"/>
      <c r="F806" s="203"/>
      <c r="G806" s="205"/>
      <c r="H806" s="205"/>
      <c r="I806" s="206"/>
      <c r="J806" s="207"/>
      <c r="K806" s="208"/>
    </row>
    <row r="807" spans="1:11" x14ac:dyDescent="0.25">
      <c r="A807" s="203"/>
      <c r="B807" s="203"/>
      <c r="C807" s="204"/>
      <c r="D807" s="204"/>
      <c r="E807" s="205"/>
      <c r="F807" s="203"/>
      <c r="G807" s="205"/>
      <c r="H807" s="205"/>
      <c r="I807" s="206"/>
      <c r="J807" s="207"/>
      <c r="K807" s="208"/>
    </row>
    <row r="808" spans="1:11" x14ac:dyDescent="0.25">
      <c r="A808" s="203"/>
      <c r="B808" s="203"/>
      <c r="C808" s="204"/>
      <c r="D808" s="204"/>
      <c r="E808" s="205"/>
      <c r="F808" s="203"/>
      <c r="G808" s="205"/>
      <c r="H808" s="205"/>
      <c r="I808" s="206"/>
      <c r="J808" s="207"/>
      <c r="K808" s="208"/>
    </row>
    <row r="809" spans="1:11" x14ac:dyDescent="0.25">
      <c r="A809" s="203"/>
      <c r="B809" s="203"/>
      <c r="C809" s="204"/>
      <c r="D809" s="204"/>
      <c r="E809" s="205"/>
      <c r="F809" s="203"/>
      <c r="G809" s="205"/>
      <c r="H809" s="205"/>
      <c r="I809" s="206"/>
      <c r="J809" s="207"/>
      <c r="K809" s="208"/>
    </row>
    <row r="810" spans="1:11" x14ac:dyDescent="0.25">
      <c r="A810" s="203"/>
      <c r="B810" s="203"/>
      <c r="C810" s="204"/>
      <c r="D810" s="204"/>
      <c r="E810" s="205"/>
      <c r="F810" s="203"/>
      <c r="G810" s="205"/>
      <c r="H810" s="205"/>
      <c r="I810" s="206"/>
      <c r="J810" s="207"/>
      <c r="K810" s="208"/>
    </row>
    <row r="811" spans="1:11" x14ac:dyDescent="0.25">
      <c r="A811" s="203"/>
      <c r="B811" s="203"/>
      <c r="C811" s="204"/>
      <c r="D811" s="204"/>
      <c r="E811" s="205"/>
      <c r="F811" s="203"/>
      <c r="G811" s="205"/>
      <c r="H811" s="205"/>
      <c r="I811" s="206"/>
      <c r="J811" s="207"/>
      <c r="K811" s="208"/>
    </row>
    <row r="812" spans="1:11" x14ac:dyDescent="0.25">
      <c r="A812" s="203"/>
      <c r="B812" s="203"/>
      <c r="C812" s="204"/>
      <c r="D812" s="204"/>
      <c r="E812" s="205"/>
      <c r="F812" s="203"/>
      <c r="G812" s="205"/>
      <c r="H812" s="205"/>
      <c r="I812" s="206"/>
      <c r="J812" s="207"/>
      <c r="K812" s="208"/>
    </row>
    <row r="813" spans="1:11" x14ac:dyDescent="0.25">
      <c r="A813" s="203"/>
      <c r="B813" s="203"/>
      <c r="C813" s="204"/>
      <c r="D813" s="204"/>
      <c r="E813" s="205"/>
      <c r="F813" s="203"/>
      <c r="G813" s="205"/>
      <c r="H813" s="205"/>
      <c r="I813" s="206"/>
      <c r="J813" s="207"/>
      <c r="K813" s="208"/>
    </row>
    <row r="814" spans="1:11" x14ac:dyDescent="0.25">
      <c r="A814" s="203"/>
      <c r="B814" s="203"/>
      <c r="C814" s="204"/>
      <c r="D814" s="204"/>
      <c r="E814" s="205"/>
      <c r="F814" s="203"/>
      <c r="G814" s="205"/>
      <c r="H814" s="205"/>
      <c r="I814" s="206"/>
      <c r="J814" s="207"/>
      <c r="K814" s="208"/>
    </row>
    <row r="815" spans="1:11" x14ac:dyDescent="0.25">
      <c r="A815" s="203"/>
      <c r="B815" s="203"/>
      <c r="C815" s="204"/>
      <c r="D815" s="204"/>
      <c r="E815" s="205"/>
      <c r="F815" s="203"/>
      <c r="G815" s="205"/>
      <c r="H815" s="205"/>
      <c r="I815" s="206"/>
      <c r="J815" s="207"/>
      <c r="K815" s="208"/>
    </row>
    <row r="816" spans="1:11" x14ac:dyDescent="0.25">
      <c r="A816" s="203"/>
      <c r="B816" s="203"/>
      <c r="C816" s="204"/>
      <c r="D816" s="204"/>
      <c r="E816" s="205"/>
      <c r="F816" s="203"/>
      <c r="G816" s="205"/>
      <c r="H816" s="205"/>
      <c r="I816" s="206"/>
      <c r="J816" s="207"/>
      <c r="K816" s="208"/>
    </row>
    <row r="817" spans="1:11" x14ac:dyDescent="0.25">
      <c r="A817" s="203"/>
      <c r="B817" s="203"/>
      <c r="C817" s="204"/>
      <c r="D817" s="204"/>
      <c r="E817" s="205"/>
      <c r="F817" s="203"/>
      <c r="G817" s="205"/>
      <c r="H817" s="205"/>
      <c r="I817" s="206"/>
      <c r="J817" s="207"/>
      <c r="K817" s="208"/>
    </row>
    <row r="818" spans="1:11" x14ac:dyDescent="0.25">
      <c r="A818" s="203"/>
      <c r="B818" s="203"/>
      <c r="C818" s="204"/>
      <c r="D818" s="204"/>
      <c r="E818" s="205"/>
      <c r="F818" s="203"/>
      <c r="G818" s="205"/>
      <c r="H818" s="205"/>
      <c r="I818" s="206"/>
      <c r="J818" s="207"/>
      <c r="K818" s="208"/>
    </row>
    <row r="819" spans="1:11" x14ac:dyDescent="0.25">
      <c r="A819" s="203"/>
      <c r="B819" s="203"/>
      <c r="C819" s="204"/>
      <c r="D819" s="204"/>
      <c r="E819" s="205"/>
      <c r="F819" s="203"/>
      <c r="G819" s="205"/>
      <c r="H819" s="205"/>
      <c r="I819" s="206"/>
      <c r="J819" s="207"/>
      <c r="K819" s="208"/>
    </row>
    <row r="820" spans="1:11" x14ac:dyDescent="0.25">
      <c r="A820" s="203"/>
      <c r="B820" s="203"/>
      <c r="C820" s="204"/>
      <c r="D820" s="204"/>
      <c r="E820" s="205"/>
      <c r="F820" s="203"/>
      <c r="G820" s="205"/>
      <c r="H820" s="205"/>
      <c r="I820" s="206"/>
      <c r="J820" s="207"/>
      <c r="K820" s="208"/>
    </row>
    <row r="821" spans="1:11" x14ac:dyDescent="0.25">
      <c r="A821" s="203"/>
      <c r="B821" s="203"/>
      <c r="C821" s="204"/>
      <c r="D821" s="204"/>
      <c r="E821" s="205"/>
      <c r="F821" s="203"/>
      <c r="G821" s="205"/>
      <c r="H821" s="205"/>
      <c r="I821" s="206"/>
      <c r="J821" s="207"/>
      <c r="K821" s="208"/>
    </row>
    <row r="822" spans="1:11" x14ac:dyDescent="0.25">
      <c r="A822" s="203"/>
      <c r="B822" s="203"/>
      <c r="C822" s="204"/>
      <c r="D822" s="204"/>
      <c r="E822" s="205"/>
      <c r="F822" s="203"/>
      <c r="G822" s="205"/>
      <c r="H822" s="205"/>
      <c r="I822" s="206"/>
      <c r="J822" s="207"/>
      <c r="K822" s="208"/>
    </row>
    <row r="823" spans="1:11" x14ac:dyDescent="0.25">
      <c r="A823" s="203"/>
      <c r="B823" s="203"/>
      <c r="C823" s="204"/>
      <c r="D823" s="204"/>
      <c r="E823" s="205"/>
      <c r="F823" s="203"/>
      <c r="G823" s="205"/>
      <c r="H823" s="205"/>
      <c r="I823" s="206"/>
      <c r="J823" s="207"/>
      <c r="K823" s="208"/>
    </row>
    <row r="824" spans="1:11" x14ac:dyDescent="0.25">
      <c r="A824" s="203"/>
      <c r="B824" s="203"/>
      <c r="C824" s="204"/>
      <c r="D824" s="204"/>
      <c r="E824" s="205"/>
      <c r="F824" s="203"/>
      <c r="G824" s="205"/>
      <c r="H824" s="205"/>
      <c r="I824" s="206"/>
      <c r="J824" s="207"/>
      <c r="K824" s="208"/>
    </row>
    <row r="825" spans="1:11" x14ac:dyDescent="0.25">
      <c r="A825" s="203"/>
      <c r="B825" s="203"/>
      <c r="C825" s="204"/>
      <c r="D825" s="204"/>
      <c r="E825" s="205"/>
      <c r="F825" s="203"/>
      <c r="G825" s="205"/>
      <c r="H825" s="205"/>
      <c r="I825" s="206"/>
      <c r="J825" s="207"/>
      <c r="K825" s="208"/>
    </row>
    <row r="826" spans="1:11" x14ac:dyDescent="0.25">
      <c r="A826" s="203"/>
      <c r="B826" s="203"/>
      <c r="C826" s="204"/>
      <c r="D826" s="204"/>
      <c r="E826" s="205"/>
      <c r="F826" s="203"/>
      <c r="G826" s="205"/>
      <c r="H826" s="205"/>
      <c r="I826" s="206"/>
      <c r="J826" s="207"/>
      <c r="K826" s="208"/>
    </row>
    <row r="827" spans="1:11" x14ac:dyDescent="0.25">
      <c r="A827" s="203"/>
      <c r="B827" s="203"/>
      <c r="C827" s="204"/>
      <c r="D827" s="204"/>
      <c r="E827" s="205"/>
      <c r="F827" s="203"/>
      <c r="G827" s="205"/>
      <c r="H827" s="205"/>
      <c r="I827" s="206"/>
      <c r="J827" s="207"/>
      <c r="K827" s="208"/>
    </row>
    <row r="828" spans="1:11" x14ac:dyDescent="0.25">
      <c r="A828" s="203"/>
      <c r="B828" s="203"/>
      <c r="C828" s="204"/>
      <c r="D828" s="204"/>
      <c r="E828" s="205"/>
      <c r="F828" s="203"/>
      <c r="G828" s="205"/>
      <c r="H828" s="205"/>
      <c r="I828" s="206"/>
      <c r="J828" s="207"/>
      <c r="K828" s="208"/>
    </row>
    <row r="829" spans="1:11" x14ac:dyDescent="0.25">
      <c r="A829" s="203"/>
      <c r="B829" s="203"/>
      <c r="C829" s="204"/>
      <c r="D829" s="204"/>
      <c r="E829" s="205"/>
      <c r="F829" s="203"/>
      <c r="G829" s="205"/>
      <c r="H829" s="205"/>
      <c r="I829" s="206"/>
      <c r="J829" s="207"/>
      <c r="K829" s="208"/>
    </row>
    <row r="830" spans="1:11" x14ac:dyDescent="0.25">
      <c r="A830" s="203"/>
      <c r="B830" s="203"/>
      <c r="C830" s="204"/>
      <c r="D830" s="204"/>
      <c r="E830" s="205"/>
      <c r="F830" s="203"/>
      <c r="G830" s="205"/>
      <c r="H830" s="205"/>
      <c r="I830" s="206"/>
      <c r="J830" s="207"/>
      <c r="K830" s="208"/>
    </row>
    <row r="831" spans="1:11" x14ac:dyDescent="0.25">
      <c r="A831" s="203"/>
      <c r="B831" s="203"/>
      <c r="C831" s="204"/>
      <c r="D831" s="204"/>
      <c r="E831" s="205"/>
      <c r="F831" s="203"/>
      <c r="G831" s="205"/>
      <c r="H831" s="205"/>
      <c r="I831" s="206"/>
      <c r="J831" s="207"/>
      <c r="K831" s="208"/>
    </row>
    <row r="832" spans="1:11" x14ac:dyDescent="0.25">
      <c r="A832" s="203"/>
      <c r="B832" s="203"/>
      <c r="C832" s="204"/>
      <c r="D832" s="204"/>
      <c r="E832" s="205"/>
      <c r="F832" s="203"/>
      <c r="G832" s="205"/>
      <c r="H832" s="205"/>
      <c r="I832" s="206"/>
      <c r="J832" s="207"/>
      <c r="K832" s="208"/>
    </row>
    <row r="833" spans="1:11" x14ac:dyDescent="0.25">
      <c r="A833" s="203"/>
      <c r="B833" s="203"/>
      <c r="C833" s="204"/>
      <c r="D833" s="204"/>
      <c r="E833" s="205"/>
      <c r="F833" s="203"/>
      <c r="G833" s="205"/>
      <c r="H833" s="205"/>
      <c r="I833" s="206"/>
      <c r="J833" s="207"/>
      <c r="K833" s="208"/>
    </row>
    <row r="834" spans="1:11" x14ac:dyDescent="0.25">
      <c r="A834" s="203"/>
      <c r="B834" s="203"/>
      <c r="C834" s="204"/>
      <c r="D834" s="204"/>
      <c r="E834" s="205"/>
      <c r="F834" s="203"/>
      <c r="G834" s="205"/>
      <c r="H834" s="205"/>
      <c r="I834" s="206"/>
      <c r="J834" s="207"/>
      <c r="K834" s="208"/>
    </row>
    <row r="835" spans="1:11" x14ac:dyDescent="0.25">
      <c r="A835" s="203"/>
      <c r="B835" s="203"/>
      <c r="C835" s="204"/>
      <c r="D835" s="204"/>
      <c r="E835" s="205"/>
      <c r="F835" s="203"/>
      <c r="G835" s="205"/>
      <c r="H835" s="205"/>
      <c r="I835" s="206"/>
      <c r="J835" s="207"/>
      <c r="K835" s="208"/>
    </row>
    <row r="836" spans="1:11" x14ac:dyDescent="0.25">
      <c r="A836" s="203"/>
      <c r="B836" s="203"/>
      <c r="C836" s="204"/>
      <c r="D836" s="204"/>
      <c r="E836" s="205"/>
      <c r="F836" s="203"/>
      <c r="G836" s="205"/>
      <c r="H836" s="205"/>
      <c r="I836" s="206"/>
      <c r="J836" s="207"/>
      <c r="K836" s="208"/>
    </row>
    <row r="837" spans="1:11" x14ac:dyDescent="0.25">
      <c r="A837" s="203"/>
      <c r="B837" s="203"/>
      <c r="C837" s="204"/>
      <c r="D837" s="204"/>
      <c r="E837" s="205"/>
      <c r="F837" s="203"/>
      <c r="G837" s="205"/>
      <c r="H837" s="205"/>
      <c r="I837" s="206"/>
      <c r="J837" s="207"/>
      <c r="K837" s="208"/>
    </row>
    <row r="838" spans="1:11" x14ac:dyDescent="0.25">
      <c r="A838" s="203"/>
      <c r="B838" s="203"/>
      <c r="C838" s="204"/>
      <c r="D838" s="204"/>
      <c r="E838" s="205"/>
      <c r="F838" s="203"/>
      <c r="G838" s="205"/>
      <c r="H838" s="205"/>
      <c r="I838" s="206"/>
      <c r="J838" s="207"/>
      <c r="K838" s="208"/>
    </row>
    <row r="839" spans="1:11" x14ac:dyDescent="0.25">
      <c r="A839" s="203"/>
      <c r="B839" s="203"/>
      <c r="C839" s="204"/>
      <c r="D839" s="204"/>
      <c r="E839" s="205"/>
      <c r="F839" s="203"/>
      <c r="G839" s="205"/>
      <c r="H839" s="205"/>
      <c r="I839" s="206"/>
      <c r="J839" s="207"/>
      <c r="K839" s="208"/>
    </row>
    <row r="840" spans="1:11" x14ac:dyDescent="0.25">
      <c r="A840" s="203"/>
      <c r="B840" s="203"/>
      <c r="C840" s="204"/>
      <c r="D840" s="204"/>
      <c r="E840" s="205"/>
      <c r="F840" s="203"/>
      <c r="G840" s="205"/>
      <c r="H840" s="205"/>
      <c r="I840" s="206"/>
      <c r="J840" s="207"/>
      <c r="K840" s="208"/>
    </row>
    <row r="841" spans="1:11" x14ac:dyDescent="0.25">
      <c r="A841" s="203"/>
      <c r="B841" s="203"/>
      <c r="C841" s="204"/>
      <c r="D841" s="204"/>
      <c r="E841" s="205"/>
      <c r="F841" s="203"/>
      <c r="G841" s="205"/>
      <c r="H841" s="205"/>
      <c r="I841" s="206"/>
      <c r="J841" s="207"/>
      <c r="K841" s="208"/>
    </row>
    <row r="842" spans="1:11" x14ac:dyDescent="0.25">
      <c r="A842" s="203"/>
      <c r="B842" s="203"/>
      <c r="C842" s="204"/>
      <c r="D842" s="204"/>
      <c r="E842" s="205"/>
      <c r="F842" s="203"/>
      <c r="G842" s="205"/>
      <c r="H842" s="205"/>
      <c r="I842" s="206"/>
      <c r="J842" s="207"/>
      <c r="K842" s="208"/>
    </row>
    <row r="843" spans="1:11" x14ac:dyDescent="0.25">
      <c r="A843" s="203"/>
      <c r="B843" s="203"/>
      <c r="C843" s="204"/>
      <c r="D843" s="204"/>
      <c r="E843" s="205"/>
      <c r="F843" s="203"/>
      <c r="G843" s="205"/>
      <c r="H843" s="205"/>
      <c r="I843" s="206"/>
      <c r="J843" s="207"/>
      <c r="K843" s="208"/>
    </row>
    <row r="844" spans="1:11" x14ac:dyDescent="0.25">
      <c r="A844" s="203"/>
      <c r="B844" s="203"/>
      <c r="C844" s="204"/>
      <c r="D844" s="204"/>
      <c r="E844" s="205"/>
      <c r="F844" s="203"/>
      <c r="G844" s="205"/>
      <c r="H844" s="205"/>
      <c r="I844" s="206"/>
      <c r="J844" s="207"/>
      <c r="K844" s="208"/>
    </row>
    <row r="845" spans="1:11" x14ac:dyDescent="0.25">
      <c r="A845" s="203"/>
      <c r="B845" s="203"/>
      <c r="C845" s="204"/>
      <c r="D845" s="204"/>
      <c r="E845" s="205"/>
      <c r="F845" s="203"/>
      <c r="G845" s="205"/>
      <c r="H845" s="205"/>
      <c r="I845" s="206"/>
      <c r="J845" s="207"/>
      <c r="K845" s="208"/>
    </row>
    <row r="846" spans="1:11" x14ac:dyDescent="0.25">
      <c r="A846" s="203"/>
      <c r="B846" s="203"/>
      <c r="C846" s="204"/>
      <c r="D846" s="204"/>
      <c r="E846" s="205"/>
      <c r="F846" s="203"/>
      <c r="G846" s="205"/>
      <c r="H846" s="205"/>
      <c r="I846" s="206"/>
      <c r="J846" s="207"/>
      <c r="K846" s="208"/>
    </row>
    <row r="847" spans="1:11" x14ac:dyDescent="0.25">
      <c r="A847" s="203"/>
      <c r="B847" s="203"/>
      <c r="C847" s="204"/>
      <c r="D847" s="204"/>
      <c r="E847" s="205"/>
      <c r="F847" s="203"/>
      <c r="G847" s="205"/>
      <c r="H847" s="205"/>
      <c r="I847" s="206"/>
      <c r="J847" s="207"/>
      <c r="K847" s="208"/>
    </row>
    <row r="848" spans="1:11" x14ac:dyDescent="0.25">
      <c r="A848" s="203"/>
      <c r="B848" s="203"/>
      <c r="C848" s="204"/>
      <c r="D848" s="204"/>
      <c r="E848" s="205"/>
      <c r="F848" s="203"/>
      <c r="G848" s="205"/>
      <c r="H848" s="205"/>
      <c r="I848" s="206"/>
      <c r="J848" s="207"/>
      <c r="K848" s="208"/>
    </row>
    <row r="849" spans="1:11" x14ac:dyDescent="0.25">
      <c r="A849" s="203"/>
      <c r="B849" s="203"/>
      <c r="C849" s="204"/>
      <c r="D849" s="204"/>
      <c r="E849" s="205"/>
      <c r="F849" s="203"/>
      <c r="G849" s="205"/>
      <c r="H849" s="205"/>
      <c r="I849" s="206"/>
      <c r="J849" s="207"/>
      <c r="K849" s="208"/>
    </row>
    <row r="850" spans="1:11" x14ac:dyDescent="0.25">
      <c r="A850" s="203"/>
      <c r="B850" s="203"/>
      <c r="C850" s="204"/>
      <c r="D850" s="204"/>
      <c r="E850" s="205"/>
      <c r="F850" s="203"/>
      <c r="G850" s="205"/>
      <c r="H850" s="205"/>
      <c r="I850" s="206"/>
      <c r="J850" s="207"/>
      <c r="K850" s="208"/>
    </row>
    <row r="851" spans="1:11" x14ac:dyDescent="0.25">
      <c r="A851" s="203"/>
      <c r="B851" s="203"/>
      <c r="C851" s="204"/>
      <c r="D851" s="204"/>
      <c r="E851" s="205"/>
      <c r="F851" s="203"/>
      <c r="G851" s="205"/>
      <c r="H851" s="205"/>
      <c r="I851" s="206"/>
      <c r="J851" s="207"/>
      <c r="K851" s="208"/>
    </row>
    <row r="852" spans="1:11" x14ac:dyDescent="0.25">
      <c r="A852" s="203"/>
      <c r="B852" s="203"/>
      <c r="C852" s="204"/>
      <c r="D852" s="204"/>
      <c r="E852" s="205"/>
      <c r="F852" s="203"/>
      <c r="G852" s="205"/>
      <c r="H852" s="205"/>
      <c r="I852" s="206"/>
      <c r="J852" s="207"/>
      <c r="K852" s="208"/>
    </row>
    <row r="853" spans="1:11" x14ac:dyDescent="0.25">
      <c r="A853" s="203"/>
      <c r="B853" s="203"/>
      <c r="C853" s="204"/>
      <c r="D853" s="204"/>
      <c r="E853" s="205"/>
      <c r="F853" s="203"/>
      <c r="G853" s="205"/>
      <c r="H853" s="205"/>
      <c r="I853" s="206"/>
      <c r="J853" s="207"/>
      <c r="K853" s="208"/>
    </row>
    <row r="854" spans="1:11" x14ac:dyDescent="0.25">
      <c r="A854" s="203"/>
      <c r="B854" s="203"/>
      <c r="C854" s="204"/>
      <c r="D854" s="204"/>
      <c r="E854" s="205"/>
      <c r="F854" s="203"/>
      <c r="G854" s="205"/>
      <c r="H854" s="205"/>
      <c r="I854" s="206"/>
      <c r="J854" s="207"/>
      <c r="K854" s="208"/>
    </row>
    <row r="855" spans="1:11" x14ac:dyDescent="0.25">
      <c r="A855" s="203"/>
      <c r="B855" s="203"/>
      <c r="C855" s="204"/>
      <c r="D855" s="204"/>
      <c r="E855" s="205"/>
      <c r="F855" s="203"/>
      <c r="G855" s="205"/>
      <c r="H855" s="205"/>
      <c r="I855" s="206"/>
      <c r="J855" s="207"/>
      <c r="K855" s="208"/>
    </row>
    <row r="856" spans="1:11" x14ac:dyDescent="0.25">
      <c r="A856" s="203"/>
      <c r="B856" s="203"/>
      <c r="C856" s="204"/>
      <c r="D856" s="204"/>
      <c r="E856" s="205"/>
      <c r="F856" s="203"/>
      <c r="G856" s="205"/>
      <c r="H856" s="205"/>
      <c r="I856" s="206"/>
      <c r="J856" s="207"/>
      <c r="K856" s="208"/>
    </row>
    <row r="857" spans="1:11" x14ac:dyDescent="0.25">
      <c r="A857" s="203"/>
      <c r="B857" s="203"/>
      <c r="C857" s="204"/>
      <c r="D857" s="204"/>
      <c r="E857" s="205"/>
      <c r="F857" s="203"/>
      <c r="G857" s="205"/>
      <c r="H857" s="205"/>
      <c r="I857" s="206"/>
      <c r="J857" s="207"/>
      <c r="K857" s="208"/>
    </row>
    <row r="858" spans="1:11" x14ac:dyDescent="0.25">
      <c r="A858" s="203"/>
      <c r="B858" s="203"/>
      <c r="C858" s="204"/>
      <c r="D858" s="204"/>
      <c r="E858" s="205"/>
      <c r="F858" s="203"/>
      <c r="G858" s="205"/>
      <c r="H858" s="205"/>
      <c r="I858" s="206"/>
      <c r="J858" s="207"/>
      <c r="K858" s="208"/>
    </row>
    <row r="859" spans="1:11" x14ac:dyDescent="0.25">
      <c r="A859" s="203"/>
      <c r="B859" s="203"/>
      <c r="C859" s="204"/>
      <c r="D859" s="204"/>
      <c r="E859" s="205"/>
      <c r="F859" s="203"/>
      <c r="G859" s="205"/>
      <c r="H859" s="205"/>
      <c r="I859" s="206"/>
      <c r="J859" s="207"/>
      <c r="K859" s="208"/>
    </row>
    <row r="860" spans="1:11" x14ac:dyDescent="0.25">
      <c r="A860" s="203"/>
      <c r="B860" s="203"/>
      <c r="C860" s="204"/>
      <c r="D860" s="204"/>
      <c r="E860" s="205"/>
      <c r="F860" s="203"/>
      <c r="G860" s="205"/>
      <c r="H860" s="205"/>
      <c r="I860" s="206"/>
      <c r="J860" s="207"/>
      <c r="K860" s="208"/>
    </row>
    <row r="861" spans="1:11" x14ac:dyDescent="0.25">
      <c r="A861" s="203"/>
      <c r="B861" s="203"/>
      <c r="C861" s="204"/>
      <c r="D861" s="204"/>
      <c r="E861" s="205"/>
      <c r="F861" s="203"/>
      <c r="G861" s="205"/>
      <c r="H861" s="205"/>
      <c r="I861" s="206"/>
      <c r="J861" s="207"/>
      <c r="K861" s="208"/>
    </row>
    <row r="862" spans="1:11" x14ac:dyDescent="0.25">
      <c r="A862" s="203"/>
      <c r="B862" s="203"/>
      <c r="C862" s="204"/>
      <c r="D862" s="204"/>
      <c r="E862" s="205"/>
      <c r="F862" s="203"/>
      <c r="G862" s="205"/>
      <c r="H862" s="205"/>
      <c r="I862" s="206"/>
      <c r="J862" s="207"/>
      <c r="K862" s="208"/>
    </row>
    <row r="863" spans="1:11" x14ac:dyDescent="0.25">
      <c r="A863" s="203"/>
      <c r="B863" s="203"/>
      <c r="C863" s="204"/>
      <c r="D863" s="204"/>
      <c r="E863" s="205"/>
      <c r="F863" s="203"/>
      <c r="G863" s="205"/>
      <c r="H863" s="205"/>
      <c r="I863" s="206"/>
      <c r="J863" s="207"/>
      <c r="K863" s="208"/>
    </row>
    <row r="864" spans="1:11" x14ac:dyDescent="0.25">
      <c r="A864" s="203"/>
      <c r="B864" s="203"/>
      <c r="C864" s="204"/>
      <c r="D864" s="204"/>
      <c r="E864" s="205"/>
      <c r="F864" s="203"/>
      <c r="G864" s="205"/>
      <c r="H864" s="205"/>
      <c r="I864" s="206"/>
      <c r="J864" s="207"/>
      <c r="K864" s="208"/>
    </row>
    <row r="865" spans="1:11" x14ac:dyDescent="0.25">
      <c r="A865" s="203"/>
      <c r="B865" s="203"/>
      <c r="C865" s="204"/>
      <c r="D865" s="204"/>
      <c r="E865" s="205"/>
      <c r="F865" s="203"/>
      <c r="G865" s="205"/>
      <c r="H865" s="205"/>
      <c r="I865" s="206"/>
      <c r="J865" s="207"/>
      <c r="K865" s="208"/>
    </row>
    <row r="866" spans="1:11" x14ac:dyDescent="0.25">
      <c r="A866" s="203"/>
      <c r="B866" s="203"/>
      <c r="C866" s="204"/>
      <c r="D866" s="204"/>
      <c r="E866" s="205"/>
      <c r="F866" s="203"/>
      <c r="G866" s="205"/>
      <c r="H866" s="205"/>
      <c r="I866" s="206"/>
      <c r="J866" s="207"/>
      <c r="K866" s="208"/>
    </row>
    <row r="867" spans="1:11" x14ac:dyDescent="0.25">
      <c r="A867" s="203"/>
      <c r="B867" s="203"/>
      <c r="C867" s="204"/>
      <c r="D867" s="204"/>
      <c r="E867" s="205"/>
      <c r="F867" s="203"/>
      <c r="G867" s="205"/>
      <c r="H867" s="205"/>
      <c r="I867" s="206"/>
      <c r="J867" s="207"/>
      <c r="K867" s="208"/>
    </row>
    <row r="868" spans="1:11" x14ac:dyDescent="0.25">
      <c r="A868" s="203"/>
      <c r="B868" s="203"/>
      <c r="C868" s="204"/>
      <c r="D868" s="204"/>
      <c r="E868" s="205"/>
      <c r="F868" s="203"/>
      <c r="G868" s="205"/>
      <c r="H868" s="205"/>
      <c r="I868" s="206"/>
      <c r="J868" s="207"/>
      <c r="K868" s="208"/>
    </row>
    <row r="869" spans="1:11" x14ac:dyDescent="0.25">
      <c r="A869" s="203"/>
      <c r="B869" s="203"/>
      <c r="C869" s="204"/>
      <c r="D869" s="204"/>
      <c r="E869" s="205"/>
      <c r="F869" s="203"/>
      <c r="G869" s="205"/>
      <c r="H869" s="205"/>
      <c r="I869" s="206"/>
      <c r="J869" s="207"/>
      <c r="K869" s="208"/>
    </row>
    <row r="870" spans="1:11" x14ac:dyDescent="0.25">
      <c r="A870" s="203"/>
      <c r="B870" s="203"/>
      <c r="C870" s="204"/>
      <c r="D870" s="204"/>
      <c r="E870" s="205"/>
      <c r="F870" s="203"/>
      <c r="G870" s="205"/>
      <c r="H870" s="205"/>
      <c r="I870" s="206"/>
      <c r="J870" s="207"/>
      <c r="K870" s="208"/>
    </row>
    <row r="871" spans="1:11" x14ac:dyDescent="0.25">
      <c r="A871" s="203"/>
      <c r="B871" s="203"/>
      <c r="C871" s="204"/>
      <c r="D871" s="204"/>
      <c r="E871" s="205"/>
      <c r="F871" s="203"/>
      <c r="G871" s="205"/>
      <c r="H871" s="205"/>
      <c r="I871" s="206"/>
      <c r="J871" s="207"/>
      <c r="K871" s="208"/>
    </row>
    <row r="872" spans="1:11" x14ac:dyDescent="0.25">
      <c r="A872" s="203"/>
      <c r="B872" s="203"/>
      <c r="C872" s="204"/>
      <c r="D872" s="204"/>
      <c r="E872" s="205"/>
      <c r="F872" s="203"/>
      <c r="G872" s="205"/>
      <c r="H872" s="205"/>
      <c r="I872" s="206"/>
      <c r="J872" s="207"/>
      <c r="K872" s="208"/>
    </row>
    <row r="873" spans="1:11" x14ac:dyDescent="0.25">
      <c r="A873" s="203"/>
      <c r="B873" s="203"/>
      <c r="C873" s="204"/>
      <c r="D873" s="204"/>
      <c r="E873" s="205"/>
      <c r="F873" s="203"/>
      <c r="G873" s="205"/>
      <c r="H873" s="205"/>
      <c r="I873" s="206"/>
      <c r="J873" s="207"/>
      <c r="K873" s="208"/>
    </row>
    <row r="874" spans="1:11" x14ac:dyDescent="0.25">
      <c r="A874" s="203"/>
      <c r="B874" s="203"/>
      <c r="C874" s="204"/>
      <c r="D874" s="204"/>
      <c r="E874" s="205"/>
      <c r="F874" s="203"/>
      <c r="G874" s="205"/>
      <c r="H874" s="205"/>
      <c r="I874" s="206"/>
      <c r="J874" s="207"/>
      <c r="K874" s="208"/>
    </row>
    <row r="875" spans="1:11" x14ac:dyDescent="0.25">
      <c r="A875" s="203"/>
      <c r="B875" s="203"/>
      <c r="C875" s="204"/>
      <c r="D875" s="204"/>
      <c r="E875" s="205"/>
      <c r="F875" s="203"/>
      <c r="G875" s="205"/>
      <c r="H875" s="205"/>
      <c r="I875" s="206"/>
      <c r="J875" s="207"/>
      <c r="K875" s="208"/>
    </row>
    <row r="876" spans="1:11" x14ac:dyDescent="0.25">
      <c r="A876" s="203"/>
      <c r="B876" s="203"/>
      <c r="C876" s="204"/>
      <c r="D876" s="204"/>
      <c r="E876" s="205"/>
      <c r="F876" s="203"/>
      <c r="G876" s="205"/>
      <c r="H876" s="205"/>
      <c r="I876" s="206"/>
      <c r="J876" s="207"/>
      <c r="K876" s="208"/>
    </row>
    <row r="877" spans="1:11" x14ac:dyDescent="0.25">
      <c r="A877" s="203"/>
      <c r="B877" s="203"/>
      <c r="C877" s="204"/>
      <c r="D877" s="204"/>
      <c r="E877" s="205"/>
      <c r="F877" s="203"/>
      <c r="G877" s="205"/>
      <c r="H877" s="205"/>
      <c r="I877" s="206"/>
      <c r="J877" s="207"/>
      <c r="K877" s="208"/>
    </row>
    <row r="878" spans="1:11" x14ac:dyDescent="0.25">
      <c r="A878" s="203"/>
      <c r="B878" s="203"/>
      <c r="C878" s="204"/>
      <c r="D878" s="204"/>
      <c r="E878" s="205"/>
      <c r="F878" s="203"/>
      <c r="G878" s="205"/>
      <c r="H878" s="205"/>
      <c r="I878" s="206"/>
      <c r="J878" s="207"/>
      <c r="K878" s="208"/>
    </row>
    <row r="879" spans="1:11" x14ac:dyDescent="0.25">
      <c r="A879" s="203"/>
      <c r="B879" s="203"/>
      <c r="C879" s="204"/>
      <c r="D879" s="204"/>
      <c r="E879" s="205"/>
      <c r="F879" s="203"/>
      <c r="G879" s="205"/>
      <c r="H879" s="205"/>
      <c r="I879" s="206"/>
      <c r="J879" s="207"/>
      <c r="K879" s="208"/>
    </row>
    <row r="880" spans="1:11" x14ac:dyDescent="0.25">
      <c r="A880" s="203"/>
      <c r="B880" s="203"/>
      <c r="C880" s="204"/>
      <c r="D880" s="204"/>
      <c r="E880" s="205"/>
      <c r="F880" s="203"/>
      <c r="G880" s="205"/>
      <c r="H880" s="205"/>
      <c r="I880" s="206"/>
      <c r="J880" s="207"/>
      <c r="K880" s="208"/>
    </row>
    <row r="881" spans="1:11" x14ac:dyDescent="0.25">
      <c r="A881" s="203"/>
      <c r="B881" s="203"/>
      <c r="C881" s="204"/>
      <c r="D881" s="204"/>
      <c r="E881" s="205"/>
      <c r="F881" s="203"/>
      <c r="G881" s="205"/>
      <c r="H881" s="205"/>
      <c r="I881" s="206"/>
      <c r="J881" s="207"/>
      <c r="K881" s="208"/>
    </row>
    <row r="882" spans="1:11" x14ac:dyDescent="0.25">
      <c r="A882" s="203"/>
      <c r="B882" s="203"/>
      <c r="C882" s="204"/>
      <c r="D882" s="204"/>
      <c r="E882" s="205"/>
      <c r="F882" s="203"/>
      <c r="G882" s="205"/>
      <c r="H882" s="205"/>
      <c r="I882" s="206"/>
      <c r="J882" s="207"/>
      <c r="K882" s="208"/>
    </row>
    <row r="883" spans="1:11" x14ac:dyDescent="0.25">
      <c r="A883" s="203"/>
      <c r="B883" s="203"/>
      <c r="C883" s="204"/>
      <c r="D883" s="204"/>
      <c r="E883" s="205"/>
      <c r="F883" s="203"/>
      <c r="G883" s="205"/>
      <c r="H883" s="205"/>
      <c r="I883" s="206"/>
      <c r="J883" s="207"/>
      <c r="K883" s="208"/>
    </row>
    <row r="884" spans="1:11" x14ac:dyDescent="0.25">
      <c r="A884" s="203"/>
      <c r="B884" s="203"/>
      <c r="C884" s="204"/>
      <c r="D884" s="204"/>
      <c r="E884" s="205"/>
      <c r="F884" s="203"/>
      <c r="G884" s="205"/>
      <c r="H884" s="205"/>
      <c r="I884" s="206"/>
      <c r="J884" s="207"/>
      <c r="K884" s="208"/>
    </row>
    <row r="885" spans="1:11" x14ac:dyDescent="0.25">
      <c r="A885" s="203"/>
      <c r="B885" s="203"/>
      <c r="C885" s="204"/>
      <c r="D885" s="204"/>
      <c r="E885" s="205"/>
      <c r="F885" s="203"/>
      <c r="G885" s="205"/>
      <c r="H885" s="205"/>
      <c r="I885" s="206"/>
      <c r="J885" s="207"/>
      <c r="K885" s="208"/>
    </row>
    <row r="886" spans="1:11" x14ac:dyDescent="0.25">
      <c r="A886" s="203"/>
      <c r="B886" s="203"/>
      <c r="C886" s="204"/>
      <c r="D886" s="204"/>
      <c r="E886" s="205"/>
      <c r="F886" s="203"/>
      <c r="G886" s="205"/>
      <c r="H886" s="205"/>
      <c r="I886" s="206"/>
      <c r="J886" s="207"/>
      <c r="K886" s="208"/>
    </row>
    <row r="887" spans="1:11" x14ac:dyDescent="0.25">
      <c r="A887" s="203"/>
      <c r="B887" s="203"/>
      <c r="C887" s="204"/>
      <c r="D887" s="204"/>
      <c r="E887" s="205"/>
      <c r="F887" s="203"/>
      <c r="G887" s="205"/>
      <c r="H887" s="205"/>
      <c r="I887" s="206"/>
      <c r="J887" s="207"/>
      <c r="K887" s="208"/>
    </row>
    <row r="888" spans="1:11" x14ac:dyDescent="0.25">
      <c r="A888" s="203"/>
      <c r="B888" s="203"/>
      <c r="C888" s="204"/>
      <c r="D888" s="204"/>
      <c r="E888" s="205"/>
      <c r="F888" s="203"/>
      <c r="G888" s="205"/>
      <c r="H888" s="205"/>
      <c r="I888" s="206"/>
      <c r="J888" s="207"/>
      <c r="K888" s="208"/>
    </row>
    <row r="889" spans="1:11" x14ac:dyDescent="0.25">
      <c r="A889" s="203"/>
      <c r="B889" s="203"/>
      <c r="C889" s="204"/>
      <c r="D889" s="204"/>
      <c r="E889" s="205"/>
      <c r="F889" s="203"/>
      <c r="G889" s="205"/>
      <c r="H889" s="205"/>
      <c r="I889" s="206"/>
      <c r="J889" s="207"/>
      <c r="K889" s="208"/>
    </row>
    <row r="890" spans="1:11" x14ac:dyDescent="0.25">
      <c r="A890" s="203"/>
      <c r="B890" s="203"/>
      <c r="C890" s="204"/>
      <c r="D890" s="204"/>
      <c r="E890" s="205"/>
      <c r="F890" s="203"/>
      <c r="G890" s="205"/>
      <c r="H890" s="205"/>
      <c r="I890" s="206"/>
      <c r="J890" s="207"/>
      <c r="K890" s="208"/>
    </row>
    <row r="891" spans="1:11" x14ac:dyDescent="0.25">
      <c r="A891" s="203"/>
      <c r="B891" s="203"/>
      <c r="C891" s="204"/>
      <c r="D891" s="204"/>
      <c r="E891" s="205"/>
      <c r="F891" s="203"/>
      <c r="G891" s="205"/>
      <c r="H891" s="205"/>
      <c r="I891" s="206"/>
      <c r="J891" s="207"/>
      <c r="K891" s="208"/>
    </row>
    <row r="892" spans="1:11" x14ac:dyDescent="0.25">
      <c r="A892" s="203"/>
      <c r="B892" s="203"/>
      <c r="C892" s="204"/>
      <c r="D892" s="204"/>
      <c r="E892" s="205"/>
      <c r="F892" s="203"/>
      <c r="G892" s="205"/>
      <c r="H892" s="205"/>
      <c r="I892" s="206"/>
      <c r="J892" s="207"/>
      <c r="K892" s="208"/>
    </row>
    <row r="893" spans="1:11" x14ac:dyDescent="0.25">
      <c r="A893" s="203"/>
      <c r="B893" s="203"/>
      <c r="C893" s="204"/>
      <c r="D893" s="204"/>
      <c r="E893" s="205"/>
      <c r="F893" s="203"/>
      <c r="G893" s="205"/>
      <c r="H893" s="205"/>
      <c r="I893" s="206"/>
      <c r="J893" s="207"/>
      <c r="K893" s="208"/>
    </row>
    <row r="894" spans="1:11" x14ac:dyDescent="0.25">
      <c r="A894" s="203"/>
      <c r="B894" s="203"/>
      <c r="C894" s="204"/>
      <c r="D894" s="204"/>
      <c r="E894" s="205"/>
      <c r="F894" s="203"/>
      <c r="G894" s="205"/>
      <c r="H894" s="205"/>
      <c r="I894" s="206"/>
      <c r="J894" s="207"/>
      <c r="K894" s="208"/>
    </row>
    <row r="895" spans="1:11" x14ac:dyDescent="0.25">
      <c r="A895" s="203"/>
      <c r="B895" s="203"/>
      <c r="C895" s="204"/>
      <c r="D895" s="204"/>
      <c r="E895" s="205"/>
      <c r="F895" s="203"/>
      <c r="G895" s="205"/>
      <c r="H895" s="205"/>
      <c r="I895" s="206"/>
      <c r="J895" s="207"/>
      <c r="K895" s="208"/>
    </row>
    <row r="896" spans="1:11" x14ac:dyDescent="0.25">
      <c r="A896" s="203"/>
      <c r="B896" s="203"/>
      <c r="C896" s="204"/>
      <c r="D896" s="204"/>
      <c r="E896" s="205"/>
      <c r="F896" s="203"/>
      <c r="G896" s="205"/>
      <c r="H896" s="205"/>
      <c r="I896" s="206"/>
      <c r="J896" s="207"/>
      <c r="K896" s="208"/>
    </row>
    <row r="897" spans="1:11" x14ac:dyDescent="0.25">
      <c r="A897" s="203"/>
      <c r="B897" s="203"/>
      <c r="C897" s="204"/>
      <c r="D897" s="204"/>
      <c r="E897" s="205"/>
      <c r="F897" s="203"/>
      <c r="G897" s="205"/>
      <c r="H897" s="205"/>
      <c r="I897" s="206"/>
      <c r="J897" s="207"/>
      <c r="K897" s="208"/>
    </row>
    <row r="898" spans="1:11" x14ac:dyDescent="0.25">
      <c r="A898" s="203"/>
      <c r="B898" s="203"/>
      <c r="C898" s="204"/>
      <c r="D898" s="204"/>
      <c r="E898" s="205"/>
      <c r="F898" s="203"/>
      <c r="G898" s="205"/>
      <c r="H898" s="205"/>
      <c r="I898" s="206"/>
      <c r="J898" s="207"/>
      <c r="K898" s="208"/>
    </row>
    <row r="899" spans="1:11" x14ac:dyDescent="0.25">
      <c r="A899" s="203"/>
      <c r="B899" s="203"/>
      <c r="C899" s="204"/>
      <c r="D899" s="204"/>
      <c r="E899" s="205"/>
      <c r="F899" s="203"/>
      <c r="G899" s="205"/>
      <c r="H899" s="205"/>
      <c r="I899" s="206"/>
      <c r="J899" s="207"/>
      <c r="K899" s="208"/>
    </row>
    <row r="900" spans="1:11" x14ac:dyDescent="0.25">
      <c r="A900" s="203"/>
      <c r="B900" s="203"/>
      <c r="C900" s="204"/>
      <c r="D900" s="204"/>
      <c r="E900" s="205"/>
      <c r="F900" s="203"/>
      <c r="G900" s="205"/>
      <c r="H900" s="205"/>
      <c r="I900" s="206"/>
      <c r="J900" s="207"/>
      <c r="K900" s="208"/>
    </row>
    <row r="901" spans="1:11" x14ac:dyDescent="0.25">
      <c r="A901" s="203"/>
      <c r="B901" s="203"/>
      <c r="C901" s="204"/>
      <c r="D901" s="204"/>
      <c r="E901" s="205"/>
      <c r="F901" s="203"/>
      <c r="G901" s="205"/>
      <c r="H901" s="205"/>
      <c r="I901" s="206"/>
      <c r="J901" s="207"/>
      <c r="K901" s="208"/>
    </row>
    <row r="902" spans="1:11" x14ac:dyDescent="0.25">
      <c r="A902" s="203"/>
      <c r="B902" s="203"/>
      <c r="C902" s="204"/>
      <c r="D902" s="204"/>
      <c r="E902" s="205"/>
      <c r="F902" s="203"/>
      <c r="G902" s="205"/>
      <c r="H902" s="205"/>
      <c r="I902" s="206"/>
      <c r="J902" s="207"/>
      <c r="K902" s="208"/>
    </row>
    <row r="903" spans="1:11" x14ac:dyDescent="0.25">
      <c r="A903" s="203"/>
      <c r="B903" s="203"/>
      <c r="C903" s="204"/>
      <c r="D903" s="204"/>
      <c r="E903" s="205"/>
      <c r="F903" s="203"/>
      <c r="G903" s="205"/>
      <c r="H903" s="205"/>
      <c r="I903" s="206"/>
      <c r="J903" s="207"/>
      <c r="K903" s="208"/>
    </row>
    <row r="904" spans="1:11" x14ac:dyDescent="0.25">
      <c r="A904" s="203"/>
      <c r="B904" s="203"/>
      <c r="C904" s="204"/>
      <c r="D904" s="204"/>
      <c r="E904" s="205"/>
      <c r="F904" s="203"/>
      <c r="G904" s="205"/>
      <c r="H904" s="205"/>
      <c r="I904" s="206"/>
      <c r="J904" s="207"/>
      <c r="K904" s="208"/>
    </row>
    <row r="905" spans="1:11" x14ac:dyDescent="0.25">
      <c r="A905" s="203"/>
      <c r="B905" s="203"/>
      <c r="C905" s="204"/>
      <c r="D905" s="204"/>
      <c r="E905" s="205"/>
      <c r="F905" s="203"/>
      <c r="G905" s="205"/>
      <c r="H905" s="205"/>
      <c r="I905" s="206"/>
      <c r="J905" s="207"/>
      <c r="K905" s="208"/>
    </row>
    <row r="906" spans="1:11" x14ac:dyDescent="0.25">
      <c r="A906" s="203"/>
      <c r="B906" s="203"/>
      <c r="C906" s="204"/>
      <c r="D906" s="204"/>
      <c r="E906" s="205"/>
      <c r="F906" s="203"/>
      <c r="G906" s="205"/>
      <c r="H906" s="205"/>
      <c r="I906" s="206"/>
      <c r="J906" s="207"/>
      <c r="K906" s="208"/>
    </row>
    <row r="907" spans="1:11" x14ac:dyDescent="0.25">
      <c r="A907" s="203"/>
      <c r="B907" s="203"/>
      <c r="C907" s="204"/>
      <c r="D907" s="204"/>
      <c r="E907" s="205"/>
      <c r="F907" s="203"/>
      <c r="G907" s="205"/>
      <c r="H907" s="205"/>
      <c r="I907" s="206"/>
      <c r="J907" s="207"/>
      <c r="K907" s="208"/>
    </row>
    <row r="908" spans="1:11" x14ac:dyDescent="0.25">
      <c r="A908" s="203"/>
      <c r="B908" s="203"/>
      <c r="C908" s="204"/>
      <c r="D908" s="204"/>
      <c r="E908" s="205"/>
      <c r="F908" s="203"/>
      <c r="G908" s="205"/>
      <c r="H908" s="205"/>
      <c r="I908" s="206"/>
      <c r="J908" s="207"/>
      <c r="K908" s="208"/>
    </row>
    <row r="909" spans="1:11" x14ac:dyDescent="0.25">
      <c r="A909" s="203"/>
      <c r="B909" s="203"/>
      <c r="C909" s="204"/>
      <c r="D909" s="204"/>
      <c r="E909" s="205"/>
      <c r="F909" s="203"/>
      <c r="G909" s="205"/>
      <c r="H909" s="205"/>
      <c r="I909" s="206"/>
      <c r="J909" s="207"/>
      <c r="K909" s="208"/>
    </row>
    <row r="910" spans="1:11" x14ac:dyDescent="0.25">
      <c r="A910" s="203"/>
      <c r="B910" s="203"/>
      <c r="C910" s="204"/>
      <c r="D910" s="204"/>
      <c r="E910" s="205"/>
      <c r="F910" s="203"/>
      <c r="G910" s="205"/>
      <c r="H910" s="205"/>
      <c r="I910" s="206"/>
      <c r="J910" s="207"/>
      <c r="K910" s="208"/>
    </row>
    <row r="911" spans="1:11" x14ac:dyDescent="0.25">
      <c r="A911" s="203"/>
      <c r="B911" s="203"/>
      <c r="C911" s="204"/>
      <c r="D911" s="204"/>
      <c r="E911" s="205"/>
      <c r="F911" s="203"/>
      <c r="G911" s="205"/>
      <c r="H911" s="205"/>
      <c r="I911" s="206"/>
      <c r="J911" s="207"/>
      <c r="K911" s="208"/>
    </row>
    <row r="912" spans="1:11" x14ac:dyDescent="0.25">
      <c r="A912" s="203"/>
      <c r="B912" s="203"/>
      <c r="C912" s="204"/>
      <c r="D912" s="204"/>
      <c r="E912" s="205"/>
      <c r="F912" s="203"/>
      <c r="G912" s="205"/>
      <c r="H912" s="205"/>
      <c r="I912" s="206"/>
      <c r="J912" s="207"/>
      <c r="K912" s="208"/>
    </row>
    <row r="913" spans="1:11" x14ac:dyDescent="0.25">
      <c r="A913" s="203"/>
      <c r="B913" s="203"/>
      <c r="C913" s="204"/>
      <c r="D913" s="204"/>
      <c r="E913" s="205"/>
      <c r="F913" s="203"/>
      <c r="G913" s="205"/>
      <c r="H913" s="205"/>
      <c r="I913" s="206"/>
      <c r="J913" s="207"/>
      <c r="K913" s="208"/>
    </row>
    <row r="914" spans="1:11" x14ac:dyDescent="0.25">
      <c r="A914" s="203"/>
      <c r="B914" s="203"/>
      <c r="C914" s="204"/>
      <c r="D914" s="204"/>
      <c r="E914" s="205"/>
      <c r="F914" s="203"/>
      <c r="G914" s="205"/>
      <c r="H914" s="205"/>
      <c r="I914" s="206"/>
      <c r="J914" s="207"/>
      <c r="K914" s="208"/>
    </row>
    <row r="915" spans="1:11" x14ac:dyDescent="0.25">
      <c r="A915" s="203"/>
      <c r="B915" s="203"/>
      <c r="C915" s="204"/>
      <c r="D915" s="204"/>
      <c r="E915" s="205"/>
      <c r="F915" s="203"/>
      <c r="G915" s="205"/>
      <c r="H915" s="205"/>
      <c r="I915" s="206"/>
      <c r="J915" s="207"/>
      <c r="K915" s="208"/>
    </row>
    <row r="916" spans="1:11" x14ac:dyDescent="0.25">
      <c r="A916" s="203"/>
      <c r="B916" s="203"/>
      <c r="C916" s="204"/>
      <c r="D916" s="204"/>
      <c r="E916" s="205"/>
      <c r="F916" s="203"/>
      <c r="G916" s="205"/>
      <c r="H916" s="205"/>
      <c r="I916" s="206"/>
      <c r="J916" s="207"/>
      <c r="K916" s="208"/>
    </row>
    <row r="917" spans="1:11" x14ac:dyDescent="0.25">
      <c r="A917" s="203"/>
      <c r="B917" s="203"/>
      <c r="C917" s="204"/>
      <c r="D917" s="204"/>
      <c r="E917" s="205"/>
      <c r="F917" s="203"/>
      <c r="G917" s="205"/>
      <c r="H917" s="205"/>
      <c r="I917" s="206"/>
      <c r="J917" s="207"/>
      <c r="K917" s="208"/>
    </row>
    <row r="918" spans="1:11" x14ac:dyDescent="0.25">
      <c r="A918" s="203"/>
      <c r="B918" s="203"/>
      <c r="C918" s="204"/>
      <c r="D918" s="204"/>
      <c r="E918" s="205"/>
      <c r="F918" s="203"/>
      <c r="G918" s="205"/>
      <c r="H918" s="205"/>
      <c r="I918" s="206"/>
      <c r="J918" s="207"/>
      <c r="K918" s="208"/>
    </row>
    <row r="919" spans="1:11" x14ac:dyDescent="0.25">
      <c r="A919" s="203"/>
      <c r="B919" s="203"/>
      <c r="C919" s="204"/>
      <c r="D919" s="204"/>
      <c r="E919" s="205"/>
      <c r="F919" s="203"/>
      <c r="G919" s="205"/>
      <c r="H919" s="205"/>
      <c r="I919" s="206"/>
      <c r="J919" s="207"/>
      <c r="K919" s="208"/>
    </row>
    <row r="920" spans="1:11" x14ac:dyDescent="0.25">
      <c r="A920" s="203"/>
      <c r="B920" s="203"/>
      <c r="C920" s="204"/>
      <c r="D920" s="204"/>
      <c r="E920" s="205"/>
      <c r="F920" s="203"/>
      <c r="G920" s="205"/>
      <c r="H920" s="205"/>
      <c r="I920" s="206"/>
      <c r="J920" s="207"/>
      <c r="K920" s="208"/>
    </row>
    <row r="921" spans="1:11" x14ac:dyDescent="0.25">
      <c r="A921" s="203"/>
      <c r="B921" s="203"/>
      <c r="C921" s="204"/>
      <c r="D921" s="204"/>
      <c r="E921" s="205"/>
      <c r="F921" s="203"/>
      <c r="G921" s="205"/>
      <c r="H921" s="205"/>
      <c r="I921" s="206"/>
      <c r="J921" s="207"/>
      <c r="K921" s="208"/>
    </row>
    <row r="922" spans="1:11" x14ac:dyDescent="0.25">
      <c r="A922" s="203"/>
      <c r="B922" s="203"/>
      <c r="C922" s="204"/>
      <c r="D922" s="204"/>
      <c r="E922" s="205"/>
      <c r="F922" s="203"/>
      <c r="G922" s="205"/>
      <c r="H922" s="205"/>
      <c r="I922" s="206"/>
      <c r="J922" s="207"/>
      <c r="K922" s="208"/>
    </row>
    <row r="923" spans="1:11" x14ac:dyDescent="0.25">
      <c r="A923" s="203"/>
      <c r="B923" s="203"/>
      <c r="C923" s="204"/>
      <c r="D923" s="204"/>
      <c r="E923" s="205"/>
      <c r="F923" s="203"/>
      <c r="G923" s="205"/>
      <c r="H923" s="205"/>
      <c r="I923" s="206"/>
      <c r="J923" s="207"/>
      <c r="K923" s="208"/>
    </row>
    <row r="924" spans="1:11" x14ac:dyDescent="0.25">
      <c r="A924" s="203"/>
      <c r="B924" s="203"/>
      <c r="C924" s="204"/>
      <c r="D924" s="204"/>
      <c r="E924" s="205"/>
      <c r="F924" s="203"/>
      <c r="G924" s="205"/>
      <c r="H924" s="205"/>
      <c r="I924" s="206"/>
      <c r="J924" s="207"/>
      <c r="K924" s="208"/>
    </row>
    <row r="925" spans="1:11" x14ac:dyDescent="0.25">
      <c r="A925" s="203"/>
      <c r="B925" s="203"/>
      <c r="C925" s="204"/>
      <c r="D925" s="204"/>
      <c r="E925" s="205"/>
      <c r="F925" s="203"/>
      <c r="G925" s="205"/>
      <c r="H925" s="205"/>
      <c r="I925" s="206"/>
      <c r="J925" s="207"/>
      <c r="K925" s="208"/>
    </row>
    <row r="926" spans="1:11" x14ac:dyDescent="0.25">
      <c r="A926" s="203"/>
      <c r="B926" s="203"/>
      <c r="C926" s="204"/>
      <c r="D926" s="204"/>
      <c r="E926" s="205"/>
      <c r="F926" s="203"/>
      <c r="G926" s="205"/>
      <c r="H926" s="205"/>
      <c r="I926" s="206"/>
      <c r="J926" s="207"/>
      <c r="K926" s="208"/>
    </row>
    <row r="927" spans="1:11" x14ac:dyDescent="0.25">
      <c r="A927" s="203"/>
      <c r="B927" s="203"/>
      <c r="C927" s="204"/>
      <c r="D927" s="204"/>
      <c r="E927" s="205"/>
      <c r="F927" s="203"/>
      <c r="G927" s="205"/>
      <c r="H927" s="205"/>
      <c r="I927" s="206"/>
      <c r="J927" s="207"/>
      <c r="K927" s="208"/>
    </row>
    <row r="928" spans="1:11" x14ac:dyDescent="0.25">
      <c r="A928" s="203"/>
      <c r="B928" s="203"/>
      <c r="C928" s="204"/>
      <c r="D928" s="204"/>
      <c r="E928" s="205"/>
      <c r="F928" s="203"/>
      <c r="G928" s="205"/>
      <c r="H928" s="205"/>
      <c r="I928" s="206"/>
      <c r="J928" s="207"/>
      <c r="K928" s="208"/>
    </row>
    <row r="929" spans="1:11" x14ac:dyDescent="0.25">
      <c r="A929" s="203"/>
      <c r="B929" s="203"/>
      <c r="C929" s="204"/>
      <c r="D929" s="204"/>
      <c r="E929" s="205"/>
      <c r="F929" s="203"/>
      <c r="G929" s="205"/>
      <c r="H929" s="205"/>
      <c r="I929" s="206"/>
      <c r="J929" s="207"/>
      <c r="K929" s="208"/>
    </row>
    <row r="930" spans="1:11" x14ac:dyDescent="0.25">
      <c r="A930" s="203"/>
      <c r="B930" s="203"/>
      <c r="C930" s="204"/>
      <c r="D930" s="204"/>
      <c r="E930" s="205"/>
      <c r="F930" s="203"/>
      <c r="G930" s="205"/>
      <c r="H930" s="205"/>
      <c r="I930" s="206"/>
      <c r="J930" s="207"/>
      <c r="K930" s="208"/>
    </row>
    <row r="931" spans="1:11" x14ac:dyDescent="0.25">
      <c r="A931" s="203"/>
      <c r="B931" s="203"/>
      <c r="C931" s="204"/>
      <c r="D931" s="204"/>
      <c r="E931" s="205"/>
      <c r="F931" s="203"/>
      <c r="G931" s="205"/>
      <c r="H931" s="205"/>
      <c r="I931" s="206"/>
      <c r="J931" s="207"/>
      <c r="K931" s="208"/>
    </row>
    <row r="932" spans="1:11" x14ac:dyDescent="0.25">
      <c r="A932" s="203"/>
      <c r="B932" s="203"/>
      <c r="C932" s="204"/>
      <c r="D932" s="204"/>
      <c r="E932" s="205"/>
      <c r="F932" s="203"/>
      <c r="G932" s="205"/>
      <c r="H932" s="205"/>
      <c r="I932" s="206"/>
      <c r="J932" s="207"/>
      <c r="K932" s="208"/>
    </row>
    <row r="933" spans="1:11" x14ac:dyDescent="0.25">
      <c r="A933" s="203"/>
      <c r="B933" s="203"/>
      <c r="C933" s="204"/>
      <c r="D933" s="204"/>
      <c r="E933" s="205"/>
      <c r="F933" s="203"/>
      <c r="G933" s="205"/>
      <c r="H933" s="205"/>
      <c r="I933" s="206"/>
      <c r="J933" s="207"/>
      <c r="K933" s="208"/>
    </row>
    <row r="934" spans="1:11" x14ac:dyDescent="0.25">
      <c r="A934" s="203"/>
      <c r="B934" s="203"/>
      <c r="C934" s="204"/>
      <c r="D934" s="204"/>
      <c r="E934" s="205"/>
      <c r="F934" s="203"/>
      <c r="G934" s="205"/>
      <c r="H934" s="205"/>
      <c r="I934" s="206"/>
      <c r="J934" s="207"/>
      <c r="K934" s="208"/>
    </row>
    <row r="935" spans="1:11" x14ac:dyDescent="0.25">
      <c r="A935" s="203"/>
      <c r="B935" s="203"/>
      <c r="C935" s="204"/>
      <c r="D935" s="204"/>
      <c r="E935" s="205"/>
      <c r="F935" s="203"/>
      <c r="G935" s="205"/>
      <c r="H935" s="205"/>
      <c r="I935" s="206"/>
      <c r="J935" s="207"/>
      <c r="K935" s="208"/>
    </row>
    <row r="936" spans="1:11" x14ac:dyDescent="0.25">
      <c r="A936" s="203"/>
      <c r="B936" s="203"/>
      <c r="C936" s="204"/>
      <c r="D936" s="204"/>
      <c r="E936" s="205"/>
      <c r="F936" s="203"/>
      <c r="G936" s="205"/>
      <c r="H936" s="205"/>
      <c r="I936" s="206"/>
      <c r="J936" s="207"/>
      <c r="K936" s="208"/>
    </row>
    <row r="937" spans="1:11" x14ac:dyDescent="0.25">
      <c r="A937" s="203"/>
      <c r="B937" s="203"/>
      <c r="C937" s="204"/>
      <c r="D937" s="204"/>
      <c r="E937" s="205"/>
      <c r="F937" s="203"/>
      <c r="G937" s="205"/>
      <c r="H937" s="205"/>
      <c r="I937" s="206"/>
      <c r="J937" s="207"/>
      <c r="K937" s="208"/>
    </row>
    <row r="938" spans="1:11" x14ac:dyDescent="0.25">
      <c r="A938" s="203"/>
      <c r="B938" s="203"/>
      <c r="C938" s="204"/>
      <c r="D938" s="204"/>
      <c r="E938" s="205"/>
      <c r="F938" s="203"/>
      <c r="G938" s="205"/>
      <c r="H938" s="205"/>
      <c r="I938" s="206"/>
      <c r="J938" s="207"/>
      <c r="K938" s="208"/>
    </row>
    <row r="939" spans="1:11" x14ac:dyDescent="0.25">
      <c r="A939" s="203"/>
      <c r="B939" s="203"/>
      <c r="C939" s="204"/>
      <c r="D939" s="204"/>
      <c r="E939" s="205"/>
      <c r="F939" s="203"/>
      <c r="G939" s="205"/>
      <c r="H939" s="205"/>
      <c r="I939" s="206"/>
      <c r="J939" s="207"/>
      <c r="K939" s="208"/>
    </row>
    <row r="940" spans="1:11" x14ac:dyDescent="0.25">
      <c r="A940" s="203"/>
      <c r="B940" s="203"/>
      <c r="C940" s="204"/>
      <c r="D940" s="204"/>
      <c r="E940" s="205"/>
      <c r="F940" s="203"/>
      <c r="G940" s="205"/>
      <c r="H940" s="205"/>
      <c r="I940" s="206"/>
      <c r="J940" s="207"/>
      <c r="K940" s="208"/>
    </row>
    <row r="941" spans="1:11" x14ac:dyDescent="0.25">
      <c r="A941" s="203"/>
      <c r="B941" s="203"/>
      <c r="C941" s="204"/>
      <c r="D941" s="204"/>
      <c r="E941" s="205"/>
      <c r="F941" s="203"/>
      <c r="G941" s="205"/>
      <c r="H941" s="205"/>
      <c r="I941" s="206"/>
      <c r="J941" s="207"/>
      <c r="K941" s="208"/>
    </row>
    <row r="942" spans="1:11" x14ac:dyDescent="0.25">
      <c r="A942" s="203"/>
      <c r="B942" s="203"/>
      <c r="C942" s="204"/>
      <c r="D942" s="204"/>
      <c r="E942" s="205"/>
      <c r="F942" s="203"/>
      <c r="G942" s="205"/>
      <c r="H942" s="205"/>
      <c r="I942" s="206"/>
      <c r="J942" s="207"/>
      <c r="K942" s="208"/>
    </row>
    <row r="943" spans="1:11" x14ac:dyDescent="0.25">
      <c r="A943" s="203"/>
      <c r="B943" s="203"/>
      <c r="C943" s="204"/>
      <c r="D943" s="204"/>
      <c r="E943" s="205"/>
      <c r="F943" s="203"/>
      <c r="G943" s="205"/>
      <c r="H943" s="205"/>
      <c r="I943" s="206"/>
      <c r="J943" s="207"/>
      <c r="K943" s="208"/>
    </row>
    <row r="944" spans="1:11" x14ac:dyDescent="0.25">
      <c r="A944" s="203"/>
      <c r="B944" s="203"/>
      <c r="C944" s="204"/>
      <c r="D944" s="204"/>
      <c r="E944" s="205"/>
      <c r="F944" s="203"/>
      <c r="G944" s="205"/>
      <c r="H944" s="205"/>
      <c r="I944" s="206"/>
      <c r="J944" s="207"/>
      <c r="K944" s="208"/>
    </row>
    <row r="945" spans="1:11" x14ac:dyDescent="0.25">
      <c r="A945" s="203"/>
      <c r="B945" s="203"/>
      <c r="C945" s="204"/>
      <c r="D945" s="204"/>
      <c r="E945" s="205"/>
      <c r="F945" s="203"/>
      <c r="G945" s="205"/>
      <c r="H945" s="205"/>
      <c r="I945" s="206"/>
      <c r="J945" s="207"/>
      <c r="K945" s="208"/>
    </row>
    <row r="946" spans="1:11" x14ac:dyDescent="0.25">
      <c r="A946" s="203"/>
      <c r="B946" s="203"/>
      <c r="C946" s="204"/>
      <c r="D946" s="204"/>
      <c r="E946" s="205"/>
      <c r="F946" s="203"/>
      <c r="G946" s="205"/>
      <c r="H946" s="205"/>
      <c r="I946" s="206"/>
      <c r="J946" s="207"/>
      <c r="K946" s="208"/>
    </row>
    <row r="947" spans="1:11" x14ac:dyDescent="0.25">
      <c r="A947" s="203"/>
      <c r="B947" s="203"/>
      <c r="C947" s="204"/>
      <c r="D947" s="204"/>
      <c r="E947" s="205"/>
      <c r="F947" s="203"/>
      <c r="G947" s="205"/>
      <c r="H947" s="205"/>
      <c r="I947" s="206"/>
      <c r="J947" s="207"/>
      <c r="K947" s="208"/>
    </row>
    <row r="948" spans="1:11" x14ac:dyDescent="0.25">
      <c r="A948" s="203"/>
      <c r="B948" s="203"/>
      <c r="C948" s="204"/>
      <c r="D948" s="204"/>
      <c r="E948" s="205"/>
      <c r="F948" s="203"/>
      <c r="G948" s="205"/>
      <c r="H948" s="205"/>
      <c r="I948" s="206"/>
      <c r="J948" s="207"/>
      <c r="K948" s="208"/>
    </row>
    <row r="949" spans="1:11" x14ac:dyDescent="0.25">
      <c r="A949" s="203"/>
      <c r="B949" s="203"/>
      <c r="C949" s="204"/>
      <c r="D949" s="204"/>
      <c r="E949" s="205"/>
      <c r="F949" s="203"/>
      <c r="G949" s="205"/>
      <c r="H949" s="205"/>
      <c r="I949" s="206"/>
      <c r="J949" s="207"/>
      <c r="K949" s="208"/>
    </row>
    <row r="950" spans="1:11" x14ac:dyDescent="0.25">
      <c r="A950" s="203"/>
      <c r="B950" s="203"/>
      <c r="C950" s="204"/>
      <c r="D950" s="204"/>
      <c r="E950" s="205"/>
      <c r="F950" s="203"/>
      <c r="G950" s="205"/>
      <c r="H950" s="205"/>
      <c r="I950" s="206"/>
      <c r="J950" s="207"/>
      <c r="K950" s="208"/>
    </row>
    <row r="951" spans="1:11" x14ac:dyDescent="0.25">
      <c r="A951" s="203"/>
      <c r="B951" s="203"/>
      <c r="C951" s="204"/>
      <c r="D951" s="204"/>
      <c r="E951" s="205"/>
      <c r="F951" s="203"/>
      <c r="G951" s="205"/>
      <c r="H951" s="205"/>
      <c r="I951" s="206"/>
      <c r="J951" s="207"/>
      <c r="K951" s="208"/>
    </row>
    <row r="952" spans="1:11" x14ac:dyDescent="0.25">
      <c r="A952" s="203"/>
      <c r="B952" s="203"/>
      <c r="C952" s="204"/>
      <c r="D952" s="204"/>
      <c r="E952" s="205"/>
      <c r="F952" s="203"/>
      <c r="G952" s="205"/>
      <c r="H952" s="205"/>
      <c r="I952" s="206"/>
      <c r="J952" s="207"/>
      <c r="K952" s="208"/>
    </row>
    <row r="953" spans="1:11" x14ac:dyDescent="0.25">
      <c r="A953" s="203"/>
      <c r="B953" s="203"/>
      <c r="C953" s="204"/>
      <c r="D953" s="204"/>
      <c r="E953" s="205"/>
      <c r="F953" s="203"/>
      <c r="G953" s="205"/>
      <c r="H953" s="205"/>
      <c r="I953" s="206"/>
      <c r="J953" s="207"/>
      <c r="K953" s="208"/>
    </row>
    <row r="954" spans="1:11" x14ac:dyDescent="0.25">
      <c r="A954" s="203"/>
      <c r="B954" s="203"/>
      <c r="C954" s="204"/>
      <c r="D954" s="204"/>
      <c r="E954" s="205"/>
      <c r="F954" s="203"/>
      <c r="G954" s="205"/>
      <c r="H954" s="205"/>
      <c r="I954" s="206"/>
      <c r="J954" s="207"/>
      <c r="K954" s="208"/>
    </row>
    <row r="955" spans="1:11" x14ac:dyDescent="0.25">
      <c r="A955" s="203"/>
      <c r="B955" s="203"/>
      <c r="C955" s="204"/>
      <c r="D955" s="204"/>
      <c r="E955" s="205"/>
      <c r="F955" s="203"/>
      <c r="G955" s="205"/>
      <c r="H955" s="205"/>
      <c r="I955" s="206"/>
      <c r="J955" s="207"/>
      <c r="K955" s="208"/>
    </row>
    <row r="956" spans="1:11" x14ac:dyDescent="0.25">
      <c r="A956" s="203"/>
      <c r="B956" s="203"/>
      <c r="C956" s="204"/>
      <c r="D956" s="204"/>
      <c r="E956" s="205"/>
      <c r="F956" s="203"/>
      <c r="G956" s="205"/>
      <c r="H956" s="205"/>
      <c r="I956" s="206"/>
      <c r="J956" s="207"/>
      <c r="K956" s="208"/>
    </row>
    <row r="957" spans="1:11" x14ac:dyDescent="0.25">
      <c r="A957" s="203"/>
      <c r="B957" s="203"/>
      <c r="C957" s="204"/>
      <c r="D957" s="204"/>
      <c r="E957" s="205"/>
      <c r="F957" s="203"/>
      <c r="G957" s="205"/>
      <c r="H957" s="205"/>
      <c r="I957" s="206"/>
      <c r="J957" s="207"/>
      <c r="K957" s="208"/>
    </row>
    <row r="958" spans="1:11" x14ac:dyDescent="0.25">
      <c r="A958" s="203"/>
      <c r="B958" s="203"/>
      <c r="C958" s="204"/>
      <c r="D958" s="204"/>
      <c r="E958" s="205"/>
      <c r="F958" s="203"/>
      <c r="G958" s="205"/>
      <c r="H958" s="205"/>
      <c r="I958" s="206"/>
      <c r="J958" s="207"/>
      <c r="K958" s="208"/>
    </row>
    <row r="959" spans="1:11" x14ac:dyDescent="0.25">
      <c r="A959" s="203"/>
      <c r="B959" s="203"/>
      <c r="C959" s="204"/>
      <c r="D959" s="204"/>
      <c r="E959" s="205"/>
      <c r="F959" s="203"/>
      <c r="G959" s="205"/>
      <c r="H959" s="205"/>
      <c r="I959" s="206"/>
      <c r="J959" s="207"/>
      <c r="K959" s="208"/>
    </row>
    <row r="960" spans="1:11" x14ac:dyDescent="0.25">
      <c r="A960" s="203"/>
      <c r="B960" s="203"/>
      <c r="C960" s="204"/>
      <c r="D960" s="204"/>
      <c r="E960" s="205"/>
      <c r="F960" s="203"/>
      <c r="G960" s="205"/>
      <c r="H960" s="205"/>
      <c r="I960" s="206"/>
      <c r="J960" s="207"/>
      <c r="K960" s="208"/>
    </row>
    <row r="961" spans="1:11" x14ac:dyDescent="0.25">
      <c r="A961" s="203"/>
      <c r="B961" s="203"/>
      <c r="C961" s="204"/>
      <c r="D961" s="204"/>
      <c r="E961" s="205"/>
      <c r="F961" s="203"/>
      <c r="G961" s="205"/>
      <c r="H961" s="205"/>
      <c r="I961" s="206"/>
      <c r="J961" s="207"/>
      <c r="K961" s="208"/>
    </row>
    <row r="962" spans="1:11" x14ac:dyDescent="0.25">
      <c r="A962" s="203"/>
      <c r="B962" s="203"/>
      <c r="C962" s="204"/>
      <c r="D962" s="204"/>
      <c r="E962" s="205"/>
      <c r="F962" s="203"/>
      <c r="G962" s="205"/>
      <c r="H962" s="205"/>
      <c r="I962" s="206"/>
      <c r="J962" s="207"/>
      <c r="K962" s="208"/>
    </row>
    <row r="963" spans="1:11" x14ac:dyDescent="0.25">
      <c r="A963" s="203"/>
      <c r="B963" s="203"/>
      <c r="C963" s="204"/>
      <c r="D963" s="204"/>
      <c r="E963" s="205"/>
      <c r="F963" s="203"/>
      <c r="G963" s="205"/>
      <c r="H963" s="205"/>
      <c r="I963" s="206"/>
      <c r="J963" s="207"/>
      <c r="K963" s="208"/>
    </row>
    <row r="964" spans="1:11" x14ac:dyDescent="0.25">
      <c r="A964" s="203"/>
      <c r="B964" s="203"/>
      <c r="C964" s="204"/>
      <c r="D964" s="204"/>
      <c r="E964" s="205"/>
      <c r="F964" s="203"/>
      <c r="G964" s="205"/>
      <c r="H964" s="205"/>
      <c r="I964" s="206"/>
      <c r="J964" s="207"/>
      <c r="K964" s="208"/>
    </row>
    <row r="965" spans="1:11" x14ac:dyDescent="0.25">
      <c r="A965" s="203"/>
      <c r="B965" s="203"/>
      <c r="C965" s="204"/>
      <c r="D965" s="204"/>
      <c r="E965" s="205"/>
      <c r="F965" s="203"/>
      <c r="G965" s="205"/>
      <c r="H965" s="205"/>
      <c r="I965" s="206"/>
      <c r="J965" s="207"/>
      <c r="K965" s="208"/>
    </row>
    <row r="966" spans="1:11" x14ac:dyDescent="0.25">
      <c r="A966" s="203"/>
      <c r="B966" s="203"/>
      <c r="C966" s="204"/>
      <c r="D966" s="204"/>
      <c r="E966" s="205"/>
      <c r="F966" s="203"/>
      <c r="G966" s="205"/>
      <c r="H966" s="205"/>
      <c r="I966" s="206"/>
      <c r="J966" s="207"/>
      <c r="K966" s="208"/>
    </row>
    <row r="967" spans="1:11" x14ac:dyDescent="0.25">
      <c r="A967" s="203"/>
      <c r="B967" s="203"/>
      <c r="C967" s="204"/>
      <c r="D967" s="204"/>
      <c r="E967" s="205"/>
      <c r="F967" s="203"/>
      <c r="G967" s="205"/>
      <c r="H967" s="205"/>
      <c r="I967" s="206"/>
      <c r="J967" s="207"/>
      <c r="K967" s="208"/>
    </row>
    <row r="968" spans="1:11" x14ac:dyDescent="0.25">
      <c r="A968" s="203"/>
      <c r="B968" s="203"/>
      <c r="C968" s="204"/>
      <c r="D968" s="204"/>
      <c r="E968" s="205"/>
      <c r="F968" s="203"/>
      <c r="G968" s="205"/>
      <c r="H968" s="205"/>
      <c r="I968" s="206"/>
      <c r="J968" s="207"/>
      <c r="K968" s="208"/>
    </row>
    <row r="969" spans="1:11" x14ac:dyDescent="0.25">
      <c r="A969" s="203"/>
      <c r="B969" s="203"/>
      <c r="C969" s="204"/>
      <c r="D969" s="204"/>
      <c r="E969" s="205"/>
      <c r="F969" s="203"/>
      <c r="G969" s="205"/>
      <c r="H969" s="205"/>
      <c r="I969" s="206"/>
      <c r="J969" s="207"/>
      <c r="K969" s="208"/>
    </row>
    <row r="970" spans="1:11" x14ac:dyDescent="0.25">
      <c r="A970" s="203"/>
      <c r="B970" s="203"/>
      <c r="C970" s="204"/>
      <c r="D970" s="204"/>
      <c r="E970" s="205"/>
      <c r="F970" s="203"/>
      <c r="G970" s="205"/>
      <c r="H970" s="205"/>
      <c r="I970" s="206"/>
      <c r="J970" s="207"/>
      <c r="K970" s="208"/>
    </row>
    <row r="971" spans="1:11" x14ac:dyDescent="0.25">
      <c r="A971" s="203"/>
      <c r="B971" s="203"/>
      <c r="C971" s="204"/>
      <c r="D971" s="204"/>
      <c r="E971" s="205"/>
      <c r="F971" s="203"/>
      <c r="G971" s="205"/>
      <c r="H971" s="205"/>
      <c r="I971" s="206"/>
      <c r="J971" s="207"/>
      <c r="K971" s="208"/>
    </row>
    <row r="972" spans="1:11" x14ac:dyDescent="0.25">
      <c r="A972" s="203"/>
      <c r="B972" s="203"/>
      <c r="C972" s="204"/>
      <c r="D972" s="204"/>
      <c r="E972" s="205"/>
      <c r="F972" s="203"/>
      <c r="G972" s="205"/>
      <c r="H972" s="205"/>
      <c r="I972" s="206"/>
      <c r="J972" s="207"/>
      <c r="K972" s="208"/>
    </row>
    <row r="973" spans="1:11" x14ac:dyDescent="0.25">
      <c r="A973" s="203"/>
      <c r="B973" s="203"/>
      <c r="C973" s="204"/>
      <c r="D973" s="204"/>
      <c r="E973" s="205"/>
      <c r="F973" s="203"/>
      <c r="G973" s="205"/>
      <c r="H973" s="205"/>
      <c r="I973" s="206"/>
      <c r="J973" s="207"/>
      <c r="K973" s="208"/>
    </row>
    <row r="974" spans="1:11" x14ac:dyDescent="0.25">
      <c r="A974" s="203"/>
      <c r="B974" s="203"/>
      <c r="C974" s="204"/>
      <c r="D974" s="204"/>
      <c r="E974" s="205"/>
      <c r="F974" s="203"/>
      <c r="G974" s="205"/>
      <c r="H974" s="205"/>
      <c r="I974" s="206"/>
      <c r="J974" s="207"/>
      <c r="K974" s="208"/>
    </row>
    <row r="975" spans="1:11" x14ac:dyDescent="0.25">
      <c r="A975" s="203"/>
      <c r="B975" s="203"/>
      <c r="C975" s="204"/>
      <c r="D975" s="204"/>
      <c r="E975" s="205"/>
      <c r="F975" s="203"/>
      <c r="G975" s="205"/>
      <c r="H975" s="205"/>
      <c r="I975" s="206"/>
      <c r="J975" s="207"/>
      <c r="K975" s="208"/>
    </row>
    <row r="976" spans="1:11" x14ac:dyDescent="0.25">
      <c r="A976" s="203"/>
      <c r="B976" s="203"/>
      <c r="C976" s="204"/>
      <c r="D976" s="204"/>
      <c r="E976" s="205"/>
      <c r="F976" s="203"/>
      <c r="G976" s="205"/>
      <c r="H976" s="205"/>
      <c r="I976" s="206"/>
      <c r="J976" s="207"/>
      <c r="K976" s="208"/>
    </row>
    <row r="977" spans="1:11" x14ac:dyDescent="0.25">
      <c r="A977" s="203"/>
      <c r="B977" s="203"/>
      <c r="C977" s="204"/>
      <c r="D977" s="204"/>
      <c r="E977" s="205"/>
      <c r="F977" s="203"/>
      <c r="G977" s="205"/>
      <c r="H977" s="205"/>
      <c r="I977" s="206"/>
      <c r="J977" s="207"/>
      <c r="K977" s="208"/>
    </row>
    <row r="978" spans="1:11" x14ac:dyDescent="0.25">
      <c r="A978" s="203"/>
      <c r="B978" s="203"/>
      <c r="C978" s="204"/>
      <c r="D978" s="204"/>
      <c r="E978" s="205"/>
      <c r="F978" s="203"/>
      <c r="G978" s="205"/>
      <c r="H978" s="205"/>
      <c r="I978" s="206"/>
      <c r="J978" s="207"/>
      <c r="K978" s="208"/>
    </row>
    <row r="979" spans="1:11" x14ac:dyDescent="0.25">
      <c r="A979" s="203"/>
      <c r="B979" s="203"/>
      <c r="C979" s="204"/>
      <c r="D979" s="204"/>
      <c r="E979" s="205"/>
      <c r="F979" s="203"/>
      <c r="G979" s="205"/>
      <c r="H979" s="205"/>
      <c r="I979" s="206"/>
      <c r="J979" s="207"/>
      <c r="K979" s="208"/>
    </row>
    <row r="980" spans="1:11" x14ac:dyDescent="0.25">
      <c r="A980" s="203"/>
      <c r="B980" s="203"/>
      <c r="C980" s="204"/>
      <c r="D980" s="204"/>
      <c r="E980" s="205"/>
      <c r="F980" s="203"/>
      <c r="G980" s="205"/>
      <c r="H980" s="205"/>
      <c r="I980" s="206"/>
      <c r="J980" s="207"/>
      <c r="K980" s="208"/>
    </row>
    <row r="981" spans="1:11" x14ac:dyDescent="0.25">
      <c r="A981" s="203"/>
      <c r="B981" s="203"/>
      <c r="C981" s="204"/>
      <c r="D981" s="204"/>
      <c r="E981" s="205"/>
      <c r="F981" s="203"/>
      <c r="G981" s="205"/>
      <c r="H981" s="205"/>
      <c r="I981" s="206"/>
      <c r="J981" s="207"/>
      <c r="K981" s="208"/>
    </row>
    <row r="982" spans="1:11" x14ac:dyDescent="0.25">
      <c r="A982" s="203"/>
      <c r="B982" s="203"/>
      <c r="C982" s="204"/>
      <c r="D982" s="204"/>
      <c r="E982" s="205"/>
      <c r="F982" s="203"/>
      <c r="G982" s="205"/>
      <c r="H982" s="205"/>
      <c r="I982" s="206"/>
      <c r="J982" s="207"/>
      <c r="K982" s="208"/>
    </row>
    <row r="983" spans="1:11" x14ac:dyDescent="0.25">
      <c r="A983" s="203"/>
      <c r="B983" s="203"/>
      <c r="C983" s="204"/>
      <c r="D983" s="204"/>
      <c r="E983" s="205"/>
      <c r="F983" s="203"/>
      <c r="G983" s="205"/>
      <c r="H983" s="205"/>
      <c r="I983" s="206"/>
      <c r="J983" s="207"/>
      <c r="K983" s="208"/>
    </row>
    <row r="984" spans="1:11" x14ac:dyDescent="0.25">
      <c r="A984" s="203"/>
      <c r="B984" s="203"/>
      <c r="C984" s="204"/>
      <c r="D984" s="204"/>
      <c r="E984" s="205"/>
      <c r="F984" s="203"/>
      <c r="G984" s="205"/>
      <c r="H984" s="205"/>
      <c r="I984" s="206"/>
      <c r="J984" s="207"/>
      <c r="K984" s="208"/>
    </row>
    <row r="985" spans="1:11" x14ac:dyDescent="0.25">
      <c r="A985" s="203"/>
      <c r="B985" s="203"/>
      <c r="C985" s="204"/>
      <c r="D985" s="204"/>
      <c r="E985" s="205"/>
      <c r="F985" s="203"/>
      <c r="G985" s="205"/>
      <c r="H985" s="205"/>
      <c r="I985" s="206"/>
      <c r="J985" s="207"/>
      <c r="K985" s="208"/>
    </row>
    <row r="986" spans="1:11" x14ac:dyDescent="0.25">
      <c r="A986" s="203"/>
      <c r="B986" s="203"/>
      <c r="C986" s="204"/>
      <c r="D986" s="204"/>
      <c r="E986" s="205"/>
      <c r="F986" s="203"/>
      <c r="G986" s="205"/>
      <c r="H986" s="205"/>
      <c r="I986" s="206"/>
      <c r="J986" s="207"/>
      <c r="K986" s="208"/>
    </row>
    <row r="987" spans="1:11" x14ac:dyDescent="0.25">
      <c r="A987" s="203"/>
      <c r="B987" s="203"/>
      <c r="C987" s="204"/>
      <c r="D987" s="204"/>
      <c r="E987" s="205"/>
      <c r="F987" s="203"/>
      <c r="G987" s="205"/>
      <c r="H987" s="205"/>
      <c r="I987" s="206"/>
      <c r="J987" s="207"/>
      <c r="K987" s="208"/>
    </row>
    <row r="988" spans="1:11" x14ac:dyDescent="0.25">
      <c r="A988" s="203"/>
      <c r="B988" s="203"/>
      <c r="C988" s="204"/>
      <c r="D988" s="204"/>
      <c r="E988" s="205"/>
      <c r="F988" s="203"/>
      <c r="G988" s="205"/>
      <c r="H988" s="205"/>
      <c r="I988" s="206"/>
      <c r="J988" s="207"/>
      <c r="K988" s="208"/>
    </row>
    <row r="989" spans="1:11" x14ac:dyDescent="0.25">
      <c r="A989" s="203"/>
      <c r="B989" s="203"/>
      <c r="C989" s="204"/>
      <c r="D989" s="204"/>
      <c r="E989" s="205"/>
      <c r="F989" s="203"/>
      <c r="G989" s="205"/>
      <c r="H989" s="205"/>
      <c r="I989" s="206"/>
      <c r="J989" s="207"/>
      <c r="K989" s="208"/>
    </row>
    <row r="990" spans="1:11" x14ac:dyDescent="0.25">
      <c r="A990" s="203"/>
      <c r="B990" s="203"/>
      <c r="C990" s="204"/>
      <c r="D990" s="204"/>
      <c r="E990" s="205"/>
      <c r="F990" s="203"/>
      <c r="G990" s="205"/>
      <c r="H990" s="205"/>
      <c r="I990" s="206"/>
      <c r="J990" s="207"/>
      <c r="K990" s="208"/>
    </row>
    <row r="991" spans="1:11" x14ac:dyDescent="0.25">
      <c r="A991" s="203"/>
      <c r="B991" s="203"/>
      <c r="C991" s="204"/>
      <c r="D991" s="204"/>
      <c r="E991" s="205"/>
      <c r="F991" s="203"/>
      <c r="G991" s="205"/>
      <c r="H991" s="205"/>
      <c r="I991" s="206"/>
      <c r="J991" s="207"/>
      <c r="K991" s="208"/>
    </row>
    <row r="992" spans="1:11" x14ac:dyDescent="0.25">
      <c r="A992" s="203"/>
      <c r="B992" s="203"/>
      <c r="C992" s="204"/>
      <c r="D992" s="204"/>
      <c r="E992" s="205"/>
      <c r="F992" s="203"/>
      <c r="G992" s="205"/>
      <c r="H992" s="205"/>
      <c r="I992" s="206"/>
      <c r="J992" s="207"/>
      <c r="K992" s="208"/>
    </row>
    <row r="993" spans="1:11" x14ac:dyDescent="0.25">
      <c r="A993" s="203"/>
      <c r="B993" s="203"/>
      <c r="C993" s="204"/>
      <c r="D993" s="204"/>
      <c r="E993" s="205"/>
      <c r="F993" s="203"/>
      <c r="G993" s="205"/>
      <c r="H993" s="205"/>
      <c r="I993" s="206"/>
      <c r="J993" s="207"/>
      <c r="K993" s="208"/>
    </row>
    <row r="994" spans="1:11" x14ac:dyDescent="0.25">
      <c r="A994" s="203"/>
      <c r="B994" s="203"/>
      <c r="C994" s="204"/>
      <c r="D994" s="204"/>
      <c r="E994" s="205"/>
      <c r="F994" s="203"/>
      <c r="G994" s="205"/>
      <c r="H994" s="205"/>
      <c r="I994" s="206"/>
      <c r="J994" s="207"/>
      <c r="K994" s="208"/>
    </row>
    <row r="995" spans="1:11" x14ac:dyDescent="0.25">
      <c r="A995" s="203"/>
      <c r="B995" s="203"/>
      <c r="C995" s="204"/>
      <c r="D995" s="204"/>
      <c r="E995" s="205"/>
      <c r="F995" s="203"/>
      <c r="G995" s="205"/>
      <c r="H995" s="205"/>
      <c r="I995" s="206"/>
      <c r="J995" s="207"/>
      <c r="K995" s="208"/>
    </row>
    <row r="996" spans="1:11" x14ac:dyDescent="0.25">
      <c r="A996" s="203"/>
      <c r="B996" s="203"/>
      <c r="C996" s="204"/>
      <c r="D996" s="204"/>
      <c r="E996" s="205"/>
      <c r="F996" s="203"/>
      <c r="G996" s="205"/>
      <c r="H996" s="205"/>
      <c r="I996" s="206"/>
      <c r="J996" s="207"/>
      <c r="K996" s="208"/>
    </row>
    <row r="997" spans="1:11" x14ac:dyDescent="0.25">
      <c r="A997" s="203"/>
      <c r="B997" s="203"/>
      <c r="C997" s="204"/>
      <c r="D997" s="204"/>
      <c r="E997" s="205"/>
      <c r="F997" s="203"/>
      <c r="G997" s="205"/>
      <c r="H997" s="205"/>
      <c r="I997" s="206"/>
      <c r="J997" s="207"/>
      <c r="K997" s="208"/>
    </row>
    <row r="998" spans="1:11" x14ac:dyDescent="0.25">
      <c r="A998" s="203"/>
      <c r="B998" s="203"/>
      <c r="C998" s="204"/>
      <c r="D998" s="204"/>
      <c r="E998" s="205"/>
      <c r="F998" s="203"/>
      <c r="G998" s="205"/>
      <c r="H998" s="205"/>
      <c r="I998" s="206"/>
      <c r="J998" s="207"/>
      <c r="K998" s="208"/>
    </row>
    <row r="999" spans="1:11" x14ac:dyDescent="0.25">
      <c r="A999" s="203"/>
      <c r="B999" s="203"/>
      <c r="C999" s="204"/>
      <c r="D999" s="204"/>
      <c r="E999" s="205"/>
      <c r="F999" s="203"/>
      <c r="G999" s="205"/>
      <c r="H999" s="205"/>
      <c r="I999" s="206"/>
      <c r="J999" s="207"/>
      <c r="K999" s="208"/>
    </row>
    <row r="1000" spans="1:11" x14ac:dyDescent="0.25">
      <c r="A1000" s="203"/>
      <c r="B1000" s="203"/>
      <c r="C1000" s="204"/>
      <c r="D1000" s="204"/>
      <c r="E1000" s="205"/>
      <c r="F1000" s="203"/>
      <c r="G1000" s="205"/>
      <c r="H1000" s="205"/>
      <c r="I1000" s="206"/>
      <c r="J1000" s="207"/>
      <c r="K1000" s="208"/>
    </row>
    <row r="1001" spans="1:11" x14ac:dyDescent="0.25">
      <c r="A1001" s="203"/>
      <c r="B1001" s="203"/>
      <c r="C1001" s="204"/>
      <c r="D1001" s="204"/>
      <c r="E1001" s="205"/>
      <c r="F1001" s="203"/>
      <c r="G1001" s="205"/>
      <c r="H1001" s="205"/>
      <c r="I1001" s="206"/>
      <c r="J1001" s="207"/>
      <c r="K1001" s="208"/>
    </row>
    <row r="1002" spans="1:11" x14ac:dyDescent="0.25">
      <c r="A1002" s="203"/>
      <c r="B1002" s="203"/>
      <c r="C1002" s="204"/>
      <c r="D1002" s="204"/>
      <c r="E1002" s="205"/>
      <c r="F1002" s="203"/>
      <c r="G1002" s="205"/>
      <c r="H1002" s="205"/>
      <c r="I1002" s="206"/>
      <c r="J1002" s="207"/>
      <c r="K1002" s="208"/>
    </row>
    <row r="1003" spans="1:11" x14ac:dyDescent="0.25">
      <c r="A1003" s="203"/>
      <c r="B1003" s="203"/>
      <c r="C1003" s="204"/>
      <c r="D1003" s="204"/>
      <c r="E1003" s="205"/>
      <c r="F1003" s="203"/>
      <c r="G1003" s="205"/>
      <c r="H1003" s="205"/>
      <c r="I1003" s="206"/>
      <c r="J1003" s="207"/>
      <c r="K1003" s="208"/>
    </row>
    <row r="1004" spans="1:11" x14ac:dyDescent="0.25">
      <c r="A1004" s="203"/>
      <c r="B1004" s="203"/>
      <c r="C1004" s="204"/>
      <c r="D1004" s="204"/>
      <c r="E1004" s="205"/>
      <c r="F1004" s="203"/>
      <c r="G1004" s="205"/>
      <c r="H1004" s="205"/>
      <c r="I1004" s="206"/>
      <c r="J1004" s="207"/>
      <c r="K1004" s="208"/>
    </row>
    <row r="1005" spans="1:11" x14ac:dyDescent="0.25">
      <c r="A1005" s="203"/>
      <c r="B1005" s="203"/>
      <c r="C1005" s="204"/>
      <c r="D1005" s="204"/>
      <c r="E1005" s="205"/>
      <c r="F1005" s="203"/>
      <c r="G1005" s="205"/>
      <c r="H1005" s="205"/>
      <c r="I1005" s="206"/>
      <c r="J1005" s="207"/>
      <c r="K1005" s="208"/>
    </row>
    <row r="1006" spans="1:11" x14ac:dyDescent="0.25">
      <c r="A1006" s="203"/>
      <c r="B1006" s="203"/>
      <c r="C1006" s="204"/>
      <c r="D1006" s="204"/>
      <c r="E1006" s="205"/>
      <c r="F1006" s="203"/>
      <c r="G1006" s="205"/>
      <c r="H1006" s="205"/>
      <c r="I1006" s="206"/>
      <c r="J1006" s="207"/>
      <c r="K1006" s="208"/>
    </row>
    <row r="1007" spans="1:11" x14ac:dyDescent="0.25">
      <c r="A1007" s="203"/>
      <c r="B1007" s="203"/>
      <c r="C1007" s="204"/>
      <c r="D1007" s="204"/>
      <c r="E1007" s="205"/>
      <c r="F1007" s="203"/>
      <c r="G1007" s="205"/>
      <c r="H1007" s="205"/>
      <c r="I1007" s="206"/>
      <c r="J1007" s="207"/>
      <c r="K1007" s="208"/>
    </row>
    <row r="1008" spans="1:11" x14ac:dyDescent="0.25">
      <c r="A1008" s="203"/>
      <c r="B1008" s="203"/>
      <c r="C1008" s="204"/>
      <c r="D1008" s="204"/>
      <c r="E1008" s="205"/>
      <c r="F1008" s="203"/>
      <c r="G1008" s="205"/>
      <c r="H1008" s="205"/>
      <c r="I1008" s="206"/>
      <c r="J1008" s="207"/>
      <c r="K1008" s="208"/>
    </row>
    <row r="1009" spans="1:11" x14ac:dyDescent="0.25">
      <c r="A1009" s="203"/>
      <c r="B1009" s="203"/>
      <c r="C1009" s="204"/>
      <c r="D1009" s="204"/>
      <c r="E1009" s="205"/>
      <c r="F1009" s="203"/>
      <c r="G1009" s="205"/>
      <c r="H1009" s="205"/>
      <c r="I1009" s="206"/>
      <c r="J1009" s="207"/>
      <c r="K1009" s="208"/>
    </row>
    <row r="1010" spans="1:11" x14ac:dyDescent="0.25">
      <c r="A1010" s="203"/>
      <c r="B1010" s="203"/>
      <c r="C1010" s="204"/>
      <c r="D1010" s="204"/>
      <c r="E1010" s="205"/>
      <c r="F1010" s="203"/>
      <c r="G1010" s="205"/>
      <c r="H1010" s="205"/>
      <c r="I1010" s="206"/>
      <c r="J1010" s="207"/>
      <c r="K1010" s="208"/>
    </row>
    <row r="1011" spans="1:11" x14ac:dyDescent="0.25">
      <c r="B1011" s="203"/>
      <c r="C1011" s="204"/>
      <c r="D1011" s="204"/>
      <c r="E1011" s="205"/>
      <c r="F1011" s="203"/>
      <c r="G1011" s="205"/>
      <c r="H1011" s="205"/>
      <c r="I1011" s="206"/>
      <c r="J1011" s="207"/>
      <c r="K1011" s="208"/>
    </row>
    <row r="1012" spans="1:11" x14ac:dyDescent="0.25">
      <c r="B1012" s="203"/>
      <c r="C1012" s="204"/>
      <c r="D1012" s="204"/>
      <c r="E1012" s="205"/>
      <c r="F1012" s="203"/>
      <c r="G1012" s="205"/>
      <c r="H1012" s="205"/>
      <c r="I1012" s="206"/>
      <c r="J1012" s="207"/>
      <c r="K1012" s="208"/>
    </row>
    <row r="3310" spans="81:81" s="106" customFormat="1" x14ac:dyDescent="0.25">
      <c r="CC3310" s="106" t="s">
        <v>89</v>
      </c>
    </row>
    <row r="3311" spans="81:81" s="106" customFormat="1" x14ac:dyDescent="0.25">
      <c r="CC3311" s="106" t="s">
        <v>54</v>
      </c>
    </row>
    <row r="3312" spans="81:81" s="106" customFormat="1" x14ac:dyDescent="0.25">
      <c r="CC3312" s="106" t="s">
        <v>70</v>
      </c>
    </row>
    <row r="3313" spans="81:81" s="106" customFormat="1" x14ac:dyDescent="0.25">
      <c r="CC3313" s="106" t="s">
        <v>28</v>
      </c>
    </row>
    <row r="3314" spans="81:81" s="106" customFormat="1" x14ac:dyDescent="0.25">
      <c r="CC3314" s="106" t="s">
        <v>90</v>
      </c>
    </row>
    <row r="3315" spans="81:81" s="106" customFormat="1" x14ac:dyDescent="0.25">
      <c r="CC3315" s="106" t="s">
        <v>91</v>
      </c>
    </row>
    <row r="3316" spans="81:81" s="106" customFormat="1" x14ac:dyDescent="0.25">
      <c r="CC3316" s="106" t="s">
        <v>92</v>
      </c>
    </row>
    <row r="3317" spans="81:81" s="106" customFormat="1" x14ac:dyDescent="0.25">
      <c r="CC3317" s="106" t="s">
        <v>21</v>
      </c>
    </row>
    <row r="3318" spans="81:81" s="106" customFormat="1" x14ac:dyDescent="0.25">
      <c r="CC3318" s="106" t="s">
        <v>93</v>
      </c>
    </row>
    <row r="3319" spans="81:81" s="106" customFormat="1" x14ac:dyDescent="0.25">
      <c r="CC3319" s="106" t="s">
        <v>78</v>
      </c>
    </row>
    <row r="3320" spans="81:81" s="106" customFormat="1" x14ac:dyDescent="0.25">
      <c r="CC3320" s="106" t="s">
        <v>66</v>
      </c>
    </row>
    <row r="3321" spans="81:81" s="106" customFormat="1" x14ac:dyDescent="0.25">
      <c r="CC3321" s="106" t="s">
        <v>41</v>
      </c>
    </row>
  </sheetData>
  <mergeCells count="61">
    <mergeCell ref="B3:F3"/>
    <mergeCell ref="A5:E5"/>
    <mergeCell ref="F5:K5"/>
    <mergeCell ref="A6:A7"/>
    <mergeCell ref="B6:B7"/>
    <mergeCell ref="C6:D6"/>
    <mergeCell ref="E6:E7"/>
    <mergeCell ref="F6:F7"/>
    <mergeCell ref="G6:G7"/>
    <mergeCell ref="H6:H7"/>
    <mergeCell ref="I6:I7"/>
    <mergeCell ref="J6:J7"/>
    <mergeCell ref="K6:K7"/>
    <mergeCell ref="A8:A13"/>
    <mergeCell ref="A14:A17"/>
    <mergeCell ref="B14:B15"/>
    <mergeCell ref="C14:C15"/>
    <mergeCell ref="D14:D15"/>
    <mergeCell ref="E14:E15"/>
    <mergeCell ref="F14:F15"/>
    <mergeCell ref="B16:B17"/>
    <mergeCell ref="C16:C17"/>
    <mergeCell ref="D16:D17"/>
    <mergeCell ref="E16:E17"/>
    <mergeCell ref="F16:F17"/>
    <mergeCell ref="G14:G15"/>
    <mergeCell ref="H14:H15"/>
    <mergeCell ref="I14:I15"/>
    <mergeCell ref="J14:J15"/>
    <mergeCell ref="K14:K15"/>
    <mergeCell ref="A18:A29"/>
    <mergeCell ref="B18:B21"/>
    <mergeCell ref="C18:C21"/>
    <mergeCell ref="D18:D21"/>
    <mergeCell ref="E18:E21"/>
    <mergeCell ref="K19:K20"/>
    <mergeCell ref="G16:G17"/>
    <mergeCell ref="H16:H17"/>
    <mergeCell ref="I16:I17"/>
    <mergeCell ref="J16:J17"/>
    <mergeCell ref="K16:K17"/>
    <mergeCell ref="F19:F20"/>
    <mergeCell ref="G19:G20"/>
    <mergeCell ref="H19:H20"/>
    <mergeCell ref="I19:I20"/>
    <mergeCell ref="J19:J20"/>
    <mergeCell ref="A30:A32"/>
    <mergeCell ref="B30:B32"/>
    <mergeCell ref="C30:C32"/>
    <mergeCell ref="D30:D32"/>
    <mergeCell ref="E30:E32"/>
    <mergeCell ref="K30:K32"/>
    <mergeCell ref="B26:B29"/>
    <mergeCell ref="C26:C29"/>
    <mergeCell ref="D26:D29"/>
    <mergeCell ref="E26:E29"/>
    <mergeCell ref="F30:F32"/>
    <mergeCell ref="G30:G32"/>
    <mergeCell ref="H30:H32"/>
    <mergeCell ref="I30:I32"/>
    <mergeCell ref="J30:J32"/>
  </mergeCells>
  <dataValidations count="2">
    <dataValidation type="list" showInputMessage="1" showErrorMessage="1" sqref="G8:G12 F11:F12" xr:uid="{00000000-0002-0000-0500-000000000000}">
      <formula1>$CC$3303:$CC$3315</formula1>
    </dataValidation>
    <dataValidation type="list" showInputMessage="1" showErrorMessage="1" sqref="G18:G19 G33:G1012 G21:G22 G25:G30" xr:uid="{00000000-0002-0000-0500-000001000000}">
      <formula1>$CC$3309:$CC$3321</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B1000011"/>
  <sheetViews>
    <sheetView topLeftCell="A2" zoomScale="70" zoomScaleNormal="70" workbookViewId="0">
      <selection activeCell="C18" sqref="C18"/>
    </sheetView>
  </sheetViews>
  <sheetFormatPr baseColWidth="10" defaultColWidth="10.85546875" defaultRowHeight="15" outlineLevelCol="1" x14ac:dyDescent="0.25"/>
  <cols>
    <col min="1" max="1" width="10.85546875" style="106"/>
    <col min="2" max="2" width="39.5703125" style="106" customWidth="1"/>
    <col min="3" max="3" width="44.42578125" style="106" customWidth="1"/>
    <col min="4" max="4" width="35.28515625" style="106" customWidth="1"/>
    <col min="5" max="5" width="9.42578125" style="110" customWidth="1"/>
    <col min="6" max="6" width="11" style="110" bestFit="1" customWidth="1"/>
    <col min="7" max="7" width="19.28515625" style="107" customWidth="1"/>
    <col min="8" max="8" width="24.140625" style="106" hidden="1" customWidth="1" outlineLevel="1"/>
    <col min="9" max="9" width="23.7109375" style="105" hidden="1" customWidth="1" outlineLevel="1"/>
    <col min="10" max="10" width="13.42578125" style="108" hidden="1" customWidth="1" outlineLevel="1"/>
    <col min="11" max="11" width="10.42578125" style="109" hidden="1" customWidth="1" outlineLevel="1"/>
    <col min="12" max="12" width="13.28515625" style="105" hidden="1" customWidth="1" outlineLevel="1"/>
    <col min="13" max="13" width="14.140625" style="105" hidden="1" customWidth="1" outlineLevel="1"/>
    <col min="14" max="14" width="6.42578125" style="105" hidden="1" customWidth="1" outlineLevel="1"/>
    <col min="15" max="15" width="3" style="105" customWidth="1" collapsed="1"/>
    <col min="16" max="16" width="33.42578125" style="106" customWidth="1"/>
    <col min="17" max="17" width="33.42578125" style="106" hidden="1" customWidth="1"/>
    <col min="18" max="18" width="14.140625" style="105" customWidth="1" collapsed="1"/>
    <col min="19" max="19" width="11.85546875" style="106" customWidth="1"/>
    <col min="20" max="24" width="3.42578125" style="106" hidden="1" customWidth="1" outlineLevel="1"/>
    <col min="25" max="25" width="7.42578125" style="106" bestFit="1" customWidth="1" collapsed="1"/>
    <col min="26" max="26" width="28" style="106" customWidth="1"/>
    <col min="27" max="27" width="5.42578125" style="106" bestFit="1" customWidth="1"/>
    <col min="28" max="28" width="4.85546875" style="106" bestFit="1" customWidth="1"/>
    <col min="29" max="30" width="5.42578125" style="106" bestFit="1" customWidth="1"/>
    <col min="31" max="31" width="4.85546875" style="106" bestFit="1" customWidth="1"/>
    <col min="32" max="32" width="5.42578125" style="106" customWidth="1"/>
    <col min="33" max="33" width="5.42578125" style="106" bestFit="1" customWidth="1"/>
    <col min="34" max="34" width="4.85546875" style="106" bestFit="1" customWidth="1"/>
    <col min="35" max="36" width="5.42578125" style="106" bestFit="1" customWidth="1"/>
    <col min="37" max="37" width="4.85546875" style="106" bestFit="1" customWidth="1"/>
    <col min="38" max="39" width="5.42578125" style="106" bestFit="1" customWidth="1"/>
    <col min="40" max="40" width="4.85546875" style="106" bestFit="1" customWidth="1"/>
    <col min="41" max="42" width="5.42578125" style="106" bestFit="1" customWidth="1"/>
    <col min="43" max="43" width="4.85546875" style="106" bestFit="1" customWidth="1"/>
    <col min="44" max="45" width="5.42578125" style="106" bestFit="1" customWidth="1"/>
    <col min="46" max="16384" width="10.85546875" style="106"/>
  </cols>
  <sheetData>
    <row r="1" spans="1:50" s="103" customFormat="1" ht="21.75" thickBot="1" x14ac:dyDescent="0.4">
      <c r="C1" s="112" t="s">
        <v>0</v>
      </c>
      <c r="D1" s="113">
        <v>49976908</v>
      </c>
      <c r="E1" s="101"/>
      <c r="F1" s="101"/>
      <c r="G1" s="101"/>
      <c r="H1" s="101"/>
      <c r="I1" s="101"/>
      <c r="J1" s="101"/>
      <c r="K1" s="101"/>
      <c r="L1" s="102"/>
      <c r="M1" s="102"/>
      <c r="N1" s="102"/>
      <c r="O1" s="102"/>
      <c r="R1" s="102"/>
    </row>
    <row r="2" spans="1:50" ht="15.75" customHeight="1" thickBot="1" x14ac:dyDescent="0.3">
      <c r="C2" s="104"/>
      <c r="D2" s="104"/>
      <c r="E2" s="104"/>
      <c r="F2" s="104"/>
      <c r="G2" s="104"/>
      <c r="H2" s="104"/>
      <c r="I2" s="104"/>
      <c r="J2" s="104"/>
      <c r="K2" s="104"/>
    </row>
    <row r="3" spans="1:50" ht="15.75" customHeight="1" thickBot="1" x14ac:dyDescent="0.3">
      <c r="C3" s="901" t="s">
        <v>1806</v>
      </c>
      <c r="D3" s="902">
        <v>42916</v>
      </c>
      <c r="E3" s="104"/>
      <c r="F3" s="104"/>
      <c r="G3" s="104"/>
      <c r="H3" s="104"/>
      <c r="I3" s="104"/>
      <c r="J3" s="104"/>
      <c r="K3" s="104"/>
    </row>
    <row r="4" spans="1:50" ht="15.75" customHeight="1" thickBot="1" x14ac:dyDescent="0.3">
      <c r="C4" s="104"/>
      <c r="D4" s="104"/>
      <c r="E4" s="104"/>
      <c r="F4" s="104"/>
      <c r="G4" s="104"/>
      <c r="H4" s="104"/>
      <c r="I4" s="104"/>
      <c r="J4" s="104"/>
      <c r="K4" s="104"/>
      <c r="U4" s="857"/>
    </row>
    <row r="5" spans="1:50" ht="15.75" customHeight="1" x14ac:dyDescent="0.25">
      <c r="A5" s="1822" t="s">
        <v>1804</v>
      </c>
      <c r="B5" s="1822" t="s">
        <v>1796</v>
      </c>
      <c r="C5" s="1868" t="s">
        <v>4</v>
      </c>
      <c r="D5" s="1869"/>
      <c r="E5" s="1869"/>
      <c r="F5" s="1869"/>
      <c r="G5" s="1870"/>
      <c r="H5" s="1874" t="s">
        <v>5</v>
      </c>
      <c r="I5" s="1875"/>
      <c r="J5" s="1875"/>
      <c r="K5" s="1875"/>
      <c r="L5" s="1875"/>
      <c r="M5" s="1876"/>
      <c r="N5" s="1880" t="s">
        <v>1809</v>
      </c>
      <c r="O5" s="1858" t="s">
        <v>1818</v>
      </c>
      <c r="P5" s="1859"/>
      <c r="Q5" s="1859"/>
      <c r="R5" s="1859"/>
      <c r="S5" s="1859"/>
      <c r="T5" s="1859"/>
      <c r="U5" s="1859"/>
      <c r="V5" s="1859"/>
      <c r="W5" s="1859"/>
      <c r="X5" s="1860"/>
      <c r="Y5" s="1841" t="s">
        <v>1820</v>
      </c>
      <c r="Z5" s="1842"/>
      <c r="AA5" s="1842"/>
      <c r="AB5" s="1842"/>
      <c r="AC5" s="1842"/>
      <c r="AD5" s="1842"/>
      <c r="AE5" s="1842"/>
      <c r="AF5" s="1842"/>
      <c r="AG5" s="1842"/>
      <c r="AH5" s="1842"/>
      <c r="AI5" s="1842"/>
      <c r="AJ5" s="1843"/>
      <c r="AK5" s="1841" t="s">
        <v>1820</v>
      </c>
      <c r="AL5" s="1842"/>
      <c r="AM5" s="1842"/>
      <c r="AN5" s="1842"/>
      <c r="AO5" s="1842"/>
      <c r="AP5" s="1842"/>
      <c r="AQ5" s="1842"/>
      <c r="AR5" s="1842"/>
      <c r="AS5" s="1842"/>
      <c r="AT5" s="1842"/>
      <c r="AU5" s="1842"/>
      <c r="AV5" s="1843"/>
    </row>
    <row r="6" spans="1:50" ht="15.75" customHeight="1" thickBot="1" x14ac:dyDescent="0.3">
      <c r="A6" s="1867" t="s">
        <v>1804</v>
      </c>
      <c r="B6" s="1867"/>
      <c r="C6" s="1871"/>
      <c r="D6" s="1872"/>
      <c r="E6" s="1872"/>
      <c r="F6" s="1872"/>
      <c r="G6" s="1873"/>
      <c r="H6" s="1877"/>
      <c r="I6" s="1878"/>
      <c r="J6" s="1878"/>
      <c r="K6" s="1878"/>
      <c r="L6" s="1878"/>
      <c r="M6" s="1879"/>
      <c r="N6" s="1881"/>
      <c r="O6" s="1861"/>
      <c r="P6" s="1862"/>
      <c r="Q6" s="1862"/>
      <c r="R6" s="1862"/>
      <c r="S6" s="1862"/>
      <c r="T6" s="1862"/>
      <c r="U6" s="1862"/>
      <c r="V6" s="1862"/>
      <c r="W6" s="1862"/>
      <c r="X6" s="1863"/>
      <c r="Y6" s="1844"/>
      <c r="Z6" s="1845"/>
      <c r="AA6" s="1845"/>
      <c r="AB6" s="1845"/>
      <c r="AC6" s="1845"/>
      <c r="AD6" s="1845"/>
      <c r="AE6" s="1845"/>
      <c r="AF6" s="1845"/>
      <c r="AG6" s="1845"/>
      <c r="AH6" s="1845"/>
      <c r="AI6" s="1845"/>
      <c r="AJ6" s="1846"/>
      <c r="AK6" s="1844"/>
      <c r="AL6" s="1845"/>
      <c r="AM6" s="1845"/>
      <c r="AN6" s="1845"/>
      <c r="AO6" s="1845"/>
      <c r="AP6" s="1845"/>
      <c r="AQ6" s="1845"/>
      <c r="AR6" s="1845"/>
      <c r="AS6" s="1845"/>
      <c r="AT6" s="1845"/>
      <c r="AU6" s="1845"/>
      <c r="AV6" s="1846"/>
    </row>
    <row r="7" spans="1:50" ht="24" customHeight="1" x14ac:dyDescent="0.25">
      <c r="A7" s="1867"/>
      <c r="B7" s="1867"/>
      <c r="C7" s="1847" t="s">
        <v>6</v>
      </c>
      <c r="D7" s="1849" t="s">
        <v>4</v>
      </c>
      <c r="E7" s="1849" t="s">
        <v>7</v>
      </c>
      <c r="F7" s="1849"/>
      <c r="G7" s="1851" t="s">
        <v>8</v>
      </c>
      <c r="H7" s="1853" t="s">
        <v>9</v>
      </c>
      <c r="I7" s="1855" t="s">
        <v>10</v>
      </c>
      <c r="J7" s="1855" t="s">
        <v>11</v>
      </c>
      <c r="K7" s="1855" t="s">
        <v>12</v>
      </c>
      <c r="L7" s="1855" t="s">
        <v>13</v>
      </c>
      <c r="M7" s="1883" t="s">
        <v>14</v>
      </c>
      <c r="N7" s="1881"/>
      <c r="O7" s="1824" t="s">
        <v>1810</v>
      </c>
      <c r="P7" s="1856"/>
      <c r="Q7" s="1822" t="s">
        <v>1812</v>
      </c>
      <c r="R7" s="1822" t="s">
        <v>1808</v>
      </c>
      <c r="S7" s="1822" t="s">
        <v>1811</v>
      </c>
      <c r="T7" s="1864" t="s">
        <v>1850</v>
      </c>
      <c r="U7" s="1865"/>
      <c r="V7" s="1865"/>
      <c r="W7" s="1865"/>
      <c r="X7" s="1866"/>
      <c r="Y7" s="1824" t="s">
        <v>1819</v>
      </c>
      <c r="Z7" s="1825"/>
      <c r="AA7" s="1828">
        <v>42736</v>
      </c>
      <c r="AB7" s="1820">
        <v>42767</v>
      </c>
      <c r="AC7" s="1820">
        <v>42795</v>
      </c>
      <c r="AD7" s="1832">
        <v>42826</v>
      </c>
      <c r="AE7" s="1820">
        <v>42856</v>
      </c>
      <c r="AF7" s="1820">
        <v>42887</v>
      </c>
      <c r="AG7" s="1832">
        <v>42917</v>
      </c>
      <c r="AH7" s="1820">
        <v>42948</v>
      </c>
      <c r="AI7" s="1820">
        <v>42979</v>
      </c>
      <c r="AJ7" s="1832">
        <v>43009</v>
      </c>
      <c r="AK7" s="1820">
        <v>43040</v>
      </c>
      <c r="AL7" s="1830">
        <v>43070</v>
      </c>
      <c r="AM7" s="1828">
        <v>42736</v>
      </c>
      <c r="AN7" s="1820">
        <v>42767</v>
      </c>
      <c r="AO7" s="1820">
        <v>42795</v>
      </c>
      <c r="AP7" s="1832">
        <v>42826</v>
      </c>
      <c r="AQ7" s="1820">
        <v>42856</v>
      </c>
      <c r="AR7" s="1820">
        <v>42887</v>
      </c>
      <c r="AS7" s="1832">
        <v>42917</v>
      </c>
      <c r="AT7" s="1820">
        <v>42948</v>
      </c>
      <c r="AU7" s="1820">
        <v>42979</v>
      </c>
      <c r="AV7" s="1832">
        <v>43009</v>
      </c>
      <c r="AW7" s="1820">
        <v>43040</v>
      </c>
      <c r="AX7" s="1830">
        <v>43070</v>
      </c>
    </row>
    <row r="8" spans="1:50" ht="45" customHeight="1" thickBot="1" x14ac:dyDescent="0.3">
      <c r="A8" s="1823"/>
      <c r="B8" s="1823"/>
      <c r="C8" s="1848"/>
      <c r="D8" s="1850"/>
      <c r="E8" s="856" t="s">
        <v>15</v>
      </c>
      <c r="F8" s="856" t="s">
        <v>16</v>
      </c>
      <c r="G8" s="1852"/>
      <c r="H8" s="1854"/>
      <c r="I8" s="1817"/>
      <c r="J8" s="1817"/>
      <c r="K8" s="1817"/>
      <c r="L8" s="1817"/>
      <c r="M8" s="1819"/>
      <c r="N8" s="1882"/>
      <c r="O8" s="1826"/>
      <c r="P8" s="1857"/>
      <c r="Q8" s="1823"/>
      <c r="R8" s="1823"/>
      <c r="S8" s="1823"/>
      <c r="T8" s="904">
        <v>1</v>
      </c>
      <c r="U8" s="905">
        <v>2</v>
      </c>
      <c r="V8" s="905">
        <v>3</v>
      </c>
      <c r="W8" s="905">
        <v>4</v>
      </c>
      <c r="X8" s="906" t="s">
        <v>1851</v>
      </c>
      <c r="Y8" s="1826"/>
      <c r="Z8" s="1827"/>
      <c r="AA8" s="1829"/>
      <c r="AB8" s="1821"/>
      <c r="AC8" s="1821"/>
      <c r="AD8" s="1833"/>
      <c r="AE8" s="1821"/>
      <c r="AF8" s="1821"/>
      <c r="AG8" s="1833"/>
      <c r="AH8" s="1821"/>
      <c r="AI8" s="1821"/>
      <c r="AJ8" s="1833"/>
      <c r="AK8" s="1821"/>
      <c r="AL8" s="1831"/>
      <c r="AM8" s="1829"/>
      <c r="AN8" s="1821"/>
      <c r="AO8" s="1821"/>
      <c r="AP8" s="1833"/>
      <c r="AQ8" s="1821"/>
      <c r="AR8" s="1821"/>
      <c r="AS8" s="1833"/>
      <c r="AT8" s="1821"/>
      <c r="AU8" s="1821"/>
      <c r="AV8" s="1833"/>
      <c r="AW8" s="1821"/>
      <c r="AX8" s="1831"/>
    </row>
    <row r="9" spans="1:50" ht="71.25" customHeight="1" x14ac:dyDescent="0.25">
      <c r="A9" s="1834" t="s">
        <v>1805</v>
      </c>
      <c r="B9" s="813" t="s">
        <v>1803</v>
      </c>
      <c r="C9" s="1837" t="s">
        <v>1785</v>
      </c>
      <c r="D9" s="374" t="s">
        <v>1786</v>
      </c>
      <c r="E9" s="794">
        <v>42745</v>
      </c>
      <c r="F9" s="795">
        <v>42916</v>
      </c>
      <c r="G9" s="796" t="s">
        <v>1787</v>
      </c>
      <c r="H9" s="118" t="s">
        <v>1788</v>
      </c>
      <c r="I9" s="883" t="s">
        <v>21</v>
      </c>
      <c r="J9" s="883" t="s">
        <v>29</v>
      </c>
      <c r="K9" s="887">
        <v>1</v>
      </c>
      <c r="L9" s="408">
        <v>33226908</v>
      </c>
      <c r="M9" s="803">
        <f>+L9*K9</f>
        <v>33226908</v>
      </c>
      <c r="N9" s="806">
        <f>+IF(MONTH($D$3)&lt;MONTH(E9),"",F9-E9)</f>
        <v>171</v>
      </c>
      <c r="O9" s="897" t="str">
        <f>+IF(AND(MONTH($D$3)&gt;=MONTH(E9),MONTH($D$3)&lt;=MONTH(F9)),"X","")</f>
        <v>X</v>
      </c>
      <c r="P9" s="900" t="s">
        <v>1849</v>
      </c>
      <c r="Q9" s="809"/>
      <c r="R9" s="893">
        <f>+IFERROR(IF(MONTH($D$3)&lt;MONTH(E9),"",IF(F9&lt;$D$3,1,IF(E9&lt;$D$3,($D$3-E9)/(F9-E9),0))),0)</f>
        <v>1</v>
      </c>
      <c r="S9" s="811">
        <v>0.9</v>
      </c>
      <c r="T9" s="907"/>
      <c r="U9" s="908"/>
      <c r="V9" s="908"/>
      <c r="W9" s="908"/>
      <c r="X9" s="909"/>
      <c r="Y9" s="916">
        <f>IF(R9="","",IF(S9&gt;R9,1,(S9/R9)-COUNTA(T9:X9)/200))</f>
        <v>0.9</v>
      </c>
      <c r="Z9" s="847"/>
      <c r="AA9" s="850"/>
      <c r="AB9" s="851"/>
      <c r="AC9" s="851"/>
      <c r="AD9" s="851"/>
      <c r="AE9" s="851"/>
      <c r="AF9" s="851"/>
      <c r="AG9" s="851"/>
      <c r="AH9" s="851"/>
      <c r="AI9" s="851"/>
      <c r="AJ9" s="851"/>
      <c r="AK9" s="851"/>
      <c r="AL9" s="852"/>
      <c r="AM9" s="858">
        <f>+IF($J9=VLOOKUP(MONTH(AM$7),$BA$1000000:$BB$1000012,2,FALSE),1,0)</f>
        <v>0</v>
      </c>
      <c r="AN9" s="859">
        <f t="shared" ref="AN9:AX12" si="0">+IF($J9=VLOOKUP(MONTH(AN$7),$BA$1000000:$BB$1000012,2,FALSE),1,0)</f>
        <v>1</v>
      </c>
      <c r="AO9" s="859">
        <f t="shared" si="0"/>
        <v>0</v>
      </c>
      <c r="AP9" s="859">
        <f t="shared" si="0"/>
        <v>0</v>
      </c>
      <c r="AQ9" s="859">
        <f t="shared" si="0"/>
        <v>0</v>
      </c>
      <c r="AR9" s="859">
        <f t="shared" si="0"/>
        <v>0</v>
      </c>
      <c r="AS9" s="859">
        <f t="shared" si="0"/>
        <v>0</v>
      </c>
      <c r="AT9" s="859">
        <f t="shared" si="0"/>
        <v>0</v>
      </c>
      <c r="AU9" s="859">
        <f t="shared" si="0"/>
        <v>0</v>
      </c>
      <c r="AV9" s="859">
        <f t="shared" si="0"/>
        <v>0</v>
      </c>
      <c r="AW9" s="859">
        <f t="shared" si="0"/>
        <v>0</v>
      </c>
      <c r="AX9" s="860">
        <f t="shared" si="0"/>
        <v>0</v>
      </c>
    </row>
    <row r="10" spans="1:50" ht="71.25" customHeight="1" x14ac:dyDescent="0.25">
      <c r="A10" s="1835"/>
      <c r="B10" s="814" t="s">
        <v>1803</v>
      </c>
      <c r="C10" s="1838"/>
      <c r="D10" s="90" t="s">
        <v>1789</v>
      </c>
      <c r="E10" s="86">
        <v>42767</v>
      </c>
      <c r="F10" s="87">
        <v>43084</v>
      </c>
      <c r="G10" s="882" t="s">
        <v>1790</v>
      </c>
      <c r="H10" s="122" t="s">
        <v>1791</v>
      </c>
      <c r="I10" s="884" t="s">
        <v>21</v>
      </c>
      <c r="J10" s="884" t="s">
        <v>22</v>
      </c>
      <c r="K10" s="885">
        <v>1</v>
      </c>
      <c r="L10" s="412">
        <v>16750000</v>
      </c>
      <c r="M10" s="804">
        <f>+L10*K10</f>
        <v>16750000</v>
      </c>
      <c r="N10" s="807">
        <f>+IF(MONTH($D$3)&lt;MONTH(E10),"",F10-E10)</f>
        <v>317</v>
      </c>
      <c r="O10" s="898" t="str">
        <f t="shared" ref="O10:O12" si="1">+IF(AND(MONTH($D$3)&gt;=MONTH(E10),MONTH($D$3)&lt;=MONTH(F10)),"X","")</f>
        <v>X</v>
      </c>
      <c r="P10" s="845"/>
      <c r="Q10" s="810"/>
      <c r="R10" s="894">
        <f>+IFERROR(IF(MONTH($D$3)&lt;MONTH(E10),"",IF(F10&lt;$D$3,1,IF(E10&lt;$D$3,($D$3-E10)/(F10-E10),0))),0)</f>
        <v>0.47003154574132494</v>
      </c>
      <c r="S10" s="812">
        <v>0.46</v>
      </c>
      <c r="T10" s="910"/>
      <c r="U10" s="911"/>
      <c r="V10" s="911"/>
      <c r="W10" s="911"/>
      <c r="X10" s="912"/>
      <c r="Y10" s="917">
        <f t="shared" ref="Y10:Y12" si="2">IF(R10="","",IF(S10&gt;R10,1,(S10/R10)-COUNTA(T10:X10)/200))</f>
        <v>0.97865771812080538</v>
      </c>
      <c r="Z10" s="848"/>
      <c r="AA10" s="853"/>
      <c r="AB10" s="854"/>
      <c r="AC10" s="854"/>
      <c r="AD10" s="854"/>
      <c r="AE10" s="854"/>
      <c r="AF10" s="854"/>
      <c r="AG10" s="854"/>
      <c r="AH10" s="854"/>
      <c r="AI10" s="854"/>
      <c r="AJ10" s="854"/>
      <c r="AK10" s="854"/>
      <c r="AL10" s="855"/>
      <c r="AM10" s="861">
        <f t="shared" ref="AM10:AM12" si="3">+IF($J10=VLOOKUP(MONTH(AM$7),$BA$1000000:$BB$1000012,2,FALSE),1,0)</f>
        <v>1</v>
      </c>
      <c r="AN10" s="862">
        <f t="shared" si="0"/>
        <v>0</v>
      </c>
      <c r="AO10" s="862">
        <f t="shared" si="0"/>
        <v>0</v>
      </c>
      <c r="AP10" s="862">
        <f t="shared" si="0"/>
        <v>0</v>
      </c>
      <c r="AQ10" s="862">
        <f t="shared" si="0"/>
        <v>0</v>
      </c>
      <c r="AR10" s="862">
        <f t="shared" si="0"/>
        <v>0</v>
      </c>
      <c r="AS10" s="862">
        <f t="shared" si="0"/>
        <v>0</v>
      </c>
      <c r="AT10" s="862">
        <f t="shared" si="0"/>
        <v>0</v>
      </c>
      <c r="AU10" s="862">
        <f t="shared" si="0"/>
        <v>0</v>
      </c>
      <c r="AV10" s="862">
        <f t="shared" si="0"/>
        <v>0</v>
      </c>
      <c r="AW10" s="862">
        <f t="shared" si="0"/>
        <v>0</v>
      </c>
      <c r="AX10" s="863">
        <f t="shared" si="0"/>
        <v>0</v>
      </c>
    </row>
    <row r="11" spans="1:50" ht="71.25" customHeight="1" x14ac:dyDescent="0.25">
      <c r="A11" s="1835"/>
      <c r="B11" s="814" t="s">
        <v>1803</v>
      </c>
      <c r="C11" s="1838"/>
      <c r="D11" s="90" t="s">
        <v>1792</v>
      </c>
      <c r="E11" s="86">
        <v>42745</v>
      </c>
      <c r="F11" s="87">
        <v>43084</v>
      </c>
      <c r="G11" s="394" t="s">
        <v>1793</v>
      </c>
      <c r="H11" s="122" t="s">
        <v>1788</v>
      </c>
      <c r="I11" s="884" t="s">
        <v>21</v>
      </c>
      <c r="J11" s="884"/>
      <c r="K11" s="885"/>
      <c r="L11" s="412"/>
      <c r="M11" s="804">
        <f t="shared" ref="M11:M12" si="4">+L11*K11</f>
        <v>0</v>
      </c>
      <c r="N11" s="807">
        <f>+IF(MONTH($D$3)&lt;MONTH(E11),"",F11-E11)</f>
        <v>339</v>
      </c>
      <c r="O11" s="898" t="str">
        <f t="shared" si="1"/>
        <v>X</v>
      </c>
      <c r="P11" s="845"/>
      <c r="Q11" s="810"/>
      <c r="R11" s="894">
        <f>+IFERROR(IF(MONTH($D$3)&lt;MONTH(E11),"",IF(F11&lt;$D$3,1,IF(E11&lt;$D$3,($D$3-E11)/(F11-E11),0))),0)</f>
        <v>0.50442477876106195</v>
      </c>
      <c r="S11" s="812">
        <v>0.47</v>
      </c>
      <c r="T11" s="910"/>
      <c r="U11" s="911"/>
      <c r="V11" s="911"/>
      <c r="W11" s="911"/>
      <c r="X11" s="912"/>
      <c r="Y11" s="917">
        <f t="shared" si="2"/>
        <v>0.93175438596491222</v>
      </c>
      <c r="Z11" s="848"/>
      <c r="AA11" s="853"/>
      <c r="AB11" s="854"/>
      <c r="AC11" s="854"/>
      <c r="AD11" s="854"/>
      <c r="AE11" s="854"/>
      <c r="AF11" s="854"/>
      <c r="AG11" s="854"/>
      <c r="AH11" s="854"/>
      <c r="AI11" s="854"/>
      <c r="AJ11" s="854"/>
      <c r="AK11" s="854"/>
      <c r="AL11" s="855"/>
      <c r="AM11" s="861">
        <f t="shared" si="3"/>
        <v>0</v>
      </c>
      <c r="AN11" s="862">
        <f t="shared" si="0"/>
        <v>0</v>
      </c>
      <c r="AO11" s="862">
        <f t="shared" si="0"/>
        <v>0</v>
      </c>
      <c r="AP11" s="862">
        <f t="shared" si="0"/>
        <v>0</v>
      </c>
      <c r="AQ11" s="862">
        <f t="shared" si="0"/>
        <v>0</v>
      </c>
      <c r="AR11" s="862">
        <f t="shared" si="0"/>
        <v>0</v>
      </c>
      <c r="AS11" s="862">
        <f t="shared" si="0"/>
        <v>0</v>
      </c>
      <c r="AT11" s="862">
        <f t="shared" si="0"/>
        <v>0</v>
      </c>
      <c r="AU11" s="862">
        <f t="shared" si="0"/>
        <v>0</v>
      </c>
      <c r="AV11" s="862">
        <f t="shared" si="0"/>
        <v>0</v>
      </c>
      <c r="AW11" s="862">
        <f t="shared" si="0"/>
        <v>0</v>
      </c>
      <c r="AX11" s="863">
        <f t="shared" si="0"/>
        <v>0</v>
      </c>
    </row>
    <row r="12" spans="1:50" ht="71.25" customHeight="1" thickBot="1" x14ac:dyDescent="0.3">
      <c r="A12" s="1836"/>
      <c r="B12" s="815" t="s">
        <v>1803</v>
      </c>
      <c r="C12" s="1838"/>
      <c r="D12" s="381" t="s">
        <v>1794</v>
      </c>
      <c r="E12" s="816">
        <v>42745</v>
      </c>
      <c r="F12" s="817">
        <v>43084</v>
      </c>
      <c r="G12" s="402" t="s">
        <v>1795</v>
      </c>
      <c r="H12" s="119" t="s">
        <v>1791</v>
      </c>
      <c r="I12" s="888" t="s">
        <v>21</v>
      </c>
      <c r="J12" s="888"/>
      <c r="K12" s="886"/>
      <c r="L12" s="416"/>
      <c r="M12" s="805">
        <f t="shared" si="4"/>
        <v>0</v>
      </c>
      <c r="N12" s="808">
        <f>+IF(MONTH($D$3)&lt;MONTH(E12),"",F12-E12)</f>
        <v>339</v>
      </c>
      <c r="O12" s="899" t="str">
        <f t="shared" si="1"/>
        <v>X</v>
      </c>
      <c r="P12" s="846"/>
      <c r="Q12" s="818"/>
      <c r="R12" s="895">
        <f>+IFERROR(IF(MONTH($D$3)&lt;MONTH(E12),"",IF(F12&lt;$D$3,1,IF(E12&lt;$D$3,($D$3-E12)/(F12-E12),0))),0)</f>
        <v>0.50442477876106195</v>
      </c>
      <c r="S12" s="819">
        <v>0.47</v>
      </c>
      <c r="T12" s="913"/>
      <c r="U12" s="914"/>
      <c r="V12" s="914"/>
      <c r="W12" s="914"/>
      <c r="X12" s="915"/>
      <c r="Y12" s="918">
        <f t="shared" si="2"/>
        <v>0.93175438596491222</v>
      </c>
      <c r="Z12" s="849"/>
      <c r="AA12" s="865"/>
      <c r="AB12" s="866"/>
      <c r="AC12" s="866"/>
      <c r="AD12" s="866"/>
      <c r="AE12" s="866"/>
      <c r="AF12" s="866"/>
      <c r="AG12" s="866"/>
      <c r="AH12" s="866"/>
      <c r="AI12" s="866"/>
      <c r="AJ12" s="866"/>
      <c r="AK12" s="866"/>
      <c r="AL12" s="867"/>
      <c r="AM12" s="868">
        <f t="shared" si="3"/>
        <v>0</v>
      </c>
      <c r="AN12" s="869">
        <f t="shared" si="0"/>
        <v>0</v>
      </c>
      <c r="AO12" s="869">
        <f t="shared" si="0"/>
        <v>0</v>
      </c>
      <c r="AP12" s="869">
        <f t="shared" si="0"/>
        <v>0</v>
      </c>
      <c r="AQ12" s="869">
        <f t="shared" si="0"/>
        <v>0</v>
      </c>
      <c r="AR12" s="869">
        <f t="shared" si="0"/>
        <v>0</v>
      </c>
      <c r="AS12" s="869">
        <f t="shared" si="0"/>
        <v>0</v>
      </c>
      <c r="AT12" s="869">
        <f t="shared" si="0"/>
        <v>0</v>
      </c>
      <c r="AU12" s="869">
        <f t="shared" si="0"/>
        <v>0</v>
      </c>
      <c r="AV12" s="869">
        <f t="shared" si="0"/>
        <v>0</v>
      </c>
      <c r="AW12" s="869">
        <f t="shared" si="0"/>
        <v>0</v>
      </c>
      <c r="AX12" s="870">
        <f t="shared" si="0"/>
        <v>0</v>
      </c>
    </row>
    <row r="13" spans="1:50" ht="15.75" thickBot="1" x14ac:dyDescent="0.3">
      <c r="A13" s="820"/>
      <c r="B13" s="821" t="s">
        <v>1807</v>
      </c>
      <c r="C13" s="822"/>
      <c r="D13" s="823"/>
      <c r="E13" s="824"/>
      <c r="F13" s="825"/>
      <c r="G13" s="826"/>
      <c r="O13" s="1839"/>
      <c r="P13" s="1840"/>
      <c r="Q13" s="844"/>
      <c r="R13" s="896">
        <f>+IFERROR(SUMPRODUCT(R9:R12,N9:N12)/SUM(N9:N12),0)</f>
        <v>0.56775300171526588</v>
      </c>
      <c r="S13" s="828">
        <f>+IFERROR(AVERAGE(S9:S12),0)</f>
        <v>0.57499999999999996</v>
      </c>
      <c r="T13" s="903"/>
      <c r="U13" s="903"/>
      <c r="V13" s="903"/>
      <c r="W13" s="903"/>
      <c r="X13" s="903"/>
      <c r="Y13" s="827">
        <f>+IFERROR(SUMPRODUCT(Y9:Y12,N9:N12)/SUM(N9:N12),0)</f>
        <v>0.93984903115652296</v>
      </c>
      <c r="Z13" s="864"/>
      <c r="AA13" s="822"/>
      <c r="AB13" s="823"/>
      <c r="AC13" s="823"/>
      <c r="AD13" s="823"/>
      <c r="AE13" s="823"/>
      <c r="AF13" s="823"/>
      <c r="AG13" s="823"/>
      <c r="AH13" s="823"/>
      <c r="AI13" s="823"/>
      <c r="AJ13" s="823"/>
      <c r="AK13" s="823"/>
      <c r="AL13" s="871"/>
      <c r="AM13" s="872">
        <f>+SUM(AM9:AM12)</f>
        <v>1</v>
      </c>
      <c r="AN13" s="873">
        <f t="shared" ref="AN13:AX13" si="5">+SUM(AN9:AN12)</f>
        <v>1</v>
      </c>
      <c r="AO13" s="873">
        <f t="shared" si="5"/>
        <v>0</v>
      </c>
      <c r="AP13" s="873">
        <f t="shared" si="5"/>
        <v>0</v>
      </c>
      <c r="AQ13" s="873">
        <f t="shared" si="5"/>
        <v>0</v>
      </c>
      <c r="AR13" s="873">
        <f t="shared" si="5"/>
        <v>0</v>
      </c>
      <c r="AS13" s="873">
        <f t="shared" si="5"/>
        <v>0</v>
      </c>
      <c r="AT13" s="873">
        <f t="shared" si="5"/>
        <v>0</v>
      </c>
      <c r="AU13" s="873">
        <f t="shared" si="5"/>
        <v>0</v>
      </c>
      <c r="AV13" s="873">
        <f t="shared" si="5"/>
        <v>0</v>
      </c>
      <c r="AW13" s="873">
        <f t="shared" si="5"/>
        <v>0</v>
      </c>
      <c r="AX13" s="874">
        <f t="shared" si="5"/>
        <v>0</v>
      </c>
    </row>
    <row r="14" spans="1:50" x14ac:dyDescent="0.25">
      <c r="V14" s="800"/>
      <c r="W14" s="800"/>
      <c r="Y14" s="801"/>
      <c r="Z14" s="801"/>
      <c r="AA14" s="800"/>
    </row>
    <row r="15" spans="1:50" x14ac:dyDescent="0.25">
      <c r="V15" s="800"/>
      <c r="W15" s="800"/>
      <c r="Y15" s="801"/>
      <c r="Z15" s="801"/>
      <c r="AA15" s="800"/>
    </row>
    <row r="16" spans="1:50" x14ac:dyDescent="0.25">
      <c r="V16" s="800"/>
      <c r="W16" s="800"/>
      <c r="Y16" s="801"/>
      <c r="Z16" s="801"/>
      <c r="AA16" s="800"/>
    </row>
    <row r="17" spans="22:27" x14ac:dyDescent="0.25">
      <c r="V17" s="800"/>
      <c r="W17" s="800"/>
      <c r="Y17" s="801"/>
      <c r="Z17" s="801"/>
      <c r="AA17" s="800"/>
    </row>
    <row r="18" spans="22:27" x14ac:dyDescent="0.25">
      <c r="V18" s="800"/>
      <c r="W18" s="800"/>
      <c r="Y18" s="801"/>
      <c r="Z18" s="801"/>
      <c r="AA18" s="800"/>
    </row>
    <row r="19" spans="22:27" x14ac:dyDescent="0.25">
      <c r="V19" s="800"/>
      <c r="W19" s="800"/>
      <c r="Y19" s="801"/>
      <c r="Z19" s="801"/>
    </row>
    <row r="20" spans="22:27" x14ac:dyDescent="0.25">
      <c r="V20" s="800"/>
      <c r="W20" s="800"/>
      <c r="Y20" s="801"/>
      <c r="Z20" s="801"/>
    </row>
    <row r="21" spans="22:27" x14ac:dyDescent="0.25">
      <c r="V21" s="800"/>
      <c r="W21" s="800"/>
      <c r="Y21" s="801"/>
      <c r="Z21" s="801"/>
    </row>
    <row r="22" spans="22:27" x14ac:dyDescent="0.25">
      <c r="V22" s="800"/>
      <c r="W22" s="800"/>
      <c r="Y22" s="801"/>
      <c r="Z22" s="801"/>
    </row>
    <row r="23" spans="22:27" x14ac:dyDescent="0.25">
      <c r="V23" s="800"/>
      <c r="W23" s="800"/>
      <c r="Y23" s="801"/>
      <c r="Z23" s="801"/>
    </row>
    <row r="1000000" spans="53:54" x14ac:dyDescent="0.25">
      <c r="BA1000000" s="106">
        <v>1</v>
      </c>
      <c r="BB1000000" s="106" t="s">
        <v>22</v>
      </c>
    </row>
    <row r="1000001" spans="53:54" x14ac:dyDescent="0.25">
      <c r="BA1000001" s="106">
        <v>2</v>
      </c>
      <c r="BB1000001" s="106" t="s">
        <v>29</v>
      </c>
    </row>
    <row r="1000002" spans="53:54" x14ac:dyDescent="0.25">
      <c r="BA1000002" s="106">
        <v>3</v>
      </c>
      <c r="BB1000002" s="106" t="s">
        <v>303</v>
      </c>
    </row>
    <row r="1000003" spans="53:54" x14ac:dyDescent="0.25">
      <c r="BA1000003" s="106">
        <v>4</v>
      </c>
      <c r="BB1000003" s="106" t="s">
        <v>111</v>
      </c>
    </row>
    <row r="1000004" spans="53:54" x14ac:dyDescent="0.25">
      <c r="BA1000004" s="106">
        <v>5</v>
      </c>
      <c r="BB1000004" s="106" t="s">
        <v>55</v>
      </c>
    </row>
    <row r="1000005" spans="53:54" x14ac:dyDescent="0.25">
      <c r="BA1000005" s="106">
        <v>6</v>
      </c>
      <c r="BB1000005" s="106" t="s">
        <v>81</v>
      </c>
    </row>
    <row r="1000006" spans="53:54" x14ac:dyDescent="0.25">
      <c r="BA1000006" s="106">
        <v>7</v>
      </c>
      <c r="BB1000006" s="106" t="s">
        <v>338</v>
      </c>
    </row>
    <row r="1000007" spans="53:54" x14ac:dyDescent="0.25">
      <c r="BA1000007" s="106">
        <v>8</v>
      </c>
      <c r="BB1000007" s="106" t="s">
        <v>107</v>
      </c>
    </row>
    <row r="1000008" spans="53:54" x14ac:dyDescent="0.25">
      <c r="BA1000008" s="106">
        <v>9</v>
      </c>
      <c r="BB1000008" s="106" t="s">
        <v>274</v>
      </c>
    </row>
    <row r="1000009" spans="53:54" x14ac:dyDescent="0.25">
      <c r="BA1000009" s="106">
        <v>10</v>
      </c>
      <c r="BB1000009" s="106" t="s">
        <v>267</v>
      </c>
    </row>
    <row r="1000010" spans="53:54" x14ac:dyDescent="0.25">
      <c r="BA1000010" s="106">
        <v>11</v>
      </c>
      <c r="BB1000010" s="106" t="s">
        <v>299</v>
      </c>
    </row>
    <row r="1000011" spans="53:54" x14ac:dyDescent="0.25">
      <c r="BA1000011" s="106">
        <v>12</v>
      </c>
      <c r="BB1000011" s="106" t="s">
        <v>310</v>
      </c>
    </row>
  </sheetData>
  <dataConsolidate/>
  <mergeCells count="51">
    <mergeCell ref="A5:A8"/>
    <mergeCell ref="B5:B8"/>
    <mergeCell ref="C5:G6"/>
    <mergeCell ref="H5:M6"/>
    <mergeCell ref="N5:N8"/>
    <mergeCell ref="L7:L8"/>
    <mergeCell ref="M7:M8"/>
    <mergeCell ref="Y5:AJ6"/>
    <mergeCell ref="AK5:AV6"/>
    <mergeCell ref="C7:C8"/>
    <mergeCell ref="D7:D8"/>
    <mergeCell ref="E7:F7"/>
    <mergeCell ref="G7:G8"/>
    <mergeCell ref="H7:H8"/>
    <mergeCell ref="I7:I8"/>
    <mergeCell ref="J7:J8"/>
    <mergeCell ref="K7:K8"/>
    <mergeCell ref="O7:P8"/>
    <mergeCell ref="Q7:Q8"/>
    <mergeCell ref="O5:X6"/>
    <mergeCell ref="T7:X7"/>
    <mergeCell ref="AV7:AV8"/>
    <mergeCell ref="AI7:AI8"/>
    <mergeCell ref="A9:A12"/>
    <mergeCell ref="C9:C12"/>
    <mergeCell ref="O13:P13"/>
    <mergeCell ref="AP7:AP8"/>
    <mergeCell ref="AQ7:AQ8"/>
    <mergeCell ref="AJ7:AJ8"/>
    <mergeCell ref="AK7:AK8"/>
    <mergeCell ref="AL7:AL8"/>
    <mergeCell ref="AM7:AM8"/>
    <mergeCell ref="AN7:AN8"/>
    <mergeCell ref="AO7:AO8"/>
    <mergeCell ref="AD7:AD8"/>
    <mergeCell ref="AE7:AE8"/>
    <mergeCell ref="AF7:AF8"/>
    <mergeCell ref="AG7:AG8"/>
    <mergeCell ref="AH7:AH8"/>
    <mergeCell ref="AW7:AW8"/>
    <mergeCell ref="AX7:AX8"/>
    <mergeCell ref="AR7:AR8"/>
    <mergeCell ref="AS7:AS8"/>
    <mergeCell ref="AT7:AT8"/>
    <mergeCell ref="AU7:AU8"/>
    <mergeCell ref="AC7:AC8"/>
    <mergeCell ref="R7:R8"/>
    <mergeCell ref="S7:S8"/>
    <mergeCell ref="Y7:Z8"/>
    <mergeCell ref="AA7:AA8"/>
    <mergeCell ref="AB7:AB8"/>
  </mergeCells>
  <dataValidations disablePrompts="1" count="1">
    <dataValidation type="list" showInputMessage="1" showErrorMessage="1" sqref="I9:I12" xr:uid="{00000000-0002-0000-0600-000000000000}">
      <formula1>#REF!</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44"/>
  <sheetViews>
    <sheetView zoomScale="50" zoomScaleNormal="50" workbookViewId="0">
      <selection activeCell="A43" sqref="A43:K43"/>
    </sheetView>
  </sheetViews>
  <sheetFormatPr baseColWidth="10" defaultRowHeight="15" x14ac:dyDescent="0.25"/>
  <cols>
    <col min="1" max="2" width="35.28515625" style="106" customWidth="1"/>
    <col min="3" max="3" width="10.85546875" style="110" customWidth="1"/>
    <col min="4" max="4" width="11.7109375" style="110" customWidth="1"/>
    <col min="5" max="5" width="21.42578125" style="107" customWidth="1"/>
    <col min="6" max="6" width="24.140625" style="106" customWidth="1"/>
    <col min="7" max="7" width="23.7109375" style="105" customWidth="1"/>
    <col min="8" max="8" width="15.42578125" style="108" customWidth="1"/>
    <col min="9" max="9" width="15.140625" style="109" customWidth="1"/>
    <col min="10" max="10" width="13.28515625" style="105" bestFit="1" customWidth="1"/>
    <col min="11" max="11" width="14.140625" style="105" bestFit="1" customWidth="1"/>
  </cols>
  <sheetData>
    <row r="1" spans="1:11" ht="21.75" thickBot="1" x14ac:dyDescent="0.3">
      <c r="A1" s="112" t="s">
        <v>0</v>
      </c>
      <c r="B1" s="113">
        <f>+SUM(K:K)</f>
        <v>366705860</v>
      </c>
      <c r="C1" s="101"/>
      <c r="D1" s="101" t="s">
        <v>1</v>
      </c>
      <c r="E1" s="101"/>
      <c r="F1" s="101"/>
      <c r="G1" s="101"/>
      <c r="H1" s="101"/>
      <c r="I1" s="101"/>
      <c r="J1" s="102"/>
      <c r="K1" s="102"/>
    </row>
    <row r="2" spans="1:11" ht="29.25" thickBot="1" x14ac:dyDescent="0.3">
      <c r="A2" s="104"/>
      <c r="B2" s="104"/>
      <c r="C2" s="104"/>
      <c r="D2" s="104"/>
      <c r="E2" s="104"/>
      <c r="F2" s="104"/>
      <c r="G2" s="104"/>
      <c r="H2" s="104"/>
      <c r="I2" s="104"/>
    </row>
    <row r="3" spans="1:11" ht="29.25" thickBot="1" x14ac:dyDescent="0.3">
      <c r="A3" s="111" t="s">
        <v>2</v>
      </c>
      <c r="B3" s="1799" t="s">
        <v>160</v>
      </c>
      <c r="C3" s="1800"/>
      <c r="D3" s="1800"/>
      <c r="E3" s="1800"/>
      <c r="F3" s="1801"/>
      <c r="G3" s="104"/>
      <c r="H3" s="104"/>
      <c r="I3" s="104"/>
    </row>
    <row r="4" spans="1:11" ht="29.25" thickBot="1" x14ac:dyDescent="0.3">
      <c r="A4" s="104"/>
      <c r="B4" s="104"/>
      <c r="C4" s="104"/>
      <c r="D4" s="104"/>
      <c r="E4" s="104"/>
      <c r="F4" s="104"/>
      <c r="G4" s="104"/>
      <c r="H4" s="104"/>
      <c r="I4" s="104"/>
    </row>
    <row r="5" spans="1:11" ht="15.75" thickBot="1" x14ac:dyDescent="0.3">
      <c r="A5" s="1905" t="s">
        <v>4</v>
      </c>
      <c r="B5" s="1905"/>
      <c r="C5" s="1905"/>
      <c r="D5" s="1905"/>
      <c r="E5" s="1905"/>
      <c r="F5" s="1906" t="s">
        <v>5</v>
      </c>
      <c r="G5" s="1907"/>
      <c r="H5" s="1907"/>
      <c r="I5" s="1907"/>
      <c r="J5" s="1907"/>
      <c r="K5" s="1908"/>
    </row>
    <row r="6" spans="1:11" ht="32.25" customHeight="1" x14ac:dyDescent="0.25">
      <c r="A6" s="1909" t="s">
        <v>6</v>
      </c>
      <c r="B6" s="1911" t="s">
        <v>4</v>
      </c>
      <c r="C6" s="1911" t="s">
        <v>7</v>
      </c>
      <c r="D6" s="1911"/>
      <c r="E6" s="1913" t="s">
        <v>8</v>
      </c>
      <c r="F6" s="1915" t="s">
        <v>9</v>
      </c>
      <c r="G6" s="1917" t="s">
        <v>10</v>
      </c>
      <c r="H6" s="1917" t="s">
        <v>11</v>
      </c>
      <c r="I6" s="1917" t="s">
        <v>12</v>
      </c>
      <c r="J6" s="1917" t="s">
        <v>13</v>
      </c>
      <c r="K6" s="1919" t="s">
        <v>14</v>
      </c>
    </row>
    <row r="7" spans="1:11" ht="33" customHeight="1" thickBot="1" x14ac:dyDescent="0.3">
      <c r="A7" s="1910"/>
      <c r="B7" s="1912"/>
      <c r="C7" s="127" t="s">
        <v>15</v>
      </c>
      <c r="D7" s="127" t="s">
        <v>16</v>
      </c>
      <c r="E7" s="1914"/>
      <c r="F7" s="1916"/>
      <c r="G7" s="1918"/>
      <c r="H7" s="1918"/>
      <c r="I7" s="1918"/>
      <c r="J7" s="1918"/>
      <c r="K7" s="1920"/>
    </row>
    <row r="8" spans="1:11" s="100" customFormat="1" x14ac:dyDescent="0.25">
      <c r="A8" s="1890" t="s">
        <v>226</v>
      </c>
      <c r="B8" s="1891"/>
      <c r="C8" s="1891"/>
      <c r="D8" s="1891"/>
      <c r="E8" s="1891"/>
      <c r="F8" s="129"/>
      <c r="G8" s="130"/>
      <c r="H8" s="130"/>
      <c r="I8" s="130"/>
      <c r="J8" s="131"/>
      <c r="K8" s="132"/>
    </row>
    <row r="9" spans="1:11" ht="24" x14ac:dyDescent="0.25">
      <c r="A9" s="1903" t="s">
        <v>161</v>
      </c>
      <c r="B9" s="134" t="s">
        <v>162</v>
      </c>
      <c r="C9" s="144">
        <v>42767</v>
      </c>
      <c r="D9" s="144">
        <v>42975</v>
      </c>
      <c r="E9" s="140" t="s">
        <v>163</v>
      </c>
      <c r="F9" s="1791" t="s">
        <v>164</v>
      </c>
      <c r="G9" s="1592" t="s">
        <v>21</v>
      </c>
      <c r="H9" s="1589" t="s">
        <v>165</v>
      </c>
      <c r="I9" s="1589">
        <v>1</v>
      </c>
      <c r="J9" s="1732">
        <v>30000000</v>
      </c>
      <c r="K9" s="1902">
        <v>30000000</v>
      </c>
    </row>
    <row r="10" spans="1:11" ht="24" x14ac:dyDescent="0.25">
      <c r="A10" s="1903"/>
      <c r="B10" s="134" t="s">
        <v>166</v>
      </c>
      <c r="C10" s="144">
        <v>42795</v>
      </c>
      <c r="D10" s="144">
        <v>43085</v>
      </c>
      <c r="E10" s="140" t="s">
        <v>167</v>
      </c>
      <c r="F10" s="1791"/>
      <c r="G10" s="1592"/>
      <c r="H10" s="1589"/>
      <c r="I10" s="1589"/>
      <c r="J10" s="1589"/>
      <c r="K10" s="1555"/>
    </row>
    <row r="11" spans="1:11" ht="36" x14ac:dyDescent="0.25">
      <c r="A11" s="1903" t="s">
        <v>168</v>
      </c>
      <c r="B11" s="134" t="s">
        <v>169</v>
      </c>
      <c r="C11" s="144">
        <v>42750</v>
      </c>
      <c r="D11" s="144">
        <v>42993</v>
      </c>
      <c r="E11" s="140" t="s">
        <v>39</v>
      </c>
      <c r="F11" s="1791" t="s">
        <v>170</v>
      </c>
      <c r="G11" s="1592" t="s">
        <v>91</v>
      </c>
      <c r="H11" s="1589" t="s">
        <v>22</v>
      </c>
      <c r="I11" s="1589">
        <v>1</v>
      </c>
      <c r="J11" s="1591">
        <v>50000000</v>
      </c>
      <c r="K11" s="1785">
        <f>+J11*I11</f>
        <v>50000000</v>
      </c>
    </row>
    <row r="12" spans="1:11" ht="24" x14ac:dyDescent="0.25">
      <c r="A12" s="1903"/>
      <c r="B12" s="134" t="s">
        <v>171</v>
      </c>
      <c r="C12" s="144">
        <v>42993</v>
      </c>
      <c r="D12" s="144">
        <v>43008</v>
      </c>
      <c r="E12" s="140" t="s">
        <v>172</v>
      </c>
      <c r="F12" s="1791"/>
      <c r="G12" s="1592"/>
      <c r="H12" s="1589"/>
      <c r="I12" s="1589"/>
      <c r="J12" s="1591"/>
      <c r="K12" s="1785"/>
    </row>
    <row r="13" spans="1:11" ht="36" x14ac:dyDescent="0.25">
      <c r="A13" s="1903"/>
      <c r="B13" s="134" t="s">
        <v>42</v>
      </c>
      <c r="C13" s="144">
        <v>43009</v>
      </c>
      <c r="D13" s="144">
        <v>43039</v>
      </c>
      <c r="E13" s="140" t="s">
        <v>173</v>
      </c>
      <c r="F13" s="121" t="s">
        <v>174</v>
      </c>
      <c r="G13" s="124" t="s">
        <v>174</v>
      </c>
      <c r="H13" s="124" t="s">
        <v>174</v>
      </c>
      <c r="I13" s="124" t="s">
        <v>174</v>
      </c>
      <c r="J13" s="124" t="s">
        <v>174</v>
      </c>
      <c r="K13" s="136" t="s">
        <v>174</v>
      </c>
    </row>
    <row r="14" spans="1:11" ht="38.25" x14ac:dyDescent="0.25">
      <c r="A14" s="133" t="s">
        <v>175</v>
      </c>
      <c r="B14" s="134" t="s">
        <v>176</v>
      </c>
      <c r="C14" s="144">
        <v>42736</v>
      </c>
      <c r="D14" s="144">
        <v>42736</v>
      </c>
      <c r="E14" s="140" t="s">
        <v>177</v>
      </c>
      <c r="F14" s="121" t="s">
        <v>178</v>
      </c>
      <c r="G14" s="124" t="s">
        <v>21</v>
      </c>
      <c r="H14" s="124" t="s">
        <v>174</v>
      </c>
      <c r="I14" s="124" t="s">
        <v>174</v>
      </c>
      <c r="J14" s="124" t="s">
        <v>174</v>
      </c>
      <c r="K14" s="136" t="s">
        <v>174</v>
      </c>
    </row>
    <row r="15" spans="1:11" ht="24" x14ac:dyDescent="0.25">
      <c r="A15" s="1903" t="s">
        <v>179</v>
      </c>
      <c r="B15" s="134" t="s">
        <v>180</v>
      </c>
      <c r="C15" s="144">
        <v>42745</v>
      </c>
      <c r="D15" s="144">
        <v>43085</v>
      </c>
      <c r="E15" s="140" t="s">
        <v>181</v>
      </c>
      <c r="F15" s="121" t="s">
        <v>174</v>
      </c>
      <c r="G15" s="124"/>
      <c r="H15" s="124" t="s">
        <v>174</v>
      </c>
      <c r="I15" s="124" t="s">
        <v>174</v>
      </c>
      <c r="J15" s="124" t="s">
        <v>174</v>
      </c>
      <c r="K15" s="136" t="s">
        <v>174</v>
      </c>
    </row>
    <row r="16" spans="1:11" ht="24" x14ac:dyDescent="0.25">
      <c r="A16" s="1903"/>
      <c r="B16" s="134" t="s">
        <v>182</v>
      </c>
      <c r="C16" s="144">
        <v>42767</v>
      </c>
      <c r="D16" s="144">
        <v>42856</v>
      </c>
      <c r="E16" s="140" t="s">
        <v>183</v>
      </c>
      <c r="F16" s="121" t="s">
        <v>174</v>
      </c>
      <c r="G16" s="124" t="s">
        <v>174</v>
      </c>
      <c r="H16" s="124" t="s">
        <v>174</v>
      </c>
      <c r="I16" s="124" t="s">
        <v>174</v>
      </c>
      <c r="J16" s="124" t="s">
        <v>174</v>
      </c>
      <c r="K16" s="136" t="s">
        <v>174</v>
      </c>
    </row>
    <row r="17" spans="1:11" ht="36.75" thickBot="1" x14ac:dyDescent="0.3">
      <c r="A17" s="1904"/>
      <c r="B17" s="151" t="s">
        <v>184</v>
      </c>
      <c r="C17" s="152">
        <v>43009</v>
      </c>
      <c r="D17" s="152">
        <v>43039</v>
      </c>
      <c r="E17" s="153" t="s">
        <v>173</v>
      </c>
      <c r="F17" s="137" t="s">
        <v>174</v>
      </c>
      <c r="G17" s="138" t="s">
        <v>174</v>
      </c>
      <c r="H17" s="138" t="s">
        <v>174</v>
      </c>
      <c r="I17" s="138" t="s">
        <v>174</v>
      </c>
      <c r="J17" s="138" t="s">
        <v>174</v>
      </c>
      <c r="K17" s="139" t="s">
        <v>174</v>
      </c>
    </row>
    <row r="18" spans="1:11" s="100" customFormat="1" ht="15.75" thickBot="1" x14ac:dyDescent="0.3">
      <c r="A18" s="1884" t="s">
        <v>227</v>
      </c>
      <c r="B18" s="1885"/>
      <c r="C18" s="1885"/>
      <c r="D18" s="1885"/>
      <c r="E18" s="1886"/>
      <c r="F18" s="1892"/>
      <c r="G18" s="1893"/>
      <c r="H18" s="1893"/>
      <c r="I18" s="1893"/>
      <c r="J18" s="1893"/>
      <c r="K18" s="1894"/>
    </row>
    <row r="19" spans="1:11" ht="24" x14ac:dyDescent="0.25">
      <c r="A19" s="1900" t="s">
        <v>222</v>
      </c>
      <c r="B19" s="154" t="s">
        <v>222</v>
      </c>
      <c r="C19" s="155">
        <v>42768</v>
      </c>
      <c r="D19" s="155">
        <v>42794</v>
      </c>
      <c r="E19" s="156" t="s">
        <v>185</v>
      </c>
      <c r="F19" s="150" t="s">
        <v>174</v>
      </c>
      <c r="G19" s="146" t="s">
        <v>174</v>
      </c>
      <c r="H19" s="146" t="s">
        <v>174</v>
      </c>
      <c r="I19" s="146" t="s">
        <v>174</v>
      </c>
      <c r="J19" s="146" t="s">
        <v>174</v>
      </c>
      <c r="K19" s="147" t="s">
        <v>174</v>
      </c>
    </row>
    <row r="20" spans="1:11" ht="36.75" thickBot="1" x14ac:dyDescent="0.3">
      <c r="A20" s="1896"/>
      <c r="B20" s="135" t="s">
        <v>186</v>
      </c>
      <c r="C20" s="145">
        <v>42795</v>
      </c>
      <c r="D20" s="145">
        <v>42853</v>
      </c>
      <c r="E20" s="157" t="s">
        <v>173</v>
      </c>
      <c r="F20" s="171" t="s">
        <v>174</v>
      </c>
      <c r="G20" s="125" t="s">
        <v>174</v>
      </c>
      <c r="H20" s="125" t="s">
        <v>174</v>
      </c>
      <c r="I20" s="125" t="s">
        <v>174</v>
      </c>
      <c r="J20" s="125" t="s">
        <v>174</v>
      </c>
      <c r="K20" s="126" t="s">
        <v>174</v>
      </c>
    </row>
    <row r="21" spans="1:11" ht="63" customHeight="1" x14ac:dyDescent="0.25">
      <c r="A21" s="1900" t="s">
        <v>187</v>
      </c>
      <c r="B21" s="154" t="s">
        <v>188</v>
      </c>
      <c r="C21" s="155">
        <v>42901</v>
      </c>
      <c r="D21" s="155">
        <v>42937</v>
      </c>
      <c r="E21" s="1901" t="s">
        <v>189</v>
      </c>
      <c r="F21" s="1702" t="s">
        <v>225</v>
      </c>
      <c r="G21" s="1793" t="s">
        <v>21</v>
      </c>
      <c r="H21" s="1704" t="s">
        <v>22</v>
      </c>
      <c r="I21" s="1704">
        <v>1</v>
      </c>
      <c r="J21" s="1705">
        <v>9205860</v>
      </c>
      <c r="K21" s="1898">
        <v>9205860</v>
      </c>
    </row>
    <row r="22" spans="1:11" ht="66" customHeight="1" x14ac:dyDescent="0.25">
      <c r="A22" s="1895"/>
      <c r="B22" s="134" t="s">
        <v>190</v>
      </c>
      <c r="C22" s="144">
        <v>42767</v>
      </c>
      <c r="D22" s="144">
        <v>42826</v>
      </c>
      <c r="E22" s="1698"/>
      <c r="F22" s="1619"/>
      <c r="G22" s="1592"/>
      <c r="H22" s="1589"/>
      <c r="I22" s="1589"/>
      <c r="J22" s="1591"/>
      <c r="K22" s="1899"/>
    </row>
    <row r="23" spans="1:11" ht="36" x14ac:dyDescent="0.25">
      <c r="A23" s="1895" t="s">
        <v>191</v>
      </c>
      <c r="B23" s="134" t="s">
        <v>192</v>
      </c>
      <c r="C23" s="144">
        <v>42768</v>
      </c>
      <c r="D23" s="144">
        <v>42794</v>
      </c>
      <c r="E23" s="158" t="s">
        <v>163</v>
      </c>
      <c r="F23" s="1791" t="s">
        <v>193</v>
      </c>
      <c r="G23" s="1556" t="s">
        <v>41</v>
      </c>
      <c r="H23" s="1701" t="s">
        <v>194</v>
      </c>
      <c r="I23" s="1701" t="s">
        <v>194</v>
      </c>
      <c r="J23" s="1701" t="s">
        <v>194</v>
      </c>
      <c r="K23" s="1785" t="s">
        <v>194</v>
      </c>
    </row>
    <row r="24" spans="1:11" x14ac:dyDescent="0.25">
      <c r="A24" s="1895"/>
      <c r="B24" s="134" t="s">
        <v>195</v>
      </c>
      <c r="C24" s="144">
        <v>42795</v>
      </c>
      <c r="D24" s="144">
        <v>42826</v>
      </c>
      <c r="E24" s="1698" t="s">
        <v>196</v>
      </c>
      <c r="F24" s="1791"/>
      <c r="G24" s="1556"/>
      <c r="H24" s="1701"/>
      <c r="I24" s="1701"/>
      <c r="J24" s="1701"/>
      <c r="K24" s="1785"/>
    </row>
    <row r="25" spans="1:11" x14ac:dyDescent="0.25">
      <c r="A25" s="1895"/>
      <c r="B25" s="134" t="s">
        <v>197</v>
      </c>
      <c r="C25" s="1897">
        <v>42856</v>
      </c>
      <c r="D25" s="1897">
        <v>42887</v>
      </c>
      <c r="E25" s="1698"/>
      <c r="F25" s="1791"/>
      <c r="G25" s="1556"/>
      <c r="H25" s="1701"/>
      <c r="I25" s="1701"/>
      <c r="J25" s="1701"/>
      <c r="K25" s="1785"/>
    </row>
    <row r="26" spans="1:11" ht="24" x14ac:dyDescent="0.25">
      <c r="A26" s="1895"/>
      <c r="B26" s="134" t="s">
        <v>223</v>
      </c>
      <c r="C26" s="1897"/>
      <c r="D26" s="1897"/>
      <c r="E26" s="1698"/>
      <c r="F26" s="1791"/>
      <c r="G26" s="1556"/>
      <c r="H26" s="1701"/>
      <c r="I26" s="1701"/>
      <c r="J26" s="1701"/>
      <c r="K26" s="1785"/>
    </row>
    <row r="27" spans="1:11" x14ac:dyDescent="0.25">
      <c r="A27" s="1895"/>
      <c r="B27" s="134" t="s">
        <v>198</v>
      </c>
      <c r="C27" s="1897">
        <v>42940</v>
      </c>
      <c r="D27" s="1897">
        <v>43039</v>
      </c>
      <c r="E27" s="1698" t="s">
        <v>199</v>
      </c>
      <c r="F27" s="1791"/>
      <c r="G27" s="1556"/>
      <c r="H27" s="1701"/>
      <c r="I27" s="1701"/>
      <c r="J27" s="1701"/>
      <c r="K27" s="1785"/>
    </row>
    <row r="28" spans="1:11" x14ac:dyDescent="0.25">
      <c r="A28" s="1895"/>
      <c r="B28" s="134" t="s">
        <v>200</v>
      </c>
      <c r="C28" s="1897"/>
      <c r="D28" s="1897"/>
      <c r="E28" s="1698"/>
      <c r="F28" s="1791"/>
      <c r="G28" s="1556"/>
      <c r="H28" s="1701"/>
      <c r="I28" s="1701"/>
      <c r="J28" s="1701"/>
      <c r="K28" s="1785"/>
    </row>
    <row r="29" spans="1:11" x14ac:dyDescent="0.25">
      <c r="A29" s="1895"/>
      <c r="B29" s="134" t="s">
        <v>201</v>
      </c>
      <c r="C29" s="1897"/>
      <c r="D29" s="1897"/>
      <c r="E29" s="1698"/>
      <c r="F29" s="1791"/>
      <c r="G29" s="1556"/>
      <c r="H29" s="1701"/>
      <c r="I29" s="1701"/>
      <c r="J29" s="1701"/>
      <c r="K29" s="1785"/>
    </row>
    <row r="30" spans="1:11" x14ac:dyDescent="0.25">
      <c r="A30" s="1895"/>
      <c r="B30" s="134" t="s">
        <v>202</v>
      </c>
      <c r="C30" s="1897"/>
      <c r="D30" s="1897"/>
      <c r="E30" s="1698"/>
      <c r="F30" s="1791"/>
      <c r="G30" s="1556"/>
      <c r="H30" s="1701"/>
      <c r="I30" s="1701"/>
      <c r="J30" s="1701"/>
      <c r="K30" s="1785"/>
    </row>
    <row r="31" spans="1:11" x14ac:dyDescent="0.25">
      <c r="A31" s="1895"/>
      <c r="B31" s="134" t="s">
        <v>203</v>
      </c>
      <c r="C31" s="1897"/>
      <c r="D31" s="1897"/>
      <c r="E31" s="1698"/>
      <c r="F31" s="1791"/>
      <c r="G31" s="1556"/>
      <c r="H31" s="1701"/>
      <c r="I31" s="1701"/>
      <c r="J31" s="1701"/>
      <c r="K31" s="1785"/>
    </row>
    <row r="32" spans="1:11" x14ac:dyDescent="0.25">
      <c r="A32" s="1895"/>
      <c r="B32" s="134" t="s">
        <v>204</v>
      </c>
      <c r="C32" s="144">
        <v>43040</v>
      </c>
      <c r="D32" s="144">
        <v>43049</v>
      </c>
      <c r="E32" s="1698" t="s">
        <v>205</v>
      </c>
      <c r="F32" s="1791"/>
      <c r="G32" s="1556"/>
      <c r="H32" s="1701"/>
      <c r="I32" s="1701"/>
      <c r="J32" s="1701"/>
      <c r="K32" s="1785"/>
    </row>
    <row r="33" spans="1:12" ht="24" x14ac:dyDescent="0.25">
      <c r="A33" s="1895"/>
      <c r="B33" s="134" t="s">
        <v>206</v>
      </c>
      <c r="C33" s="144">
        <v>43052</v>
      </c>
      <c r="D33" s="144">
        <v>43085</v>
      </c>
      <c r="E33" s="1698"/>
      <c r="F33" s="1791"/>
      <c r="G33" s="1556"/>
      <c r="H33" s="1701"/>
      <c r="I33" s="1701"/>
      <c r="J33" s="1701"/>
      <c r="K33" s="1785"/>
    </row>
    <row r="34" spans="1:12" x14ac:dyDescent="0.25">
      <c r="A34" s="1895" t="s">
        <v>207</v>
      </c>
      <c r="B34" s="134" t="s">
        <v>208</v>
      </c>
      <c r="C34" s="144">
        <v>42758</v>
      </c>
      <c r="D34" s="144">
        <v>42766</v>
      </c>
      <c r="E34" s="1698" t="s">
        <v>209</v>
      </c>
      <c r="F34" s="159" t="s">
        <v>174</v>
      </c>
      <c r="G34" s="124" t="s">
        <v>174</v>
      </c>
      <c r="H34" s="124" t="s">
        <v>174</v>
      </c>
      <c r="I34" s="124" t="s">
        <v>174</v>
      </c>
      <c r="J34" s="124" t="s">
        <v>174</v>
      </c>
      <c r="K34" s="136" t="s">
        <v>174</v>
      </c>
    </row>
    <row r="35" spans="1:12" ht="24" x14ac:dyDescent="0.25">
      <c r="A35" s="1895"/>
      <c r="B35" s="134" t="s">
        <v>210</v>
      </c>
      <c r="C35" s="144">
        <v>42772</v>
      </c>
      <c r="D35" s="144">
        <v>42887</v>
      </c>
      <c r="E35" s="1698"/>
      <c r="F35" s="159" t="s">
        <v>174</v>
      </c>
      <c r="G35" s="124" t="s">
        <v>174</v>
      </c>
      <c r="H35" s="124" t="s">
        <v>174</v>
      </c>
      <c r="I35" s="124" t="s">
        <v>174</v>
      </c>
      <c r="J35" s="124" t="s">
        <v>174</v>
      </c>
      <c r="K35" s="136" t="s">
        <v>174</v>
      </c>
    </row>
    <row r="36" spans="1:12" x14ac:dyDescent="0.25">
      <c r="A36" s="1895" t="s">
        <v>211</v>
      </c>
      <c r="B36" s="134" t="s">
        <v>212</v>
      </c>
      <c r="C36" s="144">
        <v>42751</v>
      </c>
      <c r="D36" s="144">
        <v>42794</v>
      </c>
      <c r="E36" s="158" t="s">
        <v>213</v>
      </c>
      <c r="F36" s="159" t="s">
        <v>174</v>
      </c>
      <c r="G36" s="124" t="s">
        <v>174</v>
      </c>
      <c r="H36" s="124" t="s">
        <v>174</v>
      </c>
      <c r="I36" s="124" t="s">
        <v>174</v>
      </c>
      <c r="J36" s="124" t="s">
        <v>174</v>
      </c>
      <c r="K36" s="136" t="s">
        <v>174</v>
      </c>
    </row>
    <row r="37" spans="1:12" x14ac:dyDescent="0.25">
      <c r="A37" s="1895"/>
      <c r="B37" s="134" t="s">
        <v>214</v>
      </c>
      <c r="C37" s="144">
        <v>42795</v>
      </c>
      <c r="D37" s="144">
        <v>42807</v>
      </c>
      <c r="E37" s="158" t="s">
        <v>215</v>
      </c>
      <c r="F37" s="160"/>
      <c r="G37" s="124"/>
      <c r="H37" s="38"/>
      <c r="I37" s="67"/>
      <c r="J37" s="68"/>
      <c r="K37" s="69">
        <f t="shared" ref="K37" si="0">+J37*I37</f>
        <v>0</v>
      </c>
    </row>
    <row r="38" spans="1:12" ht="36" x14ac:dyDescent="0.25">
      <c r="A38" s="1895"/>
      <c r="B38" s="134" t="s">
        <v>216</v>
      </c>
      <c r="C38" s="144">
        <v>42856</v>
      </c>
      <c r="D38" s="144">
        <v>43009</v>
      </c>
      <c r="E38" s="158" t="s">
        <v>217</v>
      </c>
      <c r="F38" s="1619" t="s">
        <v>224</v>
      </c>
      <c r="G38" s="1592" t="s">
        <v>21</v>
      </c>
      <c r="H38" s="1589" t="s">
        <v>174</v>
      </c>
      <c r="I38" s="1589" t="s">
        <v>174</v>
      </c>
      <c r="J38" s="1591">
        <v>250000000</v>
      </c>
      <c r="K38" s="1785">
        <v>250000000</v>
      </c>
    </row>
    <row r="39" spans="1:12" ht="24.75" thickBot="1" x14ac:dyDescent="0.3">
      <c r="A39" s="1896"/>
      <c r="B39" s="135" t="s">
        <v>218</v>
      </c>
      <c r="C39" s="145">
        <v>43010</v>
      </c>
      <c r="D39" s="145">
        <v>43069</v>
      </c>
      <c r="E39" s="157" t="s">
        <v>219</v>
      </c>
      <c r="F39" s="1741"/>
      <c r="G39" s="1742"/>
      <c r="H39" s="1743"/>
      <c r="I39" s="1743"/>
      <c r="J39" s="1744"/>
      <c r="K39" s="1786"/>
    </row>
    <row r="40" spans="1:12" s="100" customFormat="1" ht="15.75" thickBot="1" x14ac:dyDescent="0.3">
      <c r="A40" s="1884" t="s">
        <v>228</v>
      </c>
      <c r="B40" s="1885"/>
      <c r="C40" s="1885"/>
      <c r="D40" s="1885"/>
      <c r="E40" s="1886"/>
      <c r="F40" s="1887"/>
      <c r="G40" s="1888"/>
      <c r="H40" s="1888"/>
      <c r="I40" s="1888"/>
      <c r="J40" s="1888"/>
      <c r="K40" s="1889"/>
    </row>
    <row r="41" spans="1:12" ht="60.75" thickBot="1" x14ac:dyDescent="0.3">
      <c r="A41" s="161" t="s">
        <v>220</v>
      </c>
      <c r="B41" s="162" t="s">
        <v>221</v>
      </c>
      <c r="C41" s="163">
        <v>42751</v>
      </c>
      <c r="D41" s="163">
        <v>43085</v>
      </c>
      <c r="E41" s="164"/>
      <c r="F41" s="165" t="s">
        <v>174</v>
      </c>
      <c r="G41" s="166" t="s">
        <v>174</v>
      </c>
      <c r="H41" s="148" t="s">
        <v>174</v>
      </c>
      <c r="I41" s="148" t="s">
        <v>174</v>
      </c>
      <c r="J41" s="148" t="s">
        <v>174</v>
      </c>
      <c r="K41" s="167" t="s">
        <v>174</v>
      </c>
    </row>
    <row r="42" spans="1:12" ht="15.75" thickBot="1" x14ac:dyDescent="0.3">
      <c r="A42" s="1884" t="s">
        <v>494</v>
      </c>
      <c r="B42" s="1885"/>
      <c r="C42" s="1885"/>
      <c r="D42" s="1885"/>
      <c r="E42" s="1886"/>
      <c r="F42" s="1887"/>
      <c r="G42" s="1888"/>
      <c r="H42" s="1888"/>
      <c r="I42" s="1888"/>
      <c r="J42" s="1888"/>
      <c r="K42" s="1889"/>
    </row>
    <row r="43" spans="1:12" ht="26.25" thickBot="1" x14ac:dyDescent="0.3">
      <c r="A43" s="161" t="s">
        <v>495</v>
      </c>
      <c r="B43" s="162" t="s">
        <v>496</v>
      </c>
      <c r="C43" s="163">
        <v>42751</v>
      </c>
      <c r="D43" s="163">
        <v>43085</v>
      </c>
      <c r="E43" s="164"/>
      <c r="F43" s="165" t="s">
        <v>497</v>
      </c>
      <c r="G43" s="166" t="s">
        <v>21</v>
      </c>
      <c r="H43" s="291" t="s">
        <v>174</v>
      </c>
      <c r="I43" s="291">
        <v>1</v>
      </c>
      <c r="J43" s="367">
        <v>27500000</v>
      </c>
      <c r="K43" s="368">
        <f>+J43*I43</f>
        <v>27500000</v>
      </c>
      <c r="L43">
        <v>11</v>
      </c>
    </row>
    <row r="44" spans="1:12" x14ac:dyDescent="0.25">
      <c r="L44">
        <f>+L43*2.5</f>
        <v>27.5</v>
      </c>
    </row>
  </sheetData>
  <mergeCells count="67">
    <mergeCell ref="A42:E42"/>
    <mergeCell ref="F42:K42"/>
    <mergeCell ref="B3:F3"/>
    <mergeCell ref="A5:E5"/>
    <mergeCell ref="F5:K5"/>
    <mergeCell ref="A6:A7"/>
    <mergeCell ref="B6:B7"/>
    <mergeCell ref="C6:D6"/>
    <mergeCell ref="E6:E7"/>
    <mergeCell ref="F6:F7"/>
    <mergeCell ref="G6:G7"/>
    <mergeCell ref="H6:H7"/>
    <mergeCell ref="I6:I7"/>
    <mergeCell ref="J6:J7"/>
    <mergeCell ref="K6:K7"/>
    <mergeCell ref="J9:J10"/>
    <mergeCell ref="A15:A17"/>
    <mergeCell ref="A19:A20"/>
    <mergeCell ref="A9:A10"/>
    <mergeCell ref="F9:F10"/>
    <mergeCell ref="G9:G10"/>
    <mergeCell ref="A11:A13"/>
    <mergeCell ref="F11:F12"/>
    <mergeCell ref="G11:G12"/>
    <mergeCell ref="E21:E22"/>
    <mergeCell ref="F21:F22"/>
    <mergeCell ref="G21:G22"/>
    <mergeCell ref="H21:H22"/>
    <mergeCell ref="K9:K10"/>
    <mergeCell ref="K11:K12"/>
    <mergeCell ref="H9:H10"/>
    <mergeCell ref="I9:I10"/>
    <mergeCell ref="J11:J12"/>
    <mergeCell ref="H11:H12"/>
    <mergeCell ref="I11:I12"/>
    <mergeCell ref="E32:E33"/>
    <mergeCell ref="A34:A35"/>
    <mergeCell ref="E34:E35"/>
    <mergeCell ref="K21:K22"/>
    <mergeCell ref="A23:A33"/>
    <mergeCell ref="F23:F33"/>
    <mergeCell ref="H23:H33"/>
    <mergeCell ref="I23:I33"/>
    <mergeCell ref="J23:J33"/>
    <mergeCell ref="K23:K33"/>
    <mergeCell ref="E24:E26"/>
    <mergeCell ref="C25:C26"/>
    <mergeCell ref="D25:D26"/>
    <mergeCell ref="I21:I22"/>
    <mergeCell ref="J21:J22"/>
    <mergeCell ref="A21:A22"/>
    <mergeCell ref="A40:E40"/>
    <mergeCell ref="F40:K40"/>
    <mergeCell ref="K38:K39"/>
    <mergeCell ref="A8:E8"/>
    <mergeCell ref="G23:G33"/>
    <mergeCell ref="A18:E18"/>
    <mergeCell ref="F18:K18"/>
    <mergeCell ref="A36:A39"/>
    <mergeCell ref="F38:F39"/>
    <mergeCell ref="G38:G39"/>
    <mergeCell ref="H38:H39"/>
    <mergeCell ref="I38:I39"/>
    <mergeCell ref="J38:J39"/>
    <mergeCell ref="C27:C31"/>
    <mergeCell ref="D27:D31"/>
    <mergeCell ref="E27:E31"/>
  </mergeCells>
  <dataValidations disablePrompts="1" count="1">
    <dataValidation type="list" showInputMessage="1" showErrorMessage="1" sqref="G11 G14 G8:G9 G21 G37:G38" xr:uid="{00000000-0002-0000-0700-000000000000}">
      <formula1>#REF!</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11"/>
  <sheetViews>
    <sheetView topLeftCell="A6" zoomScale="85" zoomScaleNormal="85" workbookViewId="0">
      <pane xSplit="1" ySplit="2" topLeftCell="B8" activePane="bottomRight" state="frozen"/>
      <selection activeCell="A6" sqref="A6"/>
      <selection pane="topRight" activeCell="B6" sqref="B6"/>
      <selection pane="bottomLeft" activeCell="A8" sqref="A8"/>
      <selection pane="bottomRight" activeCell="F11" sqref="F11"/>
    </sheetView>
  </sheetViews>
  <sheetFormatPr baseColWidth="10" defaultColWidth="10.85546875" defaultRowHeight="15" x14ac:dyDescent="0.25"/>
  <cols>
    <col min="1" max="1" width="44.42578125" style="106" customWidth="1"/>
    <col min="2" max="2" width="35.28515625" style="106" customWidth="1"/>
    <col min="3" max="4" width="9.42578125" style="110" customWidth="1"/>
    <col min="5" max="5" width="19.28515625" style="107" customWidth="1"/>
    <col min="6" max="6" width="33.42578125" style="106" customWidth="1"/>
    <col min="7" max="7" width="23.7109375" style="105" customWidth="1"/>
    <col min="8" max="8" width="13.42578125" style="108" customWidth="1"/>
    <col min="9" max="9" width="10.42578125" style="109" bestFit="1" customWidth="1"/>
    <col min="10" max="10" width="13.28515625" style="105" bestFit="1" customWidth="1"/>
    <col min="11" max="11" width="14.140625" style="105" bestFit="1" customWidth="1"/>
    <col min="12" max="16384" width="10.85546875" style="106"/>
  </cols>
  <sheetData>
    <row r="1" spans="1:11" s="103" customFormat="1" ht="21.75" thickBot="1" x14ac:dyDescent="0.4">
      <c r="A1" s="112" t="s">
        <v>0</v>
      </c>
      <c r="B1" s="113">
        <v>49976908</v>
      </c>
      <c r="C1" s="101"/>
      <c r="D1" s="101" t="s">
        <v>1</v>
      </c>
      <c r="E1" s="101"/>
      <c r="F1" s="101"/>
      <c r="G1" s="101"/>
      <c r="H1" s="101"/>
      <c r="I1" s="101"/>
      <c r="J1" s="102"/>
      <c r="K1" s="102"/>
    </row>
    <row r="2" spans="1:11" ht="15.75" customHeight="1" thickBot="1" x14ac:dyDescent="0.3">
      <c r="A2" s="104"/>
      <c r="B2" s="104"/>
      <c r="C2" s="104"/>
      <c r="D2" s="104"/>
      <c r="E2" s="104"/>
      <c r="F2" s="104"/>
      <c r="G2" s="104"/>
      <c r="H2" s="104"/>
      <c r="I2" s="104"/>
    </row>
    <row r="3" spans="1:11" ht="45.95" customHeight="1" thickBot="1" x14ac:dyDescent="0.3">
      <c r="A3" s="111" t="s">
        <v>2</v>
      </c>
      <c r="B3" s="1799" t="s">
        <v>1784</v>
      </c>
      <c r="C3" s="1800"/>
      <c r="D3" s="1800"/>
      <c r="E3" s="1800"/>
      <c r="F3" s="1801"/>
      <c r="G3" s="104"/>
      <c r="H3" s="104"/>
      <c r="I3" s="104"/>
    </row>
    <row r="4" spans="1:11" ht="15.75" customHeight="1" thickBot="1" x14ac:dyDescent="0.3">
      <c r="A4" s="104"/>
      <c r="B4" s="104"/>
      <c r="C4" s="104"/>
      <c r="D4" s="104"/>
      <c r="E4" s="104"/>
      <c r="F4" s="104"/>
      <c r="G4" s="104"/>
      <c r="H4" s="104"/>
      <c r="I4" s="104"/>
    </row>
    <row r="5" spans="1:11" ht="15.75" customHeight="1" thickBot="1" x14ac:dyDescent="0.3">
      <c r="A5" s="1926" t="s">
        <v>4</v>
      </c>
      <c r="B5" s="1927"/>
      <c r="C5" s="1927"/>
      <c r="D5" s="1927"/>
      <c r="E5" s="1927"/>
      <c r="F5" s="1906" t="s">
        <v>5</v>
      </c>
      <c r="G5" s="1907"/>
      <c r="H5" s="1907"/>
      <c r="I5" s="1907"/>
      <c r="J5" s="1907"/>
      <c r="K5" s="1908"/>
    </row>
    <row r="6" spans="1:11" ht="24" customHeight="1" x14ac:dyDescent="0.25">
      <c r="A6" s="1909" t="s">
        <v>6</v>
      </c>
      <c r="B6" s="1911" t="s">
        <v>4</v>
      </c>
      <c r="C6" s="1911" t="s">
        <v>7</v>
      </c>
      <c r="D6" s="1911"/>
      <c r="E6" s="1930" t="s">
        <v>8</v>
      </c>
      <c r="F6" s="1853" t="s">
        <v>9</v>
      </c>
      <c r="G6" s="1855" t="s">
        <v>10</v>
      </c>
      <c r="H6" s="1855" t="s">
        <v>11</v>
      </c>
      <c r="I6" s="1855" t="s">
        <v>12</v>
      </c>
      <c r="J6" s="1855" t="s">
        <v>13</v>
      </c>
      <c r="K6" s="1883" t="s">
        <v>14</v>
      </c>
    </row>
    <row r="7" spans="1:11" ht="32.25" customHeight="1" thickBot="1" x14ac:dyDescent="0.3">
      <c r="A7" s="1928"/>
      <c r="B7" s="1929"/>
      <c r="C7" s="589" t="s">
        <v>15</v>
      </c>
      <c r="D7" s="589" t="s">
        <v>16</v>
      </c>
      <c r="E7" s="1931"/>
      <c r="F7" s="1932"/>
      <c r="G7" s="1921"/>
      <c r="H7" s="1921"/>
      <c r="I7" s="1921"/>
      <c r="J7" s="1921"/>
      <c r="K7" s="1922"/>
    </row>
    <row r="8" spans="1:11" ht="90" x14ac:dyDescent="0.25">
      <c r="A8" s="1923" t="s">
        <v>1785</v>
      </c>
      <c r="B8" s="374" t="s">
        <v>1786</v>
      </c>
      <c r="C8" s="794">
        <v>42745</v>
      </c>
      <c r="D8" s="795">
        <v>43084</v>
      </c>
      <c r="E8" s="796" t="s">
        <v>1787</v>
      </c>
      <c r="F8" s="395" t="s">
        <v>1788</v>
      </c>
      <c r="G8" s="81" t="s">
        <v>21</v>
      </c>
      <c r="H8" s="81" t="s">
        <v>22</v>
      </c>
      <c r="I8" s="82">
        <v>1</v>
      </c>
      <c r="J8" s="379">
        <v>33226908</v>
      </c>
      <c r="K8" s="793">
        <f>+J8*I8</f>
        <v>33226908</v>
      </c>
    </row>
    <row r="9" spans="1:11" ht="115.5" x14ac:dyDescent="0.25">
      <c r="A9" s="1924"/>
      <c r="B9" s="90" t="s">
        <v>1789</v>
      </c>
      <c r="C9" s="86">
        <v>42745</v>
      </c>
      <c r="D9" s="87">
        <v>43084</v>
      </c>
      <c r="E9" s="588" t="s">
        <v>1790</v>
      </c>
      <c r="F9" s="889" t="s">
        <v>1791</v>
      </c>
      <c r="G9" s="890" t="s">
        <v>21</v>
      </c>
      <c r="H9" s="90" t="s">
        <v>22</v>
      </c>
      <c r="I9" s="91">
        <v>1</v>
      </c>
      <c r="J9" s="386">
        <v>16750000</v>
      </c>
      <c r="K9" s="785">
        <f>+J9*I9</f>
        <v>16750000</v>
      </c>
    </row>
    <row r="10" spans="1:11" ht="90" x14ac:dyDescent="0.25">
      <c r="A10" s="1924"/>
      <c r="B10" s="90" t="s">
        <v>1792</v>
      </c>
      <c r="C10" s="86">
        <v>42745</v>
      </c>
      <c r="D10" s="87">
        <v>43084</v>
      </c>
      <c r="E10" s="394" t="s">
        <v>1793</v>
      </c>
      <c r="F10" s="891" t="s">
        <v>1788</v>
      </c>
      <c r="G10" s="892" t="s">
        <v>21</v>
      </c>
      <c r="H10" s="90"/>
      <c r="I10" s="91"/>
      <c r="J10" s="386"/>
      <c r="K10" s="785">
        <f t="shared" ref="K10:K11" si="0">+J10*I10</f>
        <v>0</v>
      </c>
    </row>
    <row r="11" spans="1:11" ht="116.25" thickBot="1" x14ac:dyDescent="0.3">
      <c r="A11" s="1925"/>
      <c r="B11" s="787" t="s">
        <v>1794</v>
      </c>
      <c r="C11" s="791">
        <v>42745</v>
      </c>
      <c r="D11" s="792">
        <v>43084</v>
      </c>
      <c r="E11" s="797" t="s">
        <v>1795</v>
      </c>
      <c r="F11" s="786" t="s">
        <v>1791</v>
      </c>
      <c r="G11" s="787" t="s">
        <v>21</v>
      </c>
      <c r="H11" s="787"/>
      <c r="I11" s="788"/>
      <c r="J11" s="789"/>
      <c r="K11" s="790">
        <f t="shared" si="0"/>
        <v>0</v>
      </c>
    </row>
  </sheetData>
  <mergeCells count="14">
    <mergeCell ref="I6:I7"/>
    <mergeCell ref="J6:J7"/>
    <mergeCell ref="K6:K7"/>
    <mergeCell ref="A8:A11"/>
    <mergeCell ref="B3:F3"/>
    <mergeCell ref="A5:E5"/>
    <mergeCell ref="F5:K5"/>
    <mergeCell ref="A6:A7"/>
    <mergeCell ref="B6:B7"/>
    <mergeCell ref="C6:D6"/>
    <mergeCell ref="E6:E7"/>
    <mergeCell ref="F6:F7"/>
    <mergeCell ref="G6:G7"/>
    <mergeCell ref="H6:H7"/>
  </mergeCells>
  <dataValidations count="1">
    <dataValidation type="list" showInputMessage="1" showErrorMessage="1" sqref="G8:G11" xr:uid="{00000000-0002-0000-0800-000000000000}">
      <formula1>#REF!</formula1>
    </dataValidation>
  </dataValidations>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autoPageBreaks="0"/>
  </sheetPr>
  <dimension ref="A1:CC2229"/>
  <sheetViews>
    <sheetView showGridLines="0" topLeftCell="A18" zoomScale="60" zoomScaleNormal="60" workbookViewId="0">
      <selection activeCell="B33" sqref="B33:K41"/>
    </sheetView>
  </sheetViews>
  <sheetFormatPr baseColWidth="10" defaultColWidth="10.85546875" defaultRowHeight="15" x14ac:dyDescent="0.25"/>
  <cols>
    <col min="1" max="1" width="44.42578125" style="106" customWidth="1"/>
    <col min="2" max="2" width="48.28515625" style="105" customWidth="1"/>
    <col min="3" max="3" width="9.42578125" style="107" customWidth="1"/>
    <col min="4" max="4" width="9.85546875" style="107" customWidth="1"/>
    <col min="5" max="5" width="23.7109375" style="107" customWidth="1"/>
    <col min="6" max="6" width="27.140625" style="106" customWidth="1"/>
    <col min="7" max="7" width="23.7109375" style="105" customWidth="1"/>
    <col min="8" max="8" width="13.42578125" style="108" customWidth="1"/>
    <col min="9" max="9" width="10.42578125" style="109" bestFit="1" customWidth="1"/>
    <col min="10" max="10" width="13.28515625" style="105" bestFit="1" customWidth="1"/>
    <col min="11" max="11" width="14.140625" style="105" bestFit="1" customWidth="1"/>
    <col min="12" max="16384" width="10.85546875" style="106"/>
  </cols>
  <sheetData>
    <row r="1" spans="1:11" s="103" customFormat="1" ht="21.75" thickBot="1" x14ac:dyDescent="0.4">
      <c r="A1" s="369" t="s">
        <v>498</v>
      </c>
      <c r="B1" s="370">
        <v>500000000</v>
      </c>
      <c r="C1" s="101"/>
      <c r="D1" s="101"/>
      <c r="E1" s="101"/>
      <c r="F1" s="101"/>
      <c r="G1" s="101"/>
      <c r="H1" s="101"/>
      <c r="I1" s="101"/>
      <c r="J1" s="102"/>
      <c r="K1" s="102"/>
    </row>
    <row r="2" spans="1:11" s="103" customFormat="1" ht="21.75" thickBot="1" x14ac:dyDescent="0.4">
      <c r="A2" s="369" t="s">
        <v>0</v>
      </c>
      <c r="B2" s="370">
        <f>+SUM(K:K)</f>
        <v>144319000</v>
      </c>
      <c r="C2" s="101"/>
      <c r="D2" s="101"/>
      <c r="E2" s="101"/>
      <c r="F2" s="101"/>
      <c r="G2" s="101"/>
      <c r="H2" s="101"/>
      <c r="I2" s="101"/>
      <c r="J2" s="102"/>
      <c r="K2" s="102"/>
    </row>
    <row r="3" spans="1:11" s="103" customFormat="1" ht="21" x14ac:dyDescent="0.35">
      <c r="A3" s="371" t="str">
        <f>+IF(B3&lt;&gt;"","PROGRAMACIÓN EXCEDIDA EN","")</f>
        <v/>
      </c>
      <c r="B3" s="372" t="str">
        <f>+IF((B2-B1)&gt;0,B2-B1,"")</f>
        <v/>
      </c>
      <c r="C3" s="101"/>
      <c r="D3" s="101"/>
      <c r="E3" s="101"/>
      <c r="F3" s="101"/>
      <c r="G3" s="101"/>
      <c r="H3" s="101"/>
      <c r="I3" s="101"/>
      <c r="J3" s="102"/>
      <c r="K3" s="102"/>
    </row>
    <row r="4" spans="1:11" ht="15.75" customHeight="1" thickBot="1" x14ac:dyDescent="0.3">
      <c r="A4" s="104"/>
      <c r="B4" s="104"/>
      <c r="C4" s="104"/>
      <c r="D4" s="104"/>
      <c r="E4" s="104"/>
      <c r="F4" s="104"/>
      <c r="G4" s="104"/>
      <c r="H4" s="104"/>
      <c r="I4" s="104"/>
    </row>
    <row r="5" spans="1:11" ht="15.75" customHeight="1" thickBot="1" x14ac:dyDescent="0.3">
      <c r="A5" s="1905" t="s">
        <v>4</v>
      </c>
      <c r="B5" s="1905"/>
      <c r="C5" s="1905"/>
      <c r="D5" s="1905"/>
      <c r="E5" s="1905"/>
      <c r="F5" s="1906" t="s">
        <v>5</v>
      </c>
      <c r="G5" s="1907"/>
      <c r="H5" s="1907"/>
      <c r="I5" s="1907"/>
      <c r="J5" s="1907"/>
      <c r="K5" s="1908"/>
    </row>
    <row r="6" spans="1:11" ht="24" customHeight="1" x14ac:dyDescent="0.25">
      <c r="A6" s="1934" t="s">
        <v>6</v>
      </c>
      <c r="B6" s="1936" t="s">
        <v>4</v>
      </c>
      <c r="C6" s="1937" t="s">
        <v>7</v>
      </c>
      <c r="D6" s="1938"/>
      <c r="E6" s="1939" t="s">
        <v>8</v>
      </c>
      <c r="F6" s="1941" t="s">
        <v>9</v>
      </c>
      <c r="G6" s="1855" t="s">
        <v>10</v>
      </c>
      <c r="H6" s="1855" t="s">
        <v>11</v>
      </c>
      <c r="I6" s="1855" t="s">
        <v>12</v>
      </c>
      <c r="J6" s="1855" t="s">
        <v>13</v>
      </c>
      <c r="K6" s="1883" t="s">
        <v>14</v>
      </c>
    </row>
    <row r="7" spans="1:11" ht="32.25" customHeight="1" thickBot="1" x14ac:dyDescent="0.3">
      <c r="A7" s="1935"/>
      <c r="B7" s="1809"/>
      <c r="C7" s="317" t="s">
        <v>15</v>
      </c>
      <c r="D7" s="373" t="s">
        <v>16</v>
      </c>
      <c r="E7" s="1940"/>
      <c r="F7" s="1942"/>
      <c r="G7" s="1921"/>
      <c r="H7" s="1921"/>
      <c r="I7" s="1921"/>
      <c r="J7" s="1921"/>
      <c r="K7" s="1922"/>
    </row>
    <row r="8" spans="1:11" ht="38.25" x14ac:dyDescent="0.25">
      <c r="A8" s="1923" t="s">
        <v>499</v>
      </c>
      <c r="B8" s="374" t="s">
        <v>500</v>
      </c>
      <c r="C8" s="375">
        <v>42750</v>
      </c>
      <c r="D8" s="376">
        <v>42794</v>
      </c>
      <c r="E8" s="377" t="s">
        <v>501</v>
      </c>
      <c r="F8" s="378" t="s">
        <v>502</v>
      </c>
      <c r="G8" s="81" t="s">
        <v>21</v>
      </c>
      <c r="H8" s="81" t="s">
        <v>22</v>
      </c>
      <c r="I8" s="82">
        <v>1</v>
      </c>
      <c r="J8" s="379">
        <v>19019000</v>
      </c>
      <c r="K8" s="380">
        <f>+J8*I8</f>
        <v>19019000</v>
      </c>
    </row>
    <row r="9" spans="1:11" x14ac:dyDescent="0.25">
      <c r="A9" s="1924"/>
      <c r="B9" s="381" t="s">
        <v>503</v>
      </c>
      <c r="C9" s="382">
        <v>42750</v>
      </c>
      <c r="D9" s="383">
        <v>42794</v>
      </c>
      <c r="E9" s="384" t="s">
        <v>504</v>
      </c>
      <c r="F9" s="385"/>
      <c r="G9" s="90"/>
      <c r="H9" s="90"/>
      <c r="I9" s="91"/>
      <c r="J9" s="386"/>
      <c r="K9" s="387">
        <f>+J9*I9</f>
        <v>0</v>
      </c>
    </row>
    <row r="10" spans="1:11" ht="25.5" x14ac:dyDescent="0.25">
      <c r="A10" s="1924"/>
      <c r="B10" s="90" t="s">
        <v>505</v>
      </c>
      <c r="C10" s="382">
        <v>42750</v>
      </c>
      <c r="D10" s="383">
        <v>42794</v>
      </c>
      <c r="E10" s="384" t="s">
        <v>506</v>
      </c>
      <c r="F10" s="388"/>
      <c r="G10" s="90"/>
      <c r="H10" s="90"/>
      <c r="I10" s="91"/>
      <c r="J10" s="386"/>
      <c r="K10" s="387">
        <f t="shared" ref="K10:K41" si="0">+J10*I10</f>
        <v>0</v>
      </c>
    </row>
    <row r="11" spans="1:11" ht="25.5" x14ac:dyDescent="0.25">
      <c r="A11" s="1924"/>
      <c r="B11" s="90" t="s">
        <v>507</v>
      </c>
      <c r="C11" s="382">
        <v>42795</v>
      </c>
      <c r="D11" s="383">
        <v>42825</v>
      </c>
      <c r="E11" s="384" t="s">
        <v>508</v>
      </c>
      <c r="F11" s="385" t="s">
        <v>509</v>
      </c>
      <c r="G11" s="90" t="s">
        <v>28</v>
      </c>
      <c r="H11" s="90" t="s">
        <v>29</v>
      </c>
      <c r="I11" s="91">
        <v>1</v>
      </c>
      <c r="J11" s="386">
        <v>7500000</v>
      </c>
      <c r="K11" s="387">
        <f t="shared" si="0"/>
        <v>7500000</v>
      </c>
    </row>
    <row r="12" spans="1:11" ht="39" x14ac:dyDescent="0.25">
      <c r="A12" s="1924"/>
      <c r="B12" s="90" t="s">
        <v>510</v>
      </c>
      <c r="C12" s="382">
        <v>42781</v>
      </c>
      <c r="D12" s="383">
        <v>42794</v>
      </c>
      <c r="E12" s="384" t="s">
        <v>511</v>
      </c>
      <c r="F12" s="388" t="s">
        <v>512</v>
      </c>
      <c r="G12" s="90" t="s">
        <v>92</v>
      </c>
      <c r="H12" s="90" t="s">
        <v>22</v>
      </c>
      <c r="I12" s="91">
        <v>1</v>
      </c>
      <c r="J12" s="386">
        <v>0</v>
      </c>
      <c r="K12" s="387">
        <f t="shared" si="0"/>
        <v>0</v>
      </c>
    </row>
    <row r="13" spans="1:11" ht="38.25" x14ac:dyDescent="0.25">
      <c r="A13" s="1924"/>
      <c r="B13" s="90" t="s">
        <v>513</v>
      </c>
      <c r="C13" s="382">
        <v>42767</v>
      </c>
      <c r="D13" s="383">
        <v>42794</v>
      </c>
      <c r="E13" s="389" t="s">
        <v>514</v>
      </c>
      <c r="F13" s="388"/>
      <c r="G13" s="90"/>
      <c r="H13" s="90"/>
      <c r="I13" s="91"/>
      <c r="J13" s="386"/>
      <c r="K13" s="387">
        <f t="shared" si="0"/>
        <v>0</v>
      </c>
    </row>
    <row r="14" spans="1:11" ht="25.5" x14ac:dyDescent="0.25">
      <c r="A14" s="1924"/>
      <c r="B14" s="90" t="s">
        <v>515</v>
      </c>
      <c r="C14" s="382">
        <v>42767</v>
      </c>
      <c r="D14" s="383">
        <v>42794</v>
      </c>
      <c r="E14" s="389" t="s">
        <v>514</v>
      </c>
      <c r="F14" s="388"/>
      <c r="G14" s="90"/>
      <c r="H14" s="90"/>
      <c r="I14" s="91"/>
      <c r="J14" s="386"/>
      <c r="K14" s="387">
        <f t="shared" si="0"/>
        <v>0</v>
      </c>
    </row>
    <row r="15" spans="1:11" ht="25.5" x14ac:dyDescent="0.25">
      <c r="A15" s="1924"/>
      <c r="B15" s="90" t="s">
        <v>516</v>
      </c>
      <c r="C15" s="382">
        <v>42767</v>
      </c>
      <c r="D15" s="383">
        <v>42824</v>
      </c>
      <c r="E15" s="384" t="s">
        <v>517</v>
      </c>
      <c r="F15" s="388"/>
      <c r="G15" s="90"/>
      <c r="H15" s="90"/>
      <c r="I15" s="91"/>
      <c r="J15" s="386"/>
      <c r="K15" s="387">
        <f t="shared" si="0"/>
        <v>0</v>
      </c>
    </row>
    <row r="16" spans="1:11" ht="26.25" thickBot="1" x14ac:dyDescent="0.3">
      <c r="A16" s="1924"/>
      <c r="B16" s="90" t="s">
        <v>518</v>
      </c>
      <c r="C16" s="382">
        <v>42750</v>
      </c>
      <c r="D16" s="383">
        <v>42824</v>
      </c>
      <c r="E16" s="384" t="s">
        <v>519</v>
      </c>
      <c r="F16" s="388"/>
      <c r="G16" s="90"/>
      <c r="H16" s="90"/>
      <c r="I16" s="91"/>
      <c r="J16" s="386"/>
      <c r="K16" s="387">
        <f t="shared" si="0"/>
        <v>0</v>
      </c>
    </row>
    <row r="17" spans="1:11" ht="38.25" x14ac:dyDescent="0.25">
      <c r="A17" s="1923" t="s">
        <v>520</v>
      </c>
      <c r="B17" s="374" t="s">
        <v>521</v>
      </c>
      <c r="C17" s="375">
        <v>42717</v>
      </c>
      <c r="D17" s="376">
        <v>43069</v>
      </c>
      <c r="E17" s="377" t="s">
        <v>522</v>
      </c>
      <c r="F17" s="390"/>
      <c r="G17" s="374"/>
      <c r="H17" s="374"/>
      <c r="I17" s="391"/>
      <c r="J17" s="392"/>
      <c r="K17" s="393">
        <f t="shared" si="0"/>
        <v>0</v>
      </c>
    </row>
    <row r="18" spans="1:11" x14ac:dyDescent="0.25">
      <c r="A18" s="1924"/>
      <c r="B18" s="90" t="s">
        <v>523</v>
      </c>
      <c r="C18" s="382">
        <v>42750</v>
      </c>
      <c r="D18" s="383">
        <v>43084</v>
      </c>
      <c r="E18" s="384" t="s">
        <v>524</v>
      </c>
      <c r="F18" s="388"/>
      <c r="G18" s="90"/>
      <c r="H18" s="90"/>
      <c r="I18" s="91"/>
      <c r="J18" s="386"/>
      <c r="K18" s="387">
        <f t="shared" si="0"/>
        <v>0</v>
      </c>
    </row>
    <row r="19" spans="1:11" ht="38.25" x14ac:dyDescent="0.25">
      <c r="A19" s="1924"/>
      <c r="B19" s="90" t="s">
        <v>525</v>
      </c>
      <c r="C19" s="382">
        <v>42745</v>
      </c>
      <c r="D19" s="383">
        <v>42794</v>
      </c>
      <c r="E19" s="384" t="s">
        <v>526</v>
      </c>
      <c r="F19" s="388"/>
      <c r="G19" s="90"/>
      <c r="H19" s="90"/>
      <c r="I19" s="91"/>
      <c r="J19" s="386"/>
      <c r="K19" s="387">
        <f t="shared" si="0"/>
        <v>0</v>
      </c>
    </row>
    <row r="20" spans="1:11" x14ac:dyDescent="0.25">
      <c r="A20" s="1924"/>
      <c r="B20" s="90" t="s">
        <v>527</v>
      </c>
      <c r="C20" s="382">
        <v>42767</v>
      </c>
      <c r="D20" s="383">
        <v>42947</v>
      </c>
      <c r="E20" s="384" t="s">
        <v>528</v>
      </c>
      <c r="F20" s="388"/>
      <c r="G20" s="90"/>
      <c r="H20" s="90"/>
      <c r="I20" s="91"/>
      <c r="J20" s="386"/>
      <c r="K20" s="387">
        <f t="shared" si="0"/>
        <v>0</v>
      </c>
    </row>
    <row r="21" spans="1:11" ht="38.25" x14ac:dyDescent="0.25">
      <c r="A21" s="1924"/>
      <c r="B21" s="81" t="s">
        <v>529</v>
      </c>
      <c r="C21" s="382">
        <v>42750</v>
      </c>
      <c r="D21" s="383">
        <v>43084</v>
      </c>
      <c r="E21" s="394" t="s">
        <v>530</v>
      </c>
      <c r="F21" s="378" t="s">
        <v>531</v>
      </c>
      <c r="G21" s="81" t="s">
        <v>28</v>
      </c>
      <c r="H21" s="81" t="s">
        <v>29</v>
      </c>
      <c r="I21" s="82">
        <v>1</v>
      </c>
      <c r="J21" s="379">
        <v>20000000</v>
      </c>
      <c r="K21" s="387">
        <f>+J21*I21</f>
        <v>20000000</v>
      </c>
    </row>
    <row r="22" spans="1:11" ht="38.25" x14ac:dyDescent="0.25">
      <c r="A22" s="1924"/>
      <c r="B22" s="81" t="s">
        <v>532</v>
      </c>
      <c r="C22" s="382">
        <v>42781</v>
      </c>
      <c r="D22" s="383">
        <v>43099</v>
      </c>
      <c r="E22" s="394" t="s">
        <v>533</v>
      </c>
      <c r="F22" s="395"/>
      <c r="G22" s="81"/>
      <c r="H22" s="81"/>
      <c r="I22" s="82"/>
      <c r="J22" s="379"/>
      <c r="K22" s="387">
        <f>+J22*I22</f>
        <v>0</v>
      </c>
    </row>
    <row r="23" spans="1:11" ht="26.25" thickBot="1" x14ac:dyDescent="0.3">
      <c r="A23" s="1925"/>
      <c r="B23" s="81" t="s">
        <v>534</v>
      </c>
      <c r="C23" s="396">
        <v>42887</v>
      </c>
      <c r="D23" s="397">
        <v>43069</v>
      </c>
      <c r="E23" s="394" t="s">
        <v>535</v>
      </c>
      <c r="F23" s="395"/>
      <c r="G23" s="81"/>
      <c r="H23" s="81"/>
      <c r="I23" s="82"/>
      <c r="J23" s="379"/>
      <c r="K23" s="387">
        <f>+J23*I23</f>
        <v>0</v>
      </c>
    </row>
    <row r="24" spans="1:11" ht="26.25" x14ac:dyDescent="0.25">
      <c r="A24" s="1923" t="s">
        <v>536</v>
      </c>
      <c r="B24" s="374" t="s">
        <v>537</v>
      </c>
      <c r="C24" s="375"/>
      <c r="D24" s="376"/>
      <c r="E24" s="377"/>
      <c r="F24" s="390" t="s">
        <v>538</v>
      </c>
      <c r="G24" s="374" t="s">
        <v>21</v>
      </c>
      <c r="H24" s="374" t="s">
        <v>22</v>
      </c>
      <c r="I24" s="391">
        <v>1</v>
      </c>
      <c r="J24" s="392">
        <v>30000000</v>
      </c>
      <c r="K24" s="393">
        <f t="shared" si="0"/>
        <v>30000000</v>
      </c>
    </row>
    <row r="25" spans="1:11" ht="26.25" x14ac:dyDescent="0.25">
      <c r="A25" s="1924"/>
      <c r="B25" s="398" t="s">
        <v>539</v>
      </c>
      <c r="C25" s="382">
        <v>42740</v>
      </c>
      <c r="D25" s="383">
        <v>42766</v>
      </c>
      <c r="E25" s="384" t="s">
        <v>533</v>
      </c>
      <c r="F25" s="388" t="s">
        <v>540</v>
      </c>
      <c r="G25" s="90" t="s">
        <v>21</v>
      </c>
      <c r="H25" s="90" t="s">
        <v>29</v>
      </c>
      <c r="I25" s="91">
        <v>1</v>
      </c>
      <c r="J25" s="386">
        <v>15000000</v>
      </c>
      <c r="K25" s="387">
        <f t="shared" si="0"/>
        <v>15000000</v>
      </c>
    </row>
    <row r="26" spans="1:11" ht="25.5" x14ac:dyDescent="0.25">
      <c r="A26" s="1924"/>
      <c r="B26" s="398" t="s">
        <v>541</v>
      </c>
      <c r="C26" s="382">
        <v>42795</v>
      </c>
      <c r="D26" s="383">
        <v>43084</v>
      </c>
      <c r="E26" s="384" t="s">
        <v>542</v>
      </c>
      <c r="F26" s="388"/>
      <c r="G26" s="90"/>
      <c r="H26" s="90"/>
      <c r="I26" s="91"/>
      <c r="J26" s="386"/>
      <c r="K26" s="387">
        <f t="shared" si="0"/>
        <v>0</v>
      </c>
    </row>
    <row r="27" spans="1:11" x14ac:dyDescent="0.25">
      <c r="A27" s="1924"/>
      <c r="B27" s="90" t="s">
        <v>543</v>
      </c>
      <c r="C27" s="382"/>
      <c r="D27" s="383"/>
      <c r="E27" s="384" t="s">
        <v>544</v>
      </c>
      <c r="F27" s="388"/>
      <c r="G27" s="90"/>
      <c r="H27" s="90"/>
      <c r="I27" s="91"/>
      <c r="J27" s="386"/>
      <c r="K27" s="387">
        <f t="shared" si="0"/>
        <v>0</v>
      </c>
    </row>
    <row r="28" spans="1:11" ht="25.5" x14ac:dyDescent="0.25">
      <c r="A28" s="1924"/>
      <c r="B28" s="398" t="s">
        <v>545</v>
      </c>
      <c r="C28" s="382">
        <v>42766</v>
      </c>
      <c r="D28" s="383">
        <v>43084</v>
      </c>
      <c r="E28" s="384"/>
      <c r="F28" s="388"/>
      <c r="G28" s="90"/>
      <c r="H28" s="90"/>
      <c r="I28" s="91"/>
      <c r="J28" s="386"/>
      <c r="K28" s="387">
        <f t="shared" si="0"/>
        <v>0</v>
      </c>
    </row>
    <row r="29" spans="1:11" ht="25.5" x14ac:dyDescent="0.25">
      <c r="A29" s="1924"/>
      <c r="B29" s="90" t="s">
        <v>546</v>
      </c>
      <c r="C29" s="382"/>
      <c r="D29" s="383"/>
      <c r="E29" s="384" t="s">
        <v>547</v>
      </c>
      <c r="F29" s="388"/>
      <c r="G29" s="90"/>
      <c r="H29" s="90"/>
      <c r="I29" s="91"/>
      <c r="J29" s="386"/>
      <c r="K29" s="387">
        <f t="shared" si="0"/>
        <v>0</v>
      </c>
    </row>
    <row r="30" spans="1:11" ht="25.5" x14ac:dyDescent="0.25">
      <c r="A30" s="1924"/>
      <c r="B30" s="398" t="s">
        <v>548</v>
      </c>
      <c r="C30" s="382">
        <v>42766</v>
      </c>
      <c r="D30" s="383">
        <v>43084</v>
      </c>
      <c r="E30" s="384"/>
      <c r="F30" s="388"/>
      <c r="G30" s="90"/>
      <c r="H30" s="90"/>
      <c r="I30" s="91"/>
      <c r="J30" s="386"/>
      <c r="K30" s="387">
        <f t="shared" si="0"/>
        <v>0</v>
      </c>
    </row>
    <row r="31" spans="1:11" x14ac:dyDescent="0.25">
      <c r="A31" s="1924"/>
      <c r="B31" s="90" t="s">
        <v>549</v>
      </c>
      <c r="C31" s="382"/>
      <c r="D31" s="383"/>
      <c r="E31" s="384" t="s">
        <v>550</v>
      </c>
      <c r="F31" s="388"/>
      <c r="G31" s="90"/>
      <c r="H31" s="90"/>
      <c r="I31" s="91"/>
      <c r="J31" s="386"/>
      <c r="K31" s="387">
        <f t="shared" si="0"/>
        <v>0</v>
      </c>
    </row>
    <row r="32" spans="1:11" ht="15.75" thickBot="1" x14ac:dyDescent="0.3">
      <c r="A32" s="1924"/>
      <c r="B32" s="399" t="s">
        <v>551</v>
      </c>
      <c r="C32" s="400">
        <v>42825</v>
      </c>
      <c r="D32" s="401">
        <v>43115</v>
      </c>
      <c r="E32" s="402" t="s">
        <v>533</v>
      </c>
      <c r="F32" s="403"/>
      <c r="G32" s="381"/>
      <c r="H32" s="381"/>
      <c r="I32" s="218"/>
      <c r="J32" s="404"/>
      <c r="K32" s="405">
        <f t="shared" si="0"/>
        <v>0</v>
      </c>
    </row>
    <row r="33" spans="1:11" ht="26.25" x14ac:dyDescent="0.25">
      <c r="A33" s="1790" t="s">
        <v>566</v>
      </c>
      <c r="B33" s="279" t="s">
        <v>552</v>
      </c>
      <c r="C33" s="406">
        <v>42750</v>
      </c>
      <c r="D33" s="407">
        <v>43084</v>
      </c>
      <c r="E33" s="281" t="s">
        <v>553</v>
      </c>
      <c r="F33" s="118" t="s">
        <v>554</v>
      </c>
      <c r="G33" s="279" t="s">
        <v>21</v>
      </c>
      <c r="H33" s="279" t="s">
        <v>22</v>
      </c>
      <c r="I33" s="285">
        <v>1</v>
      </c>
      <c r="J33" s="408">
        <v>25300000</v>
      </c>
      <c r="K33" s="409">
        <f t="shared" si="0"/>
        <v>25300000</v>
      </c>
    </row>
    <row r="34" spans="1:11" x14ac:dyDescent="0.25">
      <c r="A34" s="1791"/>
      <c r="B34" s="280" t="s">
        <v>555</v>
      </c>
      <c r="C34" s="410">
        <v>42750</v>
      </c>
      <c r="D34" s="411">
        <v>43098</v>
      </c>
      <c r="E34" s="282" t="s">
        <v>556</v>
      </c>
      <c r="F34" s="122"/>
      <c r="G34" s="280"/>
      <c r="H34" s="280"/>
      <c r="I34" s="284"/>
      <c r="J34" s="412"/>
      <c r="K34" s="413">
        <f t="shared" si="0"/>
        <v>0</v>
      </c>
    </row>
    <row r="35" spans="1:11" x14ac:dyDescent="0.25">
      <c r="A35" s="1791"/>
      <c r="B35" s="280" t="s">
        <v>557</v>
      </c>
      <c r="C35" s="410">
        <v>42750</v>
      </c>
      <c r="D35" s="411">
        <v>43098</v>
      </c>
      <c r="E35" s="282" t="s">
        <v>558</v>
      </c>
      <c r="F35" s="122"/>
      <c r="G35" s="280"/>
      <c r="H35" s="280"/>
      <c r="I35" s="284"/>
      <c r="J35" s="412"/>
      <c r="K35" s="413">
        <f t="shared" si="0"/>
        <v>0</v>
      </c>
    </row>
    <row r="36" spans="1:11" x14ac:dyDescent="0.25">
      <c r="A36" s="1791"/>
      <c r="B36" s="280" t="s">
        <v>559</v>
      </c>
      <c r="C36" s="410">
        <v>42750</v>
      </c>
      <c r="D36" s="411">
        <v>42794</v>
      </c>
      <c r="E36" s="282" t="s">
        <v>504</v>
      </c>
      <c r="F36" s="122"/>
      <c r="G36" s="280"/>
      <c r="H36" s="280"/>
      <c r="I36" s="284"/>
      <c r="J36" s="412"/>
      <c r="K36" s="413">
        <f t="shared" si="0"/>
        <v>0</v>
      </c>
    </row>
    <row r="37" spans="1:11" x14ac:dyDescent="0.25">
      <c r="A37" s="1791"/>
      <c r="B37" s="280" t="s">
        <v>560</v>
      </c>
      <c r="C37" s="410">
        <v>42750</v>
      </c>
      <c r="D37" s="411">
        <v>42825</v>
      </c>
      <c r="E37" s="282" t="s">
        <v>561</v>
      </c>
      <c r="F37" s="122"/>
      <c r="G37" s="280"/>
      <c r="H37" s="280"/>
      <c r="I37" s="284"/>
      <c r="J37" s="412"/>
      <c r="K37" s="413">
        <f t="shared" si="0"/>
        <v>0</v>
      </c>
    </row>
    <row r="38" spans="1:11" x14ac:dyDescent="0.25">
      <c r="A38" s="1791"/>
      <c r="B38" s="280" t="s">
        <v>562</v>
      </c>
      <c r="C38" s="410">
        <v>42737</v>
      </c>
      <c r="D38" s="411">
        <v>43054</v>
      </c>
      <c r="E38" s="282" t="s">
        <v>64</v>
      </c>
      <c r="F38" s="122"/>
      <c r="G38" s="280"/>
      <c r="H38" s="280"/>
      <c r="I38" s="284"/>
      <c r="J38" s="412"/>
      <c r="K38" s="413">
        <f t="shared" si="0"/>
        <v>0</v>
      </c>
    </row>
    <row r="39" spans="1:11" x14ac:dyDescent="0.25">
      <c r="A39" s="1791"/>
      <c r="B39" s="280" t="s">
        <v>567</v>
      </c>
      <c r="C39" s="410">
        <v>42737</v>
      </c>
      <c r="D39" s="411">
        <v>42825</v>
      </c>
      <c r="E39" s="282" t="s">
        <v>563</v>
      </c>
      <c r="F39" s="122"/>
      <c r="G39" s="280"/>
      <c r="H39" s="280"/>
      <c r="I39" s="284"/>
      <c r="J39" s="412"/>
      <c r="K39" s="413">
        <f t="shared" si="0"/>
        <v>0</v>
      </c>
    </row>
    <row r="40" spans="1:11" ht="25.5" x14ac:dyDescent="0.25">
      <c r="A40" s="1933"/>
      <c r="B40" s="289" t="s">
        <v>568</v>
      </c>
      <c r="C40" s="418">
        <v>42750</v>
      </c>
      <c r="D40" s="419">
        <v>42719</v>
      </c>
      <c r="E40" s="420" t="s">
        <v>569</v>
      </c>
      <c r="F40" s="288" t="s">
        <v>570</v>
      </c>
      <c r="G40" s="289" t="s">
        <v>21</v>
      </c>
      <c r="H40" s="289" t="s">
        <v>22</v>
      </c>
      <c r="I40" s="290">
        <v>1</v>
      </c>
      <c r="J40" s="421">
        <v>27500000</v>
      </c>
      <c r="K40" s="413">
        <f t="shared" si="0"/>
        <v>27500000</v>
      </c>
    </row>
    <row r="41" spans="1:11" ht="15.75" thickBot="1" x14ac:dyDescent="0.3">
      <c r="A41" s="1792"/>
      <c r="B41" s="287" t="s">
        <v>564</v>
      </c>
      <c r="C41" s="414">
        <v>42737</v>
      </c>
      <c r="D41" s="415">
        <v>42916</v>
      </c>
      <c r="E41" s="283" t="s">
        <v>565</v>
      </c>
      <c r="F41" s="119"/>
      <c r="G41" s="287"/>
      <c r="H41" s="287"/>
      <c r="I41" s="286"/>
      <c r="J41" s="416"/>
      <c r="K41" s="417">
        <f t="shared" si="0"/>
        <v>0</v>
      </c>
    </row>
    <row r="42" spans="1:11" x14ac:dyDescent="0.25">
      <c r="B42" s="105" t="s">
        <v>1814</v>
      </c>
    </row>
    <row r="43" spans="1:11" x14ac:dyDescent="0.25">
      <c r="B43" s="105" t="s">
        <v>1816</v>
      </c>
    </row>
    <row r="44" spans="1:11" x14ac:dyDescent="0.25">
      <c r="B44" s="105" t="s">
        <v>1815</v>
      </c>
    </row>
    <row r="45" spans="1:11" x14ac:dyDescent="0.25">
      <c r="B45" s="105" t="s">
        <v>1817</v>
      </c>
    </row>
    <row r="2218" spans="81:81" x14ac:dyDescent="0.25">
      <c r="CC2218" s="106" t="s">
        <v>89</v>
      </c>
    </row>
    <row r="2219" spans="81:81" x14ac:dyDescent="0.25">
      <c r="CC2219" s="106" t="s">
        <v>54</v>
      </c>
    </row>
    <row r="2220" spans="81:81" x14ac:dyDescent="0.25">
      <c r="CC2220" s="106" t="s">
        <v>70</v>
      </c>
    </row>
    <row r="2221" spans="81:81" x14ac:dyDescent="0.25">
      <c r="CC2221" s="106" t="s">
        <v>28</v>
      </c>
    </row>
    <row r="2222" spans="81:81" x14ac:dyDescent="0.25">
      <c r="CC2222" s="106" t="s">
        <v>90</v>
      </c>
    </row>
    <row r="2223" spans="81:81" x14ac:dyDescent="0.25">
      <c r="CC2223" s="106" t="s">
        <v>91</v>
      </c>
    </row>
    <row r="2224" spans="81:81" x14ac:dyDescent="0.25">
      <c r="CC2224" s="106" t="s">
        <v>92</v>
      </c>
    </row>
    <row r="2225" spans="81:81" x14ac:dyDescent="0.25">
      <c r="CC2225" s="106" t="s">
        <v>21</v>
      </c>
    </row>
    <row r="2226" spans="81:81" x14ac:dyDescent="0.25">
      <c r="CC2226" s="106" t="s">
        <v>93</v>
      </c>
    </row>
    <row r="2227" spans="81:81" x14ac:dyDescent="0.25">
      <c r="CC2227" s="106" t="s">
        <v>78</v>
      </c>
    </row>
    <row r="2228" spans="81:81" x14ac:dyDescent="0.25">
      <c r="CC2228" s="106" t="s">
        <v>66</v>
      </c>
    </row>
    <row r="2229" spans="81:81" x14ac:dyDescent="0.25">
      <c r="CC2229" s="106" t="s">
        <v>41</v>
      </c>
    </row>
  </sheetData>
  <mergeCells count="16">
    <mergeCell ref="A33:A41"/>
    <mergeCell ref="A5:E5"/>
    <mergeCell ref="F5:K5"/>
    <mergeCell ref="A6:A7"/>
    <mergeCell ref="B6:B7"/>
    <mergeCell ref="C6:D6"/>
    <mergeCell ref="E6:E7"/>
    <mergeCell ref="F6:F7"/>
    <mergeCell ref="G6:G7"/>
    <mergeCell ref="H6:H7"/>
    <mergeCell ref="I6:I7"/>
    <mergeCell ref="J6:J7"/>
    <mergeCell ref="K6:K7"/>
    <mergeCell ref="A8:A16"/>
    <mergeCell ref="A17:A23"/>
    <mergeCell ref="A24:A32"/>
  </mergeCells>
  <conditionalFormatting sqref="A3:B3">
    <cfRule type="cellIs" dxfId="1" priority="1" stopIfTrue="1" operator="notEqual">
      <formula>""</formula>
    </cfRule>
  </conditionalFormatting>
  <dataValidations disablePrompts="1" count="1">
    <dataValidation type="list" showInputMessage="1" showErrorMessage="1" sqref="G8:G41" xr:uid="{00000000-0002-0000-0900-000000000000}">
      <formula1>$CC$2217:$CC$2229</formula1>
    </dataValidation>
  </dataValidations>
  <pageMargins left="0.7" right="0.7" top="0.75" bottom="0.75" header="0.3" footer="0.3"/>
  <pageSetup paperSize="9" orientation="portrait" verticalDpi="0" r:id="rId1"/>
  <ignoredErrors>
    <ignoredError sqref="K8:K40 K41"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C3326"/>
  <sheetViews>
    <sheetView zoomScale="50" zoomScaleNormal="50" workbookViewId="0">
      <selection sqref="A1:XFD1048576"/>
    </sheetView>
  </sheetViews>
  <sheetFormatPr baseColWidth="10" defaultColWidth="10.85546875" defaultRowHeight="15" x14ac:dyDescent="0.25"/>
  <cols>
    <col min="1" max="1" width="44.42578125" style="8" customWidth="1"/>
    <col min="2" max="2" width="35.28515625" style="8" customWidth="1"/>
    <col min="3" max="3" width="11.42578125" style="94" customWidth="1"/>
    <col min="4" max="4" width="12.140625" style="94" customWidth="1"/>
    <col min="5" max="5" width="19.28515625" style="95" customWidth="1"/>
    <col min="6" max="6" width="24.140625" style="8" customWidth="1"/>
    <col min="7" max="7" width="23.7109375" style="7" customWidth="1"/>
    <col min="8" max="8" width="13.42578125" style="96" customWidth="1"/>
    <col min="9" max="9" width="10.42578125" style="97" bestFit="1" customWidth="1"/>
    <col min="10" max="10" width="13.28515625" style="7" bestFit="1" customWidth="1"/>
    <col min="11" max="11" width="14.140625" style="7" bestFit="1" customWidth="1"/>
    <col min="12" max="16384" width="10.85546875" style="8"/>
  </cols>
  <sheetData>
    <row r="1" spans="1:11" s="5" customFormat="1" ht="21.75" thickBot="1" x14ac:dyDescent="0.4">
      <c r="A1" s="1" t="s">
        <v>0</v>
      </c>
      <c r="B1" s="2">
        <f>+SUM(K8:K36)</f>
        <v>1717590000</v>
      </c>
      <c r="C1" s="3"/>
      <c r="D1" s="3" t="s">
        <v>1</v>
      </c>
      <c r="E1" s="3"/>
      <c r="F1" s="3"/>
      <c r="G1" s="3"/>
      <c r="H1" s="3"/>
      <c r="I1" s="3"/>
      <c r="J1" s="4"/>
      <c r="K1" s="4"/>
    </row>
    <row r="2" spans="1:11" ht="15.75" customHeight="1" thickBot="1" x14ac:dyDescent="0.3">
      <c r="A2" s="6"/>
      <c r="B2" s="6"/>
      <c r="C2" s="6"/>
      <c r="D2" s="6"/>
      <c r="E2" s="6"/>
      <c r="F2" s="6"/>
      <c r="G2" s="6"/>
      <c r="H2" s="6"/>
      <c r="I2" s="6"/>
    </row>
    <row r="3" spans="1:11" ht="45.95" customHeight="1" thickBot="1" x14ac:dyDescent="0.3">
      <c r="A3" s="9" t="s">
        <v>2</v>
      </c>
      <c r="B3" s="1799" t="s">
        <v>3</v>
      </c>
      <c r="C3" s="1800"/>
      <c r="D3" s="1800"/>
      <c r="E3" s="1800"/>
      <c r="F3" s="1801"/>
      <c r="G3" s="6"/>
      <c r="H3" s="6"/>
      <c r="I3" s="6"/>
    </row>
    <row r="4" spans="1:11" ht="15.75" customHeight="1" thickBot="1" x14ac:dyDescent="0.3">
      <c r="A4" s="6"/>
      <c r="B4" s="6"/>
      <c r="C4" s="6"/>
      <c r="D4" s="6"/>
      <c r="E4" s="6"/>
      <c r="F4" s="6"/>
      <c r="G4" s="6"/>
      <c r="H4" s="6"/>
      <c r="I4" s="6"/>
    </row>
    <row r="5" spans="1:11" ht="15.75" customHeight="1" thickBot="1" x14ac:dyDescent="0.3">
      <c r="A5" s="1802" t="s">
        <v>4</v>
      </c>
      <c r="B5" s="1802"/>
      <c r="C5" s="1802"/>
      <c r="D5" s="1802"/>
      <c r="E5" s="1990"/>
      <c r="F5" s="1991" t="s">
        <v>5</v>
      </c>
      <c r="G5" s="1992"/>
      <c r="H5" s="1992"/>
      <c r="I5" s="1992"/>
      <c r="J5" s="1992"/>
      <c r="K5" s="1993"/>
    </row>
    <row r="6" spans="1:11" ht="24" customHeight="1" thickTop="1" x14ac:dyDescent="0.25">
      <c r="A6" s="1806" t="s">
        <v>6</v>
      </c>
      <c r="B6" s="1808" t="s">
        <v>4</v>
      </c>
      <c r="C6" s="1810" t="s">
        <v>7</v>
      </c>
      <c r="D6" s="1811"/>
      <c r="E6" s="1994" t="s">
        <v>8</v>
      </c>
      <c r="F6" s="1996" t="s">
        <v>9</v>
      </c>
      <c r="G6" s="1816" t="s">
        <v>10</v>
      </c>
      <c r="H6" s="1816" t="s">
        <v>11</v>
      </c>
      <c r="I6" s="1816" t="s">
        <v>12</v>
      </c>
      <c r="J6" s="1816" t="s">
        <v>13</v>
      </c>
      <c r="K6" s="1987" t="s">
        <v>14</v>
      </c>
    </row>
    <row r="7" spans="1:11" ht="32.25" customHeight="1" thickBot="1" x14ac:dyDescent="0.3">
      <c r="A7" s="1807"/>
      <c r="B7" s="1809"/>
      <c r="C7" s="10" t="s">
        <v>15</v>
      </c>
      <c r="D7" s="11" t="s">
        <v>16</v>
      </c>
      <c r="E7" s="1995"/>
      <c r="F7" s="1997"/>
      <c r="G7" s="1921"/>
      <c r="H7" s="1817"/>
      <c r="I7" s="1817"/>
      <c r="J7" s="1817"/>
      <c r="K7" s="1988"/>
    </row>
    <row r="8" spans="1:11" ht="51" x14ac:dyDescent="0.25">
      <c r="A8" s="1949" t="s">
        <v>17</v>
      </c>
      <c r="B8" s="12" t="s">
        <v>18</v>
      </c>
      <c r="C8" s="13">
        <v>42753</v>
      </c>
      <c r="D8" s="14">
        <v>42795</v>
      </c>
      <c r="E8" s="15" t="s">
        <v>19</v>
      </c>
      <c r="F8" s="1949" t="s">
        <v>20</v>
      </c>
      <c r="G8" s="1976" t="s">
        <v>21</v>
      </c>
      <c r="H8" s="1978" t="s">
        <v>22</v>
      </c>
      <c r="I8" s="1978">
        <v>1</v>
      </c>
      <c r="J8" s="1980">
        <v>9000000</v>
      </c>
      <c r="K8" s="1954">
        <f>+J8*I8</f>
        <v>9000000</v>
      </c>
    </row>
    <row r="9" spans="1:11" ht="51" x14ac:dyDescent="0.25">
      <c r="A9" s="1989"/>
      <c r="B9" s="16" t="s">
        <v>23</v>
      </c>
      <c r="C9" s="17">
        <v>42795</v>
      </c>
      <c r="D9" s="18">
        <v>42478</v>
      </c>
      <c r="E9" s="19" t="s">
        <v>24</v>
      </c>
      <c r="F9" s="1989"/>
      <c r="G9" s="1983"/>
      <c r="H9" s="1984"/>
      <c r="I9" s="1984"/>
      <c r="J9" s="1985"/>
      <c r="K9" s="1986"/>
    </row>
    <row r="10" spans="1:11" ht="30" customHeight="1" x14ac:dyDescent="0.25">
      <c r="A10" s="1989"/>
      <c r="B10" s="20" t="s">
        <v>25</v>
      </c>
      <c r="C10" s="17">
        <v>42856</v>
      </c>
      <c r="D10" s="18">
        <v>42977</v>
      </c>
      <c r="E10" s="19" t="s">
        <v>26</v>
      </c>
      <c r="F10" s="1982" t="s">
        <v>27</v>
      </c>
      <c r="G10" s="1983" t="s">
        <v>28</v>
      </c>
      <c r="H10" s="1984" t="s">
        <v>29</v>
      </c>
      <c r="I10" s="1984">
        <v>1</v>
      </c>
      <c r="J10" s="1985">
        <v>40000000</v>
      </c>
      <c r="K10" s="1986">
        <f>+J10*I10</f>
        <v>40000000</v>
      </c>
    </row>
    <row r="11" spans="1:11" ht="39" thickBot="1" x14ac:dyDescent="0.3">
      <c r="A11" s="1950"/>
      <c r="B11" s="21" t="s">
        <v>30</v>
      </c>
      <c r="C11" s="22">
        <v>42979</v>
      </c>
      <c r="D11" s="23">
        <v>43099</v>
      </c>
      <c r="E11" s="24" t="s">
        <v>26</v>
      </c>
      <c r="F11" s="1975"/>
      <c r="G11" s="1977"/>
      <c r="H11" s="1979"/>
      <c r="I11" s="1979"/>
      <c r="J11" s="1981"/>
      <c r="K11" s="1955"/>
    </row>
    <row r="12" spans="1:11" ht="27.95" customHeight="1" x14ac:dyDescent="0.25">
      <c r="A12" s="1949" t="s">
        <v>31</v>
      </c>
      <c r="B12" s="26" t="s">
        <v>32</v>
      </c>
      <c r="C12" s="13">
        <v>42860</v>
      </c>
      <c r="D12" s="27">
        <v>42977</v>
      </c>
      <c r="E12" s="15" t="s">
        <v>33</v>
      </c>
      <c r="F12" s="1974" t="s">
        <v>34</v>
      </c>
      <c r="G12" s="1976" t="s">
        <v>28</v>
      </c>
      <c r="H12" s="1978" t="s">
        <v>29</v>
      </c>
      <c r="I12" s="1978">
        <v>1</v>
      </c>
      <c r="J12" s="1980">
        <v>40000000</v>
      </c>
      <c r="K12" s="1954">
        <f>+J12*I12</f>
        <v>40000000</v>
      </c>
    </row>
    <row r="13" spans="1:11" ht="36.950000000000003" customHeight="1" thickBot="1" x14ac:dyDescent="0.3">
      <c r="A13" s="1950"/>
      <c r="B13" s="21" t="s">
        <v>35</v>
      </c>
      <c r="C13" s="22">
        <v>42979</v>
      </c>
      <c r="D13" s="23">
        <v>43099</v>
      </c>
      <c r="E13" s="24" t="s">
        <v>36</v>
      </c>
      <c r="F13" s="1975"/>
      <c r="G13" s="1977"/>
      <c r="H13" s="1979"/>
      <c r="I13" s="1979"/>
      <c r="J13" s="1981"/>
      <c r="K13" s="1955"/>
    </row>
    <row r="14" spans="1:11" ht="27.95" customHeight="1" x14ac:dyDescent="0.25">
      <c r="A14" s="1956" t="s">
        <v>37</v>
      </c>
      <c r="B14" s="1959" t="s">
        <v>38</v>
      </c>
      <c r="C14" s="1961">
        <v>42750</v>
      </c>
      <c r="D14" s="1963">
        <v>43008</v>
      </c>
      <c r="E14" s="1965" t="s">
        <v>39</v>
      </c>
      <c r="F14" s="1967" t="s">
        <v>40</v>
      </c>
      <c r="G14" s="1959" t="s">
        <v>41</v>
      </c>
      <c r="H14" s="1971" t="s">
        <v>22</v>
      </c>
      <c r="I14" s="1971">
        <v>1</v>
      </c>
      <c r="J14" s="1943">
        <v>50000000</v>
      </c>
      <c r="K14" s="1946">
        <f>+J14*I14</f>
        <v>50000000</v>
      </c>
    </row>
    <row r="15" spans="1:11" x14ac:dyDescent="0.25">
      <c r="A15" s="1957"/>
      <c r="B15" s="1960"/>
      <c r="C15" s="1962"/>
      <c r="D15" s="1964"/>
      <c r="E15" s="1966"/>
      <c r="F15" s="1968"/>
      <c r="G15" s="1960"/>
      <c r="H15" s="1972"/>
      <c r="I15" s="1972"/>
      <c r="J15" s="1944"/>
      <c r="K15" s="1947"/>
    </row>
    <row r="16" spans="1:11" ht="26.25" thickBot="1" x14ac:dyDescent="0.3">
      <c r="A16" s="1958"/>
      <c r="B16" s="28" t="s">
        <v>42</v>
      </c>
      <c r="C16" s="29">
        <v>43009</v>
      </c>
      <c r="D16" s="30">
        <v>43039</v>
      </c>
      <c r="E16" s="31" t="s">
        <v>43</v>
      </c>
      <c r="F16" s="1969"/>
      <c r="G16" s="1970"/>
      <c r="H16" s="1973"/>
      <c r="I16" s="1973"/>
      <c r="J16" s="1945"/>
      <c r="K16" s="1948"/>
    </row>
    <row r="17" spans="1:11" ht="51" x14ac:dyDescent="0.25">
      <c r="A17" s="1790" t="s">
        <v>44</v>
      </c>
      <c r="B17" s="32" t="s">
        <v>45</v>
      </c>
      <c r="C17" s="33">
        <v>42754</v>
      </c>
      <c r="D17" s="33">
        <v>42902</v>
      </c>
      <c r="E17" s="1798" t="s">
        <v>39</v>
      </c>
      <c r="F17" s="34" t="s">
        <v>46</v>
      </c>
      <c r="G17" s="26" t="s">
        <v>28</v>
      </c>
      <c r="H17" s="35" t="s">
        <v>22</v>
      </c>
      <c r="I17" s="35">
        <v>90</v>
      </c>
      <c r="J17" s="36">
        <v>120000</v>
      </c>
      <c r="K17" s="37">
        <f t="shared" ref="K17:K80" si="0">+J17*I17</f>
        <v>10800000</v>
      </c>
    </row>
    <row r="18" spans="1:11" x14ac:dyDescent="0.25">
      <c r="A18" s="1791"/>
      <c r="B18" s="38" t="s">
        <v>47</v>
      </c>
      <c r="C18" s="39">
        <v>42905</v>
      </c>
      <c r="D18" s="39">
        <v>42900</v>
      </c>
      <c r="E18" s="1614"/>
      <c r="F18" s="40" t="s">
        <v>48</v>
      </c>
      <c r="G18" s="20" t="s">
        <v>21</v>
      </c>
      <c r="H18" s="41" t="s">
        <v>22</v>
      </c>
      <c r="I18" s="41">
        <v>2</v>
      </c>
      <c r="J18" s="42">
        <v>44000000</v>
      </c>
      <c r="K18" s="43">
        <f t="shared" si="0"/>
        <v>88000000</v>
      </c>
    </row>
    <row r="19" spans="1:11" ht="15.75" thickBot="1" x14ac:dyDescent="0.3">
      <c r="A19" s="1792"/>
      <c r="B19" s="44" t="s">
        <v>49</v>
      </c>
      <c r="C19" s="45">
        <v>42968</v>
      </c>
      <c r="D19" s="45">
        <v>43099</v>
      </c>
      <c r="E19" s="1789"/>
      <c r="F19" s="46" t="s">
        <v>50</v>
      </c>
      <c r="G19" s="21" t="s">
        <v>21</v>
      </c>
      <c r="H19" s="47" t="s">
        <v>22</v>
      </c>
      <c r="I19" s="47">
        <v>1</v>
      </c>
      <c r="J19" s="48">
        <v>44000000</v>
      </c>
      <c r="K19" s="49">
        <f t="shared" si="0"/>
        <v>44000000</v>
      </c>
    </row>
    <row r="20" spans="1:11" ht="51" x14ac:dyDescent="0.25">
      <c r="A20" s="1949" t="s">
        <v>51</v>
      </c>
      <c r="B20" s="26" t="s">
        <v>52</v>
      </c>
      <c r="C20" s="13">
        <v>42891</v>
      </c>
      <c r="D20" s="27">
        <v>43099</v>
      </c>
      <c r="E20" s="50" t="s">
        <v>39</v>
      </c>
      <c r="F20" s="51" t="s">
        <v>53</v>
      </c>
      <c r="G20" s="26" t="s">
        <v>54</v>
      </c>
      <c r="H20" s="35" t="s">
        <v>55</v>
      </c>
      <c r="I20" s="35">
        <v>1</v>
      </c>
      <c r="J20" s="36">
        <v>20000000</v>
      </c>
      <c r="K20" s="37">
        <f t="shared" si="0"/>
        <v>20000000</v>
      </c>
    </row>
    <row r="21" spans="1:11" ht="39" thickBot="1" x14ac:dyDescent="0.3">
      <c r="A21" s="1950"/>
      <c r="B21" s="28" t="s">
        <v>56</v>
      </c>
      <c r="C21" s="22">
        <v>42891</v>
      </c>
      <c r="D21" s="23">
        <v>43099</v>
      </c>
      <c r="E21" s="52" t="s">
        <v>57</v>
      </c>
      <c r="F21" s="53" t="s">
        <v>58</v>
      </c>
      <c r="G21" s="21" t="s">
        <v>54</v>
      </c>
      <c r="H21" s="47" t="s">
        <v>55</v>
      </c>
      <c r="I21" s="47">
        <v>1</v>
      </c>
      <c r="J21" s="48">
        <v>20000000</v>
      </c>
      <c r="K21" s="49">
        <f t="shared" si="0"/>
        <v>20000000</v>
      </c>
    </row>
    <row r="22" spans="1:11" ht="39" thickBot="1" x14ac:dyDescent="0.3">
      <c r="A22" s="54" t="s">
        <v>59</v>
      </c>
      <c r="B22" s="55" t="s">
        <v>60</v>
      </c>
      <c r="C22" s="56">
        <v>42415</v>
      </c>
      <c r="D22" s="56">
        <v>42719</v>
      </c>
      <c r="E22" s="57" t="s">
        <v>39</v>
      </c>
      <c r="F22" s="58" t="s">
        <v>61</v>
      </c>
      <c r="G22" s="55" t="s">
        <v>28</v>
      </c>
      <c r="H22" s="59" t="s">
        <v>22</v>
      </c>
      <c r="I22" s="59">
        <v>90</v>
      </c>
      <c r="J22" s="60">
        <v>111000</v>
      </c>
      <c r="K22" s="61">
        <f t="shared" si="0"/>
        <v>9990000</v>
      </c>
    </row>
    <row r="23" spans="1:11" ht="51" x14ac:dyDescent="0.25">
      <c r="A23" s="1951" t="s">
        <v>62</v>
      </c>
      <c r="B23" s="1703" t="s">
        <v>63</v>
      </c>
      <c r="C23" s="33">
        <v>42430</v>
      </c>
      <c r="D23" s="33" t="s">
        <v>64</v>
      </c>
      <c r="E23" s="32" t="s">
        <v>64</v>
      </c>
      <c r="F23" s="32" t="s">
        <v>65</v>
      </c>
      <c r="G23" s="32" t="s">
        <v>66</v>
      </c>
      <c r="H23" s="63" t="s">
        <v>22</v>
      </c>
      <c r="I23" s="63">
        <v>1</v>
      </c>
      <c r="J23" s="64">
        <v>22000000</v>
      </c>
      <c r="K23" s="65">
        <f t="shared" si="0"/>
        <v>22000000</v>
      </c>
    </row>
    <row r="24" spans="1:11" ht="25.5" x14ac:dyDescent="0.25">
      <c r="A24" s="1952"/>
      <c r="B24" s="1556"/>
      <c r="C24" s="39">
        <v>42430</v>
      </c>
      <c r="D24" s="39" t="s">
        <v>64</v>
      </c>
      <c r="E24" s="38" t="s">
        <v>64</v>
      </c>
      <c r="F24" s="38" t="s">
        <v>67</v>
      </c>
      <c r="G24" s="38" t="s">
        <v>66</v>
      </c>
      <c r="H24" s="67" t="s">
        <v>22</v>
      </c>
      <c r="I24" s="67">
        <v>1</v>
      </c>
      <c r="J24" s="68">
        <v>6000000</v>
      </c>
      <c r="K24" s="69">
        <f t="shared" si="0"/>
        <v>6000000</v>
      </c>
    </row>
    <row r="25" spans="1:11" ht="25.5" x14ac:dyDescent="0.25">
      <c r="A25" s="1952"/>
      <c r="B25" s="1556" t="s">
        <v>68</v>
      </c>
      <c r="C25" s="39">
        <v>42753</v>
      </c>
      <c r="D25" s="39">
        <v>42753</v>
      </c>
      <c r="E25" s="38" t="s">
        <v>39</v>
      </c>
      <c r="F25" s="38" t="s">
        <v>69</v>
      </c>
      <c r="G25" s="38" t="s">
        <v>70</v>
      </c>
      <c r="H25" s="67" t="s">
        <v>22</v>
      </c>
      <c r="I25" s="67">
        <v>1</v>
      </c>
      <c r="J25" s="68">
        <v>60000000</v>
      </c>
      <c r="K25" s="69">
        <f t="shared" si="0"/>
        <v>60000000</v>
      </c>
    </row>
    <row r="26" spans="1:11" ht="25.5" x14ac:dyDescent="0.25">
      <c r="A26" s="1952"/>
      <c r="B26" s="1556"/>
      <c r="C26" s="39">
        <v>42753</v>
      </c>
      <c r="D26" s="39">
        <v>42753</v>
      </c>
      <c r="E26" s="38" t="s">
        <v>39</v>
      </c>
      <c r="F26" s="38" t="s">
        <v>71</v>
      </c>
      <c r="G26" s="38" t="s">
        <v>70</v>
      </c>
      <c r="H26" s="67" t="s">
        <v>22</v>
      </c>
      <c r="I26" s="67">
        <v>1</v>
      </c>
      <c r="J26" s="68">
        <v>15000000</v>
      </c>
      <c r="K26" s="69">
        <f t="shared" si="0"/>
        <v>15000000</v>
      </c>
    </row>
    <row r="27" spans="1:11" x14ac:dyDescent="0.25">
      <c r="A27" s="1952"/>
      <c r="B27" s="1556" t="s">
        <v>72</v>
      </c>
      <c r="C27" s="39">
        <v>42401</v>
      </c>
      <c r="D27" s="39">
        <v>42767</v>
      </c>
      <c r="E27" s="38" t="s">
        <v>73</v>
      </c>
      <c r="F27" s="38" t="s">
        <v>74</v>
      </c>
      <c r="G27" s="38" t="s">
        <v>28</v>
      </c>
      <c r="H27" s="67" t="s">
        <v>29</v>
      </c>
      <c r="I27" s="67">
        <v>1</v>
      </c>
      <c r="J27" s="68">
        <v>180000000</v>
      </c>
      <c r="K27" s="69">
        <f t="shared" si="0"/>
        <v>180000000</v>
      </c>
    </row>
    <row r="28" spans="1:11" x14ac:dyDescent="0.25">
      <c r="A28" s="1952"/>
      <c r="B28" s="1556"/>
      <c r="C28" s="39">
        <v>42370</v>
      </c>
      <c r="D28" s="39">
        <v>42767</v>
      </c>
      <c r="E28" s="38" t="s">
        <v>73</v>
      </c>
      <c r="F28" s="38" t="s">
        <v>75</v>
      </c>
      <c r="G28" s="38" t="s">
        <v>28</v>
      </c>
      <c r="H28" s="67" t="s">
        <v>29</v>
      </c>
      <c r="I28" s="67">
        <v>3</v>
      </c>
      <c r="J28" s="68">
        <v>36000000</v>
      </c>
      <c r="K28" s="69">
        <f t="shared" si="0"/>
        <v>108000000</v>
      </c>
    </row>
    <row r="29" spans="1:11" ht="65.099999999999994" customHeight="1" x14ac:dyDescent="0.25">
      <c r="A29" s="1952"/>
      <c r="B29" s="38" t="s">
        <v>76</v>
      </c>
      <c r="C29" s="39">
        <v>42753</v>
      </c>
      <c r="D29" s="39">
        <v>43099</v>
      </c>
      <c r="E29" s="38" t="s">
        <v>39</v>
      </c>
      <c r="F29" s="38" t="s">
        <v>77</v>
      </c>
      <c r="G29" s="38" t="s">
        <v>78</v>
      </c>
      <c r="H29" s="67" t="s">
        <v>22</v>
      </c>
      <c r="I29" s="67">
        <v>1</v>
      </c>
      <c r="J29" s="68">
        <v>600000000</v>
      </c>
      <c r="K29" s="69">
        <f t="shared" si="0"/>
        <v>600000000</v>
      </c>
    </row>
    <row r="30" spans="1:11" ht="25.5" x14ac:dyDescent="0.25">
      <c r="A30" s="1952"/>
      <c r="B30" s="38" t="s">
        <v>79</v>
      </c>
      <c r="C30" s="39">
        <v>42887</v>
      </c>
      <c r="D30" s="39">
        <v>43009</v>
      </c>
      <c r="E30" s="38" t="s">
        <v>39</v>
      </c>
      <c r="F30" s="38" t="s">
        <v>80</v>
      </c>
      <c r="G30" s="38" t="s">
        <v>54</v>
      </c>
      <c r="H30" s="67" t="s">
        <v>81</v>
      </c>
      <c r="I30" s="67">
        <v>60</v>
      </c>
      <c r="J30" s="68">
        <v>4000000</v>
      </c>
      <c r="K30" s="69">
        <f t="shared" si="0"/>
        <v>240000000</v>
      </c>
    </row>
    <row r="31" spans="1:11" ht="51" x14ac:dyDescent="0.25">
      <c r="A31" s="1952"/>
      <c r="B31" s="38" t="s">
        <v>82</v>
      </c>
      <c r="C31" s="39">
        <v>42753</v>
      </c>
      <c r="D31" s="39">
        <v>43099</v>
      </c>
      <c r="E31" s="38" t="s">
        <v>57</v>
      </c>
      <c r="F31" s="38" t="s">
        <v>82</v>
      </c>
      <c r="G31" s="38" t="s">
        <v>21</v>
      </c>
      <c r="H31" s="67" t="s">
        <v>22</v>
      </c>
      <c r="I31" s="67">
        <v>11</v>
      </c>
      <c r="J31" s="68">
        <v>4000000</v>
      </c>
      <c r="K31" s="69">
        <f>+J31*I31</f>
        <v>44000000</v>
      </c>
    </row>
    <row r="32" spans="1:11" ht="25.5" x14ac:dyDescent="0.25">
      <c r="A32" s="1952"/>
      <c r="B32" s="38" t="s">
        <v>83</v>
      </c>
      <c r="C32" s="39">
        <v>42753</v>
      </c>
      <c r="D32" s="39">
        <v>43099</v>
      </c>
      <c r="E32" s="38" t="s">
        <v>39</v>
      </c>
      <c r="F32" s="38" t="s">
        <v>83</v>
      </c>
      <c r="G32" s="38" t="s">
        <v>21</v>
      </c>
      <c r="H32" s="67" t="s">
        <v>22</v>
      </c>
      <c r="I32" s="67">
        <v>11</v>
      </c>
      <c r="J32" s="68">
        <v>3000000</v>
      </c>
      <c r="K32" s="69">
        <f>+J32*I32</f>
        <v>33000000</v>
      </c>
    </row>
    <row r="33" spans="1:11" ht="25.5" x14ac:dyDescent="0.25">
      <c r="A33" s="1952"/>
      <c r="B33" s="38" t="s">
        <v>84</v>
      </c>
      <c r="C33" s="39">
        <v>42753</v>
      </c>
      <c r="D33" s="39">
        <v>43099</v>
      </c>
      <c r="E33" s="38" t="s">
        <v>39</v>
      </c>
      <c r="F33" s="38" t="s">
        <v>85</v>
      </c>
      <c r="G33" s="38" t="s">
        <v>21</v>
      </c>
      <c r="H33" s="67" t="s">
        <v>22</v>
      </c>
      <c r="I33" s="67">
        <v>11</v>
      </c>
      <c r="J33" s="68">
        <v>3000000</v>
      </c>
      <c r="K33" s="69">
        <f>+J33*I33</f>
        <v>33000000</v>
      </c>
    </row>
    <row r="34" spans="1:11" ht="26.25" x14ac:dyDescent="0.25">
      <c r="A34" s="1952"/>
      <c r="B34" s="70" t="s">
        <v>86</v>
      </c>
      <c r="C34" s="39">
        <v>42753</v>
      </c>
      <c r="D34" s="39">
        <v>43099</v>
      </c>
      <c r="E34" s="38" t="s">
        <v>39</v>
      </c>
      <c r="F34" s="38" t="s">
        <v>86</v>
      </c>
      <c r="G34" s="38" t="s">
        <v>21</v>
      </c>
      <c r="H34" s="67" t="s">
        <v>22</v>
      </c>
      <c r="I34" s="67">
        <v>11</v>
      </c>
      <c r="J34" s="68">
        <v>1600000</v>
      </c>
      <c r="K34" s="69">
        <f t="shared" si="0"/>
        <v>17600000</v>
      </c>
    </row>
    <row r="35" spans="1:11" ht="26.25" x14ac:dyDescent="0.25">
      <c r="A35" s="1952"/>
      <c r="B35" s="70" t="s">
        <v>87</v>
      </c>
      <c r="C35" s="39">
        <v>42753</v>
      </c>
      <c r="D35" s="39">
        <v>43099</v>
      </c>
      <c r="E35" s="38" t="s">
        <v>39</v>
      </c>
      <c r="F35" s="38" t="s">
        <v>86</v>
      </c>
      <c r="G35" s="38" t="s">
        <v>21</v>
      </c>
      <c r="H35" s="67" t="s">
        <v>22</v>
      </c>
      <c r="I35" s="67">
        <v>11</v>
      </c>
      <c r="J35" s="68">
        <v>1600000</v>
      </c>
      <c r="K35" s="69">
        <f t="shared" si="0"/>
        <v>17600000</v>
      </c>
    </row>
    <row r="36" spans="1:11" ht="27" thickBot="1" x14ac:dyDescent="0.3">
      <c r="A36" s="1953"/>
      <c r="B36" s="72" t="s">
        <v>88</v>
      </c>
      <c r="C36" s="45">
        <v>42887</v>
      </c>
      <c r="D36" s="45">
        <v>43099</v>
      </c>
      <c r="E36" s="44" t="s">
        <v>39</v>
      </c>
      <c r="F36" s="44" t="s">
        <v>86</v>
      </c>
      <c r="G36" s="44" t="s">
        <v>21</v>
      </c>
      <c r="H36" s="73" t="s">
        <v>22</v>
      </c>
      <c r="I36" s="73">
        <v>6</v>
      </c>
      <c r="J36" s="74">
        <v>1600000</v>
      </c>
      <c r="K36" s="75">
        <f t="shared" si="0"/>
        <v>9600000</v>
      </c>
    </row>
    <row r="37" spans="1:11" x14ac:dyDescent="0.25">
      <c r="A37" s="76"/>
      <c r="B37" s="76"/>
      <c r="C37" s="77"/>
      <c r="D37" s="78"/>
      <c r="E37" s="79"/>
      <c r="F37" s="80"/>
      <c r="G37" s="81"/>
      <c r="H37" s="81"/>
      <c r="I37" s="82"/>
      <c r="J37" s="83"/>
      <c r="K37" s="84">
        <f t="shared" si="0"/>
        <v>0</v>
      </c>
    </row>
    <row r="38" spans="1:11" x14ac:dyDescent="0.25">
      <c r="A38" s="85"/>
      <c r="B38" s="85"/>
      <c r="C38" s="86"/>
      <c r="D38" s="87"/>
      <c r="E38" s="88"/>
      <c r="F38" s="89"/>
      <c r="G38" s="90"/>
      <c r="H38" s="90"/>
      <c r="I38" s="91"/>
      <c r="J38" s="92"/>
      <c r="K38" s="93">
        <f t="shared" si="0"/>
        <v>0</v>
      </c>
    </row>
    <row r="39" spans="1:11" x14ac:dyDescent="0.25">
      <c r="A39" s="85"/>
      <c r="B39" s="85"/>
      <c r="C39" s="86"/>
      <c r="D39" s="87"/>
      <c r="E39" s="88"/>
      <c r="F39" s="89"/>
      <c r="G39" s="90"/>
      <c r="H39" s="90"/>
      <c r="I39" s="91"/>
      <c r="J39" s="92"/>
      <c r="K39" s="93">
        <f t="shared" si="0"/>
        <v>0</v>
      </c>
    </row>
    <row r="40" spans="1:11" x14ac:dyDescent="0.25">
      <c r="A40" s="85"/>
      <c r="B40" s="85"/>
      <c r="C40" s="86"/>
      <c r="D40" s="87"/>
      <c r="E40" s="88"/>
      <c r="F40" s="89"/>
      <c r="G40" s="90"/>
      <c r="H40" s="90"/>
      <c r="I40" s="91"/>
      <c r="J40" s="92"/>
      <c r="K40" s="93">
        <f t="shared" si="0"/>
        <v>0</v>
      </c>
    </row>
    <row r="41" spans="1:11" x14ac:dyDescent="0.25">
      <c r="A41" s="85"/>
      <c r="B41" s="85"/>
      <c r="C41" s="86"/>
      <c r="D41" s="87"/>
      <c r="E41" s="88"/>
      <c r="F41" s="89"/>
      <c r="G41" s="90"/>
      <c r="H41" s="90"/>
      <c r="I41" s="91"/>
      <c r="J41" s="92"/>
      <c r="K41" s="93">
        <f t="shared" si="0"/>
        <v>0</v>
      </c>
    </row>
    <row r="42" spans="1:11" x14ac:dyDescent="0.25">
      <c r="A42" s="85"/>
      <c r="B42" s="85"/>
      <c r="C42" s="86"/>
      <c r="D42" s="87"/>
      <c r="E42" s="88"/>
      <c r="F42" s="89"/>
      <c r="G42" s="90"/>
      <c r="H42" s="90"/>
      <c r="I42" s="91"/>
      <c r="J42" s="92"/>
      <c r="K42" s="93">
        <f t="shared" si="0"/>
        <v>0</v>
      </c>
    </row>
    <row r="43" spans="1:11" x14ac:dyDescent="0.25">
      <c r="A43" s="85"/>
      <c r="B43" s="85"/>
      <c r="C43" s="86"/>
      <c r="D43" s="87"/>
      <c r="E43" s="88"/>
      <c r="F43" s="89"/>
      <c r="G43" s="90"/>
      <c r="H43" s="90"/>
      <c r="I43" s="91"/>
      <c r="J43" s="92"/>
      <c r="K43" s="93">
        <f t="shared" si="0"/>
        <v>0</v>
      </c>
    </row>
    <row r="44" spans="1:11" x14ac:dyDescent="0.25">
      <c r="A44" s="85"/>
      <c r="B44" s="85"/>
      <c r="C44" s="86"/>
      <c r="D44" s="87"/>
      <c r="E44" s="88"/>
      <c r="F44" s="89"/>
      <c r="G44" s="90"/>
      <c r="H44" s="90"/>
      <c r="I44" s="91"/>
      <c r="J44" s="92"/>
      <c r="K44" s="93">
        <f t="shared" si="0"/>
        <v>0</v>
      </c>
    </row>
    <row r="45" spans="1:11" x14ac:dyDescent="0.25">
      <c r="A45" s="85"/>
      <c r="B45" s="85"/>
      <c r="C45" s="86"/>
      <c r="D45" s="87"/>
      <c r="E45" s="88"/>
      <c r="F45" s="89"/>
      <c r="G45" s="90"/>
      <c r="H45" s="90"/>
      <c r="I45" s="91"/>
      <c r="J45" s="92"/>
      <c r="K45" s="93">
        <f t="shared" si="0"/>
        <v>0</v>
      </c>
    </row>
    <row r="46" spans="1:11" x14ac:dyDescent="0.25">
      <c r="A46" s="85"/>
      <c r="B46" s="85"/>
      <c r="C46" s="86"/>
      <c r="D46" s="87"/>
      <c r="E46" s="88"/>
      <c r="F46" s="89"/>
      <c r="G46" s="90"/>
      <c r="H46" s="90"/>
      <c r="I46" s="91"/>
      <c r="J46" s="92"/>
      <c r="K46" s="93">
        <f t="shared" si="0"/>
        <v>0</v>
      </c>
    </row>
    <row r="47" spans="1:11" x14ac:dyDescent="0.25">
      <c r="A47" s="85"/>
      <c r="B47" s="85"/>
      <c r="C47" s="86"/>
      <c r="D47" s="87"/>
      <c r="E47" s="88"/>
      <c r="F47" s="89"/>
      <c r="G47" s="90"/>
      <c r="H47" s="90"/>
      <c r="I47" s="91"/>
      <c r="J47" s="92"/>
      <c r="K47" s="93">
        <f t="shared" si="0"/>
        <v>0</v>
      </c>
    </row>
    <row r="48" spans="1:11" x14ac:dyDescent="0.25">
      <c r="A48" s="85"/>
      <c r="B48" s="85"/>
      <c r="C48" s="86"/>
      <c r="D48" s="87"/>
      <c r="E48" s="88"/>
      <c r="F48" s="89"/>
      <c r="G48" s="90"/>
      <c r="H48" s="90"/>
      <c r="I48" s="91"/>
      <c r="J48" s="92"/>
      <c r="K48" s="93">
        <f t="shared" si="0"/>
        <v>0</v>
      </c>
    </row>
    <row r="49" spans="1:11" x14ac:dyDescent="0.25">
      <c r="A49" s="85"/>
      <c r="B49" s="85"/>
      <c r="C49" s="86"/>
      <c r="D49" s="87"/>
      <c r="E49" s="88"/>
      <c r="F49" s="89"/>
      <c r="G49" s="90"/>
      <c r="H49" s="90"/>
      <c r="I49" s="91"/>
      <c r="J49" s="92"/>
      <c r="K49" s="93">
        <f t="shared" si="0"/>
        <v>0</v>
      </c>
    </row>
    <row r="50" spans="1:11" x14ac:dyDescent="0.25">
      <c r="A50" s="85"/>
      <c r="B50" s="85"/>
      <c r="C50" s="86"/>
      <c r="D50" s="87"/>
      <c r="E50" s="88"/>
      <c r="F50" s="89"/>
      <c r="G50" s="90"/>
      <c r="H50" s="90"/>
      <c r="I50" s="91"/>
      <c r="J50" s="92"/>
      <c r="K50" s="93">
        <f t="shared" si="0"/>
        <v>0</v>
      </c>
    </row>
    <row r="51" spans="1:11" x14ac:dyDescent="0.25">
      <c r="A51" s="85"/>
      <c r="B51" s="85"/>
      <c r="C51" s="86"/>
      <c r="D51" s="87"/>
      <c r="E51" s="88"/>
      <c r="F51" s="89"/>
      <c r="G51" s="90"/>
      <c r="H51" s="90"/>
      <c r="I51" s="91"/>
      <c r="J51" s="92"/>
      <c r="K51" s="93">
        <f t="shared" si="0"/>
        <v>0</v>
      </c>
    </row>
    <row r="52" spans="1:11" x14ac:dyDescent="0.25">
      <c r="A52" s="85"/>
      <c r="B52" s="85"/>
      <c r="C52" s="86"/>
      <c r="D52" s="87"/>
      <c r="E52" s="88"/>
      <c r="F52" s="89"/>
      <c r="G52" s="90"/>
      <c r="H52" s="90"/>
      <c r="I52" s="91"/>
      <c r="J52" s="92"/>
      <c r="K52" s="93">
        <f t="shared" si="0"/>
        <v>0</v>
      </c>
    </row>
    <row r="53" spans="1:11" x14ac:dyDescent="0.25">
      <c r="A53" s="85"/>
      <c r="B53" s="85"/>
      <c r="C53" s="86"/>
      <c r="D53" s="87"/>
      <c r="E53" s="88"/>
      <c r="F53" s="89"/>
      <c r="G53" s="90"/>
      <c r="H53" s="90"/>
      <c r="I53" s="91"/>
      <c r="J53" s="92"/>
      <c r="K53" s="93">
        <f t="shared" si="0"/>
        <v>0</v>
      </c>
    </row>
    <row r="54" spans="1:11" x14ac:dyDescent="0.25">
      <c r="A54" s="85"/>
      <c r="B54" s="85"/>
      <c r="C54" s="86"/>
      <c r="D54" s="87"/>
      <c r="E54" s="88"/>
      <c r="F54" s="89"/>
      <c r="G54" s="90"/>
      <c r="H54" s="90"/>
      <c r="I54" s="91"/>
      <c r="J54" s="92"/>
      <c r="K54" s="93">
        <f t="shared" si="0"/>
        <v>0</v>
      </c>
    </row>
    <row r="55" spans="1:11" x14ac:dyDescent="0.25">
      <c r="A55" s="85"/>
      <c r="B55" s="85"/>
      <c r="C55" s="86"/>
      <c r="D55" s="87"/>
      <c r="E55" s="88"/>
      <c r="F55" s="89"/>
      <c r="G55" s="90"/>
      <c r="H55" s="90"/>
      <c r="I55" s="91"/>
      <c r="J55" s="92"/>
      <c r="K55" s="93">
        <f t="shared" si="0"/>
        <v>0</v>
      </c>
    </row>
    <row r="56" spans="1:11" x14ac:dyDescent="0.25">
      <c r="A56" s="85"/>
      <c r="B56" s="85"/>
      <c r="C56" s="86"/>
      <c r="D56" s="87"/>
      <c r="E56" s="88"/>
      <c r="F56" s="89"/>
      <c r="G56" s="90"/>
      <c r="H56" s="90"/>
      <c r="I56" s="91"/>
      <c r="J56" s="92"/>
      <c r="K56" s="93">
        <f t="shared" si="0"/>
        <v>0</v>
      </c>
    </row>
    <row r="57" spans="1:11" x14ac:dyDescent="0.25">
      <c r="A57" s="85"/>
      <c r="B57" s="85"/>
      <c r="C57" s="86"/>
      <c r="D57" s="87"/>
      <c r="E57" s="88"/>
      <c r="F57" s="89"/>
      <c r="G57" s="90"/>
      <c r="H57" s="90"/>
      <c r="I57" s="91"/>
      <c r="J57" s="92"/>
      <c r="K57" s="93">
        <f t="shared" si="0"/>
        <v>0</v>
      </c>
    </row>
    <row r="58" spans="1:11" x14ac:dyDescent="0.25">
      <c r="A58" s="85"/>
      <c r="B58" s="85"/>
      <c r="C58" s="86"/>
      <c r="D58" s="87"/>
      <c r="E58" s="88"/>
      <c r="F58" s="89"/>
      <c r="G58" s="90"/>
      <c r="H58" s="90"/>
      <c r="I58" s="91"/>
      <c r="J58" s="92"/>
      <c r="K58" s="93">
        <f t="shared" si="0"/>
        <v>0</v>
      </c>
    </row>
    <row r="59" spans="1:11" x14ac:dyDescent="0.25">
      <c r="A59" s="85"/>
      <c r="B59" s="85"/>
      <c r="C59" s="86"/>
      <c r="D59" s="87"/>
      <c r="E59" s="88"/>
      <c r="F59" s="89"/>
      <c r="G59" s="90"/>
      <c r="H59" s="90"/>
      <c r="I59" s="91"/>
      <c r="J59" s="92"/>
      <c r="K59" s="93">
        <f t="shared" si="0"/>
        <v>0</v>
      </c>
    </row>
    <row r="60" spans="1:11" x14ac:dyDescent="0.25">
      <c r="A60" s="85"/>
      <c r="B60" s="85"/>
      <c r="C60" s="86"/>
      <c r="D60" s="87"/>
      <c r="E60" s="88"/>
      <c r="F60" s="89"/>
      <c r="G60" s="90"/>
      <c r="H60" s="90"/>
      <c r="I60" s="91"/>
      <c r="J60" s="92"/>
      <c r="K60" s="93">
        <f t="shared" si="0"/>
        <v>0</v>
      </c>
    </row>
    <row r="61" spans="1:11" x14ac:dyDescent="0.25">
      <c r="A61" s="85"/>
      <c r="B61" s="85"/>
      <c r="C61" s="86"/>
      <c r="D61" s="87"/>
      <c r="E61" s="88"/>
      <c r="F61" s="89"/>
      <c r="G61" s="90"/>
      <c r="H61" s="90"/>
      <c r="I61" s="91"/>
      <c r="J61" s="92"/>
      <c r="K61" s="93">
        <f t="shared" si="0"/>
        <v>0</v>
      </c>
    </row>
    <row r="62" spans="1:11" x14ac:dyDescent="0.25">
      <c r="A62" s="85"/>
      <c r="B62" s="85"/>
      <c r="C62" s="86"/>
      <c r="D62" s="87"/>
      <c r="E62" s="88"/>
      <c r="F62" s="89"/>
      <c r="G62" s="90"/>
      <c r="H62" s="90"/>
      <c r="I62" s="91"/>
      <c r="J62" s="92"/>
      <c r="K62" s="93">
        <f t="shared" si="0"/>
        <v>0</v>
      </c>
    </row>
    <row r="63" spans="1:11" x14ac:dyDescent="0.25">
      <c r="A63" s="85"/>
      <c r="B63" s="85"/>
      <c r="C63" s="86"/>
      <c r="D63" s="87"/>
      <c r="E63" s="88"/>
      <c r="F63" s="89"/>
      <c r="G63" s="90"/>
      <c r="H63" s="90"/>
      <c r="I63" s="91"/>
      <c r="J63" s="92"/>
      <c r="K63" s="93">
        <f t="shared" si="0"/>
        <v>0</v>
      </c>
    </row>
    <row r="64" spans="1:11" x14ac:dyDescent="0.25">
      <c r="A64" s="85"/>
      <c r="B64" s="85"/>
      <c r="C64" s="86"/>
      <c r="D64" s="87"/>
      <c r="E64" s="88"/>
      <c r="F64" s="89"/>
      <c r="G64" s="90"/>
      <c r="H64" s="90"/>
      <c r="I64" s="91"/>
      <c r="J64" s="92"/>
      <c r="K64" s="93">
        <f t="shared" si="0"/>
        <v>0</v>
      </c>
    </row>
    <row r="65" spans="1:11" x14ac:dyDescent="0.25">
      <c r="A65" s="85"/>
      <c r="B65" s="85"/>
      <c r="C65" s="86"/>
      <c r="D65" s="87"/>
      <c r="E65" s="88"/>
      <c r="F65" s="89"/>
      <c r="G65" s="90"/>
      <c r="H65" s="90"/>
      <c r="I65" s="91"/>
      <c r="J65" s="92"/>
      <c r="K65" s="93">
        <f t="shared" si="0"/>
        <v>0</v>
      </c>
    </row>
    <row r="66" spans="1:11" x14ac:dyDescent="0.25">
      <c r="A66" s="85"/>
      <c r="B66" s="85"/>
      <c r="C66" s="86"/>
      <c r="D66" s="87"/>
      <c r="E66" s="88"/>
      <c r="F66" s="89"/>
      <c r="G66" s="90"/>
      <c r="H66" s="90"/>
      <c r="I66" s="91"/>
      <c r="J66" s="92"/>
      <c r="K66" s="93">
        <f t="shared" si="0"/>
        <v>0</v>
      </c>
    </row>
    <row r="67" spans="1:11" x14ac:dyDescent="0.25">
      <c r="A67" s="85"/>
      <c r="B67" s="85"/>
      <c r="C67" s="86"/>
      <c r="D67" s="87"/>
      <c r="E67" s="88"/>
      <c r="F67" s="89"/>
      <c r="G67" s="90"/>
      <c r="H67" s="90"/>
      <c r="I67" s="91"/>
      <c r="J67" s="92"/>
      <c r="K67" s="93">
        <f t="shared" si="0"/>
        <v>0</v>
      </c>
    </row>
    <row r="68" spans="1:11" x14ac:dyDescent="0.25">
      <c r="A68" s="85"/>
      <c r="B68" s="85"/>
      <c r="C68" s="86"/>
      <c r="D68" s="87"/>
      <c r="E68" s="88"/>
      <c r="F68" s="89"/>
      <c r="G68" s="90"/>
      <c r="H68" s="90"/>
      <c r="I68" s="91"/>
      <c r="J68" s="92"/>
      <c r="K68" s="93">
        <f t="shared" si="0"/>
        <v>0</v>
      </c>
    </row>
    <row r="69" spans="1:11" x14ac:dyDescent="0.25">
      <c r="A69" s="85"/>
      <c r="B69" s="85"/>
      <c r="C69" s="86"/>
      <c r="D69" s="87"/>
      <c r="E69" s="88"/>
      <c r="F69" s="89"/>
      <c r="G69" s="90"/>
      <c r="H69" s="90"/>
      <c r="I69" s="91"/>
      <c r="J69" s="92"/>
      <c r="K69" s="93">
        <f t="shared" si="0"/>
        <v>0</v>
      </c>
    </row>
    <row r="70" spans="1:11" x14ac:dyDescent="0.25">
      <c r="A70" s="85"/>
      <c r="B70" s="85"/>
      <c r="C70" s="86"/>
      <c r="D70" s="87"/>
      <c r="E70" s="88"/>
      <c r="F70" s="89"/>
      <c r="G70" s="90"/>
      <c r="H70" s="90"/>
      <c r="I70" s="91"/>
      <c r="J70" s="92"/>
      <c r="K70" s="93">
        <f t="shared" si="0"/>
        <v>0</v>
      </c>
    </row>
    <row r="71" spans="1:11" x14ac:dyDescent="0.25">
      <c r="A71" s="85"/>
      <c r="B71" s="85"/>
      <c r="C71" s="86"/>
      <c r="D71" s="87"/>
      <c r="E71" s="88"/>
      <c r="F71" s="89"/>
      <c r="G71" s="90"/>
      <c r="H71" s="90"/>
      <c r="I71" s="91"/>
      <c r="J71" s="92"/>
      <c r="K71" s="93">
        <f t="shared" si="0"/>
        <v>0</v>
      </c>
    </row>
    <row r="72" spans="1:11" x14ac:dyDescent="0.25">
      <c r="A72" s="85"/>
      <c r="B72" s="85"/>
      <c r="C72" s="86"/>
      <c r="D72" s="87"/>
      <c r="E72" s="88"/>
      <c r="F72" s="89"/>
      <c r="G72" s="90"/>
      <c r="H72" s="90"/>
      <c r="I72" s="91"/>
      <c r="J72" s="92"/>
      <c r="K72" s="93">
        <f t="shared" si="0"/>
        <v>0</v>
      </c>
    </row>
    <row r="73" spans="1:11" x14ac:dyDescent="0.25">
      <c r="A73" s="85"/>
      <c r="B73" s="85"/>
      <c r="C73" s="86"/>
      <c r="D73" s="87"/>
      <c r="E73" s="88"/>
      <c r="F73" s="89"/>
      <c r="G73" s="90"/>
      <c r="H73" s="90"/>
      <c r="I73" s="91"/>
      <c r="J73" s="92"/>
      <c r="K73" s="93">
        <f t="shared" si="0"/>
        <v>0</v>
      </c>
    </row>
    <row r="74" spans="1:11" x14ac:dyDescent="0.25">
      <c r="A74" s="85"/>
      <c r="B74" s="85"/>
      <c r="C74" s="86"/>
      <c r="D74" s="87"/>
      <c r="E74" s="88"/>
      <c r="F74" s="89"/>
      <c r="G74" s="90"/>
      <c r="H74" s="90"/>
      <c r="I74" s="91"/>
      <c r="J74" s="92"/>
      <c r="K74" s="93">
        <f t="shared" si="0"/>
        <v>0</v>
      </c>
    </row>
    <row r="75" spans="1:11" x14ac:dyDescent="0.25">
      <c r="A75" s="85"/>
      <c r="B75" s="85"/>
      <c r="C75" s="86"/>
      <c r="D75" s="87"/>
      <c r="E75" s="88"/>
      <c r="F75" s="89"/>
      <c r="G75" s="90"/>
      <c r="H75" s="90"/>
      <c r="I75" s="91"/>
      <c r="J75" s="92"/>
      <c r="K75" s="93">
        <f t="shared" si="0"/>
        <v>0</v>
      </c>
    </row>
    <row r="76" spans="1:11" x14ac:dyDescent="0.25">
      <c r="A76" s="85"/>
      <c r="B76" s="85"/>
      <c r="C76" s="86"/>
      <c r="D76" s="87"/>
      <c r="E76" s="88"/>
      <c r="F76" s="89"/>
      <c r="G76" s="90"/>
      <c r="H76" s="90"/>
      <c r="I76" s="91"/>
      <c r="J76" s="92"/>
      <c r="K76" s="93">
        <f t="shared" si="0"/>
        <v>0</v>
      </c>
    </row>
    <row r="77" spans="1:11" x14ac:dyDescent="0.25">
      <c r="A77" s="85"/>
      <c r="B77" s="85"/>
      <c r="C77" s="86"/>
      <c r="D77" s="87"/>
      <c r="E77" s="88"/>
      <c r="F77" s="89"/>
      <c r="G77" s="90"/>
      <c r="H77" s="90"/>
      <c r="I77" s="91"/>
      <c r="J77" s="92"/>
      <c r="K77" s="93">
        <f t="shared" si="0"/>
        <v>0</v>
      </c>
    </row>
    <row r="78" spans="1:11" x14ac:dyDescent="0.25">
      <c r="A78" s="85"/>
      <c r="B78" s="85"/>
      <c r="C78" s="86"/>
      <c r="D78" s="87"/>
      <c r="E78" s="88"/>
      <c r="F78" s="89"/>
      <c r="G78" s="90"/>
      <c r="H78" s="90"/>
      <c r="I78" s="91"/>
      <c r="J78" s="92"/>
      <c r="K78" s="93">
        <f t="shared" si="0"/>
        <v>0</v>
      </c>
    </row>
    <row r="79" spans="1:11" x14ac:dyDescent="0.25">
      <c r="A79" s="85"/>
      <c r="B79" s="85"/>
      <c r="C79" s="86"/>
      <c r="D79" s="87"/>
      <c r="E79" s="88"/>
      <c r="F79" s="89"/>
      <c r="G79" s="90"/>
      <c r="H79" s="90"/>
      <c r="I79" s="91"/>
      <c r="J79" s="92"/>
      <c r="K79" s="93">
        <f t="shared" si="0"/>
        <v>0</v>
      </c>
    </row>
    <row r="80" spans="1:11" x14ac:dyDescent="0.25">
      <c r="A80" s="85"/>
      <c r="B80" s="85"/>
      <c r="C80" s="86"/>
      <c r="D80" s="87"/>
      <c r="E80" s="88"/>
      <c r="F80" s="89"/>
      <c r="G80" s="90"/>
      <c r="H80" s="90"/>
      <c r="I80" s="91"/>
      <c r="J80" s="92"/>
      <c r="K80" s="93">
        <f t="shared" si="0"/>
        <v>0</v>
      </c>
    </row>
    <row r="81" spans="1:11" x14ac:dyDescent="0.25">
      <c r="A81" s="85"/>
      <c r="B81" s="85"/>
      <c r="C81" s="86"/>
      <c r="D81" s="87"/>
      <c r="E81" s="88"/>
      <c r="F81" s="89"/>
      <c r="G81" s="90"/>
      <c r="H81" s="90"/>
      <c r="I81" s="91"/>
      <c r="J81" s="92"/>
      <c r="K81" s="93">
        <f t="shared" ref="K81:K145" si="1">+J81*I81</f>
        <v>0</v>
      </c>
    </row>
    <row r="82" spans="1:11" x14ac:dyDescent="0.25">
      <c r="A82" s="85"/>
      <c r="B82" s="85"/>
      <c r="C82" s="86"/>
      <c r="D82" s="87"/>
      <c r="E82" s="88"/>
      <c r="F82" s="89"/>
      <c r="G82" s="90"/>
      <c r="H82" s="90"/>
      <c r="I82" s="91"/>
      <c r="J82" s="92"/>
      <c r="K82" s="93">
        <f t="shared" si="1"/>
        <v>0</v>
      </c>
    </row>
    <row r="83" spans="1:11" x14ac:dyDescent="0.25">
      <c r="A83" s="85"/>
      <c r="B83" s="85"/>
      <c r="C83" s="86"/>
      <c r="D83" s="87"/>
      <c r="E83" s="88"/>
      <c r="F83" s="89"/>
      <c r="G83" s="90"/>
      <c r="H83" s="90"/>
      <c r="I83" s="91"/>
      <c r="J83" s="92"/>
      <c r="K83" s="93">
        <f t="shared" si="1"/>
        <v>0</v>
      </c>
    </row>
    <row r="84" spans="1:11" x14ac:dyDescent="0.25">
      <c r="A84" s="85"/>
      <c r="B84" s="85"/>
      <c r="C84" s="86"/>
      <c r="D84" s="87"/>
      <c r="E84" s="88"/>
      <c r="F84" s="89"/>
      <c r="G84" s="90"/>
      <c r="H84" s="90"/>
      <c r="I84" s="91"/>
      <c r="J84" s="92"/>
      <c r="K84" s="93">
        <f t="shared" si="1"/>
        <v>0</v>
      </c>
    </row>
    <row r="85" spans="1:11" x14ac:dyDescent="0.25">
      <c r="A85" s="85"/>
      <c r="B85" s="85"/>
      <c r="C85" s="86"/>
      <c r="D85" s="87"/>
      <c r="E85" s="88"/>
      <c r="F85" s="89"/>
      <c r="G85" s="90"/>
      <c r="H85" s="90"/>
      <c r="I85" s="91"/>
      <c r="J85" s="92"/>
      <c r="K85" s="93">
        <f t="shared" si="1"/>
        <v>0</v>
      </c>
    </row>
    <row r="86" spans="1:11" x14ac:dyDescent="0.25">
      <c r="A86" s="85"/>
      <c r="B86" s="85"/>
      <c r="C86" s="86"/>
      <c r="D86" s="87"/>
      <c r="E86" s="88"/>
      <c r="F86" s="89"/>
      <c r="G86" s="90"/>
      <c r="H86" s="90"/>
      <c r="I86" s="91"/>
      <c r="J86" s="92"/>
      <c r="K86" s="93">
        <f t="shared" si="1"/>
        <v>0</v>
      </c>
    </row>
    <row r="87" spans="1:11" x14ac:dyDescent="0.25">
      <c r="A87" s="85"/>
      <c r="B87" s="85"/>
      <c r="C87" s="86"/>
      <c r="D87" s="87"/>
      <c r="E87" s="88"/>
      <c r="F87" s="89"/>
      <c r="G87" s="90"/>
      <c r="H87" s="90"/>
      <c r="I87" s="91"/>
      <c r="J87" s="92"/>
      <c r="K87" s="93">
        <f t="shared" si="1"/>
        <v>0</v>
      </c>
    </row>
    <row r="88" spans="1:11" x14ac:dyDescent="0.25">
      <c r="A88" s="85"/>
      <c r="B88" s="85"/>
      <c r="C88" s="86"/>
      <c r="D88" s="87"/>
      <c r="E88" s="88"/>
      <c r="F88" s="89"/>
      <c r="G88" s="90"/>
      <c r="H88" s="90"/>
      <c r="I88" s="91"/>
      <c r="J88" s="92"/>
      <c r="K88" s="93">
        <f t="shared" si="1"/>
        <v>0</v>
      </c>
    </row>
    <row r="89" spans="1:11" x14ac:dyDescent="0.25">
      <c r="A89" s="85"/>
      <c r="B89" s="85"/>
      <c r="C89" s="86"/>
      <c r="D89" s="87"/>
      <c r="E89" s="88"/>
      <c r="F89" s="89"/>
      <c r="G89" s="90"/>
      <c r="H89" s="90"/>
      <c r="I89" s="91"/>
      <c r="J89" s="92"/>
      <c r="K89" s="93">
        <f t="shared" si="1"/>
        <v>0</v>
      </c>
    </row>
    <row r="90" spans="1:11" x14ac:dyDescent="0.25">
      <c r="A90" s="85"/>
      <c r="B90" s="85"/>
      <c r="C90" s="86"/>
      <c r="D90" s="87"/>
      <c r="E90" s="88"/>
      <c r="F90" s="89"/>
      <c r="G90" s="90"/>
      <c r="H90" s="90"/>
      <c r="I90" s="91"/>
      <c r="J90" s="92"/>
      <c r="K90" s="93">
        <f t="shared" si="1"/>
        <v>0</v>
      </c>
    </row>
    <row r="91" spans="1:11" x14ac:dyDescent="0.25">
      <c r="A91" s="85"/>
      <c r="B91" s="85"/>
      <c r="C91" s="86"/>
      <c r="D91" s="87"/>
      <c r="E91" s="88"/>
      <c r="F91" s="89"/>
      <c r="G91" s="90"/>
      <c r="H91" s="90"/>
      <c r="I91" s="91"/>
      <c r="J91" s="92"/>
      <c r="K91" s="93">
        <f t="shared" si="1"/>
        <v>0</v>
      </c>
    </row>
    <row r="92" spans="1:11" x14ac:dyDescent="0.25">
      <c r="A92" s="85"/>
      <c r="B92" s="85"/>
      <c r="C92" s="86"/>
      <c r="D92" s="87"/>
      <c r="E92" s="88"/>
      <c r="F92" s="89"/>
      <c r="G92" s="90"/>
      <c r="H92" s="90"/>
      <c r="I92" s="91"/>
      <c r="J92" s="92"/>
      <c r="K92" s="93">
        <f t="shared" si="1"/>
        <v>0</v>
      </c>
    </row>
    <row r="93" spans="1:11" x14ac:dyDescent="0.25">
      <c r="A93" s="85"/>
      <c r="B93" s="85"/>
      <c r="C93" s="86"/>
      <c r="D93" s="87"/>
      <c r="E93" s="88"/>
      <c r="F93" s="89"/>
      <c r="G93" s="90"/>
      <c r="H93" s="90"/>
      <c r="I93" s="91"/>
      <c r="J93" s="92"/>
      <c r="K93" s="93">
        <f t="shared" si="1"/>
        <v>0</v>
      </c>
    </row>
    <row r="94" spans="1:11" x14ac:dyDescent="0.25">
      <c r="A94" s="85"/>
      <c r="B94" s="85"/>
      <c r="C94" s="86"/>
      <c r="D94" s="87"/>
      <c r="E94" s="88"/>
      <c r="F94" s="89"/>
      <c r="G94" s="90"/>
      <c r="H94" s="90"/>
      <c r="I94" s="91"/>
      <c r="J94" s="92"/>
      <c r="K94" s="93">
        <f t="shared" si="1"/>
        <v>0</v>
      </c>
    </row>
    <row r="95" spans="1:11" x14ac:dyDescent="0.25">
      <c r="A95" s="85"/>
      <c r="B95" s="85"/>
      <c r="C95" s="86"/>
      <c r="D95" s="87"/>
      <c r="E95" s="88"/>
      <c r="F95" s="89"/>
      <c r="G95" s="90"/>
      <c r="H95" s="90"/>
      <c r="I95" s="91"/>
      <c r="J95" s="92"/>
      <c r="K95" s="93">
        <f t="shared" si="1"/>
        <v>0</v>
      </c>
    </row>
    <row r="96" spans="1:11" x14ac:dyDescent="0.25">
      <c r="A96" s="85"/>
      <c r="B96" s="85"/>
      <c r="C96" s="86"/>
      <c r="D96" s="87"/>
      <c r="E96" s="88"/>
      <c r="F96" s="89"/>
      <c r="G96" s="90"/>
      <c r="H96" s="90"/>
      <c r="I96" s="91"/>
      <c r="J96" s="92"/>
      <c r="K96" s="93">
        <f t="shared" si="1"/>
        <v>0</v>
      </c>
    </row>
    <row r="97" spans="1:11" x14ac:dyDescent="0.25">
      <c r="A97" s="85"/>
      <c r="B97" s="85"/>
      <c r="C97" s="86"/>
      <c r="D97" s="87"/>
      <c r="E97" s="88"/>
      <c r="F97" s="89"/>
      <c r="G97" s="90"/>
      <c r="H97" s="90"/>
      <c r="I97" s="91"/>
      <c r="J97" s="92"/>
      <c r="K97" s="93">
        <f t="shared" si="1"/>
        <v>0</v>
      </c>
    </row>
    <row r="98" spans="1:11" x14ac:dyDescent="0.25">
      <c r="A98" s="85"/>
      <c r="B98" s="85"/>
      <c r="C98" s="86"/>
      <c r="D98" s="87"/>
      <c r="E98" s="88"/>
      <c r="F98" s="89"/>
      <c r="G98" s="90"/>
      <c r="H98" s="90"/>
      <c r="I98" s="91"/>
      <c r="J98" s="92"/>
      <c r="K98" s="93">
        <f t="shared" si="1"/>
        <v>0</v>
      </c>
    </row>
    <row r="99" spans="1:11" x14ac:dyDescent="0.25">
      <c r="A99" s="85"/>
      <c r="B99" s="85"/>
      <c r="C99" s="86"/>
      <c r="D99" s="87"/>
      <c r="E99" s="88"/>
      <c r="F99" s="89"/>
      <c r="G99" s="90"/>
      <c r="H99" s="90"/>
      <c r="I99" s="91"/>
      <c r="J99" s="92"/>
      <c r="K99" s="93">
        <f t="shared" si="1"/>
        <v>0</v>
      </c>
    </row>
    <row r="100" spans="1:11" x14ac:dyDescent="0.25">
      <c r="A100" s="85"/>
      <c r="B100" s="85"/>
      <c r="C100" s="86"/>
      <c r="D100" s="87"/>
      <c r="E100" s="88"/>
      <c r="F100" s="89"/>
      <c r="G100" s="90"/>
      <c r="H100" s="90"/>
      <c r="I100" s="91"/>
      <c r="J100" s="92"/>
      <c r="K100" s="93">
        <f t="shared" si="1"/>
        <v>0</v>
      </c>
    </row>
    <row r="101" spans="1:11" x14ac:dyDescent="0.25">
      <c r="A101" s="85"/>
      <c r="B101" s="85"/>
      <c r="C101" s="86"/>
      <c r="D101" s="87"/>
      <c r="E101" s="88"/>
      <c r="F101" s="89"/>
      <c r="G101" s="90"/>
      <c r="H101" s="90"/>
      <c r="I101" s="91"/>
      <c r="J101" s="92"/>
      <c r="K101" s="93">
        <f t="shared" si="1"/>
        <v>0</v>
      </c>
    </row>
    <row r="102" spans="1:11" x14ac:dyDescent="0.25">
      <c r="A102" s="85"/>
      <c r="B102" s="85"/>
      <c r="C102" s="86"/>
      <c r="D102" s="87"/>
      <c r="E102" s="88"/>
      <c r="F102" s="89"/>
      <c r="G102" s="90"/>
      <c r="H102" s="90"/>
      <c r="I102" s="91"/>
      <c r="J102" s="92"/>
      <c r="K102" s="93">
        <f t="shared" si="1"/>
        <v>0</v>
      </c>
    </row>
    <row r="103" spans="1:11" x14ac:dyDescent="0.25">
      <c r="A103" s="85"/>
      <c r="B103" s="85"/>
      <c r="C103" s="86"/>
      <c r="D103" s="87"/>
      <c r="E103" s="88"/>
      <c r="F103" s="89"/>
      <c r="G103" s="90"/>
      <c r="H103" s="90"/>
      <c r="I103" s="91"/>
      <c r="J103" s="92"/>
      <c r="K103" s="93">
        <f t="shared" si="1"/>
        <v>0</v>
      </c>
    </row>
    <row r="104" spans="1:11" x14ac:dyDescent="0.25">
      <c r="A104" s="85"/>
      <c r="B104" s="85"/>
      <c r="C104" s="86"/>
      <c r="D104" s="87"/>
      <c r="E104" s="88"/>
      <c r="F104" s="89"/>
      <c r="G104" s="90"/>
      <c r="H104" s="90"/>
      <c r="I104" s="91"/>
      <c r="J104" s="92"/>
      <c r="K104" s="93">
        <f t="shared" si="1"/>
        <v>0</v>
      </c>
    </row>
    <row r="105" spans="1:11" x14ac:dyDescent="0.25">
      <c r="A105" s="85"/>
      <c r="B105" s="85"/>
      <c r="C105" s="86"/>
      <c r="D105" s="87"/>
      <c r="E105" s="88"/>
      <c r="F105" s="89"/>
      <c r="G105" s="90"/>
      <c r="H105" s="90"/>
      <c r="I105" s="91"/>
      <c r="J105" s="92"/>
      <c r="K105" s="93">
        <f t="shared" si="1"/>
        <v>0</v>
      </c>
    </row>
    <row r="106" spans="1:11" x14ac:dyDescent="0.25">
      <c r="A106" s="85"/>
      <c r="B106" s="85"/>
      <c r="C106" s="86"/>
      <c r="D106" s="87"/>
      <c r="E106" s="88"/>
      <c r="F106" s="89"/>
      <c r="G106" s="90"/>
      <c r="H106" s="90"/>
      <c r="I106" s="91"/>
      <c r="J106" s="92"/>
      <c r="K106" s="93">
        <f t="shared" si="1"/>
        <v>0</v>
      </c>
    </row>
    <row r="107" spans="1:11" x14ac:dyDescent="0.25">
      <c r="A107" s="85"/>
      <c r="B107" s="85"/>
      <c r="C107" s="86"/>
      <c r="D107" s="87"/>
      <c r="E107" s="88"/>
      <c r="F107" s="89"/>
      <c r="G107" s="90"/>
      <c r="H107" s="90"/>
      <c r="I107" s="91"/>
      <c r="J107" s="92"/>
      <c r="K107" s="93">
        <f t="shared" si="1"/>
        <v>0</v>
      </c>
    </row>
    <row r="108" spans="1:11" x14ac:dyDescent="0.25">
      <c r="A108" s="85"/>
      <c r="B108" s="85"/>
      <c r="C108" s="86"/>
      <c r="D108" s="87"/>
      <c r="E108" s="88"/>
      <c r="F108" s="89"/>
      <c r="G108" s="90"/>
      <c r="H108" s="90"/>
      <c r="I108" s="91"/>
      <c r="J108" s="92"/>
      <c r="K108" s="93">
        <f t="shared" si="1"/>
        <v>0</v>
      </c>
    </row>
    <row r="109" spans="1:11" x14ac:dyDescent="0.25">
      <c r="A109" s="85"/>
      <c r="B109" s="85"/>
      <c r="C109" s="86"/>
      <c r="D109" s="87"/>
      <c r="E109" s="88"/>
      <c r="F109" s="89"/>
      <c r="G109" s="90"/>
      <c r="H109" s="90"/>
      <c r="I109" s="91"/>
      <c r="J109" s="92"/>
      <c r="K109" s="93">
        <f t="shared" si="1"/>
        <v>0</v>
      </c>
    </row>
    <row r="110" spans="1:11" x14ac:dyDescent="0.25">
      <c r="A110" s="85"/>
      <c r="B110" s="85"/>
      <c r="C110" s="86"/>
      <c r="D110" s="87"/>
      <c r="E110" s="88"/>
      <c r="F110" s="89"/>
      <c r="G110" s="90"/>
      <c r="H110" s="90"/>
      <c r="I110" s="91"/>
      <c r="J110" s="92"/>
      <c r="K110" s="93">
        <f t="shared" si="1"/>
        <v>0</v>
      </c>
    </row>
    <row r="111" spans="1:11" x14ac:dyDescent="0.25">
      <c r="A111" s="85"/>
      <c r="B111" s="85"/>
      <c r="C111" s="86"/>
      <c r="D111" s="87"/>
      <c r="E111" s="88"/>
      <c r="F111" s="89"/>
      <c r="G111" s="90"/>
      <c r="H111" s="90"/>
      <c r="I111" s="91"/>
      <c r="J111" s="92"/>
      <c r="K111" s="93">
        <f t="shared" si="1"/>
        <v>0</v>
      </c>
    </row>
    <row r="112" spans="1:11" x14ac:dyDescent="0.25">
      <c r="A112" s="85"/>
      <c r="B112" s="85"/>
      <c r="C112" s="86"/>
      <c r="D112" s="87"/>
      <c r="E112" s="88"/>
      <c r="F112" s="89"/>
      <c r="G112" s="90"/>
      <c r="H112" s="90"/>
      <c r="I112" s="91"/>
      <c r="J112" s="92"/>
      <c r="K112" s="93">
        <f t="shared" si="1"/>
        <v>0</v>
      </c>
    </row>
    <row r="113" spans="1:11" x14ac:dyDescent="0.25">
      <c r="A113" s="85"/>
      <c r="B113" s="85"/>
      <c r="C113" s="86"/>
      <c r="D113" s="87"/>
      <c r="E113" s="88"/>
      <c r="F113" s="89"/>
      <c r="G113" s="90"/>
      <c r="H113" s="90"/>
      <c r="I113" s="91"/>
      <c r="J113" s="92"/>
      <c r="K113" s="93">
        <f t="shared" si="1"/>
        <v>0</v>
      </c>
    </row>
    <row r="114" spans="1:11" x14ac:dyDescent="0.25">
      <c r="A114" s="85"/>
      <c r="B114" s="85"/>
      <c r="C114" s="86"/>
      <c r="D114" s="87"/>
      <c r="E114" s="88"/>
      <c r="F114" s="89"/>
      <c r="G114" s="90"/>
      <c r="H114" s="90"/>
      <c r="I114" s="91"/>
      <c r="J114" s="92"/>
      <c r="K114" s="93">
        <f t="shared" si="1"/>
        <v>0</v>
      </c>
    </row>
    <row r="115" spans="1:11" x14ac:dyDescent="0.25">
      <c r="A115" s="85"/>
      <c r="B115" s="85"/>
      <c r="C115" s="86"/>
      <c r="D115" s="87"/>
      <c r="E115" s="88"/>
      <c r="F115" s="89"/>
      <c r="G115" s="90"/>
      <c r="H115" s="90"/>
      <c r="I115" s="91"/>
      <c r="J115" s="92"/>
      <c r="K115" s="93">
        <f t="shared" si="1"/>
        <v>0</v>
      </c>
    </row>
    <row r="116" spans="1:11" x14ac:dyDescent="0.25">
      <c r="A116" s="85"/>
      <c r="B116" s="85"/>
      <c r="C116" s="86"/>
      <c r="D116" s="87"/>
      <c r="E116" s="88"/>
      <c r="F116" s="89"/>
      <c r="G116" s="90"/>
      <c r="H116" s="90"/>
      <c r="I116" s="91"/>
      <c r="J116" s="92"/>
      <c r="K116" s="93">
        <f t="shared" si="1"/>
        <v>0</v>
      </c>
    </row>
    <row r="117" spans="1:11" x14ac:dyDescent="0.25">
      <c r="A117" s="85"/>
      <c r="B117" s="85"/>
      <c r="C117" s="86"/>
      <c r="D117" s="87"/>
      <c r="E117" s="88"/>
      <c r="F117" s="89"/>
      <c r="G117" s="90"/>
      <c r="H117" s="90"/>
      <c r="I117" s="91"/>
      <c r="J117" s="92"/>
      <c r="K117" s="93">
        <f t="shared" si="1"/>
        <v>0</v>
      </c>
    </row>
    <row r="118" spans="1:11" x14ac:dyDescent="0.25">
      <c r="A118" s="85"/>
      <c r="B118" s="85"/>
      <c r="C118" s="86"/>
      <c r="D118" s="87"/>
      <c r="E118" s="88"/>
      <c r="F118" s="89"/>
      <c r="G118" s="90"/>
      <c r="H118" s="90"/>
      <c r="I118" s="91"/>
      <c r="J118" s="92"/>
      <c r="K118" s="93">
        <f t="shared" si="1"/>
        <v>0</v>
      </c>
    </row>
    <row r="119" spans="1:11" x14ac:dyDescent="0.25">
      <c r="A119" s="85"/>
      <c r="B119" s="85"/>
      <c r="C119" s="86"/>
      <c r="D119" s="87"/>
      <c r="E119" s="88"/>
      <c r="F119" s="89"/>
      <c r="G119" s="90"/>
      <c r="H119" s="90"/>
      <c r="I119" s="91"/>
      <c r="J119" s="92"/>
      <c r="K119" s="93">
        <f t="shared" si="1"/>
        <v>0</v>
      </c>
    </row>
    <row r="120" spans="1:11" x14ac:dyDescent="0.25">
      <c r="A120" s="85"/>
      <c r="B120" s="85"/>
      <c r="C120" s="86"/>
      <c r="D120" s="87"/>
      <c r="E120" s="88"/>
      <c r="F120" s="89"/>
      <c r="G120" s="90"/>
      <c r="H120" s="90"/>
      <c r="I120" s="91"/>
      <c r="J120" s="92"/>
      <c r="K120" s="93">
        <f t="shared" si="1"/>
        <v>0</v>
      </c>
    </row>
    <row r="121" spans="1:11" x14ac:dyDescent="0.25">
      <c r="A121" s="85"/>
      <c r="B121" s="85"/>
      <c r="C121" s="86"/>
      <c r="D121" s="87"/>
      <c r="E121" s="88"/>
      <c r="F121" s="89"/>
      <c r="G121" s="90"/>
      <c r="H121" s="90"/>
      <c r="I121" s="91"/>
      <c r="J121" s="92"/>
      <c r="K121" s="93">
        <f t="shared" si="1"/>
        <v>0</v>
      </c>
    </row>
    <row r="122" spans="1:11" x14ac:dyDescent="0.25">
      <c r="A122" s="85"/>
      <c r="B122" s="85"/>
      <c r="C122" s="86"/>
      <c r="D122" s="87"/>
      <c r="E122" s="88"/>
      <c r="F122" s="89"/>
      <c r="G122" s="90"/>
      <c r="H122" s="90"/>
      <c r="I122" s="91"/>
      <c r="J122" s="92"/>
      <c r="K122" s="93">
        <f t="shared" si="1"/>
        <v>0</v>
      </c>
    </row>
    <row r="123" spans="1:11" x14ac:dyDescent="0.25">
      <c r="A123" s="85"/>
      <c r="B123" s="85"/>
      <c r="C123" s="86"/>
      <c r="D123" s="87"/>
      <c r="E123" s="88"/>
      <c r="F123" s="89"/>
      <c r="G123" s="90"/>
      <c r="H123" s="90"/>
      <c r="I123" s="91"/>
      <c r="J123" s="92"/>
      <c r="K123" s="93">
        <f t="shared" si="1"/>
        <v>0</v>
      </c>
    </row>
    <row r="124" spans="1:11" x14ac:dyDescent="0.25">
      <c r="A124" s="85"/>
      <c r="B124" s="85"/>
      <c r="C124" s="86"/>
      <c r="D124" s="87"/>
      <c r="E124" s="88"/>
      <c r="F124" s="89"/>
      <c r="G124" s="90"/>
      <c r="H124" s="90"/>
      <c r="I124" s="91"/>
      <c r="J124" s="92"/>
      <c r="K124" s="93">
        <f t="shared" si="1"/>
        <v>0</v>
      </c>
    </row>
    <row r="125" spans="1:11" x14ac:dyDescent="0.25">
      <c r="A125" s="85"/>
      <c r="B125" s="85"/>
      <c r="C125" s="86"/>
      <c r="D125" s="87"/>
      <c r="E125" s="88"/>
      <c r="F125" s="89"/>
      <c r="G125" s="90"/>
      <c r="H125" s="90"/>
      <c r="I125" s="91"/>
      <c r="J125" s="92"/>
      <c r="K125" s="93">
        <f t="shared" si="1"/>
        <v>0</v>
      </c>
    </row>
    <row r="126" spans="1:11" x14ac:dyDescent="0.25">
      <c r="A126" s="85"/>
      <c r="B126" s="85"/>
      <c r="C126" s="86"/>
      <c r="D126" s="87"/>
      <c r="E126" s="88"/>
      <c r="F126" s="89"/>
      <c r="G126" s="90"/>
      <c r="H126" s="90"/>
      <c r="I126" s="91"/>
      <c r="J126" s="92"/>
      <c r="K126" s="93">
        <f t="shared" si="1"/>
        <v>0</v>
      </c>
    </row>
    <row r="127" spans="1:11" x14ac:dyDescent="0.25">
      <c r="A127" s="85"/>
      <c r="B127" s="85"/>
      <c r="C127" s="86"/>
      <c r="D127" s="87"/>
      <c r="E127" s="88"/>
      <c r="F127" s="89"/>
      <c r="G127" s="90"/>
      <c r="H127" s="90"/>
      <c r="I127" s="91"/>
      <c r="J127" s="92"/>
      <c r="K127" s="93">
        <f t="shared" si="1"/>
        <v>0</v>
      </c>
    </row>
    <row r="128" spans="1:11" x14ac:dyDescent="0.25">
      <c r="A128" s="85"/>
      <c r="B128" s="85"/>
      <c r="C128" s="86"/>
      <c r="D128" s="87"/>
      <c r="E128" s="88"/>
      <c r="F128" s="89"/>
      <c r="G128" s="90"/>
      <c r="H128" s="90"/>
      <c r="I128" s="91"/>
      <c r="J128" s="92"/>
      <c r="K128" s="93">
        <f t="shared" si="1"/>
        <v>0</v>
      </c>
    </row>
    <row r="129" spans="1:11" x14ac:dyDescent="0.25">
      <c r="A129" s="85"/>
      <c r="B129" s="85"/>
      <c r="C129" s="86"/>
      <c r="D129" s="87"/>
      <c r="E129" s="88"/>
      <c r="F129" s="89"/>
      <c r="G129" s="90"/>
      <c r="H129" s="90"/>
      <c r="I129" s="91"/>
      <c r="J129" s="92"/>
      <c r="K129" s="93">
        <f t="shared" si="1"/>
        <v>0</v>
      </c>
    </row>
    <row r="130" spans="1:11" x14ac:dyDescent="0.25">
      <c r="A130" s="85"/>
      <c r="B130" s="85"/>
      <c r="C130" s="86"/>
      <c r="D130" s="87"/>
      <c r="E130" s="88"/>
      <c r="F130" s="89"/>
      <c r="G130" s="90"/>
      <c r="H130" s="90"/>
      <c r="I130" s="91"/>
      <c r="J130" s="92"/>
      <c r="K130" s="93">
        <f t="shared" si="1"/>
        <v>0</v>
      </c>
    </row>
    <row r="131" spans="1:11" x14ac:dyDescent="0.25">
      <c r="A131" s="85"/>
      <c r="B131" s="85"/>
      <c r="C131" s="86"/>
      <c r="D131" s="87"/>
      <c r="E131" s="88"/>
      <c r="F131" s="89"/>
      <c r="G131" s="90"/>
      <c r="H131" s="90"/>
      <c r="I131" s="91"/>
      <c r="J131" s="92"/>
      <c r="K131" s="93">
        <f t="shared" si="1"/>
        <v>0</v>
      </c>
    </row>
    <row r="132" spans="1:11" x14ac:dyDescent="0.25">
      <c r="A132" s="85"/>
      <c r="B132" s="85"/>
      <c r="C132" s="86"/>
      <c r="D132" s="87"/>
      <c r="E132" s="88"/>
      <c r="F132" s="89"/>
      <c r="G132" s="90"/>
      <c r="H132" s="90"/>
      <c r="I132" s="91"/>
      <c r="J132" s="92"/>
      <c r="K132" s="93">
        <f t="shared" si="1"/>
        <v>0</v>
      </c>
    </row>
    <row r="133" spans="1:11" x14ac:dyDescent="0.25">
      <c r="A133" s="85"/>
      <c r="B133" s="85"/>
      <c r="C133" s="86"/>
      <c r="D133" s="87"/>
      <c r="E133" s="88"/>
      <c r="F133" s="89"/>
      <c r="G133" s="90"/>
      <c r="H133" s="90"/>
      <c r="I133" s="91"/>
      <c r="J133" s="92"/>
      <c r="K133" s="93">
        <f t="shared" si="1"/>
        <v>0</v>
      </c>
    </row>
    <row r="134" spans="1:11" x14ac:dyDescent="0.25">
      <c r="A134" s="85"/>
      <c r="B134" s="85"/>
      <c r="C134" s="86"/>
      <c r="D134" s="87"/>
      <c r="E134" s="88"/>
      <c r="F134" s="89"/>
      <c r="G134" s="90"/>
      <c r="H134" s="90"/>
      <c r="I134" s="91"/>
      <c r="J134" s="92"/>
      <c r="K134" s="93">
        <f t="shared" si="1"/>
        <v>0</v>
      </c>
    </row>
    <row r="135" spans="1:11" x14ac:dyDescent="0.25">
      <c r="A135" s="85"/>
      <c r="B135" s="85"/>
      <c r="C135" s="86"/>
      <c r="D135" s="87"/>
      <c r="E135" s="88"/>
      <c r="F135" s="89"/>
      <c r="G135" s="90"/>
      <c r="H135" s="90"/>
      <c r="I135" s="91"/>
      <c r="J135" s="92"/>
      <c r="K135" s="93">
        <f t="shared" si="1"/>
        <v>0</v>
      </c>
    </row>
    <row r="136" spans="1:11" x14ac:dyDescent="0.25">
      <c r="A136" s="85"/>
      <c r="B136" s="85"/>
      <c r="C136" s="86"/>
      <c r="D136" s="87"/>
      <c r="E136" s="88"/>
      <c r="F136" s="89"/>
      <c r="G136" s="90"/>
      <c r="H136" s="90"/>
      <c r="I136" s="91"/>
      <c r="J136" s="92"/>
      <c r="K136" s="93">
        <f t="shared" si="1"/>
        <v>0</v>
      </c>
    </row>
    <row r="137" spans="1:11" x14ac:dyDescent="0.25">
      <c r="A137" s="85"/>
      <c r="B137" s="85"/>
      <c r="C137" s="86"/>
      <c r="D137" s="87"/>
      <c r="E137" s="88"/>
      <c r="F137" s="89"/>
      <c r="G137" s="90"/>
      <c r="H137" s="90"/>
      <c r="I137" s="91"/>
      <c r="J137" s="92"/>
      <c r="K137" s="93">
        <f t="shared" si="1"/>
        <v>0</v>
      </c>
    </row>
    <row r="138" spans="1:11" x14ac:dyDescent="0.25">
      <c r="A138" s="85"/>
      <c r="B138" s="85"/>
      <c r="C138" s="86"/>
      <c r="D138" s="87"/>
      <c r="E138" s="88"/>
      <c r="F138" s="89"/>
      <c r="G138" s="90"/>
      <c r="H138" s="90"/>
      <c r="I138" s="91"/>
      <c r="J138" s="92"/>
      <c r="K138" s="93">
        <f t="shared" si="1"/>
        <v>0</v>
      </c>
    </row>
    <row r="139" spans="1:11" x14ac:dyDescent="0.25">
      <c r="A139" s="85"/>
      <c r="B139" s="85"/>
      <c r="C139" s="86"/>
      <c r="D139" s="87"/>
      <c r="E139" s="88"/>
      <c r="F139" s="89"/>
      <c r="G139" s="90"/>
      <c r="H139" s="90"/>
      <c r="I139" s="91"/>
      <c r="J139" s="92"/>
      <c r="K139" s="93">
        <f t="shared" si="1"/>
        <v>0</v>
      </c>
    </row>
    <row r="140" spans="1:11" x14ac:dyDescent="0.25">
      <c r="A140" s="85"/>
      <c r="B140" s="85"/>
      <c r="C140" s="86"/>
      <c r="D140" s="87"/>
      <c r="E140" s="88"/>
      <c r="F140" s="89"/>
      <c r="G140" s="90"/>
      <c r="H140" s="90"/>
      <c r="I140" s="91"/>
      <c r="J140" s="92"/>
      <c r="K140" s="93">
        <f t="shared" si="1"/>
        <v>0</v>
      </c>
    </row>
    <row r="141" spans="1:11" x14ac:dyDescent="0.25">
      <c r="A141" s="85"/>
      <c r="B141" s="85"/>
      <c r="C141" s="86"/>
      <c r="D141" s="87"/>
      <c r="E141" s="88"/>
      <c r="F141" s="89"/>
      <c r="G141" s="90"/>
      <c r="H141" s="90"/>
      <c r="I141" s="91"/>
      <c r="J141" s="92"/>
      <c r="K141" s="93">
        <f t="shared" si="1"/>
        <v>0</v>
      </c>
    </row>
    <row r="142" spans="1:11" x14ac:dyDescent="0.25">
      <c r="A142" s="85"/>
      <c r="B142" s="85"/>
      <c r="C142" s="86"/>
      <c r="D142" s="87"/>
      <c r="E142" s="88"/>
      <c r="F142" s="89"/>
      <c r="G142" s="90"/>
      <c r="H142" s="90"/>
      <c r="I142" s="91"/>
      <c r="J142" s="92"/>
      <c r="K142" s="93">
        <f t="shared" si="1"/>
        <v>0</v>
      </c>
    </row>
    <row r="143" spans="1:11" x14ac:dyDescent="0.25">
      <c r="A143" s="85"/>
      <c r="B143" s="85"/>
      <c r="C143" s="86"/>
      <c r="D143" s="87"/>
      <c r="E143" s="88"/>
      <c r="F143" s="89"/>
      <c r="G143" s="90"/>
      <c r="H143" s="90"/>
      <c r="I143" s="91"/>
      <c r="J143" s="92"/>
      <c r="K143" s="93">
        <f t="shared" si="1"/>
        <v>0</v>
      </c>
    </row>
    <row r="144" spans="1:11" x14ac:dyDescent="0.25">
      <c r="A144" s="85"/>
      <c r="B144" s="85"/>
      <c r="C144" s="86"/>
      <c r="D144" s="87"/>
      <c r="E144" s="88"/>
      <c r="F144" s="89"/>
      <c r="G144" s="90"/>
      <c r="H144" s="90"/>
      <c r="I144" s="91"/>
      <c r="J144" s="92"/>
      <c r="K144" s="93">
        <f t="shared" si="1"/>
        <v>0</v>
      </c>
    </row>
    <row r="145" spans="1:11" x14ac:dyDescent="0.25">
      <c r="A145" s="85"/>
      <c r="B145" s="85"/>
      <c r="C145" s="86"/>
      <c r="D145" s="87"/>
      <c r="E145" s="88"/>
      <c r="F145" s="89"/>
      <c r="G145" s="90"/>
      <c r="H145" s="90"/>
      <c r="I145" s="91"/>
      <c r="J145" s="92"/>
      <c r="K145" s="93">
        <f t="shared" si="1"/>
        <v>0</v>
      </c>
    </row>
    <row r="146" spans="1:11" x14ac:dyDescent="0.25">
      <c r="A146" s="85"/>
      <c r="B146" s="85"/>
      <c r="C146" s="86"/>
      <c r="D146" s="87"/>
      <c r="E146" s="88"/>
      <c r="F146" s="89"/>
      <c r="G146" s="90"/>
      <c r="H146" s="90"/>
      <c r="I146" s="91"/>
      <c r="J146" s="92"/>
      <c r="K146" s="93">
        <f t="shared" ref="K146:K209" si="2">+J146*I146</f>
        <v>0</v>
      </c>
    </row>
    <row r="147" spans="1:11" x14ac:dyDescent="0.25">
      <c r="A147" s="85"/>
      <c r="B147" s="85"/>
      <c r="C147" s="86"/>
      <c r="D147" s="87"/>
      <c r="E147" s="88"/>
      <c r="F147" s="89"/>
      <c r="G147" s="90"/>
      <c r="H147" s="90"/>
      <c r="I147" s="91"/>
      <c r="J147" s="92"/>
      <c r="K147" s="93">
        <f t="shared" si="2"/>
        <v>0</v>
      </c>
    </row>
    <row r="148" spans="1:11" x14ac:dyDescent="0.25">
      <c r="A148" s="85"/>
      <c r="B148" s="85"/>
      <c r="C148" s="86"/>
      <c r="D148" s="87"/>
      <c r="E148" s="88"/>
      <c r="F148" s="89"/>
      <c r="G148" s="90"/>
      <c r="H148" s="90"/>
      <c r="I148" s="91"/>
      <c r="J148" s="92"/>
      <c r="K148" s="93">
        <f t="shared" si="2"/>
        <v>0</v>
      </c>
    </row>
    <row r="149" spans="1:11" x14ac:dyDescent="0.25">
      <c r="A149" s="85"/>
      <c r="B149" s="85"/>
      <c r="C149" s="86"/>
      <c r="D149" s="87"/>
      <c r="E149" s="88"/>
      <c r="F149" s="89"/>
      <c r="G149" s="90"/>
      <c r="H149" s="90"/>
      <c r="I149" s="91"/>
      <c r="J149" s="92"/>
      <c r="K149" s="93">
        <f t="shared" si="2"/>
        <v>0</v>
      </c>
    </row>
    <row r="150" spans="1:11" x14ac:dyDescent="0.25">
      <c r="A150" s="85"/>
      <c r="B150" s="85"/>
      <c r="C150" s="86"/>
      <c r="D150" s="87"/>
      <c r="E150" s="88"/>
      <c r="F150" s="89"/>
      <c r="G150" s="90"/>
      <c r="H150" s="90"/>
      <c r="I150" s="91"/>
      <c r="J150" s="92"/>
      <c r="K150" s="93">
        <f t="shared" si="2"/>
        <v>0</v>
      </c>
    </row>
    <row r="151" spans="1:11" x14ac:dyDescent="0.25">
      <c r="A151" s="85"/>
      <c r="B151" s="85"/>
      <c r="C151" s="86"/>
      <c r="D151" s="87"/>
      <c r="E151" s="88"/>
      <c r="F151" s="89"/>
      <c r="G151" s="90"/>
      <c r="H151" s="90"/>
      <c r="I151" s="91"/>
      <c r="J151" s="92"/>
      <c r="K151" s="93">
        <f t="shared" si="2"/>
        <v>0</v>
      </c>
    </row>
    <row r="152" spans="1:11" x14ac:dyDescent="0.25">
      <c r="A152" s="85"/>
      <c r="B152" s="85"/>
      <c r="C152" s="86"/>
      <c r="D152" s="87"/>
      <c r="E152" s="88"/>
      <c r="F152" s="89"/>
      <c r="G152" s="90"/>
      <c r="H152" s="90"/>
      <c r="I152" s="91"/>
      <c r="J152" s="92"/>
      <c r="K152" s="93">
        <f t="shared" si="2"/>
        <v>0</v>
      </c>
    </row>
    <row r="153" spans="1:11" x14ac:dyDescent="0.25">
      <c r="A153" s="85"/>
      <c r="B153" s="85"/>
      <c r="C153" s="86"/>
      <c r="D153" s="87"/>
      <c r="E153" s="88"/>
      <c r="F153" s="89"/>
      <c r="G153" s="90"/>
      <c r="H153" s="90"/>
      <c r="I153" s="91"/>
      <c r="J153" s="92"/>
      <c r="K153" s="93">
        <f t="shared" si="2"/>
        <v>0</v>
      </c>
    </row>
    <row r="154" spans="1:11" x14ac:dyDescent="0.25">
      <c r="A154" s="85"/>
      <c r="B154" s="85"/>
      <c r="C154" s="86"/>
      <c r="D154" s="87"/>
      <c r="E154" s="88"/>
      <c r="F154" s="89"/>
      <c r="G154" s="90"/>
      <c r="H154" s="90"/>
      <c r="I154" s="91"/>
      <c r="J154" s="92"/>
      <c r="K154" s="93">
        <f t="shared" si="2"/>
        <v>0</v>
      </c>
    </row>
    <row r="155" spans="1:11" x14ac:dyDescent="0.25">
      <c r="A155" s="85"/>
      <c r="B155" s="85"/>
      <c r="C155" s="86"/>
      <c r="D155" s="87"/>
      <c r="E155" s="88"/>
      <c r="F155" s="89"/>
      <c r="G155" s="90"/>
      <c r="H155" s="90"/>
      <c r="I155" s="91"/>
      <c r="J155" s="92"/>
      <c r="K155" s="93">
        <f t="shared" si="2"/>
        <v>0</v>
      </c>
    </row>
    <row r="156" spans="1:11" x14ac:dyDescent="0.25">
      <c r="A156" s="85"/>
      <c r="B156" s="85"/>
      <c r="C156" s="86"/>
      <c r="D156" s="87"/>
      <c r="E156" s="88"/>
      <c r="F156" s="89"/>
      <c r="G156" s="90"/>
      <c r="H156" s="90"/>
      <c r="I156" s="91"/>
      <c r="J156" s="92"/>
      <c r="K156" s="93">
        <f t="shared" si="2"/>
        <v>0</v>
      </c>
    </row>
    <row r="157" spans="1:11" x14ac:dyDescent="0.25">
      <c r="A157" s="85"/>
      <c r="B157" s="85"/>
      <c r="C157" s="86"/>
      <c r="D157" s="87"/>
      <c r="E157" s="88"/>
      <c r="F157" s="89"/>
      <c r="G157" s="90"/>
      <c r="H157" s="90"/>
      <c r="I157" s="91"/>
      <c r="J157" s="92"/>
      <c r="K157" s="93">
        <f t="shared" si="2"/>
        <v>0</v>
      </c>
    </row>
    <row r="158" spans="1:11" x14ac:dyDescent="0.25">
      <c r="A158" s="85"/>
      <c r="B158" s="85"/>
      <c r="C158" s="86"/>
      <c r="D158" s="87"/>
      <c r="E158" s="88"/>
      <c r="F158" s="89"/>
      <c r="G158" s="90"/>
      <c r="H158" s="90"/>
      <c r="I158" s="91"/>
      <c r="J158" s="92"/>
      <c r="K158" s="93">
        <f t="shared" si="2"/>
        <v>0</v>
      </c>
    </row>
    <row r="159" spans="1:11" x14ac:dyDescent="0.25">
      <c r="A159" s="85"/>
      <c r="B159" s="85"/>
      <c r="C159" s="86"/>
      <c r="D159" s="87"/>
      <c r="E159" s="88"/>
      <c r="F159" s="89"/>
      <c r="G159" s="90"/>
      <c r="H159" s="90"/>
      <c r="I159" s="91"/>
      <c r="J159" s="92"/>
      <c r="K159" s="93">
        <f t="shared" si="2"/>
        <v>0</v>
      </c>
    </row>
    <row r="160" spans="1:11" x14ac:dyDescent="0.25">
      <c r="A160" s="85"/>
      <c r="B160" s="85"/>
      <c r="C160" s="86"/>
      <c r="D160" s="87"/>
      <c r="E160" s="88"/>
      <c r="F160" s="89"/>
      <c r="G160" s="90"/>
      <c r="H160" s="90"/>
      <c r="I160" s="91"/>
      <c r="J160" s="92"/>
      <c r="K160" s="93">
        <f t="shared" si="2"/>
        <v>0</v>
      </c>
    </row>
    <row r="161" spans="1:11" x14ac:dyDescent="0.25">
      <c r="A161" s="85"/>
      <c r="B161" s="85"/>
      <c r="C161" s="86"/>
      <c r="D161" s="87"/>
      <c r="E161" s="88"/>
      <c r="F161" s="89"/>
      <c r="G161" s="90"/>
      <c r="H161" s="90"/>
      <c r="I161" s="91"/>
      <c r="J161" s="92"/>
      <c r="K161" s="93">
        <f t="shared" si="2"/>
        <v>0</v>
      </c>
    </row>
    <row r="162" spans="1:11" x14ac:dyDescent="0.25">
      <c r="A162" s="85"/>
      <c r="B162" s="85"/>
      <c r="C162" s="86"/>
      <c r="D162" s="87"/>
      <c r="E162" s="88"/>
      <c r="F162" s="89"/>
      <c r="G162" s="90"/>
      <c r="H162" s="90"/>
      <c r="I162" s="91"/>
      <c r="J162" s="92"/>
      <c r="K162" s="93">
        <f t="shared" si="2"/>
        <v>0</v>
      </c>
    </row>
    <row r="163" spans="1:11" x14ac:dyDescent="0.25">
      <c r="A163" s="85"/>
      <c r="B163" s="85"/>
      <c r="C163" s="86"/>
      <c r="D163" s="87"/>
      <c r="E163" s="88"/>
      <c r="F163" s="89"/>
      <c r="G163" s="90"/>
      <c r="H163" s="90"/>
      <c r="I163" s="91"/>
      <c r="J163" s="92"/>
      <c r="K163" s="93">
        <f t="shared" si="2"/>
        <v>0</v>
      </c>
    </row>
    <row r="164" spans="1:11" x14ac:dyDescent="0.25">
      <c r="A164" s="85"/>
      <c r="B164" s="85"/>
      <c r="C164" s="86"/>
      <c r="D164" s="87"/>
      <c r="E164" s="88"/>
      <c r="F164" s="89"/>
      <c r="G164" s="90"/>
      <c r="H164" s="90"/>
      <c r="I164" s="91"/>
      <c r="J164" s="92"/>
      <c r="K164" s="93">
        <f t="shared" si="2"/>
        <v>0</v>
      </c>
    </row>
    <row r="165" spans="1:11" x14ac:dyDescent="0.25">
      <c r="A165" s="85"/>
      <c r="B165" s="85"/>
      <c r="C165" s="86"/>
      <c r="D165" s="87"/>
      <c r="E165" s="88"/>
      <c r="F165" s="89"/>
      <c r="G165" s="90"/>
      <c r="H165" s="90"/>
      <c r="I165" s="91"/>
      <c r="J165" s="92"/>
      <c r="K165" s="93">
        <f t="shared" si="2"/>
        <v>0</v>
      </c>
    </row>
    <row r="166" spans="1:11" x14ac:dyDescent="0.25">
      <c r="A166" s="85"/>
      <c r="B166" s="85"/>
      <c r="C166" s="86"/>
      <c r="D166" s="87"/>
      <c r="E166" s="88"/>
      <c r="F166" s="89"/>
      <c r="G166" s="90"/>
      <c r="H166" s="90"/>
      <c r="I166" s="91"/>
      <c r="J166" s="92"/>
      <c r="K166" s="93">
        <f t="shared" si="2"/>
        <v>0</v>
      </c>
    </row>
    <row r="167" spans="1:11" x14ac:dyDescent="0.25">
      <c r="A167" s="85"/>
      <c r="B167" s="85"/>
      <c r="C167" s="86"/>
      <c r="D167" s="87"/>
      <c r="E167" s="88"/>
      <c r="F167" s="89"/>
      <c r="G167" s="90"/>
      <c r="H167" s="90"/>
      <c r="I167" s="91"/>
      <c r="J167" s="92"/>
      <c r="K167" s="93">
        <f t="shared" si="2"/>
        <v>0</v>
      </c>
    </row>
    <row r="168" spans="1:11" x14ac:dyDescent="0.25">
      <c r="A168" s="85"/>
      <c r="B168" s="85"/>
      <c r="C168" s="86"/>
      <c r="D168" s="87"/>
      <c r="E168" s="88"/>
      <c r="F168" s="89"/>
      <c r="G168" s="90"/>
      <c r="H168" s="90"/>
      <c r="I168" s="91"/>
      <c r="J168" s="92"/>
      <c r="K168" s="93">
        <f t="shared" si="2"/>
        <v>0</v>
      </c>
    </row>
    <row r="169" spans="1:11" x14ac:dyDescent="0.25">
      <c r="A169" s="85"/>
      <c r="B169" s="85"/>
      <c r="C169" s="86"/>
      <c r="D169" s="87"/>
      <c r="E169" s="88"/>
      <c r="F169" s="89"/>
      <c r="G169" s="90"/>
      <c r="H169" s="90"/>
      <c r="I169" s="91"/>
      <c r="J169" s="92"/>
      <c r="K169" s="93">
        <f t="shared" si="2"/>
        <v>0</v>
      </c>
    </row>
    <row r="170" spans="1:11" x14ac:dyDescent="0.25">
      <c r="A170" s="85"/>
      <c r="B170" s="85"/>
      <c r="C170" s="86"/>
      <c r="D170" s="87"/>
      <c r="E170" s="88"/>
      <c r="F170" s="89"/>
      <c r="G170" s="90"/>
      <c r="H170" s="90"/>
      <c r="I170" s="91"/>
      <c r="J170" s="92"/>
      <c r="K170" s="93">
        <f t="shared" si="2"/>
        <v>0</v>
      </c>
    </row>
    <row r="171" spans="1:11" x14ac:dyDescent="0.25">
      <c r="A171" s="85"/>
      <c r="B171" s="85"/>
      <c r="C171" s="86"/>
      <c r="D171" s="87"/>
      <c r="E171" s="88"/>
      <c r="F171" s="89"/>
      <c r="G171" s="90"/>
      <c r="H171" s="90"/>
      <c r="I171" s="91"/>
      <c r="J171" s="92"/>
      <c r="K171" s="93">
        <f t="shared" si="2"/>
        <v>0</v>
      </c>
    </row>
    <row r="172" spans="1:11" x14ac:dyDescent="0.25">
      <c r="A172" s="85"/>
      <c r="B172" s="85"/>
      <c r="C172" s="86"/>
      <c r="D172" s="87"/>
      <c r="E172" s="88"/>
      <c r="F172" s="89"/>
      <c r="G172" s="90"/>
      <c r="H172" s="90"/>
      <c r="I172" s="91"/>
      <c r="J172" s="92"/>
      <c r="K172" s="93">
        <f t="shared" si="2"/>
        <v>0</v>
      </c>
    </row>
    <row r="173" spans="1:11" x14ac:dyDescent="0.25">
      <c r="A173" s="85"/>
      <c r="B173" s="85"/>
      <c r="C173" s="86"/>
      <c r="D173" s="87"/>
      <c r="E173" s="88"/>
      <c r="F173" s="89"/>
      <c r="G173" s="90"/>
      <c r="H173" s="90"/>
      <c r="I173" s="91"/>
      <c r="J173" s="92"/>
      <c r="K173" s="93">
        <f t="shared" si="2"/>
        <v>0</v>
      </c>
    </row>
    <row r="174" spans="1:11" x14ac:dyDescent="0.25">
      <c r="A174" s="85"/>
      <c r="B174" s="85"/>
      <c r="C174" s="86"/>
      <c r="D174" s="87"/>
      <c r="E174" s="88"/>
      <c r="F174" s="89"/>
      <c r="G174" s="90"/>
      <c r="H174" s="90"/>
      <c r="I174" s="91"/>
      <c r="J174" s="92"/>
      <c r="K174" s="93">
        <f t="shared" si="2"/>
        <v>0</v>
      </c>
    </row>
    <row r="175" spans="1:11" x14ac:dyDescent="0.25">
      <c r="A175" s="85"/>
      <c r="B175" s="85"/>
      <c r="C175" s="86"/>
      <c r="D175" s="87"/>
      <c r="E175" s="88"/>
      <c r="F175" s="89"/>
      <c r="G175" s="90"/>
      <c r="H175" s="90"/>
      <c r="I175" s="91"/>
      <c r="J175" s="92"/>
      <c r="K175" s="93">
        <f t="shared" si="2"/>
        <v>0</v>
      </c>
    </row>
    <row r="176" spans="1:11" x14ac:dyDescent="0.25">
      <c r="A176" s="85"/>
      <c r="B176" s="85"/>
      <c r="C176" s="86"/>
      <c r="D176" s="87"/>
      <c r="E176" s="88"/>
      <c r="F176" s="89"/>
      <c r="G176" s="90"/>
      <c r="H176" s="90"/>
      <c r="I176" s="91"/>
      <c r="J176" s="92"/>
      <c r="K176" s="93">
        <f t="shared" si="2"/>
        <v>0</v>
      </c>
    </row>
    <row r="177" spans="1:11" x14ac:dyDescent="0.25">
      <c r="A177" s="85"/>
      <c r="B177" s="85"/>
      <c r="C177" s="86"/>
      <c r="D177" s="87"/>
      <c r="E177" s="88"/>
      <c r="F177" s="89"/>
      <c r="G177" s="90"/>
      <c r="H177" s="90"/>
      <c r="I177" s="91"/>
      <c r="J177" s="92"/>
      <c r="K177" s="93">
        <f t="shared" si="2"/>
        <v>0</v>
      </c>
    </row>
    <row r="178" spans="1:11" x14ac:dyDescent="0.25">
      <c r="A178" s="85"/>
      <c r="B178" s="85"/>
      <c r="C178" s="86"/>
      <c r="D178" s="87"/>
      <c r="E178" s="88"/>
      <c r="F178" s="89"/>
      <c r="G178" s="90"/>
      <c r="H178" s="90"/>
      <c r="I178" s="91"/>
      <c r="J178" s="92"/>
      <c r="K178" s="93">
        <f t="shared" si="2"/>
        <v>0</v>
      </c>
    </row>
    <row r="179" spans="1:11" x14ac:dyDescent="0.25">
      <c r="A179" s="85"/>
      <c r="B179" s="85"/>
      <c r="C179" s="86"/>
      <c r="D179" s="87"/>
      <c r="E179" s="88"/>
      <c r="F179" s="89"/>
      <c r="G179" s="90"/>
      <c r="H179" s="90"/>
      <c r="I179" s="91"/>
      <c r="J179" s="92"/>
      <c r="K179" s="93">
        <f t="shared" si="2"/>
        <v>0</v>
      </c>
    </row>
    <row r="180" spans="1:11" x14ac:dyDescent="0.25">
      <c r="A180" s="85"/>
      <c r="B180" s="85"/>
      <c r="C180" s="86"/>
      <c r="D180" s="87"/>
      <c r="E180" s="88"/>
      <c r="F180" s="89"/>
      <c r="G180" s="90"/>
      <c r="H180" s="90"/>
      <c r="I180" s="91"/>
      <c r="J180" s="92"/>
      <c r="K180" s="93">
        <f t="shared" si="2"/>
        <v>0</v>
      </c>
    </row>
    <row r="181" spans="1:11" x14ac:dyDescent="0.25">
      <c r="A181" s="85"/>
      <c r="B181" s="85"/>
      <c r="C181" s="86"/>
      <c r="D181" s="87"/>
      <c r="E181" s="88"/>
      <c r="F181" s="89"/>
      <c r="G181" s="90"/>
      <c r="H181" s="90"/>
      <c r="I181" s="91"/>
      <c r="J181" s="92"/>
      <c r="K181" s="93">
        <f t="shared" si="2"/>
        <v>0</v>
      </c>
    </row>
    <row r="182" spans="1:11" x14ac:dyDescent="0.25">
      <c r="A182" s="85"/>
      <c r="B182" s="85"/>
      <c r="C182" s="86"/>
      <c r="D182" s="87"/>
      <c r="E182" s="88"/>
      <c r="F182" s="89"/>
      <c r="G182" s="90"/>
      <c r="H182" s="90"/>
      <c r="I182" s="91"/>
      <c r="J182" s="92"/>
      <c r="K182" s="93">
        <f t="shared" si="2"/>
        <v>0</v>
      </c>
    </row>
    <row r="183" spans="1:11" x14ac:dyDescent="0.25">
      <c r="A183" s="85"/>
      <c r="B183" s="85"/>
      <c r="C183" s="86"/>
      <c r="D183" s="87"/>
      <c r="E183" s="88"/>
      <c r="F183" s="89"/>
      <c r="G183" s="90"/>
      <c r="H183" s="90"/>
      <c r="I183" s="91"/>
      <c r="J183" s="92"/>
      <c r="K183" s="93">
        <f t="shared" si="2"/>
        <v>0</v>
      </c>
    </row>
    <row r="184" spans="1:11" x14ac:dyDescent="0.25">
      <c r="A184" s="85"/>
      <c r="B184" s="85"/>
      <c r="C184" s="86"/>
      <c r="D184" s="87"/>
      <c r="E184" s="88"/>
      <c r="F184" s="89"/>
      <c r="G184" s="90"/>
      <c r="H184" s="90"/>
      <c r="I184" s="91"/>
      <c r="J184" s="92"/>
      <c r="K184" s="93">
        <f t="shared" si="2"/>
        <v>0</v>
      </c>
    </row>
    <row r="185" spans="1:11" x14ac:dyDescent="0.25">
      <c r="A185" s="85"/>
      <c r="B185" s="85"/>
      <c r="C185" s="86"/>
      <c r="D185" s="87"/>
      <c r="E185" s="88"/>
      <c r="F185" s="89"/>
      <c r="G185" s="90"/>
      <c r="H185" s="90"/>
      <c r="I185" s="91"/>
      <c r="J185" s="92"/>
      <c r="K185" s="93">
        <f t="shared" si="2"/>
        <v>0</v>
      </c>
    </row>
    <row r="186" spans="1:11" x14ac:dyDescent="0.25">
      <c r="A186" s="85"/>
      <c r="B186" s="85"/>
      <c r="C186" s="86"/>
      <c r="D186" s="87"/>
      <c r="E186" s="88"/>
      <c r="F186" s="89"/>
      <c r="G186" s="90"/>
      <c r="H186" s="90"/>
      <c r="I186" s="91"/>
      <c r="J186" s="92"/>
      <c r="K186" s="93">
        <f t="shared" si="2"/>
        <v>0</v>
      </c>
    </row>
    <row r="187" spans="1:11" x14ac:dyDescent="0.25">
      <c r="A187" s="85"/>
      <c r="B187" s="85"/>
      <c r="C187" s="86"/>
      <c r="D187" s="87"/>
      <c r="E187" s="88"/>
      <c r="F187" s="89"/>
      <c r="G187" s="90"/>
      <c r="H187" s="90"/>
      <c r="I187" s="91"/>
      <c r="J187" s="92"/>
      <c r="K187" s="93">
        <f t="shared" si="2"/>
        <v>0</v>
      </c>
    </row>
    <row r="188" spans="1:11" x14ac:dyDescent="0.25">
      <c r="A188" s="85"/>
      <c r="B188" s="85"/>
      <c r="C188" s="86"/>
      <c r="D188" s="87"/>
      <c r="E188" s="88"/>
      <c r="F188" s="89"/>
      <c r="G188" s="90"/>
      <c r="H188" s="90"/>
      <c r="I188" s="91"/>
      <c r="J188" s="92"/>
      <c r="K188" s="93">
        <f t="shared" si="2"/>
        <v>0</v>
      </c>
    </row>
    <row r="189" spans="1:11" x14ac:dyDescent="0.25">
      <c r="A189" s="85"/>
      <c r="B189" s="85"/>
      <c r="C189" s="86"/>
      <c r="D189" s="87"/>
      <c r="E189" s="88"/>
      <c r="F189" s="89"/>
      <c r="G189" s="90"/>
      <c r="H189" s="90"/>
      <c r="I189" s="91"/>
      <c r="J189" s="92"/>
      <c r="K189" s="93">
        <f t="shared" si="2"/>
        <v>0</v>
      </c>
    </row>
    <row r="190" spans="1:11" x14ac:dyDescent="0.25">
      <c r="A190" s="85"/>
      <c r="B190" s="85"/>
      <c r="C190" s="86"/>
      <c r="D190" s="87"/>
      <c r="E190" s="88"/>
      <c r="F190" s="89"/>
      <c r="G190" s="90"/>
      <c r="H190" s="90"/>
      <c r="I190" s="91"/>
      <c r="J190" s="92"/>
      <c r="K190" s="93">
        <f t="shared" si="2"/>
        <v>0</v>
      </c>
    </row>
    <row r="191" spans="1:11" x14ac:dyDescent="0.25">
      <c r="A191" s="85"/>
      <c r="B191" s="85"/>
      <c r="C191" s="86"/>
      <c r="D191" s="87"/>
      <c r="E191" s="88"/>
      <c r="F191" s="89"/>
      <c r="G191" s="90"/>
      <c r="H191" s="90"/>
      <c r="I191" s="91"/>
      <c r="J191" s="92"/>
      <c r="K191" s="93">
        <f t="shared" si="2"/>
        <v>0</v>
      </c>
    </row>
    <row r="192" spans="1:11" x14ac:dyDescent="0.25">
      <c r="A192" s="85"/>
      <c r="B192" s="85"/>
      <c r="C192" s="86"/>
      <c r="D192" s="87"/>
      <c r="E192" s="88"/>
      <c r="F192" s="89"/>
      <c r="G192" s="90"/>
      <c r="H192" s="90"/>
      <c r="I192" s="91"/>
      <c r="J192" s="92"/>
      <c r="K192" s="93">
        <f t="shared" si="2"/>
        <v>0</v>
      </c>
    </row>
    <row r="193" spans="1:11" x14ac:dyDescent="0.25">
      <c r="A193" s="85"/>
      <c r="B193" s="85"/>
      <c r="C193" s="86"/>
      <c r="D193" s="87"/>
      <c r="E193" s="88"/>
      <c r="F193" s="89"/>
      <c r="G193" s="90"/>
      <c r="H193" s="90"/>
      <c r="I193" s="91"/>
      <c r="J193" s="92"/>
      <c r="K193" s="93">
        <f t="shared" si="2"/>
        <v>0</v>
      </c>
    </row>
    <row r="194" spans="1:11" x14ac:dyDescent="0.25">
      <c r="A194" s="85"/>
      <c r="B194" s="85"/>
      <c r="C194" s="86"/>
      <c r="D194" s="87"/>
      <c r="E194" s="88"/>
      <c r="F194" s="89"/>
      <c r="G194" s="90"/>
      <c r="H194" s="90"/>
      <c r="I194" s="91"/>
      <c r="J194" s="92"/>
      <c r="K194" s="93">
        <f t="shared" si="2"/>
        <v>0</v>
      </c>
    </row>
    <row r="195" spans="1:11" x14ac:dyDescent="0.25">
      <c r="A195" s="85"/>
      <c r="B195" s="85"/>
      <c r="C195" s="86"/>
      <c r="D195" s="87"/>
      <c r="E195" s="88"/>
      <c r="F195" s="89"/>
      <c r="G195" s="90"/>
      <c r="H195" s="90"/>
      <c r="I195" s="91"/>
      <c r="J195" s="92"/>
      <c r="K195" s="93">
        <f t="shared" si="2"/>
        <v>0</v>
      </c>
    </row>
    <row r="196" spans="1:11" x14ac:dyDescent="0.25">
      <c r="A196" s="85"/>
      <c r="B196" s="85"/>
      <c r="C196" s="86"/>
      <c r="D196" s="87"/>
      <c r="E196" s="88"/>
      <c r="F196" s="89"/>
      <c r="G196" s="90"/>
      <c r="H196" s="90"/>
      <c r="I196" s="91"/>
      <c r="J196" s="92"/>
      <c r="K196" s="93">
        <f t="shared" si="2"/>
        <v>0</v>
      </c>
    </row>
    <row r="197" spans="1:11" x14ac:dyDescent="0.25">
      <c r="A197" s="85"/>
      <c r="B197" s="85"/>
      <c r="C197" s="86"/>
      <c r="D197" s="87"/>
      <c r="E197" s="88"/>
      <c r="F197" s="89"/>
      <c r="G197" s="90"/>
      <c r="H197" s="90"/>
      <c r="I197" s="91"/>
      <c r="J197" s="92"/>
      <c r="K197" s="93">
        <f t="shared" si="2"/>
        <v>0</v>
      </c>
    </row>
    <row r="198" spans="1:11" x14ac:dyDescent="0.25">
      <c r="A198" s="85"/>
      <c r="B198" s="85"/>
      <c r="C198" s="86"/>
      <c r="D198" s="87"/>
      <c r="E198" s="88"/>
      <c r="F198" s="89"/>
      <c r="G198" s="90"/>
      <c r="H198" s="90"/>
      <c r="I198" s="91"/>
      <c r="J198" s="92"/>
      <c r="K198" s="93">
        <f t="shared" si="2"/>
        <v>0</v>
      </c>
    </row>
    <row r="199" spans="1:11" x14ac:dyDescent="0.25">
      <c r="A199" s="85"/>
      <c r="B199" s="85"/>
      <c r="C199" s="86"/>
      <c r="D199" s="87"/>
      <c r="E199" s="88"/>
      <c r="F199" s="89"/>
      <c r="G199" s="90"/>
      <c r="H199" s="90"/>
      <c r="I199" s="91"/>
      <c r="J199" s="92"/>
      <c r="K199" s="93">
        <f t="shared" si="2"/>
        <v>0</v>
      </c>
    </row>
    <row r="200" spans="1:11" x14ac:dyDescent="0.25">
      <c r="A200" s="85"/>
      <c r="B200" s="85"/>
      <c r="C200" s="86"/>
      <c r="D200" s="87"/>
      <c r="E200" s="88"/>
      <c r="F200" s="89"/>
      <c r="G200" s="90"/>
      <c r="H200" s="90"/>
      <c r="I200" s="91"/>
      <c r="J200" s="92"/>
      <c r="K200" s="93">
        <f t="shared" si="2"/>
        <v>0</v>
      </c>
    </row>
    <row r="201" spans="1:11" x14ac:dyDescent="0.25">
      <c r="A201" s="85"/>
      <c r="B201" s="85"/>
      <c r="C201" s="86"/>
      <c r="D201" s="87"/>
      <c r="E201" s="88"/>
      <c r="F201" s="89"/>
      <c r="G201" s="90"/>
      <c r="H201" s="90"/>
      <c r="I201" s="91"/>
      <c r="J201" s="92"/>
      <c r="K201" s="93">
        <f t="shared" si="2"/>
        <v>0</v>
      </c>
    </row>
    <row r="202" spans="1:11" x14ac:dyDescent="0.25">
      <c r="A202" s="85"/>
      <c r="B202" s="85"/>
      <c r="C202" s="86"/>
      <c r="D202" s="87"/>
      <c r="E202" s="88"/>
      <c r="F202" s="89"/>
      <c r="G202" s="90"/>
      <c r="H202" s="90"/>
      <c r="I202" s="91"/>
      <c r="J202" s="92"/>
      <c r="K202" s="93">
        <f t="shared" si="2"/>
        <v>0</v>
      </c>
    </row>
    <row r="203" spans="1:11" x14ac:dyDescent="0.25">
      <c r="A203" s="85"/>
      <c r="B203" s="85"/>
      <c r="C203" s="86"/>
      <c r="D203" s="87"/>
      <c r="E203" s="88"/>
      <c r="F203" s="89"/>
      <c r="G203" s="90"/>
      <c r="H203" s="90"/>
      <c r="I203" s="91"/>
      <c r="J203" s="92"/>
      <c r="K203" s="93">
        <f t="shared" si="2"/>
        <v>0</v>
      </c>
    </row>
    <row r="204" spans="1:11" x14ac:dyDescent="0.25">
      <c r="A204" s="85"/>
      <c r="B204" s="85"/>
      <c r="C204" s="86"/>
      <c r="D204" s="87"/>
      <c r="E204" s="88"/>
      <c r="F204" s="89"/>
      <c r="G204" s="90"/>
      <c r="H204" s="90"/>
      <c r="I204" s="91"/>
      <c r="J204" s="92"/>
      <c r="K204" s="93">
        <f t="shared" si="2"/>
        <v>0</v>
      </c>
    </row>
    <row r="205" spans="1:11" x14ac:dyDescent="0.25">
      <c r="A205" s="85"/>
      <c r="B205" s="85"/>
      <c r="C205" s="86"/>
      <c r="D205" s="87"/>
      <c r="E205" s="88"/>
      <c r="F205" s="89"/>
      <c r="G205" s="90"/>
      <c r="H205" s="90"/>
      <c r="I205" s="91"/>
      <c r="J205" s="92"/>
      <c r="K205" s="93">
        <f t="shared" si="2"/>
        <v>0</v>
      </c>
    </row>
    <row r="206" spans="1:11" x14ac:dyDescent="0.25">
      <c r="A206" s="85"/>
      <c r="B206" s="85"/>
      <c r="C206" s="86"/>
      <c r="D206" s="87"/>
      <c r="E206" s="88"/>
      <c r="F206" s="89"/>
      <c r="G206" s="90"/>
      <c r="H206" s="90"/>
      <c r="I206" s="91"/>
      <c r="J206" s="92"/>
      <c r="K206" s="93">
        <f t="shared" si="2"/>
        <v>0</v>
      </c>
    </row>
    <row r="207" spans="1:11" x14ac:dyDescent="0.25">
      <c r="A207" s="85"/>
      <c r="B207" s="85"/>
      <c r="C207" s="86"/>
      <c r="D207" s="87"/>
      <c r="E207" s="88"/>
      <c r="F207" s="89"/>
      <c r="G207" s="90"/>
      <c r="H207" s="90"/>
      <c r="I207" s="91"/>
      <c r="J207" s="92"/>
      <c r="K207" s="93">
        <f t="shared" si="2"/>
        <v>0</v>
      </c>
    </row>
    <row r="208" spans="1:11" x14ac:dyDescent="0.25">
      <c r="A208" s="85"/>
      <c r="B208" s="85"/>
      <c r="C208" s="86"/>
      <c r="D208" s="87"/>
      <c r="E208" s="88"/>
      <c r="F208" s="89"/>
      <c r="G208" s="90"/>
      <c r="H208" s="90"/>
      <c r="I208" s="91"/>
      <c r="J208" s="92"/>
      <c r="K208" s="93">
        <f t="shared" si="2"/>
        <v>0</v>
      </c>
    </row>
    <row r="209" spans="1:11" x14ac:dyDescent="0.25">
      <c r="A209" s="85"/>
      <c r="B209" s="85"/>
      <c r="C209" s="86"/>
      <c r="D209" s="87"/>
      <c r="E209" s="88"/>
      <c r="F209" s="89"/>
      <c r="G209" s="90"/>
      <c r="H209" s="90"/>
      <c r="I209" s="91"/>
      <c r="J209" s="92"/>
      <c r="K209" s="93">
        <f t="shared" si="2"/>
        <v>0</v>
      </c>
    </row>
    <row r="210" spans="1:11" x14ac:dyDescent="0.25">
      <c r="A210" s="85"/>
      <c r="B210" s="85"/>
      <c r="C210" s="86"/>
      <c r="D210" s="87"/>
      <c r="E210" s="88"/>
      <c r="F210" s="89"/>
      <c r="G210" s="90"/>
      <c r="H210" s="90"/>
      <c r="I210" s="91"/>
      <c r="J210" s="92"/>
      <c r="K210" s="93">
        <f t="shared" ref="K210:K273" si="3">+J210*I210</f>
        <v>0</v>
      </c>
    </row>
    <row r="211" spans="1:11" x14ac:dyDescent="0.25">
      <c r="A211" s="85"/>
      <c r="B211" s="85"/>
      <c r="C211" s="86"/>
      <c r="D211" s="87"/>
      <c r="E211" s="88"/>
      <c r="F211" s="89"/>
      <c r="G211" s="90"/>
      <c r="H211" s="90"/>
      <c r="I211" s="91"/>
      <c r="J211" s="92"/>
      <c r="K211" s="93">
        <f t="shared" si="3"/>
        <v>0</v>
      </c>
    </row>
    <row r="212" spans="1:11" x14ac:dyDescent="0.25">
      <c r="A212" s="85"/>
      <c r="B212" s="85"/>
      <c r="C212" s="86"/>
      <c r="D212" s="87"/>
      <c r="E212" s="88"/>
      <c r="F212" s="89"/>
      <c r="G212" s="90"/>
      <c r="H212" s="90"/>
      <c r="I212" s="91"/>
      <c r="J212" s="92"/>
      <c r="K212" s="93">
        <f t="shared" si="3"/>
        <v>0</v>
      </c>
    </row>
    <row r="213" spans="1:11" x14ac:dyDescent="0.25">
      <c r="A213" s="85"/>
      <c r="B213" s="85"/>
      <c r="C213" s="86"/>
      <c r="D213" s="87"/>
      <c r="E213" s="88"/>
      <c r="F213" s="89"/>
      <c r="G213" s="90"/>
      <c r="H213" s="90"/>
      <c r="I213" s="91"/>
      <c r="J213" s="92"/>
      <c r="K213" s="93">
        <f t="shared" si="3"/>
        <v>0</v>
      </c>
    </row>
    <row r="214" spans="1:11" x14ac:dyDescent="0.25">
      <c r="A214" s="85"/>
      <c r="B214" s="85"/>
      <c r="C214" s="86"/>
      <c r="D214" s="87"/>
      <c r="E214" s="88"/>
      <c r="F214" s="89"/>
      <c r="G214" s="90"/>
      <c r="H214" s="90"/>
      <c r="I214" s="91"/>
      <c r="J214" s="92"/>
      <c r="K214" s="93">
        <f t="shared" si="3"/>
        <v>0</v>
      </c>
    </row>
    <row r="215" spans="1:11" x14ac:dyDescent="0.25">
      <c r="A215" s="85"/>
      <c r="B215" s="85"/>
      <c r="C215" s="86"/>
      <c r="D215" s="87"/>
      <c r="E215" s="88"/>
      <c r="F215" s="89"/>
      <c r="G215" s="90"/>
      <c r="H215" s="90"/>
      <c r="I215" s="91"/>
      <c r="J215" s="92"/>
      <c r="K215" s="93">
        <f t="shared" si="3"/>
        <v>0</v>
      </c>
    </row>
    <row r="216" spans="1:11" x14ac:dyDescent="0.25">
      <c r="A216" s="85"/>
      <c r="B216" s="85"/>
      <c r="C216" s="86"/>
      <c r="D216" s="87"/>
      <c r="E216" s="88"/>
      <c r="F216" s="89"/>
      <c r="G216" s="90"/>
      <c r="H216" s="90"/>
      <c r="I216" s="91"/>
      <c r="J216" s="92"/>
      <c r="K216" s="93">
        <f t="shared" si="3"/>
        <v>0</v>
      </c>
    </row>
    <row r="217" spans="1:11" x14ac:dyDescent="0.25">
      <c r="A217" s="85"/>
      <c r="B217" s="85"/>
      <c r="C217" s="86"/>
      <c r="D217" s="87"/>
      <c r="E217" s="88"/>
      <c r="F217" s="89"/>
      <c r="G217" s="90"/>
      <c r="H217" s="90"/>
      <c r="I217" s="91"/>
      <c r="J217" s="92"/>
      <c r="K217" s="93">
        <f t="shared" si="3"/>
        <v>0</v>
      </c>
    </row>
    <row r="218" spans="1:11" x14ac:dyDescent="0.25">
      <c r="A218" s="85"/>
      <c r="B218" s="85"/>
      <c r="C218" s="86"/>
      <c r="D218" s="87"/>
      <c r="E218" s="88"/>
      <c r="F218" s="89"/>
      <c r="G218" s="90"/>
      <c r="H218" s="90"/>
      <c r="I218" s="91"/>
      <c r="J218" s="92"/>
      <c r="K218" s="93">
        <f t="shared" si="3"/>
        <v>0</v>
      </c>
    </row>
    <row r="219" spans="1:11" x14ac:dyDescent="0.25">
      <c r="A219" s="85"/>
      <c r="B219" s="85"/>
      <c r="C219" s="86"/>
      <c r="D219" s="87"/>
      <c r="E219" s="88"/>
      <c r="F219" s="89"/>
      <c r="G219" s="90"/>
      <c r="H219" s="90"/>
      <c r="I219" s="91"/>
      <c r="J219" s="92"/>
      <c r="K219" s="93">
        <f t="shared" si="3"/>
        <v>0</v>
      </c>
    </row>
    <row r="220" spans="1:11" x14ac:dyDescent="0.25">
      <c r="A220" s="85"/>
      <c r="B220" s="85"/>
      <c r="C220" s="86"/>
      <c r="D220" s="87"/>
      <c r="E220" s="88"/>
      <c r="F220" s="89"/>
      <c r="G220" s="90"/>
      <c r="H220" s="90"/>
      <c r="I220" s="91"/>
      <c r="J220" s="92"/>
      <c r="K220" s="93">
        <f t="shared" si="3"/>
        <v>0</v>
      </c>
    </row>
    <row r="221" spans="1:11" x14ac:dyDescent="0.25">
      <c r="A221" s="85"/>
      <c r="B221" s="85"/>
      <c r="C221" s="86"/>
      <c r="D221" s="87"/>
      <c r="E221" s="88"/>
      <c r="F221" s="89"/>
      <c r="G221" s="90"/>
      <c r="H221" s="90"/>
      <c r="I221" s="91"/>
      <c r="J221" s="92"/>
      <c r="K221" s="93">
        <f t="shared" si="3"/>
        <v>0</v>
      </c>
    </row>
    <row r="222" spans="1:11" x14ac:dyDescent="0.25">
      <c r="A222" s="85"/>
      <c r="B222" s="85"/>
      <c r="C222" s="86"/>
      <c r="D222" s="87"/>
      <c r="E222" s="88"/>
      <c r="F222" s="89"/>
      <c r="G222" s="90"/>
      <c r="H222" s="90"/>
      <c r="I222" s="91"/>
      <c r="J222" s="92"/>
      <c r="K222" s="93">
        <f t="shared" si="3"/>
        <v>0</v>
      </c>
    </row>
    <row r="223" spans="1:11" x14ac:dyDescent="0.25">
      <c r="A223" s="85"/>
      <c r="B223" s="85"/>
      <c r="C223" s="86"/>
      <c r="D223" s="87"/>
      <c r="E223" s="88"/>
      <c r="F223" s="89"/>
      <c r="G223" s="90"/>
      <c r="H223" s="90"/>
      <c r="I223" s="91"/>
      <c r="J223" s="92"/>
      <c r="K223" s="93">
        <f t="shared" si="3"/>
        <v>0</v>
      </c>
    </row>
    <row r="224" spans="1:11" x14ac:dyDescent="0.25">
      <c r="A224" s="85"/>
      <c r="B224" s="85"/>
      <c r="C224" s="86"/>
      <c r="D224" s="87"/>
      <c r="E224" s="88"/>
      <c r="F224" s="89"/>
      <c r="G224" s="90"/>
      <c r="H224" s="90"/>
      <c r="I224" s="91"/>
      <c r="J224" s="92"/>
      <c r="K224" s="93">
        <f t="shared" si="3"/>
        <v>0</v>
      </c>
    </row>
    <row r="225" spans="1:11" x14ac:dyDescent="0.25">
      <c r="A225" s="85"/>
      <c r="B225" s="85"/>
      <c r="C225" s="86"/>
      <c r="D225" s="87"/>
      <c r="E225" s="88"/>
      <c r="F225" s="89"/>
      <c r="G225" s="90"/>
      <c r="H225" s="90"/>
      <c r="I225" s="91"/>
      <c r="J225" s="92"/>
      <c r="K225" s="93">
        <f t="shared" si="3"/>
        <v>0</v>
      </c>
    </row>
    <row r="226" spans="1:11" x14ac:dyDescent="0.25">
      <c r="A226" s="85"/>
      <c r="B226" s="85"/>
      <c r="C226" s="86"/>
      <c r="D226" s="87"/>
      <c r="E226" s="88"/>
      <c r="F226" s="89"/>
      <c r="G226" s="90"/>
      <c r="H226" s="90"/>
      <c r="I226" s="91"/>
      <c r="J226" s="92"/>
      <c r="K226" s="93">
        <f t="shared" si="3"/>
        <v>0</v>
      </c>
    </row>
    <row r="227" spans="1:11" x14ac:dyDescent="0.25">
      <c r="A227" s="85"/>
      <c r="B227" s="85"/>
      <c r="C227" s="86"/>
      <c r="D227" s="87"/>
      <c r="E227" s="88"/>
      <c r="F227" s="89"/>
      <c r="G227" s="90"/>
      <c r="H227" s="90"/>
      <c r="I227" s="91"/>
      <c r="J227" s="92"/>
      <c r="K227" s="93">
        <f t="shared" si="3"/>
        <v>0</v>
      </c>
    </row>
    <row r="228" spans="1:11" x14ac:dyDescent="0.25">
      <c r="A228" s="85"/>
      <c r="B228" s="85"/>
      <c r="C228" s="86"/>
      <c r="D228" s="87"/>
      <c r="E228" s="88"/>
      <c r="F228" s="89"/>
      <c r="G228" s="90"/>
      <c r="H228" s="90"/>
      <c r="I228" s="91"/>
      <c r="J228" s="92"/>
      <c r="K228" s="93">
        <f t="shared" si="3"/>
        <v>0</v>
      </c>
    </row>
    <row r="229" spans="1:11" x14ac:dyDescent="0.25">
      <c r="A229" s="85"/>
      <c r="B229" s="85"/>
      <c r="C229" s="86"/>
      <c r="D229" s="87"/>
      <c r="E229" s="88"/>
      <c r="F229" s="89"/>
      <c r="G229" s="90"/>
      <c r="H229" s="90"/>
      <c r="I229" s="91"/>
      <c r="J229" s="92"/>
      <c r="K229" s="93">
        <f t="shared" si="3"/>
        <v>0</v>
      </c>
    </row>
    <row r="230" spans="1:11" x14ac:dyDescent="0.25">
      <c r="A230" s="85"/>
      <c r="B230" s="85"/>
      <c r="C230" s="86"/>
      <c r="D230" s="87"/>
      <c r="E230" s="88"/>
      <c r="F230" s="89"/>
      <c r="G230" s="90"/>
      <c r="H230" s="90"/>
      <c r="I230" s="91"/>
      <c r="J230" s="92"/>
      <c r="K230" s="93">
        <f t="shared" si="3"/>
        <v>0</v>
      </c>
    </row>
    <row r="231" spans="1:11" x14ac:dyDescent="0.25">
      <c r="A231" s="85"/>
      <c r="B231" s="85"/>
      <c r="C231" s="86"/>
      <c r="D231" s="87"/>
      <c r="E231" s="88"/>
      <c r="F231" s="89"/>
      <c r="G231" s="90"/>
      <c r="H231" s="90"/>
      <c r="I231" s="91"/>
      <c r="J231" s="92"/>
      <c r="K231" s="93">
        <f t="shared" si="3"/>
        <v>0</v>
      </c>
    </row>
    <row r="232" spans="1:11" x14ac:dyDescent="0.25">
      <c r="A232" s="85"/>
      <c r="B232" s="85"/>
      <c r="C232" s="86"/>
      <c r="D232" s="87"/>
      <c r="E232" s="88"/>
      <c r="F232" s="89"/>
      <c r="G232" s="90"/>
      <c r="H232" s="90"/>
      <c r="I232" s="91"/>
      <c r="J232" s="92"/>
      <c r="K232" s="93">
        <f t="shared" si="3"/>
        <v>0</v>
      </c>
    </row>
    <row r="233" spans="1:11" x14ac:dyDescent="0.25">
      <c r="A233" s="85"/>
      <c r="B233" s="85"/>
      <c r="C233" s="86"/>
      <c r="D233" s="87"/>
      <c r="E233" s="88"/>
      <c r="F233" s="89"/>
      <c r="G233" s="90"/>
      <c r="H233" s="90"/>
      <c r="I233" s="91"/>
      <c r="J233" s="92"/>
      <c r="K233" s="93">
        <f t="shared" si="3"/>
        <v>0</v>
      </c>
    </row>
    <row r="234" spans="1:11" x14ac:dyDescent="0.25">
      <c r="A234" s="85"/>
      <c r="B234" s="85"/>
      <c r="C234" s="86"/>
      <c r="D234" s="87"/>
      <c r="E234" s="88"/>
      <c r="F234" s="89"/>
      <c r="G234" s="90"/>
      <c r="H234" s="90"/>
      <c r="I234" s="91"/>
      <c r="J234" s="92"/>
      <c r="K234" s="93">
        <f t="shared" si="3"/>
        <v>0</v>
      </c>
    </row>
    <row r="235" spans="1:11" x14ac:dyDescent="0.25">
      <c r="A235" s="85"/>
      <c r="B235" s="85"/>
      <c r="C235" s="86"/>
      <c r="D235" s="87"/>
      <c r="E235" s="88"/>
      <c r="F235" s="89"/>
      <c r="G235" s="90"/>
      <c r="H235" s="90"/>
      <c r="I235" s="91"/>
      <c r="J235" s="92"/>
      <c r="K235" s="93">
        <f t="shared" si="3"/>
        <v>0</v>
      </c>
    </row>
    <row r="236" spans="1:11" x14ac:dyDescent="0.25">
      <c r="A236" s="85"/>
      <c r="B236" s="85"/>
      <c r="C236" s="86"/>
      <c r="D236" s="87"/>
      <c r="E236" s="88"/>
      <c r="F236" s="89"/>
      <c r="G236" s="90"/>
      <c r="H236" s="90"/>
      <c r="I236" s="91"/>
      <c r="J236" s="92"/>
      <c r="K236" s="93">
        <f t="shared" si="3"/>
        <v>0</v>
      </c>
    </row>
    <row r="237" spans="1:11" x14ac:dyDescent="0.25">
      <c r="A237" s="85"/>
      <c r="B237" s="85"/>
      <c r="C237" s="86"/>
      <c r="D237" s="87"/>
      <c r="E237" s="88"/>
      <c r="F237" s="89"/>
      <c r="G237" s="90"/>
      <c r="H237" s="90"/>
      <c r="I237" s="91"/>
      <c r="J237" s="92"/>
      <c r="K237" s="93">
        <f t="shared" si="3"/>
        <v>0</v>
      </c>
    </row>
    <row r="238" spans="1:11" x14ac:dyDescent="0.25">
      <c r="A238" s="85"/>
      <c r="B238" s="85"/>
      <c r="C238" s="86"/>
      <c r="D238" s="87"/>
      <c r="E238" s="88"/>
      <c r="F238" s="89"/>
      <c r="G238" s="90"/>
      <c r="H238" s="90"/>
      <c r="I238" s="91"/>
      <c r="J238" s="92"/>
      <c r="K238" s="93">
        <f t="shared" si="3"/>
        <v>0</v>
      </c>
    </row>
    <row r="239" spans="1:11" x14ac:dyDescent="0.25">
      <c r="A239" s="85"/>
      <c r="B239" s="85"/>
      <c r="C239" s="86"/>
      <c r="D239" s="87"/>
      <c r="E239" s="88"/>
      <c r="F239" s="89"/>
      <c r="G239" s="90"/>
      <c r="H239" s="90"/>
      <c r="I239" s="91"/>
      <c r="J239" s="92"/>
      <c r="K239" s="93">
        <f t="shared" si="3"/>
        <v>0</v>
      </c>
    </row>
    <row r="240" spans="1:11" x14ac:dyDescent="0.25">
      <c r="A240" s="85"/>
      <c r="B240" s="85"/>
      <c r="C240" s="86"/>
      <c r="D240" s="87"/>
      <c r="E240" s="88"/>
      <c r="F240" s="89"/>
      <c r="G240" s="90"/>
      <c r="H240" s="90"/>
      <c r="I240" s="91"/>
      <c r="J240" s="92"/>
      <c r="K240" s="93">
        <f t="shared" si="3"/>
        <v>0</v>
      </c>
    </row>
    <row r="241" spans="1:11" x14ac:dyDescent="0.25">
      <c r="A241" s="85"/>
      <c r="B241" s="85"/>
      <c r="C241" s="86"/>
      <c r="D241" s="87"/>
      <c r="E241" s="88"/>
      <c r="F241" s="89"/>
      <c r="G241" s="90"/>
      <c r="H241" s="90"/>
      <c r="I241" s="91"/>
      <c r="J241" s="92"/>
      <c r="K241" s="93">
        <f t="shared" si="3"/>
        <v>0</v>
      </c>
    </row>
    <row r="242" spans="1:11" x14ac:dyDescent="0.25">
      <c r="A242" s="85"/>
      <c r="B242" s="85"/>
      <c r="C242" s="86"/>
      <c r="D242" s="87"/>
      <c r="E242" s="88"/>
      <c r="F242" s="89"/>
      <c r="G242" s="90"/>
      <c r="H242" s="90"/>
      <c r="I242" s="91"/>
      <c r="J242" s="92"/>
      <c r="K242" s="93">
        <f t="shared" si="3"/>
        <v>0</v>
      </c>
    </row>
    <row r="243" spans="1:11" x14ac:dyDescent="0.25">
      <c r="A243" s="85"/>
      <c r="B243" s="85"/>
      <c r="C243" s="86"/>
      <c r="D243" s="87"/>
      <c r="E243" s="88"/>
      <c r="F243" s="89"/>
      <c r="G243" s="90"/>
      <c r="H243" s="90"/>
      <c r="I243" s="91"/>
      <c r="J243" s="92"/>
      <c r="K243" s="93">
        <f t="shared" si="3"/>
        <v>0</v>
      </c>
    </row>
    <row r="244" spans="1:11" x14ac:dyDescent="0.25">
      <c r="A244" s="85"/>
      <c r="B244" s="85"/>
      <c r="C244" s="86"/>
      <c r="D244" s="87"/>
      <c r="E244" s="88"/>
      <c r="F244" s="89"/>
      <c r="G244" s="90"/>
      <c r="H244" s="90"/>
      <c r="I244" s="91"/>
      <c r="J244" s="92"/>
      <c r="K244" s="93">
        <f t="shared" si="3"/>
        <v>0</v>
      </c>
    </row>
    <row r="245" spans="1:11" x14ac:dyDescent="0.25">
      <c r="A245" s="85"/>
      <c r="B245" s="85"/>
      <c r="C245" s="86"/>
      <c r="D245" s="87"/>
      <c r="E245" s="88"/>
      <c r="F245" s="89"/>
      <c r="G245" s="90"/>
      <c r="H245" s="90"/>
      <c r="I245" s="91"/>
      <c r="J245" s="92"/>
      <c r="K245" s="93">
        <f t="shared" si="3"/>
        <v>0</v>
      </c>
    </row>
    <row r="246" spans="1:11" x14ac:dyDescent="0.25">
      <c r="A246" s="85"/>
      <c r="B246" s="85"/>
      <c r="C246" s="86"/>
      <c r="D246" s="87"/>
      <c r="E246" s="88"/>
      <c r="F246" s="89"/>
      <c r="G246" s="90"/>
      <c r="H246" s="90"/>
      <c r="I246" s="91"/>
      <c r="J246" s="92"/>
      <c r="K246" s="93">
        <f t="shared" si="3"/>
        <v>0</v>
      </c>
    </row>
    <row r="247" spans="1:11" x14ac:dyDescent="0.25">
      <c r="A247" s="85"/>
      <c r="B247" s="85"/>
      <c r="C247" s="86"/>
      <c r="D247" s="87"/>
      <c r="E247" s="88"/>
      <c r="F247" s="89"/>
      <c r="G247" s="90"/>
      <c r="H247" s="90"/>
      <c r="I247" s="91"/>
      <c r="J247" s="92"/>
      <c r="K247" s="93">
        <f t="shared" si="3"/>
        <v>0</v>
      </c>
    </row>
    <row r="248" spans="1:11" x14ac:dyDescent="0.25">
      <c r="A248" s="85"/>
      <c r="B248" s="85"/>
      <c r="C248" s="86"/>
      <c r="D248" s="87"/>
      <c r="E248" s="88"/>
      <c r="F248" s="89"/>
      <c r="G248" s="90"/>
      <c r="H248" s="90"/>
      <c r="I248" s="91"/>
      <c r="J248" s="92"/>
      <c r="K248" s="93">
        <f t="shared" si="3"/>
        <v>0</v>
      </c>
    </row>
    <row r="249" spans="1:11" x14ac:dyDescent="0.25">
      <c r="A249" s="85"/>
      <c r="B249" s="85"/>
      <c r="C249" s="86"/>
      <c r="D249" s="87"/>
      <c r="E249" s="88"/>
      <c r="F249" s="89"/>
      <c r="G249" s="90"/>
      <c r="H249" s="90"/>
      <c r="I249" s="91"/>
      <c r="J249" s="92"/>
      <c r="K249" s="93">
        <f t="shared" si="3"/>
        <v>0</v>
      </c>
    </row>
    <row r="250" spans="1:11" x14ac:dyDescent="0.25">
      <c r="A250" s="85"/>
      <c r="B250" s="85"/>
      <c r="C250" s="86"/>
      <c r="D250" s="87"/>
      <c r="E250" s="88"/>
      <c r="F250" s="89"/>
      <c r="G250" s="90"/>
      <c r="H250" s="90"/>
      <c r="I250" s="91"/>
      <c r="J250" s="92"/>
      <c r="K250" s="93">
        <f t="shared" si="3"/>
        <v>0</v>
      </c>
    </row>
    <row r="251" spans="1:11" x14ac:dyDescent="0.25">
      <c r="A251" s="85"/>
      <c r="B251" s="85"/>
      <c r="C251" s="86"/>
      <c r="D251" s="87"/>
      <c r="E251" s="88"/>
      <c r="F251" s="89"/>
      <c r="G251" s="90"/>
      <c r="H251" s="90"/>
      <c r="I251" s="91"/>
      <c r="J251" s="92"/>
      <c r="K251" s="93">
        <f t="shared" si="3"/>
        <v>0</v>
      </c>
    </row>
    <row r="252" spans="1:11" x14ac:dyDescent="0.25">
      <c r="A252" s="85"/>
      <c r="B252" s="85"/>
      <c r="C252" s="86"/>
      <c r="D252" s="87"/>
      <c r="E252" s="88"/>
      <c r="F252" s="89"/>
      <c r="G252" s="90"/>
      <c r="H252" s="90"/>
      <c r="I252" s="91"/>
      <c r="J252" s="92"/>
      <c r="K252" s="93">
        <f t="shared" si="3"/>
        <v>0</v>
      </c>
    </row>
    <row r="253" spans="1:11" x14ac:dyDescent="0.25">
      <c r="A253" s="85"/>
      <c r="B253" s="85"/>
      <c r="C253" s="86"/>
      <c r="D253" s="87"/>
      <c r="E253" s="88"/>
      <c r="F253" s="89"/>
      <c r="G253" s="90"/>
      <c r="H253" s="90"/>
      <c r="I253" s="91"/>
      <c r="J253" s="92"/>
      <c r="K253" s="93">
        <f t="shared" si="3"/>
        <v>0</v>
      </c>
    </row>
    <row r="254" spans="1:11" x14ac:dyDescent="0.25">
      <c r="A254" s="85"/>
      <c r="B254" s="85"/>
      <c r="C254" s="86"/>
      <c r="D254" s="87"/>
      <c r="E254" s="88"/>
      <c r="F254" s="89"/>
      <c r="G254" s="90"/>
      <c r="H254" s="90"/>
      <c r="I254" s="91"/>
      <c r="J254" s="92"/>
      <c r="K254" s="93">
        <f t="shared" si="3"/>
        <v>0</v>
      </c>
    </row>
    <row r="255" spans="1:11" x14ac:dyDescent="0.25">
      <c r="A255" s="85"/>
      <c r="B255" s="85"/>
      <c r="C255" s="86"/>
      <c r="D255" s="87"/>
      <c r="E255" s="88"/>
      <c r="F255" s="89"/>
      <c r="G255" s="90"/>
      <c r="H255" s="90"/>
      <c r="I255" s="91"/>
      <c r="J255" s="92"/>
      <c r="K255" s="93">
        <f t="shared" si="3"/>
        <v>0</v>
      </c>
    </row>
    <row r="256" spans="1:11" x14ac:dyDescent="0.25">
      <c r="A256" s="85"/>
      <c r="B256" s="85"/>
      <c r="C256" s="86"/>
      <c r="D256" s="87"/>
      <c r="E256" s="88"/>
      <c r="F256" s="89"/>
      <c r="G256" s="90"/>
      <c r="H256" s="90"/>
      <c r="I256" s="91"/>
      <c r="J256" s="92"/>
      <c r="K256" s="93">
        <f t="shared" si="3"/>
        <v>0</v>
      </c>
    </row>
    <row r="257" spans="1:11" x14ac:dyDescent="0.25">
      <c r="A257" s="85"/>
      <c r="B257" s="85"/>
      <c r="C257" s="86"/>
      <c r="D257" s="87"/>
      <c r="E257" s="88"/>
      <c r="F257" s="89"/>
      <c r="G257" s="90"/>
      <c r="H257" s="90"/>
      <c r="I257" s="91"/>
      <c r="J257" s="92"/>
      <c r="K257" s="93">
        <f t="shared" si="3"/>
        <v>0</v>
      </c>
    </row>
    <row r="258" spans="1:11" x14ac:dyDescent="0.25">
      <c r="A258" s="85"/>
      <c r="B258" s="85"/>
      <c r="C258" s="86"/>
      <c r="D258" s="87"/>
      <c r="E258" s="88"/>
      <c r="F258" s="89"/>
      <c r="G258" s="90"/>
      <c r="H258" s="90"/>
      <c r="I258" s="91"/>
      <c r="J258" s="92"/>
      <c r="K258" s="93">
        <f t="shared" si="3"/>
        <v>0</v>
      </c>
    </row>
    <row r="259" spans="1:11" x14ac:dyDescent="0.25">
      <c r="A259" s="85"/>
      <c r="B259" s="85"/>
      <c r="C259" s="86"/>
      <c r="D259" s="87"/>
      <c r="E259" s="88"/>
      <c r="F259" s="89"/>
      <c r="G259" s="90"/>
      <c r="H259" s="90"/>
      <c r="I259" s="91"/>
      <c r="J259" s="92"/>
      <c r="K259" s="93">
        <f t="shared" si="3"/>
        <v>0</v>
      </c>
    </row>
    <row r="260" spans="1:11" x14ac:dyDescent="0.25">
      <c r="A260" s="85"/>
      <c r="B260" s="85"/>
      <c r="C260" s="86"/>
      <c r="D260" s="87"/>
      <c r="E260" s="88"/>
      <c r="F260" s="89"/>
      <c r="G260" s="90"/>
      <c r="H260" s="90"/>
      <c r="I260" s="91"/>
      <c r="J260" s="92"/>
      <c r="K260" s="93">
        <f t="shared" si="3"/>
        <v>0</v>
      </c>
    </row>
    <row r="261" spans="1:11" x14ac:dyDescent="0.25">
      <c r="A261" s="85"/>
      <c r="B261" s="85"/>
      <c r="C261" s="86"/>
      <c r="D261" s="87"/>
      <c r="E261" s="88"/>
      <c r="F261" s="89"/>
      <c r="G261" s="90"/>
      <c r="H261" s="90"/>
      <c r="I261" s="91"/>
      <c r="J261" s="92"/>
      <c r="K261" s="93">
        <f t="shared" si="3"/>
        <v>0</v>
      </c>
    </row>
    <row r="262" spans="1:11" x14ac:dyDescent="0.25">
      <c r="A262" s="85"/>
      <c r="B262" s="85"/>
      <c r="C262" s="86"/>
      <c r="D262" s="87"/>
      <c r="E262" s="88"/>
      <c r="F262" s="89"/>
      <c r="G262" s="90"/>
      <c r="H262" s="90"/>
      <c r="I262" s="91"/>
      <c r="J262" s="92"/>
      <c r="K262" s="93">
        <f t="shared" si="3"/>
        <v>0</v>
      </c>
    </row>
    <row r="263" spans="1:11" x14ac:dyDescent="0.25">
      <c r="A263" s="85"/>
      <c r="B263" s="85"/>
      <c r="C263" s="86"/>
      <c r="D263" s="87"/>
      <c r="E263" s="88"/>
      <c r="F263" s="89"/>
      <c r="G263" s="90"/>
      <c r="H263" s="90"/>
      <c r="I263" s="91"/>
      <c r="J263" s="92"/>
      <c r="K263" s="93">
        <f t="shared" si="3"/>
        <v>0</v>
      </c>
    </row>
    <row r="264" spans="1:11" x14ac:dyDescent="0.25">
      <c r="A264" s="85"/>
      <c r="B264" s="85"/>
      <c r="C264" s="86"/>
      <c r="D264" s="87"/>
      <c r="E264" s="88"/>
      <c r="F264" s="89"/>
      <c r="G264" s="90"/>
      <c r="H264" s="90"/>
      <c r="I264" s="91"/>
      <c r="J264" s="92"/>
      <c r="K264" s="93">
        <f t="shared" si="3"/>
        <v>0</v>
      </c>
    </row>
    <row r="265" spans="1:11" x14ac:dyDescent="0.25">
      <c r="A265" s="85"/>
      <c r="B265" s="85"/>
      <c r="C265" s="86"/>
      <c r="D265" s="87"/>
      <c r="E265" s="88"/>
      <c r="F265" s="89"/>
      <c r="G265" s="90"/>
      <c r="H265" s="90"/>
      <c r="I265" s="91"/>
      <c r="J265" s="92"/>
      <c r="K265" s="93">
        <f t="shared" si="3"/>
        <v>0</v>
      </c>
    </row>
    <row r="266" spans="1:11" x14ac:dyDescent="0.25">
      <c r="A266" s="85"/>
      <c r="B266" s="85"/>
      <c r="C266" s="86"/>
      <c r="D266" s="87"/>
      <c r="E266" s="88"/>
      <c r="F266" s="89"/>
      <c r="G266" s="90"/>
      <c r="H266" s="90"/>
      <c r="I266" s="91"/>
      <c r="J266" s="92"/>
      <c r="K266" s="93">
        <f t="shared" si="3"/>
        <v>0</v>
      </c>
    </row>
    <row r="267" spans="1:11" x14ac:dyDescent="0.25">
      <c r="A267" s="85"/>
      <c r="B267" s="85"/>
      <c r="C267" s="86"/>
      <c r="D267" s="87"/>
      <c r="E267" s="88"/>
      <c r="F267" s="89"/>
      <c r="G267" s="90"/>
      <c r="H267" s="90"/>
      <c r="I267" s="91"/>
      <c r="J267" s="92"/>
      <c r="K267" s="93">
        <f t="shared" si="3"/>
        <v>0</v>
      </c>
    </row>
    <row r="268" spans="1:11" x14ac:dyDescent="0.25">
      <c r="A268" s="85"/>
      <c r="B268" s="85"/>
      <c r="C268" s="86"/>
      <c r="D268" s="87"/>
      <c r="E268" s="88"/>
      <c r="F268" s="89"/>
      <c r="G268" s="90"/>
      <c r="H268" s="90"/>
      <c r="I268" s="91"/>
      <c r="J268" s="92"/>
      <c r="K268" s="93">
        <f t="shared" si="3"/>
        <v>0</v>
      </c>
    </row>
    <row r="269" spans="1:11" x14ac:dyDescent="0.25">
      <c r="A269" s="85"/>
      <c r="B269" s="85"/>
      <c r="C269" s="86"/>
      <c r="D269" s="87"/>
      <c r="E269" s="88"/>
      <c r="F269" s="89"/>
      <c r="G269" s="90"/>
      <c r="H269" s="90"/>
      <c r="I269" s="91"/>
      <c r="J269" s="92"/>
      <c r="K269" s="93">
        <f t="shared" si="3"/>
        <v>0</v>
      </c>
    </row>
    <row r="270" spans="1:11" x14ac:dyDescent="0.25">
      <c r="A270" s="85"/>
      <c r="B270" s="85"/>
      <c r="C270" s="86"/>
      <c r="D270" s="87"/>
      <c r="E270" s="88"/>
      <c r="F270" s="89"/>
      <c r="G270" s="90"/>
      <c r="H270" s="90"/>
      <c r="I270" s="91"/>
      <c r="J270" s="92"/>
      <c r="K270" s="93">
        <f t="shared" si="3"/>
        <v>0</v>
      </c>
    </row>
    <row r="271" spans="1:11" x14ac:dyDescent="0.25">
      <c r="A271" s="85"/>
      <c r="B271" s="85"/>
      <c r="C271" s="86"/>
      <c r="D271" s="87"/>
      <c r="E271" s="88"/>
      <c r="F271" s="89"/>
      <c r="G271" s="90"/>
      <c r="H271" s="90"/>
      <c r="I271" s="91"/>
      <c r="J271" s="92"/>
      <c r="K271" s="93">
        <f t="shared" si="3"/>
        <v>0</v>
      </c>
    </row>
    <row r="272" spans="1:11" x14ac:dyDescent="0.25">
      <c r="A272" s="85"/>
      <c r="B272" s="85"/>
      <c r="C272" s="86"/>
      <c r="D272" s="87"/>
      <c r="E272" s="88"/>
      <c r="F272" s="89"/>
      <c r="G272" s="90"/>
      <c r="H272" s="90"/>
      <c r="I272" s="91"/>
      <c r="J272" s="92"/>
      <c r="K272" s="93">
        <f t="shared" si="3"/>
        <v>0</v>
      </c>
    </row>
    <row r="273" spans="1:11" x14ac:dyDescent="0.25">
      <c r="A273" s="85"/>
      <c r="B273" s="85"/>
      <c r="C273" s="86"/>
      <c r="D273" s="87"/>
      <c r="E273" s="88"/>
      <c r="F273" s="89"/>
      <c r="G273" s="90"/>
      <c r="H273" s="90"/>
      <c r="I273" s="91"/>
      <c r="J273" s="92"/>
      <c r="K273" s="93">
        <f t="shared" si="3"/>
        <v>0</v>
      </c>
    </row>
    <row r="274" spans="1:11" x14ac:dyDescent="0.25">
      <c r="A274" s="85"/>
      <c r="B274" s="85"/>
      <c r="C274" s="86"/>
      <c r="D274" s="87"/>
      <c r="E274" s="88"/>
      <c r="F274" s="89"/>
      <c r="G274" s="90"/>
      <c r="H274" s="90"/>
      <c r="I274" s="91"/>
      <c r="J274" s="92"/>
      <c r="K274" s="93">
        <f t="shared" ref="K274:K337" si="4">+J274*I274</f>
        <v>0</v>
      </c>
    </row>
    <row r="275" spans="1:11" x14ac:dyDescent="0.25">
      <c r="A275" s="85"/>
      <c r="B275" s="85"/>
      <c r="C275" s="86"/>
      <c r="D275" s="87"/>
      <c r="E275" s="88"/>
      <c r="F275" s="89"/>
      <c r="G275" s="90"/>
      <c r="H275" s="90"/>
      <c r="I275" s="91"/>
      <c r="J275" s="92"/>
      <c r="K275" s="93">
        <f t="shared" si="4"/>
        <v>0</v>
      </c>
    </row>
    <row r="276" spans="1:11" x14ac:dyDescent="0.25">
      <c r="A276" s="85"/>
      <c r="B276" s="85"/>
      <c r="C276" s="86"/>
      <c r="D276" s="87"/>
      <c r="E276" s="88"/>
      <c r="F276" s="89"/>
      <c r="G276" s="90"/>
      <c r="H276" s="90"/>
      <c r="I276" s="91"/>
      <c r="J276" s="92"/>
      <c r="K276" s="93">
        <f t="shared" si="4"/>
        <v>0</v>
      </c>
    </row>
    <row r="277" spans="1:11" x14ac:dyDescent="0.25">
      <c r="A277" s="85"/>
      <c r="B277" s="85"/>
      <c r="C277" s="86"/>
      <c r="D277" s="87"/>
      <c r="E277" s="88"/>
      <c r="F277" s="89"/>
      <c r="G277" s="90"/>
      <c r="H277" s="90"/>
      <c r="I277" s="91"/>
      <c r="J277" s="92"/>
      <c r="K277" s="93">
        <f t="shared" si="4"/>
        <v>0</v>
      </c>
    </row>
    <row r="278" spans="1:11" x14ac:dyDescent="0.25">
      <c r="A278" s="85"/>
      <c r="B278" s="85"/>
      <c r="C278" s="86"/>
      <c r="D278" s="87"/>
      <c r="E278" s="88"/>
      <c r="F278" s="89"/>
      <c r="G278" s="90"/>
      <c r="H278" s="90"/>
      <c r="I278" s="91"/>
      <c r="J278" s="92"/>
      <c r="K278" s="93">
        <f t="shared" si="4"/>
        <v>0</v>
      </c>
    </row>
    <row r="279" spans="1:11" x14ac:dyDescent="0.25">
      <c r="A279" s="85"/>
      <c r="B279" s="85"/>
      <c r="C279" s="86"/>
      <c r="D279" s="87"/>
      <c r="E279" s="88"/>
      <c r="F279" s="89"/>
      <c r="G279" s="90"/>
      <c r="H279" s="90"/>
      <c r="I279" s="91"/>
      <c r="J279" s="92"/>
      <c r="K279" s="93">
        <f t="shared" si="4"/>
        <v>0</v>
      </c>
    </row>
    <row r="280" spans="1:11" x14ac:dyDescent="0.25">
      <c r="A280" s="85"/>
      <c r="B280" s="85"/>
      <c r="C280" s="86"/>
      <c r="D280" s="87"/>
      <c r="E280" s="88"/>
      <c r="F280" s="89"/>
      <c r="G280" s="90"/>
      <c r="H280" s="90"/>
      <c r="I280" s="91"/>
      <c r="J280" s="92"/>
      <c r="K280" s="93">
        <f t="shared" si="4"/>
        <v>0</v>
      </c>
    </row>
    <row r="281" spans="1:11" x14ac:dyDescent="0.25">
      <c r="A281" s="85"/>
      <c r="B281" s="85"/>
      <c r="C281" s="86"/>
      <c r="D281" s="87"/>
      <c r="E281" s="88"/>
      <c r="F281" s="89"/>
      <c r="G281" s="90"/>
      <c r="H281" s="90"/>
      <c r="I281" s="91"/>
      <c r="J281" s="92"/>
      <c r="K281" s="93">
        <f t="shared" si="4"/>
        <v>0</v>
      </c>
    </row>
    <row r="282" spans="1:11" x14ac:dyDescent="0.25">
      <c r="A282" s="85"/>
      <c r="B282" s="85"/>
      <c r="C282" s="86"/>
      <c r="D282" s="87"/>
      <c r="E282" s="88"/>
      <c r="F282" s="89"/>
      <c r="G282" s="90"/>
      <c r="H282" s="90"/>
      <c r="I282" s="91"/>
      <c r="J282" s="92"/>
      <c r="K282" s="93">
        <f t="shared" si="4"/>
        <v>0</v>
      </c>
    </row>
    <row r="283" spans="1:11" x14ac:dyDescent="0.25">
      <c r="A283" s="85"/>
      <c r="B283" s="85"/>
      <c r="C283" s="86"/>
      <c r="D283" s="87"/>
      <c r="E283" s="88"/>
      <c r="F283" s="89"/>
      <c r="G283" s="90"/>
      <c r="H283" s="90"/>
      <c r="I283" s="91"/>
      <c r="J283" s="92"/>
      <c r="K283" s="93">
        <f t="shared" si="4"/>
        <v>0</v>
      </c>
    </row>
    <row r="284" spans="1:11" x14ac:dyDescent="0.25">
      <c r="A284" s="85"/>
      <c r="B284" s="85"/>
      <c r="C284" s="86"/>
      <c r="D284" s="87"/>
      <c r="E284" s="88"/>
      <c r="F284" s="89"/>
      <c r="G284" s="90"/>
      <c r="H284" s="90"/>
      <c r="I284" s="91"/>
      <c r="J284" s="92"/>
      <c r="K284" s="93">
        <f t="shared" si="4"/>
        <v>0</v>
      </c>
    </row>
    <row r="285" spans="1:11" x14ac:dyDescent="0.25">
      <c r="A285" s="85"/>
      <c r="B285" s="85"/>
      <c r="C285" s="86"/>
      <c r="D285" s="87"/>
      <c r="E285" s="88"/>
      <c r="F285" s="89"/>
      <c r="G285" s="90"/>
      <c r="H285" s="90"/>
      <c r="I285" s="91"/>
      <c r="J285" s="92"/>
      <c r="K285" s="93">
        <f t="shared" si="4"/>
        <v>0</v>
      </c>
    </row>
    <row r="286" spans="1:11" x14ac:dyDescent="0.25">
      <c r="A286" s="85"/>
      <c r="B286" s="85"/>
      <c r="C286" s="86"/>
      <c r="D286" s="87"/>
      <c r="E286" s="88"/>
      <c r="F286" s="89"/>
      <c r="G286" s="90"/>
      <c r="H286" s="90"/>
      <c r="I286" s="91"/>
      <c r="J286" s="92"/>
      <c r="K286" s="93">
        <f t="shared" si="4"/>
        <v>0</v>
      </c>
    </row>
    <row r="287" spans="1:11" x14ac:dyDescent="0.25">
      <c r="A287" s="85"/>
      <c r="B287" s="85"/>
      <c r="C287" s="86"/>
      <c r="D287" s="87"/>
      <c r="E287" s="88"/>
      <c r="F287" s="89"/>
      <c r="G287" s="90"/>
      <c r="H287" s="90"/>
      <c r="I287" s="91"/>
      <c r="J287" s="92"/>
      <c r="K287" s="93">
        <f t="shared" si="4"/>
        <v>0</v>
      </c>
    </row>
    <row r="288" spans="1:11" x14ac:dyDescent="0.25">
      <c r="A288" s="85"/>
      <c r="B288" s="85"/>
      <c r="C288" s="86"/>
      <c r="D288" s="87"/>
      <c r="E288" s="88"/>
      <c r="F288" s="89"/>
      <c r="G288" s="90"/>
      <c r="H288" s="90"/>
      <c r="I288" s="91"/>
      <c r="J288" s="92"/>
      <c r="K288" s="93">
        <f t="shared" si="4"/>
        <v>0</v>
      </c>
    </row>
    <row r="289" spans="1:11" x14ac:dyDescent="0.25">
      <c r="A289" s="85"/>
      <c r="B289" s="85"/>
      <c r="C289" s="86"/>
      <c r="D289" s="87"/>
      <c r="E289" s="88"/>
      <c r="F289" s="89"/>
      <c r="G289" s="90"/>
      <c r="H289" s="90"/>
      <c r="I289" s="91"/>
      <c r="J289" s="92"/>
      <c r="K289" s="93">
        <f t="shared" si="4"/>
        <v>0</v>
      </c>
    </row>
    <row r="290" spans="1:11" x14ac:dyDescent="0.25">
      <c r="A290" s="85"/>
      <c r="B290" s="85"/>
      <c r="C290" s="86"/>
      <c r="D290" s="87"/>
      <c r="E290" s="88"/>
      <c r="F290" s="89"/>
      <c r="G290" s="90"/>
      <c r="H290" s="90"/>
      <c r="I290" s="91"/>
      <c r="J290" s="92"/>
      <c r="K290" s="93">
        <f t="shared" si="4"/>
        <v>0</v>
      </c>
    </row>
    <row r="291" spans="1:11" x14ac:dyDescent="0.25">
      <c r="A291" s="85"/>
      <c r="B291" s="85"/>
      <c r="C291" s="86"/>
      <c r="D291" s="87"/>
      <c r="E291" s="88"/>
      <c r="F291" s="89"/>
      <c r="G291" s="90"/>
      <c r="H291" s="90"/>
      <c r="I291" s="91"/>
      <c r="J291" s="92"/>
      <c r="K291" s="93">
        <f t="shared" si="4"/>
        <v>0</v>
      </c>
    </row>
    <row r="292" spans="1:11" x14ac:dyDescent="0.25">
      <c r="A292" s="85"/>
      <c r="B292" s="85"/>
      <c r="C292" s="86"/>
      <c r="D292" s="87"/>
      <c r="E292" s="88"/>
      <c r="F292" s="89"/>
      <c r="G292" s="90"/>
      <c r="H292" s="90"/>
      <c r="I292" s="91"/>
      <c r="J292" s="92"/>
      <c r="K292" s="93">
        <f t="shared" si="4"/>
        <v>0</v>
      </c>
    </row>
    <row r="293" spans="1:11" x14ac:dyDescent="0.25">
      <c r="A293" s="85"/>
      <c r="B293" s="85"/>
      <c r="C293" s="86"/>
      <c r="D293" s="87"/>
      <c r="E293" s="88"/>
      <c r="F293" s="89"/>
      <c r="G293" s="90"/>
      <c r="H293" s="90"/>
      <c r="I293" s="91"/>
      <c r="J293" s="92"/>
      <c r="K293" s="93">
        <f t="shared" si="4"/>
        <v>0</v>
      </c>
    </row>
    <row r="294" spans="1:11" x14ac:dyDescent="0.25">
      <c r="A294" s="85"/>
      <c r="B294" s="85"/>
      <c r="C294" s="86"/>
      <c r="D294" s="87"/>
      <c r="E294" s="88"/>
      <c r="F294" s="89"/>
      <c r="G294" s="90"/>
      <c r="H294" s="90"/>
      <c r="I294" s="91"/>
      <c r="J294" s="92"/>
      <c r="K294" s="93">
        <f t="shared" si="4"/>
        <v>0</v>
      </c>
    </row>
    <row r="295" spans="1:11" x14ac:dyDescent="0.25">
      <c r="A295" s="85"/>
      <c r="B295" s="85"/>
      <c r="C295" s="86"/>
      <c r="D295" s="87"/>
      <c r="E295" s="88"/>
      <c r="F295" s="89"/>
      <c r="G295" s="90"/>
      <c r="H295" s="90"/>
      <c r="I295" s="91"/>
      <c r="J295" s="92"/>
      <c r="K295" s="93">
        <f t="shared" si="4"/>
        <v>0</v>
      </c>
    </row>
    <row r="296" spans="1:11" x14ac:dyDescent="0.25">
      <c r="A296" s="85"/>
      <c r="B296" s="85"/>
      <c r="C296" s="86"/>
      <c r="D296" s="87"/>
      <c r="E296" s="88"/>
      <c r="F296" s="89"/>
      <c r="G296" s="90"/>
      <c r="H296" s="90"/>
      <c r="I296" s="91"/>
      <c r="J296" s="92"/>
      <c r="K296" s="93">
        <f t="shared" si="4"/>
        <v>0</v>
      </c>
    </row>
    <row r="297" spans="1:11" x14ac:dyDescent="0.25">
      <c r="A297" s="85"/>
      <c r="B297" s="85"/>
      <c r="C297" s="86"/>
      <c r="D297" s="87"/>
      <c r="E297" s="88"/>
      <c r="F297" s="89"/>
      <c r="G297" s="90"/>
      <c r="H297" s="90"/>
      <c r="I297" s="91"/>
      <c r="J297" s="92"/>
      <c r="K297" s="93">
        <f t="shared" si="4"/>
        <v>0</v>
      </c>
    </row>
    <row r="298" spans="1:11" x14ac:dyDescent="0.25">
      <c r="A298" s="85"/>
      <c r="B298" s="85"/>
      <c r="C298" s="86"/>
      <c r="D298" s="87"/>
      <c r="E298" s="88"/>
      <c r="F298" s="89"/>
      <c r="G298" s="90"/>
      <c r="H298" s="90"/>
      <c r="I298" s="91"/>
      <c r="J298" s="92"/>
      <c r="K298" s="93">
        <f t="shared" si="4"/>
        <v>0</v>
      </c>
    </row>
    <row r="299" spans="1:11" x14ac:dyDescent="0.25">
      <c r="A299" s="85"/>
      <c r="B299" s="85"/>
      <c r="C299" s="86"/>
      <c r="D299" s="87"/>
      <c r="E299" s="88"/>
      <c r="F299" s="89"/>
      <c r="G299" s="90"/>
      <c r="H299" s="90"/>
      <c r="I299" s="91"/>
      <c r="J299" s="92"/>
      <c r="K299" s="93">
        <f t="shared" si="4"/>
        <v>0</v>
      </c>
    </row>
    <row r="300" spans="1:11" x14ac:dyDescent="0.25">
      <c r="A300" s="85"/>
      <c r="B300" s="85"/>
      <c r="C300" s="86"/>
      <c r="D300" s="87"/>
      <c r="E300" s="88"/>
      <c r="F300" s="89"/>
      <c r="G300" s="90"/>
      <c r="H300" s="90"/>
      <c r="I300" s="91"/>
      <c r="J300" s="92"/>
      <c r="K300" s="93">
        <f t="shared" si="4"/>
        <v>0</v>
      </c>
    </row>
    <row r="301" spans="1:11" x14ac:dyDescent="0.25">
      <c r="A301" s="85"/>
      <c r="B301" s="85"/>
      <c r="C301" s="86"/>
      <c r="D301" s="87"/>
      <c r="E301" s="88"/>
      <c r="F301" s="89"/>
      <c r="G301" s="90"/>
      <c r="H301" s="90"/>
      <c r="I301" s="91"/>
      <c r="J301" s="92"/>
      <c r="K301" s="93">
        <f t="shared" si="4"/>
        <v>0</v>
      </c>
    </row>
    <row r="302" spans="1:11" x14ac:dyDescent="0.25">
      <c r="A302" s="85"/>
      <c r="B302" s="85"/>
      <c r="C302" s="86"/>
      <c r="D302" s="87"/>
      <c r="E302" s="88"/>
      <c r="F302" s="89"/>
      <c r="G302" s="90"/>
      <c r="H302" s="90"/>
      <c r="I302" s="91"/>
      <c r="J302" s="92"/>
      <c r="K302" s="93">
        <f t="shared" si="4"/>
        <v>0</v>
      </c>
    </row>
    <row r="303" spans="1:11" x14ac:dyDescent="0.25">
      <c r="A303" s="85"/>
      <c r="B303" s="85"/>
      <c r="C303" s="86"/>
      <c r="D303" s="87"/>
      <c r="E303" s="88"/>
      <c r="F303" s="89"/>
      <c r="G303" s="90"/>
      <c r="H303" s="90"/>
      <c r="I303" s="91"/>
      <c r="J303" s="92"/>
      <c r="K303" s="93">
        <f t="shared" si="4"/>
        <v>0</v>
      </c>
    </row>
    <row r="304" spans="1:11" x14ac:dyDescent="0.25">
      <c r="A304" s="85"/>
      <c r="B304" s="85"/>
      <c r="C304" s="86"/>
      <c r="D304" s="87"/>
      <c r="E304" s="88"/>
      <c r="F304" s="89"/>
      <c r="G304" s="90"/>
      <c r="H304" s="90"/>
      <c r="I304" s="91"/>
      <c r="J304" s="92"/>
      <c r="K304" s="93">
        <f t="shared" si="4"/>
        <v>0</v>
      </c>
    </row>
    <row r="305" spans="1:11" x14ac:dyDescent="0.25">
      <c r="A305" s="85"/>
      <c r="B305" s="85"/>
      <c r="C305" s="86"/>
      <c r="D305" s="87"/>
      <c r="E305" s="88"/>
      <c r="F305" s="89"/>
      <c r="G305" s="90"/>
      <c r="H305" s="90"/>
      <c r="I305" s="91"/>
      <c r="J305" s="92"/>
      <c r="K305" s="93">
        <f t="shared" si="4"/>
        <v>0</v>
      </c>
    </row>
    <row r="306" spans="1:11" x14ac:dyDescent="0.25">
      <c r="A306" s="85"/>
      <c r="B306" s="85"/>
      <c r="C306" s="86"/>
      <c r="D306" s="87"/>
      <c r="E306" s="88"/>
      <c r="F306" s="89"/>
      <c r="G306" s="90"/>
      <c r="H306" s="90"/>
      <c r="I306" s="91"/>
      <c r="J306" s="92"/>
      <c r="K306" s="93">
        <f t="shared" si="4"/>
        <v>0</v>
      </c>
    </row>
    <row r="307" spans="1:11" x14ac:dyDescent="0.25">
      <c r="A307" s="85"/>
      <c r="B307" s="85"/>
      <c r="C307" s="86"/>
      <c r="D307" s="87"/>
      <c r="E307" s="88"/>
      <c r="F307" s="89"/>
      <c r="G307" s="90"/>
      <c r="H307" s="90"/>
      <c r="I307" s="91"/>
      <c r="J307" s="92"/>
      <c r="K307" s="93">
        <f t="shared" si="4"/>
        <v>0</v>
      </c>
    </row>
    <row r="308" spans="1:11" x14ac:dyDescent="0.25">
      <c r="A308" s="85"/>
      <c r="B308" s="85"/>
      <c r="C308" s="86"/>
      <c r="D308" s="87"/>
      <c r="E308" s="88"/>
      <c r="F308" s="89"/>
      <c r="G308" s="90"/>
      <c r="H308" s="90"/>
      <c r="I308" s="91"/>
      <c r="J308" s="92"/>
      <c r="K308" s="93">
        <f t="shared" si="4"/>
        <v>0</v>
      </c>
    </row>
    <row r="309" spans="1:11" x14ac:dyDescent="0.25">
      <c r="A309" s="85"/>
      <c r="B309" s="85"/>
      <c r="C309" s="86"/>
      <c r="D309" s="87"/>
      <c r="E309" s="88"/>
      <c r="F309" s="89"/>
      <c r="G309" s="90"/>
      <c r="H309" s="90"/>
      <c r="I309" s="91"/>
      <c r="J309" s="92"/>
      <c r="K309" s="93">
        <f t="shared" si="4"/>
        <v>0</v>
      </c>
    </row>
    <row r="310" spans="1:11" x14ac:dyDescent="0.25">
      <c r="A310" s="85"/>
      <c r="B310" s="85"/>
      <c r="C310" s="86"/>
      <c r="D310" s="87"/>
      <c r="E310" s="88"/>
      <c r="F310" s="89"/>
      <c r="G310" s="90"/>
      <c r="H310" s="90"/>
      <c r="I310" s="91"/>
      <c r="J310" s="92"/>
      <c r="K310" s="93">
        <f t="shared" si="4"/>
        <v>0</v>
      </c>
    </row>
    <row r="311" spans="1:11" x14ac:dyDescent="0.25">
      <c r="A311" s="85"/>
      <c r="B311" s="85"/>
      <c r="C311" s="86"/>
      <c r="D311" s="87"/>
      <c r="E311" s="88"/>
      <c r="F311" s="89"/>
      <c r="G311" s="90"/>
      <c r="H311" s="90"/>
      <c r="I311" s="91"/>
      <c r="J311" s="92"/>
      <c r="K311" s="93">
        <f t="shared" si="4"/>
        <v>0</v>
      </c>
    </row>
    <row r="312" spans="1:11" x14ac:dyDescent="0.25">
      <c r="A312" s="85"/>
      <c r="B312" s="85"/>
      <c r="C312" s="86"/>
      <c r="D312" s="87"/>
      <c r="E312" s="88"/>
      <c r="F312" s="89"/>
      <c r="G312" s="90"/>
      <c r="H312" s="90"/>
      <c r="I312" s="91"/>
      <c r="J312" s="92"/>
      <c r="K312" s="93">
        <f t="shared" si="4"/>
        <v>0</v>
      </c>
    </row>
    <row r="313" spans="1:11" x14ac:dyDescent="0.25">
      <c r="A313" s="85"/>
      <c r="B313" s="85"/>
      <c r="C313" s="86"/>
      <c r="D313" s="87"/>
      <c r="E313" s="88"/>
      <c r="F313" s="89"/>
      <c r="G313" s="90"/>
      <c r="H313" s="90"/>
      <c r="I313" s="91"/>
      <c r="J313" s="92"/>
      <c r="K313" s="93">
        <f t="shared" si="4"/>
        <v>0</v>
      </c>
    </row>
    <row r="314" spans="1:11" x14ac:dyDescent="0.25">
      <c r="A314" s="85"/>
      <c r="B314" s="85"/>
      <c r="C314" s="86"/>
      <c r="D314" s="87"/>
      <c r="E314" s="88"/>
      <c r="F314" s="89"/>
      <c r="G314" s="90"/>
      <c r="H314" s="90"/>
      <c r="I314" s="91"/>
      <c r="J314" s="92"/>
      <c r="K314" s="93">
        <f t="shared" si="4"/>
        <v>0</v>
      </c>
    </row>
    <row r="315" spans="1:11" x14ac:dyDescent="0.25">
      <c r="A315" s="85"/>
      <c r="B315" s="85"/>
      <c r="C315" s="86"/>
      <c r="D315" s="87"/>
      <c r="E315" s="88"/>
      <c r="F315" s="89"/>
      <c r="G315" s="90"/>
      <c r="H315" s="90"/>
      <c r="I315" s="91"/>
      <c r="J315" s="92"/>
      <c r="K315" s="93">
        <f t="shared" si="4"/>
        <v>0</v>
      </c>
    </row>
    <row r="316" spans="1:11" x14ac:dyDescent="0.25">
      <c r="A316" s="85"/>
      <c r="B316" s="85"/>
      <c r="C316" s="86"/>
      <c r="D316" s="87"/>
      <c r="E316" s="88"/>
      <c r="F316" s="89"/>
      <c r="G316" s="90"/>
      <c r="H316" s="90"/>
      <c r="I316" s="91"/>
      <c r="J316" s="92"/>
      <c r="K316" s="93">
        <f t="shared" si="4"/>
        <v>0</v>
      </c>
    </row>
    <row r="317" spans="1:11" x14ac:dyDescent="0.25">
      <c r="A317" s="85"/>
      <c r="B317" s="85"/>
      <c r="C317" s="86"/>
      <c r="D317" s="87"/>
      <c r="E317" s="88"/>
      <c r="F317" s="89"/>
      <c r="G317" s="90"/>
      <c r="H317" s="90"/>
      <c r="I317" s="91"/>
      <c r="J317" s="92"/>
      <c r="K317" s="93">
        <f t="shared" si="4"/>
        <v>0</v>
      </c>
    </row>
    <row r="318" spans="1:11" x14ac:dyDescent="0.25">
      <c r="A318" s="85"/>
      <c r="B318" s="85"/>
      <c r="C318" s="86"/>
      <c r="D318" s="87"/>
      <c r="E318" s="88"/>
      <c r="F318" s="89"/>
      <c r="G318" s="90"/>
      <c r="H318" s="90"/>
      <c r="I318" s="91"/>
      <c r="J318" s="92"/>
      <c r="K318" s="93">
        <f t="shared" si="4"/>
        <v>0</v>
      </c>
    </row>
    <row r="319" spans="1:11" x14ac:dyDescent="0.25">
      <c r="A319" s="85"/>
      <c r="B319" s="85"/>
      <c r="C319" s="86"/>
      <c r="D319" s="87"/>
      <c r="E319" s="88"/>
      <c r="F319" s="89"/>
      <c r="G319" s="90"/>
      <c r="H319" s="90"/>
      <c r="I319" s="91"/>
      <c r="J319" s="92"/>
      <c r="K319" s="93">
        <f t="shared" si="4"/>
        <v>0</v>
      </c>
    </row>
    <row r="320" spans="1:11" x14ac:dyDescent="0.25">
      <c r="A320" s="85"/>
      <c r="B320" s="85"/>
      <c r="C320" s="86"/>
      <c r="D320" s="87"/>
      <c r="E320" s="88"/>
      <c r="F320" s="89"/>
      <c r="G320" s="90"/>
      <c r="H320" s="90"/>
      <c r="I320" s="91"/>
      <c r="J320" s="92"/>
      <c r="K320" s="93">
        <f t="shared" si="4"/>
        <v>0</v>
      </c>
    </row>
    <row r="321" spans="1:11" x14ac:dyDescent="0.25">
      <c r="A321" s="85"/>
      <c r="B321" s="85"/>
      <c r="C321" s="86"/>
      <c r="D321" s="87"/>
      <c r="E321" s="88"/>
      <c r="F321" s="89"/>
      <c r="G321" s="90"/>
      <c r="H321" s="90"/>
      <c r="I321" s="91"/>
      <c r="J321" s="92"/>
      <c r="K321" s="93">
        <f t="shared" si="4"/>
        <v>0</v>
      </c>
    </row>
    <row r="322" spans="1:11" x14ac:dyDescent="0.25">
      <c r="A322" s="85"/>
      <c r="B322" s="85"/>
      <c r="C322" s="86"/>
      <c r="D322" s="87"/>
      <c r="E322" s="88"/>
      <c r="F322" s="89"/>
      <c r="G322" s="90"/>
      <c r="H322" s="90"/>
      <c r="I322" s="91"/>
      <c r="J322" s="92"/>
      <c r="K322" s="93">
        <f t="shared" si="4"/>
        <v>0</v>
      </c>
    </row>
    <row r="323" spans="1:11" x14ac:dyDescent="0.25">
      <c r="A323" s="85"/>
      <c r="B323" s="85"/>
      <c r="C323" s="86"/>
      <c r="D323" s="87"/>
      <c r="E323" s="88"/>
      <c r="F323" s="89"/>
      <c r="G323" s="90"/>
      <c r="H323" s="90"/>
      <c r="I323" s="91"/>
      <c r="J323" s="92"/>
      <c r="K323" s="93">
        <f t="shared" si="4"/>
        <v>0</v>
      </c>
    </row>
    <row r="324" spans="1:11" x14ac:dyDescent="0.25">
      <c r="A324" s="85"/>
      <c r="B324" s="85"/>
      <c r="C324" s="86"/>
      <c r="D324" s="87"/>
      <c r="E324" s="88"/>
      <c r="F324" s="89"/>
      <c r="G324" s="90"/>
      <c r="H324" s="90"/>
      <c r="I324" s="91"/>
      <c r="J324" s="92"/>
      <c r="K324" s="93">
        <f t="shared" si="4"/>
        <v>0</v>
      </c>
    </row>
    <row r="325" spans="1:11" x14ac:dyDescent="0.25">
      <c r="A325" s="85"/>
      <c r="B325" s="85"/>
      <c r="C325" s="86"/>
      <c r="D325" s="87"/>
      <c r="E325" s="88"/>
      <c r="F325" s="89"/>
      <c r="G325" s="90"/>
      <c r="H325" s="90"/>
      <c r="I325" s="91"/>
      <c r="J325" s="92"/>
      <c r="K325" s="93">
        <f t="shared" si="4"/>
        <v>0</v>
      </c>
    </row>
    <row r="326" spans="1:11" x14ac:dyDescent="0.25">
      <c r="A326" s="85"/>
      <c r="B326" s="85"/>
      <c r="C326" s="86"/>
      <c r="D326" s="87"/>
      <c r="E326" s="88"/>
      <c r="F326" s="89"/>
      <c r="G326" s="90"/>
      <c r="H326" s="90"/>
      <c r="I326" s="91"/>
      <c r="J326" s="92"/>
      <c r="K326" s="93">
        <f t="shared" si="4"/>
        <v>0</v>
      </c>
    </row>
    <row r="327" spans="1:11" x14ac:dyDescent="0.25">
      <c r="A327" s="85"/>
      <c r="B327" s="85"/>
      <c r="C327" s="86"/>
      <c r="D327" s="87"/>
      <c r="E327" s="88"/>
      <c r="F327" s="89"/>
      <c r="G327" s="90"/>
      <c r="H327" s="90"/>
      <c r="I327" s="91"/>
      <c r="J327" s="92"/>
      <c r="K327" s="93">
        <f t="shared" si="4"/>
        <v>0</v>
      </c>
    </row>
    <row r="328" spans="1:11" x14ac:dyDescent="0.25">
      <c r="A328" s="85"/>
      <c r="B328" s="85"/>
      <c r="C328" s="86"/>
      <c r="D328" s="87"/>
      <c r="E328" s="88"/>
      <c r="F328" s="89"/>
      <c r="G328" s="90"/>
      <c r="H328" s="90"/>
      <c r="I328" s="91"/>
      <c r="J328" s="92"/>
      <c r="K328" s="93">
        <f t="shared" si="4"/>
        <v>0</v>
      </c>
    </row>
    <row r="329" spans="1:11" x14ac:dyDescent="0.25">
      <c r="A329" s="85"/>
      <c r="B329" s="85"/>
      <c r="C329" s="86"/>
      <c r="D329" s="87"/>
      <c r="E329" s="88"/>
      <c r="F329" s="89"/>
      <c r="G329" s="90"/>
      <c r="H329" s="90"/>
      <c r="I329" s="91"/>
      <c r="J329" s="92"/>
      <c r="K329" s="93">
        <f t="shared" si="4"/>
        <v>0</v>
      </c>
    </row>
    <row r="330" spans="1:11" x14ac:dyDescent="0.25">
      <c r="A330" s="85"/>
      <c r="B330" s="85"/>
      <c r="C330" s="86"/>
      <c r="D330" s="87"/>
      <c r="E330" s="88"/>
      <c r="F330" s="89"/>
      <c r="G330" s="90"/>
      <c r="H330" s="90"/>
      <c r="I330" s="91"/>
      <c r="J330" s="92"/>
      <c r="K330" s="93">
        <f t="shared" si="4"/>
        <v>0</v>
      </c>
    </row>
    <row r="331" spans="1:11" x14ac:dyDescent="0.25">
      <c r="A331" s="85"/>
      <c r="B331" s="85"/>
      <c r="C331" s="86"/>
      <c r="D331" s="87"/>
      <c r="E331" s="88"/>
      <c r="F331" s="89"/>
      <c r="G331" s="90"/>
      <c r="H331" s="90"/>
      <c r="I331" s="91"/>
      <c r="J331" s="92"/>
      <c r="K331" s="93">
        <f t="shared" si="4"/>
        <v>0</v>
      </c>
    </row>
    <row r="332" spans="1:11" x14ac:dyDescent="0.25">
      <c r="A332" s="85"/>
      <c r="B332" s="85"/>
      <c r="C332" s="86"/>
      <c r="D332" s="87"/>
      <c r="E332" s="88"/>
      <c r="F332" s="89"/>
      <c r="G332" s="90"/>
      <c r="H332" s="90"/>
      <c r="I332" s="91"/>
      <c r="J332" s="92"/>
      <c r="K332" s="93">
        <f t="shared" si="4"/>
        <v>0</v>
      </c>
    </row>
    <row r="333" spans="1:11" x14ac:dyDescent="0.25">
      <c r="A333" s="85"/>
      <c r="B333" s="85"/>
      <c r="C333" s="86"/>
      <c r="D333" s="87"/>
      <c r="E333" s="88"/>
      <c r="F333" s="89"/>
      <c r="G333" s="90"/>
      <c r="H333" s="90"/>
      <c r="I333" s="91"/>
      <c r="J333" s="92"/>
      <c r="K333" s="93">
        <f t="shared" si="4"/>
        <v>0</v>
      </c>
    </row>
    <row r="334" spans="1:11" x14ac:dyDescent="0.25">
      <c r="A334" s="85"/>
      <c r="B334" s="85"/>
      <c r="C334" s="86"/>
      <c r="D334" s="87"/>
      <c r="E334" s="88"/>
      <c r="F334" s="89"/>
      <c r="G334" s="90"/>
      <c r="H334" s="90"/>
      <c r="I334" s="91"/>
      <c r="J334" s="92"/>
      <c r="K334" s="93">
        <f t="shared" si="4"/>
        <v>0</v>
      </c>
    </row>
    <row r="335" spans="1:11" x14ac:dyDescent="0.25">
      <c r="A335" s="85"/>
      <c r="B335" s="85"/>
      <c r="C335" s="86"/>
      <c r="D335" s="87"/>
      <c r="E335" s="88"/>
      <c r="F335" s="89"/>
      <c r="G335" s="90"/>
      <c r="H335" s="90"/>
      <c r="I335" s="91"/>
      <c r="J335" s="92"/>
      <c r="K335" s="93">
        <f t="shared" si="4"/>
        <v>0</v>
      </c>
    </row>
    <row r="336" spans="1:11" x14ac:dyDescent="0.25">
      <c r="A336" s="85"/>
      <c r="B336" s="85"/>
      <c r="C336" s="86"/>
      <c r="D336" s="87"/>
      <c r="E336" s="88"/>
      <c r="F336" s="89"/>
      <c r="G336" s="90"/>
      <c r="H336" s="90"/>
      <c r="I336" s="91"/>
      <c r="J336" s="92"/>
      <c r="K336" s="93">
        <f t="shared" si="4"/>
        <v>0</v>
      </c>
    </row>
    <row r="337" spans="1:11" x14ac:dyDescent="0.25">
      <c r="A337" s="85"/>
      <c r="B337" s="85"/>
      <c r="C337" s="86"/>
      <c r="D337" s="87"/>
      <c r="E337" s="88"/>
      <c r="F337" s="89"/>
      <c r="G337" s="90"/>
      <c r="H337" s="90"/>
      <c r="I337" s="91"/>
      <c r="J337" s="92"/>
      <c r="K337" s="93">
        <f t="shared" si="4"/>
        <v>0</v>
      </c>
    </row>
    <row r="338" spans="1:11" x14ac:dyDescent="0.25">
      <c r="A338" s="85"/>
      <c r="B338" s="85"/>
      <c r="C338" s="86"/>
      <c r="D338" s="87"/>
      <c r="E338" s="88"/>
      <c r="F338" s="89"/>
      <c r="G338" s="90"/>
      <c r="H338" s="90"/>
      <c r="I338" s="91"/>
      <c r="J338" s="92"/>
      <c r="K338" s="93">
        <f t="shared" ref="K338:K401" si="5">+J338*I338</f>
        <v>0</v>
      </c>
    </row>
    <row r="339" spans="1:11" x14ac:dyDescent="0.25">
      <c r="A339" s="85"/>
      <c r="B339" s="85"/>
      <c r="C339" s="86"/>
      <c r="D339" s="87"/>
      <c r="E339" s="88"/>
      <c r="F339" s="89"/>
      <c r="G339" s="90"/>
      <c r="H339" s="90"/>
      <c r="I339" s="91"/>
      <c r="J339" s="92"/>
      <c r="K339" s="93">
        <f t="shared" si="5"/>
        <v>0</v>
      </c>
    </row>
    <row r="340" spans="1:11" x14ac:dyDescent="0.25">
      <c r="A340" s="85"/>
      <c r="B340" s="85"/>
      <c r="C340" s="86"/>
      <c r="D340" s="87"/>
      <c r="E340" s="88"/>
      <c r="F340" s="89"/>
      <c r="G340" s="90"/>
      <c r="H340" s="90"/>
      <c r="I340" s="91"/>
      <c r="J340" s="92"/>
      <c r="K340" s="93">
        <f t="shared" si="5"/>
        <v>0</v>
      </c>
    </row>
    <row r="341" spans="1:11" x14ac:dyDescent="0.25">
      <c r="A341" s="85"/>
      <c r="B341" s="85"/>
      <c r="C341" s="86"/>
      <c r="D341" s="87"/>
      <c r="E341" s="88"/>
      <c r="F341" s="89"/>
      <c r="G341" s="90"/>
      <c r="H341" s="90"/>
      <c r="I341" s="91"/>
      <c r="J341" s="92"/>
      <c r="K341" s="93">
        <f t="shared" si="5"/>
        <v>0</v>
      </c>
    </row>
    <row r="342" spans="1:11" x14ac:dyDescent="0.25">
      <c r="A342" s="85"/>
      <c r="B342" s="85"/>
      <c r="C342" s="86"/>
      <c r="D342" s="87"/>
      <c r="E342" s="88"/>
      <c r="F342" s="89"/>
      <c r="G342" s="90"/>
      <c r="H342" s="90"/>
      <c r="I342" s="91"/>
      <c r="J342" s="92"/>
      <c r="K342" s="93">
        <f t="shared" si="5"/>
        <v>0</v>
      </c>
    </row>
    <row r="343" spans="1:11" x14ac:dyDescent="0.25">
      <c r="A343" s="85"/>
      <c r="B343" s="85"/>
      <c r="C343" s="86"/>
      <c r="D343" s="87"/>
      <c r="E343" s="88"/>
      <c r="F343" s="89"/>
      <c r="G343" s="90"/>
      <c r="H343" s="90"/>
      <c r="I343" s="91"/>
      <c r="J343" s="92"/>
      <c r="K343" s="93">
        <f t="shared" si="5"/>
        <v>0</v>
      </c>
    </row>
    <row r="344" spans="1:11" x14ac:dyDescent="0.25">
      <c r="A344" s="85"/>
      <c r="B344" s="85"/>
      <c r="C344" s="86"/>
      <c r="D344" s="87"/>
      <c r="E344" s="88"/>
      <c r="F344" s="89"/>
      <c r="G344" s="90"/>
      <c r="H344" s="90"/>
      <c r="I344" s="91"/>
      <c r="J344" s="92"/>
      <c r="K344" s="93">
        <f t="shared" si="5"/>
        <v>0</v>
      </c>
    </row>
    <row r="345" spans="1:11" x14ac:dyDescent="0.25">
      <c r="A345" s="85"/>
      <c r="B345" s="85"/>
      <c r="C345" s="86"/>
      <c r="D345" s="87"/>
      <c r="E345" s="88"/>
      <c r="F345" s="89"/>
      <c r="G345" s="90"/>
      <c r="H345" s="90"/>
      <c r="I345" s="91"/>
      <c r="J345" s="92"/>
      <c r="K345" s="93">
        <f t="shared" si="5"/>
        <v>0</v>
      </c>
    </row>
    <row r="346" spans="1:11" x14ac:dyDescent="0.25">
      <c r="A346" s="85"/>
      <c r="B346" s="85"/>
      <c r="C346" s="86"/>
      <c r="D346" s="87"/>
      <c r="E346" s="88"/>
      <c r="F346" s="89"/>
      <c r="G346" s="90"/>
      <c r="H346" s="90"/>
      <c r="I346" s="91"/>
      <c r="J346" s="92"/>
      <c r="K346" s="93">
        <f t="shared" si="5"/>
        <v>0</v>
      </c>
    </row>
    <row r="347" spans="1:11" x14ac:dyDescent="0.25">
      <c r="A347" s="85"/>
      <c r="B347" s="85"/>
      <c r="C347" s="86"/>
      <c r="D347" s="87"/>
      <c r="E347" s="88"/>
      <c r="F347" s="89"/>
      <c r="G347" s="90"/>
      <c r="H347" s="90"/>
      <c r="I347" s="91"/>
      <c r="J347" s="92"/>
      <c r="K347" s="93">
        <f t="shared" si="5"/>
        <v>0</v>
      </c>
    </row>
    <row r="348" spans="1:11" x14ac:dyDescent="0.25">
      <c r="A348" s="85"/>
      <c r="B348" s="85"/>
      <c r="C348" s="86"/>
      <c r="D348" s="87"/>
      <c r="E348" s="88"/>
      <c r="F348" s="89"/>
      <c r="G348" s="90"/>
      <c r="H348" s="90"/>
      <c r="I348" s="91"/>
      <c r="J348" s="92"/>
      <c r="K348" s="93">
        <f t="shared" si="5"/>
        <v>0</v>
      </c>
    </row>
    <row r="349" spans="1:11" x14ac:dyDescent="0.25">
      <c r="A349" s="85"/>
      <c r="B349" s="85"/>
      <c r="C349" s="86"/>
      <c r="D349" s="87"/>
      <c r="E349" s="88"/>
      <c r="F349" s="89"/>
      <c r="G349" s="90"/>
      <c r="H349" s="90"/>
      <c r="I349" s="91"/>
      <c r="J349" s="92"/>
      <c r="K349" s="93">
        <f t="shared" si="5"/>
        <v>0</v>
      </c>
    </row>
    <row r="350" spans="1:11" x14ac:dyDescent="0.25">
      <c r="A350" s="85"/>
      <c r="B350" s="85"/>
      <c r="C350" s="86"/>
      <c r="D350" s="87"/>
      <c r="E350" s="88"/>
      <c r="F350" s="89"/>
      <c r="G350" s="90"/>
      <c r="H350" s="90"/>
      <c r="I350" s="91"/>
      <c r="J350" s="92"/>
      <c r="K350" s="93">
        <f t="shared" si="5"/>
        <v>0</v>
      </c>
    </row>
    <row r="351" spans="1:11" x14ac:dyDescent="0.25">
      <c r="A351" s="85"/>
      <c r="B351" s="85"/>
      <c r="C351" s="86"/>
      <c r="D351" s="87"/>
      <c r="E351" s="88"/>
      <c r="F351" s="89"/>
      <c r="G351" s="90"/>
      <c r="H351" s="90"/>
      <c r="I351" s="91"/>
      <c r="J351" s="92"/>
      <c r="K351" s="93">
        <f t="shared" si="5"/>
        <v>0</v>
      </c>
    </row>
    <row r="352" spans="1:11" x14ac:dyDescent="0.25">
      <c r="A352" s="85"/>
      <c r="B352" s="85"/>
      <c r="C352" s="86"/>
      <c r="D352" s="87"/>
      <c r="E352" s="88"/>
      <c r="F352" s="89"/>
      <c r="G352" s="90"/>
      <c r="H352" s="90"/>
      <c r="I352" s="91"/>
      <c r="J352" s="92"/>
      <c r="K352" s="93">
        <f t="shared" si="5"/>
        <v>0</v>
      </c>
    </row>
    <row r="353" spans="1:11" x14ac:dyDescent="0.25">
      <c r="A353" s="85"/>
      <c r="B353" s="85"/>
      <c r="C353" s="86"/>
      <c r="D353" s="87"/>
      <c r="E353" s="88"/>
      <c r="F353" s="89"/>
      <c r="G353" s="90"/>
      <c r="H353" s="90"/>
      <c r="I353" s="91"/>
      <c r="J353" s="92"/>
      <c r="K353" s="93">
        <f t="shared" si="5"/>
        <v>0</v>
      </c>
    </row>
    <row r="354" spans="1:11" x14ac:dyDescent="0.25">
      <c r="A354" s="85"/>
      <c r="B354" s="85"/>
      <c r="C354" s="86"/>
      <c r="D354" s="87"/>
      <c r="E354" s="88"/>
      <c r="F354" s="89"/>
      <c r="G354" s="90"/>
      <c r="H354" s="90"/>
      <c r="I354" s="91"/>
      <c r="J354" s="92"/>
      <c r="K354" s="93">
        <f t="shared" si="5"/>
        <v>0</v>
      </c>
    </row>
    <row r="355" spans="1:11" x14ac:dyDescent="0.25">
      <c r="A355" s="85"/>
      <c r="B355" s="85"/>
      <c r="C355" s="86"/>
      <c r="D355" s="87"/>
      <c r="E355" s="88"/>
      <c r="F355" s="89"/>
      <c r="G355" s="90"/>
      <c r="H355" s="90"/>
      <c r="I355" s="91"/>
      <c r="J355" s="92"/>
      <c r="K355" s="93">
        <f t="shared" si="5"/>
        <v>0</v>
      </c>
    </row>
    <row r="356" spans="1:11" x14ac:dyDescent="0.25">
      <c r="A356" s="85"/>
      <c r="B356" s="85"/>
      <c r="C356" s="86"/>
      <c r="D356" s="87"/>
      <c r="E356" s="88"/>
      <c r="F356" s="89"/>
      <c r="G356" s="90"/>
      <c r="H356" s="90"/>
      <c r="I356" s="91"/>
      <c r="J356" s="92"/>
      <c r="K356" s="93">
        <f t="shared" si="5"/>
        <v>0</v>
      </c>
    </row>
    <row r="357" spans="1:11" x14ac:dyDescent="0.25">
      <c r="A357" s="85"/>
      <c r="B357" s="85"/>
      <c r="C357" s="86"/>
      <c r="D357" s="87"/>
      <c r="E357" s="88"/>
      <c r="F357" s="89"/>
      <c r="G357" s="90"/>
      <c r="H357" s="90"/>
      <c r="I357" s="91"/>
      <c r="J357" s="92"/>
      <c r="K357" s="93">
        <f t="shared" si="5"/>
        <v>0</v>
      </c>
    </row>
    <row r="358" spans="1:11" x14ac:dyDescent="0.25">
      <c r="A358" s="85"/>
      <c r="B358" s="85"/>
      <c r="C358" s="86"/>
      <c r="D358" s="87"/>
      <c r="E358" s="88"/>
      <c r="F358" s="89"/>
      <c r="G358" s="90"/>
      <c r="H358" s="90"/>
      <c r="I358" s="91"/>
      <c r="J358" s="92"/>
      <c r="K358" s="93">
        <f t="shared" si="5"/>
        <v>0</v>
      </c>
    </row>
    <row r="359" spans="1:11" x14ac:dyDescent="0.25">
      <c r="A359" s="85"/>
      <c r="B359" s="85"/>
      <c r="C359" s="86"/>
      <c r="D359" s="87"/>
      <c r="E359" s="88"/>
      <c r="F359" s="89"/>
      <c r="G359" s="90"/>
      <c r="H359" s="90"/>
      <c r="I359" s="91"/>
      <c r="J359" s="92"/>
      <c r="K359" s="93">
        <f t="shared" si="5"/>
        <v>0</v>
      </c>
    </row>
    <row r="360" spans="1:11" x14ac:dyDescent="0.25">
      <c r="A360" s="85"/>
      <c r="B360" s="85"/>
      <c r="C360" s="86"/>
      <c r="D360" s="87"/>
      <c r="E360" s="88"/>
      <c r="F360" s="89"/>
      <c r="G360" s="90"/>
      <c r="H360" s="90"/>
      <c r="I360" s="91"/>
      <c r="J360" s="92"/>
      <c r="K360" s="93">
        <f t="shared" si="5"/>
        <v>0</v>
      </c>
    </row>
    <row r="361" spans="1:11" x14ac:dyDescent="0.25">
      <c r="A361" s="85"/>
      <c r="B361" s="85"/>
      <c r="C361" s="86"/>
      <c r="D361" s="87"/>
      <c r="E361" s="88"/>
      <c r="F361" s="89"/>
      <c r="G361" s="90"/>
      <c r="H361" s="90"/>
      <c r="I361" s="91"/>
      <c r="J361" s="92"/>
      <c r="K361" s="93">
        <f t="shared" si="5"/>
        <v>0</v>
      </c>
    </row>
    <row r="362" spans="1:11" x14ac:dyDescent="0.25">
      <c r="A362" s="85"/>
      <c r="B362" s="85"/>
      <c r="C362" s="86"/>
      <c r="D362" s="87"/>
      <c r="E362" s="88"/>
      <c r="F362" s="89"/>
      <c r="G362" s="90"/>
      <c r="H362" s="90"/>
      <c r="I362" s="91"/>
      <c r="J362" s="92"/>
      <c r="K362" s="93">
        <f t="shared" si="5"/>
        <v>0</v>
      </c>
    </row>
    <row r="363" spans="1:11" x14ac:dyDescent="0.25">
      <c r="A363" s="85"/>
      <c r="B363" s="85"/>
      <c r="C363" s="86"/>
      <c r="D363" s="87"/>
      <c r="E363" s="88"/>
      <c r="F363" s="89"/>
      <c r="G363" s="90"/>
      <c r="H363" s="90"/>
      <c r="I363" s="91"/>
      <c r="J363" s="92"/>
      <c r="K363" s="93">
        <f t="shared" si="5"/>
        <v>0</v>
      </c>
    </row>
    <row r="364" spans="1:11" x14ac:dyDescent="0.25">
      <c r="A364" s="85"/>
      <c r="B364" s="85"/>
      <c r="C364" s="86"/>
      <c r="D364" s="87"/>
      <c r="E364" s="88"/>
      <c r="F364" s="89"/>
      <c r="G364" s="90"/>
      <c r="H364" s="90"/>
      <c r="I364" s="91"/>
      <c r="J364" s="92"/>
      <c r="K364" s="93">
        <f t="shared" si="5"/>
        <v>0</v>
      </c>
    </row>
    <row r="365" spans="1:11" x14ac:dyDescent="0.25">
      <c r="A365" s="85"/>
      <c r="B365" s="85"/>
      <c r="C365" s="86"/>
      <c r="D365" s="87"/>
      <c r="E365" s="88"/>
      <c r="F365" s="89"/>
      <c r="G365" s="90"/>
      <c r="H365" s="90"/>
      <c r="I365" s="91"/>
      <c r="J365" s="92"/>
      <c r="K365" s="93">
        <f t="shared" si="5"/>
        <v>0</v>
      </c>
    </row>
    <row r="366" spans="1:11" x14ac:dyDescent="0.25">
      <c r="A366" s="85"/>
      <c r="B366" s="85"/>
      <c r="C366" s="86"/>
      <c r="D366" s="87"/>
      <c r="E366" s="88"/>
      <c r="F366" s="89"/>
      <c r="G366" s="90"/>
      <c r="H366" s="90"/>
      <c r="I366" s="91"/>
      <c r="J366" s="92"/>
      <c r="K366" s="93">
        <f t="shared" si="5"/>
        <v>0</v>
      </c>
    </row>
    <row r="367" spans="1:11" x14ac:dyDescent="0.25">
      <c r="A367" s="85"/>
      <c r="B367" s="85"/>
      <c r="C367" s="86"/>
      <c r="D367" s="87"/>
      <c r="E367" s="88"/>
      <c r="F367" s="89"/>
      <c r="G367" s="90"/>
      <c r="H367" s="90"/>
      <c r="I367" s="91"/>
      <c r="J367" s="92"/>
      <c r="K367" s="93">
        <f t="shared" si="5"/>
        <v>0</v>
      </c>
    </row>
    <row r="368" spans="1:11" x14ac:dyDescent="0.25">
      <c r="A368" s="85"/>
      <c r="B368" s="85"/>
      <c r="C368" s="86"/>
      <c r="D368" s="87"/>
      <c r="E368" s="88"/>
      <c r="F368" s="89"/>
      <c r="G368" s="90"/>
      <c r="H368" s="90"/>
      <c r="I368" s="91"/>
      <c r="J368" s="92"/>
      <c r="K368" s="93">
        <f t="shared" si="5"/>
        <v>0</v>
      </c>
    </row>
    <row r="369" spans="1:11" x14ac:dyDescent="0.25">
      <c r="A369" s="85"/>
      <c r="B369" s="85"/>
      <c r="C369" s="86"/>
      <c r="D369" s="87"/>
      <c r="E369" s="88"/>
      <c r="F369" s="89"/>
      <c r="G369" s="90"/>
      <c r="H369" s="90"/>
      <c r="I369" s="91"/>
      <c r="J369" s="92"/>
      <c r="K369" s="93">
        <f t="shared" si="5"/>
        <v>0</v>
      </c>
    </row>
    <row r="370" spans="1:11" x14ac:dyDescent="0.25">
      <c r="A370" s="85"/>
      <c r="B370" s="85"/>
      <c r="C370" s="86"/>
      <c r="D370" s="87"/>
      <c r="E370" s="88"/>
      <c r="F370" s="89"/>
      <c r="G370" s="90"/>
      <c r="H370" s="90"/>
      <c r="I370" s="91"/>
      <c r="J370" s="92"/>
      <c r="K370" s="93">
        <f t="shared" si="5"/>
        <v>0</v>
      </c>
    </row>
    <row r="371" spans="1:11" x14ac:dyDescent="0.25">
      <c r="A371" s="85"/>
      <c r="B371" s="85"/>
      <c r="C371" s="86"/>
      <c r="D371" s="87"/>
      <c r="E371" s="88"/>
      <c r="F371" s="89"/>
      <c r="G371" s="90"/>
      <c r="H371" s="90"/>
      <c r="I371" s="91"/>
      <c r="J371" s="92"/>
      <c r="K371" s="93">
        <f t="shared" si="5"/>
        <v>0</v>
      </c>
    </row>
    <row r="372" spans="1:11" x14ac:dyDescent="0.25">
      <c r="A372" s="85"/>
      <c r="B372" s="85"/>
      <c r="C372" s="86"/>
      <c r="D372" s="87"/>
      <c r="E372" s="88"/>
      <c r="F372" s="89"/>
      <c r="G372" s="90"/>
      <c r="H372" s="90"/>
      <c r="I372" s="91"/>
      <c r="J372" s="92"/>
      <c r="K372" s="93">
        <f t="shared" si="5"/>
        <v>0</v>
      </c>
    </row>
    <row r="373" spans="1:11" x14ac:dyDescent="0.25">
      <c r="A373" s="85"/>
      <c r="B373" s="85"/>
      <c r="C373" s="86"/>
      <c r="D373" s="87"/>
      <c r="E373" s="88"/>
      <c r="F373" s="89"/>
      <c r="G373" s="90"/>
      <c r="H373" s="90"/>
      <c r="I373" s="91"/>
      <c r="J373" s="92"/>
      <c r="K373" s="93">
        <f t="shared" si="5"/>
        <v>0</v>
      </c>
    </row>
    <row r="374" spans="1:11" x14ac:dyDescent="0.25">
      <c r="A374" s="85"/>
      <c r="B374" s="85"/>
      <c r="C374" s="86"/>
      <c r="D374" s="87"/>
      <c r="E374" s="88"/>
      <c r="F374" s="89"/>
      <c r="G374" s="90"/>
      <c r="H374" s="90"/>
      <c r="I374" s="91"/>
      <c r="J374" s="92"/>
      <c r="K374" s="93">
        <f t="shared" si="5"/>
        <v>0</v>
      </c>
    </row>
    <row r="375" spans="1:11" x14ac:dyDescent="0.25">
      <c r="A375" s="85"/>
      <c r="B375" s="85"/>
      <c r="C375" s="86"/>
      <c r="D375" s="87"/>
      <c r="E375" s="88"/>
      <c r="F375" s="89"/>
      <c r="G375" s="90"/>
      <c r="H375" s="90"/>
      <c r="I375" s="91"/>
      <c r="J375" s="92"/>
      <c r="K375" s="93">
        <f t="shared" si="5"/>
        <v>0</v>
      </c>
    </row>
    <row r="376" spans="1:11" x14ac:dyDescent="0.25">
      <c r="A376" s="85"/>
      <c r="B376" s="85"/>
      <c r="C376" s="86"/>
      <c r="D376" s="87"/>
      <c r="E376" s="88"/>
      <c r="F376" s="89"/>
      <c r="G376" s="90"/>
      <c r="H376" s="90"/>
      <c r="I376" s="91"/>
      <c r="J376" s="92"/>
      <c r="K376" s="93">
        <f t="shared" si="5"/>
        <v>0</v>
      </c>
    </row>
    <row r="377" spans="1:11" x14ac:dyDescent="0.25">
      <c r="A377" s="85"/>
      <c r="B377" s="85"/>
      <c r="C377" s="86"/>
      <c r="D377" s="87"/>
      <c r="E377" s="88"/>
      <c r="F377" s="89"/>
      <c r="G377" s="90"/>
      <c r="H377" s="90"/>
      <c r="I377" s="91"/>
      <c r="J377" s="92"/>
      <c r="K377" s="93">
        <f t="shared" si="5"/>
        <v>0</v>
      </c>
    </row>
    <row r="378" spans="1:11" x14ac:dyDescent="0.25">
      <c r="A378" s="85"/>
      <c r="B378" s="85"/>
      <c r="C378" s="86"/>
      <c r="D378" s="87"/>
      <c r="E378" s="88"/>
      <c r="F378" s="89"/>
      <c r="G378" s="90"/>
      <c r="H378" s="90"/>
      <c r="I378" s="91"/>
      <c r="J378" s="92"/>
      <c r="K378" s="93">
        <f t="shared" si="5"/>
        <v>0</v>
      </c>
    </row>
    <row r="379" spans="1:11" x14ac:dyDescent="0.25">
      <c r="A379" s="85"/>
      <c r="B379" s="85"/>
      <c r="C379" s="86"/>
      <c r="D379" s="87"/>
      <c r="E379" s="88"/>
      <c r="F379" s="89"/>
      <c r="G379" s="90"/>
      <c r="H379" s="90"/>
      <c r="I379" s="91"/>
      <c r="J379" s="92"/>
      <c r="K379" s="93">
        <f t="shared" si="5"/>
        <v>0</v>
      </c>
    </row>
    <row r="380" spans="1:11" x14ac:dyDescent="0.25">
      <c r="A380" s="85"/>
      <c r="B380" s="85"/>
      <c r="C380" s="86"/>
      <c r="D380" s="87"/>
      <c r="E380" s="88"/>
      <c r="F380" s="89"/>
      <c r="G380" s="90"/>
      <c r="H380" s="90"/>
      <c r="I380" s="91"/>
      <c r="J380" s="92"/>
      <c r="K380" s="93">
        <f t="shared" si="5"/>
        <v>0</v>
      </c>
    </row>
    <row r="381" spans="1:11" x14ac:dyDescent="0.25">
      <c r="A381" s="85"/>
      <c r="B381" s="85"/>
      <c r="C381" s="86"/>
      <c r="D381" s="87"/>
      <c r="E381" s="88"/>
      <c r="F381" s="89"/>
      <c r="G381" s="90"/>
      <c r="H381" s="90"/>
      <c r="I381" s="91"/>
      <c r="J381" s="92"/>
      <c r="K381" s="93">
        <f t="shared" si="5"/>
        <v>0</v>
      </c>
    </row>
    <row r="382" spans="1:11" x14ac:dyDescent="0.25">
      <c r="A382" s="85"/>
      <c r="B382" s="85"/>
      <c r="C382" s="86"/>
      <c r="D382" s="87"/>
      <c r="E382" s="88"/>
      <c r="F382" s="89"/>
      <c r="G382" s="90"/>
      <c r="H382" s="90"/>
      <c r="I382" s="91"/>
      <c r="J382" s="92"/>
      <c r="K382" s="93">
        <f t="shared" si="5"/>
        <v>0</v>
      </c>
    </row>
    <row r="383" spans="1:11" x14ac:dyDescent="0.25">
      <c r="A383" s="85"/>
      <c r="B383" s="85"/>
      <c r="C383" s="86"/>
      <c r="D383" s="87"/>
      <c r="E383" s="88"/>
      <c r="F383" s="89"/>
      <c r="G383" s="90"/>
      <c r="H383" s="90"/>
      <c r="I383" s="91"/>
      <c r="J383" s="92"/>
      <c r="K383" s="93">
        <f t="shared" si="5"/>
        <v>0</v>
      </c>
    </row>
    <row r="384" spans="1:11" x14ac:dyDescent="0.25">
      <c r="A384" s="85"/>
      <c r="B384" s="85"/>
      <c r="C384" s="86"/>
      <c r="D384" s="87"/>
      <c r="E384" s="88"/>
      <c r="F384" s="89"/>
      <c r="G384" s="90"/>
      <c r="H384" s="90"/>
      <c r="I384" s="91"/>
      <c r="J384" s="92"/>
      <c r="K384" s="93">
        <f t="shared" si="5"/>
        <v>0</v>
      </c>
    </row>
    <row r="385" spans="1:11" x14ac:dyDescent="0.25">
      <c r="A385" s="85"/>
      <c r="B385" s="85"/>
      <c r="C385" s="86"/>
      <c r="D385" s="87"/>
      <c r="E385" s="88"/>
      <c r="F385" s="89"/>
      <c r="G385" s="90"/>
      <c r="H385" s="90"/>
      <c r="I385" s="91"/>
      <c r="J385" s="92"/>
      <c r="K385" s="93">
        <f t="shared" si="5"/>
        <v>0</v>
      </c>
    </row>
    <row r="386" spans="1:11" x14ac:dyDescent="0.25">
      <c r="A386" s="85"/>
      <c r="B386" s="85"/>
      <c r="C386" s="86"/>
      <c r="D386" s="87"/>
      <c r="E386" s="88"/>
      <c r="F386" s="89"/>
      <c r="G386" s="90"/>
      <c r="H386" s="90"/>
      <c r="I386" s="91"/>
      <c r="J386" s="92"/>
      <c r="K386" s="93">
        <f t="shared" si="5"/>
        <v>0</v>
      </c>
    </row>
    <row r="387" spans="1:11" x14ac:dyDescent="0.25">
      <c r="A387" s="85"/>
      <c r="B387" s="85"/>
      <c r="C387" s="86"/>
      <c r="D387" s="87"/>
      <c r="E387" s="88"/>
      <c r="F387" s="89"/>
      <c r="G387" s="90"/>
      <c r="H387" s="90"/>
      <c r="I387" s="91"/>
      <c r="J387" s="92"/>
      <c r="K387" s="93">
        <f t="shared" si="5"/>
        <v>0</v>
      </c>
    </row>
    <row r="388" spans="1:11" x14ac:dyDescent="0.25">
      <c r="A388" s="85"/>
      <c r="B388" s="85"/>
      <c r="C388" s="86"/>
      <c r="D388" s="87"/>
      <c r="E388" s="88"/>
      <c r="F388" s="89"/>
      <c r="G388" s="90"/>
      <c r="H388" s="90"/>
      <c r="I388" s="91"/>
      <c r="J388" s="92"/>
      <c r="K388" s="93">
        <f t="shared" si="5"/>
        <v>0</v>
      </c>
    </row>
    <row r="389" spans="1:11" x14ac:dyDescent="0.25">
      <c r="A389" s="85"/>
      <c r="B389" s="85"/>
      <c r="C389" s="86"/>
      <c r="D389" s="87"/>
      <c r="E389" s="88"/>
      <c r="F389" s="89"/>
      <c r="G389" s="90"/>
      <c r="H389" s="90"/>
      <c r="I389" s="91"/>
      <c r="J389" s="92"/>
      <c r="K389" s="93">
        <f t="shared" si="5"/>
        <v>0</v>
      </c>
    </row>
    <row r="390" spans="1:11" x14ac:dyDescent="0.25">
      <c r="A390" s="85"/>
      <c r="B390" s="85"/>
      <c r="C390" s="86"/>
      <c r="D390" s="87"/>
      <c r="E390" s="88"/>
      <c r="F390" s="89"/>
      <c r="G390" s="90"/>
      <c r="H390" s="90"/>
      <c r="I390" s="91"/>
      <c r="J390" s="92"/>
      <c r="K390" s="93">
        <f t="shared" si="5"/>
        <v>0</v>
      </c>
    </row>
    <row r="391" spans="1:11" x14ac:dyDescent="0.25">
      <c r="A391" s="85"/>
      <c r="B391" s="85"/>
      <c r="C391" s="86"/>
      <c r="D391" s="87"/>
      <c r="E391" s="88"/>
      <c r="F391" s="89"/>
      <c r="G391" s="90"/>
      <c r="H391" s="90"/>
      <c r="I391" s="91"/>
      <c r="J391" s="92"/>
      <c r="K391" s="93">
        <f t="shared" si="5"/>
        <v>0</v>
      </c>
    </row>
    <row r="392" spans="1:11" x14ac:dyDescent="0.25">
      <c r="A392" s="85"/>
      <c r="B392" s="85"/>
      <c r="C392" s="86"/>
      <c r="D392" s="87"/>
      <c r="E392" s="88"/>
      <c r="F392" s="89"/>
      <c r="G392" s="90"/>
      <c r="H392" s="90"/>
      <c r="I392" s="91"/>
      <c r="J392" s="92"/>
      <c r="K392" s="93">
        <f t="shared" si="5"/>
        <v>0</v>
      </c>
    </row>
    <row r="393" spans="1:11" x14ac:dyDescent="0.25">
      <c r="A393" s="85"/>
      <c r="B393" s="85"/>
      <c r="C393" s="86"/>
      <c r="D393" s="87"/>
      <c r="E393" s="88"/>
      <c r="F393" s="89"/>
      <c r="G393" s="90"/>
      <c r="H393" s="90"/>
      <c r="I393" s="91"/>
      <c r="J393" s="92"/>
      <c r="K393" s="93">
        <f t="shared" si="5"/>
        <v>0</v>
      </c>
    </row>
    <row r="394" spans="1:11" x14ac:dyDescent="0.25">
      <c r="A394" s="85"/>
      <c r="B394" s="85"/>
      <c r="C394" s="86"/>
      <c r="D394" s="87"/>
      <c r="E394" s="88"/>
      <c r="F394" s="89"/>
      <c r="G394" s="90"/>
      <c r="H394" s="90"/>
      <c r="I394" s="91"/>
      <c r="J394" s="92"/>
      <c r="K394" s="93">
        <f t="shared" si="5"/>
        <v>0</v>
      </c>
    </row>
    <row r="395" spans="1:11" x14ac:dyDescent="0.25">
      <c r="A395" s="85"/>
      <c r="B395" s="85"/>
      <c r="C395" s="86"/>
      <c r="D395" s="87"/>
      <c r="E395" s="88"/>
      <c r="F395" s="89"/>
      <c r="G395" s="90"/>
      <c r="H395" s="90"/>
      <c r="I395" s="91"/>
      <c r="J395" s="92"/>
      <c r="K395" s="93">
        <f t="shared" si="5"/>
        <v>0</v>
      </c>
    </row>
    <row r="396" spans="1:11" x14ac:dyDescent="0.25">
      <c r="A396" s="85"/>
      <c r="B396" s="85"/>
      <c r="C396" s="86"/>
      <c r="D396" s="87"/>
      <c r="E396" s="88"/>
      <c r="F396" s="89"/>
      <c r="G396" s="90"/>
      <c r="H396" s="90"/>
      <c r="I396" s="91"/>
      <c r="J396" s="92"/>
      <c r="K396" s="93">
        <f t="shared" si="5"/>
        <v>0</v>
      </c>
    </row>
    <row r="397" spans="1:11" x14ac:dyDescent="0.25">
      <c r="A397" s="85"/>
      <c r="B397" s="85"/>
      <c r="C397" s="86"/>
      <c r="D397" s="87"/>
      <c r="E397" s="88"/>
      <c r="F397" s="89"/>
      <c r="G397" s="90"/>
      <c r="H397" s="90"/>
      <c r="I397" s="91"/>
      <c r="J397" s="92"/>
      <c r="K397" s="93">
        <f t="shared" si="5"/>
        <v>0</v>
      </c>
    </row>
    <row r="398" spans="1:11" x14ac:dyDescent="0.25">
      <c r="A398" s="85"/>
      <c r="B398" s="85"/>
      <c r="C398" s="86"/>
      <c r="D398" s="87"/>
      <c r="E398" s="88"/>
      <c r="F398" s="89"/>
      <c r="G398" s="90"/>
      <c r="H398" s="90"/>
      <c r="I398" s="91"/>
      <c r="J398" s="92"/>
      <c r="K398" s="93">
        <f t="shared" si="5"/>
        <v>0</v>
      </c>
    </row>
    <row r="399" spans="1:11" x14ac:dyDescent="0.25">
      <c r="A399" s="85"/>
      <c r="B399" s="85"/>
      <c r="C399" s="86"/>
      <c r="D399" s="87"/>
      <c r="E399" s="88"/>
      <c r="F399" s="89"/>
      <c r="G399" s="90"/>
      <c r="H399" s="90"/>
      <c r="I399" s="91"/>
      <c r="J399" s="92"/>
      <c r="K399" s="93">
        <f t="shared" si="5"/>
        <v>0</v>
      </c>
    </row>
    <row r="400" spans="1:11" x14ac:dyDescent="0.25">
      <c r="A400" s="85"/>
      <c r="B400" s="85"/>
      <c r="C400" s="86"/>
      <c r="D400" s="87"/>
      <c r="E400" s="88"/>
      <c r="F400" s="89"/>
      <c r="G400" s="90"/>
      <c r="H400" s="90"/>
      <c r="I400" s="91"/>
      <c r="J400" s="92"/>
      <c r="K400" s="93">
        <f t="shared" si="5"/>
        <v>0</v>
      </c>
    </row>
    <row r="401" spans="1:11" x14ac:dyDescent="0.25">
      <c r="A401" s="85"/>
      <c r="B401" s="85"/>
      <c r="C401" s="86"/>
      <c r="D401" s="87"/>
      <c r="E401" s="88"/>
      <c r="F401" s="89"/>
      <c r="G401" s="90"/>
      <c r="H401" s="90"/>
      <c r="I401" s="91"/>
      <c r="J401" s="92"/>
      <c r="K401" s="93">
        <f t="shared" si="5"/>
        <v>0</v>
      </c>
    </row>
    <row r="402" spans="1:11" x14ac:dyDescent="0.25">
      <c r="A402" s="85"/>
      <c r="B402" s="85"/>
      <c r="C402" s="86"/>
      <c r="D402" s="87"/>
      <c r="E402" s="88"/>
      <c r="F402" s="89"/>
      <c r="G402" s="90"/>
      <c r="H402" s="90"/>
      <c r="I402" s="91"/>
      <c r="J402" s="92"/>
      <c r="K402" s="93">
        <f t="shared" ref="K402:K465" si="6">+J402*I402</f>
        <v>0</v>
      </c>
    </row>
    <row r="403" spans="1:11" x14ac:dyDescent="0.25">
      <c r="A403" s="85"/>
      <c r="B403" s="85"/>
      <c r="C403" s="86"/>
      <c r="D403" s="87"/>
      <c r="E403" s="88"/>
      <c r="F403" s="89"/>
      <c r="G403" s="90"/>
      <c r="H403" s="90"/>
      <c r="I403" s="91"/>
      <c r="J403" s="92"/>
      <c r="K403" s="93">
        <f t="shared" si="6"/>
        <v>0</v>
      </c>
    </row>
    <row r="404" spans="1:11" x14ac:dyDescent="0.25">
      <c r="A404" s="85"/>
      <c r="B404" s="85"/>
      <c r="C404" s="86"/>
      <c r="D404" s="87"/>
      <c r="E404" s="88"/>
      <c r="F404" s="89"/>
      <c r="G404" s="90"/>
      <c r="H404" s="90"/>
      <c r="I404" s="91"/>
      <c r="J404" s="92"/>
      <c r="K404" s="93">
        <f t="shared" si="6"/>
        <v>0</v>
      </c>
    </row>
    <row r="405" spans="1:11" x14ac:dyDescent="0.25">
      <c r="A405" s="85"/>
      <c r="B405" s="85"/>
      <c r="C405" s="86"/>
      <c r="D405" s="87"/>
      <c r="E405" s="88"/>
      <c r="F405" s="89"/>
      <c r="G405" s="90"/>
      <c r="H405" s="90"/>
      <c r="I405" s="91"/>
      <c r="J405" s="92"/>
      <c r="K405" s="93">
        <f t="shared" si="6"/>
        <v>0</v>
      </c>
    </row>
    <row r="406" spans="1:11" x14ac:dyDescent="0.25">
      <c r="A406" s="85"/>
      <c r="B406" s="85"/>
      <c r="C406" s="86"/>
      <c r="D406" s="87"/>
      <c r="E406" s="88"/>
      <c r="F406" s="89"/>
      <c r="G406" s="90"/>
      <c r="H406" s="90"/>
      <c r="I406" s="91"/>
      <c r="J406" s="92"/>
      <c r="K406" s="93">
        <f t="shared" si="6"/>
        <v>0</v>
      </c>
    </row>
    <row r="407" spans="1:11" x14ac:dyDescent="0.25">
      <c r="A407" s="85"/>
      <c r="B407" s="85"/>
      <c r="C407" s="86"/>
      <c r="D407" s="87"/>
      <c r="E407" s="88"/>
      <c r="F407" s="89"/>
      <c r="G407" s="90"/>
      <c r="H407" s="90"/>
      <c r="I407" s="91"/>
      <c r="J407" s="92"/>
      <c r="K407" s="93">
        <f t="shared" si="6"/>
        <v>0</v>
      </c>
    </row>
    <row r="408" spans="1:11" x14ac:dyDescent="0.25">
      <c r="A408" s="85"/>
      <c r="B408" s="85"/>
      <c r="C408" s="86"/>
      <c r="D408" s="87"/>
      <c r="E408" s="88"/>
      <c r="F408" s="89"/>
      <c r="G408" s="90"/>
      <c r="H408" s="90"/>
      <c r="I408" s="91"/>
      <c r="J408" s="92"/>
      <c r="K408" s="93">
        <f t="shared" si="6"/>
        <v>0</v>
      </c>
    </row>
    <row r="409" spans="1:11" x14ac:dyDescent="0.25">
      <c r="A409" s="85"/>
      <c r="B409" s="85"/>
      <c r="C409" s="86"/>
      <c r="D409" s="87"/>
      <c r="E409" s="88"/>
      <c r="F409" s="89"/>
      <c r="G409" s="90"/>
      <c r="H409" s="90"/>
      <c r="I409" s="91"/>
      <c r="J409" s="92"/>
      <c r="K409" s="93">
        <f t="shared" si="6"/>
        <v>0</v>
      </c>
    </row>
    <row r="410" spans="1:11" x14ac:dyDescent="0.25">
      <c r="A410" s="85"/>
      <c r="B410" s="85"/>
      <c r="C410" s="86"/>
      <c r="D410" s="87"/>
      <c r="E410" s="88"/>
      <c r="F410" s="89"/>
      <c r="G410" s="90"/>
      <c r="H410" s="90"/>
      <c r="I410" s="91"/>
      <c r="J410" s="92"/>
      <c r="K410" s="93">
        <f t="shared" si="6"/>
        <v>0</v>
      </c>
    </row>
    <row r="411" spans="1:11" x14ac:dyDescent="0.25">
      <c r="A411" s="85"/>
      <c r="B411" s="85"/>
      <c r="C411" s="86"/>
      <c r="D411" s="87"/>
      <c r="E411" s="88"/>
      <c r="F411" s="89"/>
      <c r="G411" s="90"/>
      <c r="H411" s="90"/>
      <c r="I411" s="91"/>
      <c r="J411" s="92"/>
      <c r="K411" s="93">
        <f t="shared" si="6"/>
        <v>0</v>
      </c>
    </row>
    <row r="412" spans="1:11" x14ac:dyDescent="0.25">
      <c r="A412" s="85"/>
      <c r="B412" s="85"/>
      <c r="C412" s="86"/>
      <c r="D412" s="87"/>
      <c r="E412" s="88"/>
      <c r="F412" s="89"/>
      <c r="G412" s="90"/>
      <c r="H412" s="90"/>
      <c r="I412" s="91"/>
      <c r="J412" s="92"/>
      <c r="K412" s="93">
        <f t="shared" si="6"/>
        <v>0</v>
      </c>
    </row>
    <row r="413" spans="1:11" x14ac:dyDescent="0.25">
      <c r="A413" s="85"/>
      <c r="B413" s="85"/>
      <c r="C413" s="86"/>
      <c r="D413" s="87"/>
      <c r="E413" s="88"/>
      <c r="F413" s="89"/>
      <c r="G413" s="90"/>
      <c r="H413" s="90"/>
      <c r="I413" s="91"/>
      <c r="J413" s="92"/>
      <c r="K413" s="93">
        <f t="shared" si="6"/>
        <v>0</v>
      </c>
    </row>
    <row r="414" spans="1:11" x14ac:dyDescent="0.25">
      <c r="A414" s="85"/>
      <c r="B414" s="85"/>
      <c r="C414" s="86"/>
      <c r="D414" s="87"/>
      <c r="E414" s="88"/>
      <c r="F414" s="89"/>
      <c r="G414" s="90"/>
      <c r="H414" s="90"/>
      <c r="I414" s="91"/>
      <c r="J414" s="92"/>
      <c r="K414" s="93">
        <f t="shared" si="6"/>
        <v>0</v>
      </c>
    </row>
    <row r="415" spans="1:11" x14ac:dyDescent="0.25">
      <c r="A415" s="85"/>
      <c r="B415" s="85"/>
      <c r="C415" s="86"/>
      <c r="D415" s="87"/>
      <c r="E415" s="88"/>
      <c r="F415" s="89"/>
      <c r="G415" s="90"/>
      <c r="H415" s="90"/>
      <c r="I415" s="91"/>
      <c r="J415" s="92"/>
      <c r="K415" s="93">
        <f t="shared" si="6"/>
        <v>0</v>
      </c>
    </row>
    <row r="416" spans="1:11" x14ac:dyDescent="0.25">
      <c r="A416" s="85"/>
      <c r="B416" s="85"/>
      <c r="C416" s="86"/>
      <c r="D416" s="87"/>
      <c r="E416" s="88"/>
      <c r="F416" s="89"/>
      <c r="G416" s="90"/>
      <c r="H416" s="90"/>
      <c r="I416" s="91"/>
      <c r="J416" s="92"/>
      <c r="K416" s="93">
        <f t="shared" si="6"/>
        <v>0</v>
      </c>
    </row>
    <row r="417" spans="1:11" x14ac:dyDescent="0.25">
      <c r="A417" s="85"/>
      <c r="B417" s="85"/>
      <c r="C417" s="86"/>
      <c r="D417" s="87"/>
      <c r="E417" s="88"/>
      <c r="F417" s="89"/>
      <c r="G417" s="90"/>
      <c r="H417" s="90"/>
      <c r="I417" s="91"/>
      <c r="J417" s="92"/>
      <c r="K417" s="93">
        <f t="shared" si="6"/>
        <v>0</v>
      </c>
    </row>
    <row r="418" spans="1:11" x14ac:dyDescent="0.25">
      <c r="A418" s="85"/>
      <c r="B418" s="85"/>
      <c r="C418" s="86"/>
      <c r="D418" s="87"/>
      <c r="E418" s="88"/>
      <c r="F418" s="89"/>
      <c r="G418" s="90"/>
      <c r="H418" s="90"/>
      <c r="I418" s="91"/>
      <c r="J418" s="92"/>
      <c r="K418" s="93">
        <f t="shared" si="6"/>
        <v>0</v>
      </c>
    </row>
    <row r="419" spans="1:11" x14ac:dyDescent="0.25">
      <c r="A419" s="85"/>
      <c r="B419" s="85"/>
      <c r="C419" s="86"/>
      <c r="D419" s="87"/>
      <c r="E419" s="88"/>
      <c r="F419" s="89"/>
      <c r="G419" s="90"/>
      <c r="H419" s="90"/>
      <c r="I419" s="91"/>
      <c r="J419" s="92"/>
      <c r="K419" s="93">
        <f t="shared" si="6"/>
        <v>0</v>
      </c>
    </row>
    <row r="420" spans="1:11" x14ac:dyDescent="0.25">
      <c r="A420" s="85"/>
      <c r="B420" s="85"/>
      <c r="C420" s="86"/>
      <c r="D420" s="87"/>
      <c r="E420" s="88"/>
      <c r="F420" s="89"/>
      <c r="G420" s="90"/>
      <c r="H420" s="90"/>
      <c r="I420" s="91"/>
      <c r="J420" s="92"/>
      <c r="K420" s="93">
        <f t="shared" si="6"/>
        <v>0</v>
      </c>
    </row>
    <row r="421" spans="1:11" x14ac:dyDescent="0.25">
      <c r="A421" s="85"/>
      <c r="B421" s="85"/>
      <c r="C421" s="86"/>
      <c r="D421" s="87"/>
      <c r="E421" s="88"/>
      <c r="F421" s="89"/>
      <c r="G421" s="90"/>
      <c r="H421" s="90"/>
      <c r="I421" s="91"/>
      <c r="J421" s="92"/>
      <c r="K421" s="93">
        <f t="shared" si="6"/>
        <v>0</v>
      </c>
    </row>
    <row r="422" spans="1:11" x14ac:dyDescent="0.25">
      <c r="A422" s="85"/>
      <c r="B422" s="85"/>
      <c r="C422" s="86"/>
      <c r="D422" s="87"/>
      <c r="E422" s="88"/>
      <c r="F422" s="89"/>
      <c r="G422" s="90"/>
      <c r="H422" s="90"/>
      <c r="I422" s="91"/>
      <c r="J422" s="92"/>
      <c r="K422" s="93">
        <f t="shared" si="6"/>
        <v>0</v>
      </c>
    </row>
    <row r="423" spans="1:11" x14ac:dyDescent="0.25">
      <c r="A423" s="85"/>
      <c r="B423" s="85"/>
      <c r="C423" s="86"/>
      <c r="D423" s="87"/>
      <c r="E423" s="88"/>
      <c r="F423" s="89"/>
      <c r="G423" s="90"/>
      <c r="H423" s="90"/>
      <c r="I423" s="91"/>
      <c r="J423" s="92"/>
      <c r="K423" s="93">
        <f t="shared" si="6"/>
        <v>0</v>
      </c>
    </row>
    <row r="424" spans="1:11" x14ac:dyDescent="0.25">
      <c r="A424" s="85"/>
      <c r="B424" s="85"/>
      <c r="C424" s="86"/>
      <c r="D424" s="87"/>
      <c r="E424" s="88"/>
      <c r="F424" s="89"/>
      <c r="G424" s="90"/>
      <c r="H424" s="90"/>
      <c r="I424" s="91"/>
      <c r="J424" s="92"/>
      <c r="K424" s="93">
        <f t="shared" si="6"/>
        <v>0</v>
      </c>
    </row>
    <row r="425" spans="1:11" x14ac:dyDescent="0.25">
      <c r="A425" s="85"/>
      <c r="B425" s="85"/>
      <c r="C425" s="86"/>
      <c r="D425" s="87"/>
      <c r="E425" s="88"/>
      <c r="F425" s="89"/>
      <c r="G425" s="90"/>
      <c r="H425" s="90"/>
      <c r="I425" s="91"/>
      <c r="J425" s="92"/>
      <c r="K425" s="93">
        <f t="shared" si="6"/>
        <v>0</v>
      </c>
    </row>
    <row r="426" spans="1:11" x14ac:dyDescent="0.25">
      <c r="A426" s="85"/>
      <c r="B426" s="85"/>
      <c r="C426" s="86"/>
      <c r="D426" s="87"/>
      <c r="E426" s="88"/>
      <c r="F426" s="89"/>
      <c r="G426" s="90"/>
      <c r="H426" s="90"/>
      <c r="I426" s="91"/>
      <c r="J426" s="92"/>
      <c r="K426" s="93">
        <f t="shared" si="6"/>
        <v>0</v>
      </c>
    </row>
    <row r="427" spans="1:11" x14ac:dyDescent="0.25">
      <c r="A427" s="85"/>
      <c r="B427" s="85"/>
      <c r="C427" s="86"/>
      <c r="D427" s="87"/>
      <c r="E427" s="88"/>
      <c r="F427" s="89"/>
      <c r="G427" s="90"/>
      <c r="H427" s="90"/>
      <c r="I427" s="91"/>
      <c r="J427" s="92"/>
      <c r="K427" s="93">
        <f t="shared" si="6"/>
        <v>0</v>
      </c>
    </row>
    <row r="428" spans="1:11" x14ac:dyDescent="0.25">
      <c r="A428" s="85"/>
      <c r="B428" s="85"/>
      <c r="C428" s="86"/>
      <c r="D428" s="87"/>
      <c r="E428" s="88"/>
      <c r="F428" s="89"/>
      <c r="G428" s="90"/>
      <c r="H428" s="90"/>
      <c r="I428" s="91"/>
      <c r="J428" s="92"/>
      <c r="K428" s="93">
        <f t="shared" si="6"/>
        <v>0</v>
      </c>
    </row>
    <row r="429" spans="1:11" x14ac:dyDescent="0.25">
      <c r="A429" s="85"/>
      <c r="B429" s="85"/>
      <c r="C429" s="86"/>
      <c r="D429" s="87"/>
      <c r="E429" s="88"/>
      <c r="F429" s="89"/>
      <c r="G429" s="90"/>
      <c r="H429" s="90"/>
      <c r="I429" s="91"/>
      <c r="J429" s="92"/>
      <c r="K429" s="93">
        <f t="shared" si="6"/>
        <v>0</v>
      </c>
    </row>
    <row r="430" spans="1:11" x14ac:dyDescent="0.25">
      <c r="A430" s="85"/>
      <c r="B430" s="85"/>
      <c r="C430" s="86"/>
      <c r="D430" s="87"/>
      <c r="E430" s="88"/>
      <c r="F430" s="89"/>
      <c r="G430" s="90"/>
      <c r="H430" s="90"/>
      <c r="I430" s="91"/>
      <c r="J430" s="92"/>
      <c r="K430" s="93">
        <f t="shared" si="6"/>
        <v>0</v>
      </c>
    </row>
    <row r="431" spans="1:11" x14ac:dyDescent="0.25">
      <c r="A431" s="85"/>
      <c r="B431" s="85"/>
      <c r="C431" s="86"/>
      <c r="D431" s="87"/>
      <c r="E431" s="88"/>
      <c r="F431" s="89"/>
      <c r="G431" s="90"/>
      <c r="H431" s="90"/>
      <c r="I431" s="91"/>
      <c r="J431" s="92"/>
      <c r="K431" s="93">
        <f t="shared" si="6"/>
        <v>0</v>
      </c>
    </row>
    <row r="432" spans="1:11" x14ac:dyDescent="0.25">
      <c r="A432" s="85"/>
      <c r="B432" s="85"/>
      <c r="C432" s="86"/>
      <c r="D432" s="87"/>
      <c r="E432" s="88"/>
      <c r="F432" s="89"/>
      <c r="G432" s="90"/>
      <c r="H432" s="90"/>
      <c r="I432" s="91"/>
      <c r="J432" s="92"/>
      <c r="K432" s="93">
        <f t="shared" si="6"/>
        <v>0</v>
      </c>
    </row>
    <row r="433" spans="1:11" x14ac:dyDescent="0.25">
      <c r="A433" s="85"/>
      <c r="B433" s="85"/>
      <c r="C433" s="86"/>
      <c r="D433" s="87"/>
      <c r="E433" s="88"/>
      <c r="F433" s="89"/>
      <c r="G433" s="90"/>
      <c r="H433" s="90"/>
      <c r="I433" s="91"/>
      <c r="J433" s="92"/>
      <c r="K433" s="93">
        <f t="shared" si="6"/>
        <v>0</v>
      </c>
    </row>
    <row r="434" spans="1:11" x14ac:dyDescent="0.25">
      <c r="A434" s="85"/>
      <c r="B434" s="85"/>
      <c r="C434" s="86"/>
      <c r="D434" s="87"/>
      <c r="E434" s="88"/>
      <c r="F434" s="89"/>
      <c r="G434" s="90"/>
      <c r="H434" s="90"/>
      <c r="I434" s="91"/>
      <c r="J434" s="92"/>
      <c r="K434" s="93">
        <f t="shared" si="6"/>
        <v>0</v>
      </c>
    </row>
    <row r="435" spans="1:11" x14ac:dyDescent="0.25">
      <c r="A435" s="85"/>
      <c r="B435" s="85"/>
      <c r="C435" s="86"/>
      <c r="D435" s="87"/>
      <c r="E435" s="88"/>
      <c r="F435" s="89"/>
      <c r="G435" s="90"/>
      <c r="H435" s="90"/>
      <c r="I435" s="91"/>
      <c r="J435" s="92"/>
      <c r="K435" s="93">
        <f t="shared" si="6"/>
        <v>0</v>
      </c>
    </row>
    <row r="436" spans="1:11" x14ac:dyDescent="0.25">
      <c r="A436" s="85"/>
      <c r="B436" s="85"/>
      <c r="C436" s="86"/>
      <c r="D436" s="87"/>
      <c r="E436" s="88"/>
      <c r="F436" s="89"/>
      <c r="G436" s="90"/>
      <c r="H436" s="90"/>
      <c r="I436" s="91"/>
      <c r="J436" s="92"/>
      <c r="K436" s="93">
        <f t="shared" si="6"/>
        <v>0</v>
      </c>
    </row>
    <row r="437" spans="1:11" x14ac:dyDescent="0.25">
      <c r="A437" s="85"/>
      <c r="B437" s="85"/>
      <c r="C437" s="86"/>
      <c r="D437" s="87"/>
      <c r="E437" s="88"/>
      <c r="F437" s="89"/>
      <c r="G437" s="90"/>
      <c r="H437" s="90"/>
      <c r="I437" s="91"/>
      <c r="J437" s="92"/>
      <c r="K437" s="93">
        <f t="shared" si="6"/>
        <v>0</v>
      </c>
    </row>
    <row r="438" spans="1:11" x14ac:dyDescent="0.25">
      <c r="A438" s="85"/>
      <c r="B438" s="85"/>
      <c r="C438" s="86"/>
      <c r="D438" s="87"/>
      <c r="E438" s="88"/>
      <c r="F438" s="89"/>
      <c r="G438" s="90"/>
      <c r="H438" s="90"/>
      <c r="I438" s="91"/>
      <c r="J438" s="92"/>
      <c r="K438" s="93">
        <f t="shared" si="6"/>
        <v>0</v>
      </c>
    </row>
    <row r="439" spans="1:11" x14ac:dyDescent="0.25">
      <c r="A439" s="85"/>
      <c r="B439" s="85"/>
      <c r="C439" s="86"/>
      <c r="D439" s="87"/>
      <c r="E439" s="88"/>
      <c r="F439" s="89"/>
      <c r="G439" s="90"/>
      <c r="H439" s="90"/>
      <c r="I439" s="91"/>
      <c r="J439" s="92"/>
      <c r="K439" s="93">
        <f t="shared" si="6"/>
        <v>0</v>
      </c>
    </row>
    <row r="440" spans="1:11" x14ac:dyDescent="0.25">
      <c r="A440" s="85"/>
      <c r="B440" s="85"/>
      <c r="C440" s="86"/>
      <c r="D440" s="87"/>
      <c r="E440" s="88"/>
      <c r="F440" s="89"/>
      <c r="G440" s="90"/>
      <c r="H440" s="90"/>
      <c r="I440" s="91"/>
      <c r="J440" s="92"/>
      <c r="K440" s="93">
        <f t="shared" si="6"/>
        <v>0</v>
      </c>
    </row>
    <row r="441" spans="1:11" x14ac:dyDescent="0.25">
      <c r="A441" s="85"/>
      <c r="B441" s="85"/>
      <c r="C441" s="86"/>
      <c r="D441" s="87"/>
      <c r="E441" s="88"/>
      <c r="F441" s="89"/>
      <c r="G441" s="90"/>
      <c r="H441" s="90"/>
      <c r="I441" s="91"/>
      <c r="J441" s="92"/>
      <c r="K441" s="93">
        <f t="shared" si="6"/>
        <v>0</v>
      </c>
    </row>
    <row r="442" spans="1:11" x14ac:dyDescent="0.25">
      <c r="A442" s="85"/>
      <c r="B442" s="85"/>
      <c r="C442" s="86"/>
      <c r="D442" s="87"/>
      <c r="E442" s="88"/>
      <c r="F442" s="89"/>
      <c r="G442" s="90"/>
      <c r="H442" s="90"/>
      <c r="I442" s="91"/>
      <c r="J442" s="92"/>
      <c r="K442" s="93">
        <f t="shared" si="6"/>
        <v>0</v>
      </c>
    </row>
    <row r="443" spans="1:11" x14ac:dyDescent="0.25">
      <c r="A443" s="85"/>
      <c r="B443" s="85"/>
      <c r="C443" s="86"/>
      <c r="D443" s="87"/>
      <c r="E443" s="88"/>
      <c r="F443" s="89"/>
      <c r="G443" s="90"/>
      <c r="H443" s="90"/>
      <c r="I443" s="91"/>
      <c r="J443" s="92"/>
      <c r="K443" s="93">
        <f t="shared" si="6"/>
        <v>0</v>
      </c>
    </row>
    <row r="444" spans="1:11" x14ac:dyDescent="0.25">
      <c r="A444" s="85"/>
      <c r="B444" s="85"/>
      <c r="C444" s="86"/>
      <c r="D444" s="87"/>
      <c r="E444" s="88"/>
      <c r="F444" s="89"/>
      <c r="G444" s="90"/>
      <c r="H444" s="90"/>
      <c r="I444" s="91"/>
      <c r="J444" s="92"/>
      <c r="K444" s="93">
        <f t="shared" si="6"/>
        <v>0</v>
      </c>
    </row>
    <row r="445" spans="1:11" x14ac:dyDescent="0.25">
      <c r="A445" s="85"/>
      <c r="B445" s="85"/>
      <c r="C445" s="86"/>
      <c r="D445" s="87"/>
      <c r="E445" s="88"/>
      <c r="F445" s="89"/>
      <c r="G445" s="90"/>
      <c r="H445" s="90"/>
      <c r="I445" s="91"/>
      <c r="J445" s="92"/>
      <c r="K445" s="93">
        <f t="shared" si="6"/>
        <v>0</v>
      </c>
    </row>
    <row r="446" spans="1:11" x14ac:dyDescent="0.25">
      <c r="A446" s="85"/>
      <c r="B446" s="85"/>
      <c r="C446" s="86"/>
      <c r="D446" s="87"/>
      <c r="E446" s="88"/>
      <c r="F446" s="89"/>
      <c r="G446" s="90"/>
      <c r="H446" s="90"/>
      <c r="I446" s="91"/>
      <c r="J446" s="92"/>
      <c r="K446" s="93">
        <f t="shared" si="6"/>
        <v>0</v>
      </c>
    </row>
    <row r="447" spans="1:11" x14ac:dyDescent="0.25">
      <c r="A447" s="85"/>
      <c r="B447" s="85"/>
      <c r="C447" s="86"/>
      <c r="D447" s="87"/>
      <c r="E447" s="88"/>
      <c r="F447" s="89"/>
      <c r="G447" s="90"/>
      <c r="H447" s="90"/>
      <c r="I447" s="91"/>
      <c r="J447" s="92"/>
      <c r="K447" s="93">
        <f t="shared" si="6"/>
        <v>0</v>
      </c>
    </row>
    <row r="448" spans="1:11" x14ac:dyDescent="0.25">
      <c r="A448" s="85"/>
      <c r="B448" s="85"/>
      <c r="C448" s="86"/>
      <c r="D448" s="87"/>
      <c r="E448" s="88"/>
      <c r="F448" s="89"/>
      <c r="G448" s="90"/>
      <c r="H448" s="90"/>
      <c r="I448" s="91"/>
      <c r="J448" s="92"/>
      <c r="K448" s="93">
        <f t="shared" si="6"/>
        <v>0</v>
      </c>
    </row>
    <row r="449" spans="1:11" x14ac:dyDescent="0.25">
      <c r="A449" s="85"/>
      <c r="B449" s="85"/>
      <c r="C449" s="86"/>
      <c r="D449" s="87"/>
      <c r="E449" s="88"/>
      <c r="F449" s="89"/>
      <c r="G449" s="90"/>
      <c r="H449" s="90"/>
      <c r="I449" s="91"/>
      <c r="J449" s="92"/>
      <c r="K449" s="93">
        <f t="shared" si="6"/>
        <v>0</v>
      </c>
    </row>
    <row r="450" spans="1:11" x14ac:dyDescent="0.25">
      <c r="A450" s="85"/>
      <c r="B450" s="85"/>
      <c r="C450" s="86"/>
      <c r="D450" s="87"/>
      <c r="E450" s="88"/>
      <c r="F450" s="89"/>
      <c r="G450" s="90"/>
      <c r="H450" s="90"/>
      <c r="I450" s="91"/>
      <c r="J450" s="92"/>
      <c r="K450" s="93">
        <f t="shared" si="6"/>
        <v>0</v>
      </c>
    </row>
    <row r="451" spans="1:11" x14ac:dyDescent="0.25">
      <c r="A451" s="85"/>
      <c r="B451" s="85"/>
      <c r="C451" s="86"/>
      <c r="D451" s="87"/>
      <c r="E451" s="88"/>
      <c r="F451" s="89"/>
      <c r="G451" s="90"/>
      <c r="H451" s="90"/>
      <c r="I451" s="91"/>
      <c r="J451" s="92"/>
      <c r="K451" s="93">
        <f t="shared" si="6"/>
        <v>0</v>
      </c>
    </row>
    <row r="452" spans="1:11" x14ac:dyDescent="0.25">
      <c r="A452" s="85"/>
      <c r="B452" s="85"/>
      <c r="C452" s="86"/>
      <c r="D452" s="87"/>
      <c r="E452" s="88"/>
      <c r="F452" s="89"/>
      <c r="G452" s="90"/>
      <c r="H452" s="90"/>
      <c r="I452" s="91"/>
      <c r="J452" s="92"/>
      <c r="K452" s="93">
        <f t="shared" si="6"/>
        <v>0</v>
      </c>
    </row>
    <row r="453" spans="1:11" x14ac:dyDescent="0.25">
      <c r="A453" s="85"/>
      <c r="B453" s="85"/>
      <c r="C453" s="86"/>
      <c r="D453" s="87"/>
      <c r="E453" s="88"/>
      <c r="F453" s="89"/>
      <c r="G453" s="90"/>
      <c r="H453" s="90"/>
      <c r="I453" s="91"/>
      <c r="J453" s="92"/>
      <c r="K453" s="93">
        <f t="shared" si="6"/>
        <v>0</v>
      </c>
    </row>
    <row r="454" spans="1:11" x14ac:dyDescent="0.25">
      <c r="A454" s="85"/>
      <c r="B454" s="85"/>
      <c r="C454" s="86"/>
      <c r="D454" s="87"/>
      <c r="E454" s="88"/>
      <c r="F454" s="89"/>
      <c r="G454" s="90"/>
      <c r="H454" s="90"/>
      <c r="I454" s="91"/>
      <c r="J454" s="92"/>
      <c r="K454" s="93">
        <f t="shared" si="6"/>
        <v>0</v>
      </c>
    </row>
    <row r="455" spans="1:11" x14ac:dyDescent="0.25">
      <c r="A455" s="85"/>
      <c r="B455" s="85"/>
      <c r="C455" s="86"/>
      <c r="D455" s="87"/>
      <c r="E455" s="88"/>
      <c r="F455" s="89"/>
      <c r="G455" s="90"/>
      <c r="H455" s="90"/>
      <c r="I455" s="91"/>
      <c r="J455" s="92"/>
      <c r="K455" s="93">
        <f t="shared" si="6"/>
        <v>0</v>
      </c>
    </row>
    <row r="456" spans="1:11" x14ac:dyDescent="0.25">
      <c r="A456" s="85"/>
      <c r="B456" s="85"/>
      <c r="C456" s="86"/>
      <c r="D456" s="87"/>
      <c r="E456" s="88"/>
      <c r="F456" s="89"/>
      <c r="G456" s="90"/>
      <c r="H456" s="90"/>
      <c r="I456" s="91"/>
      <c r="J456" s="92"/>
      <c r="K456" s="93">
        <f t="shared" si="6"/>
        <v>0</v>
      </c>
    </row>
    <row r="457" spans="1:11" x14ac:dyDescent="0.25">
      <c r="A457" s="85"/>
      <c r="B457" s="85"/>
      <c r="C457" s="86"/>
      <c r="D457" s="87"/>
      <c r="E457" s="88"/>
      <c r="F457" s="89"/>
      <c r="G457" s="90"/>
      <c r="H457" s="90"/>
      <c r="I457" s="91"/>
      <c r="J457" s="92"/>
      <c r="K457" s="93">
        <f t="shared" si="6"/>
        <v>0</v>
      </c>
    </row>
    <row r="458" spans="1:11" x14ac:dyDescent="0.25">
      <c r="A458" s="85"/>
      <c r="B458" s="85"/>
      <c r="C458" s="86"/>
      <c r="D458" s="87"/>
      <c r="E458" s="88"/>
      <c r="F458" s="89"/>
      <c r="G458" s="90"/>
      <c r="H458" s="90"/>
      <c r="I458" s="91"/>
      <c r="J458" s="92"/>
      <c r="K458" s="93">
        <f t="shared" si="6"/>
        <v>0</v>
      </c>
    </row>
    <row r="459" spans="1:11" x14ac:dyDescent="0.25">
      <c r="A459" s="85"/>
      <c r="B459" s="85"/>
      <c r="C459" s="86"/>
      <c r="D459" s="87"/>
      <c r="E459" s="88"/>
      <c r="F459" s="89"/>
      <c r="G459" s="90"/>
      <c r="H459" s="90"/>
      <c r="I459" s="91"/>
      <c r="J459" s="92"/>
      <c r="K459" s="93">
        <f t="shared" si="6"/>
        <v>0</v>
      </c>
    </row>
    <row r="460" spans="1:11" x14ac:dyDescent="0.25">
      <c r="A460" s="85"/>
      <c r="B460" s="85"/>
      <c r="C460" s="86"/>
      <c r="D460" s="87"/>
      <c r="E460" s="88"/>
      <c r="F460" s="89"/>
      <c r="G460" s="90"/>
      <c r="H460" s="90"/>
      <c r="I460" s="91"/>
      <c r="J460" s="92"/>
      <c r="K460" s="93">
        <f t="shared" si="6"/>
        <v>0</v>
      </c>
    </row>
    <row r="461" spans="1:11" x14ac:dyDescent="0.25">
      <c r="A461" s="85"/>
      <c r="B461" s="85"/>
      <c r="C461" s="86"/>
      <c r="D461" s="87"/>
      <c r="E461" s="88"/>
      <c r="F461" s="89"/>
      <c r="G461" s="90"/>
      <c r="H461" s="90"/>
      <c r="I461" s="91"/>
      <c r="J461" s="92"/>
      <c r="K461" s="93">
        <f t="shared" si="6"/>
        <v>0</v>
      </c>
    </row>
    <row r="462" spans="1:11" x14ac:dyDescent="0.25">
      <c r="A462" s="85"/>
      <c r="B462" s="85"/>
      <c r="C462" s="86"/>
      <c r="D462" s="87"/>
      <c r="E462" s="88"/>
      <c r="F462" s="89"/>
      <c r="G462" s="90"/>
      <c r="H462" s="90"/>
      <c r="I462" s="91"/>
      <c r="J462" s="92"/>
      <c r="K462" s="93">
        <f t="shared" si="6"/>
        <v>0</v>
      </c>
    </row>
    <row r="463" spans="1:11" x14ac:dyDescent="0.25">
      <c r="A463" s="85"/>
      <c r="B463" s="85"/>
      <c r="C463" s="86"/>
      <c r="D463" s="87"/>
      <c r="E463" s="88"/>
      <c r="F463" s="89"/>
      <c r="G463" s="90"/>
      <c r="H463" s="90"/>
      <c r="I463" s="91"/>
      <c r="J463" s="92"/>
      <c r="K463" s="93">
        <f t="shared" si="6"/>
        <v>0</v>
      </c>
    </row>
    <row r="464" spans="1:11" x14ac:dyDescent="0.25">
      <c r="A464" s="85"/>
      <c r="B464" s="85"/>
      <c r="C464" s="86"/>
      <c r="D464" s="87"/>
      <c r="E464" s="88"/>
      <c r="F464" s="89"/>
      <c r="G464" s="90"/>
      <c r="H464" s="90"/>
      <c r="I464" s="91"/>
      <c r="J464" s="92"/>
      <c r="K464" s="93">
        <f t="shared" si="6"/>
        <v>0</v>
      </c>
    </row>
    <row r="465" spans="1:11" x14ac:dyDescent="0.25">
      <c r="A465" s="85"/>
      <c r="B465" s="85"/>
      <c r="C465" s="86"/>
      <c r="D465" s="87"/>
      <c r="E465" s="88"/>
      <c r="F465" s="89"/>
      <c r="G465" s="90"/>
      <c r="H465" s="90"/>
      <c r="I465" s="91"/>
      <c r="J465" s="92"/>
      <c r="K465" s="93">
        <f t="shared" si="6"/>
        <v>0</v>
      </c>
    </row>
    <row r="466" spans="1:11" x14ac:dyDescent="0.25">
      <c r="A466" s="85"/>
      <c r="B466" s="85"/>
      <c r="C466" s="86"/>
      <c r="D466" s="87"/>
      <c r="E466" s="88"/>
      <c r="F466" s="89"/>
      <c r="G466" s="90"/>
      <c r="H466" s="90"/>
      <c r="I466" s="91"/>
      <c r="J466" s="92"/>
      <c r="K466" s="93">
        <f t="shared" ref="K466:K529" si="7">+J466*I466</f>
        <v>0</v>
      </c>
    </row>
    <row r="467" spans="1:11" x14ac:dyDescent="0.25">
      <c r="A467" s="85"/>
      <c r="B467" s="85"/>
      <c r="C467" s="86"/>
      <c r="D467" s="87"/>
      <c r="E467" s="88"/>
      <c r="F467" s="89"/>
      <c r="G467" s="90"/>
      <c r="H467" s="90"/>
      <c r="I467" s="91"/>
      <c r="J467" s="92"/>
      <c r="K467" s="93">
        <f t="shared" si="7"/>
        <v>0</v>
      </c>
    </row>
    <row r="468" spans="1:11" x14ac:dyDescent="0.25">
      <c r="A468" s="85"/>
      <c r="B468" s="85"/>
      <c r="C468" s="86"/>
      <c r="D468" s="87"/>
      <c r="E468" s="88"/>
      <c r="F468" s="89"/>
      <c r="G468" s="90"/>
      <c r="H468" s="90"/>
      <c r="I468" s="91"/>
      <c r="J468" s="92"/>
      <c r="K468" s="93">
        <f t="shared" si="7"/>
        <v>0</v>
      </c>
    </row>
    <row r="469" spans="1:11" x14ac:dyDescent="0.25">
      <c r="A469" s="85"/>
      <c r="B469" s="85"/>
      <c r="C469" s="86"/>
      <c r="D469" s="87"/>
      <c r="E469" s="88"/>
      <c r="F469" s="89"/>
      <c r="G469" s="90"/>
      <c r="H469" s="90"/>
      <c r="I469" s="91"/>
      <c r="J469" s="92"/>
      <c r="K469" s="93">
        <f t="shared" si="7"/>
        <v>0</v>
      </c>
    </row>
    <row r="470" spans="1:11" x14ac:dyDescent="0.25">
      <c r="A470" s="85"/>
      <c r="B470" s="85"/>
      <c r="C470" s="86"/>
      <c r="D470" s="87"/>
      <c r="E470" s="88"/>
      <c r="F470" s="89"/>
      <c r="G470" s="90"/>
      <c r="H470" s="90"/>
      <c r="I470" s="91"/>
      <c r="J470" s="92"/>
      <c r="K470" s="93">
        <f t="shared" si="7"/>
        <v>0</v>
      </c>
    </row>
    <row r="471" spans="1:11" x14ac:dyDescent="0.25">
      <c r="A471" s="85"/>
      <c r="B471" s="85"/>
      <c r="C471" s="86"/>
      <c r="D471" s="87"/>
      <c r="E471" s="88"/>
      <c r="F471" s="89"/>
      <c r="G471" s="90"/>
      <c r="H471" s="90"/>
      <c r="I471" s="91"/>
      <c r="J471" s="92"/>
      <c r="K471" s="93">
        <f t="shared" si="7"/>
        <v>0</v>
      </c>
    </row>
    <row r="472" spans="1:11" x14ac:dyDescent="0.25">
      <c r="A472" s="85"/>
      <c r="B472" s="85"/>
      <c r="C472" s="86"/>
      <c r="D472" s="87"/>
      <c r="E472" s="88"/>
      <c r="F472" s="89"/>
      <c r="G472" s="90"/>
      <c r="H472" s="90"/>
      <c r="I472" s="91"/>
      <c r="J472" s="92"/>
      <c r="K472" s="93">
        <f t="shared" si="7"/>
        <v>0</v>
      </c>
    </row>
    <row r="473" spans="1:11" x14ac:dyDescent="0.25">
      <c r="A473" s="85"/>
      <c r="B473" s="85"/>
      <c r="C473" s="86"/>
      <c r="D473" s="87"/>
      <c r="E473" s="88"/>
      <c r="F473" s="89"/>
      <c r="G473" s="90"/>
      <c r="H473" s="90"/>
      <c r="I473" s="91"/>
      <c r="J473" s="92"/>
      <c r="K473" s="93">
        <f t="shared" si="7"/>
        <v>0</v>
      </c>
    </row>
    <row r="474" spans="1:11" x14ac:dyDescent="0.25">
      <c r="A474" s="85"/>
      <c r="B474" s="85"/>
      <c r="C474" s="86"/>
      <c r="D474" s="87"/>
      <c r="E474" s="88"/>
      <c r="F474" s="89"/>
      <c r="G474" s="90"/>
      <c r="H474" s="90"/>
      <c r="I474" s="91"/>
      <c r="J474" s="92"/>
      <c r="K474" s="93">
        <f t="shared" si="7"/>
        <v>0</v>
      </c>
    </row>
    <row r="475" spans="1:11" x14ac:dyDescent="0.25">
      <c r="A475" s="85"/>
      <c r="B475" s="85"/>
      <c r="C475" s="86"/>
      <c r="D475" s="87"/>
      <c r="E475" s="88"/>
      <c r="F475" s="89"/>
      <c r="G475" s="90"/>
      <c r="H475" s="90"/>
      <c r="I475" s="91"/>
      <c r="J475" s="92"/>
      <c r="K475" s="93">
        <f t="shared" si="7"/>
        <v>0</v>
      </c>
    </row>
    <row r="476" spans="1:11" x14ac:dyDescent="0.25">
      <c r="A476" s="85"/>
      <c r="B476" s="85"/>
      <c r="C476" s="86"/>
      <c r="D476" s="87"/>
      <c r="E476" s="88"/>
      <c r="F476" s="89"/>
      <c r="G476" s="90"/>
      <c r="H476" s="90"/>
      <c r="I476" s="91"/>
      <c r="J476" s="92"/>
      <c r="K476" s="93">
        <f t="shared" si="7"/>
        <v>0</v>
      </c>
    </row>
    <row r="477" spans="1:11" x14ac:dyDescent="0.25">
      <c r="A477" s="85"/>
      <c r="B477" s="85"/>
      <c r="C477" s="86"/>
      <c r="D477" s="87"/>
      <c r="E477" s="88"/>
      <c r="F477" s="89"/>
      <c r="G477" s="90"/>
      <c r="H477" s="90"/>
      <c r="I477" s="91"/>
      <c r="J477" s="92"/>
      <c r="K477" s="93">
        <f t="shared" si="7"/>
        <v>0</v>
      </c>
    </row>
    <row r="478" spans="1:11" x14ac:dyDescent="0.25">
      <c r="A478" s="85"/>
      <c r="B478" s="85"/>
      <c r="C478" s="86"/>
      <c r="D478" s="87"/>
      <c r="E478" s="88"/>
      <c r="F478" s="89"/>
      <c r="G478" s="90"/>
      <c r="H478" s="90"/>
      <c r="I478" s="91"/>
      <c r="J478" s="92"/>
      <c r="K478" s="93">
        <f t="shared" si="7"/>
        <v>0</v>
      </c>
    </row>
    <row r="479" spans="1:11" x14ac:dyDescent="0.25">
      <c r="A479" s="85"/>
      <c r="B479" s="85"/>
      <c r="C479" s="86"/>
      <c r="D479" s="87"/>
      <c r="E479" s="88"/>
      <c r="F479" s="89"/>
      <c r="G479" s="90"/>
      <c r="H479" s="90"/>
      <c r="I479" s="91"/>
      <c r="J479" s="92"/>
      <c r="K479" s="93">
        <f t="shared" si="7"/>
        <v>0</v>
      </c>
    </row>
    <row r="480" spans="1:11" x14ac:dyDescent="0.25">
      <c r="A480" s="85"/>
      <c r="B480" s="85"/>
      <c r="C480" s="86"/>
      <c r="D480" s="87"/>
      <c r="E480" s="88"/>
      <c r="F480" s="89"/>
      <c r="G480" s="90"/>
      <c r="H480" s="90"/>
      <c r="I480" s="91"/>
      <c r="J480" s="92"/>
      <c r="K480" s="93">
        <f t="shared" si="7"/>
        <v>0</v>
      </c>
    </row>
    <row r="481" spans="1:11" x14ac:dyDescent="0.25">
      <c r="A481" s="85"/>
      <c r="B481" s="85"/>
      <c r="C481" s="86"/>
      <c r="D481" s="87"/>
      <c r="E481" s="88"/>
      <c r="F481" s="89"/>
      <c r="G481" s="90"/>
      <c r="H481" s="90"/>
      <c r="I481" s="91"/>
      <c r="J481" s="92"/>
      <c r="K481" s="93">
        <f t="shared" si="7"/>
        <v>0</v>
      </c>
    </row>
    <row r="482" spans="1:11" x14ac:dyDescent="0.25">
      <c r="A482" s="85"/>
      <c r="B482" s="85"/>
      <c r="C482" s="86"/>
      <c r="D482" s="87"/>
      <c r="E482" s="88"/>
      <c r="F482" s="89"/>
      <c r="G482" s="90"/>
      <c r="H482" s="90"/>
      <c r="I482" s="91"/>
      <c r="J482" s="92"/>
      <c r="K482" s="93">
        <f t="shared" si="7"/>
        <v>0</v>
      </c>
    </row>
    <row r="483" spans="1:11" x14ac:dyDescent="0.25">
      <c r="A483" s="85"/>
      <c r="B483" s="85"/>
      <c r="C483" s="86"/>
      <c r="D483" s="87"/>
      <c r="E483" s="88"/>
      <c r="F483" s="89"/>
      <c r="G483" s="90"/>
      <c r="H483" s="90"/>
      <c r="I483" s="91"/>
      <c r="J483" s="92"/>
      <c r="K483" s="93">
        <f t="shared" si="7"/>
        <v>0</v>
      </c>
    </row>
    <row r="484" spans="1:11" x14ac:dyDescent="0.25">
      <c r="A484" s="85"/>
      <c r="B484" s="85"/>
      <c r="C484" s="86"/>
      <c r="D484" s="87"/>
      <c r="E484" s="88"/>
      <c r="F484" s="89"/>
      <c r="G484" s="90"/>
      <c r="H484" s="90"/>
      <c r="I484" s="91"/>
      <c r="J484" s="92"/>
      <c r="K484" s="93">
        <f t="shared" si="7"/>
        <v>0</v>
      </c>
    </row>
    <row r="485" spans="1:11" x14ac:dyDescent="0.25">
      <c r="A485" s="85"/>
      <c r="B485" s="85"/>
      <c r="C485" s="86"/>
      <c r="D485" s="87"/>
      <c r="E485" s="88"/>
      <c r="F485" s="89"/>
      <c r="G485" s="90"/>
      <c r="H485" s="90"/>
      <c r="I485" s="91"/>
      <c r="J485" s="92"/>
      <c r="K485" s="93">
        <f t="shared" si="7"/>
        <v>0</v>
      </c>
    </row>
    <row r="486" spans="1:11" x14ac:dyDescent="0.25">
      <c r="A486" s="85"/>
      <c r="B486" s="85"/>
      <c r="C486" s="86"/>
      <c r="D486" s="87"/>
      <c r="E486" s="88"/>
      <c r="F486" s="89"/>
      <c r="G486" s="90"/>
      <c r="H486" s="90"/>
      <c r="I486" s="91"/>
      <c r="J486" s="92"/>
      <c r="K486" s="93">
        <f t="shared" si="7"/>
        <v>0</v>
      </c>
    </row>
    <row r="487" spans="1:11" x14ac:dyDescent="0.25">
      <c r="A487" s="85"/>
      <c r="B487" s="85"/>
      <c r="C487" s="86"/>
      <c r="D487" s="87"/>
      <c r="E487" s="88"/>
      <c r="F487" s="89"/>
      <c r="G487" s="90"/>
      <c r="H487" s="90"/>
      <c r="I487" s="91"/>
      <c r="J487" s="92"/>
      <c r="K487" s="93">
        <f t="shared" si="7"/>
        <v>0</v>
      </c>
    </row>
    <row r="488" spans="1:11" x14ac:dyDescent="0.25">
      <c r="A488" s="85"/>
      <c r="B488" s="85"/>
      <c r="C488" s="86"/>
      <c r="D488" s="87"/>
      <c r="E488" s="88"/>
      <c r="F488" s="89"/>
      <c r="G488" s="90"/>
      <c r="H488" s="90"/>
      <c r="I488" s="91"/>
      <c r="J488" s="92"/>
      <c r="K488" s="93">
        <f t="shared" si="7"/>
        <v>0</v>
      </c>
    </row>
    <row r="489" spans="1:11" x14ac:dyDescent="0.25">
      <c r="A489" s="85"/>
      <c r="B489" s="85"/>
      <c r="C489" s="86"/>
      <c r="D489" s="87"/>
      <c r="E489" s="88"/>
      <c r="F489" s="89"/>
      <c r="G489" s="90"/>
      <c r="H489" s="90"/>
      <c r="I489" s="91"/>
      <c r="J489" s="92"/>
      <c r="K489" s="93">
        <f t="shared" si="7"/>
        <v>0</v>
      </c>
    </row>
    <row r="490" spans="1:11" x14ac:dyDescent="0.25">
      <c r="A490" s="85"/>
      <c r="B490" s="85"/>
      <c r="C490" s="86"/>
      <c r="D490" s="87"/>
      <c r="E490" s="88"/>
      <c r="F490" s="89"/>
      <c r="G490" s="90"/>
      <c r="H490" s="90"/>
      <c r="I490" s="91"/>
      <c r="J490" s="92"/>
      <c r="K490" s="93">
        <f t="shared" si="7"/>
        <v>0</v>
      </c>
    </row>
    <row r="491" spans="1:11" x14ac:dyDescent="0.25">
      <c r="A491" s="85"/>
      <c r="B491" s="85"/>
      <c r="C491" s="86"/>
      <c r="D491" s="87"/>
      <c r="E491" s="88"/>
      <c r="F491" s="89"/>
      <c r="G491" s="90"/>
      <c r="H491" s="90"/>
      <c r="I491" s="91"/>
      <c r="J491" s="92"/>
      <c r="K491" s="93">
        <f t="shared" si="7"/>
        <v>0</v>
      </c>
    </row>
    <row r="492" spans="1:11" x14ac:dyDescent="0.25">
      <c r="A492" s="85"/>
      <c r="B492" s="85"/>
      <c r="C492" s="86"/>
      <c r="D492" s="87"/>
      <c r="E492" s="88"/>
      <c r="F492" s="89"/>
      <c r="G492" s="90"/>
      <c r="H492" s="90"/>
      <c r="I492" s="91"/>
      <c r="J492" s="92"/>
      <c r="K492" s="93">
        <f t="shared" si="7"/>
        <v>0</v>
      </c>
    </row>
    <row r="493" spans="1:11" x14ac:dyDescent="0.25">
      <c r="A493" s="85"/>
      <c r="B493" s="85"/>
      <c r="C493" s="86"/>
      <c r="D493" s="87"/>
      <c r="E493" s="88"/>
      <c r="F493" s="89"/>
      <c r="G493" s="90"/>
      <c r="H493" s="90"/>
      <c r="I493" s="91"/>
      <c r="J493" s="92"/>
      <c r="K493" s="93">
        <f t="shared" si="7"/>
        <v>0</v>
      </c>
    </row>
    <row r="494" spans="1:11" x14ac:dyDescent="0.25">
      <c r="A494" s="85"/>
      <c r="B494" s="85"/>
      <c r="C494" s="86"/>
      <c r="D494" s="87"/>
      <c r="E494" s="88"/>
      <c r="F494" s="89"/>
      <c r="G494" s="90"/>
      <c r="H494" s="90"/>
      <c r="I494" s="91"/>
      <c r="J494" s="92"/>
      <c r="K494" s="93">
        <f t="shared" si="7"/>
        <v>0</v>
      </c>
    </row>
    <row r="495" spans="1:11" x14ac:dyDescent="0.25">
      <c r="A495" s="85"/>
      <c r="B495" s="85"/>
      <c r="C495" s="86"/>
      <c r="D495" s="87"/>
      <c r="E495" s="88"/>
      <c r="F495" s="89"/>
      <c r="G495" s="90"/>
      <c r="H495" s="90"/>
      <c r="I495" s="91"/>
      <c r="J495" s="92"/>
      <c r="K495" s="93">
        <f t="shared" si="7"/>
        <v>0</v>
      </c>
    </row>
    <row r="496" spans="1:11" x14ac:dyDescent="0.25">
      <c r="A496" s="85"/>
      <c r="B496" s="85"/>
      <c r="C496" s="86"/>
      <c r="D496" s="87"/>
      <c r="E496" s="88"/>
      <c r="F496" s="89"/>
      <c r="G496" s="90"/>
      <c r="H496" s="90"/>
      <c r="I496" s="91"/>
      <c r="J496" s="92"/>
      <c r="K496" s="93">
        <f t="shared" si="7"/>
        <v>0</v>
      </c>
    </row>
    <row r="497" spans="1:11" x14ac:dyDescent="0.25">
      <c r="A497" s="85"/>
      <c r="B497" s="85"/>
      <c r="C497" s="86"/>
      <c r="D497" s="87"/>
      <c r="E497" s="88"/>
      <c r="F497" s="89"/>
      <c r="G497" s="90"/>
      <c r="H497" s="90"/>
      <c r="I497" s="91"/>
      <c r="J497" s="92"/>
      <c r="K497" s="93">
        <f t="shared" si="7"/>
        <v>0</v>
      </c>
    </row>
    <row r="498" spans="1:11" x14ac:dyDescent="0.25">
      <c r="A498" s="85"/>
      <c r="B498" s="85"/>
      <c r="C498" s="86"/>
      <c r="D498" s="87"/>
      <c r="E498" s="88"/>
      <c r="F498" s="89"/>
      <c r="G498" s="90"/>
      <c r="H498" s="90"/>
      <c r="I498" s="91"/>
      <c r="J498" s="92"/>
      <c r="K498" s="93">
        <f t="shared" si="7"/>
        <v>0</v>
      </c>
    </row>
    <row r="499" spans="1:11" x14ac:dyDescent="0.25">
      <c r="A499" s="85"/>
      <c r="B499" s="85"/>
      <c r="C499" s="86"/>
      <c r="D499" s="87"/>
      <c r="E499" s="88"/>
      <c r="F499" s="89"/>
      <c r="G499" s="90"/>
      <c r="H499" s="90"/>
      <c r="I499" s="91"/>
      <c r="J499" s="92"/>
      <c r="K499" s="93">
        <f t="shared" si="7"/>
        <v>0</v>
      </c>
    </row>
    <row r="500" spans="1:11" x14ac:dyDescent="0.25">
      <c r="A500" s="85"/>
      <c r="B500" s="85"/>
      <c r="C500" s="86"/>
      <c r="D500" s="87"/>
      <c r="E500" s="88"/>
      <c r="F500" s="89"/>
      <c r="G500" s="90"/>
      <c r="H500" s="90"/>
      <c r="I500" s="91"/>
      <c r="J500" s="92"/>
      <c r="K500" s="93">
        <f t="shared" si="7"/>
        <v>0</v>
      </c>
    </row>
    <row r="501" spans="1:11" x14ac:dyDescent="0.25">
      <c r="A501" s="85"/>
      <c r="B501" s="85"/>
      <c r="C501" s="86"/>
      <c r="D501" s="87"/>
      <c r="E501" s="88"/>
      <c r="F501" s="89"/>
      <c r="G501" s="90"/>
      <c r="H501" s="90"/>
      <c r="I501" s="91"/>
      <c r="J501" s="92"/>
      <c r="K501" s="93">
        <f t="shared" si="7"/>
        <v>0</v>
      </c>
    </row>
    <row r="502" spans="1:11" x14ac:dyDescent="0.25">
      <c r="A502" s="85"/>
      <c r="B502" s="85"/>
      <c r="C502" s="86"/>
      <c r="D502" s="87"/>
      <c r="E502" s="88"/>
      <c r="F502" s="89"/>
      <c r="G502" s="90"/>
      <c r="H502" s="90"/>
      <c r="I502" s="91"/>
      <c r="J502" s="92"/>
      <c r="K502" s="93">
        <f t="shared" si="7"/>
        <v>0</v>
      </c>
    </row>
    <row r="503" spans="1:11" x14ac:dyDescent="0.25">
      <c r="A503" s="85"/>
      <c r="B503" s="85"/>
      <c r="C503" s="86"/>
      <c r="D503" s="87"/>
      <c r="E503" s="88"/>
      <c r="F503" s="89"/>
      <c r="G503" s="90"/>
      <c r="H503" s="90"/>
      <c r="I503" s="91"/>
      <c r="J503" s="92"/>
      <c r="K503" s="93">
        <f t="shared" si="7"/>
        <v>0</v>
      </c>
    </row>
    <row r="504" spans="1:11" x14ac:dyDescent="0.25">
      <c r="A504" s="85"/>
      <c r="B504" s="85"/>
      <c r="C504" s="86"/>
      <c r="D504" s="87"/>
      <c r="E504" s="88"/>
      <c r="F504" s="89"/>
      <c r="G504" s="90"/>
      <c r="H504" s="90"/>
      <c r="I504" s="91"/>
      <c r="J504" s="92"/>
      <c r="K504" s="93">
        <f t="shared" si="7"/>
        <v>0</v>
      </c>
    </row>
    <row r="505" spans="1:11" x14ac:dyDescent="0.25">
      <c r="A505" s="85"/>
      <c r="B505" s="85"/>
      <c r="C505" s="86"/>
      <c r="D505" s="87"/>
      <c r="E505" s="88"/>
      <c r="F505" s="89"/>
      <c r="G505" s="90"/>
      <c r="H505" s="90"/>
      <c r="I505" s="91"/>
      <c r="J505" s="92"/>
      <c r="K505" s="93">
        <f t="shared" si="7"/>
        <v>0</v>
      </c>
    </row>
    <row r="506" spans="1:11" x14ac:dyDescent="0.25">
      <c r="A506" s="85"/>
      <c r="B506" s="85"/>
      <c r="C506" s="86"/>
      <c r="D506" s="87"/>
      <c r="E506" s="88"/>
      <c r="F506" s="89"/>
      <c r="G506" s="90"/>
      <c r="H506" s="90"/>
      <c r="I506" s="91"/>
      <c r="J506" s="92"/>
      <c r="K506" s="93">
        <f t="shared" si="7"/>
        <v>0</v>
      </c>
    </row>
    <row r="507" spans="1:11" x14ac:dyDescent="0.25">
      <c r="A507" s="85"/>
      <c r="B507" s="85"/>
      <c r="C507" s="86"/>
      <c r="D507" s="87"/>
      <c r="E507" s="88"/>
      <c r="F507" s="89"/>
      <c r="G507" s="90"/>
      <c r="H507" s="90"/>
      <c r="I507" s="91"/>
      <c r="J507" s="92"/>
      <c r="K507" s="93">
        <f t="shared" si="7"/>
        <v>0</v>
      </c>
    </row>
    <row r="508" spans="1:11" x14ac:dyDescent="0.25">
      <c r="A508" s="85"/>
      <c r="B508" s="85"/>
      <c r="C508" s="86"/>
      <c r="D508" s="87"/>
      <c r="E508" s="88"/>
      <c r="F508" s="89"/>
      <c r="G508" s="90"/>
      <c r="H508" s="90"/>
      <c r="I508" s="91"/>
      <c r="J508" s="92"/>
      <c r="K508" s="93">
        <f t="shared" si="7"/>
        <v>0</v>
      </c>
    </row>
    <row r="509" spans="1:11" x14ac:dyDescent="0.25">
      <c r="A509" s="85"/>
      <c r="B509" s="85"/>
      <c r="C509" s="86"/>
      <c r="D509" s="87"/>
      <c r="E509" s="88"/>
      <c r="F509" s="89"/>
      <c r="G509" s="90"/>
      <c r="H509" s="90"/>
      <c r="I509" s="91"/>
      <c r="J509" s="92"/>
      <c r="K509" s="93">
        <f t="shared" si="7"/>
        <v>0</v>
      </c>
    </row>
    <row r="510" spans="1:11" x14ac:dyDescent="0.25">
      <c r="A510" s="85"/>
      <c r="B510" s="85"/>
      <c r="C510" s="86"/>
      <c r="D510" s="87"/>
      <c r="E510" s="88"/>
      <c r="F510" s="89"/>
      <c r="G510" s="90"/>
      <c r="H510" s="90"/>
      <c r="I510" s="91"/>
      <c r="J510" s="92"/>
      <c r="K510" s="93">
        <f t="shared" si="7"/>
        <v>0</v>
      </c>
    </row>
    <row r="511" spans="1:11" x14ac:dyDescent="0.25">
      <c r="A511" s="85"/>
      <c r="B511" s="85"/>
      <c r="C511" s="86"/>
      <c r="D511" s="87"/>
      <c r="E511" s="88"/>
      <c r="F511" s="89"/>
      <c r="G511" s="90"/>
      <c r="H511" s="90"/>
      <c r="I511" s="91"/>
      <c r="J511" s="92"/>
      <c r="K511" s="93">
        <f t="shared" si="7"/>
        <v>0</v>
      </c>
    </row>
    <row r="512" spans="1:11" x14ac:dyDescent="0.25">
      <c r="A512" s="85"/>
      <c r="B512" s="85"/>
      <c r="C512" s="86"/>
      <c r="D512" s="87"/>
      <c r="E512" s="88"/>
      <c r="F512" s="89"/>
      <c r="G512" s="90"/>
      <c r="H512" s="90"/>
      <c r="I512" s="91"/>
      <c r="J512" s="92"/>
      <c r="K512" s="93">
        <f t="shared" si="7"/>
        <v>0</v>
      </c>
    </row>
    <row r="513" spans="1:11" x14ac:dyDescent="0.25">
      <c r="A513" s="85"/>
      <c r="B513" s="85"/>
      <c r="C513" s="86"/>
      <c r="D513" s="87"/>
      <c r="E513" s="88"/>
      <c r="F513" s="89"/>
      <c r="G513" s="90"/>
      <c r="H513" s="90"/>
      <c r="I513" s="91"/>
      <c r="J513" s="92"/>
      <c r="K513" s="93">
        <f t="shared" si="7"/>
        <v>0</v>
      </c>
    </row>
    <row r="514" spans="1:11" x14ac:dyDescent="0.25">
      <c r="A514" s="85"/>
      <c r="B514" s="85"/>
      <c r="C514" s="86"/>
      <c r="D514" s="87"/>
      <c r="E514" s="88"/>
      <c r="F514" s="89"/>
      <c r="G514" s="90"/>
      <c r="H514" s="90"/>
      <c r="I514" s="91"/>
      <c r="J514" s="92"/>
      <c r="K514" s="93">
        <f t="shared" si="7"/>
        <v>0</v>
      </c>
    </row>
    <row r="515" spans="1:11" x14ac:dyDescent="0.25">
      <c r="A515" s="85"/>
      <c r="B515" s="85"/>
      <c r="C515" s="86"/>
      <c r="D515" s="87"/>
      <c r="E515" s="88"/>
      <c r="F515" s="89"/>
      <c r="G515" s="90"/>
      <c r="H515" s="90"/>
      <c r="I515" s="91"/>
      <c r="J515" s="92"/>
      <c r="K515" s="93">
        <f t="shared" si="7"/>
        <v>0</v>
      </c>
    </row>
    <row r="516" spans="1:11" x14ac:dyDescent="0.25">
      <c r="A516" s="85"/>
      <c r="B516" s="85"/>
      <c r="C516" s="86"/>
      <c r="D516" s="87"/>
      <c r="E516" s="88"/>
      <c r="F516" s="89"/>
      <c r="G516" s="90"/>
      <c r="H516" s="90"/>
      <c r="I516" s="91"/>
      <c r="J516" s="92"/>
      <c r="K516" s="93">
        <f t="shared" si="7"/>
        <v>0</v>
      </c>
    </row>
    <row r="517" spans="1:11" x14ac:dyDescent="0.25">
      <c r="A517" s="85"/>
      <c r="B517" s="85"/>
      <c r="C517" s="86"/>
      <c r="D517" s="87"/>
      <c r="E517" s="88"/>
      <c r="F517" s="89"/>
      <c r="G517" s="90"/>
      <c r="H517" s="90"/>
      <c r="I517" s="91"/>
      <c r="J517" s="92"/>
      <c r="K517" s="93">
        <f t="shared" si="7"/>
        <v>0</v>
      </c>
    </row>
    <row r="518" spans="1:11" x14ac:dyDescent="0.25">
      <c r="A518" s="85"/>
      <c r="B518" s="85"/>
      <c r="C518" s="86"/>
      <c r="D518" s="87"/>
      <c r="E518" s="88"/>
      <c r="F518" s="89"/>
      <c r="G518" s="90"/>
      <c r="H518" s="90"/>
      <c r="I518" s="91"/>
      <c r="J518" s="92"/>
      <c r="K518" s="93">
        <f t="shared" si="7"/>
        <v>0</v>
      </c>
    </row>
    <row r="519" spans="1:11" x14ac:dyDescent="0.25">
      <c r="A519" s="85"/>
      <c r="B519" s="85"/>
      <c r="C519" s="86"/>
      <c r="D519" s="87"/>
      <c r="E519" s="88"/>
      <c r="F519" s="89"/>
      <c r="G519" s="90"/>
      <c r="H519" s="90"/>
      <c r="I519" s="91"/>
      <c r="J519" s="92"/>
      <c r="K519" s="93">
        <f t="shared" si="7"/>
        <v>0</v>
      </c>
    </row>
    <row r="520" spans="1:11" x14ac:dyDescent="0.25">
      <c r="A520" s="85"/>
      <c r="B520" s="85"/>
      <c r="C520" s="86"/>
      <c r="D520" s="87"/>
      <c r="E520" s="88"/>
      <c r="F520" s="89"/>
      <c r="G520" s="90"/>
      <c r="H520" s="90"/>
      <c r="I520" s="91"/>
      <c r="J520" s="92"/>
      <c r="K520" s="93">
        <f t="shared" si="7"/>
        <v>0</v>
      </c>
    </row>
    <row r="521" spans="1:11" x14ac:dyDescent="0.25">
      <c r="A521" s="85"/>
      <c r="B521" s="85"/>
      <c r="C521" s="86"/>
      <c r="D521" s="87"/>
      <c r="E521" s="88"/>
      <c r="F521" s="89"/>
      <c r="G521" s="90"/>
      <c r="H521" s="90"/>
      <c r="I521" s="91"/>
      <c r="J521" s="92"/>
      <c r="K521" s="93">
        <f t="shared" si="7"/>
        <v>0</v>
      </c>
    </row>
    <row r="522" spans="1:11" x14ac:dyDescent="0.25">
      <c r="A522" s="85"/>
      <c r="B522" s="85"/>
      <c r="C522" s="86"/>
      <c r="D522" s="87"/>
      <c r="E522" s="88"/>
      <c r="F522" s="89"/>
      <c r="G522" s="90"/>
      <c r="H522" s="90"/>
      <c r="I522" s="91"/>
      <c r="J522" s="92"/>
      <c r="K522" s="93">
        <f t="shared" si="7"/>
        <v>0</v>
      </c>
    </row>
    <row r="523" spans="1:11" x14ac:dyDescent="0.25">
      <c r="A523" s="85"/>
      <c r="B523" s="85"/>
      <c r="C523" s="86"/>
      <c r="D523" s="87"/>
      <c r="E523" s="88"/>
      <c r="F523" s="89"/>
      <c r="G523" s="90"/>
      <c r="H523" s="90"/>
      <c r="I523" s="91"/>
      <c r="J523" s="92"/>
      <c r="K523" s="93">
        <f t="shared" si="7"/>
        <v>0</v>
      </c>
    </row>
    <row r="524" spans="1:11" x14ac:dyDescent="0.25">
      <c r="A524" s="85"/>
      <c r="B524" s="85"/>
      <c r="C524" s="86"/>
      <c r="D524" s="87"/>
      <c r="E524" s="88"/>
      <c r="F524" s="89"/>
      <c r="G524" s="90"/>
      <c r="H524" s="90"/>
      <c r="I524" s="91"/>
      <c r="J524" s="92"/>
      <c r="K524" s="93">
        <f t="shared" si="7"/>
        <v>0</v>
      </c>
    </row>
    <row r="525" spans="1:11" x14ac:dyDescent="0.25">
      <c r="A525" s="85"/>
      <c r="B525" s="85"/>
      <c r="C525" s="86"/>
      <c r="D525" s="87"/>
      <c r="E525" s="88"/>
      <c r="F525" s="89"/>
      <c r="G525" s="90"/>
      <c r="H525" s="90"/>
      <c r="I525" s="91"/>
      <c r="J525" s="92"/>
      <c r="K525" s="93">
        <f t="shared" si="7"/>
        <v>0</v>
      </c>
    </row>
    <row r="526" spans="1:11" x14ac:dyDescent="0.25">
      <c r="A526" s="85"/>
      <c r="B526" s="85"/>
      <c r="C526" s="86"/>
      <c r="D526" s="87"/>
      <c r="E526" s="88"/>
      <c r="F526" s="89"/>
      <c r="G526" s="90"/>
      <c r="H526" s="90"/>
      <c r="I526" s="91"/>
      <c r="J526" s="92"/>
      <c r="K526" s="93">
        <f t="shared" si="7"/>
        <v>0</v>
      </c>
    </row>
    <row r="527" spans="1:11" x14ac:dyDescent="0.25">
      <c r="A527" s="85"/>
      <c r="B527" s="85"/>
      <c r="C527" s="86"/>
      <c r="D527" s="87"/>
      <c r="E527" s="88"/>
      <c r="F527" s="89"/>
      <c r="G527" s="90"/>
      <c r="H527" s="90"/>
      <c r="I527" s="91"/>
      <c r="J527" s="92"/>
      <c r="K527" s="93">
        <f t="shared" si="7"/>
        <v>0</v>
      </c>
    </row>
    <row r="528" spans="1:11" x14ac:dyDescent="0.25">
      <c r="A528" s="85"/>
      <c r="B528" s="85"/>
      <c r="C528" s="86"/>
      <c r="D528" s="87"/>
      <c r="E528" s="88"/>
      <c r="F528" s="89"/>
      <c r="G528" s="90"/>
      <c r="H528" s="90"/>
      <c r="I528" s="91"/>
      <c r="J528" s="92"/>
      <c r="K528" s="93">
        <f t="shared" si="7"/>
        <v>0</v>
      </c>
    </row>
    <row r="529" spans="1:11" x14ac:dyDescent="0.25">
      <c r="A529" s="85"/>
      <c r="B529" s="85"/>
      <c r="C529" s="86"/>
      <c r="D529" s="87"/>
      <c r="E529" s="88"/>
      <c r="F529" s="89"/>
      <c r="G529" s="90"/>
      <c r="H529" s="90"/>
      <c r="I529" s="91"/>
      <c r="J529" s="92"/>
      <c r="K529" s="93">
        <f t="shared" si="7"/>
        <v>0</v>
      </c>
    </row>
    <row r="530" spans="1:11" x14ac:dyDescent="0.25">
      <c r="A530" s="85"/>
      <c r="B530" s="85"/>
      <c r="C530" s="86"/>
      <c r="D530" s="87"/>
      <c r="E530" s="88"/>
      <c r="F530" s="89"/>
      <c r="G530" s="90"/>
      <c r="H530" s="90"/>
      <c r="I530" s="91"/>
      <c r="J530" s="92"/>
      <c r="K530" s="93">
        <f t="shared" ref="K530:K593" si="8">+J530*I530</f>
        <v>0</v>
      </c>
    </row>
    <row r="531" spans="1:11" x14ac:dyDescent="0.25">
      <c r="A531" s="85"/>
      <c r="B531" s="85"/>
      <c r="C531" s="86"/>
      <c r="D531" s="87"/>
      <c r="E531" s="88"/>
      <c r="F531" s="89"/>
      <c r="G531" s="90"/>
      <c r="H531" s="90"/>
      <c r="I531" s="91"/>
      <c r="J531" s="92"/>
      <c r="K531" s="93">
        <f t="shared" si="8"/>
        <v>0</v>
      </c>
    </row>
    <row r="532" spans="1:11" x14ac:dyDescent="0.25">
      <c r="A532" s="85"/>
      <c r="B532" s="85"/>
      <c r="C532" s="86"/>
      <c r="D532" s="87"/>
      <c r="E532" s="88"/>
      <c r="F532" s="89"/>
      <c r="G532" s="90"/>
      <c r="H532" s="90"/>
      <c r="I532" s="91"/>
      <c r="J532" s="92"/>
      <c r="K532" s="93">
        <f t="shared" si="8"/>
        <v>0</v>
      </c>
    </row>
    <row r="533" spans="1:11" x14ac:dyDescent="0.25">
      <c r="A533" s="85"/>
      <c r="B533" s="85"/>
      <c r="C533" s="86"/>
      <c r="D533" s="87"/>
      <c r="E533" s="88"/>
      <c r="F533" s="89"/>
      <c r="G533" s="90"/>
      <c r="H533" s="90"/>
      <c r="I533" s="91"/>
      <c r="J533" s="92"/>
      <c r="K533" s="93">
        <f t="shared" si="8"/>
        <v>0</v>
      </c>
    </row>
    <row r="534" spans="1:11" x14ac:dyDescent="0.25">
      <c r="A534" s="85"/>
      <c r="B534" s="85"/>
      <c r="C534" s="86"/>
      <c r="D534" s="87"/>
      <c r="E534" s="88"/>
      <c r="F534" s="89"/>
      <c r="G534" s="90"/>
      <c r="H534" s="90"/>
      <c r="I534" s="91"/>
      <c r="J534" s="92"/>
      <c r="K534" s="93">
        <f t="shared" si="8"/>
        <v>0</v>
      </c>
    </row>
    <row r="535" spans="1:11" x14ac:dyDescent="0.25">
      <c r="A535" s="85"/>
      <c r="B535" s="85"/>
      <c r="C535" s="86"/>
      <c r="D535" s="87"/>
      <c r="E535" s="88"/>
      <c r="F535" s="89"/>
      <c r="G535" s="90"/>
      <c r="H535" s="90"/>
      <c r="I535" s="91"/>
      <c r="J535" s="92"/>
      <c r="K535" s="93">
        <f t="shared" si="8"/>
        <v>0</v>
      </c>
    </row>
    <row r="536" spans="1:11" x14ac:dyDescent="0.25">
      <c r="A536" s="85"/>
      <c r="B536" s="85"/>
      <c r="C536" s="86"/>
      <c r="D536" s="87"/>
      <c r="E536" s="88"/>
      <c r="F536" s="89"/>
      <c r="G536" s="90"/>
      <c r="H536" s="90"/>
      <c r="I536" s="91"/>
      <c r="J536" s="92"/>
      <c r="K536" s="93">
        <f t="shared" si="8"/>
        <v>0</v>
      </c>
    </row>
    <row r="537" spans="1:11" x14ac:dyDescent="0.25">
      <c r="A537" s="85"/>
      <c r="B537" s="85"/>
      <c r="C537" s="86"/>
      <c r="D537" s="87"/>
      <c r="E537" s="88"/>
      <c r="F537" s="89"/>
      <c r="G537" s="90"/>
      <c r="H537" s="90"/>
      <c r="I537" s="91"/>
      <c r="J537" s="92"/>
      <c r="K537" s="93">
        <f t="shared" si="8"/>
        <v>0</v>
      </c>
    </row>
    <row r="538" spans="1:11" x14ac:dyDescent="0.25">
      <c r="A538" s="85"/>
      <c r="B538" s="85"/>
      <c r="C538" s="86"/>
      <c r="D538" s="87"/>
      <c r="E538" s="88"/>
      <c r="F538" s="89"/>
      <c r="G538" s="90"/>
      <c r="H538" s="90"/>
      <c r="I538" s="91"/>
      <c r="J538" s="92"/>
      <c r="K538" s="93">
        <f t="shared" si="8"/>
        <v>0</v>
      </c>
    </row>
    <row r="539" spans="1:11" x14ac:dyDescent="0.25">
      <c r="A539" s="85"/>
      <c r="B539" s="85"/>
      <c r="C539" s="86"/>
      <c r="D539" s="87"/>
      <c r="E539" s="88"/>
      <c r="F539" s="89"/>
      <c r="G539" s="90"/>
      <c r="H539" s="90"/>
      <c r="I539" s="91"/>
      <c r="J539" s="92"/>
      <c r="K539" s="93">
        <f t="shared" si="8"/>
        <v>0</v>
      </c>
    </row>
    <row r="540" spans="1:11" x14ac:dyDescent="0.25">
      <c r="A540" s="85"/>
      <c r="B540" s="85"/>
      <c r="C540" s="86"/>
      <c r="D540" s="87"/>
      <c r="E540" s="88"/>
      <c r="F540" s="89"/>
      <c r="G540" s="90"/>
      <c r="H540" s="90"/>
      <c r="I540" s="91"/>
      <c r="J540" s="92"/>
      <c r="K540" s="93">
        <f t="shared" si="8"/>
        <v>0</v>
      </c>
    </row>
    <row r="541" spans="1:11" x14ac:dyDescent="0.25">
      <c r="A541" s="85"/>
      <c r="B541" s="85"/>
      <c r="C541" s="86"/>
      <c r="D541" s="87"/>
      <c r="E541" s="88"/>
      <c r="F541" s="89"/>
      <c r="G541" s="90"/>
      <c r="H541" s="90"/>
      <c r="I541" s="91"/>
      <c r="J541" s="92"/>
      <c r="K541" s="93">
        <f t="shared" si="8"/>
        <v>0</v>
      </c>
    </row>
    <row r="542" spans="1:11" x14ac:dyDescent="0.25">
      <c r="A542" s="85"/>
      <c r="B542" s="85"/>
      <c r="C542" s="86"/>
      <c r="D542" s="87"/>
      <c r="E542" s="88"/>
      <c r="F542" s="89"/>
      <c r="G542" s="90"/>
      <c r="H542" s="90"/>
      <c r="I542" s="91"/>
      <c r="J542" s="92"/>
      <c r="K542" s="93">
        <f t="shared" si="8"/>
        <v>0</v>
      </c>
    </row>
    <row r="543" spans="1:11" x14ac:dyDescent="0.25">
      <c r="A543" s="85"/>
      <c r="B543" s="85"/>
      <c r="C543" s="86"/>
      <c r="D543" s="87"/>
      <c r="E543" s="88"/>
      <c r="F543" s="89"/>
      <c r="G543" s="90"/>
      <c r="H543" s="90"/>
      <c r="I543" s="91"/>
      <c r="J543" s="92"/>
      <c r="K543" s="93">
        <f t="shared" si="8"/>
        <v>0</v>
      </c>
    </row>
    <row r="544" spans="1:11" x14ac:dyDescent="0.25">
      <c r="A544" s="85"/>
      <c r="B544" s="85"/>
      <c r="C544" s="86"/>
      <c r="D544" s="87"/>
      <c r="E544" s="88"/>
      <c r="F544" s="89"/>
      <c r="G544" s="90"/>
      <c r="H544" s="90"/>
      <c r="I544" s="91"/>
      <c r="J544" s="92"/>
      <c r="K544" s="93">
        <f t="shared" si="8"/>
        <v>0</v>
      </c>
    </row>
    <row r="545" spans="1:11" x14ac:dyDescent="0.25">
      <c r="A545" s="85"/>
      <c r="B545" s="85"/>
      <c r="C545" s="86"/>
      <c r="D545" s="87"/>
      <c r="E545" s="88"/>
      <c r="F545" s="89"/>
      <c r="G545" s="90"/>
      <c r="H545" s="90"/>
      <c r="I545" s="91"/>
      <c r="J545" s="92"/>
      <c r="K545" s="93">
        <f t="shared" si="8"/>
        <v>0</v>
      </c>
    </row>
    <row r="546" spans="1:11" x14ac:dyDescent="0.25">
      <c r="A546" s="85"/>
      <c r="B546" s="85"/>
      <c r="C546" s="86"/>
      <c r="D546" s="87"/>
      <c r="E546" s="88"/>
      <c r="F546" s="89"/>
      <c r="G546" s="90"/>
      <c r="H546" s="90"/>
      <c r="I546" s="91"/>
      <c r="J546" s="92"/>
      <c r="K546" s="93">
        <f t="shared" si="8"/>
        <v>0</v>
      </c>
    </row>
    <row r="547" spans="1:11" x14ac:dyDescent="0.25">
      <c r="A547" s="85"/>
      <c r="B547" s="85"/>
      <c r="C547" s="86"/>
      <c r="D547" s="87"/>
      <c r="E547" s="88"/>
      <c r="F547" s="89"/>
      <c r="G547" s="90"/>
      <c r="H547" s="90"/>
      <c r="I547" s="91"/>
      <c r="J547" s="92"/>
      <c r="K547" s="93">
        <f t="shared" si="8"/>
        <v>0</v>
      </c>
    </row>
    <row r="548" spans="1:11" x14ac:dyDescent="0.25">
      <c r="A548" s="85"/>
      <c r="B548" s="85"/>
      <c r="C548" s="86"/>
      <c r="D548" s="87"/>
      <c r="E548" s="88"/>
      <c r="F548" s="89"/>
      <c r="G548" s="90"/>
      <c r="H548" s="90"/>
      <c r="I548" s="91"/>
      <c r="J548" s="92"/>
      <c r="K548" s="93">
        <f t="shared" si="8"/>
        <v>0</v>
      </c>
    </row>
    <row r="549" spans="1:11" x14ac:dyDescent="0.25">
      <c r="A549" s="85"/>
      <c r="B549" s="85"/>
      <c r="C549" s="86"/>
      <c r="D549" s="87"/>
      <c r="E549" s="88"/>
      <c r="F549" s="89"/>
      <c r="G549" s="90"/>
      <c r="H549" s="90"/>
      <c r="I549" s="91"/>
      <c r="J549" s="92"/>
      <c r="K549" s="93">
        <f t="shared" si="8"/>
        <v>0</v>
      </c>
    </row>
    <row r="550" spans="1:11" x14ac:dyDescent="0.25">
      <c r="A550" s="85"/>
      <c r="B550" s="85"/>
      <c r="C550" s="86"/>
      <c r="D550" s="87"/>
      <c r="E550" s="88"/>
      <c r="F550" s="89"/>
      <c r="G550" s="90"/>
      <c r="H550" s="90"/>
      <c r="I550" s="91"/>
      <c r="J550" s="92"/>
      <c r="K550" s="93">
        <f t="shared" si="8"/>
        <v>0</v>
      </c>
    </row>
    <row r="551" spans="1:11" x14ac:dyDescent="0.25">
      <c r="A551" s="85"/>
      <c r="B551" s="85"/>
      <c r="C551" s="86"/>
      <c r="D551" s="87"/>
      <c r="E551" s="88"/>
      <c r="F551" s="89"/>
      <c r="G551" s="90"/>
      <c r="H551" s="90"/>
      <c r="I551" s="91"/>
      <c r="J551" s="92"/>
      <c r="K551" s="93">
        <f t="shared" si="8"/>
        <v>0</v>
      </c>
    </row>
    <row r="552" spans="1:11" x14ac:dyDescent="0.25">
      <c r="A552" s="85"/>
      <c r="B552" s="85"/>
      <c r="C552" s="86"/>
      <c r="D552" s="87"/>
      <c r="E552" s="88"/>
      <c r="F552" s="89"/>
      <c r="G552" s="90"/>
      <c r="H552" s="90"/>
      <c r="I552" s="91"/>
      <c r="J552" s="92"/>
      <c r="K552" s="93">
        <f t="shared" si="8"/>
        <v>0</v>
      </c>
    </row>
    <row r="553" spans="1:11" x14ac:dyDescent="0.25">
      <c r="A553" s="85"/>
      <c r="B553" s="85"/>
      <c r="C553" s="86"/>
      <c r="D553" s="87"/>
      <c r="E553" s="88"/>
      <c r="F553" s="89"/>
      <c r="G553" s="90"/>
      <c r="H553" s="90"/>
      <c r="I553" s="91"/>
      <c r="J553" s="92"/>
      <c r="K553" s="93">
        <f t="shared" si="8"/>
        <v>0</v>
      </c>
    </row>
    <row r="554" spans="1:11" x14ac:dyDescent="0.25">
      <c r="A554" s="85"/>
      <c r="B554" s="85"/>
      <c r="C554" s="86"/>
      <c r="D554" s="87"/>
      <c r="E554" s="88"/>
      <c r="F554" s="89"/>
      <c r="G554" s="90"/>
      <c r="H554" s="90"/>
      <c r="I554" s="91"/>
      <c r="J554" s="92"/>
      <c r="K554" s="93">
        <f t="shared" si="8"/>
        <v>0</v>
      </c>
    </row>
    <row r="555" spans="1:11" x14ac:dyDescent="0.25">
      <c r="A555" s="85"/>
      <c r="B555" s="85"/>
      <c r="C555" s="86"/>
      <c r="D555" s="87"/>
      <c r="E555" s="88"/>
      <c r="F555" s="89"/>
      <c r="G555" s="90"/>
      <c r="H555" s="90"/>
      <c r="I555" s="91"/>
      <c r="J555" s="92"/>
      <c r="K555" s="93">
        <f t="shared" si="8"/>
        <v>0</v>
      </c>
    </row>
    <row r="556" spans="1:11" x14ac:dyDescent="0.25">
      <c r="A556" s="85"/>
      <c r="B556" s="85"/>
      <c r="C556" s="86"/>
      <c r="D556" s="87"/>
      <c r="E556" s="88"/>
      <c r="F556" s="89"/>
      <c r="G556" s="90"/>
      <c r="H556" s="90"/>
      <c r="I556" s="91"/>
      <c r="J556" s="92"/>
      <c r="K556" s="93">
        <f t="shared" si="8"/>
        <v>0</v>
      </c>
    </row>
    <row r="557" spans="1:11" x14ac:dyDescent="0.25">
      <c r="A557" s="85"/>
      <c r="B557" s="85"/>
      <c r="C557" s="86"/>
      <c r="D557" s="87"/>
      <c r="E557" s="88"/>
      <c r="F557" s="89"/>
      <c r="G557" s="90"/>
      <c r="H557" s="90"/>
      <c r="I557" s="91"/>
      <c r="J557" s="92"/>
      <c r="K557" s="93">
        <f t="shared" si="8"/>
        <v>0</v>
      </c>
    </row>
    <row r="558" spans="1:11" x14ac:dyDescent="0.25">
      <c r="A558" s="85"/>
      <c r="B558" s="85"/>
      <c r="C558" s="86"/>
      <c r="D558" s="87"/>
      <c r="E558" s="88"/>
      <c r="F558" s="89"/>
      <c r="G558" s="90"/>
      <c r="H558" s="90"/>
      <c r="I558" s="91"/>
      <c r="J558" s="92"/>
      <c r="K558" s="93">
        <f t="shared" si="8"/>
        <v>0</v>
      </c>
    </row>
    <row r="559" spans="1:11" x14ac:dyDescent="0.25">
      <c r="A559" s="85"/>
      <c r="B559" s="85"/>
      <c r="C559" s="86"/>
      <c r="D559" s="87"/>
      <c r="E559" s="88"/>
      <c r="F559" s="89"/>
      <c r="G559" s="90"/>
      <c r="H559" s="90"/>
      <c r="I559" s="91"/>
      <c r="J559" s="92"/>
      <c r="K559" s="93">
        <f t="shared" si="8"/>
        <v>0</v>
      </c>
    </row>
    <row r="560" spans="1:11" x14ac:dyDescent="0.25">
      <c r="A560" s="85"/>
      <c r="B560" s="85"/>
      <c r="C560" s="86"/>
      <c r="D560" s="87"/>
      <c r="E560" s="88"/>
      <c r="F560" s="89"/>
      <c r="G560" s="90"/>
      <c r="H560" s="90"/>
      <c r="I560" s="91"/>
      <c r="J560" s="92"/>
      <c r="K560" s="93">
        <f t="shared" si="8"/>
        <v>0</v>
      </c>
    </row>
    <row r="561" spans="1:11" x14ac:dyDescent="0.25">
      <c r="A561" s="85"/>
      <c r="B561" s="85"/>
      <c r="C561" s="86"/>
      <c r="D561" s="87"/>
      <c r="E561" s="88"/>
      <c r="F561" s="89"/>
      <c r="G561" s="90"/>
      <c r="H561" s="90"/>
      <c r="I561" s="91"/>
      <c r="J561" s="92"/>
      <c r="K561" s="93">
        <f t="shared" si="8"/>
        <v>0</v>
      </c>
    </row>
    <row r="562" spans="1:11" x14ac:dyDescent="0.25">
      <c r="A562" s="85"/>
      <c r="B562" s="85"/>
      <c r="C562" s="86"/>
      <c r="D562" s="87"/>
      <c r="E562" s="88"/>
      <c r="F562" s="89"/>
      <c r="G562" s="90"/>
      <c r="H562" s="90"/>
      <c r="I562" s="91"/>
      <c r="J562" s="92"/>
      <c r="K562" s="93">
        <f t="shared" si="8"/>
        <v>0</v>
      </c>
    </row>
    <row r="563" spans="1:11" x14ac:dyDescent="0.25">
      <c r="A563" s="85"/>
      <c r="B563" s="85"/>
      <c r="C563" s="86"/>
      <c r="D563" s="87"/>
      <c r="E563" s="88"/>
      <c r="F563" s="89"/>
      <c r="G563" s="90"/>
      <c r="H563" s="90"/>
      <c r="I563" s="91"/>
      <c r="J563" s="92"/>
      <c r="K563" s="93">
        <f t="shared" si="8"/>
        <v>0</v>
      </c>
    </row>
    <row r="564" spans="1:11" x14ac:dyDescent="0.25">
      <c r="A564" s="85"/>
      <c r="B564" s="85"/>
      <c r="C564" s="86"/>
      <c r="D564" s="87"/>
      <c r="E564" s="88"/>
      <c r="F564" s="89"/>
      <c r="G564" s="90"/>
      <c r="H564" s="90"/>
      <c r="I564" s="91"/>
      <c r="J564" s="92"/>
      <c r="K564" s="93">
        <f t="shared" si="8"/>
        <v>0</v>
      </c>
    </row>
    <row r="565" spans="1:11" x14ac:dyDescent="0.25">
      <c r="A565" s="85"/>
      <c r="B565" s="85"/>
      <c r="C565" s="86"/>
      <c r="D565" s="87"/>
      <c r="E565" s="88"/>
      <c r="F565" s="89"/>
      <c r="G565" s="90"/>
      <c r="H565" s="90"/>
      <c r="I565" s="91"/>
      <c r="J565" s="92"/>
      <c r="K565" s="93">
        <f t="shared" si="8"/>
        <v>0</v>
      </c>
    </row>
    <row r="566" spans="1:11" x14ac:dyDescent="0.25">
      <c r="A566" s="85"/>
      <c r="B566" s="85"/>
      <c r="C566" s="86"/>
      <c r="D566" s="87"/>
      <c r="E566" s="88"/>
      <c r="F566" s="89"/>
      <c r="G566" s="90"/>
      <c r="H566" s="90"/>
      <c r="I566" s="91"/>
      <c r="J566" s="92"/>
      <c r="K566" s="93">
        <f t="shared" si="8"/>
        <v>0</v>
      </c>
    </row>
    <row r="567" spans="1:11" x14ac:dyDescent="0.25">
      <c r="A567" s="85"/>
      <c r="B567" s="85"/>
      <c r="C567" s="86"/>
      <c r="D567" s="87"/>
      <c r="E567" s="88"/>
      <c r="F567" s="89"/>
      <c r="G567" s="90"/>
      <c r="H567" s="90"/>
      <c r="I567" s="91"/>
      <c r="J567" s="92"/>
      <c r="K567" s="93">
        <f t="shared" si="8"/>
        <v>0</v>
      </c>
    </row>
    <row r="568" spans="1:11" x14ac:dyDescent="0.25">
      <c r="A568" s="85"/>
      <c r="B568" s="85"/>
      <c r="C568" s="86"/>
      <c r="D568" s="87"/>
      <c r="E568" s="88"/>
      <c r="F568" s="89"/>
      <c r="G568" s="90"/>
      <c r="H568" s="90"/>
      <c r="I568" s="91"/>
      <c r="J568" s="92"/>
      <c r="K568" s="93">
        <f t="shared" si="8"/>
        <v>0</v>
      </c>
    </row>
    <row r="569" spans="1:11" x14ac:dyDescent="0.25">
      <c r="A569" s="85"/>
      <c r="B569" s="85"/>
      <c r="C569" s="86"/>
      <c r="D569" s="87"/>
      <c r="E569" s="88"/>
      <c r="F569" s="89"/>
      <c r="G569" s="90"/>
      <c r="H569" s="90"/>
      <c r="I569" s="91"/>
      <c r="J569" s="92"/>
      <c r="K569" s="93">
        <f t="shared" si="8"/>
        <v>0</v>
      </c>
    </row>
    <row r="570" spans="1:11" x14ac:dyDescent="0.25">
      <c r="A570" s="85"/>
      <c r="B570" s="85"/>
      <c r="C570" s="86"/>
      <c r="D570" s="87"/>
      <c r="E570" s="88"/>
      <c r="F570" s="89"/>
      <c r="G570" s="90"/>
      <c r="H570" s="90"/>
      <c r="I570" s="91"/>
      <c r="J570" s="92"/>
      <c r="K570" s="93">
        <f t="shared" si="8"/>
        <v>0</v>
      </c>
    </row>
    <row r="571" spans="1:11" x14ac:dyDescent="0.25">
      <c r="A571" s="85"/>
      <c r="B571" s="85"/>
      <c r="C571" s="86"/>
      <c r="D571" s="87"/>
      <c r="E571" s="88"/>
      <c r="F571" s="89"/>
      <c r="G571" s="90"/>
      <c r="H571" s="90"/>
      <c r="I571" s="91"/>
      <c r="J571" s="92"/>
      <c r="K571" s="93">
        <f t="shared" si="8"/>
        <v>0</v>
      </c>
    </row>
    <row r="572" spans="1:11" x14ac:dyDescent="0.25">
      <c r="A572" s="85"/>
      <c r="B572" s="85"/>
      <c r="C572" s="86"/>
      <c r="D572" s="87"/>
      <c r="E572" s="88"/>
      <c r="F572" s="89"/>
      <c r="G572" s="90"/>
      <c r="H572" s="90"/>
      <c r="I572" s="91"/>
      <c r="J572" s="92"/>
      <c r="K572" s="93">
        <f t="shared" si="8"/>
        <v>0</v>
      </c>
    </row>
    <row r="573" spans="1:11" x14ac:dyDescent="0.25">
      <c r="A573" s="85"/>
      <c r="B573" s="85"/>
      <c r="C573" s="86"/>
      <c r="D573" s="87"/>
      <c r="E573" s="88"/>
      <c r="F573" s="89"/>
      <c r="G573" s="90"/>
      <c r="H573" s="90"/>
      <c r="I573" s="91"/>
      <c r="J573" s="92"/>
      <c r="K573" s="93">
        <f t="shared" si="8"/>
        <v>0</v>
      </c>
    </row>
    <row r="574" spans="1:11" x14ac:dyDescent="0.25">
      <c r="A574" s="85"/>
      <c r="B574" s="85"/>
      <c r="C574" s="86"/>
      <c r="D574" s="87"/>
      <c r="E574" s="88"/>
      <c r="F574" s="89"/>
      <c r="G574" s="90"/>
      <c r="H574" s="90"/>
      <c r="I574" s="91"/>
      <c r="J574" s="92"/>
      <c r="K574" s="93">
        <f t="shared" si="8"/>
        <v>0</v>
      </c>
    </row>
    <row r="575" spans="1:11" x14ac:dyDescent="0.25">
      <c r="A575" s="85"/>
      <c r="B575" s="85"/>
      <c r="C575" s="86"/>
      <c r="D575" s="87"/>
      <c r="E575" s="88"/>
      <c r="F575" s="89"/>
      <c r="G575" s="90"/>
      <c r="H575" s="90"/>
      <c r="I575" s="91"/>
      <c r="J575" s="92"/>
      <c r="K575" s="93">
        <f t="shared" si="8"/>
        <v>0</v>
      </c>
    </row>
    <row r="576" spans="1:11" x14ac:dyDescent="0.25">
      <c r="A576" s="85"/>
      <c r="B576" s="85"/>
      <c r="C576" s="86"/>
      <c r="D576" s="87"/>
      <c r="E576" s="88"/>
      <c r="F576" s="89"/>
      <c r="G576" s="90"/>
      <c r="H576" s="90"/>
      <c r="I576" s="91"/>
      <c r="J576" s="92"/>
      <c r="K576" s="93">
        <f t="shared" si="8"/>
        <v>0</v>
      </c>
    </row>
    <row r="577" spans="1:11" x14ac:dyDescent="0.25">
      <c r="A577" s="85"/>
      <c r="B577" s="85"/>
      <c r="C577" s="86"/>
      <c r="D577" s="87"/>
      <c r="E577" s="88"/>
      <c r="F577" s="89"/>
      <c r="G577" s="90"/>
      <c r="H577" s="90"/>
      <c r="I577" s="91"/>
      <c r="J577" s="92"/>
      <c r="K577" s="93">
        <f t="shared" si="8"/>
        <v>0</v>
      </c>
    </row>
    <row r="578" spans="1:11" x14ac:dyDescent="0.25">
      <c r="A578" s="85"/>
      <c r="B578" s="85"/>
      <c r="C578" s="86"/>
      <c r="D578" s="87"/>
      <c r="E578" s="88"/>
      <c r="F578" s="89"/>
      <c r="G578" s="90"/>
      <c r="H578" s="90"/>
      <c r="I578" s="91"/>
      <c r="J578" s="92"/>
      <c r="K578" s="93">
        <f t="shared" si="8"/>
        <v>0</v>
      </c>
    </row>
    <row r="579" spans="1:11" x14ac:dyDescent="0.25">
      <c r="A579" s="85"/>
      <c r="B579" s="85"/>
      <c r="C579" s="86"/>
      <c r="D579" s="87"/>
      <c r="E579" s="88"/>
      <c r="F579" s="89"/>
      <c r="G579" s="90"/>
      <c r="H579" s="90"/>
      <c r="I579" s="91"/>
      <c r="J579" s="92"/>
      <c r="K579" s="93">
        <f t="shared" si="8"/>
        <v>0</v>
      </c>
    </row>
    <row r="580" spans="1:11" x14ac:dyDescent="0.25">
      <c r="A580" s="85"/>
      <c r="B580" s="85"/>
      <c r="C580" s="86"/>
      <c r="D580" s="87"/>
      <c r="E580" s="88"/>
      <c r="F580" s="89"/>
      <c r="G580" s="90"/>
      <c r="H580" s="90"/>
      <c r="I580" s="91"/>
      <c r="J580" s="92"/>
      <c r="K580" s="93">
        <f t="shared" si="8"/>
        <v>0</v>
      </c>
    </row>
    <row r="581" spans="1:11" x14ac:dyDescent="0.25">
      <c r="A581" s="85"/>
      <c r="B581" s="85"/>
      <c r="C581" s="86"/>
      <c r="D581" s="87"/>
      <c r="E581" s="88"/>
      <c r="F581" s="89"/>
      <c r="G581" s="90"/>
      <c r="H581" s="90"/>
      <c r="I581" s="91"/>
      <c r="J581" s="92"/>
      <c r="K581" s="93">
        <f t="shared" si="8"/>
        <v>0</v>
      </c>
    </row>
    <row r="582" spans="1:11" x14ac:dyDescent="0.25">
      <c r="A582" s="85"/>
      <c r="B582" s="85"/>
      <c r="C582" s="86"/>
      <c r="D582" s="87"/>
      <c r="E582" s="88"/>
      <c r="F582" s="89"/>
      <c r="G582" s="90"/>
      <c r="H582" s="90"/>
      <c r="I582" s="91"/>
      <c r="J582" s="92"/>
      <c r="K582" s="93">
        <f t="shared" si="8"/>
        <v>0</v>
      </c>
    </row>
    <row r="583" spans="1:11" x14ac:dyDescent="0.25">
      <c r="A583" s="85"/>
      <c r="B583" s="85"/>
      <c r="C583" s="86"/>
      <c r="D583" s="87"/>
      <c r="E583" s="88"/>
      <c r="F583" s="89"/>
      <c r="G583" s="90"/>
      <c r="H583" s="90"/>
      <c r="I583" s="91"/>
      <c r="J583" s="92"/>
      <c r="K583" s="93">
        <f t="shared" si="8"/>
        <v>0</v>
      </c>
    </row>
    <row r="584" spans="1:11" x14ac:dyDescent="0.25">
      <c r="A584" s="85"/>
      <c r="B584" s="85"/>
      <c r="C584" s="86"/>
      <c r="D584" s="87"/>
      <c r="E584" s="88"/>
      <c r="F584" s="89"/>
      <c r="G584" s="90"/>
      <c r="H584" s="90"/>
      <c r="I584" s="91"/>
      <c r="J584" s="92"/>
      <c r="K584" s="93">
        <f t="shared" si="8"/>
        <v>0</v>
      </c>
    </row>
    <row r="585" spans="1:11" x14ac:dyDescent="0.25">
      <c r="A585" s="85"/>
      <c r="B585" s="85"/>
      <c r="C585" s="86"/>
      <c r="D585" s="87"/>
      <c r="E585" s="88"/>
      <c r="F585" s="89"/>
      <c r="G585" s="90"/>
      <c r="H585" s="90"/>
      <c r="I585" s="91"/>
      <c r="J585" s="92"/>
      <c r="K585" s="93">
        <f t="shared" si="8"/>
        <v>0</v>
      </c>
    </row>
    <row r="586" spans="1:11" x14ac:dyDescent="0.25">
      <c r="A586" s="85"/>
      <c r="B586" s="85"/>
      <c r="C586" s="86"/>
      <c r="D586" s="87"/>
      <c r="E586" s="88"/>
      <c r="F586" s="89"/>
      <c r="G586" s="90"/>
      <c r="H586" s="90"/>
      <c r="I586" s="91"/>
      <c r="J586" s="92"/>
      <c r="K586" s="93">
        <f t="shared" si="8"/>
        <v>0</v>
      </c>
    </row>
    <row r="587" spans="1:11" x14ac:dyDescent="0.25">
      <c r="A587" s="85"/>
      <c r="B587" s="85"/>
      <c r="C587" s="86"/>
      <c r="D587" s="87"/>
      <c r="E587" s="88"/>
      <c r="F587" s="89"/>
      <c r="G587" s="90"/>
      <c r="H587" s="90"/>
      <c r="I587" s="91"/>
      <c r="J587" s="92"/>
      <c r="K587" s="93">
        <f t="shared" si="8"/>
        <v>0</v>
      </c>
    </row>
    <row r="588" spans="1:11" x14ac:dyDescent="0.25">
      <c r="A588" s="85"/>
      <c r="B588" s="85"/>
      <c r="C588" s="86"/>
      <c r="D588" s="87"/>
      <c r="E588" s="88"/>
      <c r="F588" s="89"/>
      <c r="G588" s="90"/>
      <c r="H588" s="90"/>
      <c r="I588" s="91"/>
      <c r="J588" s="92"/>
      <c r="K588" s="93">
        <f t="shared" si="8"/>
        <v>0</v>
      </c>
    </row>
    <row r="589" spans="1:11" x14ac:dyDescent="0.25">
      <c r="A589" s="85"/>
      <c r="B589" s="85"/>
      <c r="C589" s="86"/>
      <c r="D589" s="87"/>
      <c r="E589" s="88"/>
      <c r="F589" s="89"/>
      <c r="G589" s="90"/>
      <c r="H589" s="90"/>
      <c r="I589" s="91"/>
      <c r="J589" s="92"/>
      <c r="K589" s="93">
        <f t="shared" si="8"/>
        <v>0</v>
      </c>
    </row>
    <row r="590" spans="1:11" x14ac:dyDescent="0.25">
      <c r="A590" s="85"/>
      <c r="B590" s="85"/>
      <c r="C590" s="86"/>
      <c r="D590" s="87"/>
      <c r="E590" s="88"/>
      <c r="F590" s="89"/>
      <c r="G590" s="90"/>
      <c r="H590" s="90"/>
      <c r="I590" s="91"/>
      <c r="J590" s="92"/>
      <c r="K590" s="93">
        <f t="shared" si="8"/>
        <v>0</v>
      </c>
    </row>
    <row r="591" spans="1:11" x14ac:dyDescent="0.25">
      <c r="A591" s="85"/>
      <c r="B591" s="85"/>
      <c r="C591" s="86"/>
      <c r="D591" s="87"/>
      <c r="E591" s="88"/>
      <c r="F591" s="89"/>
      <c r="G591" s="90"/>
      <c r="H591" s="90"/>
      <c r="I591" s="91"/>
      <c r="J591" s="92"/>
      <c r="K591" s="93">
        <f t="shared" si="8"/>
        <v>0</v>
      </c>
    </row>
    <row r="592" spans="1:11" x14ac:dyDescent="0.25">
      <c r="A592" s="85"/>
      <c r="B592" s="85"/>
      <c r="C592" s="86"/>
      <c r="D592" s="87"/>
      <c r="E592" s="88"/>
      <c r="F592" s="89"/>
      <c r="G592" s="90"/>
      <c r="H592" s="90"/>
      <c r="I592" s="91"/>
      <c r="J592" s="92"/>
      <c r="K592" s="93">
        <f t="shared" si="8"/>
        <v>0</v>
      </c>
    </row>
    <row r="593" spans="1:11" x14ac:dyDescent="0.25">
      <c r="A593" s="85"/>
      <c r="B593" s="85"/>
      <c r="C593" s="86"/>
      <c r="D593" s="87"/>
      <c r="E593" s="88"/>
      <c r="F593" s="89"/>
      <c r="G593" s="90"/>
      <c r="H593" s="90"/>
      <c r="I593" s="91"/>
      <c r="J593" s="92"/>
      <c r="K593" s="93">
        <f t="shared" si="8"/>
        <v>0</v>
      </c>
    </row>
    <row r="594" spans="1:11" x14ac:dyDescent="0.25">
      <c r="A594" s="85"/>
      <c r="B594" s="85"/>
      <c r="C594" s="86"/>
      <c r="D594" s="87"/>
      <c r="E594" s="88"/>
      <c r="F594" s="89"/>
      <c r="G594" s="90"/>
      <c r="H594" s="90"/>
      <c r="I594" s="91"/>
      <c r="J594" s="92"/>
      <c r="K594" s="93">
        <f t="shared" ref="K594:K657" si="9">+J594*I594</f>
        <v>0</v>
      </c>
    </row>
    <row r="595" spans="1:11" x14ac:dyDescent="0.25">
      <c r="A595" s="85"/>
      <c r="B595" s="85"/>
      <c r="C595" s="86"/>
      <c r="D595" s="87"/>
      <c r="E595" s="88"/>
      <c r="F595" s="89"/>
      <c r="G595" s="90"/>
      <c r="H595" s="90"/>
      <c r="I595" s="91"/>
      <c r="J595" s="92"/>
      <c r="K595" s="93">
        <f t="shared" si="9"/>
        <v>0</v>
      </c>
    </row>
    <row r="596" spans="1:11" x14ac:dyDescent="0.25">
      <c r="A596" s="85"/>
      <c r="B596" s="85"/>
      <c r="C596" s="86"/>
      <c r="D596" s="87"/>
      <c r="E596" s="88"/>
      <c r="F596" s="89"/>
      <c r="G596" s="90"/>
      <c r="H596" s="90"/>
      <c r="I596" s="91"/>
      <c r="J596" s="92"/>
      <c r="K596" s="93">
        <f t="shared" si="9"/>
        <v>0</v>
      </c>
    </row>
    <row r="597" spans="1:11" x14ac:dyDescent="0.25">
      <c r="A597" s="85"/>
      <c r="B597" s="85"/>
      <c r="C597" s="86"/>
      <c r="D597" s="87"/>
      <c r="E597" s="88"/>
      <c r="F597" s="89"/>
      <c r="G597" s="90"/>
      <c r="H597" s="90"/>
      <c r="I597" s="91"/>
      <c r="J597" s="92"/>
      <c r="K597" s="93">
        <f t="shared" si="9"/>
        <v>0</v>
      </c>
    </row>
    <row r="598" spans="1:11" x14ac:dyDescent="0.25">
      <c r="A598" s="85"/>
      <c r="B598" s="85"/>
      <c r="C598" s="86"/>
      <c r="D598" s="87"/>
      <c r="E598" s="88"/>
      <c r="F598" s="89"/>
      <c r="G598" s="90"/>
      <c r="H598" s="90"/>
      <c r="I598" s="91"/>
      <c r="J598" s="92"/>
      <c r="K598" s="93">
        <f t="shared" si="9"/>
        <v>0</v>
      </c>
    </row>
    <row r="599" spans="1:11" x14ac:dyDescent="0.25">
      <c r="A599" s="85"/>
      <c r="B599" s="85"/>
      <c r="C599" s="86"/>
      <c r="D599" s="87"/>
      <c r="E599" s="88"/>
      <c r="F599" s="89"/>
      <c r="G599" s="90"/>
      <c r="H599" s="90"/>
      <c r="I599" s="91"/>
      <c r="J599" s="92"/>
      <c r="K599" s="93">
        <f t="shared" si="9"/>
        <v>0</v>
      </c>
    </row>
    <row r="600" spans="1:11" x14ac:dyDescent="0.25">
      <c r="A600" s="85"/>
      <c r="B600" s="85"/>
      <c r="C600" s="86"/>
      <c r="D600" s="87"/>
      <c r="E600" s="88"/>
      <c r="F600" s="89"/>
      <c r="G600" s="90"/>
      <c r="H600" s="90"/>
      <c r="I600" s="91"/>
      <c r="J600" s="92"/>
      <c r="K600" s="93">
        <f t="shared" si="9"/>
        <v>0</v>
      </c>
    </row>
    <row r="601" spans="1:11" x14ac:dyDescent="0.25">
      <c r="A601" s="85"/>
      <c r="B601" s="85"/>
      <c r="C601" s="86"/>
      <c r="D601" s="87"/>
      <c r="E601" s="88"/>
      <c r="F601" s="89"/>
      <c r="G601" s="90"/>
      <c r="H601" s="90"/>
      <c r="I601" s="91"/>
      <c r="J601" s="92"/>
      <c r="K601" s="93">
        <f t="shared" si="9"/>
        <v>0</v>
      </c>
    </row>
    <row r="602" spans="1:11" x14ac:dyDescent="0.25">
      <c r="A602" s="85"/>
      <c r="B602" s="85"/>
      <c r="C602" s="86"/>
      <c r="D602" s="87"/>
      <c r="E602" s="88"/>
      <c r="F602" s="89"/>
      <c r="G602" s="90"/>
      <c r="H602" s="90"/>
      <c r="I602" s="91"/>
      <c r="J602" s="92"/>
      <c r="K602" s="93">
        <f t="shared" si="9"/>
        <v>0</v>
      </c>
    </row>
    <row r="603" spans="1:11" x14ac:dyDescent="0.25">
      <c r="A603" s="85"/>
      <c r="B603" s="85"/>
      <c r="C603" s="86"/>
      <c r="D603" s="87"/>
      <c r="E603" s="88"/>
      <c r="F603" s="89"/>
      <c r="G603" s="90"/>
      <c r="H603" s="90"/>
      <c r="I603" s="91"/>
      <c r="J603" s="92"/>
      <c r="K603" s="93">
        <f t="shared" si="9"/>
        <v>0</v>
      </c>
    </row>
    <row r="604" spans="1:11" x14ac:dyDescent="0.25">
      <c r="A604" s="85"/>
      <c r="B604" s="85"/>
      <c r="C604" s="86"/>
      <c r="D604" s="87"/>
      <c r="E604" s="88"/>
      <c r="F604" s="89"/>
      <c r="G604" s="90"/>
      <c r="H604" s="90"/>
      <c r="I604" s="91"/>
      <c r="J604" s="92"/>
      <c r="K604" s="93">
        <f t="shared" si="9"/>
        <v>0</v>
      </c>
    </row>
    <row r="605" spans="1:11" x14ac:dyDescent="0.25">
      <c r="A605" s="85"/>
      <c r="B605" s="85"/>
      <c r="C605" s="86"/>
      <c r="D605" s="87"/>
      <c r="E605" s="88"/>
      <c r="F605" s="89"/>
      <c r="G605" s="90"/>
      <c r="H605" s="90"/>
      <c r="I605" s="91"/>
      <c r="J605" s="92"/>
      <c r="K605" s="93">
        <f t="shared" si="9"/>
        <v>0</v>
      </c>
    </row>
    <row r="606" spans="1:11" x14ac:dyDescent="0.25">
      <c r="A606" s="85"/>
      <c r="B606" s="85"/>
      <c r="C606" s="86"/>
      <c r="D606" s="87"/>
      <c r="E606" s="88"/>
      <c r="F606" s="89"/>
      <c r="G606" s="90"/>
      <c r="H606" s="90"/>
      <c r="I606" s="91"/>
      <c r="J606" s="92"/>
      <c r="K606" s="93">
        <f t="shared" si="9"/>
        <v>0</v>
      </c>
    </row>
    <row r="607" spans="1:11" x14ac:dyDescent="0.25">
      <c r="A607" s="85"/>
      <c r="B607" s="85"/>
      <c r="C607" s="86"/>
      <c r="D607" s="87"/>
      <c r="E607" s="88"/>
      <c r="F607" s="89"/>
      <c r="G607" s="90"/>
      <c r="H607" s="90"/>
      <c r="I607" s="91"/>
      <c r="J607" s="92"/>
      <c r="K607" s="93">
        <f t="shared" si="9"/>
        <v>0</v>
      </c>
    </row>
    <row r="608" spans="1:11" x14ac:dyDescent="0.25">
      <c r="A608" s="85"/>
      <c r="B608" s="85"/>
      <c r="C608" s="86"/>
      <c r="D608" s="87"/>
      <c r="E608" s="88"/>
      <c r="F608" s="89"/>
      <c r="G608" s="90"/>
      <c r="H608" s="90"/>
      <c r="I608" s="91"/>
      <c r="J608" s="92"/>
      <c r="K608" s="93">
        <f t="shared" si="9"/>
        <v>0</v>
      </c>
    </row>
    <row r="609" spans="1:11" x14ac:dyDescent="0.25">
      <c r="A609" s="85"/>
      <c r="B609" s="85"/>
      <c r="C609" s="86"/>
      <c r="D609" s="87"/>
      <c r="E609" s="88"/>
      <c r="F609" s="89"/>
      <c r="G609" s="90"/>
      <c r="H609" s="90"/>
      <c r="I609" s="91"/>
      <c r="J609" s="92"/>
      <c r="K609" s="93">
        <f t="shared" si="9"/>
        <v>0</v>
      </c>
    </row>
    <row r="610" spans="1:11" x14ac:dyDescent="0.25">
      <c r="A610" s="85"/>
      <c r="B610" s="85"/>
      <c r="C610" s="86"/>
      <c r="D610" s="87"/>
      <c r="E610" s="88"/>
      <c r="F610" s="89"/>
      <c r="G610" s="90"/>
      <c r="H610" s="90"/>
      <c r="I610" s="91"/>
      <c r="J610" s="92"/>
      <c r="K610" s="93">
        <f t="shared" si="9"/>
        <v>0</v>
      </c>
    </row>
    <row r="611" spans="1:11" x14ac:dyDescent="0.25">
      <c r="A611" s="85"/>
      <c r="B611" s="85"/>
      <c r="C611" s="86"/>
      <c r="D611" s="87"/>
      <c r="E611" s="88"/>
      <c r="F611" s="89"/>
      <c r="G611" s="90"/>
      <c r="H611" s="90"/>
      <c r="I611" s="91"/>
      <c r="J611" s="92"/>
      <c r="K611" s="93">
        <f t="shared" si="9"/>
        <v>0</v>
      </c>
    </row>
    <row r="612" spans="1:11" x14ac:dyDescent="0.25">
      <c r="A612" s="85"/>
      <c r="B612" s="85"/>
      <c r="C612" s="86"/>
      <c r="D612" s="87"/>
      <c r="E612" s="88"/>
      <c r="F612" s="89"/>
      <c r="G612" s="90"/>
      <c r="H612" s="90"/>
      <c r="I612" s="91"/>
      <c r="J612" s="92"/>
      <c r="K612" s="93">
        <f t="shared" si="9"/>
        <v>0</v>
      </c>
    </row>
    <row r="613" spans="1:11" x14ac:dyDescent="0.25">
      <c r="A613" s="85"/>
      <c r="B613" s="85"/>
      <c r="C613" s="86"/>
      <c r="D613" s="87"/>
      <c r="E613" s="88"/>
      <c r="F613" s="89"/>
      <c r="G613" s="90"/>
      <c r="H613" s="90"/>
      <c r="I613" s="91"/>
      <c r="J613" s="92"/>
      <c r="K613" s="93">
        <f t="shared" si="9"/>
        <v>0</v>
      </c>
    </row>
    <row r="614" spans="1:11" x14ac:dyDescent="0.25">
      <c r="A614" s="85"/>
      <c r="B614" s="85"/>
      <c r="C614" s="86"/>
      <c r="D614" s="87"/>
      <c r="E614" s="88"/>
      <c r="F614" s="89"/>
      <c r="G614" s="90"/>
      <c r="H614" s="90"/>
      <c r="I614" s="91"/>
      <c r="J614" s="92"/>
      <c r="K614" s="93">
        <f t="shared" si="9"/>
        <v>0</v>
      </c>
    </row>
    <row r="615" spans="1:11" x14ac:dyDescent="0.25">
      <c r="A615" s="85"/>
      <c r="B615" s="85"/>
      <c r="C615" s="86"/>
      <c r="D615" s="87"/>
      <c r="E615" s="88"/>
      <c r="F615" s="89"/>
      <c r="G615" s="90"/>
      <c r="H615" s="90"/>
      <c r="I615" s="91"/>
      <c r="J615" s="92"/>
      <c r="K615" s="93">
        <f t="shared" si="9"/>
        <v>0</v>
      </c>
    </row>
    <row r="616" spans="1:11" x14ac:dyDescent="0.25">
      <c r="A616" s="85"/>
      <c r="B616" s="85"/>
      <c r="C616" s="86"/>
      <c r="D616" s="87"/>
      <c r="E616" s="88"/>
      <c r="F616" s="89"/>
      <c r="G616" s="90"/>
      <c r="H616" s="90"/>
      <c r="I616" s="91"/>
      <c r="J616" s="92"/>
      <c r="K616" s="93">
        <f t="shared" si="9"/>
        <v>0</v>
      </c>
    </row>
    <row r="617" spans="1:11" x14ac:dyDescent="0.25">
      <c r="A617" s="85"/>
      <c r="B617" s="85"/>
      <c r="C617" s="86"/>
      <c r="D617" s="87"/>
      <c r="E617" s="88"/>
      <c r="F617" s="89"/>
      <c r="G617" s="90"/>
      <c r="H617" s="90"/>
      <c r="I617" s="91"/>
      <c r="J617" s="92"/>
      <c r="K617" s="93">
        <f t="shared" si="9"/>
        <v>0</v>
      </c>
    </row>
    <row r="618" spans="1:11" x14ac:dyDescent="0.25">
      <c r="A618" s="85"/>
      <c r="B618" s="85"/>
      <c r="C618" s="86"/>
      <c r="D618" s="87"/>
      <c r="E618" s="88"/>
      <c r="F618" s="89"/>
      <c r="G618" s="90"/>
      <c r="H618" s="90"/>
      <c r="I618" s="91"/>
      <c r="J618" s="92"/>
      <c r="K618" s="93">
        <f t="shared" si="9"/>
        <v>0</v>
      </c>
    </row>
    <row r="619" spans="1:11" x14ac:dyDescent="0.25">
      <c r="A619" s="85"/>
      <c r="B619" s="85"/>
      <c r="C619" s="86"/>
      <c r="D619" s="87"/>
      <c r="E619" s="88"/>
      <c r="F619" s="89"/>
      <c r="G619" s="90"/>
      <c r="H619" s="90"/>
      <c r="I619" s="91"/>
      <c r="J619" s="92"/>
      <c r="K619" s="93">
        <f t="shared" si="9"/>
        <v>0</v>
      </c>
    </row>
    <row r="620" spans="1:11" x14ac:dyDescent="0.25">
      <c r="A620" s="85"/>
      <c r="B620" s="85"/>
      <c r="C620" s="86"/>
      <c r="D620" s="87"/>
      <c r="E620" s="88"/>
      <c r="F620" s="89"/>
      <c r="G620" s="90"/>
      <c r="H620" s="90"/>
      <c r="I620" s="91"/>
      <c r="J620" s="92"/>
      <c r="K620" s="93">
        <f t="shared" si="9"/>
        <v>0</v>
      </c>
    </row>
    <row r="621" spans="1:11" x14ac:dyDescent="0.25">
      <c r="A621" s="85"/>
      <c r="B621" s="85"/>
      <c r="C621" s="86"/>
      <c r="D621" s="87"/>
      <c r="E621" s="88"/>
      <c r="F621" s="89"/>
      <c r="G621" s="90"/>
      <c r="H621" s="90"/>
      <c r="I621" s="91"/>
      <c r="J621" s="92"/>
      <c r="K621" s="93">
        <f t="shared" si="9"/>
        <v>0</v>
      </c>
    </row>
    <row r="622" spans="1:11" x14ac:dyDescent="0.25">
      <c r="A622" s="85"/>
      <c r="B622" s="85"/>
      <c r="C622" s="86"/>
      <c r="D622" s="87"/>
      <c r="E622" s="88"/>
      <c r="F622" s="89"/>
      <c r="G622" s="90"/>
      <c r="H622" s="90"/>
      <c r="I622" s="91"/>
      <c r="J622" s="92"/>
      <c r="K622" s="93">
        <f t="shared" si="9"/>
        <v>0</v>
      </c>
    </row>
    <row r="623" spans="1:11" x14ac:dyDescent="0.25">
      <c r="A623" s="85"/>
      <c r="B623" s="85"/>
      <c r="C623" s="86"/>
      <c r="D623" s="87"/>
      <c r="E623" s="88"/>
      <c r="F623" s="89"/>
      <c r="G623" s="90"/>
      <c r="H623" s="90"/>
      <c r="I623" s="91"/>
      <c r="J623" s="92"/>
      <c r="K623" s="93">
        <f t="shared" si="9"/>
        <v>0</v>
      </c>
    </row>
    <row r="624" spans="1:11" x14ac:dyDescent="0.25">
      <c r="A624" s="85"/>
      <c r="B624" s="85"/>
      <c r="C624" s="86"/>
      <c r="D624" s="87"/>
      <c r="E624" s="88"/>
      <c r="F624" s="89"/>
      <c r="G624" s="90"/>
      <c r="H624" s="90"/>
      <c r="I624" s="91"/>
      <c r="J624" s="92"/>
      <c r="K624" s="93">
        <f t="shared" si="9"/>
        <v>0</v>
      </c>
    </row>
    <row r="625" spans="1:11" x14ac:dyDescent="0.25">
      <c r="A625" s="85"/>
      <c r="B625" s="85"/>
      <c r="C625" s="86"/>
      <c r="D625" s="87"/>
      <c r="E625" s="88"/>
      <c r="F625" s="89"/>
      <c r="G625" s="90"/>
      <c r="H625" s="90"/>
      <c r="I625" s="91"/>
      <c r="J625" s="92"/>
      <c r="K625" s="93">
        <f t="shared" si="9"/>
        <v>0</v>
      </c>
    </row>
    <row r="626" spans="1:11" x14ac:dyDescent="0.25">
      <c r="A626" s="85"/>
      <c r="B626" s="85"/>
      <c r="C626" s="86"/>
      <c r="D626" s="87"/>
      <c r="E626" s="88"/>
      <c r="F626" s="89"/>
      <c r="G626" s="90"/>
      <c r="H626" s="90"/>
      <c r="I626" s="91"/>
      <c r="J626" s="92"/>
      <c r="K626" s="93">
        <f t="shared" si="9"/>
        <v>0</v>
      </c>
    </row>
    <row r="627" spans="1:11" x14ac:dyDescent="0.25">
      <c r="A627" s="85"/>
      <c r="B627" s="85"/>
      <c r="C627" s="86"/>
      <c r="D627" s="87"/>
      <c r="E627" s="88"/>
      <c r="F627" s="89"/>
      <c r="G627" s="90"/>
      <c r="H627" s="90"/>
      <c r="I627" s="91"/>
      <c r="J627" s="92"/>
      <c r="K627" s="93">
        <f t="shared" si="9"/>
        <v>0</v>
      </c>
    </row>
    <row r="628" spans="1:11" x14ac:dyDescent="0.25">
      <c r="A628" s="85"/>
      <c r="B628" s="85"/>
      <c r="C628" s="86"/>
      <c r="D628" s="87"/>
      <c r="E628" s="88"/>
      <c r="F628" s="89"/>
      <c r="G628" s="90"/>
      <c r="H628" s="90"/>
      <c r="I628" s="91"/>
      <c r="J628" s="92"/>
      <c r="K628" s="93">
        <f t="shared" si="9"/>
        <v>0</v>
      </c>
    </row>
    <row r="629" spans="1:11" x14ac:dyDescent="0.25">
      <c r="A629" s="85"/>
      <c r="B629" s="85"/>
      <c r="C629" s="86"/>
      <c r="D629" s="87"/>
      <c r="E629" s="88"/>
      <c r="F629" s="89"/>
      <c r="G629" s="90"/>
      <c r="H629" s="90"/>
      <c r="I629" s="91"/>
      <c r="J629" s="92"/>
      <c r="K629" s="93">
        <f t="shared" si="9"/>
        <v>0</v>
      </c>
    </row>
    <row r="630" spans="1:11" x14ac:dyDescent="0.25">
      <c r="A630" s="85"/>
      <c r="B630" s="85"/>
      <c r="C630" s="86"/>
      <c r="D630" s="87"/>
      <c r="E630" s="88"/>
      <c r="F630" s="89"/>
      <c r="G630" s="90"/>
      <c r="H630" s="90"/>
      <c r="I630" s="91"/>
      <c r="J630" s="92"/>
      <c r="K630" s="93">
        <f t="shared" si="9"/>
        <v>0</v>
      </c>
    </row>
    <row r="631" spans="1:11" x14ac:dyDescent="0.25">
      <c r="A631" s="85"/>
      <c r="B631" s="85"/>
      <c r="C631" s="86"/>
      <c r="D631" s="87"/>
      <c r="E631" s="88"/>
      <c r="F631" s="89"/>
      <c r="G631" s="90"/>
      <c r="H631" s="90"/>
      <c r="I631" s="91"/>
      <c r="J631" s="92"/>
      <c r="K631" s="93">
        <f t="shared" si="9"/>
        <v>0</v>
      </c>
    </row>
    <row r="632" spans="1:11" x14ac:dyDescent="0.25">
      <c r="A632" s="85"/>
      <c r="B632" s="85"/>
      <c r="C632" s="86"/>
      <c r="D632" s="87"/>
      <c r="E632" s="88"/>
      <c r="F632" s="89"/>
      <c r="G632" s="90"/>
      <c r="H632" s="90"/>
      <c r="I632" s="91"/>
      <c r="J632" s="92"/>
      <c r="K632" s="93">
        <f t="shared" si="9"/>
        <v>0</v>
      </c>
    </row>
    <row r="633" spans="1:11" x14ac:dyDescent="0.25">
      <c r="A633" s="85"/>
      <c r="B633" s="85"/>
      <c r="C633" s="86"/>
      <c r="D633" s="87"/>
      <c r="E633" s="88"/>
      <c r="F633" s="89"/>
      <c r="G633" s="90"/>
      <c r="H633" s="90"/>
      <c r="I633" s="91"/>
      <c r="J633" s="92"/>
      <c r="K633" s="93">
        <f t="shared" si="9"/>
        <v>0</v>
      </c>
    </row>
    <row r="634" spans="1:11" x14ac:dyDescent="0.25">
      <c r="A634" s="85"/>
      <c r="B634" s="85"/>
      <c r="C634" s="86"/>
      <c r="D634" s="87"/>
      <c r="E634" s="88"/>
      <c r="F634" s="89"/>
      <c r="G634" s="90"/>
      <c r="H634" s="90"/>
      <c r="I634" s="91"/>
      <c r="J634" s="92"/>
      <c r="K634" s="93">
        <f t="shared" si="9"/>
        <v>0</v>
      </c>
    </row>
    <row r="635" spans="1:11" x14ac:dyDescent="0.25">
      <c r="A635" s="85"/>
      <c r="B635" s="85"/>
      <c r="C635" s="86"/>
      <c r="D635" s="87"/>
      <c r="E635" s="88"/>
      <c r="F635" s="89"/>
      <c r="G635" s="90"/>
      <c r="H635" s="90"/>
      <c r="I635" s="91"/>
      <c r="J635" s="92"/>
      <c r="K635" s="93">
        <f t="shared" si="9"/>
        <v>0</v>
      </c>
    </row>
    <row r="636" spans="1:11" x14ac:dyDescent="0.25">
      <c r="A636" s="85"/>
      <c r="B636" s="85"/>
      <c r="C636" s="86"/>
      <c r="D636" s="87"/>
      <c r="E636" s="88"/>
      <c r="F636" s="89"/>
      <c r="G636" s="90"/>
      <c r="H636" s="90"/>
      <c r="I636" s="91"/>
      <c r="J636" s="92"/>
      <c r="K636" s="93">
        <f t="shared" si="9"/>
        <v>0</v>
      </c>
    </row>
    <row r="637" spans="1:11" x14ac:dyDescent="0.25">
      <c r="A637" s="85"/>
      <c r="B637" s="85"/>
      <c r="C637" s="86"/>
      <c r="D637" s="87"/>
      <c r="E637" s="88"/>
      <c r="F637" s="89"/>
      <c r="G637" s="90"/>
      <c r="H637" s="90"/>
      <c r="I637" s="91"/>
      <c r="J637" s="92"/>
      <c r="K637" s="93">
        <f t="shared" si="9"/>
        <v>0</v>
      </c>
    </row>
    <row r="638" spans="1:11" x14ac:dyDescent="0.25">
      <c r="A638" s="85"/>
      <c r="B638" s="85"/>
      <c r="C638" s="86"/>
      <c r="D638" s="87"/>
      <c r="E638" s="88"/>
      <c r="F638" s="89"/>
      <c r="G638" s="90"/>
      <c r="H638" s="90"/>
      <c r="I638" s="91"/>
      <c r="J638" s="92"/>
      <c r="K638" s="93">
        <f t="shared" si="9"/>
        <v>0</v>
      </c>
    </row>
    <row r="639" spans="1:11" x14ac:dyDescent="0.25">
      <c r="A639" s="85"/>
      <c r="B639" s="85"/>
      <c r="C639" s="86"/>
      <c r="D639" s="87"/>
      <c r="E639" s="88"/>
      <c r="F639" s="89"/>
      <c r="G639" s="90"/>
      <c r="H639" s="90"/>
      <c r="I639" s="91"/>
      <c r="J639" s="92"/>
      <c r="K639" s="93">
        <f t="shared" si="9"/>
        <v>0</v>
      </c>
    </row>
    <row r="640" spans="1:11" x14ac:dyDescent="0.25">
      <c r="A640" s="85"/>
      <c r="B640" s="85"/>
      <c r="C640" s="86"/>
      <c r="D640" s="87"/>
      <c r="E640" s="88"/>
      <c r="F640" s="89"/>
      <c r="G640" s="90"/>
      <c r="H640" s="90"/>
      <c r="I640" s="91"/>
      <c r="J640" s="92"/>
      <c r="K640" s="93">
        <f t="shared" si="9"/>
        <v>0</v>
      </c>
    </row>
    <row r="641" spans="1:11" x14ac:dyDescent="0.25">
      <c r="A641" s="85"/>
      <c r="B641" s="85"/>
      <c r="C641" s="86"/>
      <c r="D641" s="87"/>
      <c r="E641" s="88"/>
      <c r="F641" s="89"/>
      <c r="G641" s="90"/>
      <c r="H641" s="90"/>
      <c r="I641" s="91"/>
      <c r="J641" s="92"/>
      <c r="K641" s="93">
        <f t="shared" si="9"/>
        <v>0</v>
      </c>
    </row>
    <row r="642" spans="1:11" x14ac:dyDescent="0.25">
      <c r="A642" s="85"/>
      <c r="B642" s="85"/>
      <c r="C642" s="86"/>
      <c r="D642" s="87"/>
      <c r="E642" s="88"/>
      <c r="F642" s="89"/>
      <c r="G642" s="90"/>
      <c r="H642" s="90"/>
      <c r="I642" s="91"/>
      <c r="J642" s="92"/>
      <c r="K642" s="93">
        <f t="shared" si="9"/>
        <v>0</v>
      </c>
    </row>
    <row r="643" spans="1:11" x14ac:dyDescent="0.25">
      <c r="A643" s="85"/>
      <c r="B643" s="85"/>
      <c r="C643" s="86"/>
      <c r="D643" s="87"/>
      <c r="E643" s="88"/>
      <c r="F643" s="89"/>
      <c r="G643" s="90"/>
      <c r="H643" s="90"/>
      <c r="I643" s="91"/>
      <c r="J643" s="92"/>
      <c r="K643" s="93">
        <f t="shared" si="9"/>
        <v>0</v>
      </c>
    </row>
    <row r="644" spans="1:11" x14ac:dyDescent="0.25">
      <c r="A644" s="85"/>
      <c r="B644" s="85"/>
      <c r="C644" s="86"/>
      <c r="D644" s="87"/>
      <c r="E644" s="88"/>
      <c r="F644" s="89"/>
      <c r="G644" s="90"/>
      <c r="H644" s="90"/>
      <c r="I644" s="91"/>
      <c r="J644" s="92"/>
      <c r="K644" s="93">
        <f t="shared" si="9"/>
        <v>0</v>
      </c>
    </row>
    <row r="645" spans="1:11" x14ac:dyDescent="0.25">
      <c r="A645" s="85"/>
      <c r="B645" s="85"/>
      <c r="C645" s="86"/>
      <c r="D645" s="87"/>
      <c r="E645" s="88"/>
      <c r="F645" s="89"/>
      <c r="G645" s="90"/>
      <c r="H645" s="90"/>
      <c r="I645" s="91"/>
      <c r="J645" s="92"/>
      <c r="K645" s="93">
        <f t="shared" si="9"/>
        <v>0</v>
      </c>
    </row>
    <row r="646" spans="1:11" x14ac:dyDescent="0.25">
      <c r="A646" s="85"/>
      <c r="B646" s="85"/>
      <c r="C646" s="86"/>
      <c r="D646" s="87"/>
      <c r="E646" s="88"/>
      <c r="F646" s="89"/>
      <c r="G646" s="90"/>
      <c r="H646" s="90"/>
      <c r="I646" s="91"/>
      <c r="J646" s="92"/>
      <c r="K646" s="93">
        <f t="shared" si="9"/>
        <v>0</v>
      </c>
    </row>
    <row r="647" spans="1:11" x14ac:dyDescent="0.25">
      <c r="A647" s="85"/>
      <c r="B647" s="85"/>
      <c r="C647" s="86"/>
      <c r="D647" s="87"/>
      <c r="E647" s="88"/>
      <c r="F647" s="89"/>
      <c r="G647" s="90"/>
      <c r="H647" s="90"/>
      <c r="I647" s="91"/>
      <c r="J647" s="92"/>
      <c r="K647" s="93">
        <f t="shared" si="9"/>
        <v>0</v>
      </c>
    </row>
    <row r="648" spans="1:11" x14ac:dyDescent="0.25">
      <c r="A648" s="85"/>
      <c r="B648" s="85"/>
      <c r="C648" s="86"/>
      <c r="D648" s="87"/>
      <c r="E648" s="88"/>
      <c r="F648" s="89"/>
      <c r="G648" s="90"/>
      <c r="H648" s="90"/>
      <c r="I648" s="91"/>
      <c r="J648" s="92"/>
      <c r="K648" s="93">
        <f t="shared" si="9"/>
        <v>0</v>
      </c>
    </row>
    <row r="649" spans="1:11" x14ac:dyDescent="0.25">
      <c r="A649" s="85"/>
      <c r="B649" s="85"/>
      <c r="C649" s="86"/>
      <c r="D649" s="87"/>
      <c r="E649" s="88"/>
      <c r="F649" s="89"/>
      <c r="G649" s="90"/>
      <c r="H649" s="90"/>
      <c r="I649" s="91"/>
      <c r="J649" s="92"/>
      <c r="K649" s="93">
        <f t="shared" si="9"/>
        <v>0</v>
      </c>
    </row>
    <row r="650" spans="1:11" x14ac:dyDescent="0.25">
      <c r="A650" s="85"/>
      <c r="B650" s="85"/>
      <c r="C650" s="86"/>
      <c r="D650" s="87"/>
      <c r="E650" s="88"/>
      <c r="F650" s="89"/>
      <c r="G650" s="90"/>
      <c r="H650" s="90"/>
      <c r="I650" s="91"/>
      <c r="J650" s="92"/>
      <c r="K650" s="93">
        <f t="shared" si="9"/>
        <v>0</v>
      </c>
    </row>
    <row r="651" spans="1:11" x14ac:dyDescent="0.25">
      <c r="A651" s="85"/>
      <c r="B651" s="85"/>
      <c r="C651" s="86"/>
      <c r="D651" s="87"/>
      <c r="E651" s="88"/>
      <c r="F651" s="89"/>
      <c r="G651" s="90"/>
      <c r="H651" s="90"/>
      <c r="I651" s="91"/>
      <c r="J651" s="92"/>
      <c r="K651" s="93">
        <f t="shared" si="9"/>
        <v>0</v>
      </c>
    </row>
    <row r="652" spans="1:11" x14ac:dyDescent="0.25">
      <c r="A652" s="85"/>
      <c r="B652" s="85"/>
      <c r="C652" s="86"/>
      <c r="D652" s="87"/>
      <c r="E652" s="88"/>
      <c r="F652" s="89"/>
      <c r="G652" s="90"/>
      <c r="H652" s="90"/>
      <c r="I652" s="91"/>
      <c r="J652" s="92"/>
      <c r="K652" s="93">
        <f t="shared" si="9"/>
        <v>0</v>
      </c>
    </row>
    <row r="653" spans="1:11" x14ac:dyDescent="0.25">
      <c r="A653" s="85"/>
      <c r="B653" s="85"/>
      <c r="C653" s="86"/>
      <c r="D653" s="87"/>
      <c r="E653" s="88"/>
      <c r="F653" s="89"/>
      <c r="G653" s="90"/>
      <c r="H653" s="90"/>
      <c r="I653" s="91"/>
      <c r="J653" s="92"/>
      <c r="K653" s="93">
        <f t="shared" si="9"/>
        <v>0</v>
      </c>
    </row>
    <row r="654" spans="1:11" x14ac:dyDescent="0.25">
      <c r="A654" s="85"/>
      <c r="B654" s="85"/>
      <c r="C654" s="86"/>
      <c r="D654" s="87"/>
      <c r="E654" s="88"/>
      <c r="F654" s="89"/>
      <c r="G654" s="90"/>
      <c r="H654" s="90"/>
      <c r="I654" s="91"/>
      <c r="J654" s="92"/>
      <c r="K654" s="93">
        <f t="shared" si="9"/>
        <v>0</v>
      </c>
    </row>
    <row r="655" spans="1:11" x14ac:dyDescent="0.25">
      <c r="A655" s="85"/>
      <c r="B655" s="85"/>
      <c r="C655" s="86"/>
      <c r="D655" s="87"/>
      <c r="E655" s="88"/>
      <c r="F655" s="89"/>
      <c r="G655" s="90"/>
      <c r="H655" s="90"/>
      <c r="I655" s="91"/>
      <c r="J655" s="92"/>
      <c r="K655" s="93">
        <f t="shared" si="9"/>
        <v>0</v>
      </c>
    </row>
    <row r="656" spans="1:11" x14ac:dyDescent="0.25">
      <c r="A656" s="85"/>
      <c r="B656" s="85"/>
      <c r="C656" s="86"/>
      <c r="D656" s="87"/>
      <c r="E656" s="88"/>
      <c r="F656" s="89"/>
      <c r="G656" s="90"/>
      <c r="H656" s="90"/>
      <c r="I656" s="91"/>
      <c r="J656" s="92"/>
      <c r="K656" s="93">
        <f t="shared" si="9"/>
        <v>0</v>
      </c>
    </row>
    <row r="657" spans="1:11" x14ac:dyDescent="0.25">
      <c r="A657" s="85"/>
      <c r="B657" s="85"/>
      <c r="C657" s="86"/>
      <c r="D657" s="87"/>
      <c r="E657" s="88"/>
      <c r="F657" s="89"/>
      <c r="G657" s="90"/>
      <c r="H657" s="90"/>
      <c r="I657" s="91"/>
      <c r="J657" s="92"/>
      <c r="K657" s="93">
        <f t="shared" si="9"/>
        <v>0</v>
      </c>
    </row>
    <row r="658" spans="1:11" x14ac:dyDescent="0.25">
      <c r="A658" s="85"/>
      <c r="B658" s="85"/>
      <c r="C658" s="86"/>
      <c r="D658" s="87"/>
      <c r="E658" s="88"/>
      <c r="F658" s="89"/>
      <c r="G658" s="90"/>
      <c r="H658" s="90"/>
      <c r="I658" s="91"/>
      <c r="J658" s="92"/>
      <c r="K658" s="93">
        <f t="shared" ref="K658:K721" si="10">+J658*I658</f>
        <v>0</v>
      </c>
    </row>
    <row r="659" spans="1:11" x14ac:dyDescent="0.25">
      <c r="A659" s="85"/>
      <c r="B659" s="85"/>
      <c r="C659" s="86"/>
      <c r="D659" s="87"/>
      <c r="E659" s="88"/>
      <c r="F659" s="89"/>
      <c r="G659" s="90"/>
      <c r="H659" s="90"/>
      <c r="I659" s="91"/>
      <c r="J659" s="92"/>
      <c r="K659" s="93">
        <f t="shared" si="10"/>
        <v>0</v>
      </c>
    </row>
    <row r="660" spans="1:11" x14ac:dyDescent="0.25">
      <c r="A660" s="85"/>
      <c r="B660" s="85"/>
      <c r="C660" s="86"/>
      <c r="D660" s="87"/>
      <c r="E660" s="88"/>
      <c r="F660" s="89"/>
      <c r="G660" s="90"/>
      <c r="H660" s="90"/>
      <c r="I660" s="91"/>
      <c r="J660" s="92"/>
      <c r="K660" s="93">
        <f t="shared" si="10"/>
        <v>0</v>
      </c>
    </row>
    <row r="661" spans="1:11" x14ac:dyDescent="0.25">
      <c r="A661" s="85"/>
      <c r="B661" s="85"/>
      <c r="C661" s="86"/>
      <c r="D661" s="87"/>
      <c r="E661" s="88"/>
      <c r="F661" s="89"/>
      <c r="G661" s="90"/>
      <c r="H661" s="90"/>
      <c r="I661" s="91"/>
      <c r="J661" s="92"/>
      <c r="K661" s="93">
        <f t="shared" si="10"/>
        <v>0</v>
      </c>
    </row>
    <row r="662" spans="1:11" x14ac:dyDescent="0.25">
      <c r="A662" s="85"/>
      <c r="B662" s="85"/>
      <c r="C662" s="86"/>
      <c r="D662" s="87"/>
      <c r="E662" s="88"/>
      <c r="F662" s="89"/>
      <c r="G662" s="90"/>
      <c r="H662" s="90"/>
      <c r="I662" s="91"/>
      <c r="J662" s="92"/>
      <c r="K662" s="93">
        <f t="shared" si="10"/>
        <v>0</v>
      </c>
    </row>
    <row r="663" spans="1:11" x14ac:dyDescent="0.25">
      <c r="A663" s="85"/>
      <c r="B663" s="85"/>
      <c r="C663" s="86"/>
      <c r="D663" s="87"/>
      <c r="E663" s="88"/>
      <c r="F663" s="89"/>
      <c r="G663" s="90"/>
      <c r="H663" s="90"/>
      <c r="I663" s="91"/>
      <c r="J663" s="92"/>
      <c r="K663" s="93">
        <f t="shared" si="10"/>
        <v>0</v>
      </c>
    </row>
    <row r="664" spans="1:11" x14ac:dyDescent="0.25">
      <c r="A664" s="85"/>
      <c r="B664" s="85"/>
      <c r="C664" s="86"/>
      <c r="D664" s="87"/>
      <c r="E664" s="88"/>
      <c r="F664" s="89"/>
      <c r="G664" s="90"/>
      <c r="H664" s="90"/>
      <c r="I664" s="91"/>
      <c r="J664" s="92"/>
      <c r="K664" s="93">
        <f t="shared" si="10"/>
        <v>0</v>
      </c>
    </row>
    <row r="665" spans="1:11" x14ac:dyDescent="0.25">
      <c r="A665" s="85"/>
      <c r="B665" s="85"/>
      <c r="C665" s="86"/>
      <c r="D665" s="87"/>
      <c r="E665" s="88"/>
      <c r="F665" s="89"/>
      <c r="G665" s="90"/>
      <c r="H665" s="90"/>
      <c r="I665" s="91"/>
      <c r="J665" s="92"/>
      <c r="K665" s="93">
        <f t="shared" si="10"/>
        <v>0</v>
      </c>
    </row>
    <row r="666" spans="1:11" x14ac:dyDescent="0.25">
      <c r="A666" s="85"/>
      <c r="B666" s="85"/>
      <c r="C666" s="86"/>
      <c r="D666" s="87"/>
      <c r="E666" s="88"/>
      <c r="F666" s="89"/>
      <c r="G666" s="90"/>
      <c r="H666" s="90"/>
      <c r="I666" s="91"/>
      <c r="J666" s="92"/>
      <c r="K666" s="93">
        <f t="shared" si="10"/>
        <v>0</v>
      </c>
    </row>
    <row r="667" spans="1:11" x14ac:dyDescent="0.25">
      <c r="A667" s="85"/>
      <c r="B667" s="85"/>
      <c r="C667" s="86"/>
      <c r="D667" s="87"/>
      <c r="E667" s="88"/>
      <c r="F667" s="89"/>
      <c r="G667" s="90"/>
      <c r="H667" s="90"/>
      <c r="I667" s="91"/>
      <c r="J667" s="92"/>
      <c r="K667" s="93">
        <f t="shared" si="10"/>
        <v>0</v>
      </c>
    </row>
    <row r="668" spans="1:11" x14ac:dyDescent="0.25">
      <c r="A668" s="85"/>
      <c r="B668" s="85"/>
      <c r="C668" s="86"/>
      <c r="D668" s="87"/>
      <c r="E668" s="88"/>
      <c r="F668" s="89"/>
      <c r="G668" s="90"/>
      <c r="H668" s="90"/>
      <c r="I668" s="91"/>
      <c r="J668" s="92"/>
      <c r="K668" s="93">
        <f t="shared" si="10"/>
        <v>0</v>
      </c>
    </row>
    <row r="669" spans="1:11" x14ac:dyDescent="0.25">
      <c r="A669" s="85"/>
      <c r="B669" s="85"/>
      <c r="C669" s="86"/>
      <c r="D669" s="87"/>
      <c r="E669" s="88"/>
      <c r="F669" s="89"/>
      <c r="G669" s="90"/>
      <c r="H669" s="90"/>
      <c r="I669" s="91"/>
      <c r="J669" s="92"/>
      <c r="K669" s="93">
        <f t="shared" si="10"/>
        <v>0</v>
      </c>
    </row>
    <row r="670" spans="1:11" x14ac:dyDescent="0.25">
      <c r="A670" s="85"/>
      <c r="B670" s="85"/>
      <c r="C670" s="86"/>
      <c r="D670" s="87"/>
      <c r="E670" s="88"/>
      <c r="F670" s="89"/>
      <c r="G670" s="90"/>
      <c r="H670" s="90"/>
      <c r="I670" s="91"/>
      <c r="J670" s="92"/>
      <c r="K670" s="93">
        <f t="shared" si="10"/>
        <v>0</v>
      </c>
    </row>
    <row r="671" spans="1:11" x14ac:dyDescent="0.25">
      <c r="A671" s="85"/>
      <c r="B671" s="85"/>
      <c r="C671" s="86"/>
      <c r="D671" s="87"/>
      <c r="E671" s="88"/>
      <c r="F671" s="89"/>
      <c r="G671" s="90"/>
      <c r="H671" s="90"/>
      <c r="I671" s="91"/>
      <c r="J671" s="92"/>
      <c r="K671" s="93">
        <f t="shared" si="10"/>
        <v>0</v>
      </c>
    </row>
    <row r="672" spans="1:11" x14ac:dyDescent="0.25">
      <c r="A672" s="85"/>
      <c r="B672" s="85"/>
      <c r="C672" s="86"/>
      <c r="D672" s="87"/>
      <c r="E672" s="88"/>
      <c r="F672" s="89"/>
      <c r="G672" s="90"/>
      <c r="H672" s="90"/>
      <c r="I672" s="91"/>
      <c r="J672" s="92"/>
      <c r="K672" s="93">
        <f t="shared" si="10"/>
        <v>0</v>
      </c>
    </row>
    <row r="673" spans="1:11" x14ac:dyDescent="0.25">
      <c r="A673" s="85"/>
      <c r="B673" s="85"/>
      <c r="C673" s="86"/>
      <c r="D673" s="87"/>
      <c r="E673" s="88"/>
      <c r="F673" s="89"/>
      <c r="G673" s="90"/>
      <c r="H673" s="90"/>
      <c r="I673" s="91"/>
      <c r="J673" s="92"/>
      <c r="K673" s="93">
        <f t="shared" si="10"/>
        <v>0</v>
      </c>
    </row>
    <row r="674" spans="1:11" x14ac:dyDescent="0.25">
      <c r="A674" s="85"/>
      <c r="B674" s="85"/>
      <c r="C674" s="86"/>
      <c r="D674" s="87"/>
      <c r="E674" s="88"/>
      <c r="F674" s="89"/>
      <c r="G674" s="90"/>
      <c r="H674" s="90"/>
      <c r="I674" s="91"/>
      <c r="J674" s="92"/>
      <c r="K674" s="93">
        <f t="shared" si="10"/>
        <v>0</v>
      </c>
    </row>
    <row r="675" spans="1:11" x14ac:dyDescent="0.25">
      <c r="A675" s="85"/>
      <c r="B675" s="85"/>
      <c r="C675" s="86"/>
      <c r="D675" s="87"/>
      <c r="E675" s="88"/>
      <c r="F675" s="89"/>
      <c r="G675" s="90"/>
      <c r="H675" s="90"/>
      <c r="I675" s="91"/>
      <c r="J675" s="92"/>
      <c r="K675" s="93">
        <f t="shared" si="10"/>
        <v>0</v>
      </c>
    </row>
    <row r="676" spans="1:11" x14ac:dyDescent="0.25">
      <c r="A676" s="85"/>
      <c r="B676" s="85"/>
      <c r="C676" s="86"/>
      <c r="D676" s="87"/>
      <c r="E676" s="88"/>
      <c r="F676" s="89"/>
      <c r="G676" s="90"/>
      <c r="H676" s="90"/>
      <c r="I676" s="91"/>
      <c r="J676" s="92"/>
      <c r="K676" s="93">
        <f t="shared" si="10"/>
        <v>0</v>
      </c>
    </row>
    <row r="677" spans="1:11" x14ac:dyDescent="0.25">
      <c r="A677" s="85"/>
      <c r="B677" s="85"/>
      <c r="C677" s="86"/>
      <c r="D677" s="87"/>
      <c r="E677" s="88"/>
      <c r="F677" s="89"/>
      <c r="G677" s="90"/>
      <c r="H677" s="90"/>
      <c r="I677" s="91"/>
      <c r="J677" s="92"/>
      <c r="K677" s="93">
        <f t="shared" si="10"/>
        <v>0</v>
      </c>
    </row>
    <row r="678" spans="1:11" x14ac:dyDescent="0.25">
      <c r="A678" s="85"/>
      <c r="B678" s="85"/>
      <c r="C678" s="86"/>
      <c r="D678" s="87"/>
      <c r="E678" s="88"/>
      <c r="F678" s="89"/>
      <c r="G678" s="90"/>
      <c r="H678" s="90"/>
      <c r="I678" s="91"/>
      <c r="J678" s="92"/>
      <c r="K678" s="93">
        <f t="shared" si="10"/>
        <v>0</v>
      </c>
    </row>
    <row r="679" spans="1:11" x14ac:dyDescent="0.25">
      <c r="A679" s="85"/>
      <c r="B679" s="85"/>
      <c r="C679" s="86"/>
      <c r="D679" s="87"/>
      <c r="E679" s="88"/>
      <c r="F679" s="89"/>
      <c r="G679" s="90"/>
      <c r="H679" s="90"/>
      <c r="I679" s="91"/>
      <c r="J679" s="92"/>
      <c r="K679" s="93">
        <f t="shared" si="10"/>
        <v>0</v>
      </c>
    </row>
    <row r="680" spans="1:11" x14ac:dyDescent="0.25">
      <c r="A680" s="85"/>
      <c r="B680" s="85"/>
      <c r="C680" s="86"/>
      <c r="D680" s="87"/>
      <c r="E680" s="88"/>
      <c r="F680" s="89"/>
      <c r="G680" s="90"/>
      <c r="H680" s="90"/>
      <c r="I680" s="91"/>
      <c r="J680" s="92"/>
      <c r="K680" s="93">
        <f t="shared" si="10"/>
        <v>0</v>
      </c>
    </row>
    <row r="681" spans="1:11" x14ac:dyDescent="0.25">
      <c r="A681" s="85"/>
      <c r="B681" s="85"/>
      <c r="C681" s="86"/>
      <c r="D681" s="87"/>
      <c r="E681" s="88"/>
      <c r="F681" s="89"/>
      <c r="G681" s="90"/>
      <c r="H681" s="90"/>
      <c r="I681" s="91"/>
      <c r="J681" s="92"/>
      <c r="K681" s="93">
        <f t="shared" si="10"/>
        <v>0</v>
      </c>
    </row>
    <row r="682" spans="1:11" x14ac:dyDescent="0.25">
      <c r="A682" s="85"/>
      <c r="B682" s="85"/>
      <c r="C682" s="86"/>
      <c r="D682" s="87"/>
      <c r="E682" s="88"/>
      <c r="F682" s="89"/>
      <c r="G682" s="90"/>
      <c r="H682" s="90"/>
      <c r="I682" s="91"/>
      <c r="J682" s="92"/>
      <c r="K682" s="93">
        <f t="shared" si="10"/>
        <v>0</v>
      </c>
    </row>
    <row r="683" spans="1:11" x14ac:dyDescent="0.25">
      <c r="A683" s="85"/>
      <c r="B683" s="85"/>
      <c r="C683" s="86"/>
      <c r="D683" s="87"/>
      <c r="E683" s="88"/>
      <c r="F683" s="89"/>
      <c r="G683" s="90"/>
      <c r="H683" s="90"/>
      <c r="I683" s="91"/>
      <c r="J683" s="92"/>
      <c r="K683" s="93">
        <f t="shared" si="10"/>
        <v>0</v>
      </c>
    </row>
    <row r="684" spans="1:11" x14ac:dyDescent="0.25">
      <c r="A684" s="85"/>
      <c r="B684" s="85"/>
      <c r="C684" s="86"/>
      <c r="D684" s="87"/>
      <c r="E684" s="88"/>
      <c r="F684" s="89"/>
      <c r="G684" s="90"/>
      <c r="H684" s="90"/>
      <c r="I684" s="91"/>
      <c r="J684" s="92"/>
      <c r="K684" s="93">
        <f t="shared" si="10"/>
        <v>0</v>
      </c>
    </row>
    <row r="685" spans="1:11" x14ac:dyDescent="0.25">
      <c r="A685" s="85"/>
      <c r="B685" s="85"/>
      <c r="C685" s="86"/>
      <c r="D685" s="87"/>
      <c r="E685" s="88"/>
      <c r="F685" s="89"/>
      <c r="G685" s="90"/>
      <c r="H685" s="90"/>
      <c r="I685" s="91"/>
      <c r="J685" s="92"/>
      <c r="K685" s="93">
        <f t="shared" si="10"/>
        <v>0</v>
      </c>
    </row>
    <row r="686" spans="1:11" x14ac:dyDescent="0.25">
      <c r="A686" s="85"/>
      <c r="B686" s="85"/>
      <c r="C686" s="86"/>
      <c r="D686" s="87"/>
      <c r="E686" s="88"/>
      <c r="F686" s="89"/>
      <c r="G686" s="90"/>
      <c r="H686" s="90"/>
      <c r="I686" s="91"/>
      <c r="J686" s="92"/>
      <c r="K686" s="93">
        <f t="shared" si="10"/>
        <v>0</v>
      </c>
    </row>
    <row r="687" spans="1:11" x14ac:dyDescent="0.25">
      <c r="A687" s="85"/>
      <c r="B687" s="85"/>
      <c r="C687" s="86"/>
      <c r="D687" s="87"/>
      <c r="E687" s="88"/>
      <c r="F687" s="89"/>
      <c r="G687" s="90"/>
      <c r="H687" s="90"/>
      <c r="I687" s="91"/>
      <c r="J687" s="92"/>
      <c r="K687" s="93">
        <f t="shared" si="10"/>
        <v>0</v>
      </c>
    </row>
    <row r="688" spans="1:11" x14ac:dyDescent="0.25">
      <c r="A688" s="85"/>
      <c r="B688" s="85"/>
      <c r="C688" s="86"/>
      <c r="D688" s="87"/>
      <c r="E688" s="88"/>
      <c r="F688" s="89"/>
      <c r="G688" s="90"/>
      <c r="H688" s="90"/>
      <c r="I688" s="91"/>
      <c r="J688" s="92"/>
      <c r="K688" s="93">
        <f t="shared" si="10"/>
        <v>0</v>
      </c>
    </row>
    <row r="689" spans="1:11" x14ac:dyDescent="0.25">
      <c r="A689" s="85"/>
      <c r="B689" s="85"/>
      <c r="C689" s="86"/>
      <c r="D689" s="87"/>
      <c r="E689" s="88"/>
      <c r="F689" s="89"/>
      <c r="G689" s="90"/>
      <c r="H689" s="90"/>
      <c r="I689" s="91"/>
      <c r="J689" s="92"/>
      <c r="K689" s="93">
        <f t="shared" si="10"/>
        <v>0</v>
      </c>
    </row>
    <row r="690" spans="1:11" x14ac:dyDescent="0.25">
      <c r="A690" s="85"/>
      <c r="B690" s="85"/>
      <c r="C690" s="86"/>
      <c r="D690" s="87"/>
      <c r="E690" s="88"/>
      <c r="F690" s="89"/>
      <c r="G690" s="90"/>
      <c r="H690" s="90"/>
      <c r="I690" s="91"/>
      <c r="J690" s="92"/>
      <c r="K690" s="93">
        <f t="shared" si="10"/>
        <v>0</v>
      </c>
    </row>
    <row r="691" spans="1:11" x14ac:dyDescent="0.25">
      <c r="A691" s="85"/>
      <c r="B691" s="85"/>
      <c r="C691" s="86"/>
      <c r="D691" s="87"/>
      <c r="E691" s="88"/>
      <c r="F691" s="89"/>
      <c r="G691" s="90"/>
      <c r="H691" s="90"/>
      <c r="I691" s="91"/>
      <c r="J691" s="92"/>
      <c r="K691" s="93">
        <f t="shared" si="10"/>
        <v>0</v>
      </c>
    </row>
    <row r="692" spans="1:11" x14ac:dyDescent="0.25">
      <c r="A692" s="85"/>
      <c r="B692" s="85"/>
      <c r="C692" s="86"/>
      <c r="D692" s="87"/>
      <c r="E692" s="88"/>
      <c r="F692" s="89"/>
      <c r="G692" s="90"/>
      <c r="H692" s="90"/>
      <c r="I692" s="91"/>
      <c r="J692" s="92"/>
      <c r="K692" s="93">
        <f t="shared" si="10"/>
        <v>0</v>
      </c>
    </row>
    <row r="693" spans="1:11" x14ac:dyDescent="0.25">
      <c r="A693" s="85"/>
      <c r="B693" s="85"/>
      <c r="C693" s="86"/>
      <c r="D693" s="87"/>
      <c r="E693" s="88"/>
      <c r="F693" s="89"/>
      <c r="G693" s="90"/>
      <c r="H693" s="90"/>
      <c r="I693" s="91"/>
      <c r="J693" s="92"/>
      <c r="K693" s="93">
        <f t="shared" si="10"/>
        <v>0</v>
      </c>
    </row>
    <row r="694" spans="1:11" x14ac:dyDescent="0.25">
      <c r="A694" s="85"/>
      <c r="B694" s="85"/>
      <c r="C694" s="86"/>
      <c r="D694" s="87"/>
      <c r="E694" s="88"/>
      <c r="F694" s="89"/>
      <c r="G694" s="90"/>
      <c r="H694" s="90"/>
      <c r="I694" s="91"/>
      <c r="J694" s="92"/>
      <c r="K694" s="93">
        <f t="shared" si="10"/>
        <v>0</v>
      </c>
    </row>
    <row r="695" spans="1:11" x14ac:dyDescent="0.25">
      <c r="A695" s="85"/>
      <c r="B695" s="85"/>
      <c r="C695" s="86"/>
      <c r="D695" s="87"/>
      <c r="E695" s="88"/>
      <c r="F695" s="89"/>
      <c r="G695" s="90"/>
      <c r="H695" s="90"/>
      <c r="I695" s="91"/>
      <c r="J695" s="92"/>
      <c r="K695" s="93">
        <f t="shared" si="10"/>
        <v>0</v>
      </c>
    </row>
    <row r="696" spans="1:11" x14ac:dyDescent="0.25">
      <c r="A696" s="85"/>
      <c r="B696" s="85"/>
      <c r="C696" s="86"/>
      <c r="D696" s="87"/>
      <c r="E696" s="88"/>
      <c r="F696" s="89"/>
      <c r="G696" s="90"/>
      <c r="H696" s="90"/>
      <c r="I696" s="91"/>
      <c r="J696" s="92"/>
      <c r="K696" s="93">
        <f t="shared" si="10"/>
        <v>0</v>
      </c>
    </row>
    <row r="697" spans="1:11" x14ac:dyDescent="0.25">
      <c r="A697" s="85"/>
      <c r="B697" s="85"/>
      <c r="C697" s="86"/>
      <c r="D697" s="87"/>
      <c r="E697" s="88"/>
      <c r="F697" s="89"/>
      <c r="G697" s="90"/>
      <c r="H697" s="90"/>
      <c r="I697" s="91"/>
      <c r="J697" s="92"/>
      <c r="K697" s="93">
        <f t="shared" si="10"/>
        <v>0</v>
      </c>
    </row>
    <row r="698" spans="1:11" x14ac:dyDescent="0.25">
      <c r="A698" s="85"/>
      <c r="B698" s="85"/>
      <c r="C698" s="86"/>
      <c r="D698" s="87"/>
      <c r="E698" s="88"/>
      <c r="F698" s="89"/>
      <c r="G698" s="90"/>
      <c r="H698" s="90"/>
      <c r="I698" s="91"/>
      <c r="J698" s="92"/>
      <c r="K698" s="93">
        <f t="shared" si="10"/>
        <v>0</v>
      </c>
    </row>
    <row r="699" spans="1:11" x14ac:dyDescent="0.25">
      <c r="A699" s="85"/>
      <c r="B699" s="85"/>
      <c r="C699" s="86"/>
      <c r="D699" s="87"/>
      <c r="E699" s="88"/>
      <c r="F699" s="89"/>
      <c r="G699" s="90"/>
      <c r="H699" s="90"/>
      <c r="I699" s="91"/>
      <c r="J699" s="92"/>
      <c r="K699" s="93">
        <f t="shared" si="10"/>
        <v>0</v>
      </c>
    </row>
    <row r="700" spans="1:11" x14ac:dyDescent="0.25">
      <c r="A700" s="85"/>
      <c r="B700" s="85"/>
      <c r="C700" s="86"/>
      <c r="D700" s="87"/>
      <c r="E700" s="88"/>
      <c r="F700" s="89"/>
      <c r="G700" s="90"/>
      <c r="H700" s="90"/>
      <c r="I700" s="91"/>
      <c r="J700" s="92"/>
      <c r="K700" s="93">
        <f t="shared" si="10"/>
        <v>0</v>
      </c>
    </row>
    <row r="701" spans="1:11" x14ac:dyDescent="0.25">
      <c r="A701" s="85"/>
      <c r="B701" s="85"/>
      <c r="C701" s="86"/>
      <c r="D701" s="87"/>
      <c r="E701" s="88"/>
      <c r="F701" s="89"/>
      <c r="G701" s="90"/>
      <c r="H701" s="90"/>
      <c r="I701" s="91"/>
      <c r="J701" s="92"/>
      <c r="K701" s="93">
        <f t="shared" si="10"/>
        <v>0</v>
      </c>
    </row>
    <row r="702" spans="1:11" x14ac:dyDescent="0.25">
      <c r="A702" s="85"/>
      <c r="B702" s="85"/>
      <c r="C702" s="86"/>
      <c r="D702" s="87"/>
      <c r="E702" s="88"/>
      <c r="F702" s="89"/>
      <c r="G702" s="90"/>
      <c r="H702" s="90"/>
      <c r="I702" s="91"/>
      <c r="J702" s="92"/>
      <c r="K702" s="93">
        <f t="shared" si="10"/>
        <v>0</v>
      </c>
    </row>
    <row r="703" spans="1:11" x14ac:dyDescent="0.25">
      <c r="A703" s="85"/>
      <c r="B703" s="85"/>
      <c r="C703" s="86"/>
      <c r="D703" s="87"/>
      <c r="E703" s="88"/>
      <c r="F703" s="89"/>
      <c r="G703" s="90"/>
      <c r="H703" s="90"/>
      <c r="I703" s="91"/>
      <c r="J703" s="92"/>
      <c r="K703" s="93">
        <f t="shared" si="10"/>
        <v>0</v>
      </c>
    </row>
    <row r="704" spans="1:11" x14ac:dyDescent="0.25">
      <c r="A704" s="85"/>
      <c r="B704" s="85"/>
      <c r="C704" s="86"/>
      <c r="D704" s="87"/>
      <c r="E704" s="88"/>
      <c r="F704" s="89"/>
      <c r="G704" s="90"/>
      <c r="H704" s="90"/>
      <c r="I704" s="91"/>
      <c r="J704" s="92"/>
      <c r="K704" s="93">
        <f t="shared" si="10"/>
        <v>0</v>
      </c>
    </row>
    <row r="705" spans="1:11" x14ac:dyDescent="0.25">
      <c r="A705" s="85"/>
      <c r="B705" s="85"/>
      <c r="C705" s="86"/>
      <c r="D705" s="87"/>
      <c r="E705" s="88"/>
      <c r="F705" s="89"/>
      <c r="G705" s="90"/>
      <c r="H705" s="90"/>
      <c r="I705" s="91"/>
      <c r="J705" s="92"/>
      <c r="K705" s="93">
        <f t="shared" si="10"/>
        <v>0</v>
      </c>
    </row>
    <row r="706" spans="1:11" x14ac:dyDescent="0.25">
      <c r="A706" s="85"/>
      <c r="B706" s="85"/>
      <c r="C706" s="86"/>
      <c r="D706" s="87"/>
      <c r="E706" s="88"/>
      <c r="F706" s="89"/>
      <c r="G706" s="90"/>
      <c r="H706" s="90"/>
      <c r="I706" s="91"/>
      <c r="J706" s="92"/>
      <c r="K706" s="93">
        <f t="shared" si="10"/>
        <v>0</v>
      </c>
    </row>
    <row r="707" spans="1:11" x14ac:dyDescent="0.25">
      <c r="A707" s="85"/>
      <c r="B707" s="85"/>
      <c r="C707" s="86"/>
      <c r="D707" s="87"/>
      <c r="E707" s="88"/>
      <c r="F707" s="89"/>
      <c r="G707" s="90"/>
      <c r="H707" s="90"/>
      <c r="I707" s="91"/>
      <c r="J707" s="92"/>
      <c r="K707" s="93">
        <f t="shared" si="10"/>
        <v>0</v>
      </c>
    </row>
    <row r="708" spans="1:11" x14ac:dyDescent="0.25">
      <c r="A708" s="85"/>
      <c r="B708" s="85"/>
      <c r="C708" s="86"/>
      <c r="D708" s="87"/>
      <c r="E708" s="88"/>
      <c r="F708" s="89"/>
      <c r="G708" s="90"/>
      <c r="H708" s="90"/>
      <c r="I708" s="91"/>
      <c r="J708" s="92"/>
      <c r="K708" s="93">
        <f t="shared" si="10"/>
        <v>0</v>
      </c>
    </row>
    <row r="709" spans="1:11" x14ac:dyDescent="0.25">
      <c r="A709" s="85"/>
      <c r="B709" s="85"/>
      <c r="C709" s="86"/>
      <c r="D709" s="87"/>
      <c r="E709" s="88"/>
      <c r="F709" s="89"/>
      <c r="G709" s="90"/>
      <c r="H709" s="90"/>
      <c r="I709" s="91"/>
      <c r="J709" s="92"/>
      <c r="K709" s="93">
        <f t="shared" si="10"/>
        <v>0</v>
      </c>
    </row>
    <row r="710" spans="1:11" x14ac:dyDescent="0.25">
      <c r="A710" s="85"/>
      <c r="B710" s="85"/>
      <c r="C710" s="86"/>
      <c r="D710" s="87"/>
      <c r="E710" s="88"/>
      <c r="F710" s="89"/>
      <c r="G710" s="90"/>
      <c r="H710" s="90"/>
      <c r="I710" s="91"/>
      <c r="J710" s="92"/>
      <c r="K710" s="93">
        <f t="shared" si="10"/>
        <v>0</v>
      </c>
    </row>
    <row r="711" spans="1:11" x14ac:dyDescent="0.25">
      <c r="A711" s="85"/>
      <c r="B711" s="85"/>
      <c r="C711" s="86"/>
      <c r="D711" s="87"/>
      <c r="E711" s="88"/>
      <c r="F711" s="89"/>
      <c r="G711" s="90"/>
      <c r="H711" s="90"/>
      <c r="I711" s="91"/>
      <c r="J711" s="92"/>
      <c r="K711" s="93">
        <f t="shared" si="10"/>
        <v>0</v>
      </c>
    </row>
    <row r="712" spans="1:11" x14ac:dyDescent="0.25">
      <c r="A712" s="85"/>
      <c r="B712" s="85"/>
      <c r="C712" s="86"/>
      <c r="D712" s="87"/>
      <c r="E712" s="88"/>
      <c r="F712" s="89"/>
      <c r="G712" s="90"/>
      <c r="H712" s="90"/>
      <c r="I712" s="91"/>
      <c r="J712" s="92"/>
      <c r="K712" s="93">
        <f t="shared" si="10"/>
        <v>0</v>
      </c>
    </row>
    <row r="713" spans="1:11" x14ac:dyDescent="0.25">
      <c r="A713" s="85"/>
      <c r="B713" s="85"/>
      <c r="C713" s="86"/>
      <c r="D713" s="87"/>
      <c r="E713" s="88"/>
      <c r="F713" s="89"/>
      <c r="G713" s="90"/>
      <c r="H713" s="90"/>
      <c r="I713" s="91"/>
      <c r="J713" s="92"/>
      <c r="K713" s="93">
        <f t="shared" si="10"/>
        <v>0</v>
      </c>
    </row>
    <row r="714" spans="1:11" x14ac:dyDescent="0.25">
      <c r="A714" s="85"/>
      <c r="B714" s="85"/>
      <c r="C714" s="86"/>
      <c r="D714" s="87"/>
      <c r="E714" s="88"/>
      <c r="F714" s="89"/>
      <c r="G714" s="90"/>
      <c r="H714" s="90"/>
      <c r="I714" s="91"/>
      <c r="J714" s="92"/>
      <c r="K714" s="93">
        <f t="shared" si="10"/>
        <v>0</v>
      </c>
    </row>
    <row r="715" spans="1:11" x14ac:dyDescent="0.25">
      <c r="A715" s="85"/>
      <c r="B715" s="85"/>
      <c r="C715" s="86"/>
      <c r="D715" s="87"/>
      <c r="E715" s="88"/>
      <c r="F715" s="89"/>
      <c r="G715" s="90"/>
      <c r="H715" s="90"/>
      <c r="I715" s="91"/>
      <c r="J715" s="92"/>
      <c r="K715" s="93">
        <f t="shared" si="10"/>
        <v>0</v>
      </c>
    </row>
    <row r="716" spans="1:11" x14ac:dyDescent="0.25">
      <c r="A716" s="85"/>
      <c r="B716" s="85"/>
      <c r="C716" s="86"/>
      <c r="D716" s="87"/>
      <c r="E716" s="88"/>
      <c r="F716" s="89"/>
      <c r="G716" s="90"/>
      <c r="H716" s="90"/>
      <c r="I716" s="91"/>
      <c r="J716" s="92"/>
      <c r="K716" s="93">
        <f t="shared" si="10"/>
        <v>0</v>
      </c>
    </row>
    <row r="717" spans="1:11" x14ac:dyDescent="0.25">
      <c r="A717" s="85"/>
      <c r="B717" s="85"/>
      <c r="C717" s="86"/>
      <c r="D717" s="87"/>
      <c r="E717" s="88"/>
      <c r="F717" s="89"/>
      <c r="G717" s="90"/>
      <c r="H717" s="90"/>
      <c r="I717" s="91"/>
      <c r="J717" s="92"/>
      <c r="K717" s="93">
        <f t="shared" si="10"/>
        <v>0</v>
      </c>
    </row>
    <row r="718" spans="1:11" x14ac:dyDescent="0.25">
      <c r="A718" s="85"/>
      <c r="B718" s="85"/>
      <c r="C718" s="86"/>
      <c r="D718" s="87"/>
      <c r="E718" s="88"/>
      <c r="F718" s="89"/>
      <c r="G718" s="90"/>
      <c r="H718" s="90"/>
      <c r="I718" s="91"/>
      <c r="J718" s="92"/>
      <c r="K718" s="93">
        <f t="shared" si="10"/>
        <v>0</v>
      </c>
    </row>
    <row r="719" spans="1:11" x14ac:dyDescent="0.25">
      <c r="A719" s="85"/>
      <c r="B719" s="85"/>
      <c r="C719" s="86"/>
      <c r="D719" s="87"/>
      <c r="E719" s="88"/>
      <c r="F719" s="89"/>
      <c r="G719" s="90"/>
      <c r="H719" s="90"/>
      <c r="I719" s="91"/>
      <c r="J719" s="92"/>
      <c r="K719" s="93">
        <f t="shared" si="10"/>
        <v>0</v>
      </c>
    </row>
    <row r="720" spans="1:11" x14ac:dyDescent="0.25">
      <c r="A720" s="85"/>
      <c r="B720" s="85"/>
      <c r="C720" s="86"/>
      <c r="D720" s="87"/>
      <c r="E720" s="88"/>
      <c r="F720" s="89"/>
      <c r="G720" s="90"/>
      <c r="H720" s="90"/>
      <c r="I720" s="91"/>
      <c r="J720" s="92"/>
      <c r="K720" s="93">
        <f t="shared" si="10"/>
        <v>0</v>
      </c>
    </row>
    <row r="721" spans="1:11" x14ac:dyDescent="0.25">
      <c r="A721" s="85"/>
      <c r="B721" s="85"/>
      <c r="C721" s="86"/>
      <c r="D721" s="87"/>
      <c r="E721" s="88"/>
      <c r="F721" s="89"/>
      <c r="G721" s="90"/>
      <c r="H721" s="90"/>
      <c r="I721" s="91"/>
      <c r="J721" s="92"/>
      <c r="K721" s="93">
        <f t="shared" si="10"/>
        <v>0</v>
      </c>
    </row>
    <row r="722" spans="1:11" x14ac:dyDescent="0.25">
      <c r="A722" s="85"/>
      <c r="B722" s="85"/>
      <c r="C722" s="86"/>
      <c r="D722" s="87"/>
      <c r="E722" s="88"/>
      <c r="F722" s="89"/>
      <c r="G722" s="90"/>
      <c r="H722" s="90"/>
      <c r="I722" s="91"/>
      <c r="J722" s="92"/>
      <c r="K722" s="93">
        <f t="shared" ref="K722:K785" si="11">+J722*I722</f>
        <v>0</v>
      </c>
    </row>
    <row r="723" spans="1:11" x14ac:dyDescent="0.25">
      <c r="A723" s="85"/>
      <c r="B723" s="85"/>
      <c r="C723" s="86"/>
      <c r="D723" s="87"/>
      <c r="E723" s="88"/>
      <c r="F723" s="89"/>
      <c r="G723" s="90"/>
      <c r="H723" s="90"/>
      <c r="I723" s="91"/>
      <c r="J723" s="92"/>
      <c r="K723" s="93">
        <f t="shared" si="11"/>
        <v>0</v>
      </c>
    </row>
    <row r="724" spans="1:11" x14ac:dyDescent="0.25">
      <c r="A724" s="85"/>
      <c r="B724" s="85"/>
      <c r="C724" s="86"/>
      <c r="D724" s="87"/>
      <c r="E724" s="88"/>
      <c r="F724" s="89"/>
      <c r="G724" s="90"/>
      <c r="H724" s="90"/>
      <c r="I724" s="91"/>
      <c r="J724" s="92"/>
      <c r="K724" s="93">
        <f t="shared" si="11"/>
        <v>0</v>
      </c>
    </row>
    <row r="725" spans="1:11" x14ac:dyDescent="0.25">
      <c r="A725" s="85"/>
      <c r="B725" s="85"/>
      <c r="C725" s="86"/>
      <c r="D725" s="87"/>
      <c r="E725" s="88"/>
      <c r="F725" s="89"/>
      <c r="G725" s="90"/>
      <c r="H725" s="90"/>
      <c r="I725" s="91"/>
      <c r="J725" s="92"/>
      <c r="K725" s="93">
        <f t="shared" si="11"/>
        <v>0</v>
      </c>
    </row>
    <row r="726" spans="1:11" x14ac:dyDescent="0.25">
      <c r="A726" s="85"/>
      <c r="B726" s="85"/>
      <c r="C726" s="86"/>
      <c r="D726" s="87"/>
      <c r="E726" s="88"/>
      <c r="F726" s="89"/>
      <c r="G726" s="90"/>
      <c r="H726" s="90"/>
      <c r="I726" s="91"/>
      <c r="J726" s="92"/>
      <c r="K726" s="93">
        <f t="shared" si="11"/>
        <v>0</v>
      </c>
    </row>
    <row r="727" spans="1:11" x14ac:dyDescent="0.25">
      <c r="A727" s="85"/>
      <c r="B727" s="85"/>
      <c r="C727" s="86"/>
      <c r="D727" s="87"/>
      <c r="E727" s="88"/>
      <c r="F727" s="89"/>
      <c r="G727" s="90"/>
      <c r="H727" s="90"/>
      <c r="I727" s="91"/>
      <c r="J727" s="92"/>
      <c r="K727" s="93">
        <f t="shared" si="11"/>
        <v>0</v>
      </c>
    </row>
    <row r="728" spans="1:11" x14ac:dyDescent="0.25">
      <c r="A728" s="85"/>
      <c r="B728" s="85"/>
      <c r="C728" s="86"/>
      <c r="D728" s="87"/>
      <c r="E728" s="88"/>
      <c r="F728" s="89"/>
      <c r="G728" s="90"/>
      <c r="H728" s="90"/>
      <c r="I728" s="91"/>
      <c r="J728" s="92"/>
      <c r="K728" s="93">
        <f t="shared" si="11"/>
        <v>0</v>
      </c>
    </row>
    <row r="729" spans="1:11" x14ac:dyDescent="0.25">
      <c r="A729" s="85"/>
      <c r="B729" s="85"/>
      <c r="C729" s="86"/>
      <c r="D729" s="87"/>
      <c r="E729" s="88"/>
      <c r="F729" s="89"/>
      <c r="G729" s="90"/>
      <c r="H729" s="90"/>
      <c r="I729" s="91"/>
      <c r="J729" s="92"/>
      <c r="K729" s="93">
        <f t="shared" si="11"/>
        <v>0</v>
      </c>
    </row>
    <row r="730" spans="1:11" x14ac:dyDescent="0.25">
      <c r="A730" s="85"/>
      <c r="B730" s="85"/>
      <c r="C730" s="86"/>
      <c r="D730" s="87"/>
      <c r="E730" s="88"/>
      <c r="F730" s="89"/>
      <c r="G730" s="90"/>
      <c r="H730" s="90"/>
      <c r="I730" s="91"/>
      <c r="J730" s="92"/>
      <c r="K730" s="93">
        <f t="shared" si="11"/>
        <v>0</v>
      </c>
    </row>
    <row r="731" spans="1:11" x14ac:dyDescent="0.25">
      <c r="A731" s="85"/>
      <c r="B731" s="85"/>
      <c r="C731" s="86"/>
      <c r="D731" s="87"/>
      <c r="E731" s="88"/>
      <c r="F731" s="89"/>
      <c r="G731" s="90"/>
      <c r="H731" s="90"/>
      <c r="I731" s="91"/>
      <c r="J731" s="92"/>
      <c r="K731" s="93">
        <f t="shared" si="11"/>
        <v>0</v>
      </c>
    </row>
    <row r="732" spans="1:11" x14ac:dyDescent="0.25">
      <c r="A732" s="85"/>
      <c r="B732" s="85"/>
      <c r="C732" s="86"/>
      <c r="D732" s="87"/>
      <c r="E732" s="88"/>
      <c r="F732" s="89"/>
      <c r="G732" s="90"/>
      <c r="H732" s="90"/>
      <c r="I732" s="91"/>
      <c r="J732" s="92"/>
      <c r="K732" s="93">
        <f t="shared" si="11"/>
        <v>0</v>
      </c>
    </row>
    <row r="733" spans="1:11" x14ac:dyDescent="0.25">
      <c r="A733" s="85"/>
      <c r="B733" s="85"/>
      <c r="C733" s="86"/>
      <c r="D733" s="87"/>
      <c r="E733" s="88"/>
      <c r="F733" s="89"/>
      <c r="G733" s="90"/>
      <c r="H733" s="90"/>
      <c r="I733" s="91"/>
      <c r="J733" s="92"/>
      <c r="K733" s="93">
        <f t="shared" si="11"/>
        <v>0</v>
      </c>
    </row>
    <row r="734" spans="1:11" x14ac:dyDescent="0.25">
      <c r="A734" s="85"/>
      <c r="B734" s="85"/>
      <c r="C734" s="86"/>
      <c r="D734" s="87"/>
      <c r="E734" s="88"/>
      <c r="F734" s="89"/>
      <c r="G734" s="90"/>
      <c r="H734" s="90"/>
      <c r="I734" s="91"/>
      <c r="J734" s="92"/>
      <c r="K734" s="93">
        <f t="shared" si="11"/>
        <v>0</v>
      </c>
    </row>
    <row r="735" spans="1:11" x14ac:dyDescent="0.25">
      <c r="A735" s="85"/>
      <c r="B735" s="85"/>
      <c r="C735" s="86"/>
      <c r="D735" s="87"/>
      <c r="E735" s="88"/>
      <c r="F735" s="89"/>
      <c r="G735" s="90"/>
      <c r="H735" s="90"/>
      <c r="I735" s="91"/>
      <c r="J735" s="92"/>
      <c r="K735" s="93">
        <f t="shared" si="11"/>
        <v>0</v>
      </c>
    </row>
    <row r="736" spans="1:11" x14ac:dyDescent="0.25">
      <c r="A736" s="85"/>
      <c r="B736" s="85"/>
      <c r="C736" s="86"/>
      <c r="D736" s="87"/>
      <c r="E736" s="88"/>
      <c r="F736" s="89"/>
      <c r="G736" s="90"/>
      <c r="H736" s="90"/>
      <c r="I736" s="91"/>
      <c r="J736" s="92"/>
      <c r="K736" s="93">
        <f t="shared" si="11"/>
        <v>0</v>
      </c>
    </row>
    <row r="737" spans="1:11" x14ac:dyDescent="0.25">
      <c r="A737" s="85"/>
      <c r="B737" s="85"/>
      <c r="C737" s="86"/>
      <c r="D737" s="87"/>
      <c r="E737" s="88"/>
      <c r="F737" s="89"/>
      <c r="G737" s="90"/>
      <c r="H737" s="90"/>
      <c r="I737" s="91"/>
      <c r="J737" s="92"/>
      <c r="K737" s="93">
        <f t="shared" si="11"/>
        <v>0</v>
      </c>
    </row>
    <row r="738" spans="1:11" x14ac:dyDescent="0.25">
      <c r="A738" s="85"/>
      <c r="B738" s="85"/>
      <c r="C738" s="86"/>
      <c r="D738" s="87"/>
      <c r="E738" s="88"/>
      <c r="F738" s="89"/>
      <c r="G738" s="90"/>
      <c r="H738" s="90"/>
      <c r="I738" s="91"/>
      <c r="J738" s="92"/>
      <c r="K738" s="93">
        <f t="shared" si="11"/>
        <v>0</v>
      </c>
    </row>
    <row r="739" spans="1:11" x14ac:dyDescent="0.25">
      <c r="A739" s="85"/>
      <c r="B739" s="85"/>
      <c r="C739" s="86"/>
      <c r="D739" s="87"/>
      <c r="E739" s="88"/>
      <c r="F739" s="89"/>
      <c r="G739" s="90"/>
      <c r="H739" s="90"/>
      <c r="I739" s="91"/>
      <c r="J739" s="92"/>
      <c r="K739" s="93">
        <f t="shared" si="11"/>
        <v>0</v>
      </c>
    </row>
    <row r="740" spans="1:11" x14ac:dyDescent="0.25">
      <c r="A740" s="85"/>
      <c r="B740" s="85"/>
      <c r="C740" s="86"/>
      <c r="D740" s="87"/>
      <c r="E740" s="88"/>
      <c r="F740" s="89"/>
      <c r="G740" s="90"/>
      <c r="H740" s="90"/>
      <c r="I740" s="91"/>
      <c r="J740" s="92"/>
      <c r="K740" s="93">
        <f t="shared" si="11"/>
        <v>0</v>
      </c>
    </row>
    <row r="741" spans="1:11" x14ac:dyDescent="0.25">
      <c r="A741" s="85"/>
      <c r="B741" s="85"/>
      <c r="C741" s="86"/>
      <c r="D741" s="87"/>
      <c r="E741" s="88"/>
      <c r="F741" s="89"/>
      <c r="G741" s="90"/>
      <c r="H741" s="90"/>
      <c r="I741" s="91"/>
      <c r="J741" s="92"/>
      <c r="K741" s="93">
        <f t="shared" si="11"/>
        <v>0</v>
      </c>
    </row>
    <row r="742" spans="1:11" x14ac:dyDescent="0.25">
      <c r="A742" s="85"/>
      <c r="B742" s="85"/>
      <c r="C742" s="86"/>
      <c r="D742" s="87"/>
      <c r="E742" s="88"/>
      <c r="F742" s="89"/>
      <c r="G742" s="90"/>
      <c r="H742" s="90"/>
      <c r="I742" s="91"/>
      <c r="J742" s="92"/>
      <c r="K742" s="93">
        <f t="shared" si="11"/>
        <v>0</v>
      </c>
    </row>
    <row r="743" spans="1:11" x14ac:dyDescent="0.25">
      <c r="A743" s="85"/>
      <c r="B743" s="85"/>
      <c r="C743" s="86"/>
      <c r="D743" s="87"/>
      <c r="E743" s="88"/>
      <c r="F743" s="89"/>
      <c r="G743" s="90"/>
      <c r="H743" s="90"/>
      <c r="I743" s="91"/>
      <c r="J743" s="92"/>
      <c r="K743" s="93">
        <f t="shared" si="11"/>
        <v>0</v>
      </c>
    </row>
    <row r="744" spans="1:11" x14ac:dyDescent="0.25">
      <c r="A744" s="85"/>
      <c r="B744" s="85"/>
      <c r="C744" s="86"/>
      <c r="D744" s="87"/>
      <c r="E744" s="88"/>
      <c r="F744" s="89"/>
      <c r="G744" s="90"/>
      <c r="H744" s="90"/>
      <c r="I744" s="91"/>
      <c r="J744" s="92"/>
      <c r="K744" s="93">
        <f t="shared" si="11"/>
        <v>0</v>
      </c>
    </row>
    <row r="745" spans="1:11" x14ac:dyDescent="0.25">
      <c r="A745" s="85"/>
      <c r="B745" s="85"/>
      <c r="C745" s="86"/>
      <c r="D745" s="87"/>
      <c r="E745" s="88"/>
      <c r="F745" s="89"/>
      <c r="G745" s="90"/>
      <c r="H745" s="90"/>
      <c r="I745" s="91"/>
      <c r="J745" s="92"/>
      <c r="K745" s="93">
        <f t="shared" si="11"/>
        <v>0</v>
      </c>
    </row>
    <row r="746" spans="1:11" x14ac:dyDescent="0.25">
      <c r="A746" s="85"/>
      <c r="B746" s="85"/>
      <c r="C746" s="86"/>
      <c r="D746" s="87"/>
      <c r="E746" s="88"/>
      <c r="F746" s="89"/>
      <c r="G746" s="90"/>
      <c r="H746" s="90"/>
      <c r="I746" s="91"/>
      <c r="J746" s="92"/>
      <c r="K746" s="93">
        <f t="shared" si="11"/>
        <v>0</v>
      </c>
    </row>
    <row r="747" spans="1:11" x14ac:dyDescent="0.25">
      <c r="A747" s="85"/>
      <c r="B747" s="85"/>
      <c r="C747" s="86"/>
      <c r="D747" s="87"/>
      <c r="E747" s="88"/>
      <c r="F747" s="89"/>
      <c r="G747" s="90"/>
      <c r="H747" s="90"/>
      <c r="I747" s="91"/>
      <c r="J747" s="92"/>
      <c r="K747" s="93">
        <f t="shared" si="11"/>
        <v>0</v>
      </c>
    </row>
    <row r="748" spans="1:11" x14ac:dyDescent="0.25">
      <c r="A748" s="85"/>
      <c r="B748" s="85"/>
      <c r="C748" s="86"/>
      <c r="D748" s="87"/>
      <c r="E748" s="88"/>
      <c r="F748" s="89"/>
      <c r="G748" s="90"/>
      <c r="H748" s="90"/>
      <c r="I748" s="91"/>
      <c r="J748" s="92"/>
      <c r="K748" s="93">
        <f t="shared" si="11"/>
        <v>0</v>
      </c>
    </row>
    <row r="749" spans="1:11" x14ac:dyDescent="0.25">
      <c r="A749" s="85"/>
      <c r="B749" s="85"/>
      <c r="C749" s="86"/>
      <c r="D749" s="87"/>
      <c r="E749" s="88"/>
      <c r="F749" s="89"/>
      <c r="G749" s="90"/>
      <c r="H749" s="90"/>
      <c r="I749" s="91"/>
      <c r="J749" s="92"/>
      <c r="K749" s="93">
        <f t="shared" si="11"/>
        <v>0</v>
      </c>
    </row>
    <row r="750" spans="1:11" x14ac:dyDescent="0.25">
      <c r="A750" s="85"/>
      <c r="B750" s="85"/>
      <c r="C750" s="86"/>
      <c r="D750" s="87"/>
      <c r="E750" s="88"/>
      <c r="F750" s="89"/>
      <c r="G750" s="90"/>
      <c r="H750" s="90"/>
      <c r="I750" s="91"/>
      <c r="J750" s="92"/>
      <c r="K750" s="93">
        <f t="shared" si="11"/>
        <v>0</v>
      </c>
    </row>
    <row r="751" spans="1:11" x14ac:dyDescent="0.25">
      <c r="A751" s="85"/>
      <c r="B751" s="85"/>
      <c r="C751" s="86"/>
      <c r="D751" s="87"/>
      <c r="E751" s="88"/>
      <c r="F751" s="89"/>
      <c r="G751" s="90"/>
      <c r="H751" s="90"/>
      <c r="I751" s="91"/>
      <c r="J751" s="92"/>
      <c r="K751" s="93">
        <f t="shared" si="11"/>
        <v>0</v>
      </c>
    </row>
    <row r="752" spans="1:11" x14ac:dyDescent="0.25">
      <c r="A752" s="85"/>
      <c r="B752" s="85"/>
      <c r="C752" s="86"/>
      <c r="D752" s="87"/>
      <c r="E752" s="88"/>
      <c r="F752" s="89"/>
      <c r="G752" s="90"/>
      <c r="H752" s="90"/>
      <c r="I752" s="91"/>
      <c r="J752" s="92"/>
      <c r="K752" s="93">
        <f t="shared" si="11"/>
        <v>0</v>
      </c>
    </row>
    <row r="753" spans="1:11" x14ac:dyDescent="0.25">
      <c r="A753" s="85"/>
      <c r="B753" s="85"/>
      <c r="C753" s="86"/>
      <c r="D753" s="87"/>
      <c r="E753" s="88"/>
      <c r="F753" s="89"/>
      <c r="G753" s="90"/>
      <c r="H753" s="90"/>
      <c r="I753" s="91"/>
      <c r="J753" s="92"/>
      <c r="K753" s="93">
        <f t="shared" si="11"/>
        <v>0</v>
      </c>
    </row>
    <row r="754" spans="1:11" x14ac:dyDescent="0.25">
      <c r="A754" s="85"/>
      <c r="B754" s="85"/>
      <c r="C754" s="86"/>
      <c r="D754" s="87"/>
      <c r="E754" s="88"/>
      <c r="F754" s="89"/>
      <c r="G754" s="90"/>
      <c r="H754" s="90"/>
      <c r="I754" s="91"/>
      <c r="J754" s="92"/>
      <c r="K754" s="93">
        <f t="shared" si="11"/>
        <v>0</v>
      </c>
    </row>
    <row r="755" spans="1:11" x14ac:dyDescent="0.25">
      <c r="A755" s="85"/>
      <c r="B755" s="85"/>
      <c r="C755" s="86"/>
      <c r="D755" s="87"/>
      <c r="E755" s="88"/>
      <c r="F755" s="89"/>
      <c r="G755" s="90"/>
      <c r="H755" s="90"/>
      <c r="I755" s="91"/>
      <c r="J755" s="92"/>
      <c r="K755" s="93">
        <f t="shared" si="11"/>
        <v>0</v>
      </c>
    </row>
    <row r="756" spans="1:11" x14ac:dyDescent="0.25">
      <c r="A756" s="85"/>
      <c r="B756" s="85"/>
      <c r="C756" s="86"/>
      <c r="D756" s="87"/>
      <c r="E756" s="88"/>
      <c r="F756" s="89"/>
      <c r="G756" s="90"/>
      <c r="H756" s="90"/>
      <c r="I756" s="91"/>
      <c r="J756" s="92"/>
      <c r="K756" s="93">
        <f t="shared" si="11"/>
        <v>0</v>
      </c>
    </row>
    <row r="757" spans="1:11" x14ac:dyDescent="0.25">
      <c r="A757" s="85"/>
      <c r="B757" s="85"/>
      <c r="C757" s="86"/>
      <c r="D757" s="87"/>
      <c r="E757" s="88"/>
      <c r="F757" s="89"/>
      <c r="G757" s="90"/>
      <c r="H757" s="90"/>
      <c r="I757" s="91"/>
      <c r="J757" s="92"/>
      <c r="K757" s="93">
        <f t="shared" si="11"/>
        <v>0</v>
      </c>
    </row>
    <row r="758" spans="1:11" x14ac:dyDescent="0.25">
      <c r="A758" s="85"/>
      <c r="B758" s="85"/>
      <c r="C758" s="86"/>
      <c r="D758" s="87"/>
      <c r="E758" s="88"/>
      <c r="F758" s="89"/>
      <c r="G758" s="90"/>
      <c r="H758" s="90"/>
      <c r="I758" s="91"/>
      <c r="J758" s="92"/>
      <c r="K758" s="93">
        <f t="shared" si="11"/>
        <v>0</v>
      </c>
    </row>
    <row r="759" spans="1:11" x14ac:dyDescent="0.25">
      <c r="A759" s="85"/>
      <c r="B759" s="85"/>
      <c r="C759" s="86"/>
      <c r="D759" s="87"/>
      <c r="E759" s="88"/>
      <c r="F759" s="89"/>
      <c r="G759" s="90"/>
      <c r="H759" s="90"/>
      <c r="I759" s="91"/>
      <c r="J759" s="92"/>
      <c r="K759" s="93">
        <f t="shared" si="11"/>
        <v>0</v>
      </c>
    </row>
    <row r="760" spans="1:11" x14ac:dyDescent="0.25">
      <c r="A760" s="85"/>
      <c r="B760" s="85"/>
      <c r="C760" s="86"/>
      <c r="D760" s="87"/>
      <c r="E760" s="88"/>
      <c r="F760" s="89"/>
      <c r="G760" s="90"/>
      <c r="H760" s="90"/>
      <c r="I760" s="91"/>
      <c r="J760" s="92"/>
      <c r="K760" s="93">
        <f t="shared" si="11"/>
        <v>0</v>
      </c>
    </row>
    <row r="761" spans="1:11" x14ac:dyDescent="0.25">
      <c r="A761" s="85"/>
      <c r="B761" s="85"/>
      <c r="C761" s="86"/>
      <c r="D761" s="87"/>
      <c r="E761" s="88"/>
      <c r="F761" s="89"/>
      <c r="G761" s="90"/>
      <c r="H761" s="90"/>
      <c r="I761" s="91"/>
      <c r="J761" s="92"/>
      <c r="K761" s="93">
        <f t="shared" si="11"/>
        <v>0</v>
      </c>
    </row>
    <row r="762" spans="1:11" x14ac:dyDescent="0.25">
      <c r="A762" s="85"/>
      <c r="B762" s="85"/>
      <c r="C762" s="86"/>
      <c r="D762" s="87"/>
      <c r="E762" s="88"/>
      <c r="F762" s="89"/>
      <c r="G762" s="90"/>
      <c r="H762" s="90"/>
      <c r="I762" s="91"/>
      <c r="J762" s="92"/>
      <c r="K762" s="93">
        <f t="shared" si="11"/>
        <v>0</v>
      </c>
    </row>
    <row r="763" spans="1:11" x14ac:dyDescent="0.25">
      <c r="A763" s="85"/>
      <c r="B763" s="85"/>
      <c r="C763" s="86"/>
      <c r="D763" s="87"/>
      <c r="E763" s="88"/>
      <c r="F763" s="89"/>
      <c r="G763" s="90"/>
      <c r="H763" s="90"/>
      <c r="I763" s="91"/>
      <c r="J763" s="92"/>
      <c r="K763" s="93">
        <f t="shared" si="11"/>
        <v>0</v>
      </c>
    </row>
    <row r="764" spans="1:11" x14ac:dyDescent="0.25">
      <c r="A764" s="85"/>
      <c r="B764" s="85"/>
      <c r="C764" s="86"/>
      <c r="D764" s="87"/>
      <c r="E764" s="88"/>
      <c r="F764" s="89"/>
      <c r="G764" s="90"/>
      <c r="H764" s="90"/>
      <c r="I764" s="91"/>
      <c r="J764" s="92"/>
      <c r="K764" s="93">
        <f t="shared" si="11"/>
        <v>0</v>
      </c>
    </row>
    <row r="765" spans="1:11" x14ac:dyDescent="0.25">
      <c r="A765" s="85"/>
      <c r="B765" s="85"/>
      <c r="C765" s="86"/>
      <c r="D765" s="87"/>
      <c r="E765" s="88"/>
      <c r="F765" s="89"/>
      <c r="G765" s="90"/>
      <c r="H765" s="90"/>
      <c r="I765" s="91"/>
      <c r="J765" s="92"/>
      <c r="K765" s="93">
        <f t="shared" si="11"/>
        <v>0</v>
      </c>
    </row>
    <row r="766" spans="1:11" x14ac:dyDescent="0.25">
      <c r="A766" s="85"/>
      <c r="B766" s="85"/>
      <c r="C766" s="86"/>
      <c r="D766" s="87"/>
      <c r="E766" s="88"/>
      <c r="F766" s="89"/>
      <c r="G766" s="90"/>
      <c r="H766" s="90"/>
      <c r="I766" s="91"/>
      <c r="J766" s="92"/>
      <c r="K766" s="93">
        <f t="shared" si="11"/>
        <v>0</v>
      </c>
    </row>
    <row r="767" spans="1:11" x14ac:dyDescent="0.25">
      <c r="A767" s="85"/>
      <c r="B767" s="85"/>
      <c r="C767" s="86"/>
      <c r="D767" s="87"/>
      <c r="E767" s="88"/>
      <c r="F767" s="89"/>
      <c r="G767" s="90"/>
      <c r="H767" s="90"/>
      <c r="I767" s="91"/>
      <c r="J767" s="92"/>
      <c r="K767" s="93">
        <f t="shared" si="11"/>
        <v>0</v>
      </c>
    </row>
    <row r="768" spans="1:11" x14ac:dyDescent="0.25">
      <c r="A768" s="85"/>
      <c r="B768" s="85"/>
      <c r="C768" s="86"/>
      <c r="D768" s="87"/>
      <c r="E768" s="88"/>
      <c r="F768" s="89"/>
      <c r="G768" s="90"/>
      <c r="H768" s="90"/>
      <c r="I768" s="91"/>
      <c r="J768" s="92"/>
      <c r="K768" s="93">
        <f t="shared" si="11"/>
        <v>0</v>
      </c>
    </row>
    <row r="769" spans="1:11" x14ac:dyDescent="0.25">
      <c r="A769" s="85"/>
      <c r="B769" s="85"/>
      <c r="C769" s="86"/>
      <c r="D769" s="87"/>
      <c r="E769" s="88"/>
      <c r="F769" s="89"/>
      <c r="G769" s="90"/>
      <c r="H769" s="90"/>
      <c r="I769" s="91"/>
      <c r="J769" s="92"/>
      <c r="K769" s="93">
        <f t="shared" si="11"/>
        <v>0</v>
      </c>
    </row>
    <row r="770" spans="1:11" x14ac:dyDescent="0.25">
      <c r="A770" s="85"/>
      <c r="B770" s="85"/>
      <c r="C770" s="86"/>
      <c r="D770" s="87"/>
      <c r="E770" s="88"/>
      <c r="F770" s="89"/>
      <c r="G770" s="90"/>
      <c r="H770" s="90"/>
      <c r="I770" s="91"/>
      <c r="J770" s="92"/>
      <c r="K770" s="93">
        <f t="shared" si="11"/>
        <v>0</v>
      </c>
    </row>
    <row r="771" spans="1:11" x14ac:dyDescent="0.25">
      <c r="A771" s="85"/>
      <c r="B771" s="85"/>
      <c r="C771" s="86"/>
      <c r="D771" s="87"/>
      <c r="E771" s="88"/>
      <c r="F771" s="89"/>
      <c r="G771" s="90"/>
      <c r="H771" s="90"/>
      <c r="I771" s="91"/>
      <c r="J771" s="92"/>
      <c r="K771" s="93">
        <f t="shared" si="11"/>
        <v>0</v>
      </c>
    </row>
    <row r="772" spans="1:11" x14ac:dyDescent="0.25">
      <c r="A772" s="85"/>
      <c r="B772" s="85"/>
      <c r="C772" s="86"/>
      <c r="D772" s="87"/>
      <c r="E772" s="88"/>
      <c r="F772" s="89"/>
      <c r="G772" s="90"/>
      <c r="H772" s="90"/>
      <c r="I772" s="91"/>
      <c r="J772" s="92"/>
      <c r="K772" s="93">
        <f t="shared" si="11"/>
        <v>0</v>
      </c>
    </row>
    <row r="773" spans="1:11" x14ac:dyDescent="0.25">
      <c r="A773" s="85"/>
      <c r="B773" s="85"/>
      <c r="C773" s="86"/>
      <c r="D773" s="87"/>
      <c r="E773" s="88"/>
      <c r="F773" s="89"/>
      <c r="G773" s="90"/>
      <c r="H773" s="90"/>
      <c r="I773" s="91"/>
      <c r="J773" s="92"/>
      <c r="K773" s="93">
        <f t="shared" si="11"/>
        <v>0</v>
      </c>
    </row>
    <row r="774" spans="1:11" x14ac:dyDescent="0.25">
      <c r="A774" s="85"/>
      <c r="B774" s="85"/>
      <c r="C774" s="86"/>
      <c r="D774" s="87"/>
      <c r="E774" s="88"/>
      <c r="F774" s="89"/>
      <c r="G774" s="90"/>
      <c r="H774" s="90"/>
      <c r="I774" s="91"/>
      <c r="J774" s="92"/>
      <c r="K774" s="93">
        <f t="shared" si="11"/>
        <v>0</v>
      </c>
    </row>
    <row r="775" spans="1:11" x14ac:dyDescent="0.25">
      <c r="A775" s="85"/>
      <c r="B775" s="85"/>
      <c r="C775" s="86"/>
      <c r="D775" s="87"/>
      <c r="E775" s="88"/>
      <c r="F775" s="89"/>
      <c r="G775" s="90"/>
      <c r="H775" s="90"/>
      <c r="I775" s="91"/>
      <c r="J775" s="92"/>
      <c r="K775" s="93">
        <f t="shared" si="11"/>
        <v>0</v>
      </c>
    </row>
    <row r="776" spans="1:11" x14ac:dyDescent="0.25">
      <c r="A776" s="85"/>
      <c r="B776" s="85"/>
      <c r="C776" s="86"/>
      <c r="D776" s="87"/>
      <c r="E776" s="88"/>
      <c r="F776" s="89"/>
      <c r="G776" s="90"/>
      <c r="H776" s="90"/>
      <c r="I776" s="91"/>
      <c r="J776" s="92"/>
      <c r="K776" s="93">
        <f t="shared" si="11"/>
        <v>0</v>
      </c>
    </row>
    <row r="777" spans="1:11" x14ac:dyDescent="0.25">
      <c r="A777" s="85"/>
      <c r="B777" s="85"/>
      <c r="C777" s="86"/>
      <c r="D777" s="87"/>
      <c r="E777" s="88"/>
      <c r="F777" s="89"/>
      <c r="G777" s="90"/>
      <c r="H777" s="90"/>
      <c r="I777" s="91"/>
      <c r="J777" s="92"/>
      <c r="K777" s="93">
        <f t="shared" si="11"/>
        <v>0</v>
      </c>
    </row>
    <row r="778" spans="1:11" x14ac:dyDescent="0.25">
      <c r="A778" s="85"/>
      <c r="B778" s="85"/>
      <c r="C778" s="86"/>
      <c r="D778" s="87"/>
      <c r="E778" s="88"/>
      <c r="F778" s="89"/>
      <c r="G778" s="90"/>
      <c r="H778" s="90"/>
      <c r="I778" s="91"/>
      <c r="J778" s="92"/>
      <c r="K778" s="93">
        <f t="shared" si="11"/>
        <v>0</v>
      </c>
    </row>
    <row r="779" spans="1:11" x14ac:dyDescent="0.25">
      <c r="A779" s="85"/>
      <c r="B779" s="85"/>
      <c r="C779" s="86"/>
      <c r="D779" s="87"/>
      <c r="E779" s="88"/>
      <c r="F779" s="89"/>
      <c r="G779" s="90"/>
      <c r="H779" s="90"/>
      <c r="I779" s="91"/>
      <c r="J779" s="92"/>
      <c r="K779" s="93">
        <f t="shared" si="11"/>
        <v>0</v>
      </c>
    </row>
    <row r="780" spans="1:11" x14ac:dyDescent="0.25">
      <c r="A780" s="85"/>
      <c r="B780" s="85"/>
      <c r="C780" s="86"/>
      <c r="D780" s="87"/>
      <c r="E780" s="88"/>
      <c r="F780" s="89"/>
      <c r="G780" s="90"/>
      <c r="H780" s="90"/>
      <c r="I780" s="91"/>
      <c r="J780" s="92"/>
      <c r="K780" s="93">
        <f t="shared" si="11"/>
        <v>0</v>
      </c>
    </row>
    <row r="781" spans="1:11" x14ac:dyDescent="0.25">
      <c r="A781" s="85"/>
      <c r="B781" s="85"/>
      <c r="C781" s="86"/>
      <c r="D781" s="87"/>
      <c r="E781" s="88"/>
      <c r="F781" s="89"/>
      <c r="G781" s="90"/>
      <c r="H781" s="90"/>
      <c r="I781" s="91"/>
      <c r="J781" s="92"/>
      <c r="K781" s="93">
        <f t="shared" si="11"/>
        <v>0</v>
      </c>
    </row>
    <row r="782" spans="1:11" x14ac:dyDescent="0.25">
      <c r="A782" s="85"/>
      <c r="B782" s="85"/>
      <c r="C782" s="86"/>
      <c r="D782" s="87"/>
      <c r="E782" s="88"/>
      <c r="F782" s="89"/>
      <c r="G782" s="90"/>
      <c r="H782" s="90"/>
      <c r="I782" s="91"/>
      <c r="J782" s="92"/>
      <c r="K782" s="93">
        <f t="shared" si="11"/>
        <v>0</v>
      </c>
    </row>
    <row r="783" spans="1:11" x14ac:dyDescent="0.25">
      <c r="A783" s="85"/>
      <c r="B783" s="85"/>
      <c r="C783" s="86"/>
      <c r="D783" s="87"/>
      <c r="E783" s="88"/>
      <c r="F783" s="89"/>
      <c r="G783" s="90"/>
      <c r="H783" s="90"/>
      <c r="I783" s="91"/>
      <c r="J783" s="92"/>
      <c r="K783" s="93">
        <f t="shared" si="11"/>
        <v>0</v>
      </c>
    </row>
    <row r="784" spans="1:11" x14ac:dyDescent="0.25">
      <c r="A784" s="85"/>
      <c r="B784" s="85"/>
      <c r="C784" s="86"/>
      <c r="D784" s="87"/>
      <c r="E784" s="88"/>
      <c r="F784" s="89"/>
      <c r="G784" s="90"/>
      <c r="H784" s="90"/>
      <c r="I784" s="91"/>
      <c r="J784" s="92"/>
      <c r="K784" s="93">
        <f t="shared" si="11"/>
        <v>0</v>
      </c>
    </row>
    <row r="785" spans="1:11" x14ac:dyDescent="0.25">
      <c r="A785" s="85"/>
      <c r="B785" s="85"/>
      <c r="C785" s="86"/>
      <c r="D785" s="87"/>
      <c r="E785" s="88"/>
      <c r="F785" s="89"/>
      <c r="G785" s="90"/>
      <c r="H785" s="90"/>
      <c r="I785" s="91"/>
      <c r="J785" s="92"/>
      <c r="K785" s="93">
        <f t="shared" si="11"/>
        <v>0</v>
      </c>
    </row>
    <row r="786" spans="1:11" x14ac:dyDescent="0.25">
      <c r="A786" s="85"/>
      <c r="B786" s="85"/>
      <c r="C786" s="86"/>
      <c r="D786" s="87"/>
      <c r="E786" s="88"/>
      <c r="F786" s="89"/>
      <c r="G786" s="90"/>
      <c r="H786" s="90"/>
      <c r="I786" s="91"/>
      <c r="J786" s="92"/>
      <c r="K786" s="93">
        <f t="shared" ref="K786:K849" si="12">+J786*I786</f>
        <v>0</v>
      </c>
    </row>
    <row r="787" spans="1:11" x14ac:dyDescent="0.25">
      <c r="A787" s="85"/>
      <c r="B787" s="85"/>
      <c r="C787" s="86"/>
      <c r="D787" s="87"/>
      <c r="E787" s="88"/>
      <c r="F787" s="89"/>
      <c r="G787" s="90"/>
      <c r="H787" s="90"/>
      <c r="I787" s="91"/>
      <c r="J787" s="92"/>
      <c r="K787" s="93">
        <f t="shared" si="12"/>
        <v>0</v>
      </c>
    </row>
    <row r="788" spans="1:11" x14ac:dyDescent="0.25">
      <c r="A788" s="85"/>
      <c r="B788" s="85"/>
      <c r="C788" s="86"/>
      <c r="D788" s="87"/>
      <c r="E788" s="88"/>
      <c r="F788" s="89"/>
      <c r="G788" s="90"/>
      <c r="H788" s="90"/>
      <c r="I788" s="91"/>
      <c r="J788" s="92"/>
      <c r="K788" s="93">
        <f t="shared" si="12"/>
        <v>0</v>
      </c>
    </row>
    <row r="789" spans="1:11" x14ac:dyDescent="0.25">
      <c r="A789" s="85"/>
      <c r="B789" s="85"/>
      <c r="C789" s="86"/>
      <c r="D789" s="87"/>
      <c r="E789" s="88"/>
      <c r="F789" s="89"/>
      <c r="G789" s="90"/>
      <c r="H789" s="90"/>
      <c r="I789" s="91"/>
      <c r="J789" s="92"/>
      <c r="K789" s="93">
        <f t="shared" si="12"/>
        <v>0</v>
      </c>
    </row>
    <row r="790" spans="1:11" x14ac:dyDescent="0.25">
      <c r="A790" s="85"/>
      <c r="B790" s="85"/>
      <c r="C790" s="86"/>
      <c r="D790" s="87"/>
      <c r="E790" s="88"/>
      <c r="F790" s="89"/>
      <c r="G790" s="90"/>
      <c r="H790" s="90"/>
      <c r="I790" s="91"/>
      <c r="J790" s="92"/>
      <c r="K790" s="93">
        <f t="shared" si="12"/>
        <v>0</v>
      </c>
    </row>
    <row r="791" spans="1:11" x14ac:dyDescent="0.25">
      <c r="A791" s="85"/>
      <c r="B791" s="85"/>
      <c r="C791" s="86"/>
      <c r="D791" s="87"/>
      <c r="E791" s="88"/>
      <c r="F791" s="89"/>
      <c r="G791" s="90"/>
      <c r="H791" s="90"/>
      <c r="I791" s="91"/>
      <c r="J791" s="92"/>
      <c r="K791" s="93">
        <f t="shared" si="12"/>
        <v>0</v>
      </c>
    </row>
    <row r="792" spans="1:11" x14ac:dyDescent="0.25">
      <c r="A792" s="85"/>
      <c r="B792" s="85"/>
      <c r="C792" s="86"/>
      <c r="D792" s="87"/>
      <c r="E792" s="88"/>
      <c r="F792" s="89"/>
      <c r="G792" s="90"/>
      <c r="H792" s="90"/>
      <c r="I792" s="91"/>
      <c r="J792" s="92"/>
      <c r="K792" s="93">
        <f t="shared" si="12"/>
        <v>0</v>
      </c>
    </row>
    <row r="793" spans="1:11" x14ac:dyDescent="0.25">
      <c r="A793" s="85"/>
      <c r="B793" s="85"/>
      <c r="C793" s="86"/>
      <c r="D793" s="87"/>
      <c r="E793" s="88"/>
      <c r="F793" s="89"/>
      <c r="G793" s="90"/>
      <c r="H793" s="90"/>
      <c r="I793" s="91"/>
      <c r="J793" s="92"/>
      <c r="K793" s="93">
        <f t="shared" si="12"/>
        <v>0</v>
      </c>
    </row>
    <row r="794" spans="1:11" x14ac:dyDescent="0.25">
      <c r="A794" s="85"/>
      <c r="B794" s="85"/>
      <c r="C794" s="86"/>
      <c r="D794" s="87"/>
      <c r="E794" s="88"/>
      <c r="F794" s="89"/>
      <c r="G794" s="90"/>
      <c r="H794" s="90"/>
      <c r="I794" s="91"/>
      <c r="J794" s="92"/>
      <c r="K794" s="93">
        <f t="shared" si="12"/>
        <v>0</v>
      </c>
    </row>
    <row r="795" spans="1:11" x14ac:dyDescent="0.25">
      <c r="A795" s="85"/>
      <c r="B795" s="85"/>
      <c r="C795" s="86"/>
      <c r="D795" s="87"/>
      <c r="E795" s="88"/>
      <c r="F795" s="89"/>
      <c r="G795" s="90"/>
      <c r="H795" s="90"/>
      <c r="I795" s="91"/>
      <c r="J795" s="92"/>
      <c r="K795" s="93">
        <f t="shared" si="12"/>
        <v>0</v>
      </c>
    </row>
    <row r="796" spans="1:11" x14ac:dyDescent="0.25">
      <c r="A796" s="85"/>
      <c r="B796" s="85"/>
      <c r="C796" s="86"/>
      <c r="D796" s="87"/>
      <c r="E796" s="88"/>
      <c r="F796" s="89"/>
      <c r="G796" s="90"/>
      <c r="H796" s="90"/>
      <c r="I796" s="91"/>
      <c r="J796" s="92"/>
      <c r="K796" s="93">
        <f t="shared" si="12"/>
        <v>0</v>
      </c>
    </row>
    <row r="797" spans="1:11" x14ac:dyDescent="0.25">
      <c r="A797" s="85"/>
      <c r="B797" s="85"/>
      <c r="C797" s="86"/>
      <c r="D797" s="87"/>
      <c r="E797" s="88"/>
      <c r="F797" s="89"/>
      <c r="G797" s="90"/>
      <c r="H797" s="90"/>
      <c r="I797" s="91"/>
      <c r="J797" s="92"/>
      <c r="K797" s="93">
        <f t="shared" si="12"/>
        <v>0</v>
      </c>
    </row>
    <row r="798" spans="1:11" x14ac:dyDescent="0.25">
      <c r="A798" s="85"/>
      <c r="B798" s="85"/>
      <c r="C798" s="86"/>
      <c r="D798" s="87"/>
      <c r="E798" s="88"/>
      <c r="F798" s="89"/>
      <c r="G798" s="90"/>
      <c r="H798" s="90"/>
      <c r="I798" s="91"/>
      <c r="J798" s="92"/>
      <c r="K798" s="93">
        <f t="shared" si="12"/>
        <v>0</v>
      </c>
    </row>
    <row r="799" spans="1:11" x14ac:dyDescent="0.25">
      <c r="A799" s="85"/>
      <c r="B799" s="85"/>
      <c r="C799" s="86"/>
      <c r="D799" s="87"/>
      <c r="E799" s="88"/>
      <c r="F799" s="89"/>
      <c r="G799" s="90"/>
      <c r="H799" s="90"/>
      <c r="I799" s="91"/>
      <c r="J799" s="92"/>
      <c r="K799" s="93">
        <f t="shared" si="12"/>
        <v>0</v>
      </c>
    </row>
    <row r="800" spans="1:11" x14ac:dyDescent="0.25">
      <c r="A800" s="85"/>
      <c r="B800" s="85"/>
      <c r="C800" s="86"/>
      <c r="D800" s="87"/>
      <c r="E800" s="88"/>
      <c r="F800" s="89"/>
      <c r="G800" s="90"/>
      <c r="H800" s="90"/>
      <c r="I800" s="91"/>
      <c r="J800" s="92"/>
      <c r="K800" s="93">
        <f t="shared" si="12"/>
        <v>0</v>
      </c>
    </row>
    <row r="801" spans="1:11" x14ac:dyDescent="0.25">
      <c r="A801" s="85"/>
      <c r="B801" s="85"/>
      <c r="C801" s="86"/>
      <c r="D801" s="87"/>
      <c r="E801" s="88"/>
      <c r="F801" s="89"/>
      <c r="G801" s="90"/>
      <c r="H801" s="90"/>
      <c r="I801" s="91"/>
      <c r="J801" s="92"/>
      <c r="K801" s="93">
        <f t="shared" si="12"/>
        <v>0</v>
      </c>
    </row>
    <row r="802" spans="1:11" x14ac:dyDescent="0.25">
      <c r="A802" s="85"/>
      <c r="B802" s="85"/>
      <c r="C802" s="86"/>
      <c r="D802" s="87"/>
      <c r="E802" s="88"/>
      <c r="F802" s="89"/>
      <c r="G802" s="90"/>
      <c r="H802" s="90"/>
      <c r="I802" s="91"/>
      <c r="J802" s="92"/>
      <c r="K802" s="93">
        <f t="shared" si="12"/>
        <v>0</v>
      </c>
    </row>
    <row r="803" spans="1:11" x14ac:dyDescent="0.25">
      <c r="A803" s="85"/>
      <c r="B803" s="85"/>
      <c r="C803" s="86"/>
      <c r="D803" s="87"/>
      <c r="E803" s="88"/>
      <c r="F803" s="89"/>
      <c r="G803" s="90"/>
      <c r="H803" s="90"/>
      <c r="I803" s="91"/>
      <c r="J803" s="92"/>
      <c r="K803" s="93">
        <f t="shared" si="12"/>
        <v>0</v>
      </c>
    </row>
    <row r="804" spans="1:11" x14ac:dyDescent="0.25">
      <c r="A804" s="85"/>
      <c r="B804" s="85"/>
      <c r="C804" s="86"/>
      <c r="D804" s="87"/>
      <c r="E804" s="88"/>
      <c r="F804" s="89"/>
      <c r="G804" s="90"/>
      <c r="H804" s="90"/>
      <c r="I804" s="91"/>
      <c r="J804" s="92"/>
      <c r="K804" s="93">
        <f t="shared" si="12"/>
        <v>0</v>
      </c>
    </row>
    <row r="805" spans="1:11" x14ac:dyDescent="0.25">
      <c r="A805" s="85"/>
      <c r="B805" s="85"/>
      <c r="C805" s="86"/>
      <c r="D805" s="87"/>
      <c r="E805" s="88"/>
      <c r="F805" s="89"/>
      <c r="G805" s="90"/>
      <c r="H805" s="90"/>
      <c r="I805" s="91"/>
      <c r="J805" s="92"/>
      <c r="K805" s="93">
        <f t="shared" si="12"/>
        <v>0</v>
      </c>
    </row>
    <row r="806" spans="1:11" x14ac:dyDescent="0.25">
      <c r="A806" s="85"/>
      <c r="B806" s="85"/>
      <c r="C806" s="86"/>
      <c r="D806" s="87"/>
      <c r="E806" s="88"/>
      <c r="F806" s="89"/>
      <c r="G806" s="90"/>
      <c r="H806" s="90"/>
      <c r="I806" s="91"/>
      <c r="J806" s="92"/>
      <c r="K806" s="93">
        <f t="shared" si="12"/>
        <v>0</v>
      </c>
    </row>
    <row r="807" spans="1:11" x14ac:dyDescent="0.25">
      <c r="A807" s="85"/>
      <c r="B807" s="85"/>
      <c r="C807" s="86"/>
      <c r="D807" s="87"/>
      <c r="E807" s="88"/>
      <c r="F807" s="89"/>
      <c r="G807" s="90"/>
      <c r="H807" s="90"/>
      <c r="I807" s="91"/>
      <c r="J807" s="92"/>
      <c r="K807" s="93">
        <f t="shared" si="12"/>
        <v>0</v>
      </c>
    </row>
    <row r="808" spans="1:11" x14ac:dyDescent="0.25">
      <c r="A808" s="85"/>
      <c r="B808" s="85"/>
      <c r="C808" s="86"/>
      <c r="D808" s="87"/>
      <c r="E808" s="88"/>
      <c r="F808" s="89"/>
      <c r="G808" s="90"/>
      <c r="H808" s="90"/>
      <c r="I808" s="91"/>
      <c r="J808" s="92"/>
      <c r="K808" s="93">
        <f t="shared" si="12"/>
        <v>0</v>
      </c>
    </row>
    <row r="809" spans="1:11" x14ac:dyDescent="0.25">
      <c r="A809" s="85"/>
      <c r="B809" s="85"/>
      <c r="C809" s="86"/>
      <c r="D809" s="87"/>
      <c r="E809" s="88"/>
      <c r="F809" s="89"/>
      <c r="G809" s="90"/>
      <c r="H809" s="90"/>
      <c r="I809" s="91"/>
      <c r="J809" s="92"/>
      <c r="K809" s="93">
        <f t="shared" si="12"/>
        <v>0</v>
      </c>
    </row>
    <row r="810" spans="1:11" x14ac:dyDescent="0.25">
      <c r="A810" s="85"/>
      <c r="B810" s="85"/>
      <c r="C810" s="86"/>
      <c r="D810" s="87"/>
      <c r="E810" s="88"/>
      <c r="F810" s="89"/>
      <c r="G810" s="90"/>
      <c r="H810" s="90"/>
      <c r="I810" s="91"/>
      <c r="J810" s="92"/>
      <c r="K810" s="93">
        <f t="shared" si="12"/>
        <v>0</v>
      </c>
    </row>
    <row r="811" spans="1:11" x14ac:dyDescent="0.25">
      <c r="A811" s="85"/>
      <c r="B811" s="85"/>
      <c r="C811" s="86"/>
      <c r="D811" s="87"/>
      <c r="E811" s="88"/>
      <c r="F811" s="89"/>
      <c r="G811" s="90"/>
      <c r="H811" s="90"/>
      <c r="I811" s="91"/>
      <c r="J811" s="92"/>
      <c r="K811" s="93">
        <f t="shared" si="12"/>
        <v>0</v>
      </c>
    </row>
    <row r="812" spans="1:11" x14ac:dyDescent="0.25">
      <c r="A812" s="85"/>
      <c r="B812" s="85"/>
      <c r="C812" s="86"/>
      <c r="D812" s="87"/>
      <c r="E812" s="88"/>
      <c r="F812" s="89"/>
      <c r="G812" s="90"/>
      <c r="H812" s="90"/>
      <c r="I812" s="91"/>
      <c r="J812" s="92"/>
      <c r="K812" s="93">
        <f t="shared" si="12"/>
        <v>0</v>
      </c>
    </row>
    <row r="813" spans="1:11" x14ac:dyDescent="0.25">
      <c r="A813" s="85"/>
      <c r="B813" s="85"/>
      <c r="C813" s="86"/>
      <c r="D813" s="87"/>
      <c r="E813" s="88"/>
      <c r="F813" s="89"/>
      <c r="G813" s="90"/>
      <c r="H813" s="90"/>
      <c r="I813" s="91"/>
      <c r="J813" s="92"/>
      <c r="K813" s="93">
        <f t="shared" si="12"/>
        <v>0</v>
      </c>
    </row>
    <row r="814" spans="1:11" x14ac:dyDescent="0.25">
      <c r="A814" s="85"/>
      <c r="B814" s="85"/>
      <c r="C814" s="86"/>
      <c r="D814" s="87"/>
      <c r="E814" s="88"/>
      <c r="F814" s="89"/>
      <c r="G814" s="90"/>
      <c r="H814" s="90"/>
      <c r="I814" s="91"/>
      <c r="J814" s="92"/>
      <c r="K814" s="93">
        <f t="shared" si="12"/>
        <v>0</v>
      </c>
    </row>
    <row r="815" spans="1:11" x14ac:dyDescent="0.25">
      <c r="A815" s="85"/>
      <c r="B815" s="85"/>
      <c r="C815" s="86"/>
      <c r="D815" s="87"/>
      <c r="E815" s="88"/>
      <c r="F815" s="89"/>
      <c r="G815" s="90"/>
      <c r="H815" s="90"/>
      <c r="I815" s="91"/>
      <c r="J815" s="92"/>
      <c r="K815" s="93">
        <f t="shared" si="12"/>
        <v>0</v>
      </c>
    </row>
    <row r="816" spans="1:11" x14ac:dyDescent="0.25">
      <c r="A816" s="85"/>
      <c r="B816" s="85"/>
      <c r="C816" s="86"/>
      <c r="D816" s="87"/>
      <c r="E816" s="88"/>
      <c r="F816" s="89"/>
      <c r="G816" s="90"/>
      <c r="H816" s="90"/>
      <c r="I816" s="91"/>
      <c r="J816" s="92"/>
      <c r="K816" s="93">
        <f t="shared" si="12"/>
        <v>0</v>
      </c>
    </row>
    <row r="817" spans="1:11" x14ac:dyDescent="0.25">
      <c r="A817" s="85"/>
      <c r="B817" s="85"/>
      <c r="C817" s="86"/>
      <c r="D817" s="87"/>
      <c r="E817" s="88"/>
      <c r="F817" s="89"/>
      <c r="G817" s="90"/>
      <c r="H817" s="90"/>
      <c r="I817" s="91"/>
      <c r="J817" s="92"/>
      <c r="K817" s="93">
        <f t="shared" si="12"/>
        <v>0</v>
      </c>
    </row>
    <row r="818" spans="1:11" x14ac:dyDescent="0.25">
      <c r="A818" s="85"/>
      <c r="B818" s="85"/>
      <c r="C818" s="86"/>
      <c r="D818" s="87"/>
      <c r="E818" s="88"/>
      <c r="F818" s="89"/>
      <c r="G818" s="90"/>
      <c r="H818" s="90"/>
      <c r="I818" s="91"/>
      <c r="J818" s="92"/>
      <c r="K818" s="93">
        <f t="shared" si="12"/>
        <v>0</v>
      </c>
    </row>
    <row r="819" spans="1:11" x14ac:dyDescent="0.25">
      <c r="A819" s="85"/>
      <c r="B819" s="85"/>
      <c r="C819" s="86"/>
      <c r="D819" s="87"/>
      <c r="E819" s="88"/>
      <c r="F819" s="89"/>
      <c r="G819" s="90"/>
      <c r="H819" s="90"/>
      <c r="I819" s="91"/>
      <c r="J819" s="92"/>
      <c r="K819" s="93">
        <f t="shared" si="12"/>
        <v>0</v>
      </c>
    </row>
    <row r="820" spans="1:11" x14ac:dyDescent="0.25">
      <c r="A820" s="85"/>
      <c r="B820" s="85"/>
      <c r="C820" s="86"/>
      <c r="D820" s="87"/>
      <c r="E820" s="88"/>
      <c r="F820" s="89"/>
      <c r="G820" s="90"/>
      <c r="H820" s="90"/>
      <c r="I820" s="91"/>
      <c r="J820" s="92"/>
      <c r="K820" s="93">
        <f t="shared" si="12"/>
        <v>0</v>
      </c>
    </row>
    <row r="821" spans="1:11" x14ac:dyDescent="0.25">
      <c r="A821" s="85"/>
      <c r="B821" s="85"/>
      <c r="C821" s="86"/>
      <c r="D821" s="87"/>
      <c r="E821" s="88"/>
      <c r="F821" s="89"/>
      <c r="G821" s="90"/>
      <c r="H821" s="90"/>
      <c r="I821" s="91"/>
      <c r="J821" s="92"/>
      <c r="K821" s="93">
        <f t="shared" si="12"/>
        <v>0</v>
      </c>
    </row>
    <row r="822" spans="1:11" x14ac:dyDescent="0.25">
      <c r="A822" s="85"/>
      <c r="B822" s="85"/>
      <c r="C822" s="86"/>
      <c r="D822" s="87"/>
      <c r="E822" s="88"/>
      <c r="F822" s="89"/>
      <c r="G822" s="90"/>
      <c r="H822" s="90"/>
      <c r="I822" s="91"/>
      <c r="J822" s="92"/>
      <c r="K822" s="93">
        <f t="shared" si="12"/>
        <v>0</v>
      </c>
    </row>
    <row r="823" spans="1:11" x14ac:dyDescent="0.25">
      <c r="A823" s="85"/>
      <c r="B823" s="85"/>
      <c r="C823" s="86"/>
      <c r="D823" s="87"/>
      <c r="E823" s="88"/>
      <c r="F823" s="89"/>
      <c r="G823" s="90"/>
      <c r="H823" s="90"/>
      <c r="I823" s="91"/>
      <c r="J823" s="92"/>
      <c r="K823" s="93">
        <f t="shared" si="12"/>
        <v>0</v>
      </c>
    </row>
    <row r="824" spans="1:11" x14ac:dyDescent="0.25">
      <c r="A824" s="85"/>
      <c r="B824" s="85"/>
      <c r="C824" s="86"/>
      <c r="D824" s="87"/>
      <c r="E824" s="88"/>
      <c r="F824" s="89"/>
      <c r="G824" s="90"/>
      <c r="H824" s="90"/>
      <c r="I824" s="91"/>
      <c r="J824" s="92"/>
      <c r="K824" s="93">
        <f t="shared" si="12"/>
        <v>0</v>
      </c>
    </row>
    <row r="825" spans="1:11" x14ac:dyDescent="0.25">
      <c r="A825" s="85"/>
      <c r="B825" s="85"/>
      <c r="C825" s="86"/>
      <c r="D825" s="87"/>
      <c r="E825" s="88"/>
      <c r="F825" s="89"/>
      <c r="G825" s="90"/>
      <c r="H825" s="90"/>
      <c r="I825" s="91"/>
      <c r="J825" s="92"/>
      <c r="K825" s="93">
        <f t="shared" si="12"/>
        <v>0</v>
      </c>
    </row>
    <row r="826" spans="1:11" x14ac:dyDescent="0.25">
      <c r="A826" s="85"/>
      <c r="B826" s="85"/>
      <c r="C826" s="86"/>
      <c r="D826" s="87"/>
      <c r="E826" s="88"/>
      <c r="F826" s="89"/>
      <c r="G826" s="90"/>
      <c r="H826" s="90"/>
      <c r="I826" s="91"/>
      <c r="J826" s="92"/>
      <c r="K826" s="93">
        <f t="shared" si="12"/>
        <v>0</v>
      </c>
    </row>
    <row r="827" spans="1:11" x14ac:dyDescent="0.25">
      <c r="A827" s="85"/>
      <c r="B827" s="85"/>
      <c r="C827" s="86"/>
      <c r="D827" s="87"/>
      <c r="E827" s="88"/>
      <c r="F827" s="89"/>
      <c r="G827" s="90"/>
      <c r="H827" s="90"/>
      <c r="I827" s="91"/>
      <c r="J827" s="92"/>
      <c r="K827" s="93">
        <f t="shared" si="12"/>
        <v>0</v>
      </c>
    </row>
    <row r="828" spans="1:11" x14ac:dyDescent="0.25">
      <c r="A828" s="85"/>
      <c r="B828" s="85"/>
      <c r="C828" s="86"/>
      <c r="D828" s="87"/>
      <c r="E828" s="88"/>
      <c r="F828" s="89"/>
      <c r="G828" s="90"/>
      <c r="H828" s="90"/>
      <c r="I828" s="91"/>
      <c r="J828" s="92"/>
      <c r="K828" s="93">
        <f t="shared" si="12"/>
        <v>0</v>
      </c>
    </row>
    <row r="829" spans="1:11" x14ac:dyDescent="0.25">
      <c r="A829" s="85"/>
      <c r="B829" s="85"/>
      <c r="C829" s="86"/>
      <c r="D829" s="87"/>
      <c r="E829" s="88"/>
      <c r="F829" s="89"/>
      <c r="G829" s="90"/>
      <c r="H829" s="90"/>
      <c r="I829" s="91"/>
      <c r="J829" s="92"/>
      <c r="K829" s="93">
        <f t="shared" si="12"/>
        <v>0</v>
      </c>
    </row>
    <row r="830" spans="1:11" x14ac:dyDescent="0.25">
      <c r="A830" s="85"/>
      <c r="B830" s="85"/>
      <c r="C830" s="86"/>
      <c r="D830" s="87"/>
      <c r="E830" s="88"/>
      <c r="F830" s="89"/>
      <c r="G830" s="90"/>
      <c r="H830" s="90"/>
      <c r="I830" s="91"/>
      <c r="J830" s="92"/>
      <c r="K830" s="93">
        <f t="shared" si="12"/>
        <v>0</v>
      </c>
    </row>
    <row r="831" spans="1:11" x14ac:dyDescent="0.25">
      <c r="A831" s="85"/>
      <c r="B831" s="85"/>
      <c r="C831" s="86"/>
      <c r="D831" s="87"/>
      <c r="E831" s="88"/>
      <c r="F831" s="89"/>
      <c r="G831" s="90"/>
      <c r="H831" s="90"/>
      <c r="I831" s="91"/>
      <c r="J831" s="92"/>
      <c r="K831" s="93">
        <f t="shared" si="12"/>
        <v>0</v>
      </c>
    </row>
    <row r="832" spans="1:11" x14ac:dyDescent="0.25">
      <c r="A832" s="85"/>
      <c r="B832" s="85"/>
      <c r="C832" s="86"/>
      <c r="D832" s="87"/>
      <c r="E832" s="88"/>
      <c r="F832" s="89"/>
      <c r="G832" s="90"/>
      <c r="H832" s="90"/>
      <c r="I832" s="91"/>
      <c r="J832" s="92"/>
      <c r="K832" s="93">
        <f t="shared" si="12"/>
        <v>0</v>
      </c>
    </row>
    <row r="833" spans="1:11" x14ac:dyDescent="0.25">
      <c r="A833" s="85"/>
      <c r="B833" s="85"/>
      <c r="C833" s="86"/>
      <c r="D833" s="87"/>
      <c r="E833" s="88"/>
      <c r="F833" s="89"/>
      <c r="G833" s="90"/>
      <c r="H833" s="90"/>
      <c r="I833" s="91"/>
      <c r="J833" s="92"/>
      <c r="K833" s="93">
        <f t="shared" si="12"/>
        <v>0</v>
      </c>
    </row>
    <row r="834" spans="1:11" x14ac:dyDescent="0.25">
      <c r="A834" s="85"/>
      <c r="B834" s="85"/>
      <c r="C834" s="86"/>
      <c r="D834" s="87"/>
      <c r="E834" s="88"/>
      <c r="F834" s="89"/>
      <c r="G834" s="90"/>
      <c r="H834" s="90"/>
      <c r="I834" s="91"/>
      <c r="J834" s="92"/>
      <c r="K834" s="93">
        <f t="shared" si="12"/>
        <v>0</v>
      </c>
    </row>
    <row r="835" spans="1:11" x14ac:dyDescent="0.25">
      <c r="A835" s="85"/>
      <c r="B835" s="85"/>
      <c r="C835" s="86"/>
      <c r="D835" s="87"/>
      <c r="E835" s="88"/>
      <c r="F835" s="89"/>
      <c r="G835" s="90"/>
      <c r="H835" s="90"/>
      <c r="I835" s="91"/>
      <c r="J835" s="92"/>
      <c r="K835" s="93">
        <f t="shared" si="12"/>
        <v>0</v>
      </c>
    </row>
    <row r="836" spans="1:11" x14ac:dyDescent="0.25">
      <c r="A836" s="85"/>
      <c r="B836" s="85"/>
      <c r="C836" s="86"/>
      <c r="D836" s="87"/>
      <c r="E836" s="88"/>
      <c r="F836" s="89"/>
      <c r="G836" s="90"/>
      <c r="H836" s="90"/>
      <c r="I836" s="91"/>
      <c r="J836" s="92"/>
      <c r="K836" s="93">
        <f t="shared" si="12"/>
        <v>0</v>
      </c>
    </row>
    <row r="837" spans="1:11" x14ac:dyDescent="0.25">
      <c r="A837" s="85"/>
      <c r="B837" s="85"/>
      <c r="C837" s="86"/>
      <c r="D837" s="87"/>
      <c r="E837" s="88"/>
      <c r="F837" s="89"/>
      <c r="G837" s="90"/>
      <c r="H837" s="90"/>
      <c r="I837" s="91"/>
      <c r="J837" s="92"/>
      <c r="K837" s="93">
        <f t="shared" si="12"/>
        <v>0</v>
      </c>
    </row>
    <row r="838" spans="1:11" x14ac:dyDescent="0.25">
      <c r="A838" s="85"/>
      <c r="B838" s="85"/>
      <c r="C838" s="86"/>
      <c r="D838" s="87"/>
      <c r="E838" s="88"/>
      <c r="F838" s="89"/>
      <c r="G838" s="90"/>
      <c r="H838" s="90"/>
      <c r="I838" s="91"/>
      <c r="J838" s="92"/>
      <c r="K838" s="93">
        <f t="shared" si="12"/>
        <v>0</v>
      </c>
    </row>
    <row r="839" spans="1:11" x14ac:dyDescent="0.25">
      <c r="A839" s="85"/>
      <c r="B839" s="85"/>
      <c r="C839" s="86"/>
      <c r="D839" s="87"/>
      <c r="E839" s="88"/>
      <c r="F839" s="89"/>
      <c r="G839" s="90"/>
      <c r="H839" s="90"/>
      <c r="I839" s="91"/>
      <c r="J839" s="92"/>
      <c r="K839" s="93">
        <f t="shared" si="12"/>
        <v>0</v>
      </c>
    </row>
    <row r="840" spans="1:11" x14ac:dyDescent="0.25">
      <c r="A840" s="85"/>
      <c r="B840" s="85"/>
      <c r="C840" s="86"/>
      <c r="D840" s="87"/>
      <c r="E840" s="88"/>
      <c r="F840" s="89"/>
      <c r="G840" s="90"/>
      <c r="H840" s="90"/>
      <c r="I840" s="91"/>
      <c r="J840" s="92"/>
      <c r="K840" s="93">
        <f t="shared" si="12"/>
        <v>0</v>
      </c>
    </row>
    <row r="841" spans="1:11" x14ac:dyDescent="0.25">
      <c r="A841" s="85"/>
      <c r="B841" s="85"/>
      <c r="C841" s="86"/>
      <c r="D841" s="87"/>
      <c r="E841" s="88"/>
      <c r="F841" s="89"/>
      <c r="G841" s="90"/>
      <c r="H841" s="90"/>
      <c r="I841" s="91"/>
      <c r="J841" s="92"/>
      <c r="K841" s="93">
        <f t="shared" si="12"/>
        <v>0</v>
      </c>
    </row>
    <row r="842" spans="1:11" x14ac:dyDescent="0.25">
      <c r="A842" s="85"/>
      <c r="B842" s="85"/>
      <c r="C842" s="86"/>
      <c r="D842" s="87"/>
      <c r="E842" s="88"/>
      <c r="F842" s="89"/>
      <c r="G842" s="90"/>
      <c r="H842" s="90"/>
      <c r="I842" s="91"/>
      <c r="J842" s="92"/>
      <c r="K842" s="93">
        <f t="shared" si="12"/>
        <v>0</v>
      </c>
    </row>
    <row r="843" spans="1:11" x14ac:dyDescent="0.25">
      <c r="A843" s="85"/>
      <c r="B843" s="85"/>
      <c r="C843" s="86"/>
      <c r="D843" s="87"/>
      <c r="E843" s="88"/>
      <c r="F843" s="89"/>
      <c r="G843" s="90"/>
      <c r="H843" s="90"/>
      <c r="I843" s="91"/>
      <c r="J843" s="92"/>
      <c r="K843" s="93">
        <f t="shared" si="12"/>
        <v>0</v>
      </c>
    </row>
    <row r="844" spans="1:11" x14ac:dyDescent="0.25">
      <c r="A844" s="85"/>
      <c r="B844" s="85"/>
      <c r="C844" s="86"/>
      <c r="D844" s="87"/>
      <c r="E844" s="88"/>
      <c r="F844" s="89"/>
      <c r="G844" s="90"/>
      <c r="H844" s="90"/>
      <c r="I844" s="91"/>
      <c r="J844" s="92"/>
      <c r="K844" s="93">
        <f t="shared" si="12"/>
        <v>0</v>
      </c>
    </row>
    <row r="845" spans="1:11" x14ac:dyDescent="0.25">
      <c r="A845" s="85"/>
      <c r="B845" s="85"/>
      <c r="C845" s="86"/>
      <c r="D845" s="87"/>
      <c r="E845" s="88"/>
      <c r="F845" s="89"/>
      <c r="G845" s="90"/>
      <c r="H845" s="90"/>
      <c r="I845" s="91"/>
      <c r="J845" s="92"/>
      <c r="K845" s="93">
        <f t="shared" si="12"/>
        <v>0</v>
      </c>
    </row>
    <row r="846" spans="1:11" x14ac:dyDescent="0.25">
      <c r="A846" s="85"/>
      <c r="B846" s="85"/>
      <c r="C846" s="86"/>
      <c r="D846" s="87"/>
      <c r="E846" s="88"/>
      <c r="F846" s="89"/>
      <c r="G846" s="90"/>
      <c r="H846" s="90"/>
      <c r="I846" s="91"/>
      <c r="J846" s="92"/>
      <c r="K846" s="93">
        <f t="shared" si="12"/>
        <v>0</v>
      </c>
    </row>
    <row r="847" spans="1:11" x14ac:dyDescent="0.25">
      <c r="A847" s="85"/>
      <c r="B847" s="85"/>
      <c r="C847" s="86"/>
      <c r="D847" s="87"/>
      <c r="E847" s="88"/>
      <c r="F847" s="89"/>
      <c r="G847" s="90"/>
      <c r="H847" s="90"/>
      <c r="I847" s="91"/>
      <c r="J847" s="92"/>
      <c r="K847" s="93">
        <f t="shared" si="12"/>
        <v>0</v>
      </c>
    </row>
    <row r="848" spans="1:11" x14ac:dyDescent="0.25">
      <c r="A848" s="85"/>
      <c r="B848" s="85"/>
      <c r="C848" s="86"/>
      <c r="D848" s="87"/>
      <c r="E848" s="88"/>
      <c r="F848" s="89"/>
      <c r="G848" s="90"/>
      <c r="H848" s="90"/>
      <c r="I848" s="91"/>
      <c r="J848" s="92"/>
      <c r="K848" s="93">
        <f t="shared" si="12"/>
        <v>0</v>
      </c>
    </row>
    <row r="849" spans="1:11" x14ac:dyDescent="0.25">
      <c r="A849" s="85"/>
      <c r="B849" s="85"/>
      <c r="C849" s="86"/>
      <c r="D849" s="87"/>
      <c r="E849" s="88"/>
      <c r="F849" s="89"/>
      <c r="G849" s="90"/>
      <c r="H849" s="90"/>
      <c r="I849" s="91"/>
      <c r="J849" s="92"/>
      <c r="K849" s="93">
        <f t="shared" si="12"/>
        <v>0</v>
      </c>
    </row>
    <row r="850" spans="1:11" x14ac:dyDescent="0.25">
      <c r="A850" s="85"/>
      <c r="B850" s="85"/>
      <c r="C850" s="86"/>
      <c r="D850" s="87"/>
      <c r="E850" s="88"/>
      <c r="F850" s="89"/>
      <c r="G850" s="90"/>
      <c r="H850" s="90"/>
      <c r="I850" s="91"/>
      <c r="J850" s="92"/>
      <c r="K850" s="93">
        <f t="shared" ref="K850:K913" si="13">+J850*I850</f>
        <v>0</v>
      </c>
    </row>
    <row r="851" spans="1:11" x14ac:dyDescent="0.25">
      <c r="A851" s="85"/>
      <c r="B851" s="85"/>
      <c r="C851" s="86"/>
      <c r="D851" s="87"/>
      <c r="E851" s="88"/>
      <c r="F851" s="89"/>
      <c r="G851" s="90"/>
      <c r="H851" s="90"/>
      <c r="I851" s="91"/>
      <c r="J851" s="92"/>
      <c r="K851" s="93">
        <f t="shared" si="13"/>
        <v>0</v>
      </c>
    </row>
    <row r="852" spans="1:11" x14ac:dyDescent="0.25">
      <c r="A852" s="85"/>
      <c r="B852" s="85"/>
      <c r="C852" s="86"/>
      <c r="D852" s="87"/>
      <c r="E852" s="88"/>
      <c r="F852" s="89"/>
      <c r="G852" s="90"/>
      <c r="H852" s="90"/>
      <c r="I852" s="91"/>
      <c r="J852" s="92"/>
      <c r="K852" s="93">
        <f t="shared" si="13"/>
        <v>0</v>
      </c>
    </row>
    <row r="853" spans="1:11" x14ac:dyDescent="0.25">
      <c r="A853" s="85"/>
      <c r="B853" s="85"/>
      <c r="C853" s="86"/>
      <c r="D853" s="87"/>
      <c r="E853" s="88"/>
      <c r="F853" s="89"/>
      <c r="G853" s="90"/>
      <c r="H853" s="90"/>
      <c r="I853" s="91"/>
      <c r="J853" s="92"/>
      <c r="K853" s="93">
        <f t="shared" si="13"/>
        <v>0</v>
      </c>
    </row>
    <row r="854" spans="1:11" x14ac:dyDescent="0.25">
      <c r="A854" s="85"/>
      <c r="B854" s="85"/>
      <c r="C854" s="86"/>
      <c r="D854" s="87"/>
      <c r="E854" s="88"/>
      <c r="F854" s="89"/>
      <c r="G854" s="90"/>
      <c r="H854" s="90"/>
      <c r="I854" s="91"/>
      <c r="J854" s="92"/>
      <c r="K854" s="93">
        <f t="shared" si="13"/>
        <v>0</v>
      </c>
    </row>
    <row r="855" spans="1:11" x14ac:dyDescent="0.25">
      <c r="A855" s="85"/>
      <c r="B855" s="85"/>
      <c r="C855" s="86"/>
      <c r="D855" s="87"/>
      <c r="E855" s="88"/>
      <c r="F855" s="89"/>
      <c r="G855" s="90"/>
      <c r="H855" s="90"/>
      <c r="I855" s="91"/>
      <c r="J855" s="92"/>
      <c r="K855" s="93">
        <f t="shared" si="13"/>
        <v>0</v>
      </c>
    </row>
    <row r="856" spans="1:11" x14ac:dyDescent="0.25">
      <c r="A856" s="85"/>
      <c r="B856" s="85"/>
      <c r="C856" s="86"/>
      <c r="D856" s="87"/>
      <c r="E856" s="88"/>
      <c r="F856" s="89"/>
      <c r="G856" s="90"/>
      <c r="H856" s="90"/>
      <c r="I856" s="91"/>
      <c r="J856" s="92"/>
      <c r="K856" s="93">
        <f t="shared" si="13"/>
        <v>0</v>
      </c>
    </row>
    <row r="857" spans="1:11" x14ac:dyDescent="0.25">
      <c r="A857" s="85"/>
      <c r="B857" s="85"/>
      <c r="C857" s="86"/>
      <c r="D857" s="87"/>
      <c r="E857" s="88"/>
      <c r="F857" s="89"/>
      <c r="G857" s="90"/>
      <c r="H857" s="90"/>
      <c r="I857" s="91"/>
      <c r="J857" s="92"/>
      <c r="K857" s="93">
        <f t="shared" si="13"/>
        <v>0</v>
      </c>
    </row>
    <row r="858" spans="1:11" x14ac:dyDescent="0.25">
      <c r="A858" s="85"/>
      <c r="B858" s="85"/>
      <c r="C858" s="86"/>
      <c r="D858" s="87"/>
      <c r="E858" s="88"/>
      <c r="F858" s="89"/>
      <c r="G858" s="90"/>
      <c r="H858" s="90"/>
      <c r="I858" s="91"/>
      <c r="J858" s="92"/>
      <c r="K858" s="93">
        <f t="shared" si="13"/>
        <v>0</v>
      </c>
    </row>
    <row r="859" spans="1:11" x14ac:dyDescent="0.25">
      <c r="A859" s="85"/>
      <c r="B859" s="85"/>
      <c r="C859" s="86"/>
      <c r="D859" s="87"/>
      <c r="E859" s="88"/>
      <c r="F859" s="89"/>
      <c r="G859" s="90"/>
      <c r="H859" s="90"/>
      <c r="I859" s="91"/>
      <c r="J859" s="92"/>
      <c r="K859" s="93">
        <f t="shared" si="13"/>
        <v>0</v>
      </c>
    </row>
    <row r="860" spans="1:11" x14ac:dyDescent="0.25">
      <c r="A860" s="85"/>
      <c r="B860" s="85"/>
      <c r="C860" s="86"/>
      <c r="D860" s="87"/>
      <c r="E860" s="88"/>
      <c r="F860" s="89"/>
      <c r="G860" s="90"/>
      <c r="H860" s="90"/>
      <c r="I860" s="91"/>
      <c r="J860" s="92"/>
      <c r="K860" s="93">
        <f t="shared" si="13"/>
        <v>0</v>
      </c>
    </row>
    <row r="861" spans="1:11" x14ac:dyDescent="0.25">
      <c r="A861" s="85"/>
      <c r="B861" s="85"/>
      <c r="C861" s="86"/>
      <c r="D861" s="87"/>
      <c r="E861" s="88"/>
      <c r="F861" s="89"/>
      <c r="G861" s="90"/>
      <c r="H861" s="90"/>
      <c r="I861" s="91"/>
      <c r="J861" s="92"/>
      <c r="K861" s="93">
        <f t="shared" si="13"/>
        <v>0</v>
      </c>
    </row>
    <row r="862" spans="1:11" x14ac:dyDescent="0.25">
      <c r="A862" s="85"/>
      <c r="B862" s="85"/>
      <c r="C862" s="86"/>
      <c r="D862" s="87"/>
      <c r="E862" s="88"/>
      <c r="F862" s="89"/>
      <c r="G862" s="90"/>
      <c r="H862" s="90"/>
      <c r="I862" s="91"/>
      <c r="J862" s="92"/>
      <c r="K862" s="93">
        <f t="shared" si="13"/>
        <v>0</v>
      </c>
    </row>
    <row r="863" spans="1:11" x14ac:dyDescent="0.25">
      <c r="A863" s="85"/>
      <c r="B863" s="85"/>
      <c r="C863" s="86"/>
      <c r="D863" s="87"/>
      <c r="E863" s="88"/>
      <c r="F863" s="89"/>
      <c r="G863" s="90"/>
      <c r="H863" s="90"/>
      <c r="I863" s="91"/>
      <c r="J863" s="92"/>
      <c r="K863" s="93">
        <f t="shared" si="13"/>
        <v>0</v>
      </c>
    </row>
    <row r="864" spans="1:11" x14ac:dyDescent="0.25">
      <c r="A864" s="85"/>
      <c r="B864" s="85"/>
      <c r="C864" s="86"/>
      <c r="D864" s="87"/>
      <c r="E864" s="88"/>
      <c r="F864" s="89"/>
      <c r="G864" s="90"/>
      <c r="H864" s="90"/>
      <c r="I864" s="91"/>
      <c r="J864" s="92"/>
      <c r="K864" s="93">
        <f t="shared" si="13"/>
        <v>0</v>
      </c>
    </row>
    <row r="865" spans="1:11" x14ac:dyDescent="0.25">
      <c r="A865" s="85"/>
      <c r="B865" s="85"/>
      <c r="C865" s="86"/>
      <c r="D865" s="87"/>
      <c r="E865" s="88"/>
      <c r="F865" s="89"/>
      <c r="G865" s="90"/>
      <c r="H865" s="90"/>
      <c r="I865" s="91"/>
      <c r="J865" s="92"/>
      <c r="K865" s="93">
        <f t="shared" si="13"/>
        <v>0</v>
      </c>
    </row>
    <row r="866" spans="1:11" x14ac:dyDescent="0.25">
      <c r="A866" s="85"/>
      <c r="B866" s="85"/>
      <c r="C866" s="86"/>
      <c r="D866" s="87"/>
      <c r="E866" s="88"/>
      <c r="F866" s="89"/>
      <c r="G866" s="90"/>
      <c r="H866" s="90"/>
      <c r="I866" s="91"/>
      <c r="J866" s="92"/>
      <c r="K866" s="93">
        <f t="shared" si="13"/>
        <v>0</v>
      </c>
    </row>
    <row r="867" spans="1:11" x14ac:dyDescent="0.25">
      <c r="A867" s="85"/>
      <c r="B867" s="85"/>
      <c r="C867" s="86"/>
      <c r="D867" s="87"/>
      <c r="E867" s="88"/>
      <c r="F867" s="89"/>
      <c r="G867" s="90"/>
      <c r="H867" s="90"/>
      <c r="I867" s="91"/>
      <c r="J867" s="92"/>
      <c r="K867" s="93">
        <f t="shared" si="13"/>
        <v>0</v>
      </c>
    </row>
    <row r="868" spans="1:11" x14ac:dyDescent="0.25">
      <c r="A868" s="85"/>
      <c r="B868" s="85"/>
      <c r="C868" s="86"/>
      <c r="D868" s="87"/>
      <c r="E868" s="88"/>
      <c r="F868" s="89"/>
      <c r="G868" s="90"/>
      <c r="H868" s="90"/>
      <c r="I868" s="91"/>
      <c r="J868" s="92"/>
      <c r="K868" s="93">
        <f t="shared" si="13"/>
        <v>0</v>
      </c>
    </row>
    <row r="869" spans="1:11" x14ac:dyDescent="0.25">
      <c r="A869" s="85"/>
      <c r="B869" s="85"/>
      <c r="C869" s="86"/>
      <c r="D869" s="87"/>
      <c r="E869" s="88"/>
      <c r="F869" s="89"/>
      <c r="G869" s="90"/>
      <c r="H869" s="90"/>
      <c r="I869" s="91"/>
      <c r="J869" s="92"/>
      <c r="K869" s="93">
        <f t="shared" si="13"/>
        <v>0</v>
      </c>
    </row>
    <row r="870" spans="1:11" x14ac:dyDescent="0.25">
      <c r="A870" s="85"/>
      <c r="B870" s="85"/>
      <c r="C870" s="86"/>
      <c r="D870" s="87"/>
      <c r="E870" s="88"/>
      <c r="F870" s="89"/>
      <c r="G870" s="90"/>
      <c r="H870" s="90"/>
      <c r="I870" s="91"/>
      <c r="J870" s="92"/>
      <c r="K870" s="93">
        <f t="shared" si="13"/>
        <v>0</v>
      </c>
    </row>
    <row r="871" spans="1:11" x14ac:dyDescent="0.25">
      <c r="A871" s="85"/>
      <c r="B871" s="85"/>
      <c r="C871" s="86"/>
      <c r="D871" s="87"/>
      <c r="E871" s="88"/>
      <c r="F871" s="89"/>
      <c r="G871" s="90"/>
      <c r="H871" s="90"/>
      <c r="I871" s="91"/>
      <c r="J871" s="92"/>
      <c r="K871" s="93">
        <f t="shared" si="13"/>
        <v>0</v>
      </c>
    </row>
    <row r="872" spans="1:11" x14ac:dyDescent="0.25">
      <c r="A872" s="85"/>
      <c r="B872" s="85"/>
      <c r="C872" s="86"/>
      <c r="D872" s="87"/>
      <c r="E872" s="88"/>
      <c r="F872" s="89"/>
      <c r="G872" s="90"/>
      <c r="H872" s="90"/>
      <c r="I872" s="91"/>
      <c r="J872" s="92"/>
      <c r="K872" s="93">
        <f t="shared" si="13"/>
        <v>0</v>
      </c>
    </row>
    <row r="873" spans="1:11" x14ac:dyDescent="0.25">
      <c r="A873" s="85"/>
      <c r="B873" s="85"/>
      <c r="C873" s="86"/>
      <c r="D873" s="87"/>
      <c r="E873" s="88"/>
      <c r="F873" s="89"/>
      <c r="G873" s="90"/>
      <c r="H873" s="90"/>
      <c r="I873" s="91"/>
      <c r="J873" s="92"/>
      <c r="K873" s="93">
        <f t="shared" si="13"/>
        <v>0</v>
      </c>
    </row>
    <row r="874" spans="1:11" x14ac:dyDescent="0.25">
      <c r="A874" s="85"/>
      <c r="B874" s="85"/>
      <c r="C874" s="86"/>
      <c r="D874" s="87"/>
      <c r="E874" s="88"/>
      <c r="F874" s="89"/>
      <c r="G874" s="90"/>
      <c r="H874" s="90"/>
      <c r="I874" s="91"/>
      <c r="J874" s="92"/>
      <c r="K874" s="93">
        <f t="shared" si="13"/>
        <v>0</v>
      </c>
    </row>
    <row r="875" spans="1:11" x14ac:dyDescent="0.25">
      <c r="A875" s="85"/>
      <c r="B875" s="85"/>
      <c r="C875" s="86"/>
      <c r="D875" s="87"/>
      <c r="E875" s="88"/>
      <c r="F875" s="89"/>
      <c r="G875" s="90"/>
      <c r="H875" s="90"/>
      <c r="I875" s="91"/>
      <c r="J875" s="92"/>
      <c r="K875" s="93">
        <f t="shared" si="13"/>
        <v>0</v>
      </c>
    </row>
    <row r="876" spans="1:11" x14ac:dyDescent="0.25">
      <c r="A876" s="85"/>
      <c r="B876" s="85"/>
      <c r="C876" s="86"/>
      <c r="D876" s="87"/>
      <c r="E876" s="88"/>
      <c r="F876" s="89"/>
      <c r="G876" s="90"/>
      <c r="H876" s="90"/>
      <c r="I876" s="91"/>
      <c r="J876" s="92"/>
      <c r="K876" s="93">
        <f t="shared" si="13"/>
        <v>0</v>
      </c>
    </row>
    <row r="877" spans="1:11" x14ac:dyDescent="0.25">
      <c r="A877" s="85"/>
      <c r="B877" s="85"/>
      <c r="C877" s="86"/>
      <c r="D877" s="87"/>
      <c r="E877" s="88"/>
      <c r="F877" s="89"/>
      <c r="G877" s="90"/>
      <c r="H877" s="90"/>
      <c r="I877" s="91"/>
      <c r="J877" s="92"/>
      <c r="K877" s="93">
        <f t="shared" si="13"/>
        <v>0</v>
      </c>
    </row>
    <row r="878" spans="1:11" x14ac:dyDescent="0.25">
      <c r="A878" s="85"/>
      <c r="B878" s="85"/>
      <c r="C878" s="86"/>
      <c r="D878" s="87"/>
      <c r="E878" s="88"/>
      <c r="F878" s="89"/>
      <c r="G878" s="90"/>
      <c r="H878" s="90"/>
      <c r="I878" s="91"/>
      <c r="J878" s="92"/>
      <c r="K878" s="93">
        <f t="shared" si="13"/>
        <v>0</v>
      </c>
    </row>
    <row r="879" spans="1:11" x14ac:dyDescent="0.25">
      <c r="A879" s="85"/>
      <c r="B879" s="85"/>
      <c r="C879" s="86"/>
      <c r="D879" s="87"/>
      <c r="E879" s="88"/>
      <c r="F879" s="89"/>
      <c r="G879" s="90"/>
      <c r="H879" s="90"/>
      <c r="I879" s="91"/>
      <c r="J879" s="92"/>
      <c r="K879" s="93">
        <f t="shared" si="13"/>
        <v>0</v>
      </c>
    </row>
    <row r="880" spans="1:11" x14ac:dyDescent="0.25">
      <c r="A880" s="85"/>
      <c r="B880" s="85"/>
      <c r="C880" s="86"/>
      <c r="D880" s="87"/>
      <c r="E880" s="88"/>
      <c r="F880" s="89"/>
      <c r="G880" s="90"/>
      <c r="H880" s="90"/>
      <c r="I880" s="91"/>
      <c r="J880" s="92"/>
      <c r="K880" s="93">
        <f t="shared" si="13"/>
        <v>0</v>
      </c>
    </row>
    <row r="881" spans="1:11" x14ac:dyDescent="0.25">
      <c r="A881" s="85"/>
      <c r="B881" s="85"/>
      <c r="C881" s="86"/>
      <c r="D881" s="87"/>
      <c r="E881" s="88"/>
      <c r="F881" s="89"/>
      <c r="G881" s="90"/>
      <c r="H881" s="90"/>
      <c r="I881" s="91"/>
      <c r="J881" s="92"/>
      <c r="K881" s="93">
        <f t="shared" si="13"/>
        <v>0</v>
      </c>
    </row>
    <row r="882" spans="1:11" x14ac:dyDescent="0.25">
      <c r="A882" s="85"/>
      <c r="B882" s="85"/>
      <c r="C882" s="86"/>
      <c r="D882" s="87"/>
      <c r="E882" s="88"/>
      <c r="F882" s="89"/>
      <c r="G882" s="90"/>
      <c r="H882" s="90"/>
      <c r="I882" s="91"/>
      <c r="J882" s="92"/>
      <c r="K882" s="93">
        <f t="shared" si="13"/>
        <v>0</v>
      </c>
    </row>
    <row r="883" spans="1:11" x14ac:dyDescent="0.25">
      <c r="A883" s="85"/>
      <c r="B883" s="85"/>
      <c r="C883" s="86"/>
      <c r="D883" s="87"/>
      <c r="E883" s="88"/>
      <c r="F883" s="89"/>
      <c r="G883" s="90"/>
      <c r="H883" s="90"/>
      <c r="I883" s="91"/>
      <c r="J883" s="92"/>
      <c r="K883" s="93">
        <f t="shared" si="13"/>
        <v>0</v>
      </c>
    </row>
    <row r="884" spans="1:11" x14ac:dyDescent="0.25">
      <c r="A884" s="85"/>
      <c r="B884" s="85"/>
      <c r="C884" s="86"/>
      <c r="D884" s="87"/>
      <c r="E884" s="88"/>
      <c r="F884" s="89"/>
      <c r="G884" s="90"/>
      <c r="H884" s="90"/>
      <c r="I884" s="91"/>
      <c r="J884" s="92"/>
      <c r="K884" s="93">
        <f t="shared" si="13"/>
        <v>0</v>
      </c>
    </row>
    <row r="885" spans="1:11" x14ac:dyDescent="0.25">
      <c r="A885" s="85"/>
      <c r="B885" s="85"/>
      <c r="C885" s="86"/>
      <c r="D885" s="87"/>
      <c r="E885" s="88"/>
      <c r="F885" s="89"/>
      <c r="G885" s="90"/>
      <c r="H885" s="90"/>
      <c r="I885" s="91"/>
      <c r="J885" s="92"/>
      <c r="K885" s="93">
        <f t="shared" si="13"/>
        <v>0</v>
      </c>
    </row>
    <row r="886" spans="1:11" x14ac:dyDescent="0.25">
      <c r="A886" s="85"/>
      <c r="B886" s="85"/>
      <c r="C886" s="86"/>
      <c r="D886" s="87"/>
      <c r="E886" s="88"/>
      <c r="F886" s="89"/>
      <c r="G886" s="90"/>
      <c r="H886" s="90"/>
      <c r="I886" s="91"/>
      <c r="J886" s="92"/>
      <c r="K886" s="93">
        <f t="shared" si="13"/>
        <v>0</v>
      </c>
    </row>
    <row r="887" spans="1:11" x14ac:dyDescent="0.25">
      <c r="A887" s="85"/>
      <c r="B887" s="85"/>
      <c r="C887" s="86"/>
      <c r="D887" s="87"/>
      <c r="E887" s="88"/>
      <c r="F887" s="89"/>
      <c r="G887" s="90"/>
      <c r="H887" s="90"/>
      <c r="I887" s="91"/>
      <c r="J887" s="92"/>
      <c r="K887" s="93">
        <f t="shared" si="13"/>
        <v>0</v>
      </c>
    </row>
    <row r="888" spans="1:11" x14ac:dyDescent="0.25">
      <c r="A888" s="85"/>
      <c r="B888" s="85"/>
      <c r="C888" s="86"/>
      <c r="D888" s="87"/>
      <c r="E888" s="88"/>
      <c r="F888" s="89"/>
      <c r="G888" s="90"/>
      <c r="H888" s="90"/>
      <c r="I888" s="91"/>
      <c r="J888" s="92"/>
      <c r="K888" s="93">
        <f t="shared" si="13"/>
        <v>0</v>
      </c>
    </row>
    <row r="889" spans="1:11" x14ac:dyDescent="0.25">
      <c r="A889" s="85"/>
      <c r="B889" s="85"/>
      <c r="C889" s="86"/>
      <c r="D889" s="87"/>
      <c r="E889" s="88"/>
      <c r="F889" s="89"/>
      <c r="G889" s="90"/>
      <c r="H889" s="90"/>
      <c r="I889" s="91"/>
      <c r="J889" s="92"/>
      <c r="K889" s="93">
        <f t="shared" si="13"/>
        <v>0</v>
      </c>
    </row>
    <row r="890" spans="1:11" x14ac:dyDescent="0.25">
      <c r="A890" s="85"/>
      <c r="B890" s="85"/>
      <c r="C890" s="86"/>
      <c r="D890" s="87"/>
      <c r="E890" s="88"/>
      <c r="F890" s="89"/>
      <c r="G890" s="90"/>
      <c r="H890" s="90"/>
      <c r="I890" s="91"/>
      <c r="J890" s="92"/>
      <c r="K890" s="93">
        <f t="shared" si="13"/>
        <v>0</v>
      </c>
    </row>
    <row r="891" spans="1:11" x14ac:dyDescent="0.25">
      <c r="A891" s="85"/>
      <c r="B891" s="85"/>
      <c r="C891" s="86"/>
      <c r="D891" s="87"/>
      <c r="E891" s="88"/>
      <c r="F891" s="89"/>
      <c r="G891" s="90"/>
      <c r="H891" s="90"/>
      <c r="I891" s="91"/>
      <c r="J891" s="92"/>
      <c r="K891" s="93">
        <f t="shared" si="13"/>
        <v>0</v>
      </c>
    </row>
    <row r="892" spans="1:11" x14ac:dyDescent="0.25">
      <c r="A892" s="85"/>
      <c r="B892" s="85"/>
      <c r="C892" s="86"/>
      <c r="D892" s="87"/>
      <c r="E892" s="88"/>
      <c r="F892" s="89"/>
      <c r="G892" s="90"/>
      <c r="H892" s="90"/>
      <c r="I892" s="91"/>
      <c r="J892" s="92"/>
      <c r="K892" s="93">
        <f t="shared" si="13"/>
        <v>0</v>
      </c>
    </row>
    <row r="893" spans="1:11" x14ac:dyDescent="0.25">
      <c r="A893" s="85"/>
      <c r="B893" s="85"/>
      <c r="C893" s="86"/>
      <c r="D893" s="87"/>
      <c r="E893" s="88"/>
      <c r="F893" s="89"/>
      <c r="G893" s="90"/>
      <c r="H893" s="90"/>
      <c r="I893" s="91"/>
      <c r="J893" s="92"/>
      <c r="K893" s="93">
        <f t="shared" si="13"/>
        <v>0</v>
      </c>
    </row>
    <row r="894" spans="1:11" x14ac:dyDescent="0.25">
      <c r="A894" s="85"/>
      <c r="B894" s="85"/>
      <c r="C894" s="86"/>
      <c r="D894" s="87"/>
      <c r="E894" s="88"/>
      <c r="F894" s="89"/>
      <c r="G894" s="90"/>
      <c r="H894" s="90"/>
      <c r="I894" s="91"/>
      <c r="J894" s="92"/>
      <c r="K894" s="93">
        <f t="shared" si="13"/>
        <v>0</v>
      </c>
    </row>
    <row r="895" spans="1:11" x14ac:dyDescent="0.25">
      <c r="A895" s="85"/>
      <c r="B895" s="85"/>
      <c r="C895" s="86"/>
      <c r="D895" s="87"/>
      <c r="E895" s="88"/>
      <c r="F895" s="89"/>
      <c r="G895" s="90"/>
      <c r="H895" s="90"/>
      <c r="I895" s="91"/>
      <c r="J895" s="92"/>
      <c r="K895" s="93">
        <f t="shared" si="13"/>
        <v>0</v>
      </c>
    </row>
    <row r="896" spans="1:11" x14ac:dyDescent="0.25">
      <c r="A896" s="85"/>
      <c r="B896" s="85"/>
      <c r="C896" s="86"/>
      <c r="D896" s="87"/>
      <c r="E896" s="88"/>
      <c r="F896" s="89"/>
      <c r="G896" s="90"/>
      <c r="H896" s="90"/>
      <c r="I896" s="91"/>
      <c r="J896" s="92"/>
      <c r="K896" s="93">
        <f t="shared" si="13"/>
        <v>0</v>
      </c>
    </row>
    <row r="897" spans="1:11" x14ac:dyDescent="0.25">
      <c r="A897" s="85"/>
      <c r="B897" s="85"/>
      <c r="C897" s="86"/>
      <c r="D897" s="87"/>
      <c r="E897" s="88"/>
      <c r="F897" s="89"/>
      <c r="G897" s="90"/>
      <c r="H897" s="90"/>
      <c r="I897" s="91"/>
      <c r="J897" s="92"/>
      <c r="K897" s="93">
        <f t="shared" si="13"/>
        <v>0</v>
      </c>
    </row>
    <row r="898" spans="1:11" x14ac:dyDescent="0.25">
      <c r="A898" s="85"/>
      <c r="B898" s="85"/>
      <c r="C898" s="86"/>
      <c r="D898" s="87"/>
      <c r="E898" s="88"/>
      <c r="F898" s="89"/>
      <c r="G898" s="90"/>
      <c r="H898" s="90"/>
      <c r="I898" s="91"/>
      <c r="J898" s="92"/>
      <c r="K898" s="93">
        <f t="shared" si="13"/>
        <v>0</v>
      </c>
    </row>
    <row r="899" spans="1:11" x14ac:dyDescent="0.25">
      <c r="A899" s="85"/>
      <c r="B899" s="85"/>
      <c r="C899" s="86"/>
      <c r="D899" s="87"/>
      <c r="E899" s="88"/>
      <c r="F899" s="89"/>
      <c r="G899" s="90"/>
      <c r="H899" s="90"/>
      <c r="I899" s="91"/>
      <c r="J899" s="92"/>
      <c r="K899" s="93">
        <f t="shared" si="13"/>
        <v>0</v>
      </c>
    </row>
    <row r="900" spans="1:11" x14ac:dyDescent="0.25">
      <c r="A900" s="85"/>
      <c r="B900" s="85"/>
      <c r="C900" s="86"/>
      <c r="D900" s="87"/>
      <c r="E900" s="88"/>
      <c r="F900" s="89"/>
      <c r="G900" s="90"/>
      <c r="H900" s="90"/>
      <c r="I900" s="91"/>
      <c r="J900" s="92"/>
      <c r="K900" s="93">
        <f t="shared" si="13"/>
        <v>0</v>
      </c>
    </row>
    <row r="901" spans="1:11" x14ac:dyDescent="0.25">
      <c r="A901" s="85"/>
      <c r="B901" s="85"/>
      <c r="C901" s="86"/>
      <c r="D901" s="87"/>
      <c r="E901" s="88"/>
      <c r="F901" s="89"/>
      <c r="G901" s="90"/>
      <c r="H901" s="90"/>
      <c r="I901" s="91"/>
      <c r="J901" s="92"/>
      <c r="K901" s="93">
        <f t="shared" si="13"/>
        <v>0</v>
      </c>
    </row>
    <row r="902" spans="1:11" x14ac:dyDescent="0.25">
      <c r="A902" s="85"/>
      <c r="B902" s="85"/>
      <c r="C902" s="86"/>
      <c r="D902" s="87"/>
      <c r="E902" s="88"/>
      <c r="F902" s="89"/>
      <c r="G902" s="90"/>
      <c r="H902" s="90"/>
      <c r="I902" s="91"/>
      <c r="J902" s="92"/>
      <c r="K902" s="93">
        <f t="shared" si="13"/>
        <v>0</v>
      </c>
    </row>
    <row r="903" spans="1:11" x14ac:dyDescent="0.25">
      <c r="A903" s="85"/>
      <c r="B903" s="85"/>
      <c r="C903" s="86"/>
      <c r="D903" s="87"/>
      <c r="E903" s="88"/>
      <c r="F903" s="89"/>
      <c r="G903" s="90"/>
      <c r="H903" s="90"/>
      <c r="I903" s="91"/>
      <c r="J903" s="92"/>
      <c r="K903" s="93">
        <f t="shared" si="13"/>
        <v>0</v>
      </c>
    </row>
    <row r="904" spans="1:11" x14ac:dyDescent="0.25">
      <c r="A904" s="85"/>
      <c r="B904" s="85"/>
      <c r="C904" s="86"/>
      <c r="D904" s="87"/>
      <c r="E904" s="88"/>
      <c r="F904" s="89"/>
      <c r="G904" s="90"/>
      <c r="H904" s="90"/>
      <c r="I904" s="91"/>
      <c r="J904" s="92"/>
      <c r="K904" s="93">
        <f t="shared" si="13"/>
        <v>0</v>
      </c>
    </row>
    <row r="905" spans="1:11" x14ac:dyDescent="0.25">
      <c r="A905" s="85"/>
      <c r="B905" s="85"/>
      <c r="C905" s="86"/>
      <c r="D905" s="87"/>
      <c r="E905" s="88"/>
      <c r="F905" s="89"/>
      <c r="G905" s="90"/>
      <c r="H905" s="90"/>
      <c r="I905" s="91"/>
      <c r="J905" s="92"/>
      <c r="K905" s="93">
        <f t="shared" si="13"/>
        <v>0</v>
      </c>
    </row>
    <row r="906" spans="1:11" x14ac:dyDescent="0.25">
      <c r="A906" s="85"/>
      <c r="B906" s="85"/>
      <c r="C906" s="86"/>
      <c r="D906" s="87"/>
      <c r="E906" s="88"/>
      <c r="F906" s="89"/>
      <c r="G906" s="90"/>
      <c r="H906" s="90"/>
      <c r="I906" s="91"/>
      <c r="J906" s="92"/>
      <c r="K906" s="93">
        <f t="shared" si="13"/>
        <v>0</v>
      </c>
    </row>
    <row r="907" spans="1:11" x14ac:dyDescent="0.25">
      <c r="A907" s="85"/>
      <c r="B907" s="85"/>
      <c r="C907" s="86"/>
      <c r="D907" s="87"/>
      <c r="E907" s="88"/>
      <c r="F907" s="89"/>
      <c r="G907" s="90"/>
      <c r="H907" s="90"/>
      <c r="I907" s="91"/>
      <c r="J907" s="92"/>
      <c r="K907" s="93">
        <f t="shared" si="13"/>
        <v>0</v>
      </c>
    </row>
    <row r="908" spans="1:11" x14ac:dyDescent="0.25">
      <c r="A908" s="85"/>
      <c r="B908" s="85"/>
      <c r="C908" s="86"/>
      <c r="D908" s="87"/>
      <c r="E908" s="88"/>
      <c r="F908" s="89"/>
      <c r="G908" s="90"/>
      <c r="H908" s="90"/>
      <c r="I908" s="91"/>
      <c r="J908" s="92"/>
      <c r="K908" s="93">
        <f t="shared" si="13"/>
        <v>0</v>
      </c>
    </row>
    <row r="909" spans="1:11" x14ac:dyDescent="0.25">
      <c r="A909" s="85"/>
      <c r="B909" s="85"/>
      <c r="C909" s="86"/>
      <c r="D909" s="87"/>
      <c r="E909" s="88"/>
      <c r="F909" s="89"/>
      <c r="G909" s="90"/>
      <c r="H909" s="90"/>
      <c r="I909" s="91"/>
      <c r="J909" s="92"/>
      <c r="K909" s="93">
        <f t="shared" si="13"/>
        <v>0</v>
      </c>
    </row>
    <row r="910" spans="1:11" x14ac:dyDescent="0.25">
      <c r="A910" s="85"/>
      <c r="B910" s="85"/>
      <c r="C910" s="86"/>
      <c r="D910" s="87"/>
      <c r="E910" s="88"/>
      <c r="F910" s="89"/>
      <c r="G910" s="90"/>
      <c r="H910" s="90"/>
      <c r="I910" s="91"/>
      <c r="J910" s="92"/>
      <c r="K910" s="93">
        <f t="shared" si="13"/>
        <v>0</v>
      </c>
    </row>
    <row r="911" spans="1:11" x14ac:dyDescent="0.25">
      <c r="A911" s="85"/>
      <c r="B911" s="85"/>
      <c r="C911" s="86"/>
      <c r="D911" s="87"/>
      <c r="E911" s="88"/>
      <c r="F911" s="89"/>
      <c r="G911" s="90"/>
      <c r="H911" s="90"/>
      <c r="I911" s="91"/>
      <c r="J911" s="92"/>
      <c r="K911" s="93">
        <f t="shared" si="13"/>
        <v>0</v>
      </c>
    </row>
    <row r="912" spans="1:11" x14ac:dyDescent="0.25">
      <c r="A912" s="85"/>
      <c r="B912" s="85"/>
      <c r="C912" s="86"/>
      <c r="D912" s="87"/>
      <c r="E912" s="88"/>
      <c r="F912" s="89"/>
      <c r="G912" s="90"/>
      <c r="H912" s="90"/>
      <c r="I912" s="91"/>
      <c r="J912" s="92"/>
      <c r="K912" s="93">
        <f t="shared" si="13"/>
        <v>0</v>
      </c>
    </row>
    <row r="913" spans="1:11" x14ac:dyDescent="0.25">
      <c r="A913" s="85"/>
      <c r="B913" s="85"/>
      <c r="C913" s="86"/>
      <c r="D913" s="87"/>
      <c r="E913" s="88"/>
      <c r="F913" s="89"/>
      <c r="G913" s="90"/>
      <c r="H913" s="90"/>
      <c r="I913" s="91"/>
      <c r="J913" s="92"/>
      <c r="K913" s="93">
        <f t="shared" si="13"/>
        <v>0</v>
      </c>
    </row>
    <row r="914" spans="1:11" x14ac:dyDescent="0.25">
      <c r="A914" s="85"/>
      <c r="B914" s="85"/>
      <c r="C914" s="86"/>
      <c r="D914" s="87"/>
      <c r="E914" s="88"/>
      <c r="F914" s="89"/>
      <c r="G914" s="90"/>
      <c r="H914" s="90"/>
      <c r="I914" s="91"/>
      <c r="J914" s="92"/>
      <c r="K914" s="93">
        <f t="shared" ref="K914:K977" si="14">+J914*I914</f>
        <v>0</v>
      </c>
    </row>
    <row r="915" spans="1:11" x14ac:dyDescent="0.25">
      <c r="A915" s="85"/>
      <c r="B915" s="85"/>
      <c r="C915" s="86"/>
      <c r="D915" s="87"/>
      <c r="E915" s="88"/>
      <c r="F915" s="89"/>
      <c r="G915" s="90"/>
      <c r="H915" s="90"/>
      <c r="I915" s="91"/>
      <c r="J915" s="92"/>
      <c r="K915" s="93">
        <f t="shared" si="14"/>
        <v>0</v>
      </c>
    </row>
    <row r="916" spans="1:11" x14ac:dyDescent="0.25">
      <c r="A916" s="85"/>
      <c r="B916" s="85"/>
      <c r="C916" s="86"/>
      <c r="D916" s="87"/>
      <c r="E916" s="88"/>
      <c r="F916" s="89"/>
      <c r="G916" s="90"/>
      <c r="H916" s="90"/>
      <c r="I916" s="91"/>
      <c r="J916" s="92"/>
      <c r="K916" s="93">
        <f t="shared" si="14"/>
        <v>0</v>
      </c>
    </row>
    <row r="917" spans="1:11" x14ac:dyDescent="0.25">
      <c r="A917" s="85"/>
      <c r="B917" s="85"/>
      <c r="C917" s="86"/>
      <c r="D917" s="87"/>
      <c r="E917" s="88"/>
      <c r="F917" s="89"/>
      <c r="G917" s="90"/>
      <c r="H917" s="90"/>
      <c r="I917" s="91"/>
      <c r="J917" s="92"/>
      <c r="K917" s="93">
        <f t="shared" si="14"/>
        <v>0</v>
      </c>
    </row>
    <row r="918" spans="1:11" x14ac:dyDescent="0.25">
      <c r="A918" s="85"/>
      <c r="B918" s="85"/>
      <c r="C918" s="86"/>
      <c r="D918" s="87"/>
      <c r="E918" s="88"/>
      <c r="F918" s="89"/>
      <c r="G918" s="90"/>
      <c r="H918" s="90"/>
      <c r="I918" s="91"/>
      <c r="J918" s="92"/>
      <c r="K918" s="93">
        <f t="shared" si="14"/>
        <v>0</v>
      </c>
    </row>
    <row r="919" spans="1:11" x14ac:dyDescent="0.25">
      <c r="A919" s="85"/>
      <c r="B919" s="85"/>
      <c r="C919" s="86"/>
      <c r="D919" s="87"/>
      <c r="E919" s="88"/>
      <c r="F919" s="89"/>
      <c r="G919" s="90"/>
      <c r="H919" s="90"/>
      <c r="I919" s="91"/>
      <c r="J919" s="92"/>
      <c r="K919" s="93">
        <f t="shared" si="14"/>
        <v>0</v>
      </c>
    </row>
    <row r="920" spans="1:11" x14ac:dyDescent="0.25">
      <c r="A920" s="85"/>
      <c r="B920" s="85"/>
      <c r="C920" s="86"/>
      <c r="D920" s="87"/>
      <c r="E920" s="88"/>
      <c r="F920" s="89"/>
      <c r="G920" s="90"/>
      <c r="H920" s="90"/>
      <c r="I920" s="91"/>
      <c r="J920" s="92"/>
      <c r="K920" s="93">
        <f t="shared" si="14"/>
        <v>0</v>
      </c>
    </row>
    <row r="921" spans="1:11" x14ac:dyDescent="0.25">
      <c r="A921" s="85"/>
      <c r="B921" s="85"/>
      <c r="C921" s="86"/>
      <c r="D921" s="87"/>
      <c r="E921" s="88"/>
      <c r="F921" s="89"/>
      <c r="G921" s="90"/>
      <c r="H921" s="90"/>
      <c r="I921" s="91"/>
      <c r="J921" s="92"/>
      <c r="K921" s="93">
        <f t="shared" si="14"/>
        <v>0</v>
      </c>
    </row>
    <row r="922" spans="1:11" x14ac:dyDescent="0.25">
      <c r="A922" s="85"/>
      <c r="B922" s="85"/>
      <c r="C922" s="86"/>
      <c r="D922" s="87"/>
      <c r="E922" s="88"/>
      <c r="F922" s="89"/>
      <c r="G922" s="90"/>
      <c r="H922" s="90"/>
      <c r="I922" s="91"/>
      <c r="J922" s="92"/>
      <c r="K922" s="93">
        <f t="shared" si="14"/>
        <v>0</v>
      </c>
    </row>
    <row r="923" spans="1:11" x14ac:dyDescent="0.25">
      <c r="A923" s="85"/>
      <c r="B923" s="85"/>
      <c r="C923" s="86"/>
      <c r="D923" s="87"/>
      <c r="E923" s="88"/>
      <c r="F923" s="89"/>
      <c r="G923" s="90"/>
      <c r="H923" s="90"/>
      <c r="I923" s="91"/>
      <c r="J923" s="92"/>
      <c r="K923" s="93">
        <f t="shared" si="14"/>
        <v>0</v>
      </c>
    </row>
    <row r="924" spans="1:11" x14ac:dyDescent="0.25">
      <c r="A924" s="85"/>
      <c r="B924" s="85"/>
      <c r="C924" s="86"/>
      <c r="D924" s="87"/>
      <c r="E924" s="88"/>
      <c r="F924" s="89"/>
      <c r="G924" s="90"/>
      <c r="H924" s="90"/>
      <c r="I924" s="91"/>
      <c r="J924" s="92"/>
      <c r="K924" s="93">
        <f t="shared" si="14"/>
        <v>0</v>
      </c>
    </row>
    <row r="925" spans="1:11" x14ac:dyDescent="0.25">
      <c r="A925" s="85"/>
      <c r="B925" s="85"/>
      <c r="C925" s="86"/>
      <c r="D925" s="87"/>
      <c r="E925" s="88"/>
      <c r="F925" s="89"/>
      <c r="G925" s="90"/>
      <c r="H925" s="90"/>
      <c r="I925" s="91"/>
      <c r="J925" s="92"/>
      <c r="K925" s="93">
        <f t="shared" si="14"/>
        <v>0</v>
      </c>
    </row>
    <row r="926" spans="1:11" x14ac:dyDescent="0.25">
      <c r="A926" s="85"/>
      <c r="B926" s="85"/>
      <c r="C926" s="86"/>
      <c r="D926" s="87"/>
      <c r="E926" s="88"/>
      <c r="F926" s="89"/>
      <c r="G926" s="90"/>
      <c r="H926" s="90"/>
      <c r="I926" s="91"/>
      <c r="J926" s="92"/>
      <c r="K926" s="93">
        <f t="shared" si="14"/>
        <v>0</v>
      </c>
    </row>
    <row r="927" spans="1:11" x14ac:dyDescent="0.25">
      <c r="A927" s="85"/>
      <c r="B927" s="85"/>
      <c r="C927" s="86"/>
      <c r="D927" s="87"/>
      <c r="E927" s="88"/>
      <c r="F927" s="89"/>
      <c r="G927" s="90"/>
      <c r="H927" s="90"/>
      <c r="I927" s="91"/>
      <c r="J927" s="92"/>
      <c r="K927" s="93">
        <f t="shared" si="14"/>
        <v>0</v>
      </c>
    </row>
    <row r="928" spans="1:11" x14ac:dyDescent="0.25">
      <c r="A928" s="85"/>
      <c r="B928" s="85"/>
      <c r="C928" s="86"/>
      <c r="D928" s="87"/>
      <c r="E928" s="88"/>
      <c r="F928" s="89"/>
      <c r="G928" s="90"/>
      <c r="H928" s="90"/>
      <c r="I928" s="91"/>
      <c r="J928" s="92"/>
      <c r="K928" s="93">
        <f t="shared" si="14"/>
        <v>0</v>
      </c>
    </row>
    <row r="929" spans="1:11" x14ac:dyDescent="0.25">
      <c r="A929" s="85"/>
      <c r="B929" s="85"/>
      <c r="C929" s="86"/>
      <c r="D929" s="87"/>
      <c r="E929" s="88"/>
      <c r="F929" s="89"/>
      <c r="G929" s="90"/>
      <c r="H929" s="90"/>
      <c r="I929" s="91"/>
      <c r="J929" s="92"/>
      <c r="K929" s="93">
        <f t="shared" si="14"/>
        <v>0</v>
      </c>
    </row>
    <row r="930" spans="1:11" x14ac:dyDescent="0.25">
      <c r="A930" s="85"/>
      <c r="B930" s="85"/>
      <c r="C930" s="86"/>
      <c r="D930" s="87"/>
      <c r="E930" s="88"/>
      <c r="F930" s="89"/>
      <c r="G930" s="90"/>
      <c r="H930" s="90"/>
      <c r="I930" s="91"/>
      <c r="J930" s="92"/>
      <c r="K930" s="93">
        <f t="shared" si="14"/>
        <v>0</v>
      </c>
    </row>
    <row r="931" spans="1:11" x14ac:dyDescent="0.25">
      <c r="A931" s="85"/>
      <c r="B931" s="85"/>
      <c r="C931" s="86"/>
      <c r="D931" s="87"/>
      <c r="E931" s="88"/>
      <c r="F931" s="89"/>
      <c r="G931" s="90"/>
      <c r="H931" s="90"/>
      <c r="I931" s="91"/>
      <c r="J931" s="92"/>
      <c r="K931" s="93">
        <f t="shared" si="14"/>
        <v>0</v>
      </c>
    </row>
    <row r="932" spans="1:11" x14ac:dyDescent="0.25">
      <c r="A932" s="85"/>
      <c r="B932" s="85"/>
      <c r="C932" s="86"/>
      <c r="D932" s="87"/>
      <c r="E932" s="88"/>
      <c r="F932" s="89"/>
      <c r="G932" s="90"/>
      <c r="H932" s="90"/>
      <c r="I932" s="91"/>
      <c r="J932" s="92"/>
      <c r="K932" s="93">
        <f t="shared" si="14"/>
        <v>0</v>
      </c>
    </row>
    <row r="933" spans="1:11" x14ac:dyDescent="0.25">
      <c r="A933" s="85"/>
      <c r="B933" s="85"/>
      <c r="C933" s="86"/>
      <c r="D933" s="87"/>
      <c r="E933" s="88"/>
      <c r="F933" s="89"/>
      <c r="G933" s="90"/>
      <c r="H933" s="90"/>
      <c r="I933" s="91"/>
      <c r="J933" s="92"/>
      <c r="K933" s="93">
        <f t="shared" si="14"/>
        <v>0</v>
      </c>
    </row>
    <row r="934" spans="1:11" x14ac:dyDescent="0.25">
      <c r="A934" s="85"/>
      <c r="B934" s="85"/>
      <c r="C934" s="86"/>
      <c r="D934" s="87"/>
      <c r="E934" s="88"/>
      <c r="F934" s="89"/>
      <c r="G934" s="90"/>
      <c r="H934" s="90"/>
      <c r="I934" s="91"/>
      <c r="J934" s="92"/>
      <c r="K934" s="93">
        <f t="shared" si="14"/>
        <v>0</v>
      </c>
    </row>
    <row r="935" spans="1:11" x14ac:dyDescent="0.25">
      <c r="A935" s="85"/>
      <c r="B935" s="85"/>
      <c r="C935" s="86"/>
      <c r="D935" s="87"/>
      <c r="E935" s="88"/>
      <c r="F935" s="89"/>
      <c r="G935" s="90"/>
      <c r="H935" s="90"/>
      <c r="I935" s="91"/>
      <c r="J935" s="92"/>
      <c r="K935" s="93">
        <f t="shared" si="14"/>
        <v>0</v>
      </c>
    </row>
    <row r="936" spans="1:11" x14ac:dyDescent="0.25">
      <c r="A936" s="85"/>
      <c r="B936" s="85"/>
      <c r="C936" s="86"/>
      <c r="D936" s="87"/>
      <c r="E936" s="88"/>
      <c r="F936" s="89"/>
      <c r="G936" s="90"/>
      <c r="H936" s="90"/>
      <c r="I936" s="91"/>
      <c r="J936" s="92"/>
      <c r="K936" s="93">
        <f t="shared" si="14"/>
        <v>0</v>
      </c>
    </row>
    <row r="937" spans="1:11" x14ac:dyDescent="0.25">
      <c r="A937" s="85"/>
      <c r="B937" s="85"/>
      <c r="C937" s="86"/>
      <c r="D937" s="87"/>
      <c r="E937" s="88"/>
      <c r="F937" s="89"/>
      <c r="G937" s="90"/>
      <c r="H937" s="90"/>
      <c r="I937" s="91"/>
      <c r="J937" s="92"/>
      <c r="K937" s="93">
        <f t="shared" si="14"/>
        <v>0</v>
      </c>
    </row>
    <row r="938" spans="1:11" x14ac:dyDescent="0.25">
      <c r="A938" s="85"/>
      <c r="B938" s="85"/>
      <c r="C938" s="86"/>
      <c r="D938" s="87"/>
      <c r="E938" s="88"/>
      <c r="F938" s="89"/>
      <c r="G938" s="90"/>
      <c r="H938" s="90"/>
      <c r="I938" s="91"/>
      <c r="J938" s="92"/>
      <c r="K938" s="93">
        <f t="shared" si="14"/>
        <v>0</v>
      </c>
    </row>
    <row r="939" spans="1:11" x14ac:dyDescent="0.25">
      <c r="A939" s="85"/>
      <c r="B939" s="85"/>
      <c r="C939" s="86"/>
      <c r="D939" s="87"/>
      <c r="E939" s="88"/>
      <c r="F939" s="89"/>
      <c r="G939" s="90"/>
      <c r="H939" s="90"/>
      <c r="I939" s="91"/>
      <c r="J939" s="92"/>
      <c r="K939" s="93">
        <f t="shared" si="14"/>
        <v>0</v>
      </c>
    </row>
    <row r="940" spans="1:11" x14ac:dyDescent="0.25">
      <c r="A940" s="85"/>
      <c r="B940" s="85"/>
      <c r="C940" s="86"/>
      <c r="D940" s="87"/>
      <c r="E940" s="88"/>
      <c r="F940" s="89"/>
      <c r="G940" s="90"/>
      <c r="H940" s="90"/>
      <c r="I940" s="91"/>
      <c r="J940" s="92"/>
      <c r="K940" s="93">
        <f t="shared" si="14"/>
        <v>0</v>
      </c>
    </row>
    <row r="941" spans="1:11" x14ac:dyDescent="0.25">
      <c r="A941" s="85"/>
      <c r="B941" s="85"/>
      <c r="C941" s="86"/>
      <c r="D941" s="87"/>
      <c r="E941" s="88"/>
      <c r="F941" s="89"/>
      <c r="G941" s="90"/>
      <c r="H941" s="90"/>
      <c r="I941" s="91"/>
      <c r="J941" s="92"/>
      <c r="K941" s="93">
        <f t="shared" si="14"/>
        <v>0</v>
      </c>
    </row>
    <row r="942" spans="1:11" x14ac:dyDescent="0.25">
      <c r="A942" s="85"/>
      <c r="B942" s="85"/>
      <c r="C942" s="86"/>
      <c r="D942" s="87"/>
      <c r="E942" s="88"/>
      <c r="F942" s="89"/>
      <c r="G942" s="90"/>
      <c r="H942" s="90"/>
      <c r="I942" s="91"/>
      <c r="J942" s="92"/>
      <c r="K942" s="93">
        <f t="shared" si="14"/>
        <v>0</v>
      </c>
    </row>
    <row r="943" spans="1:11" x14ac:dyDescent="0.25">
      <c r="A943" s="85"/>
      <c r="B943" s="85"/>
      <c r="C943" s="86"/>
      <c r="D943" s="87"/>
      <c r="E943" s="88"/>
      <c r="F943" s="89"/>
      <c r="G943" s="90"/>
      <c r="H943" s="90"/>
      <c r="I943" s="91"/>
      <c r="J943" s="92"/>
      <c r="K943" s="93">
        <f t="shared" si="14"/>
        <v>0</v>
      </c>
    </row>
    <row r="944" spans="1:11" x14ac:dyDescent="0.25">
      <c r="A944" s="85"/>
      <c r="B944" s="85"/>
      <c r="C944" s="86"/>
      <c r="D944" s="87"/>
      <c r="E944" s="88"/>
      <c r="F944" s="89"/>
      <c r="G944" s="90"/>
      <c r="H944" s="90"/>
      <c r="I944" s="91"/>
      <c r="J944" s="92"/>
      <c r="K944" s="93">
        <f t="shared" si="14"/>
        <v>0</v>
      </c>
    </row>
    <row r="945" spans="1:11" x14ac:dyDescent="0.25">
      <c r="A945" s="85"/>
      <c r="B945" s="85"/>
      <c r="C945" s="86"/>
      <c r="D945" s="87"/>
      <c r="E945" s="88"/>
      <c r="F945" s="89"/>
      <c r="G945" s="90"/>
      <c r="H945" s="90"/>
      <c r="I945" s="91"/>
      <c r="J945" s="92"/>
      <c r="K945" s="93">
        <f t="shared" si="14"/>
        <v>0</v>
      </c>
    </row>
    <row r="946" spans="1:11" x14ac:dyDescent="0.25">
      <c r="A946" s="85"/>
      <c r="B946" s="85"/>
      <c r="C946" s="86"/>
      <c r="D946" s="87"/>
      <c r="E946" s="88"/>
      <c r="F946" s="89"/>
      <c r="G946" s="90"/>
      <c r="H946" s="90"/>
      <c r="I946" s="91"/>
      <c r="J946" s="92"/>
      <c r="K946" s="93">
        <f t="shared" si="14"/>
        <v>0</v>
      </c>
    </row>
    <row r="947" spans="1:11" x14ac:dyDescent="0.25">
      <c r="A947" s="85"/>
      <c r="B947" s="85"/>
      <c r="C947" s="86"/>
      <c r="D947" s="87"/>
      <c r="E947" s="88"/>
      <c r="F947" s="89"/>
      <c r="G947" s="90"/>
      <c r="H947" s="90"/>
      <c r="I947" s="91"/>
      <c r="J947" s="92"/>
      <c r="K947" s="93">
        <f t="shared" si="14"/>
        <v>0</v>
      </c>
    </row>
    <row r="948" spans="1:11" x14ac:dyDescent="0.25">
      <c r="A948" s="85"/>
      <c r="B948" s="85"/>
      <c r="C948" s="86"/>
      <c r="D948" s="87"/>
      <c r="E948" s="88"/>
      <c r="F948" s="89"/>
      <c r="G948" s="90"/>
      <c r="H948" s="90"/>
      <c r="I948" s="91"/>
      <c r="J948" s="92"/>
      <c r="K948" s="93">
        <f t="shared" si="14"/>
        <v>0</v>
      </c>
    </row>
    <row r="949" spans="1:11" x14ac:dyDescent="0.25">
      <c r="A949" s="85"/>
      <c r="B949" s="85"/>
      <c r="C949" s="86"/>
      <c r="D949" s="87"/>
      <c r="E949" s="88"/>
      <c r="F949" s="89"/>
      <c r="G949" s="90"/>
      <c r="H949" s="90"/>
      <c r="I949" s="91"/>
      <c r="J949" s="92"/>
      <c r="K949" s="93">
        <f t="shared" si="14"/>
        <v>0</v>
      </c>
    </row>
    <row r="950" spans="1:11" x14ac:dyDescent="0.25">
      <c r="A950" s="85"/>
      <c r="B950" s="85"/>
      <c r="C950" s="86"/>
      <c r="D950" s="87"/>
      <c r="E950" s="88"/>
      <c r="F950" s="89"/>
      <c r="G950" s="90"/>
      <c r="H950" s="90"/>
      <c r="I950" s="91"/>
      <c r="J950" s="92"/>
      <c r="K950" s="93">
        <f t="shared" si="14"/>
        <v>0</v>
      </c>
    </row>
    <row r="951" spans="1:11" x14ac:dyDescent="0.25">
      <c r="A951" s="85"/>
      <c r="B951" s="85"/>
      <c r="C951" s="86"/>
      <c r="D951" s="87"/>
      <c r="E951" s="88"/>
      <c r="F951" s="89"/>
      <c r="G951" s="90"/>
      <c r="H951" s="90"/>
      <c r="I951" s="91"/>
      <c r="J951" s="92"/>
      <c r="K951" s="93">
        <f t="shared" si="14"/>
        <v>0</v>
      </c>
    </row>
    <row r="952" spans="1:11" x14ac:dyDescent="0.25">
      <c r="A952" s="85"/>
      <c r="B952" s="85"/>
      <c r="C952" s="86"/>
      <c r="D952" s="87"/>
      <c r="E952" s="88"/>
      <c r="F952" s="89"/>
      <c r="G952" s="90"/>
      <c r="H952" s="90"/>
      <c r="I952" s="91"/>
      <c r="J952" s="92"/>
      <c r="K952" s="93">
        <f t="shared" si="14"/>
        <v>0</v>
      </c>
    </row>
    <row r="953" spans="1:11" x14ac:dyDescent="0.25">
      <c r="A953" s="85"/>
      <c r="B953" s="85"/>
      <c r="C953" s="86"/>
      <c r="D953" s="87"/>
      <c r="E953" s="88"/>
      <c r="F953" s="89"/>
      <c r="G953" s="90"/>
      <c r="H953" s="90"/>
      <c r="I953" s="91"/>
      <c r="J953" s="92"/>
      <c r="K953" s="93">
        <f t="shared" si="14"/>
        <v>0</v>
      </c>
    </row>
    <row r="954" spans="1:11" x14ac:dyDescent="0.25">
      <c r="A954" s="85"/>
      <c r="B954" s="85"/>
      <c r="C954" s="86"/>
      <c r="D954" s="87"/>
      <c r="E954" s="88"/>
      <c r="F954" s="89"/>
      <c r="G954" s="90"/>
      <c r="H954" s="90"/>
      <c r="I954" s="91"/>
      <c r="J954" s="92"/>
      <c r="K954" s="93">
        <f t="shared" si="14"/>
        <v>0</v>
      </c>
    </row>
    <row r="955" spans="1:11" x14ac:dyDescent="0.25">
      <c r="A955" s="85"/>
      <c r="B955" s="85"/>
      <c r="C955" s="86"/>
      <c r="D955" s="87"/>
      <c r="E955" s="88"/>
      <c r="F955" s="89"/>
      <c r="G955" s="90"/>
      <c r="H955" s="90"/>
      <c r="I955" s="91"/>
      <c r="J955" s="92"/>
      <c r="K955" s="93">
        <f t="shared" si="14"/>
        <v>0</v>
      </c>
    </row>
    <row r="956" spans="1:11" x14ac:dyDescent="0.25">
      <c r="A956" s="85"/>
      <c r="B956" s="85"/>
      <c r="C956" s="86"/>
      <c r="D956" s="87"/>
      <c r="E956" s="88"/>
      <c r="F956" s="89"/>
      <c r="G956" s="90"/>
      <c r="H956" s="90"/>
      <c r="I956" s="91"/>
      <c r="J956" s="92"/>
      <c r="K956" s="93">
        <f t="shared" si="14"/>
        <v>0</v>
      </c>
    </row>
    <row r="957" spans="1:11" x14ac:dyDescent="0.25">
      <c r="A957" s="85"/>
      <c r="B957" s="85"/>
      <c r="C957" s="86"/>
      <c r="D957" s="87"/>
      <c r="E957" s="88"/>
      <c r="F957" s="89"/>
      <c r="G957" s="90"/>
      <c r="H957" s="90"/>
      <c r="I957" s="91"/>
      <c r="J957" s="92"/>
      <c r="K957" s="93">
        <f t="shared" si="14"/>
        <v>0</v>
      </c>
    </row>
    <row r="958" spans="1:11" x14ac:dyDescent="0.25">
      <c r="A958" s="85"/>
      <c r="B958" s="85"/>
      <c r="C958" s="86"/>
      <c r="D958" s="87"/>
      <c r="E958" s="88"/>
      <c r="F958" s="89"/>
      <c r="G958" s="90"/>
      <c r="H958" s="90"/>
      <c r="I958" s="91"/>
      <c r="J958" s="92"/>
      <c r="K958" s="93">
        <f t="shared" si="14"/>
        <v>0</v>
      </c>
    </row>
    <row r="959" spans="1:11" x14ac:dyDescent="0.25">
      <c r="A959" s="85"/>
      <c r="B959" s="85"/>
      <c r="C959" s="86"/>
      <c r="D959" s="87"/>
      <c r="E959" s="88"/>
      <c r="F959" s="89"/>
      <c r="G959" s="90"/>
      <c r="H959" s="90"/>
      <c r="I959" s="91"/>
      <c r="J959" s="92"/>
      <c r="K959" s="93">
        <f t="shared" si="14"/>
        <v>0</v>
      </c>
    </row>
    <row r="960" spans="1:11" x14ac:dyDescent="0.25">
      <c r="A960" s="85"/>
      <c r="B960" s="85"/>
      <c r="C960" s="86"/>
      <c r="D960" s="87"/>
      <c r="E960" s="88"/>
      <c r="F960" s="89"/>
      <c r="G960" s="90"/>
      <c r="H960" s="90"/>
      <c r="I960" s="91"/>
      <c r="J960" s="92"/>
      <c r="K960" s="93">
        <f t="shared" si="14"/>
        <v>0</v>
      </c>
    </row>
    <row r="961" spans="1:11" x14ac:dyDescent="0.25">
      <c r="A961" s="85"/>
      <c r="B961" s="85"/>
      <c r="C961" s="86"/>
      <c r="D961" s="87"/>
      <c r="E961" s="88"/>
      <c r="F961" s="89"/>
      <c r="G961" s="90"/>
      <c r="H961" s="90"/>
      <c r="I961" s="91"/>
      <c r="J961" s="92"/>
      <c r="K961" s="93">
        <f t="shared" si="14"/>
        <v>0</v>
      </c>
    </row>
    <row r="962" spans="1:11" x14ac:dyDescent="0.25">
      <c r="A962" s="85"/>
      <c r="B962" s="85"/>
      <c r="C962" s="86"/>
      <c r="D962" s="87"/>
      <c r="E962" s="88"/>
      <c r="F962" s="89"/>
      <c r="G962" s="90"/>
      <c r="H962" s="90"/>
      <c r="I962" s="91"/>
      <c r="J962" s="92"/>
      <c r="K962" s="93">
        <f t="shared" si="14"/>
        <v>0</v>
      </c>
    </row>
    <row r="963" spans="1:11" x14ac:dyDescent="0.25">
      <c r="A963" s="85"/>
      <c r="B963" s="85"/>
      <c r="C963" s="86"/>
      <c r="D963" s="87"/>
      <c r="E963" s="88"/>
      <c r="F963" s="89"/>
      <c r="G963" s="90"/>
      <c r="H963" s="90"/>
      <c r="I963" s="91"/>
      <c r="J963" s="92"/>
      <c r="K963" s="93">
        <f t="shared" si="14"/>
        <v>0</v>
      </c>
    </row>
    <row r="964" spans="1:11" x14ac:dyDescent="0.25">
      <c r="A964" s="85"/>
      <c r="B964" s="85"/>
      <c r="C964" s="86"/>
      <c r="D964" s="87"/>
      <c r="E964" s="88"/>
      <c r="F964" s="89"/>
      <c r="G964" s="90"/>
      <c r="H964" s="90"/>
      <c r="I964" s="91"/>
      <c r="J964" s="92"/>
      <c r="K964" s="93">
        <f t="shared" si="14"/>
        <v>0</v>
      </c>
    </row>
    <row r="965" spans="1:11" x14ac:dyDescent="0.25">
      <c r="A965" s="85"/>
      <c r="B965" s="85"/>
      <c r="C965" s="86"/>
      <c r="D965" s="87"/>
      <c r="E965" s="88"/>
      <c r="F965" s="89"/>
      <c r="G965" s="90"/>
      <c r="H965" s="90"/>
      <c r="I965" s="91"/>
      <c r="J965" s="92"/>
      <c r="K965" s="93">
        <f t="shared" si="14"/>
        <v>0</v>
      </c>
    </row>
    <row r="966" spans="1:11" x14ac:dyDescent="0.25">
      <c r="A966" s="85"/>
      <c r="B966" s="85"/>
      <c r="C966" s="86"/>
      <c r="D966" s="87"/>
      <c r="E966" s="88"/>
      <c r="F966" s="89"/>
      <c r="G966" s="90"/>
      <c r="H966" s="90"/>
      <c r="I966" s="91"/>
      <c r="J966" s="92"/>
      <c r="K966" s="93">
        <f t="shared" si="14"/>
        <v>0</v>
      </c>
    </row>
    <row r="967" spans="1:11" x14ac:dyDescent="0.25">
      <c r="A967" s="85"/>
      <c r="B967" s="85"/>
      <c r="C967" s="86"/>
      <c r="D967" s="87"/>
      <c r="E967" s="88"/>
      <c r="F967" s="89"/>
      <c r="G967" s="90"/>
      <c r="H967" s="90"/>
      <c r="I967" s="91"/>
      <c r="J967" s="92"/>
      <c r="K967" s="93">
        <f t="shared" si="14"/>
        <v>0</v>
      </c>
    </row>
    <row r="968" spans="1:11" x14ac:dyDescent="0.25">
      <c r="A968" s="85"/>
      <c r="B968" s="85"/>
      <c r="C968" s="86"/>
      <c r="D968" s="87"/>
      <c r="E968" s="88"/>
      <c r="F968" s="89"/>
      <c r="G968" s="90"/>
      <c r="H968" s="90"/>
      <c r="I968" s="91"/>
      <c r="J968" s="92"/>
      <c r="K968" s="93">
        <f t="shared" si="14"/>
        <v>0</v>
      </c>
    </row>
    <row r="969" spans="1:11" x14ac:dyDescent="0.25">
      <c r="A969" s="85"/>
      <c r="B969" s="85"/>
      <c r="C969" s="86"/>
      <c r="D969" s="87"/>
      <c r="E969" s="88"/>
      <c r="F969" s="89"/>
      <c r="G969" s="90"/>
      <c r="H969" s="90"/>
      <c r="I969" s="91"/>
      <c r="J969" s="92"/>
      <c r="K969" s="93">
        <f t="shared" si="14"/>
        <v>0</v>
      </c>
    </row>
    <row r="970" spans="1:11" x14ac:dyDescent="0.25">
      <c r="A970" s="85"/>
      <c r="B970" s="85"/>
      <c r="C970" s="86"/>
      <c r="D970" s="87"/>
      <c r="E970" s="88"/>
      <c r="F970" s="89"/>
      <c r="G970" s="90"/>
      <c r="H970" s="90"/>
      <c r="I970" s="91"/>
      <c r="J970" s="92"/>
      <c r="K970" s="93">
        <f t="shared" si="14"/>
        <v>0</v>
      </c>
    </row>
    <row r="971" spans="1:11" x14ac:dyDescent="0.25">
      <c r="A971" s="85"/>
      <c r="B971" s="85"/>
      <c r="C971" s="86"/>
      <c r="D971" s="87"/>
      <c r="E971" s="88"/>
      <c r="F971" s="89"/>
      <c r="G971" s="90"/>
      <c r="H971" s="90"/>
      <c r="I971" s="91"/>
      <c r="J971" s="92"/>
      <c r="K971" s="93">
        <f t="shared" si="14"/>
        <v>0</v>
      </c>
    </row>
    <row r="972" spans="1:11" x14ac:dyDescent="0.25">
      <c r="A972" s="85"/>
      <c r="B972" s="85"/>
      <c r="C972" s="86"/>
      <c r="D972" s="87"/>
      <c r="E972" s="88"/>
      <c r="F972" s="89"/>
      <c r="G972" s="90"/>
      <c r="H972" s="90"/>
      <c r="I972" s="91"/>
      <c r="J972" s="92"/>
      <c r="K972" s="93">
        <f t="shared" si="14"/>
        <v>0</v>
      </c>
    </row>
    <row r="973" spans="1:11" x14ac:dyDescent="0.25">
      <c r="A973" s="85"/>
      <c r="B973" s="85"/>
      <c r="C973" s="86"/>
      <c r="D973" s="87"/>
      <c r="E973" s="88"/>
      <c r="F973" s="89"/>
      <c r="G973" s="90"/>
      <c r="H973" s="90"/>
      <c r="I973" s="91"/>
      <c r="J973" s="92"/>
      <c r="K973" s="93">
        <f t="shared" si="14"/>
        <v>0</v>
      </c>
    </row>
    <row r="974" spans="1:11" x14ac:dyDescent="0.25">
      <c r="A974" s="85"/>
      <c r="B974" s="85"/>
      <c r="C974" s="86"/>
      <c r="D974" s="87"/>
      <c r="E974" s="88"/>
      <c r="F974" s="89"/>
      <c r="G974" s="90"/>
      <c r="H974" s="90"/>
      <c r="I974" s="91"/>
      <c r="J974" s="92"/>
      <c r="K974" s="93">
        <f t="shared" si="14"/>
        <v>0</v>
      </c>
    </row>
    <row r="975" spans="1:11" x14ac:dyDescent="0.25">
      <c r="A975" s="85"/>
      <c r="B975" s="85"/>
      <c r="C975" s="86"/>
      <c r="D975" s="87"/>
      <c r="E975" s="88"/>
      <c r="F975" s="89"/>
      <c r="G975" s="90"/>
      <c r="H975" s="90"/>
      <c r="I975" s="91"/>
      <c r="J975" s="92"/>
      <c r="K975" s="93">
        <f t="shared" si="14"/>
        <v>0</v>
      </c>
    </row>
    <row r="976" spans="1:11" x14ac:dyDescent="0.25">
      <c r="A976" s="85"/>
      <c r="B976" s="85"/>
      <c r="C976" s="86"/>
      <c r="D976" s="87"/>
      <c r="E976" s="88"/>
      <c r="F976" s="89"/>
      <c r="G976" s="90"/>
      <c r="H976" s="90"/>
      <c r="I976" s="91"/>
      <c r="J976" s="92"/>
      <c r="K976" s="93">
        <f t="shared" si="14"/>
        <v>0</v>
      </c>
    </row>
    <row r="977" spans="1:11" x14ac:dyDescent="0.25">
      <c r="A977" s="85"/>
      <c r="B977" s="85"/>
      <c r="C977" s="86"/>
      <c r="D977" s="87"/>
      <c r="E977" s="88"/>
      <c r="F977" s="89"/>
      <c r="G977" s="90"/>
      <c r="H977" s="90"/>
      <c r="I977" s="91"/>
      <c r="J977" s="92"/>
      <c r="K977" s="93">
        <f t="shared" si="14"/>
        <v>0</v>
      </c>
    </row>
    <row r="978" spans="1:11" x14ac:dyDescent="0.25">
      <c r="A978" s="85"/>
      <c r="B978" s="85"/>
      <c r="C978" s="86"/>
      <c r="D978" s="87"/>
      <c r="E978" s="88"/>
      <c r="F978" s="89"/>
      <c r="G978" s="90"/>
      <c r="H978" s="90"/>
      <c r="I978" s="91"/>
      <c r="J978" s="92"/>
      <c r="K978" s="93">
        <f t="shared" ref="K978:K1015" si="15">+J978*I978</f>
        <v>0</v>
      </c>
    </row>
    <row r="979" spans="1:11" x14ac:dyDescent="0.25">
      <c r="A979" s="85"/>
      <c r="B979" s="85"/>
      <c r="C979" s="86"/>
      <c r="D979" s="87"/>
      <c r="E979" s="88"/>
      <c r="F979" s="89"/>
      <c r="G979" s="90"/>
      <c r="H979" s="90"/>
      <c r="I979" s="91"/>
      <c r="J979" s="92"/>
      <c r="K979" s="93">
        <f t="shared" si="15"/>
        <v>0</v>
      </c>
    </row>
    <row r="980" spans="1:11" x14ac:dyDescent="0.25">
      <c r="A980" s="85"/>
      <c r="B980" s="85"/>
      <c r="C980" s="86"/>
      <c r="D980" s="87"/>
      <c r="E980" s="88"/>
      <c r="F980" s="89"/>
      <c r="G980" s="90"/>
      <c r="H980" s="90"/>
      <c r="I980" s="91"/>
      <c r="J980" s="92"/>
      <c r="K980" s="93">
        <f t="shared" si="15"/>
        <v>0</v>
      </c>
    </row>
    <row r="981" spans="1:11" x14ac:dyDescent="0.25">
      <c r="A981" s="85"/>
      <c r="B981" s="85"/>
      <c r="C981" s="86"/>
      <c r="D981" s="87"/>
      <c r="E981" s="88"/>
      <c r="F981" s="89"/>
      <c r="G981" s="90"/>
      <c r="H981" s="90"/>
      <c r="I981" s="91"/>
      <c r="J981" s="92"/>
      <c r="K981" s="93">
        <f t="shared" si="15"/>
        <v>0</v>
      </c>
    </row>
    <row r="982" spans="1:11" x14ac:dyDescent="0.25">
      <c r="A982" s="85"/>
      <c r="B982" s="85"/>
      <c r="C982" s="86"/>
      <c r="D982" s="87"/>
      <c r="E982" s="88"/>
      <c r="F982" s="89"/>
      <c r="G982" s="90"/>
      <c r="H982" s="90"/>
      <c r="I982" s="91"/>
      <c r="J982" s="92"/>
      <c r="K982" s="93">
        <f t="shared" si="15"/>
        <v>0</v>
      </c>
    </row>
    <row r="983" spans="1:11" x14ac:dyDescent="0.25">
      <c r="A983" s="85"/>
      <c r="B983" s="85"/>
      <c r="C983" s="86"/>
      <c r="D983" s="87"/>
      <c r="E983" s="88"/>
      <c r="F983" s="89"/>
      <c r="G983" s="90"/>
      <c r="H983" s="90"/>
      <c r="I983" s="91"/>
      <c r="J983" s="92"/>
      <c r="K983" s="93">
        <f t="shared" si="15"/>
        <v>0</v>
      </c>
    </row>
    <row r="984" spans="1:11" x14ac:dyDescent="0.25">
      <c r="A984" s="85"/>
      <c r="B984" s="85"/>
      <c r="C984" s="86"/>
      <c r="D984" s="87"/>
      <c r="E984" s="88"/>
      <c r="F984" s="89"/>
      <c r="G984" s="90"/>
      <c r="H984" s="90"/>
      <c r="I984" s="91"/>
      <c r="J984" s="92"/>
      <c r="K984" s="93">
        <f t="shared" si="15"/>
        <v>0</v>
      </c>
    </row>
    <row r="985" spans="1:11" x14ac:dyDescent="0.25">
      <c r="A985" s="85"/>
      <c r="B985" s="85"/>
      <c r="C985" s="86"/>
      <c r="D985" s="87"/>
      <c r="E985" s="88"/>
      <c r="F985" s="89"/>
      <c r="G985" s="90"/>
      <c r="H985" s="90"/>
      <c r="I985" s="91"/>
      <c r="J985" s="92"/>
      <c r="K985" s="93">
        <f t="shared" si="15"/>
        <v>0</v>
      </c>
    </row>
    <row r="986" spans="1:11" x14ac:dyDescent="0.25">
      <c r="A986" s="85"/>
      <c r="B986" s="85"/>
      <c r="C986" s="86"/>
      <c r="D986" s="87"/>
      <c r="E986" s="88"/>
      <c r="F986" s="89"/>
      <c r="G986" s="90"/>
      <c r="H986" s="90"/>
      <c r="I986" s="91"/>
      <c r="J986" s="92"/>
      <c r="K986" s="93">
        <f t="shared" si="15"/>
        <v>0</v>
      </c>
    </row>
    <row r="987" spans="1:11" x14ac:dyDescent="0.25">
      <c r="A987" s="85"/>
      <c r="B987" s="85"/>
      <c r="C987" s="86"/>
      <c r="D987" s="87"/>
      <c r="E987" s="88"/>
      <c r="F987" s="89"/>
      <c r="G987" s="90"/>
      <c r="H987" s="90"/>
      <c r="I987" s="91"/>
      <c r="J987" s="92"/>
      <c r="K987" s="93">
        <f t="shared" si="15"/>
        <v>0</v>
      </c>
    </row>
    <row r="988" spans="1:11" x14ac:dyDescent="0.25">
      <c r="A988" s="85"/>
      <c r="B988" s="85"/>
      <c r="C988" s="86"/>
      <c r="D988" s="87"/>
      <c r="E988" s="88"/>
      <c r="F988" s="89"/>
      <c r="G988" s="90"/>
      <c r="H988" s="90"/>
      <c r="I988" s="91"/>
      <c r="J988" s="92"/>
      <c r="K988" s="93">
        <f t="shared" si="15"/>
        <v>0</v>
      </c>
    </row>
    <row r="989" spans="1:11" x14ac:dyDescent="0.25">
      <c r="A989" s="85"/>
      <c r="B989" s="85"/>
      <c r="C989" s="86"/>
      <c r="D989" s="87"/>
      <c r="E989" s="88"/>
      <c r="F989" s="89"/>
      <c r="G989" s="90"/>
      <c r="H989" s="90"/>
      <c r="I989" s="91"/>
      <c r="J989" s="92"/>
      <c r="K989" s="93">
        <f t="shared" si="15"/>
        <v>0</v>
      </c>
    </row>
    <row r="990" spans="1:11" x14ac:dyDescent="0.25">
      <c r="A990" s="85"/>
      <c r="B990" s="85"/>
      <c r="C990" s="86"/>
      <c r="D990" s="87"/>
      <c r="E990" s="88"/>
      <c r="F990" s="89"/>
      <c r="G990" s="90"/>
      <c r="H990" s="90"/>
      <c r="I990" s="91"/>
      <c r="J990" s="92"/>
      <c r="K990" s="93">
        <f t="shared" si="15"/>
        <v>0</v>
      </c>
    </row>
    <row r="991" spans="1:11" x14ac:dyDescent="0.25">
      <c r="A991" s="85"/>
      <c r="B991" s="85"/>
      <c r="C991" s="86"/>
      <c r="D991" s="87"/>
      <c r="E991" s="88"/>
      <c r="F991" s="89"/>
      <c r="G991" s="90"/>
      <c r="H991" s="90"/>
      <c r="I991" s="91"/>
      <c r="J991" s="92"/>
      <c r="K991" s="93">
        <f t="shared" si="15"/>
        <v>0</v>
      </c>
    </row>
    <row r="992" spans="1:11" x14ac:dyDescent="0.25">
      <c r="A992" s="85"/>
      <c r="B992" s="85"/>
      <c r="C992" s="86"/>
      <c r="D992" s="87"/>
      <c r="E992" s="88"/>
      <c r="F992" s="89"/>
      <c r="G992" s="90"/>
      <c r="H992" s="90"/>
      <c r="I992" s="91"/>
      <c r="J992" s="92"/>
      <c r="K992" s="93">
        <f t="shared" si="15"/>
        <v>0</v>
      </c>
    </row>
    <row r="993" spans="1:11" x14ac:dyDescent="0.25">
      <c r="A993" s="85"/>
      <c r="B993" s="85"/>
      <c r="C993" s="86"/>
      <c r="D993" s="87"/>
      <c r="E993" s="88"/>
      <c r="F993" s="89"/>
      <c r="G993" s="90"/>
      <c r="H993" s="90"/>
      <c r="I993" s="91"/>
      <c r="J993" s="92"/>
      <c r="K993" s="93">
        <f t="shared" si="15"/>
        <v>0</v>
      </c>
    </row>
    <row r="994" spans="1:11" x14ac:dyDescent="0.25">
      <c r="A994" s="85"/>
      <c r="B994" s="85"/>
      <c r="C994" s="86"/>
      <c r="D994" s="87"/>
      <c r="E994" s="88"/>
      <c r="F994" s="89"/>
      <c r="G994" s="90"/>
      <c r="H994" s="90"/>
      <c r="I994" s="91"/>
      <c r="J994" s="92"/>
      <c r="K994" s="93">
        <f t="shared" si="15"/>
        <v>0</v>
      </c>
    </row>
    <row r="995" spans="1:11" x14ac:dyDescent="0.25">
      <c r="A995" s="85"/>
      <c r="B995" s="85"/>
      <c r="C995" s="86"/>
      <c r="D995" s="87"/>
      <c r="E995" s="88"/>
      <c r="F995" s="89"/>
      <c r="G995" s="90"/>
      <c r="H995" s="90"/>
      <c r="I995" s="91"/>
      <c r="J995" s="92"/>
      <c r="K995" s="93">
        <f t="shared" si="15"/>
        <v>0</v>
      </c>
    </row>
    <row r="996" spans="1:11" x14ac:dyDescent="0.25">
      <c r="A996" s="85"/>
      <c r="B996" s="85"/>
      <c r="C996" s="86"/>
      <c r="D996" s="87"/>
      <c r="E996" s="88"/>
      <c r="F996" s="89"/>
      <c r="G996" s="90"/>
      <c r="H996" s="90"/>
      <c r="I996" s="91"/>
      <c r="J996" s="92"/>
      <c r="K996" s="93">
        <f t="shared" si="15"/>
        <v>0</v>
      </c>
    </row>
    <row r="997" spans="1:11" x14ac:dyDescent="0.25">
      <c r="A997" s="85"/>
      <c r="B997" s="85"/>
      <c r="C997" s="86"/>
      <c r="D997" s="87"/>
      <c r="E997" s="88"/>
      <c r="F997" s="89"/>
      <c r="G997" s="90"/>
      <c r="H997" s="90"/>
      <c r="I997" s="91"/>
      <c r="J997" s="92"/>
      <c r="K997" s="93">
        <f t="shared" si="15"/>
        <v>0</v>
      </c>
    </row>
    <row r="998" spans="1:11" x14ac:dyDescent="0.25">
      <c r="A998" s="85"/>
      <c r="B998" s="85"/>
      <c r="C998" s="86"/>
      <c r="D998" s="87"/>
      <c r="E998" s="88"/>
      <c r="F998" s="89"/>
      <c r="G998" s="90"/>
      <c r="H998" s="90"/>
      <c r="I998" s="91"/>
      <c r="J998" s="92"/>
      <c r="K998" s="93">
        <f t="shared" si="15"/>
        <v>0</v>
      </c>
    </row>
    <row r="999" spans="1:11" x14ac:dyDescent="0.25">
      <c r="A999" s="85"/>
      <c r="B999" s="85"/>
      <c r="C999" s="86"/>
      <c r="D999" s="87"/>
      <c r="E999" s="88"/>
      <c r="F999" s="89"/>
      <c r="G999" s="90"/>
      <c r="H999" s="90"/>
      <c r="I999" s="91"/>
      <c r="J999" s="92"/>
      <c r="K999" s="93">
        <f t="shared" si="15"/>
        <v>0</v>
      </c>
    </row>
    <row r="1000" spans="1:11" x14ac:dyDescent="0.25">
      <c r="A1000" s="85"/>
      <c r="B1000" s="85"/>
      <c r="C1000" s="86"/>
      <c r="D1000" s="87"/>
      <c r="E1000" s="88"/>
      <c r="F1000" s="89"/>
      <c r="G1000" s="90"/>
      <c r="H1000" s="90"/>
      <c r="I1000" s="91"/>
      <c r="J1000" s="92"/>
      <c r="K1000" s="93">
        <f t="shared" si="15"/>
        <v>0</v>
      </c>
    </row>
    <row r="1001" spans="1:11" x14ac:dyDescent="0.25">
      <c r="A1001" s="85"/>
      <c r="B1001" s="85"/>
      <c r="C1001" s="86"/>
      <c r="D1001" s="87"/>
      <c r="E1001" s="88"/>
      <c r="F1001" s="89"/>
      <c r="G1001" s="90"/>
      <c r="H1001" s="90"/>
      <c r="I1001" s="91"/>
      <c r="J1001" s="92"/>
      <c r="K1001" s="93">
        <f t="shared" si="15"/>
        <v>0</v>
      </c>
    </row>
    <row r="1002" spans="1:11" x14ac:dyDescent="0.25">
      <c r="A1002" s="85"/>
      <c r="B1002" s="85"/>
      <c r="C1002" s="86"/>
      <c r="D1002" s="87"/>
      <c r="E1002" s="88"/>
      <c r="F1002" s="89"/>
      <c r="G1002" s="90"/>
      <c r="H1002" s="90"/>
      <c r="I1002" s="91"/>
      <c r="J1002" s="92"/>
      <c r="K1002" s="93">
        <f t="shared" si="15"/>
        <v>0</v>
      </c>
    </row>
    <row r="1003" spans="1:11" x14ac:dyDescent="0.25">
      <c r="A1003" s="85"/>
      <c r="B1003" s="85"/>
      <c r="C1003" s="86"/>
      <c r="D1003" s="87"/>
      <c r="E1003" s="88"/>
      <c r="F1003" s="89"/>
      <c r="G1003" s="90"/>
      <c r="H1003" s="90"/>
      <c r="I1003" s="91"/>
      <c r="J1003" s="92"/>
      <c r="K1003" s="93">
        <f t="shared" si="15"/>
        <v>0</v>
      </c>
    </row>
    <row r="1004" spans="1:11" x14ac:dyDescent="0.25">
      <c r="A1004" s="85"/>
      <c r="B1004" s="85"/>
      <c r="C1004" s="86"/>
      <c r="D1004" s="87"/>
      <c r="E1004" s="88"/>
      <c r="F1004" s="89"/>
      <c r="G1004" s="90"/>
      <c r="H1004" s="90"/>
      <c r="I1004" s="91"/>
      <c r="J1004" s="92"/>
      <c r="K1004" s="93">
        <f t="shared" si="15"/>
        <v>0</v>
      </c>
    </row>
    <row r="1005" spans="1:11" x14ac:dyDescent="0.25">
      <c r="A1005" s="85"/>
      <c r="B1005" s="85"/>
      <c r="C1005" s="86"/>
      <c r="D1005" s="87"/>
      <c r="E1005" s="88"/>
      <c r="F1005" s="89"/>
      <c r="G1005" s="90"/>
      <c r="H1005" s="90"/>
      <c r="I1005" s="91"/>
      <c r="J1005" s="92"/>
      <c r="K1005" s="93">
        <f t="shared" si="15"/>
        <v>0</v>
      </c>
    </row>
    <row r="1006" spans="1:11" x14ac:dyDescent="0.25">
      <c r="A1006" s="85"/>
      <c r="B1006" s="85"/>
      <c r="C1006" s="86"/>
      <c r="D1006" s="87"/>
      <c r="E1006" s="88"/>
      <c r="F1006" s="89"/>
      <c r="G1006" s="90"/>
      <c r="H1006" s="90"/>
      <c r="I1006" s="91"/>
      <c r="J1006" s="92"/>
      <c r="K1006" s="93">
        <f t="shared" si="15"/>
        <v>0</v>
      </c>
    </row>
    <row r="1007" spans="1:11" x14ac:dyDescent="0.25">
      <c r="A1007" s="85"/>
      <c r="B1007" s="85"/>
      <c r="C1007" s="86"/>
      <c r="D1007" s="87"/>
      <c r="E1007" s="88"/>
      <c r="F1007" s="89"/>
      <c r="G1007" s="90"/>
      <c r="H1007" s="90"/>
      <c r="I1007" s="91"/>
      <c r="J1007" s="92"/>
      <c r="K1007" s="93">
        <f t="shared" si="15"/>
        <v>0</v>
      </c>
    </row>
    <row r="1008" spans="1:11" x14ac:dyDescent="0.25">
      <c r="A1008" s="85"/>
      <c r="B1008" s="85"/>
      <c r="C1008" s="86"/>
      <c r="D1008" s="87"/>
      <c r="E1008" s="88"/>
      <c r="F1008" s="89"/>
      <c r="G1008" s="90"/>
      <c r="H1008" s="90"/>
      <c r="I1008" s="91"/>
      <c r="J1008" s="92"/>
      <c r="K1008" s="93">
        <f t="shared" si="15"/>
        <v>0</v>
      </c>
    </row>
    <row r="1009" spans="1:11" x14ac:dyDescent="0.25">
      <c r="A1009" s="85"/>
      <c r="B1009" s="85"/>
      <c r="C1009" s="86"/>
      <c r="D1009" s="87"/>
      <c r="E1009" s="88"/>
      <c r="F1009" s="89"/>
      <c r="G1009" s="90"/>
      <c r="H1009" s="90"/>
      <c r="I1009" s="91"/>
      <c r="J1009" s="92"/>
      <c r="K1009" s="93">
        <f t="shared" si="15"/>
        <v>0</v>
      </c>
    </row>
    <row r="1010" spans="1:11" x14ac:dyDescent="0.25">
      <c r="A1010" s="85"/>
      <c r="B1010" s="85"/>
      <c r="C1010" s="86"/>
      <c r="D1010" s="87"/>
      <c r="E1010" s="88"/>
      <c r="F1010" s="89"/>
      <c r="G1010" s="90"/>
      <c r="H1010" s="90"/>
      <c r="I1010" s="91"/>
      <c r="J1010" s="92"/>
      <c r="K1010" s="93">
        <f t="shared" si="15"/>
        <v>0</v>
      </c>
    </row>
    <row r="1011" spans="1:11" x14ac:dyDescent="0.25">
      <c r="A1011" s="85"/>
      <c r="B1011" s="85"/>
      <c r="C1011" s="86"/>
      <c r="D1011" s="87"/>
      <c r="E1011" s="88"/>
      <c r="F1011" s="89"/>
      <c r="G1011" s="90"/>
      <c r="H1011" s="90"/>
      <c r="I1011" s="91"/>
      <c r="J1011" s="92"/>
      <c r="K1011" s="93">
        <f t="shared" si="15"/>
        <v>0</v>
      </c>
    </row>
    <row r="1012" spans="1:11" x14ac:dyDescent="0.25">
      <c r="A1012" s="85"/>
      <c r="B1012" s="85"/>
      <c r="C1012" s="86"/>
      <c r="D1012" s="87"/>
      <c r="E1012" s="88"/>
      <c r="F1012" s="89"/>
      <c r="G1012" s="90"/>
      <c r="H1012" s="90"/>
      <c r="I1012" s="91"/>
      <c r="J1012" s="92"/>
      <c r="K1012" s="93">
        <f t="shared" si="15"/>
        <v>0</v>
      </c>
    </row>
    <row r="1013" spans="1:11" x14ac:dyDescent="0.25">
      <c r="A1013" s="85"/>
      <c r="B1013" s="85"/>
      <c r="C1013" s="86"/>
      <c r="D1013" s="87"/>
      <c r="E1013" s="88"/>
      <c r="F1013" s="89"/>
      <c r="G1013" s="90"/>
      <c r="H1013" s="90"/>
      <c r="I1013" s="91"/>
      <c r="J1013" s="92"/>
      <c r="K1013" s="93">
        <f t="shared" si="15"/>
        <v>0</v>
      </c>
    </row>
    <row r="1014" spans="1:11" x14ac:dyDescent="0.25">
      <c r="A1014" s="85"/>
      <c r="B1014" s="85"/>
      <c r="C1014" s="86"/>
      <c r="D1014" s="87"/>
      <c r="E1014" s="88"/>
      <c r="F1014" s="89"/>
      <c r="G1014" s="90"/>
      <c r="H1014" s="90"/>
      <c r="I1014" s="91"/>
      <c r="J1014" s="92"/>
      <c r="K1014" s="93">
        <f t="shared" si="15"/>
        <v>0</v>
      </c>
    </row>
    <row r="1015" spans="1:11" x14ac:dyDescent="0.25">
      <c r="A1015" s="85"/>
      <c r="B1015" s="85"/>
      <c r="C1015" s="86"/>
      <c r="D1015" s="87"/>
      <c r="E1015" s="88"/>
      <c r="F1015" s="89"/>
      <c r="G1015" s="90"/>
      <c r="H1015" s="90"/>
      <c r="I1015" s="91"/>
      <c r="J1015" s="92"/>
      <c r="K1015" s="93">
        <f t="shared" si="15"/>
        <v>0</v>
      </c>
    </row>
    <row r="3315" spans="81:81" x14ac:dyDescent="0.25">
      <c r="CC3315" s="8" t="s">
        <v>89</v>
      </c>
    </row>
    <row r="3316" spans="81:81" x14ac:dyDescent="0.25">
      <c r="CC3316" s="8" t="s">
        <v>54</v>
      </c>
    </row>
    <row r="3317" spans="81:81" x14ac:dyDescent="0.25">
      <c r="CC3317" s="8" t="s">
        <v>70</v>
      </c>
    </row>
    <row r="3318" spans="81:81" x14ac:dyDescent="0.25">
      <c r="CC3318" s="8" t="s">
        <v>28</v>
      </c>
    </row>
    <row r="3319" spans="81:81" x14ac:dyDescent="0.25">
      <c r="CC3319" s="8" t="s">
        <v>90</v>
      </c>
    </row>
    <row r="3320" spans="81:81" x14ac:dyDescent="0.25">
      <c r="CC3320" s="8" t="s">
        <v>91</v>
      </c>
    </row>
    <row r="3321" spans="81:81" x14ac:dyDescent="0.25">
      <c r="CC3321" s="8" t="s">
        <v>92</v>
      </c>
    </row>
    <row r="3322" spans="81:81" x14ac:dyDescent="0.25">
      <c r="CC3322" s="8" t="s">
        <v>21</v>
      </c>
    </row>
    <row r="3323" spans="81:81" x14ac:dyDescent="0.25">
      <c r="CC3323" s="8" t="s">
        <v>93</v>
      </c>
    </row>
    <row r="3324" spans="81:81" x14ac:dyDescent="0.25">
      <c r="CC3324" s="8" t="s">
        <v>78</v>
      </c>
    </row>
    <row r="3325" spans="81:81" x14ac:dyDescent="0.25">
      <c r="CC3325" s="8" t="s">
        <v>66</v>
      </c>
    </row>
    <row r="3326" spans="81:81" x14ac:dyDescent="0.25">
      <c r="CC3326" s="8" t="s">
        <v>41</v>
      </c>
    </row>
  </sheetData>
  <mergeCells count="51">
    <mergeCell ref="B3:F3"/>
    <mergeCell ref="A5:E5"/>
    <mergeCell ref="F5:K5"/>
    <mergeCell ref="A6:A7"/>
    <mergeCell ref="B6:B7"/>
    <mergeCell ref="C6:D6"/>
    <mergeCell ref="E6:E7"/>
    <mergeCell ref="F6:F7"/>
    <mergeCell ref="G6:G7"/>
    <mergeCell ref="H6:H7"/>
    <mergeCell ref="K10:K11"/>
    <mergeCell ref="I6:I7"/>
    <mergeCell ref="J6:J7"/>
    <mergeCell ref="K6:K7"/>
    <mergeCell ref="A8:A11"/>
    <mergeCell ref="F8:F9"/>
    <mergeCell ref="G8:G9"/>
    <mergeCell ref="H8:H9"/>
    <mergeCell ref="I8:I9"/>
    <mergeCell ref="J8:J9"/>
    <mergeCell ref="K8:K9"/>
    <mergeCell ref="G12:G13"/>
    <mergeCell ref="H12:H13"/>
    <mergeCell ref="I12:I13"/>
    <mergeCell ref="J12:J13"/>
    <mergeCell ref="F10:F11"/>
    <mergeCell ref="G10:G11"/>
    <mergeCell ref="H10:H11"/>
    <mergeCell ref="I10:I11"/>
    <mergeCell ref="J10:J11"/>
    <mergeCell ref="A23:A36"/>
    <mergeCell ref="B23:B24"/>
    <mergeCell ref="B25:B26"/>
    <mergeCell ref="B27:B28"/>
    <mergeCell ref="K12:K13"/>
    <mergeCell ref="A14:A16"/>
    <mergeCell ref="B14:B15"/>
    <mergeCell ref="C14:C15"/>
    <mergeCell ref="D14:D15"/>
    <mergeCell ref="E14:E15"/>
    <mergeCell ref="F14:F16"/>
    <mergeCell ref="G14:G16"/>
    <mergeCell ref="H14:H16"/>
    <mergeCell ref="I14:I16"/>
    <mergeCell ref="A12:A13"/>
    <mergeCell ref="F12:F13"/>
    <mergeCell ref="J14:J16"/>
    <mergeCell ref="K14:K16"/>
    <mergeCell ref="A17:A19"/>
    <mergeCell ref="E17:E19"/>
    <mergeCell ref="A20:A21"/>
  </mergeCells>
  <dataValidations disablePrompts="1" count="1">
    <dataValidation type="list" showInputMessage="1" showErrorMessage="1" sqref="G8 G17:G1015 G10 G12 G14" xr:uid="{00000000-0002-0000-0A00-000000000000}">
      <formula1>$CC$3314:$CC$3326</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27"/>
  <sheetViews>
    <sheetView topLeftCell="A16" zoomScale="60" zoomScaleNormal="60" zoomScalePageLayoutView="70" workbookViewId="0">
      <selection activeCell="B20" sqref="B20:K27"/>
    </sheetView>
  </sheetViews>
  <sheetFormatPr baseColWidth="10" defaultColWidth="10.85546875" defaultRowHeight="15" x14ac:dyDescent="0.25"/>
  <cols>
    <col min="1" max="1" width="44.42578125" style="106" customWidth="1"/>
    <col min="2" max="2" width="35.28515625" style="106" customWidth="1"/>
    <col min="3" max="4" width="12.7109375" style="110" customWidth="1"/>
    <col min="5" max="5" width="26.28515625" style="107" customWidth="1"/>
    <col min="6" max="6" width="26.140625" style="106" customWidth="1"/>
    <col min="7" max="7" width="23.7109375" style="105" customWidth="1"/>
    <col min="8" max="8" width="13.42578125" style="108" customWidth="1"/>
    <col min="9" max="9" width="10.42578125" style="109" bestFit="1" customWidth="1"/>
    <col min="10" max="10" width="13.28515625" style="105" bestFit="1" customWidth="1"/>
    <col min="11" max="11" width="14.140625" style="105" bestFit="1" customWidth="1"/>
    <col min="12" max="16384" width="10.85546875" style="106"/>
  </cols>
  <sheetData>
    <row r="1" spans="1:11" s="103" customFormat="1" ht="21.75" thickBot="1" x14ac:dyDescent="0.4">
      <c r="A1" s="112" t="s">
        <v>0</v>
      </c>
      <c r="B1" s="113">
        <f>+SUM(K:K)</f>
        <v>2860800000</v>
      </c>
      <c r="C1" s="101"/>
      <c r="D1" s="1998" t="s">
        <v>1</v>
      </c>
      <c r="E1" s="1998"/>
      <c r="F1" s="101"/>
      <c r="G1" s="101"/>
      <c r="H1" s="101"/>
      <c r="I1" s="101"/>
      <c r="J1" s="102"/>
      <c r="K1" s="102"/>
    </row>
    <row r="2" spans="1:11" ht="15.75" customHeight="1" thickBot="1" x14ac:dyDescent="0.3">
      <c r="A2" s="104"/>
      <c r="B2" s="104"/>
      <c r="C2" s="104"/>
      <c r="D2" s="104"/>
      <c r="E2" s="104"/>
      <c r="F2" s="104"/>
      <c r="G2" s="104"/>
      <c r="H2" s="104"/>
      <c r="I2" s="104"/>
    </row>
    <row r="3" spans="1:11" ht="45.95" customHeight="1" thickBot="1" x14ac:dyDescent="0.3">
      <c r="A3" s="111" t="s">
        <v>2</v>
      </c>
      <c r="B3" s="1799" t="s">
        <v>94</v>
      </c>
      <c r="C3" s="1800"/>
      <c r="D3" s="1800"/>
      <c r="E3" s="1800"/>
      <c r="F3" s="1801"/>
      <c r="G3" s="104"/>
      <c r="H3" s="104"/>
      <c r="I3" s="104"/>
    </row>
    <row r="4" spans="1:11" ht="15.75" customHeight="1" thickBot="1" x14ac:dyDescent="0.3">
      <c r="A4" s="104"/>
      <c r="B4" s="104"/>
      <c r="C4" s="104"/>
      <c r="D4" s="104"/>
      <c r="E4" s="104"/>
      <c r="F4" s="104"/>
      <c r="G4" s="104"/>
      <c r="H4" s="104"/>
      <c r="I4" s="104"/>
    </row>
    <row r="5" spans="1:11" ht="15.75" customHeight="1" thickBot="1" x14ac:dyDescent="0.3">
      <c r="A5" s="1802" t="s">
        <v>4</v>
      </c>
      <c r="B5" s="1802"/>
      <c r="C5" s="1802"/>
      <c r="D5" s="1802"/>
      <c r="E5" s="1802"/>
      <c r="F5" s="1803" t="s">
        <v>5</v>
      </c>
      <c r="G5" s="1804"/>
      <c r="H5" s="1804"/>
      <c r="I5" s="1804"/>
      <c r="J5" s="1804"/>
      <c r="K5" s="1805"/>
    </row>
    <row r="6" spans="1:11" ht="24" customHeight="1" thickTop="1" x14ac:dyDescent="0.25">
      <c r="A6" s="1806" t="s">
        <v>6</v>
      </c>
      <c r="B6" s="1808" t="s">
        <v>4</v>
      </c>
      <c r="C6" s="1810" t="s">
        <v>7</v>
      </c>
      <c r="D6" s="1811"/>
      <c r="E6" s="1812" t="s">
        <v>8</v>
      </c>
      <c r="F6" s="1814" t="s">
        <v>9</v>
      </c>
      <c r="G6" s="1816" t="s">
        <v>10</v>
      </c>
      <c r="H6" s="1816" t="s">
        <v>11</v>
      </c>
      <c r="I6" s="1816" t="s">
        <v>12</v>
      </c>
      <c r="J6" s="1816" t="s">
        <v>13</v>
      </c>
      <c r="K6" s="1818" t="s">
        <v>14</v>
      </c>
    </row>
    <row r="7" spans="1:11" ht="63.75" customHeight="1" thickBot="1" x14ac:dyDescent="0.3">
      <c r="A7" s="1807"/>
      <c r="B7" s="1809"/>
      <c r="C7" s="99" t="s">
        <v>15</v>
      </c>
      <c r="D7" s="98" t="s">
        <v>16</v>
      </c>
      <c r="E7" s="1813"/>
      <c r="F7" s="1815"/>
      <c r="G7" s="1817"/>
      <c r="H7" s="1817"/>
      <c r="I7" s="1817"/>
      <c r="J7" s="1817"/>
      <c r="K7" s="1819"/>
    </row>
    <row r="8" spans="1:11" ht="38.25" x14ac:dyDescent="0.25">
      <c r="A8" s="1790" t="s">
        <v>95</v>
      </c>
      <c r="B8" s="32" t="s">
        <v>96</v>
      </c>
      <c r="C8" s="141">
        <v>42745</v>
      </c>
      <c r="D8" s="141">
        <v>43099</v>
      </c>
      <c r="E8" s="115" t="s">
        <v>97</v>
      </c>
      <c r="F8" s="118" t="s">
        <v>98</v>
      </c>
      <c r="G8" s="32" t="s">
        <v>21</v>
      </c>
      <c r="H8" s="32" t="s">
        <v>22</v>
      </c>
      <c r="I8" s="63">
        <v>3</v>
      </c>
      <c r="J8" s="64">
        <v>22000000</v>
      </c>
      <c r="K8" s="65">
        <f>+J8*I8</f>
        <v>66000000</v>
      </c>
    </row>
    <row r="9" spans="1:11" ht="78" thickBot="1" x14ac:dyDescent="0.3">
      <c r="A9" s="1792"/>
      <c r="B9" s="44" t="s">
        <v>99</v>
      </c>
      <c r="C9" s="142">
        <v>42745</v>
      </c>
      <c r="D9" s="142">
        <v>42840</v>
      </c>
      <c r="E9" s="116" t="s">
        <v>100</v>
      </c>
      <c r="F9" s="119" t="s">
        <v>101</v>
      </c>
      <c r="G9" s="44" t="s">
        <v>54</v>
      </c>
      <c r="H9" s="44" t="s">
        <v>22</v>
      </c>
      <c r="I9" s="73">
        <v>1</v>
      </c>
      <c r="J9" s="74">
        <v>250000000</v>
      </c>
      <c r="K9" s="75">
        <f>+J9*I9</f>
        <v>250000000</v>
      </c>
    </row>
    <row r="10" spans="1:11" ht="25.5" x14ac:dyDescent="0.25">
      <c r="A10" s="1790" t="s">
        <v>102</v>
      </c>
      <c r="B10" s="1703" t="s">
        <v>103</v>
      </c>
      <c r="C10" s="1999">
        <v>42860</v>
      </c>
      <c r="D10" s="1999">
        <v>42885</v>
      </c>
      <c r="E10" s="2000" t="s">
        <v>104</v>
      </c>
      <c r="F10" s="120" t="s">
        <v>105</v>
      </c>
      <c r="G10" s="32" t="s">
        <v>28</v>
      </c>
      <c r="H10" s="32" t="s">
        <v>55</v>
      </c>
      <c r="I10" s="63">
        <v>1</v>
      </c>
      <c r="J10" s="64">
        <v>45000000</v>
      </c>
      <c r="K10" s="65">
        <f>+J10*I10</f>
        <v>45000000</v>
      </c>
    </row>
    <row r="11" spans="1:11" ht="38.25" x14ac:dyDescent="0.25">
      <c r="A11" s="1791"/>
      <c r="B11" s="1556"/>
      <c r="C11" s="1590"/>
      <c r="D11" s="1590"/>
      <c r="E11" s="2001"/>
      <c r="F11" s="121" t="s">
        <v>106</v>
      </c>
      <c r="G11" s="38" t="s">
        <v>54</v>
      </c>
      <c r="H11" s="38" t="s">
        <v>107</v>
      </c>
      <c r="I11" s="67">
        <v>4</v>
      </c>
      <c r="J11" s="68">
        <v>100000000</v>
      </c>
      <c r="K11" s="69">
        <f>+J11*I11</f>
        <v>400000000</v>
      </c>
    </row>
    <row r="12" spans="1:11" ht="63.75" x14ac:dyDescent="0.25">
      <c r="A12" s="1791"/>
      <c r="B12" s="38" t="s">
        <v>108</v>
      </c>
      <c r="C12" s="143">
        <v>42891</v>
      </c>
      <c r="D12" s="143">
        <v>42965</v>
      </c>
      <c r="E12" s="117" t="s">
        <v>109</v>
      </c>
      <c r="F12" s="121" t="s">
        <v>110</v>
      </c>
      <c r="G12" s="38" t="s">
        <v>54</v>
      </c>
      <c r="H12" s="38" t="s">
        <v>111</v>
      </c>
      <c r="I12" s="67">
        <v>15</v>
      </c>
      <c r="J12" s="68">
        <v>7800000</v>
      </c>
      <c r="K12" s="69">
        <f>+J12*I12</f>
        <v>117000000</v>
      </c>
    </row>
    <row r="13" spans="1:11" ht="78" thickBot="1" x14ac:dyDescent="0.3">
      <c r="A13" s="1792"/>
      <c r="B13" s="44" t="s">
        <v>112</v>
      </c>
      <c r="C13" s="142">
        <v>42891</v>
      </c>
      <c r="D13" s="142">
        <v>42916</v>
      </c>
      <c r="E13" s="116" t="s">
        <v>113</v>
      </c>
      <c r="F13" s="119" t="s">
        <v>114</v>
      </c>
      <c r="G13" s="44" t="s">
        <v>54</v>
      </c>
      <c r="H13" s="44" t="s">
        <v>22</v>
      </c>
      <c r="I13" s="73">
        <v>1</v>
      </c>
      <c r="J13" s="74">
        <v>270000000</v>
      </c>
      <c r="K13" s="75">
        <f t="shared" ref="K13:K27" si="0">+J13*I13</f>
        <v>270000000</v>
      </c>
    </row>
    <row r="14" spans="1:11" ht="51.75" x14ac:dyDescent="0.25">
      <c r="A14" s="1790" t="s">
        <v>115</v>
      </c>
      <c r="B14" s="32" t="s">
        <v>116</v>
      </c>
      <c r="C14" s="141">
        <v>42771</v>
      </c>
      <c r="D14" s="141">
        <v>43084</v>
      </c>
      <c r="E14" s="115" t="s">
        <v>117</v>
      </c>
      <c r="F14" s="118" t="s">
        <v>118</v>
      </c>
      <c r="G14" s="32" t="s">
        <v>28</v>
      </c>
      <c r="H14" s="32" t="s">
        <v>22</v>
      </c>
      <c r="I14" s="63">
        <v>1</v>
      </c>
      <c r="J14" s="64">
        <v>6000000</v>
      </c>
      <c r="K14" s="65">
        <f t="shared" si="0"/>
        <v>6000000</v>
      </c>
    </row>
    <row r="15" spans="1:11" ht="39" x14ac:dyDescent="0.25">
      <c r="A15" s="1791"/>
      <c r="B15" s="38" t="s">
        <v>119</v>
      </c>
      <c r="C15" s="143">
        <v>42745</v>
      </c>
      <c r="D15" s="143">
        <v>43084</v>
      </c>
      <c r="E15" s="117" t="s">
        <v>120</v>
      </c>
      <c r="F15" s="122" t="s">
        <v>121</v>
      </c>
      <c r="G15" s="38" t="s">
        <v>28</v>
      </c>
      <c r="H15" s="38" t="s">
        <v>22</v>
      </c>
      <c r="I15" s="67">
        <v>1</v>
      </c>
      <c r="J15" s="68">
        <v>8000000</v>
      </c>
      <c r="K15" s="69">
        <f t="shared" si="0"/>
        <v>8000000</v>
      </c>
    </row>
    <row r="16" spans="1:11" ht="64.5" x14ac:dyDescent="0.25">
      <c r="A16" s="1791"/>
      <c r="B16" s="38" t="s">
        <v>122</v>
      </c>
      <c r="C16" s="143">
        <v>42776</v>
      </c>
      <c r="D16" s="143">
        <v>43079</v>
      </c>
      <c r="E16" s="117" t="s">
        <v>123</v>
      </c>
      <c r="F16" s="122" t="s">
        <v>124</v>
      </c>
      <c r="G16" s="38" t="s">
        <v>28</v>
      </c>
      <c r="H16" s="38" t="s">
        <v>29</v>
      </c>
      <c r="I16" s="67">
        <v>1</v>
      </c>
      <c r="J16" s="68">
        <v>4000000</v>
      </c>
      <c r="K16" s="69">
        <f t="shared" si="0"/>
        <v>4000000</v>
      </c>
    </row>
    <row r="17" spans="1:11" ht="52.5" thickBot="1" x14ac:dyDescent="0.3">
      <c r="A17" s="1792"/>
      <c r="B17" s="44" t="s">
        <v>125</v>
      </c>
      <c r="C17" s="142">
        <v>42776</v>
      </c>
      <c r="D17" s="142">
        <v>43079</v>
      </c>
      <c r="E17" s="116" t="s">
        <v>126</v>
      </c>
      <c r="F17" s="119" t="s">
        <v>127</v>
      </c>
      <c r="G17" s="44" t="s">
        <v>21</v>
      </c>
      <c r="H17" s="44" t="s">
        <v>29</v>
      </c>
      <c r="I17" s="73">
        <v>1</v>
      </c>
      <c r="J17" s="74">
        <v>6000000</v>
      </c>
      <c r="K17" s="75">
        <f t="shared" si="0"/>
        <v>6000000</v>
      </c>
    </row>
    <row r="18" spans="1:11" ht="76.5" x14ac:dyDescent="0.25">
      <c r="A18" s="1790" t="s">
        <v>128</v>
      </c>
      <c r="B18" s="32" t="s">
        <v>129</v>
      </c>
      <c r="C18" s="141">
        <v>42750</v>
      </c>
      <c r="D18" s="141">
        <v>43083</v>
      </c>
      <c r="E18" s="115" t="s">
        <v>130</v>
      </c>
      <c r="F18" s="118" t="s">
        <v>131</v>
      </c>
      <c r="G18" s="32" t="s">
        <v>21</v>
      </c>
      <c r="H18" s="32" t="s">
        <v>22</v>
      </c>
      <c r="I18" s="63">
        <v>3</v>
      </c>
      <c r="J18" s="64">
        <v>32000000</v>
      </c>
      <c r="K18" s="65">
        <f t="shared" si="0"/>
        <v>96000000</v>
      </c>
    </row>
    <row r="19" spans="1:11" ht="39" thickBot="1" x14ac:dyDescent="0.3">
      <c r="A19" s="1792"/>
      <c r="B19" s="44" t="s">
        <v>132</v>
      </c>
      <c r="C19" s="142">
        <v>42750</v>
      </c>
      <c r="D19" s="142">
        <v>43083</v>
      </c>
      <c r="E19" s="116" t="s">
        <v>130</v>
      </c>
      <c r="F19" s="119" t="s">
        <v>133</v>
      </c>
      <c r="G19" s="44" t="s">
        <v>21</v>
      </c>
      <c r="H19" s="44" t="s">
        <v>22</v>
      </c>
      <c r="I19" s="73">
        <v>6</v>
      </c>
      <c r="J19" s="74">
        <v>19800000</v>
      </c>
      <c r="K19" s="75">
        <f t="shared" si="0"/>
        <v>118800000</v>
      </c>
    </row>
    <row r="20" spans="1:11" ht="51.75" x14ac:dyDescent="0.25">
      <c r="A20" s="1790" t="s">
        <v>134</v>
      </c>
      <c r="B20" s="32" t="s">
        <v>135</v>
      </c>
      <c r="C20" s="141">
        <v>42804</v>
      </c>
      <c r="D20" s="141">
        <v>42956</v>
      </c>
      <c r="E20" s="115" t="s">
        <v>136</v>
      </c>
      <c r="F20" s="118" t="s">
        <v>137</v>
      </c>
      <c r="G20" s="32" t="s">
        <v>21</v>
      </c>
      <c r="H20" s="32" t="s">
        <v>29</v>
      </c>
      <c r="I20" s="63">
        <v>1</v>
      </c>
      <c r="J20" s="64">
        <v>80000000</v>
      </c>
      <c r="K20" s="65">
        <f t="shared" si="0"/>
        <v>80000000</v>
      </c>
    </row>
    <row r="21" spans="1:11" ht="38.25" customHeight="1" x14ac:dyDescent="0.25">
      <c r="A21" s="1791"/>
      <c r="B21" s="38" t="s">
        <v>138</v>
      </c>
      <c r="C21" s="143">
        <v>42779</v>
      </c>
      <c r="D21" s="143">
        <v>42837</v>
      </c>
      <c r="E21" s="117" t="s">
        <v>139</v>
      </c>
      <c r="F21" s="122" t="s">
        <v>140</v>
      </c>
      <c r="G21" s="38" t="s">
        <v>21</v>
      </c>
      <c r="H21" s="38" t="s">
        <v>29</v>
      </c>
      <c r="I21" s="67">
        <v>1</v>
      </c>
      <c r="J21" s="68">
        <v>45000000</v>
      </c>
      <c r="K21" s="69">
        <f t="shared" si="0"/>
        <v>45000000</v>
      </c>
    </row>
    <row r="22" spans="1:11" ht="51" x14ac:dyDescent="0.25">
      <c r="A22" s="1791"/>
      <c r="B22" s="38" t="s">
        <v>141</v>
      </c>
      <c r="C22" s="143">
        <v>42758</v>
      </c>
      <c r="D22" s="143">
        <v>42816</v>
      </c>
      <c r="E22" s="117" t="s">
        <v>142</v>
      </c>
      <c r="F22" s="121" t="s">
        <v>143</v>
      </c>
      <c r="G22" s="38" t="s">
        <v>21</v>
      </c>
      <c r="H22" s="38" t="s">
        <v>22</v>
      </c>
      <c r="I22" s="67">
        <v>1</v>
      </c>
      <c r="J22" s="68">
        <v>12000000</v>
      </c>
      <c r="K22" s="69">
        <f t="shared" si="0"/>
        <v>12000000</v>
      </c>
    </row>
    <row r="23" spans="1:11" ht="51" x14ac:dyDescent="0.25">
      <c r="A23" s="1791"/>
      <c r="B23" s="38" t="s">
        <v>144</v>
      </c>
      <c r="C23" s="143">
        <v>42815</v>
      </c>
      <c r="D23" s="143">
        <v>42949</v>
      </c>
      <c r="E23" s="117" t="s">
        <v>145</v>
      </c>
      <c r="F23" s="121" t="s">
        <v>143</v>
      </c>
      <c r="G23" s="38" t="s">
        <v>21</v>
      </c>
      <c r="H23" s="38" t="s">
        <v>146</v>
      </c>
      <c r="I23" s="67">
        <v>1</v>
      </c>
      <c r="J23" s="68">
        <v>47000000</v>
      </c>
      <c r="K23" s="69">
        <f t="shared" si="0"/>
        <v>47000000</v>
      </c>
    </row>
    <row r="24" spans="1:11" ht="38.25" x14ac:dyDescent="0.25">
      <c r="A24" s="1791"/>
      <c r="B24" s="38" t="s">
        <v>147</v>
      </c>
      <c r="C24" s="143">
        <v>42753</v>
      </c>
      <c r="D24" s="143">
        <v>42793</v>
      </c>
      <c r="E24" s="117" t="s">
        <v>148</v>
      </c>
      <c r="F24" s="122" t="s">
        <v>149</v>
      </c>
      <c r="G24" s="38" t="s">
        <v>89</v>
      </c>
      <c r="H24" s="38" t="s">
        <v>22</v>
      </c>
      <c r="I24" s="67">
        <v>2</v>
      </c>
      <c r="J24" s="68">
        <v>250000000</v>
      </c>
      <c r="K24" s="69">
        <f t="shared" si="0"/>
        <v>500000000</v>
      </c>
    </row>
    <row r="25" spans="1:11" ht="51" x14ac:dyDescent="0.25">
      <c r="A25" s="1791"/>
      <c r="B25" s="38" t="s">
        <v>150</v>
      </c>
      <c r="C25" s="143">
        <v>42754</v>
      </c>
      <c r="D25" s="143">
        <v>42936</v>
      </c>
      <c r="E25" s="117" t="s">
        <v>151</v>
      </c>
      <c r="F25" s="122" t="s">
        <v>152</v>
      </c>
      <c r="G25" s="38" t="s">
        <v>70</v>
      </c>
      <c r="H25" s="38" t="s">
        <v>22</v>
      </c>
      <c r="I25" s="67">
        <v>1</v>
      </c>
      <c r="J25" s="68">
        <v>300000000</v>
      </c>
      <c r="K25" s="69">
        <f t="shared" si="0"/>
        <v>300000000</v>
      </c>
    </row>
    <row r="26" spans="1:11" ht="25.5" x14ac:dyDescent="0.25">
      <c r="A26" s="1791"/>
      <c r="B26" s="38" t="s">
        <v>153</v>
      </c>
      <c r="C26" s="143">
        <v>42898</v>
      </c>
      <c r="D26" s="143">
        <v>43080</v>
      </c>
      <c r="E26" s="117" t="s">
        <v>154</v>
      </c>
      <c r="F26" s="121" t="s">
        <v>143</v>
      </c>
      <c r="G26" s="38" t="s">
        <v>21</v>
      </c>
      <c r="H26" s="38" t="s">
        <v>155</v>
      </c>
      <c r="I26" s="67">
        <v>1</v>
      </c>
      <c r="J26" s="68">
        <v>450000000</v>
      </c>
      <c r="K26" s="69">
        <f t="shared" si="0"/>
        <v>450000000</v>
      </c>
    </row>
    <row r="27" spans="1:11" ht="26.25" thickBot="1" x14ac:dyDescent="0.3">
      <c r="A27" s="1792"/>
      <c r="B27" s="44" t="s">
        <v>156</v>
      </c>
      <c r="C27" s="142">
        <v>42842</v>
      </c>
      <c r="D27" s="142">
        <v>42902</v>
      </c>
      <c r="E27" s="116" t="s">
        <v>157</v>
      </c>
      <c r="F27" s="119" t="s">
        <v>158</v>
      </c>
      <c r="G27" s="44" t="s">
        <v>21</v>
      </c>
      <c r="H27" s="44" t="s">
        <v>159</v>
      </c>
      <c r="I27" s="73">
        <v>1</v>
      </c>
      <c r="J27" s="74">
        <v>40000000</v>
      </c>
      <c r="K27" s="75">
        <f t="shared" si="0"/>
        <v>40000000</v>
      </c>
    </row>
  </sheetData>
  <mergeCells count="23">
    <mergeCell ref="A20:A27"/>
    <mergeCell ref="A14:A17"/>
    <mergeCell ref="F6:F7"/>
    <mergeCell ref="I6:I7"/>
    <mergeCell ref="B10:B11"/>
    <mergeCell ref="C10:C11"/>
    <mergeCell ref="A18:A19"/>
    <mergeCell ref="D1:E1"/>
    <mergeCell ref="D10:D11"/>
    <mergeCell ref="E10:E11"/>
    <mergeCell ref="A10:A13"/>
    <mergeCell ref="B3:F3"/>
    <mergeCell ref="E6:E7"/>
    <mergeCell ref="A5:E5"/>
    <mergeCell ref="A8:A9"/>
    <mergeCell ref="C6:D6"/>
    <mergeCell ref="A6:A7"/>
    <mergeCell ref="B6:B7"/>
    <mergeCell ref="F5:K5"/>
    <mergeCell ref="J6:J7"/>
    <mergeCell ref="K6:K7"/>
    <mergeCell ref="H6:H7"/>
    <mergeCell ref="G6:G7"/>
  </mergeCells>
  <dataValidations count="1">
    <dataValidation type="list" showInputMessage="1" showErrorMessage="1" sqref="G8:G27" xr:uid="{00000000-0002-0000-0B00-000000000000}">
      <formula1>#REF!</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autoPageBreaks="0"/>
  </sheetPr>
  <dimension ref="A1:CC2211"/>
  <sheetViews>
    <sheetView showGridLines="0" zoomScale="70" zoomScaleNormal="70" workbookViewId="0">
      <selection activeCell="B13" sqref="B13"/>
    </sheetView>
  </sheetViews>
  <sheetFormatPr baseColWidth="10" defaultColWidth="10.85546875" defaultRowHeight="15" x14ac:dyDescent="0.25"/>
  <cols>
    <col min="1" max="1" width="44.42578125" style="106" customWidth="1"/>
    <col min="2" max="2" width="48.28515625" style="105" customWidth="1"/>
    <col min="3" max="3" width="9.42578125" style="107" customWidth="1"/>
    <col min="4" max="4" width="9.85546875" style="107" customWidth="1"/>
    <col min="5" max="5" width="23.7109375" style="107" customWidth="1"/>
    <col min="6" max="6" width="27.140625" style="106" customWidth="1"/>
    <col min="7" max="7" width="23.7109375" style="105" customWidth="1"/>
    <col min="8" max="8" width="13.42578125" style="108" customWidth="1"/>
    <col min="9" max="9" width="10.42578125" style="109" bestFit="1" customWidth="1"/>
    <col min="10" max="10" width="13.28515625" style="105" bestFit="1" customWidth="1"/>
    <col min="11" max="11" width="14.140625" style="105" bestFit="1" customWidth="1"/>
    <col min="12" max="16384" width="10.85546875" style="106"/>
  </cols>
  <sheetData>
    <row r="1" spans="1:11" s="103" customFormat="1" ht="21.75" thickBot="1" x14ac:dyDescent="0.4">
      <c r="A1" s="369" t="s">
        <v>498</v>
      </c>
      <c r="B1" s="370">
        <v>500000000</v>
      </c>
      <c r="C1" s="101"/>
      <c r="D1" s="101"/>
      <c r="E1" s="101"/>
      <c r="F1" s="101"/>
      <c r="G1" s="101"/>
      <c r="H1" s="101"/>
      <c r="I1" s="101"/>
      <c r="J1" s="102"/>
      <c r="K1" s="102"/>
    </row>
    <row r="2" spans="1:11" s="103" customFormat="1" ht="21.75" thickBot="1" x14ac:dyDescent="0.4">
      <c r="A2" s="369" t="s">
        <v>0</v>
      </c>
      <c r="B2" s="370">
        <f>+SUM(K:K)</f>
        <v>345000000</v>
      </c>
      <c r="C2" s="101"/>
      <c r="D2" s="101"/>
      <c r="E2" s="101"/>
      <c r="F2" s="101"/>
      <c r="G2" s="101"/>
      <c r="H2" s="101"/>
      <c r="I2" s="101"/>
      <c r="J2" s="102"/>
      <c r="K2" s="102"/>
    </row>
    <row r="3" spans="1:11" s="103" customFormat="1" ht="21" x14ac:dyDescent="0.35">
      <c r="A3" s="371" t="str">
        <f>+IF(B3&lt;&gt;"","PROGRAMACIÓN EXCEDIDA EN","")</f>
        <v/>
      </c>
      <c r="B3" s="372" t="str">
        <f>+IF((B2-B1)&gt;0,B2-B1,"")</f>
        <v/>
      </c>
      <c r="C3" s="101"/>
      <c r="D3" s="101"/>
      <c r="E3" s="101"/>
      <c r="F3" s="101"/>
      <c r="G3" s="101"/>
      <c r="H3" s="101"/>
      <c r="I3" s="101"/>
      <c r="J3" s="102"/>
      <c r="K3" s="102"/>
    </row>
    <row r="4" spans="1:11" ht="15.75" customHeight="1" thickBot="1" x14ac:dyDescent="0.3">
      <c r="A4" s="104"/>
      <c r="B4" s="104"/>
      <c r="C4" s="104"/>
      <c r="D4" s="104"/>
      <c r="E4" s="104"/>
      <c r="F4" s="104"/>
      <c r="G4" s="104"/>
      <c r="H4" s="104"/>
      <c r="I4" s="104"/>
    </row>
    <row r="5" spans="1:11" ht="15.75" customHeight="1" thickBot="1" x14ac:dyDescent="0.3">
      <c r="A5" s="1905" t="s">
        <v>4</v>
      </c>
      <c r="B5" s="1905"/>
      <c r="C5" s="1905"/>
      <c r="D5" s="1905"/>
      <c r="E5" s="1905"/>
      <c r="F5" s="1906" t="s">
        <v>5</v>
      </c>
      <c r="G5" s="1907"/>
      <c r="H5" s="1907"/>
      <c r="I5" s="1907"/>
      <c r="J5" s="1907"/>
      <c r="K5" s="1908"/>
    </row>
    <row r="6" spans="1:11" ht="24" customHeight="1" x14ac:dyDescent="0.25">
      <c r="A6" s="1934" t="s">
        <v>6</v>
      </c>
      <c r="B6" s="1936" t="s">
        <v>4</v>
      </c>
      <c r="C6" s="1937" t="s">
        <v>7</v>
      </c>
      <c r="D6" s="1938"/>
      <c r="E6" s="1939" t="s">
        <v>8</v>
      </c>
      <c r="F6" s="1941" t="s">
        <v>9</v>
      </c>
      <c r="G6" s="1855" t="s">
        <v>10</v>
      </c>
      <c r="H6" s="1855" t="s">
        <v>11</v>
      </c>
      <c r="I6" s="1855" t="s">
        <v>12</v>
      </c>
      <c r="J6" s="1855" t="s">
        <v>13</v>
      </c>
      <c r="K6" s="1883" t="s">
        <v>14</v>
      </c>
    </row>
    <row r="7" spans="1:11" ht="32.25" customHeight="1" thickBot="1" x14ac:dyDescent="0.3">
      <c r="A7" s="1935"/>
      <c r="B7" s="1809"/>
      <c r="C7" s="317" t="s">
        <v>15</v>
      </c>
      <c r="D7" s="373" t="s">
        <v>16</v>
      </c>
      <c r="E7" s="1940"/>
      <c r="F7" s="1942"/>
      <c r="G7" s="1921"/>
      <c r="H7" s="1921"/>
      <c r="I7" s="1921"/>
      <c r="J7" s="1921"/>
      <c r="K7" s="1922"/>
    </row>
    <row r="8" spans="1:11" ht="25.5" x14ac:dyDescent="0.25">
      <c r="A8" s="1923" t="s">
        <v>1830</v>
      </c>
      <c r="B8" s="374" t="s">
        <v>1824</v>
      </c>
      <c r="C8" s="375">
        <v>42745</v>
      </c>
      <c r="D8" s="376">
        <v>42765</v>
      </c>
      <c r="E8" s="377"/>
      <c r="F8" s="378" t="s">
        <v>1825</v>
      </c>
      <c r="G8" s="81" t="s">
        <v>41</v>
      </c>
      <c r="H8" s="81" t="s">
        <v>1735</v>
      </c>
      <c r="I8" s="82">
        <v>1</v>
      </c>
      <c r="J8" s="379"/>
      <c r="K8" s="380">
        <f>+J8*I8</f>
        <v>0</v>
      </c>
    </row>
    <row r="9" spans="1:11" ht="25.5" x14ac:dyDescent="0.25">
      <c r="A9" s="1924"/>
      <c r="B9" s="381" t="s">
        <v>1823</v>
      </c>
      <c r="C9" s="382">
        <v>42768</v>
      </c>
      <c r="D9" s="383">
        <v>42794</v>
      </c>
      <c r="E9" s="384"/>
      <c r="F9" s="385"/>
      <c r="G9" s="90"/>
      <c r="H9" s="90"/>
      <c r="I9" s="91"/>
      <c r="J9" s="386"/>
      <c r="K9" s="387">
        <f>+J9*I9</f>
        <v>0</v>
      </c>
    </row>
    <row r="10" spans="1:11" ht="25.5" x14ac:dyDescent="0.25">
      <c r="A10" s="1924"/>
      <c r="B10" s="381" t="s">
        <v>1829</v>
      </c>
      <c r="C10" s="382">
        <v>42795</v>
      </c>
      <c r="D10" s="383">
        <v>42977</v>
      </c>
      <c r="E10" s="384"/>
      <c r="F10" s="385"/>
      <c r="G10" s="90"/>
      <c r="H10" s="90"/>
      <c r="I10" s="91"/>
      <c r="J10" s="386"/>
      <c r="K10" s="387">
        <f>+J10*I10</f>
        <v>0</v>
      </c>
    </row>
    <row r="11" spans="1:11" ht="38.25" x14ac:dyDescent="0.25">
      <c r="A11" s="1924"/>
      <c r="B11" s="90" t="s">
        <v>1826</v>
      </c>
      <c r="C11" s="382">
        <v>42781</v>
      </c>
      <c r="D11" s="383">
        <v>43084</v>
      </c>
      <c r="E11" s="384"/>
      <c r="F11" s="388"/>
      <c r="G11" s="90"/>
      <c r="H11" s="90"/>
      <c r="I11" s="91"/>
      <c r="J11" s="386"/>
      <c r="K11" s="387">
        <f t="shared" ref="K11:K23" si="0">+J11*I11</f>
        <v>0</v>
      </c>
    </row>
    <row r="12" spans="1:11" ht="38.25" x14ac:dyDescent="0.25">
      <c r="A12" s="1924"/>
      <c r="B12" s="90" t="s">
        <v>1827</v>
      </c>
      <c r="C12" s="382">
        <v>42740</v>
      </c>
      <c r="D12" s="383">
        <v>43084</v>
      </c>
      <c r="E12" s="384"/>
      <c r="F12" s="385"/>
      <c r="G12" s="90"/>
      <c r="H12" s="90"/>
      <c r="I12" s="91"/>
      <c r="J12" s="386"/>
      <c r="K12" s="387">
        <f t="shared" si="0"/>
        <v>0</v>
      </c>
    </row>
    <row r="13" spans="1:11" ht="15.75" thickBot="1" x14ac:dyDescent="0.3">
      <c r="A13" s="1924"/>
      <c r="B13" s="381" t="s">
        <v>1828</v>
      </c>
      <c r="C13" s="400">
        <v>42740</v>
      </c>
      <c r="D13" s="401">
        <v>42886</v>
      </c>
      <c r="E13" s="402"/>
      <c r="F13" s="403"/>
      <c r="G13" s="381"/>
      <c r="H13" s="381"/>
      <c r="I13" s="218"/>
      <c r="J13" s="404">
        <v>0</v>
      </c>
      <c r="K13" s="405">
        <f t="shared" si="0"/>
        <v>0</v>
      </c>
    </row>
    <row r="14" spans="1:11" ht="15" customHeight="1" x14ac:dyDescent="0.25">
      <c r="A14" s="1790" t="s">
        <v>1835</v>
      </c>
      <c r="B14" s="832" t="s">
        <v>1831</v>
      </c>
      <c r="C14" s="834">
        <v>42740</v>
      </c>
      <c r="D14" s="834">
        <v>42766</v>
      </c>
      <c r="E14" s="836"/>
      <c r="F14" s="118" t="s">
        <v>1845</v>
      </c>
      <c r="G14" s="832"/>
      <c r="H14" s="832"/>
      <c r="I14" s="840">
        <v>1</v>
      </c>
      <c r="J14" s="408"/>
      <c r="K14" s="409">
        <f t="shared" si="0"/>
        <v>0</v>
      </c>
    </row>
    <row r="15" spans="1:11" x14ac:dyDescent="0.25">
      <c r="A15" s="1791"/>
      <c r="B15" s="833" t="s">
        <v>1832</v>
      </c>
      <c r="C15" s="835">
        <v>42755</v>
      </c>
      <c r="D15" s="835">
        <v>42886</v>
      </c>
      <c r="E15" s="837"/>
      <c r="F15" s="122" t="s">
        <v>1847</v>
      </c>
      <c r="G15" s="833"/>
      <c r="H15" s="833"/>
      <c r="I15" s="838">
        <v>1</v>
      </c>
      <c r="J15" s="412"/>
      <c r="K15" s="413">
        <f t="shared" si="0"/>
        <v>0</v>
      </c>
    </row>
    <row r="16" spans="1:11" x14ac:dyDescent="0.25">
      <c r="A16" s="1791"/>
      <c r="B16" s="833" t="s">
        <v>1833</v>
      </c>
      <c r="C16" s="835">
        <v>42755</v>
      </c>
      <c r="D16" s="835">
        <v>43069</v>
      </c>
      <c r="E16" s="837"/>
      <c r="F16" s="122" t="s">
        <v>1848</v>
      </c>
      <c r="G16" s="833"/>
      <c r="H16" s="833"/>
      <c r="I16" s="838">
        <v>1</v>
      </c>
      <c r="J16" s="412"/>
      <c r="K16" s="413">
        <f t="shared" si="0"/>
        <v>0</v>
      </c>
    </row>
    <row r="17" spans="1:11" x14ac:dyDescent="0.25">
      <c r="A17" s="1791"/>
      <c r="B17" s="833" t="s">
        <v>1834</v>
      </c>
      <c r="C17" s="835">
        <v>42740</v>
      </c>
      <c r="D17" s="835">
        <v>42916</v>
      </c>
      <c r="E17" s="837"/>
      <c r="F17" s="122" t="s">
        <v>1848</v>
      </c>
      <c r="G17" s="833"/>
      <c r="H17" s="833"/>
      <c r="I17" s="838">
        <v>1</v>
      </c>
      <c r="J17" s="412"/>
      <c r="K17" s="413">
        <f t="shared" si="0"/>
        <v>0</v>
      </c>
    </row>
    <row r="18" spans="1:11" ht="25.5" x14ac:dyDescent="0.25">
      <c r="A18" s="1791"/>
      <c r="B18" s="833" t="s">
        <v>1836</v>
      </c>
      <c r="C18" s="835">
        <v>42856</v>
      </c>
      <c r="D18" s="835">
        <v>43008</v>
      </c>
      <c r="E18" s="837"/>
      <c r="F18" s="122"/>
      <c r="G18" s="833"/>
      <c r="H18" s="833"/>
      <c r="I18" s="838"/>
      <c r="J18" s="412"/>
      <c r="K18" s="413">
        <f t="shared" si="0"/>
        <v>0</v>
      </c>
    </row>
    <row r="19" spans="1:11" ht="15.75" thickBot="1" x14ac:dyDescent="0.3">
      <c r="A19" s="1933"/>
      <c r="B19" s="841" t="s">
        <v>1846</v>
      </c>
      <c r="C19" s="842">
        <v>42767</v>
      </c>
      <c r="D19" s="842">
        <v>43069</v>
      </c>
      <c r="E19" s="881"/>
      <c r="F19" s="119"/>
      <c r="G19" s="843"/>
      <c r="H19" s="843"/>
      <c r="I19" s="839"/>
      <c r="J19" s="416"/>
      <c r="K19" s="417"/>
    </row>
    <row r="20" spans="1:11" ht="26.25" x14ac:dyDescent="0.25">
      <c r="A20" s="1790" t="s">
        <v>1844</v>
      </c>
      <c r="B20" s="832" t="s">
        <v>1837</v>
      </c>
      <c r="C20" s="406">
        <v>42887</v>
      </c>
      <c r="D20" s="407">
        <v>43084</v>
      </c>
      <c r="E20" s="829"/>
      <c r="F20" s="876" t="s">
        <v>1838</v>
      </c>
      <c r="G20" s="875" t="s">
        <v>28</v>
      </c>
      <c r="H20" s="880" t="s">
        <v>111</v>
      </c>
      <c r="I20" s="877">
        <v>1</v>
      </c>
      <c r="J20" s="878">
        <v>300000000</v>
      </c>
      <c r="K20" s="879">
        <f t="shared" si="0"/>
        <v>300000000</v>
      </c>
    </row>
    <row r="21" spans="1:11" ht="25.5" x14ac:dyDescent="0.25">
      <c r="A21" s="1791"/>
      <c r="B21" s="833" t="s">
        <v>1842</v>
      </c>
      <c r="C21" s="410">
        <v>42887</v>
      </c>
      <c r="D21" s="411">
        <v>43084</v>
      </c>
      <c r="E21" s="830" t="s">
        <v>1843</v>
      </c>
      <c r="F21" s="122"/>
      <c r="G21" s="833"/>
      <c r="H21" s="833"/>
      <c r="I21" s="838"/>
      <c r="J21" s="412"/>
      <c r="K21" s="413">
        <f t="shared" si="0"/>
        <v>0</v>
      </c>
    </row>
    <row r="22" spans="1:11" x14ac:dyDescent="0.25">
      <c r="A22" s="1791"/>
      <c r="B22" s="833" t="s">
        <v>1839</v>
      </c>
      <c r="C22" s="410">
        <v>42767</v>
      </c>
      <c r="D22" s="411">
        <v>43084</v>
      </c>
      <c r="E22" s="830"/>
      <c r="F22" s="122" t="s">
        <v>1840</v>
      </c>
      <c r="G22" s="833" t="s">
        <v>41</v>
      </c>
      <c r="H22" s="833"/>
      <c r="I22" s="838">
        <v>1</v>
      </c>
      <c r="J22" s="412">
        <v>45000000</v>
      </c>
      <c r="K22" s="413">
        <f t="shared" si="0"/>
        <v>45000000</v>
      </c>
    </row>
    <row r="23" spans="1:11" ht="15.75" thickBot="1" x14ac:dyDescent="0.3">
      <c r="A23" s="1792"/>
      <c r="B23" s="843" t="s">
        <v>1841</v>
      </c>
      <c r="C23" s="414"/>
      <c r="D23" s="415"/>
      <c r="E23" s="831" t="s">
        <v>1735</v>
      </c>
      <c r="F23" s="119"/>
      <c r="G23" s="843"/>
      <c r="H23" s="843"/>
      <c r="I23" s="839"/>
      <c r="J23" s="416"/>
      <c r="K23" s="417">
        <f t="shared" si="0"/>
        <v>0</v>
      </c>
    </row>
    <row r="2200" spans="81:81" x14ac:dyDescent="0.25">
      <c r="CC2200" s="106" t="s">
        <v>89</v>
      </c>
    </row>
    <row r="2201" spans="81:81" x14ac:dyDescent="0.25">
      <c r="CC2201" s="106" t="s">
        <v>54</v>
      </c>
    </row>
    <row r="2202" spans="81:81" x14ac:dyDescent="0.25">
      <c r="CC2202" s="106" t="s">
        <v>70</v>
      </c>
    </row>
    <row r="2203" spans="81:81" x14ac:dyDescent="0.25">
      <c r="CC2203" s="106" t="s">
        <v>28</v>
      </c>
    </row>
    <row r="2204" spans="81:81" x14ac:dyDescent="0.25">
      <c r="CC2204" s="106" t="s">
        <v>90</v>
      </c>
    </row>
    <row r="2205" spans="81:81" x14ac:dyDescent="0.25">
      <c r="CC2205" s="106" t="s">
        <v>91</v>
      </c>
    </row>
    <row r="2206" spans="81:81" x14ac:dyDescent="0.25">
      <c r="CC2206" s="106" t="s">
        <v>92</v>
      </c>
    </row>
    <row r="2207" spans="81:81" x14ac:dyDescent="0.25">
      <c r="CC2207" s="106" t="s">
        <v>21</v>
      </c>
    </row>
    <row r="2208" spans="81:81" x14ac:dyDescent="0.25">
      <c r="CC2208" s="106" t="s">
        <v>93</v>
      </c>
    </row>
    <row r="2209" spans="81:81" x14ac:dyDescent="0.25">
      <c r="CC2209" s="106" t="s">
        <v>78</v>
      </c>
    </row>
    <row r="2210" spans="81:81" x14ac:dyDescent="0.25">
      <c r="CC2210" s="106" t="s">
        <v>66</v>
      </c>
    </row>
    <row r="2211" spans="81:81" x14ac:dyDescent="0.25">
      <c r="CC2211" s="106" t="s">
        <v>41</v>
      </c>
    </row>
  </sheetData>
  <mergeCells count="15">
    <mergeCell ref="A8:A13"/>
    <mergeCell ref="A20:A23"/>
    <mergeCell ref="A14:A19"/>
    <mergeCell ref="A5:E5"/>
    <mergeCell ref="F5:K5"/>
    <mergeCell ref="A6:A7"/>
    <mergeCell ref="B6:B7"/>
    <mergeCell ref="C6:D6"/>
    <mergeCell ref="E6:E7"/>
    <mergeCell ref="F6:F7"/>
    <mergeCell ref="G6:G7"/>
    <mergeCell ref="H6:H7"/>
    <mergeCell ref="I6:I7"/>
    <mergeCell ref="J6:J7"/>
    <mergeCell ref="K6:K7"/>
  </mergeCells>
  <conditionalFormatting sqref="A3:B3">
    <cfRule type="cellIs" dxfId="0" priority="1" stopIfTrue="1" operator="notEqual">
      <formula>""</formula>
    </cfRule>
  </conditionalFormatting>
  <dataValidations count="1">
    <dataValidation type="list" showInputMessage="1" showErrorMessage="1" sqref="G8:G23" xr:uid="{00000000-0002-0000-0C00-000000000000}">
      <formula1>$CC$2199:$CC$2211</formula1>
    </dataValidation>
  </dataValidations>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A3304"/>
  <sheetViews>
    <sheetView topLeftCell="A8" zoomScale="50" zoomScaleNormal="50" zoomScalePageLayoutView="90" workbookViewId="0">
      <selection activeCell="B11" sqref="B11"/>
    </sheetView>
  </sheetViews>
  <sheetFormatPr baseColWidth="10" defaultColWidth="10.85546875" defaultRowHeight="15" x14ac:dyDescent="0.25"/>
  <cols>
    <col min="1" max="1" width="44.42578125" style="106" customWidth="1"/>
    <col min="2" max="2" width="35.28515625" style="106" customWidth="1"/>
    <col min="3" max="3" width="12.7109375" style="110" customWidth="1"/>
    <col min="4" max="4" width="12.42578125" style="110" customWidth="1"/>
    <col min="5" max="5" width="19.28515625" style="107" customWidth="1"/>
    <col min="6" max="6" width="32.7109375" style="105" customWidth="1"/>
    <col min="7" max="7" width="23.7109375" style="105" customWidth="1"/>
    <col min="8" max="8" width="16.28515625" style="109" customWidth="1"/>
    <col min="9" max="9" width="13.85546875" style="109" customWidth="1"/>
    <col min="10" max="10" width="13.28515625" style="105" bestFit="1" customWidth="1"/>
    <col min="11" max="11" width="18.140625" style="683" customWidth="1"/>
    <col min="12" max="254" width="10.85546875" style="106"/>
    <col min="255" max="255" width="44.42578125" style="106" customWidth="1"/>
    <col min="256" max="256" width="35.28515625" style="106" customWidth="1"/>
    <col min="257" max="257" width="12.7109375" style="106" customWidth="1"/>
    <col min="258" max="258" width="12.42578125" style="106" customWidth="1"/>
    <col min="259" max="259" width="19.28515625" style="106" customWidth="1"/>
    <col min="260" max="260" width="24.140625" style="106" customWidth="1"/>
    <col min="261" max="261" width="23.7109375" style="106" customWidth="1"/>
    <col min="262" max="262" width="16.28515625" style="106" customWidth="1"/>
    <col min="263" max="263" width="13.85546875" style="106" customWidth="1"/>
    <col min="264" max="264" width="13.28515625" style="106" bestFit="1" customWidth="1"/>
    <col min="265" max="265" width="18.140625" style="106" customWidth="1"/>
    <col min="266" max="510" width="10.85546875" style="106"/>
    <col min="511" max="511" width="44.42578125" style="106" customWidth="1"/>
    <col min="512" max="512" width="35.28515625" style="106" customWidth="1"/>
    <col min="513" max="513" width="12.7109375" style="106" customWidth="1"/>
    <col min="514" max="514" width="12.42578125" style="106" customWidth="1"/>
    <col min="515" max="515" width="19.28515625" style="106" customWidth="1"/>
    <col min="516" max="516" width="24.140625" style="106" customWidth="1"/>
    <col min="517" max="517" width="23.7109375" style="106" customWidth="1"/>
    <col min="518" max="518" width="16.28515625" style="106" customWidth="1"/>
    <col min="519" max="519" width="13.85546875" style="106" customWidth="1"/>
    <col min="520" max="520" width="13.28515625" style="106" bestFit="1" customWidth="1"/>
    <col min="521" max="521" width="18.140625" style="106" customWidth="1"/>
    <col min="522" max="766" width="10.85546875" style="106"/>
    <col min="767" max="767" width="44.42578125" style="106" customWidth="1"/>
    <col min="768" max="768" width="35.28515625" style="106" customWidth="1"/>
    <col min="769" max="769" width="12.7109375" style="106" customWidth="1"/>
    <col min="770" max="770" width="12.42578125" style="106" customWidth="1"/>
    <col min="771" max="771" width="19.28515625" style="106" customWidth="1"/>
    <col min="772" max="772" width="24.140625" style="106" customWidth="1"/>
    <col min="773" max="773" width="23.7109375" style="106" customWidth="1"/>
    <col min="774" max="774" width="16.28515625" style="106" customWidth="1"/>
    <col min="775" max="775" width="13.85546875" style="106" customWidth="1"/>
    <col min="776" max="776" width="13.28515625" style="106" bestFit="1" customWidth="1"/>
    <col min="777" max="777" width="18.140625" style="106" customWidth="1"/>
    <col min="778" max="1022" width="10.85546875" style="106"/>
    <col min="1023" max="1023" width="44.42578125" style="106" customWidth="1"/>
    <col min="1024" max="1024" width="35.28515625" style="106" customWidth="1"/>
    <col min="1025" max="1025" width="12.7109375" style="106" customWidth="1"/>
    <col min="1026" max="1026" width="12.42578125" style="106" customWidth="1"/>
    <col min="1027" max="1027" width="19.28515625" style="106" customWidth="1"/>
    <col min="1028" max="1028" width="24.140625" style="106" customWidth="1"/>
    <col min="1029" max="1029" width="23.7109375" style="106" customWidth="1"/>
    <col min="1030" max="1030" width="16.28515625" style="106" customWidth="1"/>
    <col min="1031" max="1031" width="13.85546875" style="106" customWidth="1"/>
    <col min="1032" max="1032" width="13.28515625" style="106" bestFit="1" customWidth="1"/>
    <col min="1033" max="1033" width="18.140625" style="106" customWidth="1"/>
    <col min="1034" max="1278" width="10.85546875" style="106"/>
    <col min="1279" max="1279" width="44.42578125" style="106" customWidth="1"/>
    <col min="1280" max="1280" width="35.28515625" style="106" customWidth="1"/>
    <col min="1281" max="1281" width="12.7109375" style="106" customWidth="1"/>
    <col min="1282" max="1282" width="12.42578125" style="106" customWidth="1"/>
    <col min="1283" max="1283" width="19.28515625" style="106" customWidth="1"/>
    <col min="1284" max="1284" width="24.140625" style="106" customWidth="1"/>
    <col min="1285" max="1285" width="23.7109375" style="106" customWidth="1"/>
    <col min="1286" max="1286" width="16.28515625" style="106" customWidth="1"/>
    <col min="1287" max="1287" width="13.85546875" style="106" customWidth="1"/>
    <col min="1288" max="1288" width="13.28515625" style="106" bestFit="1" customWidth="1"/>
    <col min="1289" max="1289" width="18.140625" style="106" customWidth="1"/>
    <col min="1290" max="1534" width="10.85546875" style="106"/>
    <col min="1535" max="1535" width="44.42578125" style="106" customWidth="1"/>
    <col min="1536" max="1536" width="35.28515625" style="106" customWidth="1"/>
    <col min="1537" max="1537" width="12.7109375" style="106" customWidth="1"/>
    <col min="1538" max="1538" width="12.42578125" style="106" customWidth="1"/>
    <col min="1539" max="1539" width="19.28515625" style="106" customWidth="1"/>
    <col min="1540" max="1540" width="24.140625" style="106" customWidth="1"/>
    <col min="1541" max="1541" width="23.7109375" style="106" customWidth="1"/>
    <col min="1542" max="1542" width="16.28515625" style="106" customWidth="1"/>
    <col min="1543" max="1543" width="13.85546875" style="106" customWidth="1"/>
    <col min="1544" max="1544" width="13.28515625" style="106" bestFit="1" customWidth="1"/>
    <col min="1545" max="1545" width="18.140625" style="106" customWidth="1"/>
    <col min="1546" max="1790" width="10.85546875" style="106"/>
    <col min="1791" max="1791" width="44.42578125" style="106" customWidth="1"/>
    <col min="1792" max="1792" width="35.28515625" style="106" customWidth="1"/>
    <col min="1793" max="1793" width="12.7109375" style="106" customWidth="1"/>
    <col min="1794" max="1794" width="12.42578125" style="106" customWidth="1"/>
    <col min="1795" max="1795" width="19.28515625" style="106" customWidth="1"/>
    <col min="1796" max="1796" width="24.140625" style="106" customWidth="1"/>
    <col min="1797" max="1797" width="23.7109375" style="106" customWidth="1"/>
    <col min="1798" max="1798" width="16.28515625" style="106" customWidth="1"/>
    <col min="1799" max="1799" width="13.85546875" style="106" customWidth="1"/>
    <col min="1800" max="1800" width="13.28515625" style="106" bestFit="1" customWidth="1"/>
    <col min="1801" max="1801" width="18.140625" style="106" customWidth="1"/>
    <col min="1802" max="2046" width="10.85546875" style="106"/>
    <col min="2047" max="2047" width="44.42578125" style="106" customWidth="1"/>
    <col min="2048" max="2048" width="35.28515625" style="106" customWidth="1"/>
    <col min="2049" max="2049" width="12.7109375" style="106" customWidth="1"/>
    <col min="2050" max="2050" width="12.42578125" style="106" customWidth="1"/>
    <col min="2051" max="2051" width="19.28515625" style="106" customWidth="1"/>
    <col min="2052" max="2052" width="24.140625" style="106" customWidth="1"/>
    <col min="2053" max="2053" width="23.7109375" style="106" customWidth="1"/>
    <col min="2054" max="2054" width="16.28515625" style="106" customWidth="1"/>
    <col min="2055" max="2055" width="13.85546875" style="106" customWidth="1"/>
    <col min="2056" max="2056" width="13.28515625" style="106" bestFit="1" customWidth="1"/>
    <col min="2057" max="2057" width="18.140625" style="106" customWidth="1"/>
    <col min="2058" max="2302" width="10.85546875" style="106"/>
    <col min="2303" max="2303" width="44.42578125" style="106" customWidth="1"/>
    <col min="2304" max="2304" width="35.28515625" style="106" customWidth="1"/>
    <col min="2305" max="2305" width="12.7109375" style="106" customWidth="1"/>
    <col min="2306" max="2306" width="12.42578125" style="106" customWidth="1"/>
    <col min="2307" max="2307" width="19.28515625" style="106" customWidth="1"/>
    <col min="2308" max="2308" width="24.140625" style="106" customWidth="1"/>
    <col min="2309" max="2309" width="23.7109375" style="106" customWidth="1"/>
    <col min="2310" max="2310" width="16.28515625" style="106" customWidth="1"/>
    <col min="2311" max="2311" width="13.85546875" style="106" customWidth="1"/>
    <col min="2312" max="2312" width="13.28515625" style="106" bestFit="1" customWidth="1"/>
    <col min="2313" max="2313" width="18.140625" style="106" customWidth="1"/>
    <col min="2314" max="2558" width="10.85546875" style="106"/>
    <col min="2559" max="2559" width="44.42578125" style="106" customWidth="1"/>
    <col min="2560" max="2560" width="35.28515625" style="106" customWidth="1"/>
    <col min="2561" max="2561" width="12.7109375" style="106" customWidth="1"/>
    <col min="2562" max="2562" width="12.42578125" style="106" customWidth="1"/>
    <col min="2563" max="2563" width="19.28515625" style="106" customWidth="1"/>
    <col min="2564" max="2564" width="24.140625" style="106" customWidth="1"/>
    <col min="2565" max="2565" width="23.7109375" style="106" customWidth="1"/>
    <col min="2566" max="2566" width="16.28515625" style="106" customWidth="1"/>
    <col min="2567" max="2567" width="13.85546875" style="106" customWidth="1"/>
    <col min="2568" max="2568" width="13.28515625" style="106" bestFit="1" customWidth="1"/>
    <col min="2569" max="2569" width="18.140625" style="106" customWidth="1"/>
    <col min="2570" max="2814" width="10.85546875" style="106"/>
    <col min="2815" max="2815" width="44.42578125" style="106" customWidth="1"/>
    <col min="2816" max="2816" width="35.28515625" style="106" customWidth="1"/>
    <col min="2817" max="2817" width="12.7109375" style="106" customWidth="1"/>
    <col min="2818" max="2818" width="12.42578125" style="106" customWidth="1"/>
    <col min="2819" max="2819" width="19.28515625" style="106" customWidth="1"/>
    <col min="2820" max="2820" width="24.140625" style="106" customWidth="1"/>
    <col min="2821" max="2821" width="23.7109375" style="106" customWidth="1"/>
    <col min="2822" max="2822" width="16.28515625" style="106" customWidth="1"/>
    <col min="2823" max="2823" width="13.85546875" style="106" customWidth="1"/>
    <col min="2824" max="2824" width="13.28515625" style="106" bestFit="1" customWidth="1"/>
    <col min="2825" max="2825" width="18.140625" style="106" customWidth="1"/>
    <col min="2826" max="3070" width="10.85546875" style="106"/>
    <col min="3071" max="3071" width="44.42578125" style="106" customWidth="1"/>
    <col min="3072" max="3072" width="35.28515625" style="106" customWidth="1"/>
    <col min="3073" max="3073" width="12.7109375" style="106" customWidth="1"/>
    <col min="3074" max="3074" width="12.42578125" style="106" customWidth="1"/>
    <col min="3075" max="3075" width="19.28515625" style="106" customWidth="1"/>
    <col min="3076" max="3076" width="24.140625" style="106" customWidth="1"/>
    <col min="3077" max="3077" width="23.7109375" style="106" customWidth="1"/>
    <col min="3078" max="3078" width="16.28515625" style="106" customWidth="1"/>
    <col min="3079" max="3079" width="13.85546875" style="106" customWidth="1"/>
    <col min="3080" max="3080" width="13.28515625" style="106" bestFit="1" customWidth="1"/>
    <col min="3081" max="3081" width="18.140625" style="106" customWidth="1"/>
    <col min="3082" max="3326" width="10.85546875" style="106"/>
    <col min="3327" max="3327" width="44.42578125" style="106" customWidth="1"/>
    <col min="3328" max="3328" width="35.28515625" style="106" customWidth="1"/>
    <col min="3329" max="3329" width="12.7109375" style="106" customWidth="1"/>
    <col min="3330" max="3330" width="12.42578125" style="106" customWidth="1"/>
    <col min="3331" max="3331" width="19.28515625" style="106" customWidth="1"/>
    <col min="3332" max="3332" width="24.140625" style="106" customWidth="1"/>
    <col min="3333" max="3333" width="23.7109375" style="106" customWidth="1"/>
    <col min="3334" max="3334" width="16.28515625" style="106" customWidth="1"/>
    <col min="3335" max="3335" width="13.85546875" style="106" customWidth="1"/>
    <col min="3336" max="3336" width="13.28515625" style="106" bestFit="1" customWidth="1"/>
    <col min="3337" max="3337" width="18.140625" style="106" customWidth="1"/>
    <col min="3338" max="3582" width="10.85546875" style="106"/>
    <col min="3583" max="3583" width="44.42578125" style="106" customWidth="1"/>
    <col min="3584" max="3584" width="35.28515625" style="106" customWidth="1"/>
    <col min="3585" max="3585" width="12.7109375" style="106" customWidth="1"/>
    <col min="3586" max="3586" width="12.42578125" style="106" customWidth="1"/>
    <col min="3587" max="3587" width="19.28515625" style="106" customWidth="1"/>
    <col min="3588" max="3588" width="24.140625" style="106" customWidth="1"/>
    <col min="3589" max="3589" width="23.7109375" style="106" customWidth="1"/>
    <col min="3590" max="3590" width="16.28515625" style="106" customWidth="1"/>
    <col min="3591" max="3591" width="13.85546875" style="106" customWidth="1"/>
    <col min="3592" max="3592" width="13.28515625" style="106" bestFit="1" customWidth="1"/>
    <col min="3593" max="3593" width="18.140625" style="106" customWidth="1"/>
    <col min="3594" max="3838" width="10.85546875" style="106"/>
    <col min="3839" max="3839" width="44.42578125" style="106" customWidth="1"/>
    <col min="3840" max="3840" width="35.28515625" style="106" customWidth="1"/>
    <col min="3841" max="3841" width="12.7109375" style="106" customWidth="1"/>
    <col min="3842" max="3842" width="12.42578125" style="106" customWidth="1"/>
    <col min="3843" max="3843" width="19.28515625" style="106" customWidth="1"/>
    <col min="3844" max="3844" width="24.140625" style="106" customWidth="1"/>
    <col min="3845" max="3845" width="23.7109375" style="106" customWidth="1"/>
    <col min="3846" max="3846" width="16.28515625" style="106" customWidth="1"/>
    <col min="3847" max="3847" width="13.85546875" style="106" customWidth="1"/>
    <col min="3848" max="3848" width="13.28515625" style="106" bestFit="1" customWidth="1"/>
    <col min="3849" max="3849" width="18.140625" style="106" customWidth="1"/>
    <col min="3850" max="4094" width="10.85546875" style="106"/>
    <col min="4095" max="4095" width="44.42578125" style="106" customWidth="1"/>
    <col min="4096" max="4096" width="35.28515625" style="106" customWidth="1"/>
    <col min="4097" max="4097" width="12.7109375" style="106" customWidth="1"/>
    <col min="4098" max="4098" width="12.42578125" style="106" customWidth="1"/>
    <col min="4099" max="4099" width="19.28515625" style="106" customWidth="1"/>
    <col min="4100" max="4100" width="24.140625" style="106" customWidth="1"/>
    <col min="4101" max="4101" width="23.7109375" style="106" customWidth="1"/>
    <col min="4102" max="4102" width="16.28515625" style="106" customWidth="1"/>
    <col min="4103" max="4103" width="13.85546875" style="106" customWidth="1"/>
    <col min="4104" max="4104" width="13.28515625" style="106" bestFit="1" customWidth="1"/>
    <col min="4105" max="4105" width="18.140625" style="106" customWidth="1"/>
    <col min="4106" max="4350" width="10.85546875" style="106"/>
    <col min="4351" max="4351" width="44.42578125" style="106" customWidth="1"/>
    <col min="4352" max="4352" width="35.28515625" style="106" customWidth="1"/>
    <col min="4353" max="4353" width="12.7109375" style="106" customWidth="1"/>
    <col min="4354" max="4354" width="12.42578125" style="106" customWidth="1"/>
    <col min="4355" max="4355" width="19.28515625" style="106" customWidth="1"/>
    <col min="4356" max="4356" width="24.140625" style="106" customWidth="1"/>
    <col min="4357" max="4357" width="23.7109375" style="106" customWidth="1"/>
    <col min="4358" max="4358" width="16.28515625" style="106" customWidth="1"/>
    <col min="4359" max="4359" width="13.85546875" style="106" customWidth="1"/>
    <col min="4360" max="4360" width="13.28515625" style="106" bestFit="1" customWidth="1"/>
    <col min="4361" max="4361" width="18.140625" style="106" customWidth="1"/>
    <col min="4362" max="4606" width="10.85546875" style="106"/>
    <col min="4607" max="4607" width="44.42578125" style="106" customWidth="1"/>
    <col min="4608" max="4608" width="35.28515625" style="106" customWidth="1"/>
    <col min="4609" max="4609" width="12.7109375" style="106" customWidth="1"/>
    <col min="4610" max="4610" width="12.42578125" style="106" customWidth="1"/>
    <col min="4611" max="4611" width="19.28515625" style="106" customWidth="1"/>
    <col min="4612" max="4612" width="24.140625" style="106" customWidth="1"/>
    <col min="4613" max="4613" width="23.7109375" style="106" customWidth="1"/>
    <col min="4614" max="4614" width="16.28515625" style="106" customWidth="1"/>
    <col min="4615" max="4615" width="13.85546875" style="106" customWidth="1"/>
    <col min="4616" max="4616" width="13.28515625" style="106" bestFit="1" customWidth="1"/>
    <col min="4617" max="4617" width="18.140625" style="106" customWidth="1"/>
    <col min="4618" max="4862" width="10.85546875" style="106"/>
    <col min="4863" max="4863" width="44.42578125" style="106" customWidth="1"/>
    <col min="4864" max="4864" width="35.28515625" style="106" customWidth="1"/>
    <col min="4865" max="4865" width="12.7109375" style="106" customWidth="1"/>
    <col min="4866" max="4866" width="12.42578125" style="106" customWidth="1"/>
    <col min="4867" max="4867" width="19.28515625" style="106" customWidth="1"/>
    <col min="4868" max="4868" width="24.140625" style="106" customWidth="1"/>
    <col min="4869" max="4869" width="23.7109375" style="106" customWidth="1"/>
    <col min="4870" max="4870" width="16.28515625" style="106" customWidth="1"/>
    <col min="4871" max="4871" width="13.85546875" style="106" customWidth="1"/>
    <col min="4872" max="4872" width="13.28515625" style="106" bestFit="1" customWidth="1"/>
    <col min="4873" max="4873" width="18.140625" style="106" customWidth="1"/>
    <col min="4874" max="5118" width="10.85546875" style="106"/>
    <col min="5119" max="5119" width="44.42578125" style="106" customWidth="1"/>
    <col min="5120" max="5120" width="35.28515625" style="106" customWidth="1"/>
    <col min="5121" max="5121" width="12.7109375" style="106" customWidth="1"/>
    <col min="5122" max="5122" width="12.42578125" style="106" customWidth="1"/>
    <col min="5123" max="5123" width="19.28515625" style="106" customWidth="1"/>
    <col min="5124" max="5124" width="24.140625" style="106" customWidth="1"/>
    <col min="5125" max="5125" width="23.7109375" style="106" customWidth="1"/>
    <col min="5126" max="5126" width="16.28515625" style="106" customWidth="1"/>
    <col min="5127" max="5127" width="13.85546875" style="106" customWidth="1"/>
    <col min="5128" max="5128" width="13.28515625" style="106" bestFit="1" customWidth="1"/>
    <col min="5129" max="5129" width="18.140625" style="106" customWidth="1"/>
    <col min="5130" max="5374" width="10.85546875" style="106"/>
    <col min="5375" max="5375" width="44.42578125" style="106" customWidth="1"/>
    <col min="5376" max="5376" width="35.28515625" style="106" customWidth="1"/>
    <col min="5377" max="5377" width="12.7109375" style="106" customWidth="1"/>
    <col min="5378" max="5378" width="12.42578125" style="106" customWidth="1"/>
    <col min="5379" max="5379" width="19.28515625" style="106" customWidth="1"/>
    <col min="5380" max="5380" width="24.140625" style="106" customWidth="1"/>
    <col min="5381" max="5381" width="23.7109375" style="106" customWidth="1"/>
    <col min="5382" max="5382" width="16.28515625" style="106" customWidth="1"/>
    <col min="5383" max="5383" width="13.85546875" style="106" customWidth="1"/>
    <col min="5384" max="5384" width="13.28515625" style="106" bestFit="1" customWidth="1"/>
    <col min="5385" max="5385" width="18.140625" style="106" customWidth="1"/>
    <col min="5386" max="5630" width="10.85546875" style="106"/>
    <col min="5631" max="5631" width="44.42578125" style="106" customWidth="1"/>
    <col min="5632" max="5632" width="35.28515625" style="106" customWidth="1"/>
    <col min="5633" max="5633" width="12.7109375" style="106" customWidth="1"/>
    <col min="5634" max="5634" width="12.42578125" style="106" customWidth="1"/>
    <col min="5635" max="5635" width="19.28515625" style="106" customWidth="1"/>
    <col min="5636" max="5636" width="24.140625" style="106" customWidth="1"/>
    <col min="5637" max="5637" width="23.7109375" style="106" customWidth="1"/>
    <col min="5638" max="5638" width="16.28515625" style="106" customWidth="1"/>
    <col min="5639" max="5639" width="13.85546875" style="106" customWidth="1"/>
    <col min="5640" max="5640" width="13.28515625" style="106" bestFit="1" customWidth="1"/>
    <col min="5641" max="5641" width="18.140625" style="106" customWidth="1"/>
    <col min="5642" max="5886" width="10.85546875" style="106"/>
    <col min="5887" max="5887" width="44.42578125" style="106" customWidth="1"/>
    <col min="5888" max="5888" width="35.28515625" style="106" customWidth="1"/>
    <col min="5889" max="5889" width="12.7109375" style="106" customWidth="1"/>
    <col min="5890" max="5890" width="12.42578125" style="106" customWidth="1"/>
    <col min="5891" max="5891" width="19.28515625" style="106" customWidth="1"/>
    <col min="5892" max="5892" width="24.140625" style="106" customWidth="1"/>
    <col min="5893" max="5893" width="23.7109375" style="106" customWidth="1"/>
    <col min="5894" max="5894" width="16.28515625" style="106" customWidth="1"/>
    <col min="5895" max="5895" width="13.85546875" style="106" customWidth="1"/>
    <col min="5896" max="5896" width="13.28515625" style="106" bestFit="1" customWidth="1"/>
    <col min="5897" max="5897" width="18.140625" style="106" customWidth="1"/>
    <col min="5898" max="6142" width="10.85546875" style="106"/>
    <col min="6143" max="6143" width="44.42578125" style="106" customWidth="1"/>
    <col min="6144" max="6144" width="35.28515625" style="106" customWidth="1"/>
    <col min="6145" max="6145" width="12.7109375" style="106" customWidth="1"/>
    <col min="6146" max="6146" width="12.42578125" style="106" customWidth="1"/>
    <col min="6147" max="6147" width="19.28515625" style="106" customWidth="1"/>
    <col min="6148" max="6148" width="24.140625" style="106" customWidth="1"/>
    <col min="6149" max="6149" width="23.7109375" style="106" customWidth="1"/>
    <col min="6150" max="6150" width="16.28515625" style="106" customWidth="1"/>
    <col min="6151" max="6151" width="13.85546875" style="106" customWidth="1"/>
    <col min="6152" max="6152" width="13.28515625" style="106" bestFit="1" customWidth="1"/>
    <col min="6153" max="6153" width="18.140625" style="106" customWidth="1"/>
    <col min="6154" max="6398" width="10.85546875" style="106"/>
    <col min="6399" max="6399" width="44.42578125" style="106" customWidth="1"/>
    <col min="6400" max="6400" width="35.28515625" style="106" customWidth="1"/>
    <col min="6401" max="6401" width="12.7109375" style="106" customWidth="1"/>
    <col min="6402" max="6402" width="12.42578125" style="106" customWidth="1"/>
    <col min="6403" max="6403" width="19.28515625" style="106" customWidth="1"/>
    <col min="6404" max="6404" width="24.140625" style="106" customWidth="1"/>
    <col min="6405" max="6405" width="23.7109375" style="106" customWidth="1"/>
    <col min="6406" max="6406" width="16.28515625" style="106" customWidth="1"/>
    <col min="6407" max="6407" width="13.85546875" style="106" customWidth="1"/>
    <col min="6408" max="6408" width="13.28515625" style="106" bestFit="1" customWidth="1"/>
    <col min="6409" max="6409" width="18.140625" style="106" customWidth="1"/>
    <col min="6410" max="6654" width="10.85546875" style="106"/>
    <col min="6655" max="6655" width="44.42578125" style="106" customWidth="1"/>
    <col min="6656" max="6656" width="35.28515625" style="106" customWidth="1"/>
    <col min="6657" max="6657" width="12.7109375" style="106" customWidth="1"/>
    <col min="6658" max="6658" width="12.42578125" style="106" customWidth="1"/>
    <col min="6659" max="6659" width="19.28515625" style="106" customWidth="1"/>
    <col min="6660" max="6660" width="24.140625" style="106" customWidth="1"/>
    <col min="6661" max="6661" width="23.7109375" style="106" customWidth="1"/>
    <col min="6662" max="6662" width="16.28515625" style="106" customWidth="1"/>
    <col min="6663" max="6663" width="13.85546875" style="106" customWidth="1"/>
    <col min="6664" max="6664" width="13.28515625" style="106" bestFit="1" customWidth="1"/>
    <col min="6665" max="6665" width="18.140625" style="106" customWidth="1"/>
    <col min="6666" max="6910" width="10.85546875" style="106"/>
    <col min="6911" max="6911" width="44.42578125" style="106" customWidth="1"/>
    <col min="6912" max="6912" width="35.28515625" style="106" customWidth="1"/>
    <col min="6913" max="6913" width="12.7109375" style="106" customWidth="1"/>
    <col min="6914" max="6914" width="12.42578125" style="106" customWidth="1"/>
    <col min="6915" max="6915" width="19.28515625" style="106" customWidth="1"/>
    <col min="6916" max="6916" width="24.140625" style="106" customWidth="1"/>
    <col min="6917" max="6917" width="23.7109375" style="106" customWidth="1"/>
    <col min="6918" max="6918" width="16.28515625" style="106" customWidth="1"/>
    <col min="6919" max="6919" width="13.85546875" style="106" customWidth="1"/>
    <col min="6920" max="6920" width="13.28515625" style="106" bestFit="1" customWidth="1"/>
    <col min="6921" max="6921" width="18.140625" style="106" customWidth="1"/>
    <col min="6922" max="7166" width="10.85546875" style="106"/>
    <col min="7167" max="7167" width="44.42578125" style="106" customWidth="1"/>
    <col min="7168" max="7168" width="35.28515625" style="106" customWidth="1"/>
    <col min="7169" max="7169" width="12.7109375" style="106" customWidth="1"/>
    <col min="7170" max="7170" width="12.42578125" style="106" customWidth="1"/>
    <col min="7171" max="7171" width="19.28515625" style="106" customWidth="1"/>
    <col min="7172" max="7172" width="24.140625" style="106" customWidth="1"/>
    <col min="7173" max="7173" width="23.7109375" style="106" customWidth="1"/>
    <col min="7174" max="7174" width="16.28515625" style="106" customWidth="1"/>
    <col min="7175" max="7175" width="13.85546875" style="106" customWidth="1"/>
    <col min="7176" max="7176" width="13.28515625" style="106" bestFit="1" customWidth="1"/>
    <col min="7177" max="7177" width="18.140625" style="106" customWidth="1"/>
    <col min="7178" max="7422" width="10.85546875" style="106"/>
    <col min="7423" max="7423" width="44.42578125" style="106" customWidth="1"/>
    <col min="7424" max="7424" width="35.28515625" style="106" customWidth="1"/>
    <col min="7425" max="7425" width="12.7109375" style="106" customWidth="1"/>
    <col min="7426" max="7426" width="12.42578125" style="106" customWidth="1"/>
    <col min="7427" max="7427" width="19.28515625" style="106" customWidth="1"/>
    <col min="7428" max="7428" width="24.140625" style="106" customWidth="1"/>
    <col min="7429" max="7429" width="23.7109375" style="106" customWidth="1"/>
    <col min="7430" max="7430" width="16.28515625" style="106" customWidth="1"/>
    <col min="7431" max="7431" width="13.85546875" style="106" customWidth="1"/>
    <col min="7432" max="7432" width="13.28515625" style="106" bestFit="1" customWidth="1"/>
    <col min="7433" max="7433" width="18.140625" style="106" customWidth="1"/>
    <col min="7434" max="7678" width="10.85546875" style="106"/>
    <col min="7679" max="7679" width="44.42578125" style="106" customWidth="1"/>
    <col min="7680" max="7680" width="35.28515625" style="106" customWidth="1"/>
    <col min="7681" max="7681" width="12.7109375" style="106" customWidth="1"/>
    <col min="7682" max="7682" width="12.42578125" style="106" customWidth="1"/>
    <col min="7683" max="7683" width="19.28515625" style="106" customWidth="1"/>
    <col min="7684" max="7684" width="24.140625" style="106" customWidth="1"/>
    <col min="7685" max="7685" width="23.7109375" style="106" customWidth="1"/>
    <col min="7686" max="7686" width="16.28515625" style="106" customWidth="1"/>
    <col min="7687" max="7687" width="13.85546875" style="106" customWidth="1"/>
    <col min="7688" max="7688" width="13.28515625" style="106" bestFit="1" customWidth="1"/>
    <col min="7689" max="7689" width="18.140625" style="106" customWidth="1"/>
    <col min="7690" max="7934" width="10.85546875" style="106"/>
    <col min="7935" max="7935" width="44.42578125" style="106" customWidth="1"/>
    <col min="7936" max="7936" width="35.28515625" style="106" customWidth="1"/>
    <col min="7937" max="7937" width="12.7109375" style="106" customWidth="1"/>
    <col min="7938" max="7938" width="12.42578125" style="106" customWidth="1"/>
    <col min="7939" max="7939" width="19.28515625" style="106" customWidth="1"/>
    <col min="7940" max="7940" width="24.140625" style="106" customWidth="1"/>
    <col min="7941" max="7941" width="23.7109375" style="106" customWidth="1"/>
    <col min="7942" max="7942" width="16.28515625" style="106" customWidth="1"/>
    <col min="7943" max="7943" width="13.85546875" style="106" customWidth="1"/>
    <col min="7944" max="7944" width="13.28515625" style="106" bestFit="1" customWidth="1"/>
    <col min="7945" max="7945" width="18.140625" style="106" customWidth="1"/>
    <col min="7946" max="8190" width="10.85546875" style="106"/>
    <col min="8191" max="8191" width="44.42578125" style="106" customWidth="1"/>
    <col min="8192" max="8192" width="35.28515625" style="106" customWidth="1"/>
    <col min="8193" max="8193" width="12.7109375" style="106" customWidth="1"/>
    <col min="8194" max="8194" width="12.42578125" style="106" customWidth="1"/>
    <col min="8195" max="8195" width="19.28515625" style="106" customWidth="1"/>
    <col min="8196" max="8196" width="24.140625" style="106" customWidth="1"/>
    <col min="8197" max="8197" width="23.7109375" style="106" customWidth="1"/>
    <col min="8198" max="8198" width="16.28515625" style="106" customWidth="1"/>
    <col min="8199" max="8199" width="13.85546875" style="106" customWidth="1"/>
    <col min="8200" max="8200" width="13.28515625" style="106" bestFit="1" customWidth="1"/>
    <col min="8201" max="8201" width="18.140625" style="106" customWidth="1"/>
    <col min="8202" max="8446" width="10.85546875" style="106"/>
    <col min="8447" max="8447" width="44.42578125" style="106" customWidth="1"/>
    <col min="8448" max="8448" width="35.28515625" style="106" customWidth="1"/>
    <col min="8449" max="8449" width="12.7109375" style="106" customWidth="1"/>
    <col min="8450" max="8450" width="12.42578125" style="106" customWidth="1"/>
    <col min="8451" max="8451" width="19.28515625" style="106" customWidth="1"/>
    <col min="8452" max="8452" width="24.140625" style="106" customWidth="1"/>
    <col min="8453" max="8453" width="23.7109375" style="106" customWidth="1"/>
    <col min="8454" max="8454" width="16.28515625" style="106" customWidth="1"/>
    <col min="8455" max="8455" width="13.85546875" style="106" customWidth="1"/>
    <col min="8456" max="8456" width="13.28515625" style="106" bestFit="1" customWidth="1"/>
    <col min="8457" max="8457" width="18.140625" style="106" customWidth="1"/>
    <col min="8458" max="8702" width="10.85546875" style="106"/>
    <col min="8703" max="8703" width="44.42578125" style="106" customWidth="1"/>
    <col min="8704" max="8704" width="35.28515625" style="106" customWidth="1"/>
    <col min="8705" max="8705" width="12.7109375" style="106" customWidth="1"/>
    <col min="8706" max="8706" width="12.42578125" style="106" customWidth="1"/>
    <col min="8707" max="8707" width="19.28515625" style="106" customWidth="1"/>
    <col min="8708" max="8708" width="24.140625" style="106" customWidth="1"/>
    <col min="8709" max="8709" width="23.7109375" style="106" customWidth="1"/>
    <col min="8710" max="8710" width="16.28515625" style="106" customWidth="1"/>
    <col min="8711" max="8711" width="13.85546875" style="106" customWidth="1"/>
    <col min="8712" max="8712" width="13.28515625" style="106" bestFit="1" customWidth="1"/>
    <col min="8713" max="8713" width="18.140625" style="106" customWidth="1"/>
    <col min="8714" max="8958" width="10.85546875" style="106"/>
    <col min="8959" max="8959" width="44.42578125" style="106" customWidth="1"/>
    <col min="8960" max="8960" width="35.28515625" style="106" customWidth="1"/>
    <col min="8961" max="8961" width="12.7109375" style="106" customWidth="1"/>
    <col min="8962" max="8962" width="12.42578125" style="106" customWidth="1"/>
    <col min="8963" max="8963" width="19.28515625" style="106" customWidth="1"/>
    <col min="8964" max="8964" width="24.140625" style="106" customWidth="1"/>
    <col min="8965" max="8965" width="23.7109375" style="106" customWidth="1"/>
    <col min="8966" max="8966" width="16.28515625" style="106" customWidth="1"/>
    <col min="8967" max="8967" width="13.85546875" style="106" customWidth="1"/>
    <col min="8968" max="8968" width="13.28515625" style="106" bestFit="1" customWidth="1"/>
    <col min="8969" max="8969" width="18.140625" style="106" customWidth="1"/>
    <col min="8970" max="9214" width="10.85546875" style="106"/>
    <col min="9215" max="9215" width="44.42578125" style="106" customWidth="1"/>
    <col min="9216" max="9216" width="35.28515625" style="106" customWidth="1"/>
    <col min="9217" max="9217" width="12.7109375" style="106" customWidth="1"/>
    <col min="9218" max="9218" width="12.42578125" style="106" customWidth="1"/>
    <col min="9219" max="9219" width="19.28515625" style="106" customWidth="1"/>
    <col min="9220" max="9220" width="24.140625" style="106" customWidth="1"/>
    <col min="9221" max="9221" width="23.7109375" style="106" customWidth="1"/>
    <col min="9222" max="9222" width="16.28515625" style="106" customWidth="1"/>
    <col min="9223" max="9223" width="13.85546875" style="106" customWidth="1"/>
    <col min="9224" max="9224" width="13.28515625" style="106" bestFit="1" customWidth="1"/>
    <col min="9225" max="9225" width="18.140625" style="106" customWidth="1"/>
    <col min="9226" max="9470" width="10.85546875" style="106"/>
    <col min="9471" max="9471" width="44.42578125" style="106" customWidth="1"/>
    <col min="9472" max="9472" width="35.28515625" style="106" customWidth="1"/>
    <col min="9473" max="9473" width="12.7109375" style="106" customWidth="1"/>
    <col min="9474" max="9474" width="12.42578125" style="106" customWidth="1"/>
    <col min="9475" max="9475" width="19.28515625" style="106" customWidth="1"/>
    <col min="9476" max="9476" width="24.140625" style="106" customWidth="1"/>
    <col min="9477" max="9477" width="23.7109375" style="106" customWidth="1"/>
    <col min="9478" max="9478" width="16.28515625" style="106" customWidth="1"/>
    <col min="9479" max="9479" width="13.85546875" style="106" customWidth="1"/>
    <col min="9480" max="9480" width="13.28515625" style="106" bestFit="1" customWidth="1"/>
    <col min="9481" max="9481" width="18.140625" style="106" customWidth="1"/>
    <col min="9482" max="9726" width="10.85546875" style="106"/>
    <col min="9727" max="9727" width="44.42578125" style="106" customWidth="1"/>
    <col min="9728" max="9728" width="35.28515625" style="106" customWidth="1"/>
    <col min="9729" max="9729" width="12.7109375" style="106" customWidth="1"/>
    <col min="9730" max="9730" width="12.42578125" style="106" customWidth="1"/>
    <col min="9731" max="9731" width="19.28515625" style="106" customWidth="1"/>
    <col min="9732" max="9732" width="24.140625" style="106" customWidth="1"/>
    <col min="9733" max="9733" width="23.7109375" style="106" customWidth="1"/>
    <col min="9734" max="9734" width="16.28515625" style="106" customWidth="1"/>
    <col min="9735" max="9735" width="13.85546875" style="106" customWidth="1"/>
    <col min="9736" max="9736" width="13.28515625" style="106" bestFit="1" customWidth="1"/>
    <col min="9737" max="9737" width="18.140625" style="106" customWidth="1"/>
    <col min="9738" max="9982" width="10.85546875" style="106"/>
    <col min="9983" max="9983" width="44.42578125" style="106" customWidth="1"/>
    <col min="9984" max="9984" width="35.28515625" style="106" customWidth="1"/>
    <col min="9985" max="9985" width="12.7109375" style="106" customWidth="1"/>
    <col min="9986" max="9986" width="12.42578125" style="106" customWidth="1"/>
    <col min="9987" max="9987" width="19.28515625" style="106" customWidth="1"/>
    <col min="9988" max="9988" width="24.140625" style="106" customWidth="1"/>
    <col min="9989" max="9989" width="23.7109375" style="106" customWidth="1"/>
    <col min="9990" max="9990" width="16.28515625" style="106" customWidth="1"/>
    <col min="9991" max="9991" width="13.85546875" style="106" customWidth="1"/>
    <col min="9992" max="9992" width="13.28515625" style="106" bestFit="1" customWidth="1"/>
    <col min="9993" max="9993" width="18.140625" style="106" customWidth="1"/>
    <col min="9994" max="10238" width="10.85546875" style="106"/>
    <col min="10239" max="10239" width="44.42578125" style="106" customWidth="1"/>
    <col min="10240" max="10240" width="35.28515625" style="106" customWidth="1"/>
    <col min="10241" max="10241" width="12.7109375" style="106" customWidth="1"/>
    <col min="10242" max="10242" width="12.42578125" style="106" customWidth="1"/>
    <col min="10243" max="10243" width="19.28515625" style="106" customWidth="1"/>
    <col min="10244" max="10244" width="24.140625" style="106" customWidth="1"/>
    <col min="10245" max="10245" width="23.7109375" style="106" customWidth="1"/>
    <col min="10246" max="10246" width="16.28515625" style="106" customWidth="1"/>
    <col min="10247" max="10247" width="13.85546875" style="106" customWidth="1"/>
    <col min="10248" max="10248" width="13.28515625" style="106" bestFit="1" customWidth="1"/>
    <col min="10249" max="10249" width="18.140625" style="106" customWidth="1"/>
    <col min="10250" max="10494" width="10.85546875" style="106"/>
    <col min="10495" max="10495" width="44.42578125" style="106" customWidth="1"/>
    <col min="10496" max="10496" width="35.28515625" style="106" customWidth="1"/>
    <col min="10497" max="10497" width="12.7109375" style="106" customWidth="1"/>
    <col min="10498" max="10498" width="12.42578125" style="106" customWidth="1"/>
    <col min="10499" max="10499" width="19.28515625" style="106" customWidth="1"/>
    <col min="10500" max="10500" width="24.140625" style="106" customWidth="1"/>
    <col min="10501" max="10501" width="23.7109375" style="106" customWidth="1"/>
    <col min="10502" max="10502" width="16.28515625" style="106" customWidth="1"/>
    <col min="10503" max="10503" width="13.85546875" style="106" customWidth="1"/>
    <col min="10504" max="10504" width="13.28515625" style="106" bestFit="1" customWidth="1"/>
    <col min="10505" max="10505" width="18.140625" style="106" customWidth="1"/>
    <col min="10506" max="10750" width="10.85546875" style="106"/>
    <col min="10751" max="10751" width="44.42578125" style="106" customWidth="1"/>
    <col min="10752" max="10752" width="35.28515625" style="106" customWidth="1"/>
    <col min="10753" max="10753" width="12.7109375" style="106" customWidth="1"/>
    <col min="10754" max="10754" width="12.42578125" style="106" customWidth="1"/>
    <col min="10755" max="10755" width="19.28515625" style="106" customWidth="1"/>
    <col min="10756" max="10756" width="24.140625" style="106" customWidth="1"/>
    <col min="10757" max="10757" width="23.7109375" style="106" customWidth="1"/>
    <col min="10758" max="10758" width="16.28515625" style="106" customWidth="1"/>
    <col min="10759" max="10759" width="13.85546875" style="106" customWidth="1"/>
    <col min="10760" max="10760" width="13.28515625" style="106" bestFit="1" customWidth="1"/>
    <col min="10761" max="10761" width="18.140625" style="106" customWidth="1"/>
    <col min="10762" max="11006" width="10.85546875" style="106"/>
    <col min="11007" max="11007" width="44.42578125" style="106" customWidth="1"/>
    <col min="11008" max="11008" width="35.28515625" style="106" customWidth="1"/>
    <col min="11009" max="11009" width="12.7109375" style="106" customWidth="1"/>
    <col min="11010" max="11010" width="12.42578125" style="106" customWidth="1"/>
    <col min="11011" max="11011" width="19.28515625" style="106" customWidth="1"/>
    <col min="11012" max="11012" width="24.140625" style="106" customWidth="1"/>
    <col min="11013" max="11013" width="23.7109375" style="106" customWidth="1"/>
    <col min="11014" max="11014" width="16.28515625" style="106" customWidth="1"/>
    <col min="11015" max="11015" width="13.85546875" style="106" customWidth="1"/>
    <col min="11016" max="11016" width="13.28515625" style="106" bestFit="1" customWidth="1"/>
    <col min="11017" max="11017" width="18.140625" style="106" customWidth="1"/>
    <col min="11018" max="11262" width="10.85546875" style="106"/>
    <col min="11263" max="11263" width="44.42578125" style="106" customWidth="1"/>
    <col min="11264" max="11264" width="35.28515625" style="106" customWidth="1"/>
    <col min="11265" max="11265" width="12.7109375" style="106" customWidth="1"/>
    <col min="11266" max="11266" width="12.42578125" style="106" customWidth="1"/>
    <col min="11267" max="11267" width="19.28515625" style="106" customWidth="1"/>
    <col min="11268" max="11268" width="24.140625" style="106" customWidth="1"/>
    <col min="11269" max="11269" width="23.7109375" style="106" customWidth="1"/>
    <col min="11270" max="11270" width="16.28515625" style="106" customWidth="1"/>
    <col min="11271" max="11271" width="13.85546875" style="106" customWidth="1"/>
    <col min="11272" max="11272" width="13.28515625" style="106" bestFit="1" customWidth="1"/>
    <col min="11273" max="11273" width="18.140625" style="106" customWidth="1"/>
    <col min="11274" max="11518" width="10.85546875" style="106"/>
    <col min="11519" max="11519" width="44.42578125" style="106" customWidth="1"/>
    <col min="11520" max="11520" width="35.28515625" style="106" customWidth="1"/>
    <col min="11521" max="11521" width="12.7109375" style="106" customWidth="1"/>
    <col min="11522" max="11522" width="12.42578125" style="106" customWidth="1"/>
    <col min="11523" max="11523" width="19.28515625" style="106" customWidth="1"/>
    <col min="11524" max="11524" width="24.140625" style="106" customWidth="1"/>
    <col min="11525" max="11525" width="23.7109375" style="106" customWidth="1"/>
    <col min="11526" max="11526" width="16.28515625" style="106" customWidth="1"/>
    <col min="11527" max="11527" width="13.85546875" style="106" customWidth="1"/>
    <col min="11528" max="11528" width="13.28515625" style="106" bestFit="1" customWidth="1"/>
    <col min="11529" max="11529" width="18.140625" style="106" customWidth="1"/>
    <col min="11530" max="11774" width="10.85546875" style="106"/>
    <col min="11775" max="11775" width="44.42578125" style="106" customWidth="1"/>
    <col min="11776" max="11776" width="35.28515625" style="106" customWidth="1"/>
    <col min="11777" max="11777" width="12.7109375" style="106" customWidth="1"/>
    <col min="11778" max="11778" width="12.42578125" style="106" customWidth="1"/>
    <col min="11779" max="11779" width="19.28515625" style="106" customWidth="1"/>
    <col min="11780" max="11780" width="24.140625" style="106" customWidth="1"/>
    <col min="11781" max="11781" width="23.7109375" style="106" customWidth="1"/>
    <col min="11782" max="11782" width="16.28515625" style="106" customWidth="1"/>
    <col min="11783" max="11783" width="13.85546875" style="106" customWidth="1"/>
    <col min="11784" max="11784" width="13.28515625" style="106" bestFit="1" customWidth="1"/>
    <col min="11785" max="11785" width="18.140625" style="106" customWidth="1"/>
    <col min="11786" max="12030" width="10.85546875" style="106"/>
    <col min="12031" max="12031" width="44.42578125" style="106" customWidth="1"/>
    <col min="12032" max="12032" width="35.28515625" style="106" customWidth="1"/>
    <col min="12033" max="12033" width="12.7109375" style="106" customWidth="1"/>
    <col min="12034" max="12034" width="12.42578125" style="106" customWidth="1"/>
    <col min="12035" max="12035" width="19.28515625" style="106" customWidth="1"/>
    <col min="12036" max="12036" width="24.140625" style="106" customWidth="1"/>
    <col min="12037" max="12037" width="23.7109375" style="106" customWidth="1"/>
    <col min="12038" max="12038" width="16.28515625" style="106" customWidth="1"/>
    <col min="12039" max="12039" width="13.85546875" style="106" customWidth="1"/>
    <col min="12040" max="12040" width="13.28515625" style="106" bestFit="1" customWidth="1"/>
    <col min="12041" max="12041" width="18.140625" style="106" customWidth="1"/>
    <col min="12042" max="12286" width="10.85546875" style="106"/>
    <col min="12287" max="12287" width="44.42578125" style="106" customWidth="1"/>
    <col min="12288" max="12288" width="35.28515625" style="106" customWidth="1"/>
    <col min="12289" max="12289" width="12.7109375" style="106" customWidth="1"/>
    <col min="12290" max="12290" width="12.42578125" style="106" customWidth="1"/>
    <col min="12291" max="12291" width="19.28515625" style="106" customWidth="1"/>
    <col min="12292" max="12292" width="24.140625" style="106" customWidth="1"/>
    <col min="12293" max="12293" width="23.7109375" style="106" customWidth="1"/>
    <col min="12294" max="12294" width="16.28515625" style="106" customWidth="1"/>
    <col min="12295" max="12295" width="13.85546875" style="106" customWidth="1"/>
    <col min="12296" max="12296" width="13.28515625" style="106" bestFit="1" customWidth="1"/>
    <col min="12297" max="12297" width="18.140625" style="106" customWidth="1"/>
    <col min="12298" max="12542" width="10.85546875" style="106"/>
    <col min="12543" max="12543" width="44.42578125" style="106" customWidth="1"/>
    <col min="12544" max="12544" width="35.28515625" style="106" customWidth="1"/>
    <col min="12545" max="12545" width="12.7109375" style="106" customWidth="1"/>
    <col min="12546" max="12546" width="12.42578125" style="106" customWidth="1"/>
    <col min="12547" max="12547" width="19.28515625" style="106" customWidth="1"/>
    <col min="12548" max="12548" width="24.140625" style="106" customWidth="1"/>
    <col min="12549" max="12549" width="23.7109375" style="106" customWidth="1"/>
    <col min="12550" max="12550" width="16.28515625" style="106" customWidth="1"/>
    <col min="12551" max="12551" width="13.85546875" style="106" customWidth="1"/>
    <col min="12552" max="12552" width="13.28515625" style="106" bestFit="1" customWidth="1"/>
    <col min="12553" max="12553" width="18.140625" style="106" customWidth="1"/>
    <col min="12554" max="12798" width="10.85546875" style="106"/>
    <col min="12799" max="12799" width="44.42578125" style="106" customWidth="1"/>
    <col min="12800" max="12800" width="35.28515625" style="106" customWidth="1"/>
    <col min="12801" max="12801" width="12.7109375" style="106" customWidth="1"/>
    <col min="12802" max="12802" width="12.42578125" style="106" customWidth="1"/>
    <col min="12803" max="12803" width="19.28515625" style="106" customWidth="1"/>
    <col min="12804" max="12804" width="24.140625" style="106" customWidth="1"/>
    <col min="12805" max="12805" width="23.7109375" style="106" customWidth="1"/>
    <col min="12806" max="12806" width="16.28515625" style="106" customWidth="1"/>
    <col min="12807" max="12807" width="13.85546875" style="106" customWidth="1"/>
    <col min="12808" max="12808" width="13.28515625" style="106" bestFit="1" customWidth="1"/>
    <col min="12809" max="12809" width="18.140625" style="106" customWidth="1"/>
    <col min="12810" max="13054" width="10.85546875" style="106"/>
    <col min="13055" max="13055" width="44.42578125" style="106" customWidth="1"/>
    <col min="13056" max="13056" width="35.28515625" style="106" customWidth="1"/>
    <col min="13057" max="13057" width="12.7109375" style="106" customWidth="1"/>
    <col min="13058" max="13058" width="12.42578125" style="106" customWidth="1"/>
    <col min="13059" max="13059" width="19.28515625" style="106" customWidth="1"/>
    <col min="13060" max="13060" width="24.140625" style="106" customWidth="1"/>
    <col min="13061" max="13061" width="23.7109375" style="106" customWidth="1"/>
    <col min="13062" max="13062" width="16.28515625" style="106" customWidth="1"/>
    <col min="13063" max="13063" width="13.85546875" style="106" customWidth="1"/>
    <col min="13064" max="13064" width="13.28515625" style="106" bestFit="1" customWidth="1"/>
    <col min="13065" max="13065" width="18.140625" style="106" customWidth="1"/>
    <col min="13066" max="13310" width="10.85546875" style="106"/>
    <col min="13311" max="13311" width="44.42578125" style="106" customWidth="1"/>
    <col min="13312" max="13312" width="35.28515625" style="106" customWidth="1"/>
    <col min="13313" max="13313" width="12.7109375" style="106" customWidth="1"/>
    <col min="13314" max="13314" width="12.42578125" style="106" customWidth="1"/>
    <col min="13315" max="13315" width="19.28515625" style="106" customWidth="1"/>
    <col min="13316" max="13316" width="24.140625" style="106" customWidth="1"/>
    <col min="13317" max="13317" width="23.7109375" style="106" customWidth="1"/>
    <col min="13318" max="13318" width="16.28515625" style="106" customWidth="1"/>
    <col min="13319" max="13319" width="13.85546875" style="106" customWidth="1"/>
    <col min="13320" max="13320" width="13.28515625" style="106" bestFit="1" customWidth="1"/>
    <col min="13321" max="13321" width="18.140625" style="106" customWidth="1"/>
    <col min="13322" max="13566" width="10.85546875" style="106"/>
    <col min="13567" max="13567" width="44.42578125" style="106" customWidth="1"/>
    <col min="13568" max="13568" width="35.28515625" style="106" customWidth="1"/>
    <col min="13569" max="13569" width="12.7109375" style="106" customWidth="1"/>
    <col min="13570" max="13570" width="12.42578125" style="106" customWidth="1"/>
    <col min="13571" max="13571" width="19.28515625" style="106" customWidth="1"/>
    <col min="13572" max="13572" width="24.140625" style="106" customWidth="1"/>
    <col min="13573" max="13573" width="23.7109375" style="106" customWidth="1"/>
    <col min="13574" max="13574" width="16.28515625" style="106" customWidth="1"/>
    <col min="13575" max="13575" width="13.85546875" style="106" customWidth="1"/>
    <col min="13576" max="13576" width="13.28515625" style="106" bestFit="1" customWidth="1"/>
    <col min="13577" max="13577" width="18.140625" style="106" customWidth="1"/>
    <col min="13578" max="13822" width="10.85546875" style="106"/>
    <col min="13823" max="13823" width="44.42578125" style="106" customWidth="1"/>
    <col min="13824" max="13824" width="35.28515625" style="106" customWidth="1"/>
    <col min="13825" max="13825" width="12.7109375" style="106" customWidth="1"/>
    <col min="13826" max="13826" width="12.42578125" style="106" customWidth="1"/>
    <col min="13827" max="13827" width="19.28515625" style="106" customWidth="1"/>
    <col min="13828" max="13828" width="24.140625" style="106" customWidth="1"/>
    <col min="13829" max="13829" width="23.7109375" style="106" customWidth="1"/>
    <col min="13830" max="13830" width="16.28515625" style="106" customWidth="1"/>
    <col min="13831" max="13831" width="13.85546875" style="106" customWidth="1"/>
    <col min="13832" max="13832" width="13.28515625" style="106" bestFit="1" customWidth="1"/>
    <col min="13833" max="13833" width="18.140625" style="106" customWidth="1"/>
    <col min="13834" max="14078" width="10.85546875" style="106"/>
    <col min="14079" max="14079" width="44.42578125" style="106" customWidth="1"/>
    <col min="14080" max="14080" width="35.28515625" style="106" customWidth="1"/>
    <col min="14081" max="14081" width="12.7109375" style="106" customWidth="1"/>
    <col min="14082" max="14082" width="12.42578125" style="106" customWidth="1"/>
    <col min="14083" max="14083" width="19.28515625" style="106" customWidth="1"/>
    <col min="14084" max="14084" width="24.140625" style="106" customWidth="1"/>
    <col min="14085" max="14085" width="23.7109375" style="106" customWidth="1"/>
    <col min="14086" max="14086" width="16.28515625" style="106" customWidth="1"/>
    <col min="14087" max="14087" width="13.85546875" style="106" customWidth="1"/>
    <col min="14088" max="14088" width="13.28515625" style="106" bestFit="1" customWidth="1"/>
    <col min="14089" max="14089" width="18.140625" style="106" customWidth="1"/>
    <col min="14090" max="14334" width="10.85546875" style="106"/>
    <col min="14335" max="14335" width="44.42578125" style="106" customWidth="1"/>
    <col min="14336" max="14336" width="35.28515625" style="106" customWidth="1"/>
    <col min="14337" max="14337" width="12.7109375" style="106" customWidth="1"/>
    <col min="14338" max="14338" width="12.42578125" style="106" customWidth="1"/>
    <col min="14339" max="14339" width="19.28515625" style="106" customWidth="1"/>
    <col min="14340" max="14340" width="24.140625" style="106" customWidth="1"/>
    <col min="14341" max="14341" width="23.7109375" style="106" customWidth="1"/>
    <col min="14342" max="14342" width="16.28515625" style="106" customWidth="1"/>
    <col min="14343" max="14343" width="13.85546875" style="106" customWidth="1"/>
    <col min="14344" max="14344" width="13.28515625" style="106" bestFit="1" customWidth="1"/>
    <col min="14345" max="14345" width="18.140625" style="106" customWidth="1"/>
    <col min="14346" max="14590" width="10.85546875" style="106"/>
    <col min="14591" max="14591" width="44.42578125" style="106" customWidth="1"/>
    <col min="14592" max="14592" width="35.28515625" style="106" customWidth="1"/>
    <col min="14593" max="14593" width="12.7109375" style="106" customWidth="1"/>
    <col min="14594" max="14594" width="12.42578125" style="106" customWidth="1"/>
    <col min="14595" max="14595" width="19.28515625" style="106" customWidth="1"/>
    <col min="14596" max="14596" width="24.140625" style="106" customWidth="1"/>
    <col min="14597" max="14597" width="23.7109375" style="106" customWidth="1"/>
    <col min="14598" max="14598" width="16.28515625" style="106" customWidth="1"/>
    <col min="14599" max="14599" width="13.85546875" style="106" customWidth="1"/>
    <col min="14600" max="14600" width="13.28515625" style="106" bestFit="1" customWidth="1"/>
    <col min="14601" max="14601" width="18.140625" style="106" customWidth="1"/>
    <col min="14602" max="14846" width="10.85546875" style="106"/>
    <col min="14847" max="14847" width="44.42578125" style="106" customWidth="1"/>
    <col min="14848" max="14848" width="35.28515625" style="106" customWidth="1"/>
    <col min="14849" max="14849" width="12.7109375" style="106" customWidth="1"/>
    <col min="14850" max="14850" width="12.42578125" style="106" customWidth="1"/>
    <col min="14851" max="14851" width="19.28515625" style="106" customWidth="1"/>
    <col min="14852" max="14852" width="24.140625" style="106" customWidth="1"/>
    <col min="14853" max="14853" width="23.7109375" style="106" customWidth="1"/>
    <col min="14854" max="14854" width="16.28515625" style="106" customWidth="1"/>
    <col min="14855" max="14855" width="13.85546875" style="106" customWidth="1"/>
    <col min="14856" max="14856" width="13.28515625" style="106" bestFit="1" customWidth="1"/>
    <col min="14857" max="14857" width="18.140625" style="106" customWidth="1"/>
    <col min="14858" max="15102" width="10.85546875" style="106"/>
    <col min="15103" max="15103" width="44.42578125" style="106" customWidth="1"/>
    <col min="15104" max="15104" width="35.28515625" style="106" customWidth="1"/>
    <col min="15105" max="15105" width="12.7109375" style="106" customWidth="1"/>
    <col min="15106" max="15106" width="12.42578125" style="106" customWidth="1"/>
    <col min="15107" max="15107" width="19.28515625" style="106" customWidth="1"/>
    <col min="15108" max="15108" width="24.140625" style="106" customWidth="1"/>
    <col min="15109" max="15109" width="23.7109375" style="106" customWidth="1"/>
    <col min="15110" max="15110" width="16.28515625" style="106" customWidth="1"/>
    <col min="15111" max="15111" width="13.85546875" style="106" customWidth="1"/>
    <col min="15112" max="15112" width="13.28515625" style="106" bestFit="1" customWidth="1"/>
    <col min="15113" max="15113" width="18.140625" style="106" customWidth="1"/>
    <col min="15114" max="15358" width="10.85546875" style="106"/>
    <col min="15359" max="15359" width="44.42578125" style="106" customWidth="1"/>
    <col min="15360" max="15360" width="35.28515625" style="106" customWidth="1"/>
    <col min="15361" max="15361" width="12.7109375" style="106" customWidth="1"/>
    <col min="15362" max="15362" width="12.42578125" style="106" customWidth="1"/>
    <col min="15363" max="15363" width="19.28515625" style="106" customWidth="1"/>
    <col min="15364" max="15364" width="24.140625" style="106" customWidth="1"/>
    <col min="15365" max="15365" width="23.7109375" style="106" customWidth="1"/>
    <col min="15366" max="15366" width="16.28515625" style="106" customWidth="1"/>
    <col min="15367" max="15367" width="13.85546875" style="106" customWidth="1"/>
    <col min="15368" max="15368" width="13.28515625" style="106" bestFit="1" customWidth="1"/>
    <col min="15369" max="15369" width="18.140625" style="106" customWidth="1"/>
    <col min="15370" max="15614" width="10.85546875" style="106"/>
    <col min="15615" max="15615" width="44.42578125" style="106" customWidth="1"/>
    <col min="15616" max="15616" width="35.28515625" style="106" customWidth="1"/>
    <col min="15617" max="15617" width="12.7109375" style="106" customWidth="1"/>
    <col min="15618" max="15618" width="12.42578125" style="106" customWidth="1"/>
    <col min="15619" max="15619" width="19.28515625" style="106" customWidth="1"/>
    <col min="15620" max="15620" width="24.140625" style="106" customWidth="1"/>
    <col min="15621" max="15621" width="23.7109375" style="106" customWidth="1"/>
    <col min="15622" max="15622" width="16.28515625" style="106" customWidth="1"/>
    <col min="15623" max="15623" width="13.85546875" style="106" customWidth="1"/>
    <col min="15624" max="15624" width="13.28515625" style="106" bestFit="1" customWidth="1"/>
    <col min="15625" max="15625" width="18.140625" style="106" customWidth="1"/>
    <col min="15626" max="15870" width="10.85546875" style="106"/>
    <col min="15871" max="15871" width="44.42578125" style="106" customWidth="1"/>
    <col min="15872" max="15872" width="35.28515625" style="106" customWidth="1"/>
    <col min="15873" max="15873" width="12.7109375" style="106" customWidth="1"/>
    <col min="15874" max="15874" width="12.42578125" style="106" customWidth="1"/>
    <col min="15875" max="15875" width="19.28515625" style="106" customWidth="1"/>
    <col min="15876" max="15876" width="24.140625" style="106" customWidth="1"/>
    <col min="15877" max="15877" width="23.7109375" style="106" customWidth="1"/>
    <col min="15878" max="15878" width="16.28515625" style="106" customWidth="1"/>
    <col min="15879" max="15879" width="13.85546875" style="106" customWidth="1"/>
    <col min="15880" max="15880" width="13.28515625" style="106" bestFit="1" customWidth="1"/>
    <col min="15881" max="15881" width="18.140625" style="106" customWidth="1"/>
    <col min="15882" max="16126" width="10.85546875" style="106"/>
    <col min="16127" max="16127" width="44.42578125" style="106" customWidth="1"/>
    <col min="16128" max="16128" width="35.28515625" style="106" customWidth="1"/>
    <col min="16129" max="16129" width="12.7109375" style="106" customWidth="1"/>
    <col min="16130" max="16130" width="12.42578125" style="106" customWidth="1"/>
    <col min="16131" max="16131" width="19.28515625" style="106" customWidth="1"/>
    <col min="16132" max="16132" width="24.140625" style="106" customWidth="1"/>
    <col min="16133" max="16133" width="23.7109375" style="106" customWidth="1"/>
    <col min="16134" max="16134" width="16.28515625" style="106" customWidth="1"/>
    <col min="16135" max="16135" width="13.85546875" style="106" customWidth="1"/>
    <col min="16136" max="16136" width="13.28515625" style="106" bestFit="1" customWidth="1"/>
    <col min="16137" max="16137" width="18.140625" style="106" customWidth="1"/>
    <col min="16138" max="16384" width="10.85546875" style="106"/>
  </cols>
  <sheetData>
    <row r="1" spans="1:11" s="103" customFormat="1" ht="21.75" thickBot="1" x14ac:dyDescent="0.4">
      <c r="A1" s="112" t="s">
        <v>0</v>
      </c>
      <c r="B1" s="113">
        <f>+SUM(K:K)</f>
        <v>5061756408</v>
      </c>
      <c r="C1" s="602"/>
      <c r="D1" s="602" t="s">
        <v>1</v>
      </c>
      <c r="E1" s="101"/>
      <c r="F1" s="101"/>
      <c r="G1" s="101"/>
      <c r="H1" s="636"/>
      <c r="I1" s="101"/>
      <c r="J1" s="102"/>
      <c r="K1" s="682"/>
    </row>
    <row r="2" spans="1:11" ht="15.75" customHeight="1" thickBot="1" x14ac:dyDescent="0.3">
      <c r="A2" s="104"/>
      <c r="B2" s="104"/>
      <c r="C2" s="603"/>
      <c r="D2" s="603"/>
      <c r="E2" s="104"/>
      <c r="F2" s="104"/>
      <c r="G2" s="104"/>
      <c r="H2" s="637"/>
      <c r="I2" s="104"/>
    </row>
    <row r="3" spans="1:11" ht="45.95" customHeight="1" thickBot="1" x14ac:dyDescent="0.3">
      <c r="A3" s="111" t="s">
        <v>2</v>
      </c>
      <c r="B3" s="1799" t="s">
        <v>571</v>
      </c>
      <c r="C3" s="1800"/>
      <c r="D3" s="1800"/>
      <c r="E3" s="1800"/>
      <c r="F3" s="1801"/>
      <c r="G3" s="104"/>
      <c r="H3" s="637"/>
      <c r="I3" s="104"/>
    </row>
    <row r="4" spans="1:11" ht="15.75" customHeight="1" thickBot="1" x14ac:dyDescent="0.3">
      <c r="A4" s="104"/>
      <c r="B4" s="104"/>
      <c r="C4" s="603"/>
      <c r="D4" s="603"/>
      <c r="E4" s="104"/>
      <c r="F4" s="104"/>
      <c r="G4" s="104"/>
      <c r="H4" s="637"/>
      <c r="I4" s="104"/>
    </row>
    <row r="5" spans="1:11" ht="15.75" customHeight="1" thickBot="1" x14ac:dyDescent="0.3">
      <c r="A5" s="2032" t="s">
        <v>4</v>
      </c>
      <c r="B5" s="2033"/>
      <c r="C5" s="2033"/>
      <c r="D5" s="2033"/>
      <c r="E5" s="2033"/>
      <c r="F5" s="2034" t="s">
        <v>5</v>
      </c>
      <c r="G5" s="2035"/>
      <c r="H5" s="2035"/>
      <c r="I5" s="2035"/>
      <c r="J5" s="2035"/>
      <c r="K5" s="2036"/>
    </row>
    <row r="6" spans="1:11" ht="24" customHeight="1" x14ac:dyDescent="0.25">
      <c r="A6" s="1934" t="s">
        <v>6</v>
      </c>
      <c r="B6" s="1936" t="s">
        <v>4</v>
      </c>
      <c r="C6" s="1937" t="s">
        <v>7</v>
      </c>
      <c r="D6" s="1938"/>
      <c r="E6" s="2039" t="s">
        <v>8</v>
      </c>
      <c r="F6" s="1941" t="s">
        <v>9</v>
      </c>
      <c r="G6" s="1855" t="s">
        <v>10</v>
      </c>
      <c r="H6" s="1855" t="s">
        <v>11</v>
      </c>
      <c r="I6" s="1855" t="s">
        <v>12</v>
      </c>
      <c r="J6" s="1855" t="s">
        <v>13</v>
      </c>
      <c r="K6" s="2041" t="s">
        <v>14</v>
      </c>
    </row>
    <row r="7" spans="1:11" ht="47.25" customHeight="1" thickBot="1" x14ac:dyDescent="0.3">
      <c r="A7" s="2037"/>
      <c r="B7" s="2038"/>
      <c r="C7" s="10" t="s">
        <v>15</v>
      </c>
      <c r="D7" s="11" t="s">
        <v>16</v>
      </c>
      <c r="E7" s="2040"/>
      <c r="F7" s="1942"/>
      <c r="G7" s="1921"/>
      <c r="H7" s="1921"/>
      <c r="I7" s="1921"/>
      <c r="J7" s="1921"/>
      <c r="K7" s="2042"/>
    </row>
    <row r="8" spans="1:11" s="425" customFormat="1" ht="39.75" customHeight="1" x14ac:dyDescent="0.2">
      <c r="A8" s="2043" t="s">
        <v>1698</v>
      </c>
      <c r="B8" s="422" t="s">
        <v>1697</v>
      </c>
      <c r="C8" s="423">
        <v>42860</v>
      </c>
      <c r="D8" s="423">
        <v>42885</v>
      </c>
      <c r="E8" s="610" t="s">
        <v>43</v>
      </c>
      <c r="F8" s="798" t="s">
        <v>572</v>
      </c>
      <c r="G8" s="582" t="s">
        <v>21</v>
      </c>
      <c r="H8" s="504" t="s">
        <v>22</v>
      </c>
      <c r="I8" s="504">
        <v>1</v>
      </c>
      <c r="J8" s="424">
        <v>10000000</v>
      </c>
      <c r="K8" s="684">
        <f>+J8*I8</f>
        <v>10000000</v>
      </c>
    </row>
    <row r="9" spans="1:11" s="425" customFormat="1" ht="25.5" x14ac:dyDescent="0.2">
      <c r="A9" s="2017"/>
      <c r="B9" s="426" t="s">
        <v>1710</v>
      </c>
      <c r="C9" s="456">
        <v>42861</v>
      </c>
      <c r="D9" s="456">
        <v>42891</v>
      </c>
      <c r="E9" s="591" t="s">
        <v>573</v>
      </c>
      <c r="F9" s="741"/>
      <c r="G9" s="460" t="s">
        <v>93</v>
      </c>
      <c r="H9" s="467" t="s">
        <v>81</v>
      </c>
      <c r="I9" s="467">
        <v>1</v>
      </c>
      <c r="J9" s="427">
        <v>5000000</v>
      </c>
      <c r="K9" s="685">
        <f>+J9*I9</f>
        <v>5000000</v>
      </c>
    </row>
    <row r="10" spans="1:11" s="425" customFormat="1" ht="30.75" customHeight="1" x14ac:dyDescent="0.2">
      <c r="A10" s="2017"/>
      <c r="B10" s="426" t="s">
        <v>1709</v>
      </c>
      <c r="C10" s="456">
        <v>42891</v>
      </c>
      <c r="D10" s="456">
        <v>42916</v>
      </c>
      <c r="E10" s="591" t="s">
        <v>43</v>
      </c>
      <c r="F10" s="741"/>
      <c r="G10" s="460"/>
      <c r="H10" s="467"/>
      <c r="I10" s="467"/>
      <c r="J10" s="427"/>
      <c r="K10" s="685">
        <f t="shared" ref="K10:K93" si="0">+J10*I10</f>
        <v>0</v>
      </c>
    </row>
    <row r="11" spans="1:11" s="425" customFormat="1" ht="12.75" x14ac:dyDescent="0.2">
      <c r="A11" s="2017"/>
      <c r="B11" s="426" t="s">
        <v>574</v>
      </c>
      <c r="C11" s="456">
        <v>42861</v>
      </c>
      <c r="D11" s="456">
        <v>42891</v>
      </c>
      <c r="E11" s="591" t="s">
        <v>575</v>
      </c>
      <c r="F11" s="741"/>
      <c r="G11" s="460"/>
      <c r="H11" s="467"/>
      <c r="I11" s="467"/>
      <c r="J11" s="427"/>
      <c r="K11" s="685">
        <f>+J11*I11</f>
        <v>0</v>
      </c>
    </row>
    <row r="12" spans="1:11" s="425" customFormat="1" ht="12.75" x14ac:dyDescent="0.2">
      <c r="A12" s="2017"/>
      <c r="B12" s="426" t="s">
        <v>1696</v>
      </c>
      <c r="C12" s="456">
        <v>42861</v>
      </c>
      <c r="D12" s="456">
        <v>42891</v>
      </c>
      <c r="E12" s="591" t="s">
        <v>575</v>
      </c>
      <c r="F12" s="741"/>
      <c r="G12" s="460"/>
      <c r="H12" s="467"/>
      <c r="I12" s="467"/>
      <c r="J12" s="427"/>
      <c r="K12" s="685">
        <f>+J12*I12</f>
        <v>0</v>
      </c>
    </row>
    <row r="13" spans="1:11" s="425" customFormat="1" ht="25.5" customHeight="1" thickBot="1" x14ac:dyDescent="0.25">
      <c r="A13" s="2044"/>
      <c r="B13" s="428" t="s">
        <v>1711</v>
      </c>
      <c r="C13" s="429">
        <v>42891</v>
      </c>
      <c r="D13" s="429">
        <v>42891</v>
      </c>
      <c r="E13" s="592" t="s">
        <v>576</v>
      </c>
      <c r="F13" s="799"/>
      <c r="G13" s="428"/>
      <c r="H13" s="638"/>
      <c r="I13" s="469"/>
      <c r="J13" s="431"/>
      <c r="K13" s="686">
        <f t="shared" si="0"/>
        <v>0</v>
      </c>
    </row>
    <row r="14" spans="1:11" s="425" customFormat="1" ht="153.75" thickBot="1" x14ac:dyDescent="0.25">
      <c r="A14" s="432" t="s">
        <v>1699</v>
      </c>
      <c r="B14" s="453" t="s">
        <v>1708</v>
      </c>
      <c r="C14" s="451">
        <v>42750</v>
      </c>
      <c r="D14" s="451">
        <v>43084</v>
      </c>
      <c r="E14" s="611" t="s">
        <v>64</v>
      </c>
      <c r="F14" s="449" t="s">
        <v>577</v>
      </c>
      <c r="G14" s="428" t="s">
        <v>21</v>
      </c>
      <c r="H14" s="469" t="s">
        <v>22</v>
      </c>
      <c r="I14" s="469">
        <v>20</v>
      </c>
      <c r="J14" s="431">
        <v>41100000</v>
      </c>
      <c r="K14" s="686">
        <f t="shared" ref="K14" si="1">+J14*I14</f>
        <v>822000000</v>
      </c>
    </row>
    <row r="15" spans="1:11" s="425" customFormat="1" ht="33" customHeight="1" x14ac:dyDescent="0.2">
      <c r="A15" s="2045" t="s">
        <v>578</v>
      </c>
      <c r="B15" s="434" t="s">
        <v>579</v>
      </c>
      <c r="C15" s="435" t="s">
        <v>64</v>
      </c>
      <c r="D15" s="436" t="s">
        <v>64</v>
      </c>
      <c r="E15" s="612" t="s">
        <v>64</v>
      </c>
      <c r="F15" s="570" t="s">
        <v>580</v>
      </c>
      <c r="G15" s="434" t="s">
        <v>21</v>
      </c>
      <c r="H15" s="437" t="s">
        <v>64</v>
      </c>
      <c r="I15" s="437">
        <v>30</v>
      </c>
      <c r="J15" s="438">
        <v>8000000</v>
      </c>
      <c r="K15" s="687">
        <f t="shared" si="0"/>
        <v>240000000</v>
      </c>
    </row>
    <row r="16" spans="1:11" s="425" customFormat="1" ht="26.25" thickBot="1" x14ac:dyDescent="0.25">
      <c r="A16" s="2046"/>
      <c r="B16" s="439" t="s">
        <v>579</v>
      </c>
      <c r="C16" s="440" t="s">
        <v>64</v>
      </c>
      <c r="D16" s="441" t="s">
        <v>64</v>
      </c>
      <c r="E16" s="595" t="s">
        <v>64</v>
      </c>
      <c r="F16" s="571" t="s">
        <v>581</v>
      </c>
      <c r="G16" s="439" t="s">
        <v>21</v>
      </c>
      <c r="H16" s="442" t="s">
        <v>64</v>
      </c>
      <c r="I16" s="442">
        <v>30</v>
      </c>
      <c r="J16" s="443">
        <v>8000000</v>
      </c>
      <c r="K16" s="688">
        <f t="shared" si="0"/>
        <v>240000000</v>
      </c>
    </row>
    <row r="17" spans="1:13" s="425" customFormat="1" ht="25.5" x14ac:dyDescent="0.2">
      <c r="A17" s="2045" t="s">
        <v>582</v>
      </c>
      <c r="B17" s="434" t="s">
        <v>583</v>
      </c>
      <c r="C17" s="435">
        <v>42901</v>
      </c>
      <c r="D17" s="436">
        <v>42937</v>
      </c>
      <c r="E17" s="612" t="s">
        <v>64</v>
      </c>
      <c r="F17" s="570" t="s">
        <v>584</v>
      </c>
      <c r="G17" s="434" t="s">
        <v>28</v>
      </c>
      <c r="H17" s="437" t="s">
        <v>81</v>
      </c>
      <c r="I17" s="437">
        <v>1</v>
      </c>
      <c r="J17" s="438">
        <v>25000000</v>
      </c>
      <c r="K17" s="687">
        <f t="shared" si="0"/>
        <v>25000000</v>
      </c>
    </row>
    <row r="18" spans="1:13" s="425" customFormat="1" ht="49.5" customHeight="1" thickBot="1" x14ac:dyDescent="0.25">
      <c r="A18" s="2047"/>
      <c r="B18" s="444" t="s">
        <v>66</v>
      </c>
      <c r="C18" s="445" t="s">
        <v>64</v>
      </c>
      <c r="D18" s="446" t="s">
        <v>64</v>
      </c>
      <c r="E18" s="513" t="s">
        <v>64</v>
      </c>
      <c r="F18" s="572" t="s">
        <v>585</v>
      </c>
      <c r="G18" s="444" t="s">
        <v>21</v>
      </c>
      <c r="H18" s="447" t="s">
        <v>29</v>
      </c>
      <c r="I18" s="447">
        <v>1</v>
      </c>
      <c r="J18" s="448">
        <v>16000000</v>
      </c>
      <c r="K18" s="689">
        <f t="shared" si="0"/>
        <v>16000000</v>
      </c>
    </row>
    <row r="19" spans="1:13" s="425" customFormat="1" ht="25.5" x14ac:dyDescent="0.2">
      <c r="A19" s="2016" t="s">
        <v>1700</v>
      </c>
      <c r="B19" s="450" t="s">
        <v>586</v>
      </c>
      <c r="C19" s="451">
        <v>42752</v>
      </c>
      <c r="D19" s="451">
        <v>43100</v>
      </c>
      <c r="E19" s="590" t="s">
        <v>587</v>
      </c>
      <c r="F19" s="449" t="s">
        <v>588</v>
      </c>
      <c r="G19" s="490" t="s">
        <v>93</v>
      </c>
      <c r="H19" s="433" t="s">
        <v>310</v>
      </c>
      <c r="I19" s="433">
        <v>1</v>
      </c>
      <c r="J19" s="454"/>
      <c r="K19" s="690">
        <v>500000</v>
      </c>
    </row>
    <row r="20" spans="1:13" s="425" customFormat="1" ht="25.5" x14ac:dyDescent="0.2">
      <c r="A20" s="2017"/>
      <c r="B20" s="455" t="s">
        <v>589</v>
      </c>
      <c r="C20" s="456">
        <v>42752</v>
      </c>
      <c r="D20" s="456">
        <v>43100</v>
      </c>
      <c r="E20" s="591" t="s">
        <v>587</v>
      </c>
      <c r="F20" s="458" t="s">
        <v>590</v>
      </c>
      <c r="G20" s="460" t="s">
        <v>93</v>
      </c>
      <c r="H20" s="467" t="s">
        <v>310</v>
      </c>
      <c r="I20" s="467">
        <v>1</v>
      </c>
      <c r="J20" s="427"/>
      <c r="K20" s="685">
        <f t="shared" ref="K20:K24" si="2">+J20*I20</f>
        <v>0</v>
      </c>
    </row>
    <row r="21" spans="1:13" s="425" customFormat="1" ht="25.5" x14ac:dyDescent="0.2">
      <c r="A21" s="2017"/>
      <c r="B21" s="455" t="s">
        <v>591</v>
      </c>
      <c r="C21" s="456">
        <v>42752</v>
      </c>
      <c r="D21" s="456">
        <v>43100</v>
      </c>
      <c r="E21" s="591" t="s">
        <v>592</v>
      </c>
      <c r="F21" s="458" t="s">
        <v>593</v>
      </c>
      <c r="G21" s="460" t="s">
        <v>28</v>
      </c>
      <c r="H21" s="467" t="s">
        <v>310</v>
      </c>
      <c r="I21" s="467">
        <v>1</v>
      </c>
      <c r="J21" s="427"/>
      <c r="K21" s="685">
        <f t="shared" si="2"/>
        <v>0</v>
      </c>
    </row>
    <row r="22" spans="1:13" s="425" customFormat="1" ht="25.5" x14ac:dyDescent="0.2">
      <c r="A22" s="2017"/>
      <c r="B22" s="455" t="s">
        <v>594</v>
      </c>
      <c r="C22" s="456">
        <v>42752</v>
      </c>
      <c r="D22" s="456">
        <v>43100</v>
      </c>
      <c r="E22" s="591" t="s">
        <v>592</v>
      </c>
      <c r="F22" s="458" t="s">
        <v>595</v>
      </c>
      <c r="G22" s="460" t="s">
        <v>28</v>
      </c>
      <c r="H22" s="467" t="s">
        <v>310</v>
      </c>
      <c r="I22" s="467">
        <v>1</v>
      </c>
      <c r="J22" s="427"/>
      <c r="K22" s="685">
        <f t="shared" si="2"/>
        <v>0</v>
      </c>
    </row>
    <row r="23" spans="1:13" s="425" customFormat="1" ht="25.5" x14ac:dyDescent="0.2">
      <c r="A23" s="2017"/>
      <c r="B23" s="455" t="s">
        <v>596</v>
      </c>
      <c r="C23" s="456">
        <v>42752</v>
      </c>
      <c r="D23" s="456">
        <v>43100</v>
      </c>
      <c r="E23" s="591" t="s">
        <v>592</v>
      </c>
      <c r="F23" s="458" t="s">
        <v>597</v>
      </c>
      <c r="G23" s="460" t="s">
        <v>28</v>
      </c>
      <c r="H23" s="467" t="s">
        <v>310</v>
      </c>
      <c r="I23" s="467">
        <v>1</v>
      </c>
      <c r="J23" s="427"/>
      <c r="K23" s="685">
        <f t="shared" si="2"/>
        <v>0</v>
      </c>
    </row>
    <row r="24" spans="1:13" s="425" customFormat="1" ht="25.5" x14ac:dyDescent="0.2">
      <c r="A24" s="2017"/>
      <c r="B24" s="426" t="s">
        <v>1702</v>
      </c>
      <c r="C24" s="1669">
        <v>42750</v>
      </c>
      <c r="D24" s="1669">
        <v>43100</v>
      </c>
      <c r="E24" s="2048" t="s">
        <v>1703</v>
      </c>
      <c r="F24" s="458" t="s">
        <v>1691</v>
      </c>
      <c r="G24" s="460" t="s">
        <v>28</v>
      </c>
      <c r="H24" s="467" t="s">
        <v>310</v>
      </c>
      <c r="I24" s="467">
        <v>2</v>
      </c>
      <c r="J24" s="427"/>
      <c r="K24" s="685">
        <f t="shared" si="2"/>
        <v>0</v>
      </c>
    </row>
    <row r="25" spans="1:13" s="425" customFormat="1" ht="32.25" customHeight="1" x14ac:dyDescent="0.2">
      <c r="A25" s="2017"/>
      <c r="B25" s="426" t="s">
        <v>598</v>
      </c>
      <c r="C25" s="1669"/>
      <c r="D25" s="1669"/>
      <c r="E25" s="2048"/>
      <c r="F25" s="458" t="s">
        <v>599</v>
      </c>
      <c r="G25" s="460" t="s">
        <v>28</v>
      </c>
      <c r="H25" s="467" t="s">
        <v>29</v>
      </c>
      <c r="I25" s="467"/>
      <c r="J25" s="427"/>
      <c r="K25" s="685">
        <v>35000000</v>
      </c>
    </row>
    <row r="26" spans="1:13" s="425" customFormat="1" ht="24.75" customHeight="1" x14ac:dyDescent="0.2">
      <c r="A26" s="2017"/>
      <c r="B26" s="426" t="s">
        <v>1690</v>
      </c>
      <c r="C26" s="456"/>
      <c r="D26" s="456"/>
      <c r="E26" s="591"/>
      <c r="F26" s="458" t="s">
        <v>600</v>
      </c>
      <c r="G26" s="460" t="s">
        <v>89</v>
      </c>
      <c r="H26" s="467"/>
      <c r="I26" s="467"/>
      <c r="J26" s="459"/>
      <c r="K26" s="685">
        <v>50000000</v>
      </c>
    </row>
    <row r="27" spans="1:13" s="425" customFormat="1" ht="25.5" x14ac:dyDescent="0.2">
      <c r="A27" s="2017"/>
      <c r="B27" s="1651" t="s">
        <v>1692</v>
      </c>
      <c r="C27" s="456">
        <v>42750</v>
      </c>
      <c r="D27" s="456">
        <v>43100</v>
      </c>
      <c r="E27" s="591"/>
      <c r="F27" s="458" t="s">
        <v>1693</v>
      </c>
      <c r="G27" s="460" t="s">
        <v>92</v>
      </c>
      <c r="H27" s="639" t="s">
        <v>22</v>
      </c>
      <c r="I27" s="467"/>
      <c r="J27" s="427"/>
      <c r="K27" s="685">
        <v>3000000</v>
      </c>
      <c r="M27" s="425" t="str">
        <f>+LOWER(E27)</f>
        <v/>
      </c>
    </row>
    <row r="28" spans="1:13" s="425" customFormat="1" ht="12.75" x14ac:dyDescent="0.2">
      <c r="A28" s="2017"/>
      <c r="B28" s="1651"/>
      <c r="C28" s="456">
        <v>42750</v>
      </c>
      <c r="D28" s="456">
        <v>43100</v>
      </c>
      <c r="E28" s="591"/>
      <c r="F28" s="458" t="s">
        <v>601</v>
      </c>
      <c r="G28" s="460" t="s">
        <v>92</v>
      </c>
      <c r="H28" s="467" t="s">
        <v>22</v>
      </c>
      <c r="I28" s="467"/>
      <c r="J28" s="427"/>
      <c r="K28" s="685">
        <v>3000000</v>
      </c>
    </row>
    <row r="29" spans="1:13" s="425" customFormat="1" ht="25.5" x14ac:dyDescent="0.2">
      <c r="A29" s="2017"/>
      <c r="B29" s="1651"/>
      <c r="C29" s="456">
        <v>42750</v>
      </c>
      <c r="D29" s="456">
        <v>43100</v>
      </c>
      <c r="E29" s="591"/>
      <c r="F29" s="458" t="s">
        <v>602</v>
      </c>
      <c r="G29" s="460" t="s">
        <v>92</v>
      </c>
      <c r="H29" s="467" t="s">
        <v>22</v>
      </c>
      <c r="I29" s="467"/>
      <c r="J29" s="427"/>
      <c r="K29" s="685">
        <v>2000000</v>
      </c>
    </row>
    <row r="30" spans="1:13" s="425" customFormat="1" ht="32.25" customHeight="1" x14ac:dyDescent="0.2">
      <c r="A30" s="2017"/>
      <c r="B30" s="426" t="s">
        <v>603</v>
      </c>
      <c r="C30" s="456"/>
      <c r="D30" s="456"/>
      <c r="E30" s="591"/>
      <c r="F30" s="458" t="s">
        <v>604</v>
      </c>
      <c r="G30" s="460" t="s">
        <v>89</v>
      </c>
      <c r="H30" s="467"/>
      <c r="I30" s="467"/>
      <c r="J30" s="427"/>
      <c r="K30" s="685">
        <v>500000</v>
      </c>
    </row>
    <row r="31" spans="1:13" s="425" customFormat="1" ht="49.5" customHeight="1" thickBot="1" x14ac:dyDescent="0.25">
      <c r="A31" s="2018"/>
      <c r="B31" s="461" t="s">
        <v>605</v>
      </c>
      <c r="C31" s="462"/>
      <c r="D31" s="462"/>
      <c r="E31" s="613"/>
      <c r="F31" s="573" t="s">
        <v>1694</v>
      </c>
      <c r="G31" s="460" t="s">
        <v>89</v>
      </c>
      <c r="H31" s="505"/>
      <c r="I31" s="505"/>
      <c r="J31" s="463"/>
      <c r="K31" s="691">
        <v>1000000</v>
      </c>
    </row>
    <row r="32" spans="1:13" s="464" customFormat="1" ht="13.5" thickBot="1" x14ac:dyDescent="0.25">
      <c r="A32" s="2002" t="s">
        <v>1701</v>
      </c>
      <c r="B32" s="2003"/>
      <c r="C32" s="2003"/>
      <c r="D32" s="2003"/>
      <c r="E32" s="2003"/>
      <c r="F32" s="2004"/>
      <c r="G32" s="2005"/>
      <c r="H32" s="2005"/>
      <c r="I32" s="2005"/>
      <c r="J32" s="2005"/>
      <c r="K32" s="2006"/>
    </row>
    <row r="33" spans="1:13" s="425" customFormat="1" ht="12.75" x14ac:dyDescent="0.2">
      <c r="A33" s="2016" t="s">
        <v>1798</v>
      </c>
      <c r="B33" s="465" t="s">
        <v>1821</v>
      </c>
      <c r="C33" s="1684">
        <v>42747</v>
      </c>
      <c r="D33" s="1684">
        <v>43089</v>
      </c>
      <c r="E33" s="2019" t="s">
        <v>606</v>
      </c>
      <c r="F33" s="449" t="s">
        <v>607</v>
      </c>
      <c r="G33" s="490" t="s">
        <v>28</v>
      </c>
      <c r="H33" s="433" t="s">
        <v>22</v>
      </c>
      <c r="I33" s="433">
        <v>4</v>
      </c>
      <c r="J33" s="554">
        <v>189000</v>
      </c>
      <c r="K33" s="690">
        <f t="shared" si="0"/>
        <v>756000</v>
      </c>
      <c r="L33" s="425" t="str">
        <f>+LOWER(A33)</f>
        <v>quédate en la etitc. 
trabajo social y psicología</v>
      </c>
      <c r="M33" s="425" t="s">
        <v>1797</v>
      </c>
    </row>
    <row r="34" spans="1:13" s="425" customFormat="1" ht="25.5" x14ac:dyDescent="0.2">
      <c r="A34" s="2017"/>
      <c r="B34" s="466" t="s">
        <v>608</v>
      </c>
      <c r="C34" s="1685"/>
      <c r="D34" s="1685"/>
      <c r="E34" s="2020"/>
      <c r="F34" s="458" t="s">
        <v>609</v>
      </c>
      <c r="G34" s="460" t="s">
        <v>28</v>
      </c>
      <c r="H34" s="467" t="s">
        <v>22</v>
      </c>
      <c r="I34" s="467">
        <v>51</v>
      </c>
      <c r="J34" s="555">
        <v>63529</v>
      </c>
      <c r="K34" s="685">
        <f t="shared" si="0"/>
        <v>3239979</v>
      </c>
    </row>
    <row r="35" spans="1:13" s="425" customFormat="1" ht="25.5" x14ac:dyDescent="0.2">
      <c r="A35" s="2017"/>
      <c r="B35" s="466" t="s">
        <v>610</v>
      </c>
      <c r="C35" s="1685"/>
      <c r="D35" s="1685"/>
      <c r="E35" s="2020"/>
      <c r="F35" s="458" t="s">
        <v>1712</v>
      </c>
      <c r="G35" s="460" t="s">
        <v>41</v>
      </c>
      <c r="H35" s="467" t="s">
        <v>64</v>
      </c>
      <c r="I35" s="467">
        <v>9</v>
      </c>
      <c r="J35" s="555">
        <v>180000</v>
      </c>
      <c r="K35" s="685">
        <f t="shared" si="0"/>
        <v>1620000</v>
      </c>
    </row>
    <row r="36" spans="1:13" s="425" customFormat="1" ht="12.75" x14ac:dyDescent="0.2">
      <c r="A36" s="2017"/>
      <c r="B36" s="466" t="s">
        <v>611</v>
      </c>
      <c r="C36" s="1685"/>
      <c r="D36" s="1685"/>
      <c r="E36" s="2020"/>
      <c r="F36" s="458" t="s">
        <v>1713</v>
      </c>
      <c r="G36" s="460" t="s">
        <v>41</v>
      </c>
      <c r="H36" s="467" t="s">
        <v>64</v>
      </c>
      <c r="I36" s="467">
        <v>45</v>
      </c>
      <c r="J36" s="555">
        <v>12000</v>
      </c>
      <c r="K36" s="685">
        <f t="shared" si="0"/>
        <v>540000</v>
      </c>
    </row>
    <row r="37" spans="1:13" s="425" customFormat="1" ht="12.75" x14ac:dyDescent="0.2">
      <c r="A37" s="2017"/>
      <c r="B37" s="1655" t="s">
        <v>612</v>
      </c>
      <c r="C37" s="1685"/>
      <c r="D37" s="1685"/>
      <c r="E37" s="2020"/>
      <c r="F37" s="458" t="s">
        <v>1695</v>
      </c>
      <c r="G37" s="604" t="s">
        <v>28</v>
      </c>
      <c r="H37" s="467" t="s">
        <v>29</v>
      </c>
      <c r="I37" s="467">
        <v>2</v>
      </c>
      <c r="J37" s="556">
        <v>324000</v>
      </c>
      <c r="K37" s="685">
        <f t="shared" si="0"/>
        <v>648000</v>
      </c>
    </row>
    <row r="38" spans="1:13" s="425" customFormat="1" ht="12.75" x14ac:dyDescent="0.2">
      <c r="A38" s="2017"/>
      <c r="B38" s="1655"/>
      <c r="C38" s="1685"/>
      <c r="D38" s="1685"/>
      <c r="E38" s="2020"/>
      <c r="F38" s="458" t="s">
        <v>1714</v>
      </c>
      <c r="G38" s="604" t="s">
        <v>28</v>
      </c>
      <c r="H38" s="467" t="s">
        <v>29</v>
      </c>
      <c r="I38" s="467">
        <v>2</v>
      </c>
      <c r="J38" s="556">
        <v>432000</v>
      </c>
      <c r="K38" s="685">
        <f t="shared" si="0"/>
        <v>864000</v>
      </c>
    </row>
    <row r="39" spans="1:13" s="425" customFormat="1" ht="25.5" x14ac:dyDescent="0.2">
      <c r="A39" s="2017"/>
      <c r="B39" s="1655"/>
      <c r="C39" s="1685"/>
      <c r="D39" s="1685"/>
      <c r="E39" s="2020"/>
      <c r="F39" s="458" t="s">
        <v>613</v>
      </c>
      <c r="G39" s="604" t="s">
        <v>28</v>
      </c>
      <c r="H39" s="467" t="s">
        <v>29</v>
      </c>
      <c r="I39" s="467">
        <v>49</v>
      </c>
      <c r="J39" s="556">
        <v>22041</v>
      </c>
      <c r="K39" s="685">
        <f t="shared" si="0"/>
        <v>1080009</v>
      </c>
    </row>
    <row r="40" spans="1:13" s="425" customFormat="1" ht="38.25" x14ac:dyDescent="0.2">
      <c r="A40" s="2017"/>
      <c r="B40" s="561" t="s">
        <v>615</v>
      </c>
      <c r="C40" s="1685"/>
      <c r="D40" s="1685"/>
      <c r="E40" s="2020"/>
      <c r="F40" s="553" t="s">
        <v>614</v>
      </c>
      <c r="G40" s="460" t="s">
        <v>21</v>
      </c>
      <c r="H40" s="467" t="s">
        <v>22</v>
      </c>
      <c r="I40" s="467">
        <v>4</v>
      </c>
      <c r="J40" s="558">
        <v>11949768</v>
      </c>
      <c r="K40" s="685">
        <f t="shared" si="0"/>
        <v>47799072</v>
      </c>
    </row>
    <row r="41" spans="1:13" s="425" customFormat="1" ht="25.5" x14ac:dyDescent="0.2">
      <c r="A41" s="2017"/>
      <c r="B41" s="1655" t="s">
        <v>616</v>
      </c>
      <c r="C41" s="1685"/>
      <c r="D41" s="1685"/>
      <c r="E41" s="2020"/>
      <c r="F41" s="458" t="s">
        <v>1715</v>
      </c>
      <c r="G41" s="604" t="s">
        <v>21</v>
      </c>
      <c r="H41" s="467" t="s">
        <v>29</v>
      </c>
      <c r="I41" s="467">
        <v>43</v>
      </c>
      <c r="J41" s="556">
        <v>32651</v>
      </c>
      <c r="K41" s="685">
        <f t="shared" si="0"/>
        <v>1403993</v>
      </c>
    </row>
    <row r="42" spans="1:13" s="425" customFormat="1" ht="12.75" x14ac:dyDescent="0.2">
      <c r="A42" s="2017"/>
      <c r="B42" s="1655"/>
      <c r="C42" s="1685"/>
      <c r="D42" s="1685"/>
      <c r="E42" s="2020"/>
      <c r="F42" s="458" t="s">
        <v>1716</v>
      </c>
      <c r="G42" s="604" t="s">
        <v>41</v>
      </c>
      <c r="H42" s="467" t="s">
        <v>29</v>
      </c>
      <c r="I42" s="467">
        <v>44</v>
      </c>
      <c r="J42" s="556">
        <v>55227</v>
      </c>
      <c r="K42" s="685">
        <f t="shared" si="0"/>
        <v>2429988</v>
      </c>
    </row>
    <row r="43" spans="1:13" s="425" customFormat="1" ht="25.5" x14ac:dyDescent="0.2">
      <c r="A43" s="2017"/>
      <c r="B43" s="1655"/>
      <c r="C43" s="1685"/>
      <c r="D43" s="1685"/>
      <c r="E43" s="2020"/>
      <c r="F43" s="458" t="s">
        <v>1717</v>
      </c>
      <c r="G43" s="604" t="s">
        <v>28</v>
      </c>
      <c r="H43" s="467" t="s">
        <v>29</v>
      </c>
      <c r="I43" s="467">
        <v>1</v>
      </c>
      <c r="J43" s="556">
        <v>1080000</v>
      </c>
      <c r="K43" s="685">
        <f t="shared" si="0"/>
        <v>1080000</v>
      </c>
    </row>
    <row r="44" spans="1:13" s="425" customFormat="1" ht="25.5" x14ac:dyDescent="0.2">
      <c r="A44" s="2017"/>
      <c r="B44" s="466" t="s">
        <v>617</v>
      </c>
      <c r="C44" s="1685"/>
      <c r="D44" s="1685"/>
      <c r="E44" s="2020"/>
      <c r="F44" s="458" t="s">
        <v>618</v>
      </c>
      <c r="G44" s="604" t="s">
        <v>28</v>
      </c>
      <c r="H44" s="467" t="s">
        <v>29</v>
      </c>
      <c r="I44" s="467">
        <v>2</v>
      </c>
      <c r="J44" s="556">
        <v>540000</v>
      </c>
      <c r="K44" s="685">
        <f t="shared" si="0"/>
        <v>1080000</v>
      </c>
    </row>
    <row r="45" spans="1:13" s="425" customFormat="1" ht="12.75" x14ac:dyDescent="0.2">
      <c r="A45" s="2017"/>
      <c r="B45" s="1655" t="s">
        <v>619</v>
      </c>
      <c r="C45" s="1685"/>
      <c r="D45" s="1685"/>
      <c r="E45" s="2020"/>
      <c r="F45" s="458" t="s">
        <v>1718</v>
      </c>
      <c r="G45" s="568" t="s">
        <v>28</v>
      </c>
      <c r="H45" s="467" t="s">
        <v>29</v>
      </c>
      <c r="I45" s="467">
        <v>2</v>
      </c>
      <c r="J45" s="556">
        <v>540000</v>
      </c>
      <c r="K45" s="685">
        <f t="shared" si="0"/>
        <v>1080000</v>
      </c>
    </row>
    <row r="46" spans="1:13" s="425" customFormat="1" ht="13.5" thickBot="1" x14ac:dyDescent="0.25">
      <c r="A46" s="2018"/>
      <c r="B46" s="1656"/>
      <c r="C46" s="1686"/>
      <c r="D46" s="1686"/>
      <c r="E46" s="2021"/>
      <c r="F46" s="468" t="s">
        <v>620</v>
      </c>
      <c r="G46" s="470" t="s">
        <v>28</v>
      </c>
      <c r="H46" s="469" t="s">
        <v>29</v>
      </c>
      <c r="I46" s="469">
        <v>53</v>
      </c>
      <c r="J46" s="557">
        <v>61132</v>
      </c>
      <c r="K46" s="686">
        <f t="shared" si="0"/>
        <v>3239996</v>
      </c>
    </row>
    <row r="47" spans="1:13" s="425" customFormat="1" ht="38.25" x14ac:dyDescent="0.2">
      <c r="A47" s="2022" t="s">
        <v>1799</v>
      </c>
      <c r="B47" s="465" t="s">
        <v>621</v>
      </c>
      <c r="C47" s="1684">
        <v>42747</v>
      </c>
      <c r="D47" s="1684">
        <v>43089</v>
      </c>
      <c r="E47" s="2007" t="s">
        <v>622</v>
      </c>
      <c r="F47" s="569" t="s">
        <v>623</v>
      </c>
      <c r="G47" s="582" t="s">
        <v>89</v>
      </c>
      <c r="H47" s="471" t="s">
        <v>22</v>
      </c>
      <c r="I47" s="471">
        <v>404</v>
      </c>
      <c r="J47" s="472">
        <v>62595</v>
      </c>
      <c r="K47" s="692">
        <f t="shared" si="0"/>
        <v>25288380</v>
      </c>
    </row>
    <row r="48" spans="1:13" s="425" customFormat="1" ht="38.25" x14ac:dyDescent="0.2">
      <c r="A48" s="2023"/>
      <c r="B48" s="1655" t="s">
        <v>624</v>
      </c>
      <c r="C48" s="1685"/>
      <c r="D48" s="1685"/>
      <c r="E48" s="2008"/>
      <c r="F48" s="565" t="s">
        <v>625</v>
      </c>
      <c r="G48" s="460" t="s">
        <v>89</v>
      </c>
      <c r="H48" s="474" t="s">
        <v>22</v>
      </c>
      <c r="I48" s="474">
        <v>108</v>
      </c>
      <c r="J48" s="475">
        <v>70000</v>
      </c>
      <c r="K48" s="693">
        <f t="shared" si="0"/>
        <v>7560000</v>
      </c>
    </row>
    <row r="49" spans="1:11" s="425" customFormat="1" ht="25.5" x14ac:dyDescent="0.2">
      <c r="A49" s="2023"/>
      <c r="B49" s="1655"/>
      <c r="C49" s="1685"/>
      <c r="D49" s="1685"/>
      <c r="E49" s="2008"/>
      <c r="F49" s="565" t="s">
        <v>627</v>
      </c>
      <c r="G49" s="460" t="s">
        <v>66</v>
      </c>
      <c r="H49" s="474" t="s">
        <v>22</v>
      </c>
      <c r="I49" s="474">
        <v>7</v>
      </c>
      <c r="J49" s="475">
        <v>108000</v>
      </c>
      <c r="K49" s="693">
        <f t="shared" si="0"/>
        <v>756000</v>
      </c>
    </row>
    <row r="50" spans="1:11" s="425" customFormat="1" ht="25.5" x14ac:dyDescent="0.2">
      <c r="A50" s="2023"/>
      <c r="B50" s="1655"/>
      <c r="C50" s="1685"/>
      <c r="D50" s="1685"/>
      <c r="E50" s="2008"/>
      <c r="F50" s="563" t="s">
        <v>628</v>
      </c>
      <c r="G50" s="460" t="s">
        <v>28</v>
      </c>
      <c r="H50" s="474" t="s">
        <v>22</v>
      </c>
      <c r="I50" s="474">
        <v>9</v>
      </c>
      <c r="J50" s="475">
        <v>240000</v>
      </c>
      <c r="K50" s="693">
        <f t="shared" si="0"/>
        <v>2160000</v>
      </c>
    </row>
    <row r="51" spans="1:11" s="425" customFormat="1" ht="12.75" x14ac:dyDescent="0.2">
      <c r="A51" s="2023"/>
      <c r="B51" s="1655"/>
      <c r="C51" s="1685"/>
      <c r="D51" s="1685"/>
      <c r="E51" s="2008"/>
      <c r="F51" s="565" t="s">
        <v>629</v>
      </c>
      <c r="G51" s="460" t="s">
        <v>89</v>
      </c>
      <c r="H51" s="474" t="s">
        <v>22</v>
      </c>
      <c r="I51" s="474">
        <v>300</v>
      </c>
      <c r="J51" s="475">
        <v>10800</v>
      </c>
      <c r="K51" s="693">
        <f t="shared" si="0"/>
        <v>3240000</v>
      </c>
    </row>
    <row r="52" spans="1:11" s="425" customFormat="1" ht="12.75" x14ac:dyDescent="0.2">
      <c r="A52" s="2023"/>
      <c r="B52" s="1655"/>
      <c r="C52" s="1685"/>
      <c r="D52" s="1685"/>
      <c r="E52" s="2008"/>
      <c r="F52" s="565" t="s">
        <v>630</v>
      </c>
      <c r="G52" s="460" t="s">
        <v>89</v>
      </c>
      <c r="H52" s="474" t="s">
        <v>22</v>
      </c>
      <c r="I52" s="474">
        <v>98</v>
      </c>
      <c r="J52" s="475">
        <v>66122</v>
      </c>
      <c r="K52" s="693">
        <f t="shared" si="0"/>
        <v>6479956</v>
      </c>
    </row>
    <row r="53" spans="1:11" s="425" customFormat="1" ht="25.5" x14ac:dyDescent="0.2">
      <c r="A53" s="2023"/>
      <c r="B53" s="1655" t="s">
        <v>631</v>
      </c>
      <c r="C53" s="1685"/>
      <c r="D53" s="1685"/>
      <c r="E53" s="2008"/>
      <c r="F53" s="565" t="s">
        <v>633</v>
      </c>
      <c r="G53" s="460" t="s">
        <v>66</v>
      </c>
      <c r="H53" s="474" t="s">
        <v>22</v>
      </c>
      <c r="I53" s="474">
        <v>8</v>
      </c>
      <c r="J53" s="475">
        <v>270000</v>
      </c>
      <c r="K53" s="693">
        <f t="shared" si="0"/>
        <v>2160000</v>
      </c>
    </row>
    <row r="54" spans="1:11" s="425" customFormat="1" ht="25.5" x14ac:dyDescent="0.2">
      <c r="A54" s="2023"/>
      <c r="B54" s="1655"/>
      <c r="C54" s="1685"/>
      <c r="D54" s="1685"/>
      <c r="E54" s="2008"/>
      <c r="F54" s="565" t="s">
        <v>634</v>
      </c>
      <c r="G54" s="460" t="s">
        <v>21</v>
      </c>
      <c r="H54" s="474" t="s">
        <v>22</v>
      </c>
      <c r="I54" s="474">
        <v>6</v>
      </c>
      <c r="J54" s="475">
        <v>16679880</v>
      </c>
      <c r="K54" s="693">
        <f t="shared" si="0"/>
        <v>100079280</v>
      </c>
    </row>
    <row r="55" spans="1:11" s="425" customFormat="1" ht="25.5" x14ac:dyDescent="0.2">
      <c r="A55" s="2023"/>
      <c r="B55" s="1688" t="s">
        <v>1704</v>
      </c>
      <c r="C55" s="1685"/>
      <c r="D55" s="1685"/>
      <c r="E55" s="2008"/>
      <c r="F55" s="565" t="s">
        <v>635</v>
      </c>
      <c r="G55" s="460" t="s">
        <v>41</v>
      </c>
      <c r="H55" s="474" t="s">
        <v>22</v>
      </c>
      <c r="I55" s="474">
        <v>21</v>
      </c>
      <c r="J55" s="475">
        <v>25714</v>
      </c>
      <c r="K55" s="693">
        <f t="shared" si="0"/>
        <v>539994</v>
      </c>
    </row>
    <row r="56" spans="1:11" s="425" customFormat="1" ht="25.5" x14ac:dyDescent="0.2">
      <c r="A56" s="2023"/>
      <c r="B56" s="1688"/>
      <c r="C56" s="1685"/>
      <c r="D56" s="1685"/>
      <c r="E56" s="2008"/>
      <c r="F56" s="565" t="s">
        <v>636</v>
      </c>
      <c r="G56" s="460" t="s">
        <v>41</v>
      </c>
      <c r="H56" s="474" t="s">
        <v>22</v>
      </c>
      <c r="I56" s="474">
        <v>1</v>
      </c>
      <c r="J56" s="475">
        <v>5454000</v>
      </c>
      <c r="K56" s="693">
        <f t="shared" si="0"/>
        <v>5454000</v>
      </c>
    </row>
    <row r="57" spans="1:11" s="425" customFormat="1" ht="25.5" x14ac:dyDescent="0.2">
      <c r="A57" s="2023"/>
      <c r="B57" s="1655" t="s">
        <v>637</v>
      </c>
      <c r="C57" s="1685"/>
      <c r="D57" s="1685"/>
      <c r="E57" s="2008"/>
      <c r="F57" s="565" t="s">
        <v>638</v>
      </c>
      <c r="G57" s="460" t="s">
        <v>41</v>
      </c>
      <c r="H57" s="474" t="s">
        <v>22</v>
      </c>
      <c r="I57" s="474">
        <v>500</v>
      </c>
      <c r="J57" s="475">
        <v>6480</v>
      </c>
      <c r="K57" s="693">
        <f t="shared" si="0"/>
        <v>3240000</v>
      </c>
    </row>
    <row r="58" spans="1:11" s="425" customFormat="1" ht="12.75" x14ac:dyDescent="0.2">
      <c r="A58" s="2023"/>
      <c r="B58" s="1655"/>
      <c r="C58" s="1685"/>
      <c r="D58" s="1685"/>
      <c r="E58" s="2008"/>
      <c r="F58" s="565" t="s">
        <v>639</v>
      </c>
      <c r="G58" s="460" t="s">
        <v>41</v>
      </c>
      <c r="H58" s="474" t="s">
        <v>22</v>
      </c>
      <c r="I58" s="474">
        <v>3200</v>
      </c>
      <c r="J58" s="475">
        <v>1013</v>
      </c>
      <c r="K58" s="693">
        <f t="shared" si="0"/>
        <v>3241600</v>
      </c>
    </row>
    <row r="59" spans="1:11" s="425" customFormat="1" ht="12.75" x14ac:dyDescent="0.2">
      <c r="A59" s="2023"/>
      <c r="B59" s="1655"/>
      <c r="C59" s="1685"/>
      <c r="D59" s="1685"/>
      <c r="E59" s="2008"/>
      <c r="F59" s="565" t="s">
        <v>640</v>
      </c>
      <c r="G59" s="460" t="s">
        <v>41</v>
      </c>
      <c r="H59" s="474" t="s">
        <v>22</v>
      </c>
      <c r="I59" s="474">
        <v>1000</v>
      </c>
      <c r="J59" s="475">
        <v>5400</v>
      </c>
      <c r="K59" s="693">
        <f t="shared" si="0"/>
        <v>5400000</v>
      </c>
    </row>
    <row r="60" spans="1:11" s="425" customFormat="1" ht="13.5" thickBot="1" x14ac:dyDescent="0.25">
      <c r="A60" s="2024"/>
      <c r="B60" s="1656"/>
      <c r="C60" s="1686"/>
      <c r="D60" s="1686"/>
      <c r="E60" s="2025"/>
      <c r="F60" s="566" t="s">
        <v>641</v>
      </c>
      <c r="G60" s="567" t="s">
        <v>41</v>
      </c>
      <c r="H60" s="447" t="s">
        <v>22</v>
      </c>
      <c r="I60" s="447">
        <v>34</v>
      </c>
      <c r="J60" s="448">
        <v>142941</v>
      </c>
      <c r="K60" s="689">
        <f t="shared" si="0"/>
        <v>4859994</v>
      </c>
    </row>
    <row r="61" spans="1:11" s="425" customFormat="1" ht="15" customHeight="1" x14ac:dyDescent="0.2">
      <c r="A61" s="2071" t="s">
        <v>1800</v>
      </c>
      <c r="B61" s="1683" t="s">
        <v>642</v>
      </c>
      <c r="C61" s="1684">
        <v>42747</v>
      </c>
      <c r="D61" s="1684">
        <v>43089</v>
      </c>
      <c r="E61" s="2007" t="s">
        <v>1719</v>
      </c>
      <c r="F61" s="562" t="s">
        <v>643</v>
      </c>
      <c r="G61" s="490" t="s">
        <v>28</v>
      </c>
      <c r="H61" s="433" t="s">
        <v>22</v>
      </c>
      <c r="I61" s="564">
        <v>36</v>
      </c>
      <c r="J61" s="454">
        <v>15000</v>
      </c>
      <c r="K61" s="690">
        <f>+J61*I61</f>
        <v>540000</v>
      </c>
    </row>
    <row r="62" spans="1:11" s="425" customFormat="1" ht="12.75" x14ac:dyDescent="0.2">
      <c r="A62" s="2072"/>
      <c r="B62" s="1655"/>
      <c r="C62" s="1685"/>
      <c r="D62" s="1685"/>
      <c r="E62" s="2008"/>
      <c r="F62" s="565" t="s">
        <v>644</v>
      </c>
      <c r="G62" s="460" t="s">
        <v>41</v>
      </c>
      <c r="H62" s="467" t="s">
        <v>22</v>
      </c>
      <c r="I62" s="476">
        <v>39</v>
      </c>
      <c r="J62" s="427">
        <v>22154</v>
      </c>
      <c r="K62" s="685">
        <f t="shared" si="0"/>
        <v>864006</v>
      </c>
    </row>
    <row r="63" spans="1:11" s="425" customFormat="1" ht="25.5" x14ac:dyDescent="0.2">
      <c r="A63" s="2072"/>
      <c r="B63" s="1655"/>
      <c r="C63" s="1685"/>
      <c r="D63" s="1685"/>
      <c r="E63" s="2008"/>
      <c r="F63" s="565" t="s">
        <v>645</v>
      </c>
      <c r="G63" s="460" t="s">
        <v>41</v>
      </c>
      <c r="H63" s="467" t="s">
        <v>22</v>
      </c>
      <c r="I63" s="476">
        <v>40</v>
      </c>
      <c r="J63" s="427">
        <v>135000</v>
      </c>
      <c r="K63" s="685">
        <f t="shared" si="0"/>
        <v>5400000</v>
      </c>
    </row>
    <row r="64" spans="1:11" s="425" customFormat="1" ht="25.5" x14ac:dyDescent="0.2">
      <c r="A64" s="2072"/>
      <c r="B64" s="1655"/>
      <c r="C64" s="1685"/>
      <c r="D64" s="1685"/>
      <c r="E64" s="2008"/>
      <c r="F64" s="576" t="s">
        <v>646</v>
      </c>
      <c r="G64" s="460" t="s">
        <v>28</v>
      </c>
      <c r="H64" s="467" t="s">
        <v>22</v>
      </c>
      <c r="I64" s="476">
        <v>38</v>
      </c>
      <c r="J64" s="427">
        <v>28421</v>
      </c>
      <c r="K64" s="685">
        <f t="shared" si="0"/>
        <v>1079998</v>
      </c>
    </row>
    <row r="65" spans="1:11" s="425" customFormat="1" ht="12.75" x14ac:dyDescent="0.2">
      <c r="A65" s="2072"/>
      <c r="B65" s="1655"/>
      <c r="C65" s="1685"/>
      <c r="D65" s="1685"/>
      <c r="E65" s="2008"/>
      <c r="F65" s="576" t="s">
        <v>647</v>
      </c>
      <c r="G65" s="460" t="s">
        <v>41</v>
      </c>
      <c r="H65" s="467" t="s">
        <v>22</v>
      </c>
      <c r="I65" s="476">
        <v>3</v>
      </c>
      <c r="J65" s="427">
        <v>324000</v>
      </c>
      <c r="K65" s="685">
        <f t="shared" si="0"/>
        <v>972000</v>
      </c>
    </row>
    <row r="66" spans="1:11" s="425" customFormat="1" ht="12.75" x14ac:dyDescent="0.2">
      <c r="A66" s="2072"/>
      <c r="B66" s="1655"/>
      <c r="C66" s="1685"/>
      <c r="D66" s="1685"/>
      <c r="E66" s="2008"/>
      <c r="F66" s="576" t="s">
        <v>648</v>
      </c>
      <c r="G66" s="460" t="s">
        <v>89</v>
      </c>
      <c r="H66" s="467" t="s">
        <v>22</v>
      </c>
      <c r="I66" s="476">
        <v>60</v>
      </c>
      <c r="J66" s="427"/>
      <c r="K66" s="685">
        <f t="shared" si="0"/>
        <v>0</v>
      </c>
    </row>
    <row r="67" spans="1:11" s="425" customFormat="1" ht="38.25" x14ac:dyDescent="0.2">
      <c r="A67" s="2072"/>
      <c r="B67" s="1655"/>
      <c r="C67" s="1685"/>
      <c r="D67" s="1685"/>
      <c r="E67" s="2008"/>
      <c r="F67" s="576" t="s">
        <v>649</v>
      </c>
      <c r="G67" s="460" t="s">
        <v>21</v>
      </c>
      <c r="H67" s="467" t="s">
        <v>22</v>
      </c>
      <c r="I67" s="477">
        <v>5</v>
      </c>
      <c r="J67" s="427">
        <v>23085456</v>
      </c>
      <c r="K67" s="685">
        <f t="shared" si="0"/>
        <v>115427280</v>
      </c>
    </row>
    <row r="68" spans="1:11" s="425" customFormat="1" ht="28.5" customHeight="1" x14ac:dyDescent="0.2">
      <c r="A68" s="2072"/>
      <c r="B68" s="1655" t="s">
        <v>650</v>
      </c>
      <c r="C68" s="1685"/>
      <c r="D68" s="1685"/>
      <c r="E68" s="2008"/>
      <c r="F68" s="576" t="s">
        <v>651</v>
      </c>
      <c r="G68" s="460" t="s">
        <v>41</v>
      </c>
      <c r="H68" s="467" t="s">
        <v>22</v>
      </c>
      <c r="I68" s="476">
        <v>41</v>
      </c>
      <c r="J68" s="427">
        <v>79024</v>
      </c>
      <c r="K68" s="685">
        <f t="shared" si="0"/>
        <v>3239984</v>
      </c>
    </row>
    <row r="69" spans="1:11" s="425" customFormat="1" ht="12.75" x14ac:dyDescent="0.2">
      <c r="A69" s="2072"/>
      <c r="B69" s="1655"/>
      <c r="C69" s="1685"/>
      <c r="D69" s="1685"/>
      <c r="E69" s="2008"/>
      <c r="F69" s="576" t="s">
        <v>652</v>
      </c>
      <c r="G69" s="460" t="s">
        <v>70</v>
      </c>
      <c r="H69" s="467" t="s">
        <v>22</v>
      </c>
      <c r="I69" s="476">
        <v>4</v>
      </c>
      <c r="J69" s="427">
        <v>270000</v>
      </c>
      <c r="K69" s="685">
        <f t="shared" si="0"/>
        <v>1080000</v>
      </c>
    </row>
    <row r="70" spans="1:11" s="425" customFormat="1" ht="25.5" x14ac:dyDescent="0.2">
      <c r="A70" s="2072"/>
      <c r="B70" s="1655"/>
      <c r="C70" s="1685"/>
      <c r="D70" s="1685"/>
      <c r="E70" s="2008"/>
      <c r="F70" s="576" t="s">
        <v>653</v>
      </c>
      <c r="G70" s="460" t="s">
        <v>70</v>
      </c>
      <c r="H70" s="467" t="s">
        <v>22</v>
      </c>
      <c r="I70" s="476">
        <v>50</v>
      </c>
      <c r="J70" s="427">
        <v>47520</v>
      </c>
      <c r="K70" s="685">
        <f t="shared" si="0"/>
        <v>2376000</v>
      </c>
    </row>
    <row r="71" spans="1:11" s="425" customFormat="1" ht="26.25" thickBot="1" x14ac:dyDescent="0.25">
      <c r="A71" s="2073"/>
      <c r="B71" s="1668"/>
      <c r="C71" s="2010"/>
      <c r="D71" s="2010"/>
      <c r="E71" s="2009"/>
      <c r="F71" s="578" t="s">
        <v>654</v>
      </c>
      <c r="G71" s="567" t="s">
        <v>70</v>
      </c>
      <c r="H71" s="505" t="s">
        <v>22</v>
      </c>
      <c r="I71" s="733">
        <v>25</v>
      </c>
      <c r="J71" s="463">
        <v>86400</v>
      </c>
      <c r="K71" s="691">
        <f t="shared" si="0"/>
        <v>2160000</v>
      </c>
    </row>
    <row r="72" spans="1:11" s="425" customFormat="1" ht="31.5" customHeight="1" x14ac:dyDescent="0.2">
      <c r="A72" s="2026" t="s">
        <v>1801</v>
      </c>
      <c r="B72" s="465" t="s">
        <v>655</v>
      </c>
      <c r="C72" s="435">
        <v>42747</v>
      </c>
      <c r="D72" s="436">
        <v>43089</v>
      </c>
      <c r="E72" s="2029" t="s">
        <v>656</v>
      </c>
      <c r="F72" s="449" t="s">
        <v>626</v>
      </c>
      <c r="G72" s="490" t="s">
        <v>89</v>
      </c>
      <c r="H72" s="433" t="s">
        <v>22</v>
      </c>
      <c r="I72" s="433">
        <v>60</v>
      </c>
      <c r="J72" s="454">
        <v>54000</v>
      </c>
      <c r="K72" s="690">
        <f t="shared" si="0"/>
        <v>3240000</v>
      </c>
    </row>
    <row r="73" spans="1:11" s="425" customFormat="1" ht="12.75" x14ac:dyDescent="0.2">
      <c r="A73" s="2027"/>
      <c r="B73" s="1655" t="s">
        <v>657</v>
      </c>
      <c r="C73" s="2074">
        <v>42747</v>
      </c>
      <c r="D73" s="2076">
        <v>43089</v>
      </c>
      <c r="E73" s="2030"/>
      <c r="F73" s="735" t="s">
        <v>632</v>
      </c>
      <c r="G73" s="460" t="s">
        <v>92</v>
      </c>
      <c r="H73" s="467" t="s">
        <v>22</v>
      </c>
      <c r="I73" s="467">
        <v>6</v>
      </c>
      <c r="J73" s="427">
        <v>108000</v>
      </c>
      <c r="K73" s="685">
        <f t="shared" si="0"/>
        <v>648000</v>
      </c>
    </row>
    <row r="74" spans="1:11" s="425" customFormat="1" ht="75" customHeight="1" thickBot="1" x14ac:dyDescent="0.25">
      <c r="A74" s="2028"/>
      <c r="B74" s="1668"/>
      <c r="C74" s="2075"/>
      <c r="D74" s="2077"/>
      <c r="E74" s="2031"/>
      <c r="F74" s="736" t="s">
        <v>632</v>
      </c>
      <c r="G74" s="428" t="s">
        <v>89</v>
      </c>
      <c r="H74" s="469" t="s">
        <v>22</v>
      </c>
      <c r="I74" s="469">
        <v>2</v>
      </c>
      <c r="J74" s="431">
        <v>162000</v>
      </c>
      <c r="K74" s="686">
        <f t="shared" si="0"/>
        <v>324000</v>
      </c>
    </row>
    <row r="75" spans="1:11" s="425" customFormat="1" ht="25.5" x14ac:dyDescent="0.2">
      <c r="A75" s="2026" t="s">
        <v>1802</v>
      </c>
      <c r="B75" s="2058" t="s">
        <v>658</v>
      </c>
      <c r="C75" s="2060">
        <v>42747</v>
      </c>
      <c r="D75" s="2063">
        <v>43089</v>
      </c>
      <c r="E75" s="2066" t="s">
        <v>1822</v>
      </c>
      <c r="F75" s="569" t="s">
        <v>659</v>
      </c>
      <c r="G75" s="489" t="s">
        <v>41</v>
      </c>
      <c r="H75" s="471" t="s">
        <v>29</v>
      </c>
      <c r="I75" s="734">
        <v>1</v>
      </c>
      <c r="J75" s="472">
        <v>8640000</v>
      </c>
      <c r="K75" s="692">
        <f t="shared" si="0"/>
        <v>8640000</v>
      </c>
    </row>
    <row r="76" spans="1:11" s="425" customFormat="1" ht="25.5" x14ac:dyDescent="0.2">
      <c r="A76" s="2027"/>
      <c r="B76" s="2059"/>
      <c r="C76" s="2061"/>
      <c r="D76" s="2064"/>
      <c r="E76" s="2067"/>
      <c r="F76" s="565" t="s">
        <v>660</v>
      </c>
      <c r="G76" s="473" t="s">
        <v>41</v>
      </c>
      <c r="H76" s="474" t="s">
        <v>29</v>
      </c>
      <c r="I76" s="476">
        <v>1</v>
      </c>
      <c r="J76" s="475">
        <v>8640000</v>
      </c>
      <c r="K76" s="693">
        <f t="shared" si="0"/>
        <v>8640000</v>
      </c>
    </row>
    <row r="77" spans="1:11" s="425" customFormat="1" ht="12.75" x14ac:dyDescent="0.2">
      <c r="A77" s="2027"/>
      <c r="B77" s="2059"/>
      <c r="C77" s="2061"/>
      <c r="D77" s="2064"/>
      <c r="E77" s="2067"/>
      <c r="F77" s="565" t="s">
        <v>661</v>
      </c>
      <c r="G77" s="473" t="s">
        <v>70</v>
      </c>
      <c r="H77" s="474" t="s">
        <v>22</v>
      </c>
      <c r="I77" s="479">
        <v>1500</v>
      </c>
      <c r="J77" s="475">
        <v>1440</v>
      </c>
      <c r="K77" s="693">
        <f t="shared" si="0"/>
        <v>2160000</v>
      </c>
    </row>
    <row r="78" spans="1:11" s="425" customFormat="1" ht="25.5" x14ac:dyDescent="0.2">
      <c r="A78" s="2027"/>
      <c r="B78" s="2059"/>
      <c r="C78" s="2061"/>
      <c r="D78" s="2064"/>
      <c r="E78" s="2067"/>
      <c r="F78" s="565" t="s">
        <v>662</v>
      </c>
      <c r="G78" s="473" t="s">
        <v>93</v>
      </c>
      <c r="H78" s="474" t="s">
        <v>22</v>
      </c>
      <c r="I78" s="479">
        <v>8</v>
      </c>
      <c r="J78" s="475">
        <v>405000</v>
      </c>
      <c r="K78" s="693">
        <f t="shared" si="0"/>
        <v>3240000</v>
      </c>
    </row>
    <row r="79" spans="1:11" s="425" customFormat="1" ht="12.75" x14ac:dyDescent="0.2">
      <c r="A79" s="2027"/>
      <c r="B79" s="2059"/>
      <c r="C79" s="2061"/>
      <c r="D79" s="2064"/>
      <c r="E79" s="2067"/>
      <c r="F79" s="565" t="s">
        <v>663</v>
      </c>
      <c r="G79" s="473" t="s">
        <v>70</v>
      </c>
      <c r="H79" s="474" t="s">
        <v>111</v>
      </c>
      <c r="I79" s="476">
        <v>3000</v>
      </c>
      <c r="J79" s="475">
        <v>1728</v>
      </c>
      <c r="K79" s="693">
        <f t="shared" si="0"/>
        <v>5184000</v>
      </c>
    </row>
    <row r="80" spans="1:11" s="425" customFormat="1" ht="25.5" x14ac:dyDescent="0.2">
      <c r="A80" s="2027"/>
      <c r="B80" s="2059"/>
      <c r="C80" s="2061"/>
      <c r="D80" s="2064"/>
      <c r="E80" s="2067"/>
      <c r="F80" s="565" t="s">
        <v>664</v>
      </c>
      <c r="G80" s="473" t="s">
        <v>41</v>
      </c>
      <c r="H80" s="474" t="s">
        <v>111</v>
      </c>
      <c r="I80" s="479">
        <v>1</v>
      </c>
      <c r="J80" s="475">
        <v>1620000</v>
      </c>
      <c r="K80" s="693">
        <f t="shared" si="0"/>
        <v>1620000</v>
      </c>
    </row>
    <row r="81" spans="1:11" s="425" customFormat="1" ht="38.25" x14ac:dyDescent="0.2">
      <c r="A81" s="2027"/>
      <c r="B81" s="2059"/>
      <c r="C81" s="2061"/>
      <c r="D81" s="2064"/>
      <c r="E81" s="2067"/>
      <c r="F81" s="565" t="s">
        <v>665</v>
      </c>
      <c r="G81" s="473" t="s">
        <v>41</v>
      </c>
      <c r="H81" s="474" t="s">
        <v>22</v>
      </c>
      <c r="I81" s="479">
        <v>2</v>
      </c>
      <c r="J81" s="475">
        <v>1080000</v>
      </c>
      <c r="K81" s="693">
        <f t="shared" si="0"/>
        <v>2160000</v>
      </c>
    </row>
    <row r="82" spans="1:11" s="425" customFormat="1" ht="12.75" x14ac:dyDescent="0.2">
      <c r="A82" s="2027"/>
      <c r="B82" s="2059"/>
      <c r="C82" s="2061"/>
      <c r="D82" s="2064"/>
      <c r="E82" s="2067"/>
      <c r="F82" s="565" t="s">
        <v>666</v>
      </c>
      <c r="G82" s="473" t="s">
        <v>41</v>
      </c>
      <c r="H82" s="474" t="s">
        <v>81</v>
      </c>
      <c r="I82" s="479">
        <v>1</v>
      </c>
      <c r="J82" s="475">
        <v>10000000</v>
      </c>
      <c r="K82" s="693">
        <f t="shared" si="0"/>
        <v>10000000</v>
      </c>
    </row>
    <row r="83" spans="1:11" s="425" customFormat="1" ht="38.25" x14ac:dyDescent="0.2">
      <c r="A83" s="2027"/>
      <c r="B83" s="2059"/>
      <c r="C83" s="2061"/>
      <c r="D83" s="2064"/>
      <c r="E83" s="2067"/>
      <c r="F83" s="565" t="s">
        <v>667</v>
      </c>
      <c r="G83" s="473" t="s">
        <v>70</v>
      </c>
      <c r="H83" s="474" t="s">
        <v>22</v>
      </c>
      <c r="I83" s="479">
        <v>50</v>
      </c>
      <c r="J83" s="475">
        <v>43200</v>
      </c>
      <c r="K83" s="693">
        <f t="shared" si="0"/>
        <v>2160000</v>
      </c>
    </row>
    <row r="84" spans="1:11" s="425" customFormat="1" ht="12.75" x14ac:dyDescent="0.2">
      <c r="A84" s="2027"/>
      <c r="B84" s="2059"/>
      <c r="C84" s="2061"/>
      <c r="D84" s="2064"/>
      <c r="E84" s="2067"/>
      <c r="F84" s="565" t="s">
        <v>668</v>
      </c>
      <c r="G84" s="473" t="s">
        <v>70</v>
      </c>
      <c r="H84" s="474" t="s">
        <v>22</v>
      </c>
      <c r="I84" s="479">
        <v>400</v>
      </c>
      <c r="J84" s="475">
        <v>6750</v>
      </c>
      <c r="K84" s="693">
        <f t="shared" si="0"/>
        <v>2700000</v>
      </c>
    </row>
    <row r="85" spans="1:11" s="425" customFormat="1" ht="51" x14ac:dyDescent="0.2">
      <c r="A85" s="2027"/>
      <c r="B85" s="2059"/>
      <c r="C85" s="2061"/>
      <c r="D85" s="2064"/>
      <c r="E85" s="2067"/>
      <c r="F85" s="576" t="s">
        <v>669</v>
      </c>
      <c r="G85" s="473" t="s">
        <v>21</v>
      </c>
      <c r="H85" s="474" t="s">
        <v>22</v>
      </c>
      <c r="I85" s="479">
        <v>1</v>
      </c>
      <c r="J85" s="475">
        <v>13329360</v>
      </c>
      <c r="K85" s="693">
        <f t="shared" si="0"/>
        <v>13329360</v>
      </c>
    </row>
    <row r="86" spans="1:11" s="425" customFormat="1" ht="25.5" x14ac:dyDescent="0.2">
      <c r="A86" s="2027"/>
      <c r="B86" s="2069" t="s">
        <v>670</v>
      </c>
      <c r="C86" s="2061"/>
      <c r="D86" s="2064"/>
      <c r="E86" s="2067"/>
      <c r="F86" s="565" t="s">
        <v>671</v>
      </c>
      <c r="G86" s="473" t="s">
        <v>41</v>
      </c>
      <c r="H86" s="474" t="s">
        <v>22</v>
      </c>
      <c r="I86" s="479">
        <v>1</v>
      </c>
      <c r="J86" s="475">
        <v>1620000</v>
      </c>
      <c r="K86" s="693">
        <f t="shared" si="0"/>
        <v>1620000</v>
      </c>
    </row>
    <row r="87" spans="1:11" s="425" customFormat="1" ht="25.5" x14ac:dyDescent="0.2">
      <c r="A87" s="2027"/>
      <c r="B87" s="2069"/>
      <c r="C87" s="2061"/>
      <c r="D87" s="2064"/>
      <c r="E87" s="2067"/>
      <c r="F87" s="565" t="s">
        <v>672</v>
      </c>
      <c r="G87" s="473" t="s">
        <v>41</v>
      </c>
      <c r="H87" s="474" t="s">
        <v>22</v>
      </c>
      <c r="I87" s="479">
        <v>1</v>
      </c>
      <c r="J87" s="475">
        <v>1080000</v>
      </c>
      <c r="K87" s="693">
        <f t="shared" si="0"/>
        <v>1080000</v>
      </c>
    </row>
    <row r="88" spans="1:11" s="425" customFormat="1" ht="25.5" x14ac:dyDescent="0.2">
      <c r="A88" s="2027"/>
      <c r="B88" s="2069"/>
      <c r="C88" s="2061"/>
      <c r="D88" s="2064"/>
      <c r="E88" s="2067"/>
      <c r="F88" s="565" t="s">
        <v>673</v>
      </c>
      <c r="G88" s="473" t="s">
        <v>41</v>
      </c>
      <c r="H88" s="474" t="s">
        <v>22</v>
      </c>
      <c r="I88" s="479">
        <v>1</v>
      </c>
      <c r="J88" s="475">
        <v>1296000</v>
      </c>
      <c r="K88" s="693">
        <f t="shared" si="0"/>
        <v>1296000</v>
      </c>
    </row>
    <row r="89" spans="1:11" s="425" customFormat="1" ht="25.5" x14ac:dyDescent="0.2">
      <c r="A89" s="2027"/>
      <c r="B89" s="2069"/>
      <c r="C89" s="2061"/>
      <c r="D89" s="2064"/>
      <c r="E89" s="2067"/>
      <c r="F89" s="565" t="s">
        <v>674</v>
      </c>
      <c r="G89" s="473" t="s">
        <v>41</v>
      </c>
      <c r="H89" s="474" t="s">
        <v>22</v>
      </c>
      <c r="I89" s="479">
        <v>2</v>
      </c>
      <c r="J89" s="475">
        <v>1500000</v>
      </c>
      <c r="K89" s="693">
        <f t="shared" si="0"/>
        <v>3000000</v>
      </c>
    </row>
    <row r="90" spans="1:11" s="425" customFormat="1" ht="25.5" x14ac:dyDescent="0.2">
      <c r="A90" s="2027"/>
      <c r="B90" s="2069"/>
      <c r="C90" s="2061"/>
      <c r="D90" s="2064"/>
      <c r="E90" s="2067"/>
      <c r="F90" s="565" t="s">
        <v>675</v>
      </c>
      <c r="G90" s="473" t="s">
        <v>41</v>
      </c>
      <c r="H90" s="474" t="s">
        <v>22</v>
      </c>
      <c r="I90" s="479">
        <v>4</v>
      </c>
      <c r="J90" s="475">
        <v>1080000</v>
      </c>
      <c r="K90" s="693">
        <f t="shared" si="0"/>
        <v>4320000</v>
      </c>
    </row>
    <row r="91" spans="1:11" s="425" customFormat="1" ht="25.5" x14ac:dyDescent="0.2">
      <c r="A91" s="2027"/>
      <c r="B91" s="2069"/>
      <c r="C91" s="2061"/>
      <c r="D91" s="2064"/>
      <c r="E91" s="2067"/>
      <c r="F91" s="565" t="s">
        <v>676</v>
      </c>
      <c r="G91" s="473" t="s">
        <v>41</v>
      </c>
      <c r="H91" s="474" t="s">
        <v>22</v>
      </c>
      <c r="I91" s="479">
        <v>4</v>
      </c>
      <c r="J91" s="475">
        <v>1080000</v>
      </c>
      <c r="K91" s="693">
        <f t="shared" si="0"/>
        <v>4320000</v>
      </c>
    </row>
    <row r="92" spans="1:11" s="425" customFormat="1" ht="38.25" x14ac:dyDescent="0.2">
      <c r="A92" s="2027"/>
      <c r="B92" s="2070"/>
      <c r="C92" s="2061"/>
      <c r="D92" s="2064"/>
      <c r="E92" s="2067"/>
      <c r="F92" s="578" t="s">
        <v>677</v>
      </c>
      <c r="G92" s="473" t="s">
        <v>21</v>
      </c>
      <c r="H92" s="474" t="s">
        <v>22</v>
      </c>
      <c r="I92" s="480">
        <v>1</v>
      </c>
      <c r="J92" s="475">
        <v>24865315</v>
      </c>
      <c r="K92" s="693">
        <f t="shared" si="0"/>
        <v>24865315</v>
      </c>
    </row>
    <row r="93" spans="1:11" s="425" customFormat="1" ht="90" thickBot="1" x14ac:dyDescent="0.25">
      <c r="A93" s="2028"/>
      <c r="B93" s="481" t="s">
        <v>678</v>
      </c>
      <c r="C93" s="2062"/>
      <c r="D93" s="2065"/>
      <c r="E93" s="2068"/>
      <c r="F93" s="577" t="s">
        <v>679</v>
      </c>
      <c r="G93" s="439" t="s">
        <v>89</v>
      </c>
      <c r="H93" s="442" t="s">
        <v>22</v>
      </c>
      <c r="I93" s="482">
        <v>1</v>
      </c>
      <c r="J93" s="443">
        <v>100000000</v>
      </c>
      <c r="K93" s="688">
        <f t="shared" si="0"/>
        <v>100000000</v>
      </c>
    </row>
    <row r="94" spans="1:11" s="425" customFormat="1" ht="15.95" customHeight="1" thickBot="1" x14ac:dyDescent="0.25">
      <c r="A94" s="2011" t="s">
        <v>1731</v>
      </c>
      <c r="B94" s="2012"/>
      <c r="C94" s="2012"/>
      <c r="D94" s="2012"/>
      <c r="E94" s="2012"/>
      <c r="F94" s="2013"/>
      <c r="G94" s="2014"/>
      <c r="H94" s="2014"/>
      <c r="I94" s="2014"/>
      <c r="J94" s="2014"/>
      <c r="K94" s="2015"/>
    </row>
    <row r="95" spans="1:11" s="425" customFormat="1" ht="26.25" thickBot="1" x14ac:dyDescent="0.25">
      <c r="A95" s="579" t="s">
        <v>1720</v>
      </c>
      <c r="B95" s="484" t="s">
        <v>680</v>
      </c>
      <c r="C95" s="485">
        <v>42765</v>
      </c>
      <c r="D95" s="486">
        <v>42768</v>
      </c>
      <c r="E95" s="614" t="s">
        <v>681</v>
      </c>
      <c r="F95" s="579" t="s">
        <v>682</v>
      </c>
      <c r="G95" s="484" t="s">
        <v>21</v>
      </c>
      <c r="H95" s="487" t="s">
        <v>22</v>
      </c>
      <c r="I95" s="487">
        <v>1</v>
      </c>
      <c r="J95" s="488">
        <v>5000000</v>
      </c>
      <c r="K95" s="694">
        <f t="shared" ref="K95:K125" si="3">+J95*I95</f>
        <v>5000000</v>
      </c>
    </row>
    <row r="96" spans="1:11" s="425" customFormat="1" ht="26.25" thickBot="1" x14ac:dyDescent="0.25">
      <c r="A96" s="491" t="s">
        <v>1721</v>
      </c>
      <c r="B96" s="492" t="s">
        <v>683</v>
      </c>
      <c r="C96" s="544">
        <v>42887</v>
      </c>
      <c r="D96" s="545">
        <v>42895</v>
      </c>
      <c r="E96" s="593" t="s">
        <v>681</v>
      </c>
      <c r="F96" s="579" t="s">
        <v>682</v>
      </c>
      <c r="G96" s="484" t="s">
        <v>21</v>
      </c>
      <c r="H96" s="487" t="s">
        <v>22</v>
      </c>
      <c r="I96" s="487">
        <v>4</v>
      </c>
      <c r="J96" s="488">
        <v>5000000</v>
      </c>
      <c r="K96" s="694">
        <f t="shared" si="3"/>
        <v>20000000</v>
      </c>
    </row>
    <row r="97" spans="1:11" s="425" customFormat="1" ht="191.25" x14ac:dyDescent="0.2">
      <c r="A97" s="1651" t="s">
        <v>684</v>
      </c>
      <c r="B97" s="604" t="s">
        <v>80</v>
      </c>
      <c r="C97" s="600">
        <v>42860</v>
      </c>
      <c r="D97" s="600">
        <v>42885</v>
      </c>
      <c r="E97" s="608" t="s">
        <v>39</v>
      </c>
      <c r="F97" s="570" t="s">
        <v>1722</v>
      </c>
      <c r="G97" s="434" t="s">
        <v>54</v>
      </c>
      <c r="H97" s="437" t="s">
        <v>55</v>
      </c>
      <c r="I97" s="437">
        <v>1</v>
      </c>
      <c r="J97" s="438">
        <v>70000000</v>
      </c>
      <c r="K97" s="687">
        <f t="shared" si="3"/>
        <v>70000000</v>
      </c>
    </row>
    <row r="98" spans="1:11" s="425" customFormat="1" ht="33.75" customHeight="1" x14ac:dyDescent="0.2">
      <c r="A98" s="1651"/>
      <c r="B98" s="604" t="s">
        <v>80</v>
      </c>
      <c r="C98" s="600">
        <v>42860</v>
      </c>
      <c r="D98" s="600">
        <v>42885</v>
      </c>
      <c r="E98" s="608" t="s">
        <v>39</v>
      </c>
      <c r="F98" s="609" t="s">
        <v>685</v>
      </c>
      <c r="G98" s="473" t="s">
        <v>90</v>
      </c>
      <c r="H98" s="474" t="s">
        <v>55</v>
      </c>
      <c r="I98" s="474">
        <v>1</v>
      </c>
      <c r="J98" s="475">
        <v>30000000</v>
      </c>
      <c r="K98" s="693">
        <f t="shared" si="3"/>
        <v>30000000</v>
      </c>
    </row>
    <row r="99" spans="1:11" s="425" customFormat="1" ht="45" customHeight="1" thickBot="1" x14ac:dyDescent="0.25">
      <c r="A99" s="1651"/>
      <c r="B99" s="460" t="s">
        <v>686</v>
      </c>
      <c r="C99" s="456">
        <v>42891</v>
      </c>
      <c r="D99" s="456">
        <v>42916</v>
      </c>
      <c r="E99" s="591" t="s">
        <v>43</v>
      </c>
      <c r="F99" s="571" t="s">
        <v>1723</v>
      </c>
      <c r="G99" s="439" t="s">
        <v>92</v>
      </c>
      <c r="H99" s="442" t="s">
        <v>55</v>
      </c>
      <c r="I99" s="442">
        <v>1</v>
      </c>
      <c r="J99" s="443">
        <v>10000000</v>
      </c>
      <c r="K99" s="688">
        <f t="shared" si="3"/>
        <v>10000000</v>
      </c>
    </row>
    <row r="100" spans="1:11" s="425" customFormat="1" ht="25.5" x14ac:dyDescent="0.2">
      <c r="A100" s="2047" t="s">
        <v>687</v>
      </c>
      <c r="B100" s="2050" t="s">
        <v>688</v>
      </c>
      <c r="C100" s="2052" t="s">
        <v>64</v>
      </c>
      <c r="D100" s="2054" t="s">
        <v>64</v>
      </c>
      <c r="E100" s="2056" t="s">
        <v>689</v>
      </c>
      <c r="F100" s="570" t="s">
        <v>690</v>
      </c>
      <c r="G100" s="434" t="s">
        <v>90</v>
      </c>
      <c r="H100" s="437" t="s">
        <v>29</v>
      </c>
      <c r="I100" s="437">
        <v>1</v>
      </c>
      <c r="J100" s="438">
        <v>180000000</v>
      </c>
      <c r="K100" s="687">
        <f t="shared" si="3"/>
        <v>180000000</v>
      </c>
    </row>
    <row r="101" spans="1:11" s="425" customFormat="1" ht="25.5" x14ac:dyDescent="0.2">
      <c r="A101" s="2047"/>
      <c r="B101" s="2051"/>
      <c r="C101" s="2053"/>
      <c r="D101" s="2055"/>
      <c r="E101" s="2057"/>
      <c r="F101" s="609" t="s">
        <v>691</v>
      </c>
      <c r="G101" s="473" t="s">
        <v>90</v>
      </c>
      <c r="H101" s="474" t="s">
        <v>29</v>
      </c>
      <c r="I101" s="474">
        <v>1</v>
      </c>
      <c r="J101" s="475">
        <v>150000000</v>
      </c>
      <c r="K101" s="693">
        <f t="shared" si="3"/>
        <v>150000000</v>
      </c>
    </row>
    <row r="102" spans="1:11" s="425" customFormat="1" ht="26.25" thickBot="1" x14ac:dyDescent="0.25">
      <c r="A102" s="2046"/>
      <c r="B102" s="473" t="s">
        <v>686</v>
      </c>
      <c r="C102" s="483" t="s">
        <v>64</v>
      </c>
      <c r="D102" s="478" t="s">
        <v>64</v>
      </c>
      <c r="E102" s="508" t="s">
        <v>43</v>
      </c>
      <c r="F102" s="609" t="s">
        <v>1724</v>
      </c>
      <c r="G102" s="473" t="s">
        <v>92</v>
      </c>
      <c r="H102" s="474" t="s">
        <v>55</v>
      </c>
      <c r="I102" s="474">
        <v>1</v>
      </c>
      <c r="J102" s="475">
        <v>10000000</v>
      </c>
      <c r="K102" s="693">
        <f t="shared" si="3"/>
        <v>10000000</v>
      </c>
    </row>
    <row r="103" spans="1:11" s="425" customFormat="1" ht="25.5" x14ac:dyDescent="0.2">
      <c r="A103" s="2045" t="s">
        <v>1725</v>
      </c>
      <c r="B103" s="434" t="s">
        <v>692</v>
      </c>
      <c r="C103" s="435" t="s">
        <v>64</v>
      </c>
      <c r="D103" s="436" t="s">
        <v>64</v>
      </c>
      <c r="E103" s="508" t="s">
        <v>43</v>
      </c>
      <c r="F103" s="570" t="s">
        <v>693</v>
      </c>
      <c r="G103" s="434" t="s">
        <v>41</v>
      </c>
      <c r="H103" s="437" t="s">
        <v>303</v>
      </c>
      <c r="I103" s="437">
        <v>2</v>
      </c>
      <c r="J103" s="438">
        <v>250000</v>
      </c>
      <c r="K103" s="687">
        <f t="shared" si="3"/>
        <v>500000</v>
      </c>
    </row>
    <row r="104" spans="1:11" s="425" customFormat="1" ht="12.75" x14ac:dyDescent="0.2">
      <c r="A104" s="2047"/>
      <c r="B104" s="473" t="s">
        <v>694</v>
      </c>
      <c r="C104" s="483" t="s">
        <v>64</v>
      </c>
      <c r="D104" s="478" t="s">
        <v>64</v>
      </c>
      <c r="E104" s="508" t="s">
        <v>64</v>
      </c>
      <c r="F104" s="609" t="s">
        <v>695</v>
      </c>
      <c r="G104" s="473" t="s">
        <v>93</v>
      </c>
      <c r="H104" s="474" t="s">
        <v>303</v>
      </c>
      <c r="I104" s="474">
        <v>1</v>
      </c>
      <c r="J104" s="475">
        <v>5000000</v>
      </c>
      <c r="K104" s="693">
        <f t="shared" si="3"/>
        <v>5000000</v>
      </c>
    </row>
    <row r="105" spans="1:11" s="425" customFormat="1" ht="26.25" thickBot="1" x14ac:dyDescent="0.25">
      <c r="A105" s="2047"/>
      <c r="B105" s="444" t="s">
        <v>696</v>
      </c>
      <c r="C105" s="445" t="s">
        <v>64</v>
      </c>
      <c r="D105" s="446" t="s">
        <v>64</v>
      </c>
      <c r="E105" s="513" t="s">
        <v>64</v>
      </c>
      <c r="F105" s="572" t="s">
        <v>697</v>
      </c>
      <c r="G105" s="444" t="s">
        <v>70</v>
      </c>
      <c r="H105" s="447" t="s">
        <v>22</v>
      </c>
      <c r="I105" s="447">
        <v>2</v>
      </c>
      <c r="J105" s="448">
        <v>2500000</v>
      </c>
      <c r="K105" s="689">
        <f t="shared" si="3"/>
        <v>5000000</v>
      </c>
    </row>
    <row r="106" spans="1:11" s="425" customFormat="1" ht="25.5" x14ac:dyDescent="0.2">
      <c r="A106" s="2016" t="s">
        <v>1727</v>
      </c>
      <c r="B106" s="2078" t="s">
        <v>698</v>
      </c>
      <c r="C106" s="2079">
        <v>42851</v>
      </c>
      <c r="D106" s="2079">
        <v>42851</v>
      </c>
      <c r="E106" s="590" t="s">
        <v>1726</v>
      </c>
      <c r="F106" s="449" t="s">
        <v>699</v>
      </c>
      <c r="G106" s="490" t="s">
        <v>93</v>
      </c>
      <c r="H106" s="433" t="s">
        <v>29</v>
      </c>
      <c r="I106" s="433">
        <v>1</v>
      </c>
      <c r="J106" s="454">
        <v>5000000</v>
      </c>
      <c r="K106" s="690">
        <f t="shared" si="3"/>
        <v>5000000</v>
      </c>
    </row>
    <row r="107" spans="1:11" s="425" customFormat="1" ht="12.75" x14ac:dyDescent="0.2">
      <c r="A107" s="2017"/>
      <c r="B107" s="1651"/>
      <c r="C107" s="1669"/>
      <c r="D107" s="1669"/>
      <c r="E107" s="591"/>
      <c r="F107" s="458" t="s">
        <v>700</v>
      </c>
      <c r="G107" s="460" t="s">
        <v>21</v>
      </c>
      <c r="H107" s="467" t="s">
        <v>29</v>
      </c>
      <c r="I107" s="467">
        <v>2</v>
      </c>
      <c r="J107" s="427">
        <v>400000</v>
      </c>
      <c r="K107" s="685">
        <f t="shared" si="3"/>
        <v>800000</v>
      </c>
    </row>
    <row r="108" spans="1:11" s="425" customFormat="1" ht="12.75" x14ac:dyDescent="0.2">
      <c r="A108" s="2017"/>
      <c r="B108" s="460" t="s">
        <v>701</v>
      </c>
      <c r="C108" s="456">
        <v>42994</v>
      </c>
      <c r="D108" s="456">
        <v>42994</v>
      </c>
      <c r="E108" s="591" t="s">
        <v>64</v>
      </c>
      <c r="F108" s="458" t="s">
        <v>702</v>
      </c>
      <c r="G108" s="460" t="s">
        <v>41</v>
      </c>
      <c r="H108" s="467" t="s">
        <v>338</v>
      </c>
      <c r="I108" s="467">
        <v>1</v>
      </c>
      <c r="J108" s="427">
        <v>700000</v>
      </c>
      <c r="K108" s="685">
        <f t="shared" si="3"/>
        <v>700000</v>
      </c>
    </row>
    <row r="109" spans="1:11" s="425" customFormat="1" ht="25.5" x14ac:dyDescent="0.2">
      <c r="A109" s="2017"/>
      <c r="B109" s="460" t="s">
        <v>703</v>
      </c>
      <c r="C109" s="456">
        <v>43013</v>
      </c>
      <c r="D109" s="456">
        <v>43015</v>
      </c>
      <c r="E109" s="591" t="s">
        <v>64</v>
      </c>
      <c r="F109" s="458" t="s">
        <v>699</v>
      </c>
      <c r="G109" s="460" t="s">
        <v>93</v>
      </c>
      <c r="H109" s="467" t="s">
        <v>107</v>
      </c>
      <c r="I109" s="467">
        <v>1</v>
      </c>
      <c r="J109" s="427">
        <v>8000000</v>
      </c>
      <c r="K109" s="685">
        <f t="shared" si="3"/>
        <v>8000000</v>
      </c>
    </row>
    <row r="110" spans="1:11" s="425" customFormat="1" ht="12.75" x14ac:dyDescent="0.2">
      <c r="A110" s="2017"/>
      <c r="B110" s="604" t="s">
        <v>704</v>
      </c>
      <c r="C110" s="462">
        <v>43004</v>
      </c>
      <c r="D110" s="462">
        <v>43007</v>
      </c>
      <c r="E110" s="591" t="s">
        <v>64</v>
      </c>
      <c r="F110" s="458" t="s">
        <v>705</v>
      </c>
      <c r="G110" s="460" t="s">
        <v>41</v>
      </c>
      <c r="H110" s="467" t="s">
        <v>81</v>
      </c>
      <c r="I110" s="467">
        <v>1</v>
      </c>
      <c r="J110" s="427">
        <v>2000000</v>
      </c>
      <c r="K110" s="685">
        <f t="shared" si="3"/>
        <v>2000000</v>
      </c>
    </row>
    <row r="111" spans="1:11" s="425" customFormat="1" ht="26.25" thickBot="1" x14ac:dyDescent="0.25">
      <c r="A111" s="2018"/>
      <c r="B111" s="568" t="s">
        <v>704</v>
      </c>
      <c r="C111" s="462">
        <v>43004</v>
      </c>
      <c r="D111" s="462">
        <v>43007</v>
      </c>
      <c r="E111" s="613" t="s">
        <v>702</v>
      </c>
      <c r="F111" s="573" t="s">
        <v>706</v>
      </c>
      <c r="G111" s="567" t="s">
        <v>41</v>
      </c>
      <c r="H111" s="505" t="s">
        <v>81</v>
      </c>
      <c r="I111" s="505">
        <v>1</v>
      </c>
      <c r="J111" s="463">
        <v>1250000</v>
      </c>
      <c r="K111" s="691">
        <f t="shared" si="3"/>
        <v>1250000</v>
      </c>
    </row>
    <row r="112" spans="1:11" s="425" customFormat="1" ht="15" customHeight="1" x14ac:dyDescent="0.2">
      <c r="A112" s="2016" t="s">
        <v>1728</v>
      </c>
      <c r="B112" s="2078" t="s">
        <v>704</v>
      </c>
      <c r="C112" s="2079">
        <v>43040</v>
      </c>
      <c r="D112" s="2079">
        <v>43043</v>
      </c>
      <c r="E112" s="2049" t="s">
        <v>702</v>
      </c>
      <c r="F112" s="449" t="s">
        <v>705</v>
      </c>
      <c r="G112" s="490" t="s">
        <v>41</v>
      </c>
      <c r="H112" s="433" t="s">
        <v>81</v>
      </c>
      <c r="I112" s="433">
        <v>1</v>
      </c>
      <c r="J112" s="454">
        <v>2000000</v>
      </c>
      <c r="K112" s="690">
        <f t="shared" si="3"/>
        <v>2000000</v>
      </c>
    </row>
    <row r="113" spans="1:11" s="425" customFormat="1" ht="25.5" x14ac:dyDescent="0.2">
      <c r="A113" s="2017"/>
      <c r="B113" s="1651"/>
      <c r="C113" s="1669"/>
      <c r="D113" s="1669"/>
      <c r="E113" s="2048"/>
      <c r="F113" s="458" t="s">
        <v>707</v>
      </c>
      <c r="G113" s="460" t="s">
        <v>41</v>
      </c>
      <c r="H113" s="467" t="s">
        <v>81</v>
      </c>
      <c r="I113" s="467">
        <v>1</v>
      </c>
      <c r="J113" s="427">
        <v>1250000</v>
      </c>
      <c r="K113" s="685">
        <f t="shared" si="3"/>
        <v>1250000</v>
      </c>
    </row>
    <row r="114" spans="1:11" s="425" customFormat="1" ht="12.75" x14ac:dyDescent="0.2">
      <c r="A114" s="2017"/>
      <c r="B114" s="455" t="s">
        <v>708</v>
      </c>
      <c r="C114" s="456">
        <v>42767</v>
      </c>
      <c r="D114" s="456">
        <v>42916</v>
      </c>
      <c r="E114" s="591" t="s">
        <v>64</v>
      </c>
      <c r="F114" s="458" t="s">
        <v>709</v>
      </c>
      <c r="G114" s="460" t="s">
        <v>41</v>
      </c>
      <c r="H114" s="467" t="s">
        <v>29</v>
      </c>
      <c r="I114" s="467">
        <v>2</v>
      </c>
      <c r="J114" s="427">
        <v>3000000</v>
      </c>
      <c r="K114" s="685">
        <f t="shared" si="3"/>
        <v>6000000</v>
      </c>
    </row>
    <row r="115" spans="1:11" s="425" customFormat="1" ht="12.75" x14ac:dyDescent="0.2">
      <c r="A115" s="2017"/>
      <c r="B115" s="455" t="s">
        <v>708</v>
      </c>
      <c r="C115" s="456">
        <v>42917</v>
      </c>
      <c r="D115" s="456">
        <v>43069</v>
      </c>
      <c r="E115" s="591" t="s">
        <v>64</v>
      </c>
      <c r="F115" s="458" t="s">
        <v>709</v>
      </c>
      <c r="G115" s="460" t="s">
        <v>41</v>
      </c>
      <c r="H115" s="467" t="s">
        <v>29</v>
      </c>
      <c r="I115" s="467">
        <v>2</v>
      </c>
      <c r="J115" s="427">
        <v>3000000</v>
      </c>
      <c r="K115" s="685">
        <f t="shared" si="3"/>
        <v>6000000</v>
      </c>
    </row>
    <row r="116" spans="1:11" s="425" customFormat="1" ht="12.75" x14ac:dyDescent="0.2">
      <c r="A116" s="2017"/>
      <c r="B116" s="455" t="s">
        <v>710</v>
      </c>
      <c r="C116" s="456">
        <v>42767</v>
      </c>
      <c r="D116" s="456">
        <v>42916</v>
      </c>
      <c r="E116" s="591" t="s">
        <v>64</v>
      </c>
      <c r="F116" s="458" t="s">
        <v>709</v>
      </c>
      <c r="G116" s="460" t="s">
        <v>41</v>
      </c>
      <c r="H116" s="467" t="s">
        <v>29</v>
      </c>
      <c r="I116" s="467">
        <v>2</v>
      </c>
      <c r="J116" s="427">
        <v>2000000</v>
      </c>
      <c r="K116" s="685">
        <f t="shared" si="3"/>
        <v>4000000</v>
      </c>
    </row>
    <row r="117" spans="1:11" s="425" customFormat="1" ht="12.75" x14ac:dyDescent="0.2">
      <c r="A117" s="2017"/>
      <c r="B117" s="455" t="s">
        <v>710</v>
      </c>
      <c r="C117" s="456">
        <v>42917</v>
      </c>
      <c r="D117" s="456">
        <v>43069</v>
      </c>
      <c r="E117" s="591" t="s">
        <v>64</v>
      </c>
      <c r="F117" s="458" t="s">
        <v>709</v>
      </c>
      <c r="G117" s="460" t="s">
        <v>41</v>
      </c>
      <c r="H117" s="467" t="s">
        <v>29</v>
      </c>
      <c r="I117" s="467">
        <v>2</v>
      </c>
      <c r="J117" s="427">
        <v>2000000</v>
      </c>
      <c r="K117" s="685">
        <f t="shared" si="3"/>
        <v>4000000</v>
      </c>
    </row>
    <row r="118" spans="1:11" s="425" customFormat="1" ht="12.75" x14ac:dyDescent="0.2">
      <c r="A118" s="2017"/>
      <c r="B118" s="604" t="s">
        <v>711</v>
      </c>
      <c r="C118" s="456">
        <v>42767</v>
      </c>
      <c r="D118" s="456">
        <v>42916</v>
      </c>
      <c r="E118" s="591" t="s">
        <v>64</v>
      </c>
      <c r="F118" s="458" t="s">
        <v>705</v>
      </c>
      <c r="G118" s="460" t="s">
        <v>41</v>
      </c>
      <c r="H118" s="467" t="s">
        <v>303</v>
      </c>
      <c r="I118" s="467">
        <v>1</v>
      </c>
      <c r="J118" s="427">
        <v>5000000</v>
      </c>
      <c r="K118" s="685">
        <f t="shared" si="3"/>
        <v>5000000</v>
      </c>
    </row>
    <row r="119" spans="1:11" s="425" customFormat="1" ht="12.75" x14ac:dyDescent="0.2">
      <c r="A119" s="2017"/>
      <c r="B119" s="604" t="s">
        <v>711</v>
      </c>
      <c r="C119" s="456">
        <v>42917</v>
      </c>
      <c r="D119" s="456">
        <v>43069</v>
      </c>
      <c r="E119" s="591" t="s">
        <v>702</v>
      </c>
      <c r="F119" s="458" t="s">
        <v>712</v>
      </c>
      <c r="G119" s="460" t="s">
        <v>41</v>
      </c>
      <c r="H119" s="467" t="s">
        <v>81</v>
      </c>
      <c r="I119" s="467">
        <v>1</v>
      </c>
      <c r="J119" s="427">
        <v>1800000</v>
      </c>
      <c r="K119" s="685">
        <f>+J119*I119</f>
        <v>1800000</v>
      </c>
    </row>
    <row r="120" spans="1:11" s="425" customFormat="1" ht="12.75" x14ac:dyDescent="0.2">
      <c r="A120" s="2017"/>
      <c r="B120" s="604" t="s">
        <v>711</v>
      </c>
      <c r="C120" s="456">
        <v>42767</v>
      </c>
      <c r="D120" s="456">
        <v>42916</v>
      </c>
      <c r="E120" s="591" t="s">
        <v>64</v>
      </c>
      <c r="F120" s="458" t="s">
        <v>705</v>
      </c>
      <c r="G120" s="460" t="s">
        <v>41</v>
      </c>
      <c r="H120" s="467" t="s">
        <v>303</v>
      </c>
      <c r="I120" s="467">
        <v>1</v>
      </c>
      <c r="J120" s="427">
        <v>5000000</v>
      </c>
      <c r="K120" s="685">
        <f>+J120*I120</f>
        <v>5000000</v>
      </c>
    </row>
    <row r="121" spans="1:11" s="425" customFormat="1" ht="12.75" x14ac:dyDescent="0.2">
      <c r="A121" s="2017"/>
      <c r="B121" s="604" t="s">
        <v>711</v>
      </c>
      <c r="C121" s="456">
        <v>42917</v>
      </c>
      <c r="D121" s="456">
        <v>43069</v>
      </c>
      <c r="E121" s="591" t="s">
        <v>702</v>
      </c>
      <c r="F121" s="458" t="s">
        <v>712</v>
      </c>
      <c r="G121" s="460" t="s">
        <v>41</v>
      </c>
      <c r="H121" s="467" t="s">
        <v>81</v>
      </c>
      <c r="I121" s="467">
        <v>1</v>
      </c>
      <c r="J121" s="427">
        <v>1800000</v>
      </c>
      <c r="K121" s="685">
        <f>+J121*I121</f>
        <v>1800000</v>
      </c>
    </row>
    <row r="122" spans="1:11" s="425" customFormat="1" ht="12.75" x14ac:dyDescent="0.2">
      <c r="A122" s="2017"/>
      <c r="B122" s="568" t="s">
        <v>713</v>
      </c>
      <c r="C122" s="456">
        <v>42767</v>
      </c>
      <c r="D122" s="456">
        <v>42916</v>
      </c>
      <c r="E122" s="591" t="s">
        <v>64</v>
      </c>
      <c r="F122" s="458" t="s">
        <v>709</v>
      </c>
      <c r="G122" s="460" t="s">
        <v>41</v>
      </c>
      <c r="H122" s="467" t="s">
        <v>29</v>
      </c>
      <c r="I122" s="467">
        <v>2</v>
      </c>
      <c r="J122" s="427">
        <v>4000000</v>
      </c>
      <c r="K122" s="685">
        <f t="shared" si="3"/>
        <v>8000000</v>
      </c>
    </row>
    <row r="123" spans="1:11" s="425" customFormat="1" ht="12.75" x14ac:dyDescent="0.2">
      <c r="A123" s="2017"/>
      <c r="B123" s="568" t="s">
        <v>713</v>
      </c>
      <c r="C123" s="456">
        <v>42917</v>
      </c>
      <c r="D123" s="456">
        <v>43069</v>
      </c>
      <c r="E123" s="591" t="s">
        <v>64</v>
      </c>
      <c r="F123" s="458" t="s">
        <v>709</v>
      </c>
      <c r="G123" s="460" t="s">
        <v>41</v>
      </c>
      <c r="H123" s="467" t="s">
        <v>29</v>
      </c>
      <c r="I123" s="467">
        <v>2</v>
      </c>
      <c r="J123" s="427">
        <v>4000000</v>
      </c>
      <c r="K123" s="685">
        <f t="shared" si="3"/>
        <v>8000000</v>
      </c>
    </row>
    <row r="124" spans="1:11" s="425" customFormat="1" ht="12.75" x14ac:dyDescent="0.2">
      <c r="A124" s="2017"/>
      <c r="B124" s="568" t="s">
        <v>714</v>
      </c>
      <c r="C124" s="456">
        <v>42767</v>
      </c>
      <c r="D124" s="456">
        <v>42916</v>
      </c>
      <c r="E124" s="591" t="s">
        <v>64</v>
      </c>
      <c r="F124" s="458" t="s">
        <v>709</v>
      </c>
      <c r="G124" s="460" t="s">
        <v>41</v>
      </c>
      <c r="H124" s="467" t="s">
        <v>29</v>
      </c>
      <c r="I124" s="467">
        <v>2</v>
      </c>
      <c r="J124" s="427">
        <v>2500000</v>
      </c>
      <c r="K124" s="685">
        <f t="shared" si="3"/>
        <v>5000000</v>
      </c>
    </row>
    <row r="125" spans="1:11" s="425" customFormat="1" ht="15.75" customHeight="1" thickBot="1" x14ac:dyDescent="0.25">
      <c r="A125" s="2044"/>
      <c r="B125" s="606" t="s">
        <v>714</v>
      </c>
      <c r="C125" s="429">
        <v>42917</v>
      </c>
      <c r="D125" s="429">
        <v>43069</v>
      </c>
      <c r="E125" s="592" t="s">
        <v>64</v>
      </c>
      <c r="F125" s="468" t="s">
        <v>709</v>
      </c>
      <c r="G125" s="428" t="s">
        <v>41</v>
      </c>
      <c r="H125" s="469" t="s">
        <v>29</v>
      </c>
      <c r="I125" s="469">
        <v>2</v>
      </c>
      <c r="J125" s="431">
        <v>2500000</v>
      </c>
      <c r="K125" s="686">
        <f t="shared" si="3"/>
        <v>5000000</v>
      </c>
    </row>
    <row r="126" spans="1:11" s="425" customFormat="1" ht="15.95" customHeight="1" thickBot="1" x14ac:dyDescent="0.25">
      <c r="A126" s="2011" t="s">
        <v>1732</v>
      </c>
      <c r="B126" s="2012"/>
      <c r="C126" s="2012"/>
      <c r="D126" s="2012"/>
      <c r="E126" s="2012"/>
      <c r="F126" s="2013"/>
      <c r="G126" s="2014"/>
      <c r="H126" s="2014"/>
      <c r="I126" s="2014"/>
      <c r="J126" s="2014"/>
      <c r="K126" s="2015"/>
    </row>
    <row r="127" spans="1:11" s="425" customFormat="1" ht="25.5" x14ac:dyDescent="0.2">
      <c r="A127" s="2050" t="s">
        <v>1729</v>
      </c>
      <c r="B127" s="607" t="s">
        <v>715</v>
      </c>
      <c r="C127" s="501">
        <v>42786</v>
      </c>
      <c r="D127" s="502">
        <v>43099</v>
      </c>
      <c r="E127" s="503" t="s">
        <v>716</v>
      </c>
      <c r="F127" s="623" t="s">
        <v>717</v>
      </c>
      <c r="G127" s="489" t="s">
        <v>21</v>
      </c>
      <c r="H127" s="471" t="s">
        <v>55</v>
      </c>
      <c r="I127" s="471">
        <v>1</v>
      </c>
      <c r="J127" s="472">
        <v>10000000</v>
      </c>
      <c r="K127" s="695">
        <f>+J127*I127</f>
        <v>10000000</v>
      </c>
    </row>
    <row r="128" spans="1:11" s="425" customFormat="1" ht="26.25" thickBot="1" x14ac:dyDescent="0.25">
      <c r="A128" s="2056"/>
      <c r="B128" s="568" t="s">
        <v>715</v>
      </c>
      <c r="C128" s="511">
        <v>42786</v>
      </c>
      <c r="D128" s="512">
        <v>43099</v>
      </c>
      <c r="E128" s="513" t="s">
        <v>716</v>
      </c>
      <c r="F128" s="572" t="s">
        <v>718</v>
      </c>
      <c r="G128" s="444" t="s">
        <v>21</v>
      </c>
      <c r="H128" s="447" t="s">
        <v>55</v>
      </c>
      <c r="I128" s="447">
        <v>1</v>
      </c>
      <c r="J128" s="448">
        <v>10000000</v>
      </c>
      <c r="K128" s="700">
        <f>+J128*I128</f>
        <v>10000000</v>
      </c>
    </row>
    <row r="129" spans="1:11" s="425" customFormat="1" ht="31.5" customHeight="1" x14ac:dyDescent="0.2">
      <c r="A129" s="2026" t="s">
        <v>1733</v>
      </c>
      <c r="B129" s="738" t="s">
        <v>719</v>
      </c>
      <c r="C129" s="451">
        <v>42750</v>
      </c>
      <c r="D129" s="451">
        <v>42931</v>
      </c>
      <c r="E129" s="620"/>
      <c r="F129" s="634"/>
      <c r="G129" s="525"/>
      <c r="H129" s="526"/>
      <c r="I129" s="526"/>
      <c r="J129" s="527"/>
      <c r="K129" s="739"/>
    </row>
    <row r="130" spans="1:11" s="425" customFormat="1" ht="111" customHeight="1" x14ac:dyDescent="0.2">
      <c r="A130" s="2027"/>
      <c r="B130" s="597" t="s">
        <v>720</v>
      </c>
      <c r="C130" s="456">
        <v>42750</v>
      </c>
      <c r="D130" s="456">
        <v>42931</v>
      </c>
      <c r="E130" s="616" t="s">
        <v>721</v>
      </c>
      <c r="F130" s="566" t="s">
        <v>722</v>
      </c>
      <c r="G130" s="473" t="s">
        <v>21</v>
      </c>
      <c r="H130" s="519" t="s">
        <v>111</v>
      </c>
      <c r="I130" s="474">
        <v>6</v>
      </c>
      <c r="J130" s="475">
        <v>2000000</v>
      </c>
      <c r="K130" s="696">
        <f t="shared" ref="K130:K144" si="4">+J130*I130</f>
        <v>12000000</v>
      </c>
    </row>
    <row r="131" spans="1:11" s="425" customFormat="1" ht="66" customHeight="1" x14ac:dyDescent="0.2">
      <c r="A131" s="2027"/>
      <c r="B131" s="598" t="s">
        <v>723</v>
      </c>
      <c r="C131" s="456">
        <v>42750</v>
      </c>
      <c r="D131" s="456">
        <v>42931</v>
      </c>
      <c r="E131" s="616" t="s">
        <v>724</v>
      </c>
      <c r="F131" s="566" t="s">
        <v>725</v>
      </c>
      <c r="G131" s="473" t="s">
        <v>54</v>
      </c>
      <c r="H131" s="519" t="s">
        <v>111</v>
      </c>
      <c r="I131" s="474">
        <v>2</v>
      </c>
      <c r="J131" s="475">
        <v>4700000</v>
      </c>
      <c r="K131" s="696">
        <f t="shared" si="4"/>
        <v>9400000</v>
      </c>
    </row>
    <row r="132" spans="1:11" s="425" customFormat="1" ht="165.75" x14ac:dyDescent="0.2">
      <c r="A132" s="2027"/>
      <c r="B132" s="599" t="s">
        <v>726</v>
      </c>
      <c r="C132" s="456">
        <v>42750</v>
      </c>
      <c r="D132" s="456">
        <v>42931</v>
      </c>
      <c r="E132" s="616" t="s">
        <v>727</v>
      </c>
      <c r="F132" s="625" t="s">
        <v>1783</v>
      </c>
      <c r="G132" s="495" t="s">
        <v>54</v>
      </c>
      <c r="H132" s="519" t="s">
        <v>111</v>
      </c>
      <c r="I132" s="474">
        <v>2</v>
      </c>
      <c r="J132" s="475">
        <v>25000000</v>
      </c>
      <c r="K132" s="696">
        <f t="shared" si="4"/>
        <v>50000000</v>
      </c>
    </row>
    <row r="133" spans="1:11" s="425" customFormat="1" ht="25.5" x14ac:dyDescent="0.2">
      <c r="A133" s="2027"/>
      <c r="B133" s="599" t="s">
        <v>728</v>
      </c>
      <c r="C133" s="456">
        <v>42750</v>
      </c>
      <c r="D133" s="456">
        <v>42931</v>
      </c>
      <c r="E133" s="616" t="s">
        <v>729</v>
      </c>
      <c r="F133" s="626" t="s">
        <v>1730</v>
      </c>
      <c r="G133" s="495" t="s">
        <v>54</v>
      </c>
      <c r="H133" s="519" t="s">
        <v>111</v>
      </c>
      <c r="I133" s="474">
        <v>2</v>
      </c>
      <c r="J133" s="475">
        <v>6744000</v>
      </c>
      <c r="K133" s="696">
        <f t="shared" si="4"/>
        <v>13488000</v>
      </c>
    </row>
    <row r="134" spans="1:11" s="425" customFormat="1" ht="63.75" x14ac:dyDescent="0.2">
      <c r="A134" s="2027"/>
      <c r="B134" s="599" t="s">
        <v>728</v>
      </c>
      <c r="C134" s="456">
        <v>42750</v>
      </c>
      <c r="D134" s="456">
        <v>42931</v>
      </c>
      <c r="E134" s="598" t="s">
        <v>729</v>
      </c>
      <c r="F134" s="566" t="s">
        <v>730</v>
      </c>
      <c r="G134" s="499" t="s">
        <v>54</v>
      </c>
      <c r="H134" s="519" t="s">
        <v>111</v>
      </c>
      <c r="I134" s="474">
        <v>1</v>
      </c>
      <c r="J134" s="475">
        <v>11652000</v>
      </c>
      <c r="K134" s="696">
        <f t="shared" si="4"/>
        <v>11652000</v>
      </c>
    </row>
    <row r="135" spans="1:11" s="425" customFormat="1" ht="25.5" x14ac:dyDescent="0.2">
      <c r="A135" s="2027"/>
      <c r="B135" s="599" t="s">
        <v>728</v>
      </c>
      <c r="C135" s="456">
        <v>42750</v>
      </c>
      <c r="D135" s="456">
        <v>42931</v>
      </c>
      <c r="E135" s="599" t="s">
        <v>729</v>
      </c>
      <c r="F135" s="565" t="s">
        <v>731</v>
      </c>
      <c r="G135" s="460" t="s">
        <v>54</v>
      </c>
      <c r="H135" s="519" t="s">
        <v>111</v>
      </c>
      <c r="I135" s="474">
        <v>25</v>
      </c>
      <c r="J135" s="475">
        <v>2600000</v>
      </c>
      <c r="K135" s="696">
        <f t="shared" si="4"/>
        <v>65000000</v>
      </c>
    </row>
    <row r="136" spans="1:11" s="425" customFormat="1" ht="38.25" x14ac:dyDescent="0.2">
      <c r="A136" s="2027"/>
      <c r="B136" s="599" t="s">
        <v>732</v>
      </c>
      <c r="C136" s="456">
        <v>42750</v>
      </c>
      <c r="D136" s="456">
        <v>42931</v>
      </c>
      <c r="E136" s="597" t="s">
        <v>733</v>
      </c>
      <c r="F136" s="625" t="s">
        <v>1780</v>
      </c>
      <c r="G136" s="460" t="s">
        <v>90</v>
      </c>
      <c r="H136" s="519" t="s">
        <v>111</v>
      </c>
      <c r="I136" s="474">
        <v>2</v>
      </c>
      <c r="J136" s="475">
        <v>6659000</v>
      </c>
      <c r="K136" s="696">
        <f t="shared" si="4"/>
        <v>13318000</v>
      </c>
    </row>
    <row r="137" spans="1:11" s="425" customFormat="1" ht="38.25" x14ac:dyDescent="0.2">
      <c r="A137" s="2027"/>
      <c r="B137" s="599" t="s">
        <v>732</v>
      </c>
      <c r="C137" s="456">
        <v>42750</v>
      </c>
      <c r="D137" s="456">
        <v>42931</v>
      </c>
      <c r="E137" s="597" t="s">
        <v>733</v>
      </c>
      <c r="F137" s="625" t="s">
        <v>1781</v>
      </c>
      <c r="G137" s="495" t="s">
        <v>90</v>
      </c>
      <c r="H137" s="519" t="s">
        <v>111</v>
      </c>
      <c r="I137" s="474">
        <v>2</v>
      </c>
      <c r="J137" s="475">
        <v>5889000</v>
      </c>
      <c r="K137" s="696">
        <f t="shared" si="4"/>
        <v>11778000</v>
      </c>
    </row>
    <row r="138" spans="1:11" s="425" customFormat="1" ht="25.5" x14ac:dyDescent="0.2">
      <c r="A138" s="2027"/>
      <c r="B138" s="599" t="s">
        <v>732</v>
      </c>
      <c r="C138" s="456">
        <v>42750</v>
      </c>
      <c r="D138" s="456">
        <v>42931</v>
      </c>
      <c r="E138" s="597" t="s">
        <v>733</v>
      </c>
      <c r="F138" s="625" t="s">
        <v>1782</v>
      </c>
      <c r="G138" s="495" t="s">
        <v>90</v>
      </c>
      <c r="H138" s="519" t="s">
        <v>111</v>
      </c>
      <c r="I138" s="474">
        <v>2</v>
      </c>
      <c r="J138" s="475">
        <v>1485702</v>
      </c>
      <c r="K138" s="696">
        <f t="shared" si="4"/>
        <v>2971404</v>
      </c>
    </row>
    <row r="139" spans="1:11" s="425" customFormat="1" ht="38.25" x14ac:dyDescent="0.2">
      <c r="A139" s="2027"/>
      <c r="B139" s="599" t="s">
        <v>732</v>
      </c>
      <c r="C139" s="456">
        <v>42750</v>
      </c>
      <c r="D139" s="456">
        <v>42931</v>
      </c>
      <c r="E139" s="597" t="s">
        <v>733</v>
      </c>
      <c r="F139" s="625" t="s">
        <v>734</v>
      </c>
      <c r="G139" s="495" t="s">
        <v>90</v>
      </c>
      <c r="H139" s="519" t="s">
        <v>111</v>
      </c>
      <c r="I139" s="474">
        <v>2</v>
      </c>
      <c r="J139" s="475">
        <v>2459800</v>
      </c>
      <c r="K139" s="696">
        <f t="shared" si="4"/>
        <v>4919600</v>
      </c>
    </row>
    <row r="140" spans="1:11" s="425" customFormat="1" ht="38.25" x14ac:dyDescent="0.2">
      <c r="A140" s="2027"/>
      <c r="B140" s="599" t="s">
        <v>732</v>
      </c>
      <c r="C140" s="456">
        <v>42750</v>
      </c>
      <c r="D140" s="456">
        <v>42931</v>
      </c>
      <c r="E140" s="580" t="s">
        <v>735</v>
      </c>
      <c r="F140" s="627" t="s">
        <v>1779</v>
      </c>
      <c r="G140" s="495" t="s">
        <v>89</v>
      </c>
      <c r="H140" s="519" t="s">
        <v>111</v>
      </c>
      <c r="I140" s="474">
        <v>4</v>
      </c>
      <c r="J140" s="475">
        <v>294950</v>
      </c>
      <c r="K140" s="696">
        <f t="shared" si="4"/>
        <v>1179800</v>
      </c>
    </row>
    <row r="141" spans="1:11" s="425" customFormat="1" ht="38.25" x14ac:dyDescent="0.2">
      <c r="A141" s="2027"/>
      <c r="B141" s="599" t="s">
        <v>732</v>
      </c>
      <c r="C141" s="456">
        <v>42750</v>
      </c>
      <c r="D141" s="456">
        <v>42931</v>
      </c>
      <c r="E141" s="599" t="s">
        <v>735</v>
      </c>
      <c r="F141" s="625" t="s">
        <v>1778</v>
      </c>
      <c r="G141" s="495" t="s">
        <v>89</v>
      </c>
      <c r="H141" s="519" t="s">
        <v>111</v>
      </c>
      <c r="I141" s="474">
        <v>2</v>
      </c>
      <c r="J141" s="475">
        <v>698220</v>
      </c>
      <c r="K141" s="696">
        <f t="shared" si="4"/>
        <v>1396440</v>
      </c>
    </row>
    <row r="142" spans="1:11" s="425" customFormat="1" ht="38.25" x14ac:dyDescent="0.2">
      <c r="A142" s="2027"/>
      <c r="B142" s="599" t="s">
        <v>732</v>
      </c>
      <c r="C142" s="456">
        <v>42750</v>
      </c>
      <c r="D142" s="456">
        <v>42931</v>
      </c>
      <c r="E142" s="599" t="s">
        <v>733</v>
      </c>
      <c r="F142" s="565" t="s">
        <v>736</v>
      </c>
      <c r="G142" s="495" t="s">
        <v>90</v>
      </c>
      <c r="H142" s="519" t="s">
        <v>111</v>
      </c>
      <c r="I142" s="474">
        <v>2</v>
      </c>
      <c r="J142" s="475">
        <v>12200000</v>
      </c>
      <c r="K142" s="696">
        <f t="shared" si="4"/>
        <v>24400000</v>
      </c>
    </row>
    <row r="143" spans="1:11" s="425" customFormat="1" ht="165.75" x14ac:dyDescent="0.2">
      <c r="A143" s="2027"/>
      <c r="B143" s="599" t="s">
        <v>726</v>
      </c>
      <c r="C143" s="456">
        <v>42750</v>
      </c>
      <c r="D143" s="456">
        <v>42931</v>
      </c>
      <c r="E143" s="597" t="s">
        <v>737</v>
      </c>
      <c r="F143" s="565" t="s">
        <v>1777</v>
      </c>
      <c r="G143" s="495" t="s">
        <v>89</v>
      </c>
      <c r="H143" s="519" t="s">
        <v>111</v>
      </c>
      <c r="I143" s="474">
        <v>1</v>
      </c>
      <c r="J143" s="475">
        <v>9000000</v>
      </c>
      <c r="K143" s="696">
        <f t="shared" si="4"/>
        <v>9000000</v>
      </c>
    </row>
    <row r="144" spans="1:11" s="425" customFormat="1" ht="76.5" x14ac:dyDescent="0.2">
      <c r="A144" s="2027"/>
      <c r="B144" s="599" t="s">
        <v>732</v>
      </c>
      <c r="C144" s="456">
        <v>42750</v>
      </c>
      <c r="D144" s="456">
        <v>42931</v>
      </c>
      <c r="E144" s="599" t="s">
        <v>733</v>
      </c>
      <c r="F144" s="565" t="s">
        <v>738</v>
      </c>
      <c r="G144" s="495" t="s">
        <v>90</v>
      </c>
      <c r="H144" s="519" t="s">
        <v>111</v>
      </c>
      <c r="I144" s="474">
        <v>1</v>
      </c>
      <c r="J144" s="475">
        <v>30000000</v>
      </c>
      <c r="K144" s="696">
        <f t="shared" si="4"/>
        <v>30000000</v>
      </c>
    </row>
    <row r="145" spans="1:11" s="425" customFormat="1" ht="12.75" x14ac:dyDescent="0.2">
      <c r="A145" s="2027"/>
      <c r="B145" s="500" t="s">
        <v>739</v>
      </c>
      <c r="C145" s="456">
        <v>42750</v>
      </c>
      <c r="D145" s="456">
        <v>42931</v>
      </c>
      <c r="E145" s="508" t="s">
        <v>511</v>
      </c>
      <c r="F145" s="623" t="s">
        <v>740</v>
      </c>
      <c r="G145" s="473" t="s">
        <v>92</v>
      </c>
      <c r="H145" s="474" t="s">
        <v>338</v>
      </c>
      <c r="I145" s="474">
        <v>1</v>
      </c>
      <c r="J145" s="475">
        <v>3000000</v>
      </c>
      <c r="K145" s="696">
        <f>+J145*I145</f>
        <v>3000000</v>
      </c>
    </row>
    <row r="146" spans="1:11" s="425" customFormat="1" ht="13.5" thickBot="1" x14ac:dyDescent="0.25">
      <c r="A146" s="2028"/>
      <c r="B146" s="596" t="s">
        <v>741</v>
      </c>
      <c r="C146" s="429">
        <v>42750</v>
      </c>
      <c r="D146" s="429">
        <v>42931</v>
      </c>
      <c r="E146" s="595" t="s">
        <v>742</v>
      </c>
      <c r="F146" s="571"/>
      <c r="G146" s="439"/>
      <c r="H146" s="442"/>
      <c r="I146" s="442"/>
      <c r="J146" s="443"/>
      <c r="K146" s="740">
        <f>+J146*I146</f>
        <v>0</v>
      </c>
    </row>
    <row r="147" spans="1:11" s="425" customFormat="1" ht="26.25" customHeight="1" x14ac:dyDescent="0.2">
      <c r="A147" s="2113" t="s">
        <v>1734</v>
      </c>
      <c r="B147" s="500" t="s">
        <v>743</v>
      </c>
      <c r="C147" s="501">
        <v>42767</v>
      </c>
      <c r="D147" s="502">
        <v>42795</v>
      </c>
      <c r="E147" s="503" t="s">
        <v>744</v>
      </c>
      <c r="F147" s="628" t="s">
        <v>745</v>
      </c>
      <c r="G147" s="605" t="s">
        <v>70</v>
      </c>
      <c r="H147" s="766" t="s">
        <v>29</v>
      </c>
      <c r="I147" s="506">
        <v>3</v>
      </c>
      <c r="J147" s="424">
        <f>4*3000</f>
        <v>12000</v>
      </c>
      <c r="K147" s="737">
        <f>+J147*I147</f>
        <v>36000</v>
      </c>
    </row>
    <row r="148" spans="1:11" s="425" customFormat="1" ht="25.5" x14ac:dyDescent="0.2">
      <c r="A148" s="2113"/>
      <c r="B148" s="507" t="s">
        <v>746</v>
      </c>
      <c r="C148" s="493">
        <v>42796</v>
      </c>
      <c r="D148" s="494">
        <v>42827</v>
      </c>
      <c r="E148" s="508" t="s">
        <v>747</v>
      </c>
      <c r="F148" s="629" t="s">
        <v>748</v>
      </c>
      <c r="G148" s="605" t="s">
        <v>70</v>
      </c>
      <c r="H148" s="505" t="s">
        <v>29</v>
      </c>
      <c r="I148" s="509">
        <v>5</v>
      </c>
      <c r="J148" s="427">
        <f>8.15*3000</f>
        <v>24450</v>
      </c>
      <c r="K148" s="697">
        <f>+J148*I148</f>
        <v>122250</v>
      </c>
    </row>
    <row r="149" spans="1:11" s="425" customFormat="1" ht="12.75" x14ac:dyDescent="0.2">
      <c r="A149" s="2113"/>
      <c r="B149" s="510" t="s">
        <v>749</v>
      </c>
      <c r="C149" s="511">
        <v>42828</v>
      </c>
      <c r="D149" s="512">
        <v>42859</v>
      </c>
      <c r="E149" s="513" t="s">
        <v>750</v>
      </c>
      <c r="F149" s="629" t="s">
        <v>751</v>
      </c>
      <c r="G149" s="605" t="s">
        <v>70</v>
      </c>
      <c r="H149" s="505" t="s">
        <v>29</v>
      </c>
      <c r="I149" s="509">
        <v>1</v>
      </c>
      <c r="J149" s="427">
        <f>5.45*3000</f>
        <v>16350</v>
      </c>
      <c r="K149" s="697">
        <f>+J149*I149</f>
        <v>16350</v>
      </c>
    </row>
    <row r="150" spans="1:11" s="425" customFormat="1" ht="25.5" x14ac:dyDescent="0.2">
      <c r="A150" s="2113"/>
      <c r="B150" s="510" t="s">
        <v>752</v>
      </c>
      <c r="C150" s="600">
        <v>42860</v>
      </c>
      <c r="D150" s="600">
        <v>42887</v>
      </c>
      <c r="E150" s="608" t="s">
        <v>753</v>
      </c>
      <c r="F150" s="630" t="s">
        <v>754</v>
      </c>
      <c r="G150" s="605" t="s">
        <v>70</v>
      </c>
      <c r="H150" s="505" t="s">
        <v>29</v>
      </c>
      <c r="I150" s="509">
        <v>1</v>
      </c>
      <c r="J150" s="427">
        <f>14.66*3000</f>
        <v>43980</v>
      </c>
      <c r="K150" s="697">
        <f t="shared" ref="K150:K205" si="5">+J150*I150</f>
        <v>43980</v>
      </c>
    </row>
    <row r="151" spans="1:11" s="425" customFormat="1" ht="12.75" x14ac:dyDescent="0.2">
      <c r="A151" s="2113"/>
      <c r="B151" s="510" t="s">
        <v>752</v>
      </c>
      <c r="C151" s="600">
        <v>42860</v>
      </c>
      <c r="D151" s="600">
        <v>42887</v>
      </c>
      <c r="E151" s="608" t="s">
        <v>753</v>
      </c>
      <c r="F151" s="629" t="s">
        <v>755</v>
      </c>
      <c r="G151" s="605" t="s">
        <v>70</v>
      </c>
      <c r="H151" s="505" t="s">
        <v>29</v>
      </c>
      <c r="I151" s="509">
        <v>1</v>
      </c>
      <c r="J151" s="427">
        <f>7.32*3000</f>
        <v>21960</v>
      </c>
      <c r="K151" s="697">
        <f t="shared" si="5"/>
        <v>21960</v>
      </c>
    </row>
    <row r="152" spans="1:11" s="425" customFormat="1" ht="12.75" x14ac:dyDescent="0.2">
      <c r="A152" s="2113"/>
      <c r="B152" s="510" t="s">
        <v>752</v>
      </c>
      <c r="C152" s="600">
        <v>42860</v>
      </c>
      <c r="D152" s="600">
        <v>42887</v>
      </c>
      <c r="E152" s="608" t="s">
        <v>753</v>
      </c>
      <c r="F152" s="629" t="s">
        <v>756</v>
      </c>
      <c r="G152" s="605" t="s">
        <v>70</v>
      </c>
      <c r="H152" s="505" t="s">
        <v>29</v>
      </c>
      <c r="I152" s="509">
        <v>2</v>
      </c>
      <c r="J152" s="427">
        <f>49.9*3000</f>
        <v>149700</v>
      </c>
      <c r="K152" s="697">
        <f>+J152*I152</f>
        <v>299400</v>
      </c>
    </row>
    <row r="153" spans="1:11" s="425" customFormat="1" ht="12.75" x14ac:dyDescent="0.2">
      <c r="A153" s="2113"/>
      <c r="B153" s="510" t="s">
        <v>752</v>
      </c>
      <c r="C153" s="600">
        <v>42860</v>
      </c>
      <c r="D153" s="600">
        <v>42887</v>
      </c>
      <c r="E153" s="608" t="s">
        <v>753</v>
      </c>
      <c r="F153" s="629" t="s">
        <v>757</v>
      </c>
      <c r="G153" s="605" t="s">
        <v>70</v>
      </c>
      <c r="H153" s="505" t="s">
        <v>29</v>
      </c>
      <c r="I153" s="509">
        <v>2</v>
      </c>
      <c r="J153" s="427">
        <f>15.62*3000</f>
        <v>46860</v>
      </c>
      <c r="K153" s="697">
        <f>+J153*I153</f>
        <v>93720</v>
      </c>
    </row>
    <row r="154" spans="1:11" s="425" customFormat="1" ht="12.75" x14ac:dyDescent="0.2">
      <c r="A154" s="2113"/>
      <c r="B154" s="510" t="s">
        <v>752</v>
      </c>
      <c r="C154" s="600">
        <v>42860</v>
      </c>
      <c r="D154" s="600">
        <v>42887</v>
      </c>
      <c r="E154" s="608" t="s">
        <v>753</v>
      </c>
      <c r="F154" s="629" t="s">
        <v>758</v>
      </c>
      <c r="G154" s="605" t="s">
        <v>70</v>
      </c>
      <c r="H154" s="505" t="s">
        <v>29</v>
      </c>
      <c r="I154" s="509">
        <v>5</v>
      </c>
      <c r="J154" s="427">
        <v>0</v>
      </c>
      <c r="K154" s="697">
        <f t="shared" si="5"/>
        <v>0</v>
      </c>
    </row>
    <row r="155" spans="1:11" s="425" customFormat="1" ht="25.5" x14ac:dyDescent="0.2">
      <c r="A155" s="2113"/>
      <c r="B155" s="510" t="s">
        <v>752</v>
      </c>
      <c r="C155" s="600">
        <v>42860</v>
      </c>
      <c r="D155" s="600">
        <v>42887</v>
      </c>
      <c r="E155" s="608" t="s">
        <v>753</v>
      </c>
      <c r="F155" s="630" t="s">
        <v>759</v>
      </c>
      <c r="G155" s="605" t="s">
        <v>70</v>
      </c>
      <c r="H155" s="505" t="s">
        <v>29</v>
      </c>
      <c r="I155" s="509">
        <v>2</v>
      </c>
      <c r="J155" s="427">
        <f>3.72*3000</f>
        <v>11160</v>
      </c>
      <c r="K155" s="697">
        <f t="shared" si="5"/>
        <v>22320</v>
      </c>
    </row>
    <row r="156" spans="1:11" s="425" customFormat="1" ht="12.75" x14ac:dyDescent="0.2">
      <c r="A156" s="2113"/>
      <c r="B156" s="510" t="s">
        <v>752</v>
      </c>
      <c r="C156" s="600">
        <v>42860</v>
      </c>
      <c r="D156" s="600">
        <v>42887</v>
      </c>
      <c r="E156" s="608" t="s">
        <v>753</v>
      </c>
      <c r="F156" s="629" t="s">
        <v>760</v>
      </c>
      <c r="G156" s="605" t="s">
        <v>70</v>
      </c>
      <c r="H156" s="505" t="s">
        <v>29</v>
      </c>
      <c r="I156" s="509">
        <v>5</v>
      </c>
      <c r="J156" s="427">
        <f>10.95*3000</f>
        <v>32850</v>
      </c>
      <c r="K156" s="697">
        <f t="shared" si="5"/>
        <v>164250</v>
      </c>
    </row>
    <row r="157" spans="1:11" s="425" customFormat="1" ht="12.75" x14ac:dyDescent="0.2">
      <c r="A157" s="2113"/>
      <c r="B157" s="510" t="s">
        <v>752</v>
      </c>
      <c r="C157" s="600">
        <v>42860</v>
      </c>
      <c r="D157" s="600">
        <v>42887</v>
      </c>
      <c r="E157" s="608" t="s">
        <v>753</v>
      </c>
      <c r="F157" s="630" t="s">
        <v>761</v>
      </c>
      <c r="G157" s="605" t="s">
        <v>70</v>
      </c>
      <c r="H157" s="505" t="s">
        <v>29</v>
      </c>
      <c r="I157" s="476"/>
      <c r="J157" s="427">
        <v>0</v>
      </c>
      <c r="K157" s="697">
        <f t="shared" si="5"/>
        <v>0</v>
      </c>
    </row>
    <row r="158" spans="1:11" s="425" customFormat="1" ht="12.75" x14ac:dyDescent="0.2">
      <c r="A158" s="2113"/>
      <c r="B158" s="510" t="s">
        <v>752</v>
      </c>
      <c r="C158" s="600">
        <v>42860</v>
      </c>
      <c r="D158" s="600">
        <v>42887</v>
      </c>
      <c r="E158" s="608" t="s">
        <v>753</v>
      </c>
      <c r="F158" s="629" t="s">
        <v>762</v>
      </c>
      <c r="G158" s="605" t="s">
        <v>70</v>
      </c>
      <c r="H158" s="505" t="s">
        <v>29</v>
      </c>
      <c r="I158" s="509">
        <v>1</v>
      </c>
      <c r="J158" s="427">
        <f>59.5*3000</f>
        <v>178500</v>
      </c>
      <c r="K158" s="697">
        <f t="shared" si="5"/>
        <v>178500</v>
      </c>
    </row>
    <row r="159" spans="1:11" s="425" customFormat="1" ht="12.75" x14ac:dyDescent="0.2">
      <c r="A159" s="2113"/>
      <c r="B159" s="510" t="s">
        <v>752</v>
      </c>
      <c r="C159" s="600">
        <v>42860</v>
      </c>
      <c r="D159" s="600">
        <v>42887</v>
      </c>
      <c r="E159" s="608" t="s">
        <v>753</v>
      </c>
      <c r="F159" s="629" t="s">
        <v>763</v>
      </c>
      <c r="G159" s="605" t="s">
        <v>70</v>
      </c>
      <c r="H159" s="505" t="s">
        <v>29</v>
      </c>
      <c r="I159" s="509">
        <v>1</v>
      </c>
      <c r="J159" s="427">
        <f>8.95*3000</f>
        <v>26849.999999999996</v>
      </c>
      <c r="K159" s="697">
        <f t="shared" si="5"/>
        <v>26849.999999999996</v>
      </c>
    </row>
    <row r="160" spans="1:11" s="425" customFormat="1" ht="12.75" x14ac:dyDescent="0.2">
      <c r="A160" s="2113"/>
      <c r="B160" s="510" t="s">
        <v>752</v>
      </c>
      <c r="C160" s="600">
        <v>42860</v>
      </c>
      <c r="D160" s="600">
        <v>42887</v>
      </c>
      <c r="E160" s="608" t="s">
        <v>753</v>
      </c>
      <c r="F160" s="629" t="s">
        <v>764</v>
      </c>
      <c r="G160" s="605" t="s">
        <v>70</v>
      </c>
      <c r="H160" s="505" t="s">
        <v>29</v>
      </c>
      <c r="I160" s="509">
        <v>1</v>
      </c>
      <c r="J160" s="427">
        <f>5.29*3000</f>
        <v>15870</v>
      </c>
      <c r="K160" s="697">
        <f t="shared" si="5"/>
        <v>15870</v>
      </c>
    </row>
    <row r="161" spans="1:11" s="425" customFormat="1" ht="12.75" x14ac:dyDescent="0.2">
      <c r="A161" s="2113"/>
      <c r="B161" s="510" t="s">
        <v>752</v>
      </c>
      <c r="C161" s="600">
        <v>42860</v>
      </c>
      <c r="D161" s="600">
        <v>42887</v>
      </c>
      <c r="E161" s="608" t="s">
        <v>753</v>
      </c>
      <c r="F161" s="629" t="s">
        <v>765</v>
      </c>
      <c r="G161" s="605" t="s">
        <v>70</v>
      </c>
      <c r="H161" s="505" t="s">
        <v>29</v>
      </c>
      <c r="I161" s="509">
        <v>1</v>
      </c>
      <c r="J161" s="427">
        <f>4.17*3000</f>
        <v>12510</v>
      </c>
      <c r="K161" s="697">
        <f t="shared" si="5"/>
        <v>12510</v>
      </c>
    </row>
    <row r="162" spans="1:11" s="425" customFormat="1" ht="12.75" x14ac:dyDescent="0.2">
      <c r="A162" s="2113"/>
      <c r="B162" s="510" t="s">
        <v>752</v>
      </c>
      <c r="C162" s="600">
        <v>42860</v>
      </c>
      <c r="D162" s="600">
        <v>42887</v>
      </c>
      <c r="E162" s="608" t="s">
        <v>753</v>
      </c>
      <c r="F162" s="629" t="s">
        <v>766</v>
      </c>
      <c r="G162" s="605" t="s">
        <v>70</v>
      </c>
      <c r="H162" s="505" t="s">
        <v>29</v>
      </c>
      <c r="I162" s="509">
        <v>1</v>
      </c>
      <c r="J162" s="427">
        <f>7.28*3000</f>
        <v>21840</v>
      </c>
      <c r="K162" s="697">
        <f t="shared" si="5"/>
        <v>21840</v>
      </c>
    </row>
    <row r="163" spans="1:11" s="425" customFormat="1" ht="12.75" x14ac:dyDescent="0.2">
      <c r="A163" s="2113"/>
      <c r="B163" s="510" t="s">
        <v>752</v>
      </c>
      <c r="C163" s="600">
        <v>42860</v>
      </c>
      <c r="D163" s="600">
        <v>42887</v>
      </c>
      <c r="E163" s="608" t="s">
        <v>753</v>
      </c>
      <c r="F163" s="631" t="s">
        <v>767</v>
      </c>
      <c r="G163" s="605" t="s">
        <v>70</v>
      </c>
      <c r="H163" s="505" t="s">
        <v>29</v>
      </c>
      <c r="I163" s="514">
        <v>1</v>
      </c>
      <c r="J163" s="427">
        <f>5.29*3000</f>
        <v>15870</v>
      </c>
      <c r="K163" s="697">
        <f t="shared" si="5"/>
        <v>15870</v>
      </c>
    </row>
    <row r="164" spans="1:11" s="425" customFormat="1" ht="12.75" x14ac:dyDescent="0.2">
      <c r="A164" s="2113"/>
      <c r="B164" s="510" t="s">
        <v>752</v>
      </c>
      <c r="C164" s="600">
        <v>42860</v>
      </c>
      <c r="D164" s="600">
        <v>42887</v>
      </c>
      <c r="E164" s="608" t="s">
        <v>753</v>
      </c>
      <c r="F164" s="631" t="s">
        <v>768</v>
      </c>
      <c r="G164" s="605" t="s">
        <v>70</v>
      </c>
      <c r="H164" s="505" t="s">
        <v>29</v>
      </c>
      <c r="I164" s="514">
        <v>1</v>
      </c>
      <c r="J164" s="427">
        <f>3.07*3000</f>
        <v>9210</v>
      </c>
      <c r="K164" s="697">
        <f t="shared" si="5"/>
        <v>9210</v>
      </c>
    </row>
    <row r="165" spans="1:11" s="425" customFormat="1" ht="12.75" x14ac:dyDescent="0.2">
      <c r="A165" s="2113"/>
      <c r="B165" s="510" t="s">
        <v>752</v>
      </c>
      <c r="C165" s="600">
        <v>42860</v>
      </c>
      <c r="D165" s="600">
        <v>42887</v>
      </c>
      <c r="E165" s="608" t="s">
        <v>753</v>
      </c>
      <c r="F165" s="629" t="s">
        <v>769</v>
      </c>
      <c r="G165" s="605" t="s">
        <v>70</v>
      </c>
      <c r="H165" s="505" t="s">
        <v>29</v>
      </c>
      <c r="I165" s="509">
        <v>1</v>
      </c>
      <c r="J165" s="427">
        <f>8.4*3000</f>
        <v>25200</v>
      </c>
      <c r="K165" s="697">
        <f t="shared" si="5"/>
        <v>25200</v>
      </c>
    </row>
    <row r="166" spans="1:11" s="425" customFormat="1" ht="12.75" x14ac:dyDescent="0.2">
      <c r="A166" s="2113"/>
      <c r="B166" s="510" t="s">
        <v>752</v>
      </c>
      <c r="C166" s="600">
        <v>42860</v>
      </c>
      <c r="D166" s="600">
        <v>42887</v>
      </c>
      <c r="E166" s="608" t="s">
        <v>753</v>
      </c>
      <c r="F166" s="629" t="s">
        <v>770</v>
      </c>
      <c r="G166" s="605" t="s">
        <v>70</v>
      </c>
      <c r="H166" s="505" t="s">
        <v>29</v>
      </c>
      <c r="I166" s="509"/>
      <c r="J166" s="427">
        <v>0</v>
      </c>
      <c r="K166" s="697">
        <f t="shared" si="5"/>
        <v>0</v>
      </c>
    </row>
    <row r="167" spans="1:11" s="425" customFormat="1" ht="12.75" x14ac:dyDescent="0.2">
      <c r="A167" s="2113"/>
      <c r="B167" s="510" t="s">
        <v>752</v>
      </c>
      <c r="C167" s="600">
        <v>42860</v>
      </c>
      <c r="D167" s="600">
        <v>42887</v>
      </c>
      <c r="E167" s="608" t="s">
        <v>753</v>
      </c>
      <c r="F167" s="629" t="s">
        <v>771</v>
      </c>
      <c r="G167" s="605" t="s">
        <v>70</v>
      </c>
      <c r="H167" s="505" t="s">
        <v>29</v>
      </c>
      <c r="I167" s="509">
        <v>1</v>
      </c>
      <c r="J167" s="427">
        <f>6.7*3000</f>
        <v>20100</v>
      </c>
      <c r="K167" s="697">
        <f t="shared" si="5"/>
        <v>20100</v>
      </c>
    </row>
    <row r="168" spans="1:11" s="425" customFormat="1" ht="12.75" x14ac:dyDescent="0.2">
      <c r="A168" s="2113"/>
      <c r="B168" s="510" t="s">
        <v>752</v>
      </c>
      <c r="C168" s="600">
        <v>42860</v>
      </c>
      <c r="D168" s="600">
        <v>42887</v>
      </c>
      <c r="E168" s="608" t="s">
        <v>753</v>
      </c>
      <c r="F168" s="629" t="s">
        <v>772</v>
      </c>
      <c r="G168" s="605" t="s">
        <v>70</v>
      </c>
      <c r="H168" s="505" t="s">
        <v>29</v>
      </c>
      <c r="I168" s="509">
        <v>1</v>
      </c>
      <c r="J168" s="427">
        <f>6.43*3000</f>
        <v>19290</v>
      </c>
      <c r="K168" s="697">
        <f t="shared" si="5"/>
        <v>19290</v>
      </c>
    </row>
    <row r="169" spans="1:11" s="425" customFormat="1" ht="12.75" x14ac:dyDescent="0.2">
      <c r="A169" s="2113"/>
      <c r="B169" s="510" t="s">
        <v>752</v>
      </c>
      <c r="C169" s="600">
        <v>42860</v>
      </c>
      <c r="D169" s="600">
        <v>42887</v>
      </c>
      <c r="E169" s="608" t="s">
        <v>753</v>
      </c>
      <c r="F169" s="629" t="s">
        <v>773</v>
      </c>
      <c r="G169" s="605" t="s">
        <v>70</v>
      </c>
      <c r="H169" s="505" t="s">
        <v>29</v>
      </c>
      <c r="I169" s="509">
        <v>10</v>
      </c>
      <c r="J169" s="427">
        <f>10*3000</f>
        <v>30000</v>
      </c>
      <c r="K169" s="697">
        <f t="shared" si="5"/>
        <v>300000</v>
      </c>
    </row>
    <row r="170" spans="1:11" s="425" customFormat="1" ht="25.5" x14ac:dyDescent="0.2">
      <c r="A170" s="2113"/>
      <c r="B170" s="510" t="s">
        <v>752</v>
      </c>
      <c r="C170" s="600">
        <v>42860</v>
      </c>
      <c r="D170" s="600">
        <v>42887</v>
      </c>
      <c r="E170" s="608" t="s">
        <v>753</v>
      </c>
      <c r="F170" s="630" t="s">
        <v>774</v>
      </c>
      <c r="G170" s="605" t="s">
        <v>70</v>
      </c>
      <c r="H170" s="505" t="s">
        <v>29</v>
      </c>
      <c r="I170" s="509">
        <v>1</v>
      </c>
      <c r="J170" s="427">
        <f>13.6*3000</f>
        <v>40800</v>
      </c>
      <c r="K170" s="697">
        <f t="shared" si="5"/>
        <v>40800</v>
      </c>
    </row>
    <row r="171" spans="1:11" s="425" customFormat="1" ht="12.75" x14ac:dyDescent="0.2">
      <c r="A171" s="2113"/>
      <c r="B171" s="510" t="s">
        <v>752</v>
      </c>
      <c r="C171" s="600">
        <v>42860</v>
      </c>
      <c r="D171" s="600">
        <v>42887</v>
      </c>
      <c r="E171" s="608" t="s">
        <v>753</v>
      </c>
      <c r="F171" s="629" t="s">
        <v>775</v>
      </c>
      <c r="G171" s="605" t="s">
        <v>70</v>
      </c>
      <c r="H171" s="505" t="s">
        <v>29</v>
      </c>
      <c r="I171" s="509">
        <v>4</v>
      </c>
      <c r="J171" s="427">
        <f>8*3000</f>
        <v>24000</v>
      </c>
      <c r="K171" s="697">
        <f t="shared" si="5"/>
        <v>96000</v>
      </c>
    </row>
    <row r="172" spans="1:11" s="425" customFormat="1" ht="12.75" x14ac:dyDescent="0.2">
      <c r="A172" s="2113"/>
      <c r="B172" s="510" t="s">
        <v>752</v>
      </c>
      <c r="C172" s="600">
        <v>42860</v>
      </c>
      <c r="D172" s="600">
        <v>42887</v>
      </c>
      <c r="E172" s="608" t="s">
        <v>753</v>
      </c>
      <c r="F172" s="629" t="s">
        <v>776</v>
      </c>
      <c r="G172" s="605" t="s">
        <v>70</v>
      </c>
      <c r="H172" s="505" t="s">
        <v>29</v>
      </c>
      <c r="I172" s="509">
        <v>2</v>
      </c>
      <c r="J172" s="427">
        <f>10*3000</f>
        <v>30000</v>
      </c>
      <c r="K172" s="697">
        <f t="shared" si="5"/>
        <v>60000</v>
      </c>
    </row>
    <row r="173" spans="1:11" s="425" customFormat="1" ht="12.75" x14ac:dyDescent="0.2">
      <c r="A173" s="2113"/>
      <c r="B173" s="510" t="s">
        <v>752</v>
      </c>
      <c r="C173" s="600">
        <v>42860</v>
      </c>
      <c r="D173" s="600">
        <v>42887</v>
      </c>
      <c r="E173" s="608" t="s">
        <v>753</v>
      </c>
      <c r="F173" s="629" t="s">
        <v>777</v>
      </c>
      <c r="G173" s="605" t="s">
        <v>70</v>
      </c>
      <c r="H173" s="505" t="s">
        <v>29</v>
      </c>
      <c r="I173" s="509">
        <v>1</v>
      </c>
      <c r="J173" s="427">
        <f>11*3000</f>
        <v>33000</v>
      </c>
      <c r="K173" s="697">
        <f t="shared" si="5"/>
        <v>33000</v>
      </c>
    </row>
    <row r="174" spans="1:11" s="425" customFormat="1" ht="25.5" x14ac:dyDescent="0.2">
      <c r="A174" s="2113"/>
      <c r="B174" s="510" t="s">
        <v>752</v>
      </c>
      <c r="C174" s="600">
        <v>42860</v>
      </c>
      <c r="D174" s="600">
        <v>42887</v>
      </c>
      <c r="E174" s="608" t="s">
        <v>753</v>
      </c>
      <c r="F174" s="630" t="s">
        <v>778</v>
      </c>
      <c r="G174" s="605" t="s">
        <v>70</v>
      </c>
      <c r="H174" s="505" t="s">
        <v>29</v>
      </c>
      <c r="I174" s="509">
        <v>2</v>
      </c>
      <c r="J174" s="427">
        <f>9*3000</f>
        <v>27000</v>
      </c>
      <c r="K174" s="697">
        <f t="shared" si="5"/>
        <v>54000</v>
      </c>
    </row>
    <row r="175" spans="1:11" s="425" customFormat="1" ht="12.75" x14ac:dyDescent="0.2">
      <c r="A175" s="2113"/>
      <c r="B175" s="510" t="s">
        <v>752</v>
      </c>
      <c r="C175" s="600">
        <v>42860</v>
      </c>
      <c r="D175" s="600">
        <v>42887</v>
      </c>
      <c r="E175" s="608" t="s">
        <v>753</v>
      </c>
      <c r="F175" s="629" t="s">
        <v>779</v>
      </c>
      <c r="G175" s="605" t="s">
        <v>70</v>
      </c>
      <c r="H175" s="505" t="s">
        <v>29</v>
      </c>
      <c r="I175" s="509">
        <v>2</v>
      </c>
      <c r="J175" s="427">
        <f>3.42*3000</f>
        <v>10260</v>
      </c>
      <c r="K175" s="697">
        <f t="shared" si="5"/>
        <v>20520</v>
      </c>
    </row>
    <row r="176" spans="1:11" s="425" customFormat="1" ht="12.75" x14ac:dyDescent="0.2">
      <c r="A176" s="2113"/>
      <c r="B176" s="510" t="s">
        <v>752</v>
      </c>
      <c r="C176" s="600">
        <v>42860</v>
      </c>
      <c r="D176" s="600">
        <v>42887</v>
      </c>
      <c r="E176" s="608" t="s">
        <v>753</v>
      </c>
      <c r="F176" s="629" t="s">
        <v>780</v>
      </c>
      <c r="G176" s="605" t="s">
        <v>70</v>
      </c>
      <c r="H176" s="505" t="s">
        <v>29</v>
      </c>
      <c r="I176" s="509">
        <v>1</v>
      </c>
      <c r="J176" s="427">
        <f>6.6*3000</f>
        <v>19800</v>
      </c>
      <c r="K176" s="697">
        <f t="shared" si="5"/>
        <v>19800</v>
      </c>
    </row>
    <row r="177" spans="1:11" s="425" customFormat="1" ht="12.75" x14ac:dyDescent="0.2">
      <c r="A177" s="2113"/>
      <c r="B177" s="510" t="s">
        <v>752</v>
      </c>
      <c r="C177" s="600">
        <v>42860</v>
      </c>
      <c r="D177" s="600">
        <v>42887</v>
      </c>
      <c r="E177" s="608" t="s">
        <v>753</v>
      </c>
      <c r="F177" s="629" t="s">
        <v>781</v>
      </c>
      <c r="G177" s="605" t="s">
        <v>70</v>
      </c>
      <c r="H177" s="505" t="s">
        <v>29</v>
      </c>
      <c r="I177" s="509">
        <v>0</v>
      </c>
      <c r="J177" s="427">
        <v>0</v>
      </c>
      <c r="K177" s="697">
        <f t="shared" si="5"/>
        <v>0</v>
      </c>
    </row>
    <row r="178" spans="1:11" s="425" customFormat="1" ht="12.75" x14ac:dyDescent="0.2">
      <c r="A178" s="2113"/>
      <c r="B178" s="510" t="s">
        <v>752</v>
      </c>
      <c r="C178" s="600">
        <v>42860</v>
      </c>
      <c r="D178" s="600">
        <v>42887</v>
      </c>
      <c r="E178" s="608" t="s">
        <v>753</v>
      </c>
      <c r="F178" s="629" t="s">
        <v>782</v>
      </c>
      <c r="G178" s="605" t="s">
        <v>70</v>
      </c>
      <c r="H178" s="505" t="s">
        <v>29</v>
      </c>
      <c r="I178" s="509">
        <v>2</v>
      </c>
      <c r="J178" s="427">
        <f>2*3000</f>
        <v>6000</v>
      </c>
      <c r="K178" s="697">
        <f t="shared" si="5"/>
        <v>12000</v>
      </c>
    </row>
    <row r="179" spans="1:11" s="425" customFormat="1" ht="12.75" x14ac:dyDescent="0.2">
      <c r="A179" s="2113"/>
      <c r="B179" s="510" t="s">
        <v>752</v>
      </c>
      <c r="C179" s="600">
        <v>42860</v>
      </c>
      <c r="D179" s="600">
        <v>42887</v>
      </c>
      <c r="E179" s="608" t="s">
        <v>753</v>
      </c>
      <c r="F179" s="629" t="s">
        <v>783</v>
      </c>
      <c r="G179" s="605" t="s">
        <v>70</v>
      </c>
      <c r="H179" s="505" t="s">
        <v>29</v>
      </c>
      <c r="I179" s="509">
        <v>1</v>
      </c>
      <c r="J179" s="427">
        <f>6*3000</f>
        <v>18000</v>
      </c>
      <c r="K179" s="697">
        <f t="shared" si="5"/>
        <v>18000</v>
      </c>
    </row>
    <row r="180" spans="1:11" s="425" customFormat="1" ht="12.75" x14ac:dyDescent="0.2">
      <c r="A180" s="2113"/>
      <c r="B180" s="510" t="s">
        <v>752</v>
      </c>
      <c r="C180" s="600">
        <v>42860</v>
      </c>
      <c r="D180" s="600">
        <v>42887</v>
      </c>
      <c r="E180" s="608" t="s">
        <v>753</v>
      </c>
      <c r="F180" s="629" t="s">
        <v>784</v>
      </c>
      <c r="G180" s="605" t="s">
        <v>70</v>
      </c>
      <c r="H180" s="505" t="s">
        <v>29</v>
      </c>
      <c r="I180" s="509"/>
      <c r="J180" s="427">
        <v>0</v>
      </c>
      <c r="K180" s="697">
        <f t="shared" si="5"/>
        <v>0</v>
      </c>
    </row>
    <row r="181" spans="1:11" s="425" customFormat="1" ht="12.75" x14ac:dyDescent="0.2">
      <c r="A181" s="2113"/>
      <c r="B181" s="510" t="s">
        <v>752</v>
      </c>
      <c r="C181" s="600">
        <v>42860</v>
      </c>
      <c r="D181" s="600">
        <v>42887</v>
      </c>
      <c r="E181" s="608" t="s">
        <v>753</v>
      </c>
      <c r="F181" s="629" t="s">
        <v>785</v>
      </c>
      <c r="G181" s="605" t="s">
        <v>70</v>
      </c>
      <c r="H181" s="505" t="s">
        <v>29</v>
      </c>
      <c r="I181" s="509">
        <v>1</v>
      </c>
      <c r="J181" s="427">
        <f>10*3000</f>
        <v>30000</v>
      </c>
      <c r="K181" s="697">
        <f t="shared" si="5"/>
        <v>30000</v>
      </c>
    </row>
    <row r="182" spans="1:11" s="425" customFormat="1" ht="12.75" x14ac:dyDescent="0.2">
      <c r="A182" s="2113"/>
      <c r="B182" s="510" t="s">
        <v>752</v>
      </c>
      <c r="C182" s="600">
        <v>42860</v>
      </c>
      <c r="D182" s="600">
        <v>42887</v>
      </c>
      <c r="E182" s="608" t="s">
        <v>753</v>
      </c>
      <c r="F182" s="629" t="s">
        <v>786</v>
      </c>
      <c r="G182" s="605" t="s">
        <v>70</v>
      </c>
      <c r="H182" s="505" t="s">
        <v>29</v>
      </c>
      <c r="I182" s="509">
        <v>2</v>
      </c>
      <c r="J182" s="427">
        <f>8*3000</f>
        <v>24000</v>
      </c>
      <c r="K182" s="697">
        <f t="shared" si="5"/>
        <v>48000</v>
      </c>
    </row>
    <row r="183" spans="1:11" s="425" customFormat="1" ht="12.75" x14ac:dyDescent="0.2">
      <c r="A183" s="2113"/>
      <c r="B183" s="510" t="s">
        <v>752</v>
      </c>
      <c r="C183" s="600">
        <v>42860</v>
      </c>
      <c r="D183" s="600">
        <v>42887</v>
      </c>
      <c r="E183" s="608" t="s">
        <v>753</v>
      </c>
      <c r="F183" s="630" t="s">
        <v>787</v>
      </c>
      <c r="G183" s="605" t="s">
        <v>70</v>
      </c>
      <c r="H183" s="505" t="s">
        <v>29</v>
      </c>
      <c r="I183" s="509">
        <v>1</v>
      </c>
      <c r="J183" s="427">
        <f>3*3000</f>
        <v>9000</v>
      </c>
      <c r="K183" s="697">
        <f t="shared" si="5"/>
        <v>9000</v>
      </c>
    </row>
    <row r="184" spans="1:11" s="425" customFormat="1" ht="12.75" x14ac:dyDescent="0.2">
      <c r="A184" s="2113"/>
      <c r="B184" s="510" t="s">
        <v>752</v>
      </c>
      <c r="C184" s="600">
        <v>42860</v>
      </c>
      <c r="D184" s="600">
        <v>42887</v>
      </c>
      <c r="E184" s="608" t="s">
        <v>753</v>
      </c>
      <c r="F184" s="630" t="s">
        <v>788</v>
      </c>
      <c r="G184" s="605" t="s">
        <v>70</v>
      </c>
      <c r="H184" s="505" t="s">
        <v>29</v>
      </c>
      <c r="I184" s="509">
        <v>3</v>
      </c>
      <c r="J184" s="427">
        <f>9*3000</f>
        <v>27000</v>
      </c>
      <c r="K184" s="697">
        <f t="shared" si="5"/>
        <v>81000</v>
      </c>
    </row>
    <row r="185" spans="1:11" s="425" customFormat="1" ht="12.75" x14ac:dyDescent="0.2">
      <c r="A185" s="2113"/>
      <c r="B185" s="510" t="s">
        <v>752</v>
      </c>
      <c r="C185" s="600">
        <v>42860</v>
      </c>
      <c r="D185" s="600">
        <v>42887</v>
      </c>
      <c r="E185" s="608" t="s">
        <v>753</v>
      </c>
      <c r="F185" s="629" t="s">
        <v>789</v>
      </c>
      <c r="G185" s="605" t="s">
        <v>70</v>
      </c>
      <c r="H185" s="505" t="s">
        <v>29</v>
      </c>
      <c r="I185" s="509">
        <v>1</v>
      </c>
      <c r="J185" s="427">
        <f>6*3000</f>
        <v>18000</v>
      </c>
      <c r="K185" s="697">
        <f t="shared" si="5"/>
        <v>18000</v>
      </c>
    </row>
    <row r="186" spans="1:11" s="425" customFormat="1" ht="12.75" x14ac:dyDescent="0.2">
      <c r="A186" s="2113"/>
      <c r="B186" s="510" t="s">
        <v>752</v>
      </c>
      <c r="C186" s="600">
        <v>42860</v>
      </c>
      <c r="D186" s="600">
        <v>42887</v>
      </c>
      <c r="E186" s="608" t="s">
        <v>753</v>
      </c>
      <c r="F186" s="629" t="s">
        <v>790</v>
      </c>
      <c r="G186" s="605" t="s">
        <v>70</v>
      </c>
      <c r="H186" s="505" t="s">
        <v>29</v>
      </c>
      <c r="I186" s="509">
        <v>4</v>
      </c>
      <c r="J186" s="427">
        <f>8*3000</f>
        <v>24000</v>
      </c>
      <c r="K186" s="697">
        <f t="shared" si="5"/>
        <v>96000</v>
      </c>
    </row>
    <row r="187" spans="1:11" s="425" customFormat="1" ht="13.5" thickBot="1" x14ac:dyDescent="0.25">
      <c r="A187" s="2113"/>
      <c r="B187" s="642" t="s">
        <v>752</v>
      </c>
      <c r="C187" s="601">
        <v>42860</v>
      </c>
      <c r="D187" s="601">
        <v>42887</v>
      </c>
      <c r="E187" s="643" t="s">
        <v>753</v>
      </c>
      <c r="F187" s="644" t="s">
        <v>791</v>
      </c>
      <c r="G187" s="641" t="s">
        <v>70</v>
      </c>
      <c r="H187" s="505" t="s">
        <v>29</v>
      </c>
      <c r="I187" s="645">
        <v>4</v>
      </c>
      <c r="J187" s="463">
        <f>8.8*3000</f>
        <v>26400.000000000004</v>
      </c>
      <c r="K187" s="698">
        <f t="shared" si="5"/>
        <v>105600.00000000001</v>
      </c>
    </row>
    <row r="188" spans="1:11" s="425" customFormat="1" ht="25.5" x14ac:dyDescent="0.2">
      <c r="A188" s="2026" t="s">
        <v>1736</v>
      </c>
      <c r="B188" s="2106" t="s">
        <v>792</v>
      </c>
      <c r="C188" s="646" t="s">
        <v>1735</v>
      </c>
      <c r="D188" s="647" t="s">
        <v>1735</v>
      </c>
      <c r="E188" s="2109" t="s">
        <v>793</v>
      </c>
      <c r="F188" s="570" t="s">
        <v>794</v>
      </c>
      <c r="G188" s="434" t="s">
        <v>41</v>
      </c>
      <c r="H188" s="437" t="s">
        <v>798</v>
      </c>
      <c r="I188" s="437">
        <v>2</v>
      </c>
      <c r="J188" s="454">
        <v>690044.5</v>
      </c>
      <c r="K188" s="699">
        <f t="shared" si="5"/>
        <v>1380089</v>
      </c>
    </row>
    <row r="189" spans="1:11" s="425" customFormat="1" ht="25.5" x14ac:dyDescent="0.2">
      <c r="A189" s="2027"/>
      <c r="B189" s="2107"/>
      <c r="C189" s="511" t="s">
        <v>1735</v>
      </c>
      <c r="D189" s="512" t="s">
        <v>1735</v>
      </c>
      <c r="E189" s="2110"/>
      <c r="F189" s="565" t="s">
        <v>795</v>
      </c>
      <c r="G189" s="473" t="s">
        <v>41</v>
      </c>
      <c r="H189" s="474" t="s">
        <v>798</v>
      </c>
      <c r="I189" s="474">
        <v>2</v>
      </c>
      <c r="J189" s="427">
        <v>73346.5</v>
      </c>
      <c r="K189" s="696">
        <f t="shared" si="5"/>
        <v>146693</v>
      </c>
    </row>
    <row r="190" spans="1:11" s="425" customFormat="1" ht="25.5" x14ac:dyDescent="0.2">
      <c r="A190" s="2027"/>
      <c r="B190" s="2107"/>
      <c r="C190" s="516" t="s">
        <v>1735</v>
      </c>
      <c r="D190" s="517" t="s">
        <v>1735</v>
      </c>
      <c r="E190" s="2110"/>
      <c r="F190" s="565" t="s">
        <v>796</v>
      </c>
      <c r="G190" s="473" t="s">
        <v>41</v>
      </c>
      <c r="H190" s="474" t="s">
        <v>798</v>
      </c>
      <c r="I190" s="474">
        <v>2</v>
      </c>
      <c r="J190" s="427">
        <v>240000</v>
      </c>
      <c r="K190" s="696">
        <f t="shared" si="5"/>
        <v>480000</v>
      </c>
    </row>
    <row r="191" spans="1:11" s="425" customFormat="1" ht="25.5" x14ac:dyDescent="0.2">
      <c r="A191" s="2027"/>
      <c r="B191" s="2107"/>
      <c r="C191" s="516" t="s">
        <v>1735</v>
      </c>
      <c r="D191" s="518" t="s">
        <v>1735</v>
      </c>
      <c r="E191" s="2110" t="s">
        <v>793</v>
      </c>
      <c r="F191" s="565" t="s">
        <v>797</v>
      </c>
      <c r="G191" s="473" t="s">
        <v>41</v>
      </c>
      <c r="H191" s="474" t="s">
        <v>798</v>
      </c>
      <c r="I191" s="474">
        <v>2</v>
      </c>
      <c r="J191" s="427">
        <v>3057665</v>
      </c>
      <c r="K191" s="696">
        <f t="shared" si="5"/>
        <v>6115330</v>
      </c>
    </row>
    <row r="192" spans="1:11" s="425" customFormat="1" ht="25.5" x14ac:dyDescent="0.2">
      <c r="A192" s="2027"/>
      <c r="B192" s="2107"/>
      <c r="C192" s="520" t="s">
        <v>1735</v>
      </c>
      <c r="D192" s="521" t="s">
        <v>1735</v>
      </c>
      <c r="E192" s="2110"/>
      <c r="F192" s="565" t="s">
        <v>799</v>
      </c>
      <c r="G192" s="473" t="s">
        <v>41</v>
      </c>
      <c r="H192" s="474" t="s">
        <v>798</v>
      </c>
      <c r="I192" s="474">
        <v>2</v>
      </c>
      <c r="J192" s="427">
        <v>90147.5</v>
      </c>
      <c r="K192" s="696">
        <f t="shared" si="5"/>
        <v>180295</v>
      </c>
    </row>
    <row r="193" spans="1:11" s="425" customFormat="1" ht="38.25" x14ac:dyDescent="0.2">
      <c r="A193" s="2027"/>
      <c r="B193" s="2107"/>
      <c r="C193" s="520" t="s">
        <v>1735</v>
      </c>
      <c r="D193" s="521" t="s">
        <v>1735</v>
      </c>
      <c r="E193" s="2110"/>
      <c r="F193" s="575" t="s">
        <v>800</v>
      </c>
      <c r="G193" s="473" t="s">
        <v>41</v>
      </c>
      <c r="H193" s="474" t="s">
        <v>798</v>
      </c>
      <c r="I193" s="474">
        <v>2</v>
      </c>
      <c r="J193" s="427">
        <v>420000</v>
      </c>
      <c r="K193" s="696">
        <f t="shared" si="5"/>
        <v>840000</v>
      </c>
    </row>
    <row r="194" spans="1:11" s="425" customFormat="1" ht="25.5" x14ac:dyDescent="0.2">
      <c r="A194" s="2027"/>
      <c r="B194" s="2107"/>
      <c r="C194" s="522" t="s">
        <v>1735</v>
      </c>
      <c r="D194" s="502" t="s">
        <v>1735</v>
      </c>
      <c r="E194" s="2110" t="s">
        <v>793</v>
      </c>
      <c r="F194" s="565" t="s">
        <v>801</v>
      </c>
      <c r="G194" s="473" t="s">
        <v>41</v>
      </c>
      <c r="H194" s="474" t="s">
        <v>798</v>
      </c>
      <c r="I194" s="474">
        <v>2</v>
      </c>
      <c r="J194" s="427">
        <v>2824052</v>
      </c>
      <c r="K194" s="696">
        <f t="shared" si="5"/>
        <v>5648104</v>
      </c>
    </row>
    <row r="195" spans="1:11" s="425" customFormat="1" ht="12.75" x14ac:dyDescent="0.2">
      <c r="A195" s="2027"/>
      <c r="B195" s="2107"/>
      <c r="C195" s="648" t="s">
        <v>1735</v>
      </c>
      <c r="D195" s="494" t="s">
        <v>1735</v>
      </c>
      <c r="E195" s="2110"/>
      <c r="F195" s="632" t="s">
        <v>802</v>
      </c>
      <c r="G195" s="473" t="s">
        <v>41</v>
      </c>
      <c r="H195" s="474" t="s">
        <v>798</v>
      </c>
      <c r="I195" s="474">
        <v>2</v>
      </c>
      <c r="J195" s="427">
        <v>264839.5</v>
      </c>
      <c r="K195" s="696">
        <f t="shared" si="5"/>
        <v>529679</v>
      </c>
    </row>
    <row r="196" spans="1:11" s="425" customFormat="1" ht="25.5" x14ac:dyDescent="0.2">
      <c r="A196" s="2027"/>
      <c r="B196" s="2107"/>
      <c r="C196" s="515" t="s">
        <v>1735</v>
      </c>
      <c r="D196" s="494" t="s">
        <v>1735</v>
      </c>
      <c r="E196" s="2110"/>
      <c r="F196" s="565" t="s">
        <v>803</v>
      </c>
      <c r="G196" s="473" t="s">
        <v>41</v>
      </c>
      <c r="H196" s="474" t="s">
        <v>798</v>
      </c>
      <c r="I196" s="474">
        <v>2</v>
      </c>
      <c r="J196" s="427">
        <v>475000</v>
      </c>
      <c r="K196" s="696">
        <f t="shared" si="5"/>
        <v>950000</v>
      </c>
    </row>
    <row r="197" spans="1:11" s="425" customFormat="1" ht="12.75" x14ac:dyDescent="0.2">
      <c r="A197" s="2027"/>
      <c r="B197" s="2107"/>
      <c r="C197" s="515" t="s">
        <v>1735</v>
      </c>
      <c r="D197" s="494" t="s">
        <v>1735</v>
      </c>
      <c r="E197" s="2111" t="s">
        <v>793</v>
      </c>
      <c r="F197" s="565" t="s">
        <v>804</v>
      </c>
      <c r="G197" s="473" t="s">
        <v>41</v>
      </c>
      <c r="H197" s="474" t="s">
        <v>798</v>
      </c>
      <c r="I197" s="474">
        <v>3</v>
      </c>
      <c r="J197" s="427">
        <v>100000</v>
      </c>
      <c r="K197" s="696">
        <f t="shared" si="5"/>
        <v>300000</v>
      </c>
    </row>
    <row r="198" spans="1:11" s="425" customFormat="1" ht="25.5" x14ac:dyDescent="0.2">
      <c r="A198" s="2027"/>
      <c r="B198" s="2107"/>
      <c r="C198" s="515" t="s">
        <v>1735</v>
      </c>
      <c r="D198" s="494" t="s">
        <v>1735</v>
      </c>
      <c r="E198" s="2112"/>
      <c r="F198" s="633" t="s">
        <v>805</v>
      </c>
      <c r="G198" s="473" t="s">
        <v>41</v>
      </c>
      <c r="H198" s="474" t="s">
        <v>798</v>
      </c>
      <c r="I198" s="474">
        <v>3</v>
      </c>
      <c r="J198" s="427">
        <v>70000</v>
      </c>
      <c r="K198" s="696">
        <f t="shared" si="5"/>
        <v>210000</v>
      </c>
    </row>
    <row r="199" spans="1:11" s="425" customFormat="1" ht="25.5" x14ac:dyDescent="0.2">
      <c r="A199" s="2027"/>
      <c r="B199" s="2107"/>
      <c r="C199" s="515" t="s">
        <v>1735</v>
      </c>
      <c r="D199" s="494" t="s">
        <v>1735</v>
      </c>
      <c r="E199" s="2112"/>
      <c r="F199" s="633" t="s">
        <v>806</v>
      </c>
      <c r="G199" s="473" t="s">
        <v>41</v>
      </c>
      <c r="H199" s="474" t="s">
        <v>798</v>
      </c>
      <c r="I199" s="474">
        <v>3</v>
      </c>
      <c r="J199" s="427">
        <v>70000</v>
      </c>
      <c r="K199" s="696">
        <f t="shared" si="5"/>
        <v>210000</v>
      </c>
    </row>
    <row r="200" spans="1:11" s="425" customFormat="1" ht="25.5" x14ac:dyDescent="0.2">
      <c r="A200" s="2027"/>
      <c r="B200" s="2108"/>
      <c r="C200" s="515" t="s">
        <v>1735</v>
      </c>
      <c r="D200" s="494" t="s">
        <v>1735</v>
      </c>
      <c r="E200" s="2112"/>
      <c r="F200" s="633" t="s">
        <v>807</v>
      </c>
      <c r="G200" s="473" t="s">
        <v>41</v>
      </c>
      <c r="H200" s="474" t="s">
        <v>798</v>
      </c>
      <c r="I200" s="474">
        <v>3</v>
      </c>
      <c r="J200" s="427">
        <v>30000</v>
      </c>
      <c r="K200" s="696">
        <f t="shared" si="5"/>
        <v>90000</v>
      </c>
    </row>
    <row r="201" spans="1:11" s="425" customFormat="1" ht="38.25" x14ac:dyDescent="0.2">
      <c r="A201" s="2027"/>
      <c r="B201" s="594" t="s">
        <v>808</v>
      </c>
      <c r="C201" s="445">
        <v>42800</v>
      </c>
      <c r="D201" s="446">
        <v>42886</v>
      </c>
      <c r="E201" s="617" t="s">
        <v>809</v>
      </c>
      <c r="F201" s="566" t="s">
        <v>810</v>
      </c>
      <c r="G201" s="444" t="s">
        <v>41</v>
      </c>
      <c r="H201" s="447" t="s">
        <v>274</v>
      </c>
      <c r="I201" s="447">
        <v>1</v>
      </c>
      <c r="J201" s="463">
        <v>20000000</v>
      </c>
      <c r="K201" s="700">
        <f t="shared" si="5"/>
        <v>20000000</v>
      </c>
    </row>
    <row r="202" spans="1:11" s="425" customFormat="1" ht="25.5" x14ac:dyDescent="0.2">
      <c r="A202" s="2027"/>
      <c r="B202" s="559" t="s">
        <v>811</v>
      </c>
      <c r="C202" s="456">
        <v>42772</v>
      </c>
      <c r="D202" s="456">
        <v>42794</v>
      </c>
      <c r="E202" s="618" t="s">
        <v>793</v>
      </c>
      <c r="F202" s="565" t="s">
        <v>812</v>
      </c>
      <c r="G202" s="460" t="s">
        <v>41</v>
      </c>
      <c r="H202" s="767"/>
      <c r="I202" s="467">
        <v>1</v>
      </c>
      <c r="J202" s="427">
        <v>2000000</v>
      </c>
      <c r="K202" s="697">
        <f t="shared" si="5"/>
        <v>2000000</v>
      </c>
    </row>
    <row r="203" spans="1:11" s="425" customFormat="1" ht="25.5" x14ac:dyDescent="0.2">
      <c r="A203" s="2027"/>
      <c r="B203" s="559" t="s">
        <v>813</v>
      </c>
      <c r="C203" s="456">
        <v>42772</v>
      </c>
      <c r="D203" s="456">
        <v>42823</v>
      </c>
      <c r="E203" s="618" t="s">
        <v>793</v>
      </c>
      <c r="F203" s="565" t="s">
        <v>812</v>
      </c>
      <c r="G203" s="460" t="s">
        <v>41</v>
      </c>
      <c r="H203" s="767"/>
      <c r="I203" s="467">
        <v>1</v>
      </c>
      <c r="J203" s="427">
        <v>5000000</v>
      </c>
      <c r="K203" s="697">
        <f t="shared" si="5"/>
        <v>5000000</v>
      </c>
    </row>
    <row r="204" spans="1:11" s="425" customFormat="1" ht="26.25" thickBot="1" x14ac:dyDescent="0.25">
      <c r="A204" s="2028"/>
      <c r="B204" s="560" t="s">
        <v>814</v>
      </c>
      <c r="C204" s="429">
        <v>42865</v>
      </c>
      <c r="D204" s="429">
        <v>42896</v>
      </c>
      <c r="E204" s="649" t="s">
        <v>793</v>
      </c>
      <c r="F204" s="650" t="s">
        <v>812</v>
      </c>
      <c r="G204" s="428" t="s">
        <v>41</v>
      </c>
      <c r="H204" s="768"/>
      <c r="I204" s="469">
        <v>1</v>
      </c>
      <c r="J204" s="431">
        <v>20000000</v>
      </c>
      <c r="K204" s="701">
        <f t="shared" si="5"/>
        <v>20000000</v>
      </c>
    </row>
    <row r="205" spans="1:11" s="425" customFormat="1" ht="29.25" customHeight="1" thickBot="1" x14ac:dyDescent="0.25">
      <c r="A205" s="579" t="s">
        <v>1737</v>
      </c>
      <c r="B205" s="652" t="s">
        <v>815</v>
      </c>
      <c r="C205" s="653">
        <v>42759</v>
      </c>
      <c r="D205" s="486">
        <v>42790</v>
      </c>
      <c r="E205" s="654" t="s">
        <v>816</v>
      </c>
      <c r="F205" s="655" t="s">
        <v>817</v>
      </c>
      <c r="G205" s="484" t="s">
        <v>54</v>
      </c>
      <c r="H205" s="769"/>
      <c r="I205" s="487">
        <v>1</v>
      </c>
      <c r="J205" s="488">
        <v>4000000</v>
      </c>
      <c r="K205" s="702">
        <f t="shared" si="5"/>
        <v>4000000</v>
      </c>
    </row>
    <row r="206" spans="1:11" s="425" customFormat="1" ht="13.5" thickBot="1" x14ac:dyDescent="0.25">
      <c r="A206" s="2094" t="s">
        <v>1738</v>
      </c>
      <c r="B206" s="2089"/>
      <c r="C206" s="2089"/>
      <c r="D206" s="2089"/>
      <c r="E206" s="2089"/>
      <c r="F206" s="2013"/>
      <c r="G206" s="2014"/>
      <c r="H206" s="2014"/>
      <c r="I206" s="2014"/>
      <c r="J206" s="2014"/>
      <c r="K206" s="2015"/>
    </row>
    <row r="207" spans="1:11" s="425" customFormat="1" ht="63.75" x14ac:dyDescent="0.2">
      <c r="A207" s="2095" t="s">
        <v>1755</v>
      </c>
      <c r="B207" s="657" t="s">
        <v>1705</v>
      </c>
      <c r="C207" s="658">
        <v>43004</v>
      </c>
      <c r="D207" s="658">
        <v>43007</v>
      </c>
      <c r="E207" s="659" t="s">
        <v>818</v>
      </c>
      <c r="F207" s="665" t="s">
        <v>819</v>
      </c>
      <c r="G207" s="460" t="s">
        <v>41</v>
      </c>
      <c r="H207" s="666" t="s">
        <v>107</v>
      </c>
      <c r="I207" s="667"/>
      <c r="J207" s="668"/>
      <c r="K207" s="703"/>
    </row>
    <row r="208" spans="1:11" s="425" customFormat="1" ht="38.25" x14ac:dyDescent="0.2">
      <c r="A208" s="2096"/>
      <c r="B208" s="586" t="s">
        <v>820</v>
      </c>
      <c r="C208" s="541">
        <v>42851</v>
      </c>
      <c r="D208" s="541">
        <v>42853</v>
      </c>
      <c r="E208" s="660" t="s">
        <v>818</v>
      </c>
      <c r="F208" s="635" t="s">
        <v>821</v>
      </c>
      <c r="G208" s="460" t="s">
        <v>41</v>
      </c>
      <c r="H208" s="542" t="s">
        <v>29</v>
      </c>
      <c r="I208" s="542"/>
      <c r="J208" s="543"/>
      <c r="K208" s="704"/>
    </row>
    <row r="209" spans="1:11" s="425" customFormat="1" ht="25.5" x14ac:dyDescent="0.2">
      <c r="A209" s="2096"/>
      <c r="B209" s="586" t="s">
        <v>822</v>
      </c>
      <c r="C209" s="541">
        <v>42893</v>
      </c>
      <c r="D209" s="541">
        <v>42895</v>
      </c>
      <c r="E209" s="660" t="s">
        <v>818</v>
      </c>
      <c r="F209" s="635" t="s">
        <v>823</v>
      </c>
      <c r="G209" s="460" t="s">
        <v>41</v>
      </c>
      <c r="H209" s="542" t="s">
        <v>81</v>
      </c>
      <c r="I209" s="542"/>
      <c r="J209" s="543"/>
      <c r="K209" s="704"/>
    </row>
    <row r="210" spans="1:11" s="425" customFormat="1" ht="39" thickBot="1" x14ac:dyDescent="0.25">
      <c r="A210" s="2103"/>
      <c r="B210" s="587" t="s">
        <v>824</v>
      </c>
      <c r="C210" s="671">
        <v>42887</v>
      </c>
      <c r="D210" s="671">
        <v>42947</v>
      </c>
      <c r="E210" s="672" t="s">
        <v>818</v>
      </c>
      <c r="F210" s="673" t="s">
        <v>825</v>
      </c>
      <c r="G210" s="460" t="s">
        <v>41</v>
      </c>
      <c r="H210" s="674" t="s">
        <v>55</v>
      </c>
      <c r="I210" s="674"/>
      <c r="J210" s="675"/>
      <c r="K210" s="705">
        <f>+J210*I210</f>
        <v>0</v>
      </c>
    </row>
    <row r="211" spans="1:11" s="425" customFormat="1" ht="26.25" thickBot="1" x14ac:dyDescent="0.25">
      <c r="A211" s="676" t="s">
        <v>1754</v>
      </c>
      <c r="B211" s="677" t="s">
        <v>826</v>
      </c>
      <c r="C211" s="678">
        <v>43011</v>
      </c>
      <c r="D211" s="678">
        <v>43014</v>
      </c>
      <c r="E211" s="679"/>
      <c r="F211" s="676" t="s">
        <v>1739</v>
      </c>
      <c r="G211" s="652" t="s">
        <v>41</v>
      </c>
      <c r="H211" s="680" t="s">
        <v>274</v>
      </c>
      <c r="I211" s="680"/>
      <c r="J211" s="681"/>
      <c r="K211" s="706"/>
    </row>
    <row r="212" spans="1:11" s="425" customFormat="1" ht="26.25" thickBot="1" x14ac:dyDescent="0.25">
      <c r="A212" s="710" t="s">
        <v>827</v>
      </c>
      <c r="B212" s="775"/>
      <c r="C212" s="530"/>
      <c r="D212" s="656"/>
      <c r="E212" s="619"/>
      <c r="F212" s="583" t="s">
        <v>828</v>
      </c>
      <c r="G212" s="727" t="s">
        <v>54</v>
      </c>
      <c r="H212" s="770"/>
      <c r="I212" s="536">
        <v>1</v>
      </c>
      <c r="J212" s="711">
        <v>544060800</v>
      </c>
      <c r="K212" s="707">
        <f>377820000*1.2*1.2</f>
        <v>544060800</v>
      </c>
    </row>
    <row r="213" spans="1:11" s="425" customFormat="1" ht="64.5" thickBot="1" x14ac:dyDescent="0.25">
      <c r="A213" s="719" t="s">
        <v>1740</v>
      </c>
      <c r="B213" s="677" t="s">
        <v>829</v>
      </c>
      <c r="C213" s="678"/>
      <c r="D213" s="678"/>
      <c r="E213" s="679"/>
      <c r="F213" s="676" t="s">
        <v>1756</v>
      </c>
      <c r="G213" s="652" t="s">
        <v>54</v>
      </c>
      <c r="H213" s="771"/>
      <c r="I213" s="680">
        <v>1</v>
      </c>
      <c r="J213" s="681">
        <f>+K213</f>
        <v>620000000</v>
      </c>
      <c r="K213" s="720">
        <f>200000*3100</f>
        <v>620000000</v>
      </c>
    </row>
    <row r="214" spans="1:11" s="425" customFormat="1" ht="52.5" customHeight="1" thickBot="1" x14ac:dyDescent="0.25">
      <c r="A214" s="719" t="s">
        <v>1741</v>
      </c>
      <c r="B214" s="677" t="s">
        <v>830</v>
      </c>
      <c r="C214" s="678"/>
      <c r="D214" s="678"/>
      <c r="E214" s="679"/>
      <c r="F214" s="729" t="s">
        <v>831</v>
      </c>
      <c r="G214" s="581" t="s">
        <v>28</v>
      </c>
      <c r="H214" s="772"/>
      <c r="I214" s="712"/>
      <c r="J214" s="713"/>
      <c r="K214" s="730"/>
    </row>
    <row r="215" spans="1:11" s="425" customFormat="1" ht="76.5" customHeight="1" thickBot="1" x14ac:dyDescent="0.25">
      <c r="A215" s="719" t="s">
        <v>1742</v>
      </c>
      <c r="B215" s="677" t="s">
        <v>1757</v>
      </c>
      <c r="C215" s="678"/>
      <c r="D215" s="678"/>
      <c r="E215" s="679"/>
      <c r="F215" s="676" t="s">
        <v>832</v>
      </c>
      <c r="G215" s="652" t="s">
        <v>92</v>
      </c>
      <c r="H215" s="771"/>
      <c r="I215" s="680">
        <v>1</v>
      </c>
      <c r="J215" s="681">
        <f>+K215</f>
        <v>87436800</v>
      </c>
      <c r="K215" s="721">
        <f>60720000*1.2*1.2</f>
        <v>87436800</v>
      </c>
    </row>
    <row r="216" spans="1:11" s="425" customFormat="1" ht="51.75" thickBot="1" x14ac:dyDescent="0.25">
      <c r="A216" s="665" t="s">
        <v>1743</v>
      </c>
      <c r="B216" s="657" t="s">
        <v>1759</v>
      </c>
      <c r="C216" s="658"/>
      <c r="D216" s="658"/>
      <c r="E216" s="722"/>
      <c r="F216" s="665" t="s">
        <v>833</v>
      </c>
      <c r="G216" s="727" t="s">
        <v>89</v>
      </c>
      <c r="H216" s="773"/>
      <c r="I216" s="667">
        <v>1</v>
      </c>
      <c r="J216" s="668">
        <f>+K216</f>
        <v>50000000</v>
      </c>
      <c r="K216" s="725">
        <v>50000000</v>
      </c>
    </row>
    <row r="217" spans="1:11" s="425" customFormat="1" ht="26.25" thickBot="1" x14ac:dyDescent="0.25">
      <c r="A217" s="724" t="s">
        <v>1744</v>
      </c>
      <c r="B217" s="657" t="s">
        <v>834</v>
      </c>
      <c r="C217" s="658"/>
      <c r="D217" s="658"/>
      <c r="E217" s="722"/>
      <c r="F217" s="676" t="s">
        <v>849</v>
      </c>
      <c r="G217" s="652" t="s">
        <v>70</v>
      </c>
      <c r="H217" s="771"/>
      <c r="I217" s="680">
        <v>1</v>
      </c>
      <c r="J217" s="681">
        <f>+K217</f>
        <v>1000000</v>
      </c>
      <c r="K217" s="732">
        <v>1000000</v>
      </c>
    </row>
    <row r="218" spans="1:11" s="425" customFormat="1" ht="26.25" thickBot="1" x14ac:dyDescent="0.25">
      <c r="A218" s="724" t="s">
        <v>1745</v>
      </c>
      <c r="B218" s="657" t="s">
        <v>835</v>
      </c>
      <c r="C218" s="658"/>
      <c r="D218" s="658"/>
      <c r="E218" s="722"/>
      <c r="F218" s="726" t="s">
        <v>849</v>
      </c>
      <c r="G218" s="581" t="s">
        <v>70</v>
      </c>
      <c r="H218" s="774"/>
      <c r="I218" s="717">
        <v>1</v>
      </c>
      <c r="J218" s="718">
        <f>+K218</f>
        <v>5000000</v>
      </c>
      <c r="K218" s="731">
        <v>5000000</v>
      </c>
    </row>
    <row r="219" spans="1:11" s="425" customFormat="1" ht="13.5" thickBot="1" x14ac:dyDescent="0.25">
      <c r="A219" s="2104" t="s">
        <v>1762</v>
      </c>
      <c r="B219" s="2012"/>
      <c r="C219" s="2012"/>
      <c r="D219" s="2012"/>
      <c r="E219" s="2105"/>
      <c r="F219" s="2013"/>
      <c r="G219" s="2014"/>
      <c r="H219" s="2014"/>
      <c r="I219" s="2014"/>
      <c r="J219" s="2014"/>
      <c r="K219" s="2015"/>
    </row>
    <row r="220" spans="1:11" s="425" customFormat="1" ht="63.75" x14ac:dyDescent="0.2">
      <c r="A220" s="2091" t="s">
        <v>1758</v>
      </c>
      <c r="B220" s="714" t="s">
        <v>1706</v>
      </c>
      <c r="C220" s="715">
        <v>43004</v>
      </c>
      <c r="D220" s="715">
        <v>43007</v>
      </c>
      <c r="E220" s="716" t="s">
        <v>818</v>
      </c>
      <c r="F220" s="635" t="s">
        <v>836</v>
      </c>
      <c r="G220" s="567" t="s">
        <v>41</v>
      </c>
      <c r="H220" s="640" t="s">
        <v>107</v>
      </c>
      <c r="I220" s="542">
        <v>1</v>
      </c>
      <c r="J220" s="543"/>
      <c r="K220" s="704"/>
    </row>
    <row r="221" spans="1:11" s="425" customFormat="1" ht="51" x14ac:dyDescent="0.2">
      <c r="A221" s="2087" t="s">
        <v>1432</v>
      </c>
      <c r="B221" s="540" t="s">
        <v>837</v>
      </c>
      <c r="C221" s="541">
        <v>42844</v>
      </c>
      <c r="D221" s="541">
        <v>42845</v>
      </c>
      <c r="E221" s="622" t="s">
        <v>838</v>
      </c>
      <c r="F221" s="635" t="s">
        <v>839</v>
      </c>
      <c r="G221" s="567" t="s">
        <v>41</v>
      </c>
      <c r="H221" s="640" t="s">
        <v>22</v>
      </c>
      <c r="I221" s="542">
        <v>1</v>
      </c>
      <c r="J221" s="543"/>
      <c r="K221" s="704"/>
    </row>
    <row r="222" spans="1:11" s="425" customFormat="1" ht="38.25" x14ac:dyDescent="0.2">
      <c r="A222" s="2087" t="s">
        <v>1432</v>
      </c>
      <c r="B222" s="540" t="s">
        <v>840</v>
      </c>
      <c r="C222" s="541">
        <v>42882</v>
      </c>
      <c r="D222" s="541">
        <v>42884</v>
      </c>
      <c r="E222" s="622" t="s">
        <v>858</v>
      </c>
      <c r="F222" s="635" t="s">
        <v>841</v>
      </c>
      <c r="G222" s="567" t="s">
        <v>41</v>
      </c>
      <c r="H222" s="640" t="s">
        <v>29</v>
      </c>
      <c r="I222" s="542"/>
      <c r="J222" s="543"/>
      <c r="K222" s="704">
        <v>0</v>
      </c>
    </row>
    <row r="223" spans="1:11" s="425" customFormat="1" ht="51" x14ac:dyDescent="0.2">
      <c r="A223" s="2087" t="s">
        <v>1432</v>
      </c>
      <c r="B223" s="540" t="s">
        <v>842</v>
      </c>
      <c r="C223" s="541">
        <v>42828</v>
      </c>
      <c r="D223" s="541">
        <v>42838</v>
      </c>
      <c r="E223" s="622" t="s">
        <v>843</v>
      </c>
      <c r="F223" s="635" t="s">
        <v>844</v>
      </c>
      <c r="G223" s="567" t="s">
        <v>41</v>
      </c>
      <c r="H223" s="640" t="s">
        <v>29</v>
      </c>
      <c r="I223" s="542"/>
      <c r="J223" s="543"/>
      <c r="K223" s="704">
        <v>0</v>
      </c>
    </row>
    <row r="224" spans="1:11" s="425" customFormat="1" ht="63.75" x14ac:dyDescent="0.2">
      <c r="A224" s="2092" t="s">
        <v>1746</v>
      </c>
      <c r="B224" s="540" t="s">
        <v>845</v>
      </c>
      <c r="C224" s="541">
        <v>42767</v>
      </c>
      <c r="D224" s="541">
        <v>43070</v>
      </c>
      <c r="E224" s="622"/>
      <c r="F224" s="635" t="s">
        <v>846</v>
      </c>
      <c r="G224" s="567" t="s">
        <v>54</v>
      </c>
      <c r="H224" s="640" t="s">
        <v>303</v>
      </c>
      <c r="I224" s="542"/>
      <c r="J224" s="543"/>
      <c r="K224" s="708">
        <v>100000000</v>
      </c>
    </row>
    <row r="225" spans="1:11" s="425" customFormat="1" ht="38.25" x14ac:dyDescent="0.2">
      <c r="A225" s="2093" t="s">
        <v>1432</v>
      </c>
      <c r="B225" s="540" t="s">
        <v>847</v>
      </c>
      <c r="C225" s="541">
        <v>42887</v>
      </c>
      <c r="D225" s="541">
        <v>43070</v>
      </c>
      <c r="E225" s="622"/>
      <c r="F225" s="635" t="s">
        <v>831</v>
      </c>
      <c r="G225" s="567" t="s">
        <v>66</v>
      </c>
      <c r="H225" s="640" t="s">
        <v>303</v>
      </c>
      <c r="I225" s="542"/>
      <c r="J225" s="543"/>
      <c r="K225" s="708">
        <v>100000000</v>
      </c>
    </row>
    <row r="226" spans="1:11" s="425" customFormat="1" ht="38.25" x14ac:dyDescent="0.2">
      <c r="A226" s="585" t="s">
        <v>1747</v>
      </c>
      <c r="B226" s="540" t="s">
        <v>1760</v>
      </c>
      <c r="C226" s="743"/>
      <c r="D226" s="743"/>
      <c r="E226" s="591"/>
      <c r="F226" s="741" t="s">
        <v>833</v>
      </c>
      <c r="G226" s="567" t="s">
        <v>28</v>
      </c>
      <c r="H226" s="767"/>
      <c r="I226" s="467"/>
      <c r="J226" s="427"/>
      <c r="K226" s="708">
        <v>50000000</v>
      </c>
    </row>
    <row r="227" spans="1:11" s="425" customFormat="1" ht="12.75" x14ac:dyDescent="0.2">
      <c r="A227" s="2086" t="s">
        <v>1748</v>
      </c>
      <c r="B227" s="585" t="s">
        <v>848</v>
      </c>
      <c r="C227" s="743"/>
      <c r="D227" s="743"/>
      <c r="E227" s="591"/>
      <c r="F227" s="458" t="s">
        <v>849</v>
      </c>
      <c r="G227" s="567" t="s">
        <v>70</v>
      </c>
      <c r="H227" s="767"/>
      <c r="I227" s="467">
        <v>4</v>
      </c>
      <c r="J227" s="427"/>
      <c r="K227" s="708">
        <v>1000000</v>
      </c>
    </row>
    <row r="228" spans="1:11" s="425" customFormat="1" ht="13.5" thickBot="1" x14ac:dyDescent="0.25">
      <c r="A228" s="2087" t="s">
        <v>1432</v>
      </c>
      <c r="B228" s="585" t="s">
        <v>850</v>
      </c>
      <c r="C228" s="743"/>
      <c r="D228" s="743"/>
      <c r="E228" s="591"/>
      <c r="F228" s="458" t="s">
        <v>849</v>
      </c>
      <c r="G228" s="567" t="s">
        <v>70</v>
      </c>
      <c r="H228" s="767"/>
      <c r="I228" s="467" t="s">
        <v>851</v>
      </c>
      <c r="J228" s="427"/>
      <c r="K228" s="708">
        <v>1500000</v>
      </c>
    </row>
    <row r="229" spans="1:11" s="425" customFormat="1" ht="13.5" thickBot="1" x14ac:dyDescent="0.25">
      <c r="A229" s="2088" t="s">
        <v>1763</v>
      </c>
      <c r="B229" s="2089"/>
      <c r="C229" s="2089"/>
      <c r="D229" s="2089"/>
      <c r="E229" s="2090"/>
      <c r="F229" s="2083"/>
      <c r="G229" s="2084"/>
      <c r="H229" s="2084"/>
      <c r="I229" s="2084"/>
      <c r="J229" s="2084"/>
      <c r="K229" s="2085"/>
    </row>
    <row r="230" spans="1:11" s="425" customFormat="1" ht="30" customHeight="1" x14ac:dyDescent="0.2">
      <c r="A230" s="2016" t="s">
        <v>1766</v>
      </c>
      <c r="B230" s="490" t="s">
        <v>723</v>
      </c>
      <c r="C230" s="451">
        <v>42745</v>
      </c>
      <c r="D230" s="451"/>
      <c r="E230" s="452"/>
      <c r="F230" s="574" t="s">
        <v>865</v>
      </c>
      <c r="G230" s="490" t="s">
        <v>89</v>
      </c>
      <c r="H230" s="433" t="s">
        <v>22</v>
      </c>
      <c r="I230" s="433">
        <v>1</v>
      </c>
      <c r="J230" s="454"/>
      <c r="K230" s="690">
        <f t="shared" ref="K230:K234" si="6">+J230*I230</f>
        <v>0</v>
      </c>
    </row>
    <row r="231" spans="1:11" s="425" customFormat="1" ht="38.25" x14ac:dyDescent="0.2">
      <c r="A231" s="2017"/>
      <c r="B231" s="460" t="s">
        <v>723</v>
      </c>
      <c r="C231" s="456">
        <v>42760</v>
      </c>
      <c r="D231" s="456"/>
      <c r="E231" s="457"/>
      <c r="F231" s="559" t="s">
        <v>852</v>
      </c>
      <c r="G231" s="460" t="s">
        <v>89</v>
      </c>
      <c r="H231" s="467" t="s">
        <v>22</v>
      </c>
      <c r="I231" s="467"/>
      <c r="J231" s="427"/>
      <c r="K231" s="685">
        <f t="shared" si="6"/>
        <v>0</v>
      </c>
    </row>
    <row r="232" spans="1:11" s="425" customFormat="1" ht="38.25" x14ac:dyDescent="0.2">
      <c r="A232" s="458" t="s">
        <v>1749</v>
      </c>
      <c r="B232" s="460" t="s">
        <v>853</v>
      </c>
      <c r="C232" s="456">
        <v>42760</v>
      </c>
      <c r="D232" s="456">
        <v>43084</v>
      </c>
      <c r="E232" s="457"/>
      <c r="F232" s="559" t="s">
        <v>854</v>
      </c>
      <c r="G232" s="604" t="s">
        <v>21</v>
      </c>
      <c r="H232" s="467" t="s">
        <v>22</v>
      </c>
      <c r="I232" s="467">
        <v>1</v>
      </c>
      <c r="J232" s="427">
        <v>13750000</v>
      </c>
      <c r="K232" s="685">
        <f t="shared" si="6"/>
        <v>13750000</v>
      </c>
    </row>
    <row r="233" spans="1:11" s="425" customFormat="1" ht="76.5" x14ac:dyDescent="0.2">
      <c r="A233" s="761" t="s">
        <v>1750</v>
      </c>
      <c r="B233" s="762" t="s">
        <v>855</v>
      </c>
      <c r="C233" s="456">
        <v>42745</v>
      </c>
      <c r="D233" s="456"/>
      <c r="E233" s="524"/>
      <c r="F233" s="559" t="s">
        <v>856</v>
      </c>
      <c r="G233" s="604" t="s">
        <v>54</v>
      </c>
      <c r="H233" s="467" t="s">
        <v>22</v>
      </c>
      <c r="I233" s="467">
        <v>4</v>
      </c>
      <c r="J233" s="427">
        <v>608000</v>
      </c>
      <c r="K233" s="685">
        <f t="shared" ref="K233" si="7">+J233*I233</f>
        <v>2432000</v>
      </c>
    </row>
    <row r="234" spans="1:11" s="425" customFormat="1" ht="26.25" thickBot="1" x14ac:dyDescent="0.25">
      <c r="A234" s="468" t="s">
        <v>1751</v>
      </c>
      <c r="B234" s="428" t="s">
        <v>857</v>
      </c>
      <c r="C234" s="429">
        <v>42893</v>
      </c>
      <c r="D234" s="429">
        <v>42895</v>
      </c>
      <c r="E234" s="430" t="s">
        <v>858</v>
      </c>
      <c r="F234" s="560" t="s">
        <v>859</v>
      </c>
      <c r="G234" s="470" t="s">
        <v>41</v>
      </c>
      <c r="H234" s="469" t="s">
        <v>29</v>
      </c>
      <c r="I234" s="469">
        <v>2</v>
      </c>
      <c r="J234" s="431">
        <v>1840000</v>
      </c>
      <c r="K234" s="686">
        <f t="shared" si="6"/>
        <v>3680000</v>
      </c>
    </row>
    <row r="235" spans="1:11" s="425" customFormat="1" ht="13.5" thickBot="1" x14ac:dyDescent="0.25">
      <c r="A235" s="2100" t="s">
        <v>1764</v>
      </c>
      <c r="B235" s="2101"/>
      <c r="C235" s="2101"/>
      <c r="D235" s="2101"/>
      <c r="E235" s="2102"/>
      <c r="F235" s="2083"/>
      <c r="G235" s="2084"/>
      <c r="H235" s="2084"/>
      <c r="I235" s="2084"/>
      <c r="J235" s="2084"/>
      <c r="K235" s="2085"/>
    </row>
    <row r="236" spans="1:11" s="425" customFormat="1" ht="63.75" x14ac:dyDescent="0.2">
      <c r="A236" s="2095" t="s">
        <v>1761</v>
      </c>
      <c r="B236" s="657" t="s">
        <v>1706</v>
      </c>
      <c r="C236" s="658">
        <v>43004</v>
      </c>
      <c r="D236" s="658">
        <v>43007</v>
      </c>
      <c r="E236" s="763" t="s">
        <v>818</v>
      </c>
      <c r="F236" s="665" t="s">
        <v>836</v>
      </c>
      <c r="G236" s="657" t="s">
        <v>41</v>
      </c>
      <c r="H236" s="666"/>
      <c r="I236" s="667"/>
      <c r="J236" s="668"/>
      <c r="K236" s="703"/>
    </row>
    <row r="237" spans="1:11" s="425" customFormat="1" ht="63.75" x14ac:dyDescent="0.2">
      <c r="A237" s="2096" t="s">
        <v>1432</v>
      </c>
      <c r="B237" s="585" t="s">
        <v>1707</v>
      </c>
      <c r="C237" s="541">
        <v>42979</v>
      </c>
      <c r="D237" s="541">
        <v>43008</v>
      </c>
      <c r="E237" s="622" t="s">
        <v>818</v>
      </c>
      <c r="F237" s="635" t="s">
        <v>860</v>
      </c>
      <c r="G237" s="585" t="s">
        <v>41</v>
      </c>
      <c r="H237" s="542"/>
      <c r="I237" s="542"/>
      <c r="J237" s="543"/>
      <c r="K237" s="704"/>
    </row>
    <row r="238" spans="1:11" s="425" customFormat="1" ht="63.75" x14ac:dyDescent="0.2">
      <c r="A238" s="2096" t="s">
        <v>1432</v>
      </c>
      <c r="B238" s="742" t="s">
        <v>861</v>
      </c>
      <c r="C238" s="743">
        <v>42948</v>
      </c>
      <c r="D238" s="743">
        <v>43069</v>
      </c>
      <c r="E238" s="764" t="s">
        <v>1765</v>
      </c>
      <c r="F238" s="635" t="s">
        <v>1775</v>
      </c>
      <c r="G238" s="585" t="s">
        <v>41</v>
      </c>
      <c r="H238" s="542"/>
      <c r="I238" s="542"/>
      <c r="J238" s="543"/>
      <c r="K238" s="704">
        <f>+J238*I238</f>
        <v>0</v>
      </c>
    </row>
    <row r="239" spans="1:11" s="425" customFormat="1" ht="178.5" customHeight="1" thickBot="1" x14ac:dyDescent="0.25">
      <c r="A239" s="2097" t="s">
        <v>1432</v>
      </c>
      <c r="B239" s="744" t="s">
        <v>862</v>
      </c>
      <c r="C239" s="745"/>
      <c r="D239" s="745"/>
      <c r="E239" s="765"/>
      <c r="F239" s="661" t="s">
        <v>1776</v>
      </c>
      <c r="G239" s="662" t="s">
        <v>41</v>
      </c>
      <c r="H239" s="669"/>
      <c r="I239" s="669"/>
      <c r="J239" s="670"/>
      <c r="K239" s="728">
        <f>+J239*I239</f>
        <v>0</v>
      </c>
    </row>
    <row r="240" spans="1:11" s="425" customFormat="1" ht="166.5" thickBot="1" x14ac:dyDescent="0.25">
      <c r="A240" s="710" t="s">
        <v>1752</v>
      </c>
      <c r="B240" s="710" t="s">
        <v>863</v>
      </c>
      <c r="C240" s="530"/>
      <c r="D240" s="656"/>
      <c r="E240" s="619"/>
      <c r="F240" s="584" t="s">
        <v>828</v>
      </c>
      <c r="G240" s="533" t="s">
        <v>54</v>
      </c>
      <c r="H240" s="534"/>
      <c r="I240" s="534"/>
      <c r="J240" s="535"/>
      <c r="K240" s="750">
        <v>454000000</v>
      </c>
    </row>
    <row r="241" spans="1:11" s="425" customFormat="1" ht="25.5" x14ac:dyDescent="0.2">
      <c r="A241" s="2095" t="s">
        <v>1753</v>
      </c>
      <c r="B241" s="751" t="s">
        <v>1771</v>
      </c>
      <c r="C241" s="658"/>
      <c r="D241" s="658"/>
      <c r="E241" s="722"/>
      <c r="F241" s="665" t="s">
        <v>828</v>
      </c>
      <c r="G241" s="657" t="s">
        <v>54</v>
      </c>
      <c r="H241" s="667"/>
      <c r="I241" s="667"/>
      <c r="J241" s="668"/>
      <c r="K241" s="703">
        <v>50000000</v>
      </c>
    </row>
    <row r="242" spans="1:11" s="425" customFormat="1" ht="63.75" x14ac:dyDescent="0.2">
      <c r="A242" s="2096" t="s">
        <v>1432</v>
      </c>
      <c r="B242" s="586" t="s">
        <v>1772</v>
      </c>
      <c r="C242" s="541"/>
      <c r="D242" s="541"/>
      <c r="E242" s="723"/>
      <c r="F242" s="635" t="s">
        <v>828</v>
      </c>
      <c r="G242" s="585" t="s">
        <v>54</v>
      </c>
      <c r="H242" s="542"/>
      <c r="I242" s="542"/>
      <c r="J242" s="543"/>
      <c r="K242" s="704">
        <v>10000000</v>
      </c>
    </row>
    <row r="243" spans="1:11" s="425" customFormat="1" ht="64.5" thickBot="1" x14ac:dyDescent="0.25">
      <c r="A243" s="2097" t="s">
        <v>1432</v>
      </c>
      <c r="B243" s="752" t="s">
        <v>1773</v>
      </c>
      <c r="C243" s="663"/>
      <c r="D243" s="663"/>
      <c r="E243" s="664"/>
      <c r="F243" s="661" t="s">
        <v>828</v>
      </c>
      <c r="G243" s="662" t="s">
        <v>54</v>
      </c>
      <c r="H243" s="669"/>
      <c r="I243" s="669"/>
      <c r="J243" s="670"/>
      <c r="K243" s="728">
        <v>20000000</v>
      </c>
    </row>
    <row r="244" spans="1:11" s="425" customFormat="1" ht="39" thickBot="1" x14ac:dyDescent="0.25">
      <c r="A244" s="584" t="s">
        <v>1769</v>
      </c>
      <c r="B244" s="753" t="s">
        <v>1774</v>
      </c>
      <c r="C244" s="754"/>
      <c r="D244" s="755"/>
      <c r="E244" s="756"/>
      <c r="F244" s="623"/>
      <c r="G244" s="489" t="s">
        <v>89</v>
      </c>
      <c r="H244" s="471"/>
      <c r="I244" s="471"/>
      <c r="J244" s="472"/>
      <c r="K244" s="692"/>
    </row>
    <row r="245" spans="1:11" s="425" customFormat="1" ht="12.75" x14ac:dyDescent="0.2">
      <c r="A245" s="2098" t="s">
        <v>1770</v>
      </c>
      <c r="B245" s="757" t="s">
        <v>864</v>
      </c>
      <c r="C245" s="537"/>
      <c r="D245" s="538"/>
      <c r="E245" s="621"/>
      <c r="F245" s="651"/>
      <c r="G245" s="531" t="s">
        <v>70</v>
      </c>
      <c r="H245" s="539"/>
      <c r="I245" s="539"/>
      <c r="J245" s="532"/>
      <c r="K245" s="758">
        <f>+J245*I245</f>
        <v>0</v>
      </c>
    </row>
    <row r="246" spans="1:11" s="425" customFormat="1" ht="13.5" thickBot="1" x14ac:dyDescent="0.25">
      <c r="A246" s="2099"/>
      <c r="B246" s="759" t="s">
        <v>865</v>
      </c>
      <c r="C246" s="528"/>
      <c r="D246" s="529"/>
      <c r="E246" s="615"/>
      <c r="F246" s="624"/>
      <c r="G246" s="496" t="s">
        <v>70</v>
      </c>
      <c r="H246" s="497"/>
      <c r="I246" s="497"/>
      <c r="J246" s="498"/>
      <c r="K246" s="760">
        <f>+J246*I246</f>
        <v>0</v>
      </c>
    </row>
    <row r="247" spans="1:11" s="425" customFormat="1" ht="13.5" thickBot="1" x14ac:dyDescent="0.25">
      <c r="A247" s="2080" t="s">
        <v>1767</v>
      </c>
      <c r="B247" s="2081"/>
      <c r="C247" s="2081"/>
      <c r="D247" s="2081"/>
      <c r="E247" s="2082"/>
      <c r="F247" s="2083"/>
      <c r="G247" s="2084"/>
      <c r="H247" s="2084"/>
      <c r="I247" s="2084"/>
      <c r="J247" s="2084"/>
      <c r="K247" s="2085"/>
    </row>
    <row r="248" spans="1:11" s="425" customFormat="1" ht="25.5" x14ac:dyDescent="0.2">
      <c r="A248" s="2016" t="s">
        <v>1746</v>
      </c>
      <c r="B248" s="490" t="s">
        <v>1768</v>
      </c>
      <c r="C248" s="451"/>
      <c r="D248" s="451"/>
      <c r="E248" s="590"/>
      <c r="F248" s="562" t="s">
        <v>866</v>
      </c>
      <c r="G248" s="490" t="s">
        <v>70</v>
      </c>
      <c r="H248" s="773"/>
      <c r="I248" s="546">
        <v>2</v>
      </c>
      <c r="J248" s="778"/>
      <c r="K248" s="779"/>
    </row>
    <row r="249" spans="1:11" s="425" customFormat="1" ht="25.5" x14ac:dyDescent="0.2">
      <c r="A249" s="2017"/>
      <c r="B249" s="460" t="s">
        <v>1768</v>
      </c>
      <c r="C249" s="456"/>
      <c r="D249" s="456"/>
      <c r="E249" s="591"/>
      <c r="F249" s="565" t="s">
        <v>867</v>
      </c>
      <c r="G249" s="460" t="s">
        <v>70</v>
      </c>
      <c r="H249" s="767"/>
      <c r="I249" s="547">
        <v>2</v>
      </c>
      <c r="J249" s="780"/>
      <c r="K249" s="781"/>
    </row>
    <row r="250" spans="1:11" s="425" customFormat="1" ht="25.5" x14ac:dyDescent="0.2">
      <c r="A250" s="2017"/>
      <c r="B250" s="460" t="s">
        <v>1768</v>
      </c>
      <c r="C250" s="456"/>
      <c r="D250" s="456"/>
      <c r="E250" s="591"/>
      <c r="F250" s="565" t="s">
        <v>868</v>
      </c>
      <c r="G250" s="460" t="s">
        <v>70</v>
      </c>
      <c r="H250" s="767"/>
      <c r="I250" s="547">
        <v>5</v>
      </c>
      <c r="J250" s="780"/>
      <c r="K250" s="781"/>
    </row>
    <row r="251" spans="1:11" s="425" customFormat="1" ht="12.75" x14ac:dyDescent="0.2">
      <c r="A251" s="2017"/>
      <c r="B251" s="460" t="s">
        <v>1768</v>
      </c>
      <c r="C251" s="456"/>
      <c r="D251" s="456"/>
      <c r="E251" s="591"/>
      <c r="F251" s="565" t="s">
        <v>869</v>
      </c>
      <c r="G251" s="460" t="s">
        <v>70</v>
      </c>
      <c r="H251" s="767"/>
      <c r="I251" s="547">
        <v>2</v>
      </c>
      <c r="J251" s="780"/>
      <c r="K251" s="781"/>
    </row>
    <row r="252" spans="1:11" s="425" customFormat="1" ht="12.75" x14ac:dyDescent="0.2">
      <c r="A252" s="2017"/>
      <c r="B252" s="460" t="s">
        <v>1768</v>
      </c>
      <c r="C252" s="456"/>
      <c r="D252" s="456"/>
      <c r="E252" s="591"/>
      <c r="F252" s="565" t="s">
        <v>870</v>
      </c>
      <c r="G252" s="460" t="s">
        <v>70</v>
      </c>
      <c r="H252" s="767"/>
      <c r="I252" s="547">
        <v>2</v>
      </c>
      <c r="J252" s="780"/>
      <c r="K252" s="781"/>
    </row>
    <row r="253" spans="1:11" s="425" customFormat="1" ht="12.75" x14ac:dyDescent="0.2">
      <c r="A253" s="2017"/>
      <c r="B253" s="460" t="s">
        <v>1768</v>
      </c>
      <c r="C253" s="456"/>
      <c r="D253" s="456"/>
      <c r="E253" s="591"/>
      <c r="F253" s="565" t="s">
        <v>871</v>
      </c>
      <c r="G253" s="460" t="s">
        <v>70</v>
      </c>
      <c r="H253" s="776"/>
      <c r="I253" s="547">
        <v>10</v>
      </c>
      <c r="J253" s="780"/>
      <c r="K253" s="781"/>
    </row>
    <row r="254" spans="1:11" s="425" customFormat="1" ht="12.75" x14ac:dyDescent="0.2">
      <c r="A254" s="2017"/>
      <c r="B254" s="460" t="s">
        <v>1768</v>
      </c>
      <c r="C254" s="456"/>
      <c r="D254" s="456"/>
      <c r="E254" s="591"/>
      <c r="F254" s="565" t="s">
        <v>872</v>
      </c>
      <c r="G254" s="460" t="s">
        <v>70</v>
      </c>
      <c r="H254" s="767"/>
      <c r="I254" s="547">
        <v>10</v>
      </c>
      <c r="J254" s="780"/>
      <c r="K254" s="781"/>
    </row>
    <row r="255" spans="1:11" s="425" customFormat="1" ht="12.75" x14ac:dyDescent="0.2">
      <c r="A255" s="2017"/>
      <c r="B255" s="460" t="s">
        <v>1768</v>
      </c>
      <c r="C255" s="456"/>
      <c r="D255" s="456"/>
      <c r="E255" s="591"/>
      <c r="F255" s="565" t="s">
        <v>873</v>
      </c>
      <c r="G255" s="460" t="s">
        <v>70</v>
      </c>
      <c r="H255" s="767"/>
      <c r="I255" s="547">
        <v>10</v>
      </c>
      <c r="J255" s="780"/>
      <c r="K255" s="781"/>
    </row>
    <row r="256" spans="1:11" s="425" customFormat="1" ht="12.75" x14ac:dyDescent="0.2">
      <c r="A256" s="2017"/>
      <c r="B256" s="460" t="s">
        <v>1768</v>
      </c>
      <c r="C256" s="456"/>
      <c r="D256" s="456"/>
      <c r="E256" s="591"/>
      <c r="F256" s="565" t="s">
        <v>874</v>
      </c>
      <c r="G256" s="460" t="s">
        <v>70</v>
      </c>
      <c r="H256" s="767"/>
      <c r="I256" s="547">
        <v>2</v>
      </c>
      <c r="J256" s="782"/>
      <c r="K256" s="781"/>
    </row>
    <row r="257" spans="1:11" s="425" customFormat="1" ht="25.5" x14ac:dyDescent="0.2">
      <c r="A257" s="2017"/>
      <c r="B257" s="460" t="s">
        <v>1768</v>
      </c>
      <c r="C257" s="456"/>
      <c r="D257" s="456"/>
      <c r="E257" s="591"/>
      <c r="F257" s="565" t="s">
        <v>875</v>
      </c>
      <c r="G257" s="460" t="s">
        <v>70</v>
      </c>
      <c r="H257" s="777"/>
      <c r="I257" s="547">
        <v>4</v>
      </c>
      <c r="J257" s="780"/>
      <c r="K257" s="781"/>
    </row>
    <row r="258" spans="1:11" s="425" customFormat="1" ht="12.75" x14ac:dyDescent="0.2">
      <c r="A258" s="2017"/>
      <c r="B258" s="460" t="s">
        <v>1768</v>
      </c>
      <c r="C258" s="456"/>
      <c r="D258" s="456"/>
      <c r="E258" s="591"/>
      <c r="F258" s="458" t="s">
        <v>876</v>
      </c>
      <c r="G258" s="460" t="s">
        <v>70</v>
      </c>
      <c r="H258" s="767"/>
      <c r="I258" s="476">
        <v>20</v>
      </c>
      <c r="J258" s="780"/>
      <c r="K258" s="781"/>
    </row>
    <row r="259" spans="1:11" s="425" customFormat="1" ht="12.75" x14ac:dyDescent="0.2">
      <c r="A259" s="2017"/>
      <c r="B259" s="460" t="s">
        <v>1768</v>
      </c>
      <c r="C259" s="456"/>
      <c r="D259" s="456"/>
      <c r="E259" s="591"/>
      <c r="F259" s="458" t="s">
        <v>877</v>
      </c>
      <c r="G259" s="460" t="s">
        <v>70</v>
      </c>
      <c r="H259" s="767"/>
      <c r="I259" s="476">
        <v>20</v>
      </c>
      <c r="J259" s="780"/>
      <c r="K259" s="781"/>
    </row>
    <row r="260" spans="1:11" s="425" customFormat="1" ht="38.25" x14ac:dyDescent="0.2">
      <c r="A260" s="2017"/>
      <c r="B260" s="460" t="s">
        <v>1768</v>
      </c>
      <c r="C260" s="456"/>
      <c r="D260" s="456"/>
      <c r="E260" s="591"/>
      <c r="F260" s="458" t="s">
        <v>878</v>
      </c>
      <c r="G260" s="460" t="s">
        <v>70</v>
      </c>
      <c r="H260" s="767"/>
      <c r="I260" s="476">
        <v>20</v>
      </c>
      <c r="J260" s="780"/>
      <c r="K260" s="781"/>
    </row>
    <row r="261" spans="1:11" s="425" customFormat="1" ht="25.5" x14ac:dyDescent="0.2">
      <c r="A261" s="2017"/>
      <c r="B261" s="460" t="s">
        <v>1768</v>
      </c>
      <c r="C261" s="456"/>
      <c r="D261" s="456"/>
      <c r="E261" s="591"/>
      <c r="F261" s="458" t="s">
        <v>879</v>
      </c>
      <c r="G261" s="460" t="s">
        <v>70</v>
      </c>
      <c r="H261" s="767"/>
      <c r="I261" s="476">
        <v>20</v>
      </c>
      <c r="J261" s="780"/>
      <c r="K261" s="781"/>
    </row>
    <row r="262" spans="1:11" s="425" customFormat="1" ht="12.75" x14ac:dyDescent="0.2">
      <c r="A262" s="2017"/>
      <c r="B262" s="460" t="s">
        <v>1768</v>
      </c>
      <c r="C262" s="456"/>
      <c r="D262" s="456"/>
      <c r="E262" s="591"/>
      <c r="F262" s="458" t="s">
        <v>880</v>
      </c>
      <c r="G262" s="460" t="s">
        <v>70</v>
      </c>
      <c r="H262" s="767"/>
      <c r="I262" s="476">
        <v>2</v>
      </c>
      <c r="J262" s="780"/>
      <c r="K262" s="781"/>
    </row>
    <row r="263" spans="1:11" s="425" customFormat="1" ht="12.75" x14ac:dyDescent="0.2">
      <c r="A263" s="2017"/>
      <c r="B263" s="460" t="s">
        <v>1768</v>
      </c>
      <c r="C263" s="456"/>
      <c r="D263" s="456"/>
      <c r="E263" s="591"/>
      <c r="F263" s="458" t="s">
        <v>881</v>
      </c>
      <c r="G263" s="460" t="s">
        <v>70</v>
      </c>
      <c r="H263" s="767"/>
      <c r="I263" s="476">
        <v>3</v>
      </c>
      <c r="J263" s="780"/>
      <c r="K263" s="781"/>
    </row>
    <row r="264" spans="1:11" s="425" customFormat="1" ht="25.5" x14ac:dyDescent="0.2">
      <c r="A264" s="2017"/>
      <c r="B264" s="460" t="s">
        <v>1768</v>
      </c>
      <c r="C264" s="456"/>
      <c r="D264" s="456"/>
      <c r="E264" s="591"/>
      <c r="F264" s="458" t="s">
        <v>882</v>
      </c>
      <c r="G264" s="460" t="s">
        <v>70</v>
      </c>
      <c r="H264" s="767"/>
      <c r="I264" s="476">
        <v>1</v>
      </c>
      <c r="J264" s="780"/>
      <c r="K264" s="781"/>
    </row>
    <row r="265" spans="1:11" s="425" customFormat="1" ht="25.5" x14ac:dyDescent="0.2">
      <c r="A265" s="2017"/>
      <c r="B265" s="460" t="s">
        <v>1768</v>
      </c>
      <c r="C265" s="456"/>
      <c r="D265" s="456"/>
      <c r="E265" s="591"/>
      <c r="F265" s="458" t="s">
        <v>883</v>
      </c>
      <c r="G265" s="460" t="s">
        <v>70</v>
      </c>
      <c r="H265" s="767"/>
      <c r="I265" s="476">
        <v>1</v>
      </c>
      <c r="J265" s="780"/>
      <c r="K265" s="781"/>
    </row>
    <row r="266" spans="1:11" s="425" customFormat="1" ht="25.5" x14ac:dyDescent="0.2">
      <c r="A266" s="2017"/>
      <c r="B266" s="460" t="s">
        <v>1768</v>
      </c>
      <c r="C266" s="456"/>
      <c r="D266" s="456"/>
      <c r="E266" s="591"/>
      <c r="F266" s="458" t="s">
        <v>884</v>
      </c>
      <c r="G266" s="460" t="s">
        <v>70</v>
      </c>
      <c r="H266" s="767"/>
      <c r="I266" s="476">
        <v>1</v>
      </c>
      <c r="J266" s="780"/>
      <c r="K266" s="781"/>
    </row>
    <row r="267" spans="1:11" s="425" customFormat="1" ht="38.25" x14ac:dyDescent="0.2">
      <c r="A267" s="2017"/>
      <c r="B267" s="460" t="s">
        <v>1768</v>
      </c>
      <c r="C267" s="456"/>
      <c r="D267" s="456"/>
      <c r="E267" s="591"/>
      <c r="F267" s="458" t="s">
        <v>885</v>
      </c>
      <c r="G267" s="460" t="s">
        <v>70</v>
      </c>
      <c r="H267" s="767"/>
      <c r="I267" s="476">
        <v>20</v>
      </c>
      <c r="J267" s="780"/>
      <c r="K267" s="781"/>
    </row>
    <row r="268" spans="1:11" s="425" customFormat="1" ht="38.25" x14ac:dyDescent="0.2">
      <c r="A268" s="2017"/>
      <c r="B268" s="460" t="s">
        <v>1768</v>
      </c>
      <c r="C268" s="456"/>
      <c r="D268" s="456"/>
      <c r="E268" s="591"/>
      <c r="F268" s="458" t="s">
        <v>886</v>
      </c>
      <c r="G268" s="460" t="s">
        <v>70</v>
      </c>
      <c r="H268" s="767"/>
      <c r="I268" s="476">
        <v>10</v>
      </c>
      <c r="J268" s="780"/>
      <c r="K268" s="781"/>
    </row>
    <row r="269" spans="1:11" s="425" customFormat="1" ht="12.75" x14ac:dyDescent="0.2">
      <c r="A269" s="2017"/>
      <c r="B269" s="460" t="s">
        <v>1768</v>
      </c>
      <c r="C269" s="456"/>
      <c r="D269" s="456"/>
      <c r="E269" s="591"/>
      <c r="F269" s="458" t="s">
        <v>887</v>
      </c>
      <c r="G269" s="460" t="s">
        <v>70</v>
      </c>
      <c r="H269" s="767"/>
      <c r="I269" s="476">
        <v>1</v>
      </c>
      <c r="J269" s="780"/>
      <c r="K269" s="781"/>
    </row>
    <row r="270" spans="1:11" s="425" customFormat="1" ht="12.75" x14ac:dyDescent="0.2">
      <c r="A270" s="2017"/>
      <c r="B270" s="460" t="s">
        <v>1768</v>
      </c>
      <c r="C270" s="456"/>
      <c r="D270" s="456"/>
      <c r="E270" s="591"/>
      <c r="F270" s="458" t="s">
        <v>888</v>
      </c>
      <c r="G270" s="460" t="s">
        <v>70</v>
      </c>
      <c r="H270" s="767"/>
      <c r="I270" s="476">
        <v>1</v>
      </c>
      <c r="J270" s="780"/>
      <c r="K270" s="781"/>
    </row>
    <row r="271" spans="1:11" s="425" customFormat="1" ht="63.75" x14ac:dyDescent="0.2">
      <c r="A271" s="2017"/>
      <c r="B271" s="460" t="s">
        <v>1768</v>
      </c>
      <c r="C271" s="456"/>
      <c r="D271" s="456"/>
      <c r="E271" s="591"/>
      <c r="F271" s="458" t="s">
        <v>889</v>
      </c>
      <c r="G271" s="460" t="s">
        <v>70</v>
      </c>
      <c r="H271" s="767"/>
      <c r="I271" s="476">
        <v>200</v>
      </c>
      <c r="J271" s="780"/>
      <c r="K271" s="781"/>
    </row>
    <row r="272" spans="1:11" s="425" customFormat="1" ht="51" x14ac:dyDescent="0.2">
      <c r="A272" s="2017"/>
      <c r="B272" s="460" t="s">
        <v>1768</v>
      </c>
      <c r="C272" s="456"/>
      <c r="D272" s="456"/>
      <c r="E272" s="591"/>
      <c r="F272" s="458" t="s">
        <v>890</v>
      </c>
      <c r="G272" s="460" t="s">
        <v>70</v>
      </c>
      <c r="H272" s="767"/>
      <c r="I272" s="476">
        <v>20</v>
      </c>
      <c r="J272" s="780"/>
      <c r="K272" s="781"/>
    </row>
    <row r="273" spans="1:11" s="425" customFormat="1" ht="38.25" x14ac:dyDescent="0.2">
      <c r="A273" s="2017"/>
      <c r="B273" s="460" t="s">
        <v>1768</v>
      </c>
      <c r="C273" s="456"/>
      <c r="D273" s="456"/>
      <c r="E273" s="591"/>
      <c r="F273" s="458" t="s">
        <v>891</v>
      </c>
      <c r="G273" s="460" t="s">
        <v>70</v>
      </c>
      <c r="H273" s="767"/>
      <c r="I273" s="476">
        <v>70</v>
      </c>
      <c r="J273" s="780"/>
      <c r="K273" s="781"/>
    </row>
    <row r="274" spans="1:11" s="425" customFormat="1" ht="25.5" x14ac:dyDescent="0.2">
      <c r="A274" s="2017"/>
      <c r="B274" s="460" t="s">
        <v>1768</v>
      </c>
      <c r="C274" s="456"/>
      <c r="D274" s="456"/>
      <c r="E274" s="591"/>
      <c r="F274" s="458" t="s">
        <v>892</v>
      </c>
      <c r="G274" s="460" t="s">
        <v>70</v>
      </c>
      <c r="H274" s="767"/>
      <c r="I274" s="476">
        <v>20</v>
      </c>
      <c r="J274" s="780"/>
      <c r="K274" s="781"/>
    </row>
    <row r="275" spans="1:11" s="425" customFormat="1" ht="51" x14ac:dyDescent="0.2">
      <c r="A275" s="2017"/>
      <c r="B275" s="460" t="s">
        <v>1768</v>
      </c>
      <c r="C275" s="456"/>
      <c r="D275" s="456"/>
      <c r="E275" s="591"/>
      <c r="F275" s="458" t="s">
        <v>893</v>
      </c>
      <c r="G275" s="460" t="s">
        <v>70</v>
      </c>
      <c r="H275" s="767"/>
      <c r="I275" s="476">
        <v>20</v>
      </c>
      <c r="J275" s="780"/>
      <c r="K275" s="781"/>
    </row>
    <row r="276" spans="1:11" s="425" customFormat="1" ht="12.75" x14ac:dyDescent="0.2">
      <c r="A276" s="2017"/>
      <c r="B276" s="460" t="s">
        <v>1768</v>
      </c>
      <c r="C276" s="456"/>
      <c r="D276" s="456"/>
      <c r="E276" s="591"/>
      <c r="F276" s="458" t="s">
        <v>894</v>
      </c>
      <c r="G276" s="460" t="s">
        <v>70</v>
      </c>
      <c r="H276" s="767"/>
      <c r="I276" s="476">
        <v>10</v>
      </c>
      <c r="J276" s="780"/>
      <c r="K276" s="781"/>
    </row>
    <row r="277" spans="1:11" s="425" customFormat="1" ht="12.75" x14ac:dyDescent="0.2">
      <c r="A277" s="2017"/>
      <c r="B277" s="460" t="s">
        <v>1768</v>
      </c>
      <c r="C277" s="456"/>
      <c r="D277" s="456"/>
      <c r="E277" s="591"/>
      <c r="F277" s="458" t="s">
        <v>895</v>
      </c>
      <c r="G277" s="460" t="s">
        <v>70</v>
      </c>
      <c r="H277" s="767"/>
      <c r="I277" s="476">
        <v>10</v>
      </c>
      <c r="J277" s="780"/>
      <c r="K277" s="781"/>
    </row>
    <row r="278" spans="1:11" s="425" customFormat="1" ht="51" x14ac:dyDescent="0.2">
      <c r="A278" s="2017"/>
      <c r="B278" s="460" t="s">
        <v>1768</v>
      </c>
      <c r="C278" s="456"/>
      <c r="D278" s="456"/>
      <c r="E278" s="591"/>
      <c r="F278" s="458" t="s">
        <v>896</v>
      </c>
      <c r="G278" s="460" t="s">
        <v>70</v>
      </c>
      <c r="H278" s="767"/>
      <c r="I278" s="476">
        <v>10</v>
      </c>
      <c r="J278" s="780"/>
      <c r="K278" s="781"/>
    </row>
    <row r="279" spans="1:11" s="425" customFormat="1" ht="12.75" x14ac:dyDescent="0.2">
      <c r="A279" s="2017"/>
      <c r="B279" s="460" t="s">
        <v>1768</v>
      </c>
      <c r="C279" s="456"/>
      <c r="D279" s="456"/>
      <c r="E279" s="591"/>
      <c r="F279" s="458" t="s">
        <v>897</v>
      </c>
      <c r="G279" s="460" t="s">
        <v>70</v>
      </c>
      <c r="H279" s="767"/>
      <c r="I279" s="548">
        <v>20</v>
      </c>
      <c r="J279" s="780"/>
      <c r="K279" s="781"/>
    </row>
    <row r="280" spans="1:11" s="425" customFormat="1" ht="12.75" x14ac:dyDescent="0.2">
      <c r="A280" s="2017"/>
      <c r="B280" s="460" t="s">
        <v>1768</v>
      </c>
      <c r="C280" s="456"/>
      <c r="D280" s="456"/>
      <c r="E280" s="591"/>
      <c r="F280" s="458" t="s">
        <v>898</v>
      </c>
      <c r="G280" s="460" t="s">
        <v>70</v>
      </c>
      <c r="H280" s="767"/>
      <c r="I280" s="476">
        <v>20</v>
      </c>
      <c r="J280" s="780"/>
      <c r="K280" s="781"/>
    </row>
    <row r="281" spans="1:11" s="425" customFormat="1" ht="63.75" x14ac:dyDescent="0.2">
      <c r="A281" s="2017"/>
      <c r="B281" s="460" t="s">
        <v>1768</v>
      </c>
      <c r="C281" s="456"/>
      <c r="D281" s="456"/>
      <c r="E281" s="591"/>
      <c r="F281" s="458" t="s">
        <v>899</v>
      </c>
      <c r="G281" s="460" t="s">
        <v>70</v>
      </c>
      <c r="H281" s="767"/>
      <c r="I281" s="476">
        <v>30</v>
      </c>
      <c r="J281" s="780"/>
      <c r="K281" s="781"/>
    </row>
    <row r="282" spans="1:11" s="425" customFormat="1" ht="12.75" x14ac:dyDescent="0.2">
      <c r="A282" s="2017"/>
      <c r="B282" s="460" t="s">
        <v>1768</v>
      </c>
      <c r="C282" s="456"/>
      <c r="D282" s="456"/>
      <c r="E282" s="591"/>
      <c r="F282" s="458" t="s">
        <v>900</v>
      </c>
      <c r="G282" s="460" t="s">
        <v>70</v>
      </c>
      <c r="H282" s="767"/>
      <c r="I282" s="476">
        <v>30</v>
      </c>
      <c r="J282" s="780"/>
      <c r="K282" s="781"/>
    </row>
    <row r="283" spans="1:11" s="425" customFormat="1" ht="51" x14ac:dyDescent="0.2">
      <c r="A283" s="2017"/>
      <c r="B283" s="460" t="s">
        <v>1768</v>
      </c>
      <c r="C283" s="456"/>
      <c r="D283" s="456"/>
      <c r="E283" s="591"/>
      <c r="F283" s="458" t="s">
        <v>901</v>
      </c>
      <c r="G283" s="460" t="s">
        <v>70</v>
      </c>
      <c r="H283" s="767"/>
      <c r="I283" s="476">
        <v>3</v>
      </c>
      <c r="J283" s="780"/>
      <c r="K283" s="781"/>
    </row>
    <row r="284" spans="1:11" s="425" customFormat="1" ht="12.75" x14ac:dyDescent="0.2">
      <c r="A284" s="2017"/>
      <c r="B284" s="460" t="s">
        <v>1768</v>
      </c>
      <c r="C284" s="456"/>
      <c r="D284" s="456"/>
      <c r="E284" s="591"/>
      <c r="F284" s="458" t="s">
        <v>902</v>
      </c>
      <c r="G284" s="460" t="s">
        <v>70</v>
      </c>
      <c r="H284" s="767"/>
      <c r="I284" s="476">
        <v>2</v>
      </c>
      <c r="J284" s="780"/>
      <c r="K284" s="781"/>
    </row>
    <row r="285" spans="1:11" s="425" customFormat="1" ht="12.75" x14ac:dyDescent="0.2">
      <c r="A285" s="2017"/>
      <c r="B285" s="460" t="s">
        <v>1768</v>
      </c>
      <c r="C285" s="456"/>
      <c r="D285" s="456"/>
      <c r="E285" s="591"/>
      <c r="F285" s="458" t="s">
        <v>903</v>
      </c>
      <c r="G285" s="460" t="s">
        <v>70</v>
      </c>
      <c r="H285" s="767"/>
      <c r="I285" s="476">
        <v>1</v>
      </c>
      <c r="J285" s="780"/>
      <c r="K285" s="781"/>
    </row>
    <row r="286" spans="1:11" s="425" customFormat="1" ht="25.5" x14ac:dyDescent="0.2">
      <c r="A286" s="2017"/>
      <c r="B286" s="460" t="s">
        <v>1768</v>
      </c>
      <c r="C286" s="456"/>
      <c r="D286" s="456"/>
      <c r="E286" s="591"/>
      <c r="F286" s="458" t="s">
        <v>904</v>
      </c>
      <c r="G286" s="460" t="s">
        <v>70</v>
      </c>
      <c r="H286" s="767"/>
      <c r="I286" s="476">
        <v>5</v>
      </c>
      <c r="J286" s="780"/>
      <c r="K286" s="781"/>
    </row>
    <row r="287" spans="1:11" s="425" customFormat="1" ht="12.75" x14ac:dyDescent="0.2">
      <c r="A287" s="2017"/>
      <c r="B287" s="460" t="s">
        <v>1768</v>
      </c>
      <c r="C287" s="456"/>
      <c r="D287" s="456"/>
      <c r="E287" s="591"/>
      <c r="F287" s="458" t="s">
        <v>905</v>
      </c>
      <c r="G287" s="460" t="s">
        <v>70</v>
      </c>
      <c r="H287" s="767"/>
      <c r="I287" s="476">
        <v>20</v>
      </c>
      <c r="J287" s="780"/>
      <c r="K287" s="781"/>
    </row>
    <row r="288" spans="1:11" s="425" customFormat="1" ht="12.75" x14ac:dyDescent="0.2">
      <c r="A288" s="2017"/>
      <c r="B288" s="460" t="s">
        <v>1768</v>
      </c>
      <c r="C288" s="456"/>
      <c r="D288" s="456"/>
      <c r="E288" s="591"/>
      <c r="F288" s="458" t="s">
        <v>906</v>
      </c>
      <c r="G288" s="460" t="s">
        <v>70</v>
      </c>
      <c r="H288" s="767"/>
      <c r="I288" s="476">
        <v>10</v>
      </c>
      <c r="J288" s="780"/>
      <c r="K288" s="781"/>
    </row>
    <row r="289" spans="1:11" s="425" customFormat="1" ht="12.75" x14ac:dyDescent="0.2">
      <c r="A289" s="2017"/>
      <c r="B289" s="460" t="s">
        <v>1768</v>
      </c>
      <c r="C289" s="456"/>
      <c r="D289" s="456"/>
      <c r="E289" s="591"/>
      <c r="F289" s="458" t="s">
        <v>907</v>
      </c>
      <c r="G289" s="460" t="s">
        <v>70</v>
      </c>
      <c r="H289" s="767"/>
      <c r="I289" s="476">
        <v>1</v>
      </c>
      <c r="J289" s="780"/>
      <c r="K289" s="781"/>
    </row>
    <row r="290" spans="1:11" s="425" customFormat="1" ht="12.75" x14ac:dyDescent="0.2">
      <c r="A290" s="2017"/>
      <c r="B290" s="460" t="s">
        <v>1768</v>
      </c>
      <c r="C290" s="456"/>
      <c r="D290" s="456"/>
      <c r="E290" s="591"/>
      <c r="F290" s="458" t="s">
        <v>908</v>
      </c>
      <c r="G290" s="460" t="s">
        <v>70</v>
      </c>
      <c r="H290" s="767"/>
      <c r="I290" s="476">
        <v>10</v>
      </c>
      <c r="J290" s="780"/>
      <c r="K290" s="781"/>
    </row>
    <row r="291" spans="1:11" s="425" customFormat="1" ht="12.75" x14ac:dyDescent="0.2">
      <c r="A291" s="2017"/>
      <c r="B291" s="460" t="s">
        <v>1768</v>
      </c>
      <c r="C291" s="456"/>
      <c r="D291" s="456"/>
      <c r="E291" s="591"/>
      <c r="F291" s="458" t="s">
        <v>909</v>
      </c>
      <c r="G291" s="460" t="s">
        <v>70</v>
      </c>
      <c r="H291" s="767"/>
      <c r="I291" s="476">
        <v>10</v>
      </c>
      <c r="J291" s="780"/>
      <c r="K291" s="781"/>
    </row>
    <row r="292" spans="1:11" s="425" customFormat="1" ht="25.5" x14ac:dyDescent="0.2">
      <c r="A292" s="2017"/>
      <c r="B292" s="460" t="s">
        <v>1768</v>
      </c>
      <c r="C292" s="456"/>
      <c r="D292" s="456"/>
      <c r="E292" s="591"/>
      <c r="F292" s="458" t="s">
        <v>910</v>
      </c>
      <c r="G292" s="460" t="s">
        <v>70</v>
      </c>
      <c r="H292" s="767"/>
      <c r="I292" s="476">
        <v>4</v>
      </c>
      <c r="J292" s="780"/>
      <c r="K292" s="781"/>
    </row>
    <row r="293" spans="1:11" s="425" customFormat="1" ht="12.75" x14ac:dyDescent="0.2">
      <c r="A293" s="2017"/>
      <c r="B293" s="460" t="s">
        <v>1768</v>
      </c>
      <c r="C293" s="456"/>
      <c r="D293" s="456"/>
      <c r="E293" s="591"/>
      <c r="F293" s="458" t="s">
        <v>911</v>
      </c>
      <c r="G293" s="460" t="s">
        <v>70</v>
      </c>
      <c r="H293" s="767"/>
      <c r="I293" s="476">
        <v>1</v>
      </c>
      <c r="J293" s="780"/>
      <c r="K293" s="781"/>
    </row>
    <row r="294" spans="1:11" s="425" customFormat="1" ht="51" x14ac:dyDescent="0.2">
      <c r="A294" s="2017"/>
      <c r="B294" s="460" t="s">
        <v>1768</v>
      </c>
      <c r="C294" s="456"/>
      <c r="D294" s="456"/>
      <c r="E294" s="591"/>
      <c r="F294" s="458" t="s">
        <v>912</v>
      </c>
      <c r="G294" s="460" t="s">
        <v>70</v>
      </c>
      <c r="H294" s="767"/>
      <c r="I294" s="476">
        <v>200</v>
      </c>
      <c r="J294" s="780"/>
      <c r="K294" s="781"/>
    </row>
    <row r="295" spans="1:11" s="425" customFormat="1" ht="51" x14ac:dyDescent="0.2">
      <c r="A295" s="2017"/>
      <c r="B295" s="460" t="s">
        <v>1768</v>
      </c>
      <c r="C295" s="456"/>
      <c r="D295" s="456"/>
      <c r="E295" s="591"/>
      <c r="F295" s="458" t="s">
        <v>913</v>
      </c>
      <c r="G295" s="460" t="s">
        <v>70</v>
      </c>
      <c r="H295" s="767"/>
      <c r="I295" s="549">
        <v>3</v>
      </c>
      <c r="J295" s="780"/>
      <c r="K295" s="781"/>
    </row>
    <row r="296" spans="1:11" s="425" customFormat="1" ht="38.25" x14ac:dyDescent="0.2">
      <c r="A296" s="2017"/>
      <c r="B296" s="460" t="s">
        <v>1768</v>
      </c>
      <c r="C296" s="456"/>
      <c r="D296" s="456"/>
      <c r="E296" s="591"/>
      <c r="F296" s="458" t="s">
        <v>914</v>
      </c>
      <c r="G296" s="460" t="s">
        <v>70</v>
      </c>
      <c r="H296" s="767"/>
      <c r="I296" s="476">
        <v>60</v>
      </c>
      <c r="J296" s="780"/>
      <c r="K296" s="781"/>
    </row>
    <row r="297" spans="1:11" s="425" customFormat="1" ht="25.5" x14ac:dyDescent="0.2">
      <c r="A297" s="2017"/>
      <c r="B297" s="460" t="s">
        <v>1768</v>
      </c>
      <c r="C297" s="456"/>
      <c r="D297" s="456"/>
      <c r="E297" s="591"/>
      <c r="F297" s="458" t="s">
        <v>915</v>
      </c>
      <c r="G297" s="460" t="s">
        <v>70</v>
      </c>
      <c r="H297" s="767"/>
      <c r="I297" s="476">
        <v>60</v>
      </c>
      <c r="J297" s="780"/>
      <c r="K297" s="781"/>
    </row>
    <row r="298" spans="1:11" s="425" customFormat="1" ht="25.5" x14ac:dyDescent="0.2">
      <c r="A298" s="2017"/>
      <c r="B298" s="460" t="s">
        <v>1768</v>
      </c>
      <c r="C298" s="456"/>
      <c r="D298" s="456"/>
      <c r="E298" s="591"/>
      <c r="F298" s="458" t="s">
        <v>916</v>
      </c>
      <c r="G298" s="460" t="s">
        <v>70</v>
      </c>
      <c r="H298" s="767"/>
      <c r="I298" s="476">
        <v>60</v>
      </c>
      <c r="J298" s="780"/>
      <c r="K298" s="781"/>
    </row>
    <row r="299" spans="1:11" s="425" customFormat="1" ht="38.25" x14ac:dyDescent="0.2">
      <c r="A299" s="2017"/>
      <c r="B299" s="460" t="s">
        <v>1768</v>
      </c>
      <c r="C299" s="456"/>
      <c r="D299" s="456"/>
      <c r="E299" s="591"/>
      <c r="F299" s="458" t="s">
        <v>917</v>
      </c>
      <c r="G299" s="460" t="s">
        <v>70</v>
      </c>
      <c r="H299" s="767"/>
      <c r="I299" s="476">
        <v>60</v>
      </c>
      <c r="J299" s="780"/>
      <c r="K299" s="781"/>
    </row>
    <row r="300" spans="1:11" s="425" customFormat="1" ht="38.25" x14ac:dyDescent="0.2">
      <c r="A300" s="2017"/>
      <c r="B300" s="460" t="s">
        <v>1768</v>
      </c>
      <c r="C300" s="456"/>
      <c r="D300" s="456"/>
      <c r="E300" s="591"/>
      <c r="F300" s="458" t="s">
        <v>918</v>
      </c>
      <c r="G300" s="460" t="s">
        <v>70</v>
      </c>
      <c r="H300" s="767"/>
      <c r="I300" s="476">
        <v>60</v>
      </c>
      <c r="J300" s="780"/>
      <c r="K300" s="781"/>
    </row>
    <row r="301" spans="1:11" s="425" customFormat="1" ht="25.5" x14ac:dyDescent="0.2">
      <c r="A301" s="2017"/>
      <c r="B301" s="460" t="s">
        <v>1768</v>
      </c>
      <c r="C301" s="456"/>
      <c r="D301" s="456"/>
      <c r="E301" s="591"/>
      <c r="F301" s="458" t="s">
        <v>919</v>
      </c>
      <c r="G301" s="460" t="s">
        <v>70</v>
      </c>
      <c r="H301" s="767"/>
      <c r="I301" s="476">
        <v>30</v>
      </c>
      <c r="J301" s="780"/>
      <c r="K301" s="781"/>
    </row>
    <row r="302" spans="1:11" s="425" customFormat="1" ht="25.5" x14ac:dyDescent="0.2">
      <c r="A302" s="2017"/>
      <c r="B302" s="460" t="s">
        <v>1768</v>
      </c>
      <c r="C302" s="456"/>
      <c r="D302" s="456"/>
      <c r="E302" s="591"/>
      <c r="F302" s="458" t="s">
        <v>920</v>
      </c>
      <c r="G302" s="460" t="s">
        <v>70</v>
      </c>
      <c r="H302" s="767"/>
      <c r="I302" s="476">
        <v>100</v>
      </c>
      <c r="J302" s="780"/>
      <c r="K302" s="781"/>
    </row>
    <row r="303" spans="1:11" s="425" customFormat="1" ht="25.5" x14ac:dyDescent="0.2">
      <c r="A303" s="2017"/>
      <c r="B303" s="460" t="s">
        <v>1768</v>
      </c>
      <c r="C303" s="456"/>
      <c r="D303" s="456"/>
      <c r="E303" s="591"/>
      <c r="F303" s="458" t="s">
        <v>921</v>
      </c>
      <c r="G303" s="460" t="s">
        <v>70</v>
      </c>
      <c r="H303" s="767"/>
      <c r="I303" s="476">
        <v>100</v>
      </c>
      <c r="J303" s="780"/>
      <c r="K303" s="781"/>
    </row>
    <row r="304" spans="1:11" s="425" customFormat="1" ht="25.5" x14ac:dyDescent="0.2">
      <c r="A304" s="2017"/>
      <c r="B304" s="460" t="s">
        <v>1768</v>
      </c>
      <c r="C304" s="456"/>
      <c r="D304" s="456"/>
      <c r="E304" s="591"/>
      <c r="F304" s="458" t="s">
        <v>922</v>
      </c>
      <c r="G304" s="460" t="s">
        <v>70</v>
      </c>
      <c r="H304" s="767"/>
      <c r="I304" s="476">
        <v>6</v>
      </c>
      <c r="J304" s="780"/>
      <c r="K304" s="781"/>
    </row>
    <row r="305" spans="1:11" s="425" customFormat="1" ht="25.5" x14ac:dyDescent="0.2">
      <c r="A305" s="2017"/>
      <c r="B305" s="460" t="s">
        <v>1768</v>
      </c>
      <c r="C305" s="456"/>
      <c r="D305" s="456"/>
      <c r="E305" s="591"/>
      <c r="F305" s="458" t="s">
        <v>923</v>
      </c>
      <c r="G305" s="460" t="s">
        <v>70</v>
      </c>
      <c r="H305" s="767"/>
      <c r="I305" s="476">
        <v>2</v>
      </c>
      <c r="J305" s="780"/>
      <c r="K305" s="781"/>
    </row>
    <row r="306" spans="1:11" s="425" customFormat="1" ht="25.5" x14ac:dyDescent="0.2">
      <c r="A306" s="2017"/>
      <c r="B306" s="460" t="s">
        <v>1768</v>
      </c>
      <c r="C306" s="456"/>
      <c r="D306" s="456"/>
      <c r="E306" s="591"/>
      <c r="F306" s="458" t="s">
        <v>924</v>
      </c>
      <c r="G306" s="460" t="s">
        <v>70</v>
      </c>
      <c r="H306" s="767"/>
      <c r="I306" s="476">
        <v>500</v>
      </c>
      <c r="J306" s="780"/>
      <c r="K306" s="781"/>
    </row>
    <row r="307" spans="1:11" s="425" customFormat="1" ht="25.5" x14ac:dyDescent="0.2">
      <c r="A307" s="2017"/>
      <c r="B307" s="460" t="s">
        <v>1768</v>
      </c>
      <c r="C307" s="456"/>
      <c r="D307" s="456"/>
      <c r="E307" s="591"/>
      <c r="F307" s="458" t="s">
        <v>925</v>
      </c>
      <c r="G307" s="460" t="s">
        <v>70</v>
      </c>
      <c r="H307" s="767"/>
      <c r="I307" s="476">
        <v>500</v>
      </c>
      <c r="J307" s="780"/>
      <c r="K307" s="781"/>
    </row>
    <row r="308" spans="1:11" s="425" customFormat="1" ht="12.75" x14ac:dyDescent="0.2">
      <c r="A308" s="2017"/>
      <c r="B308" s="460" t="s">
        <v>1768</v>
      </c>
      <c r="C308" s="456"/>
      <c r="D308" s="456"/>
      <c r="E308" s="591"/>
      <c r="F308" s="458" t="s">
        <v>926</v>
      </c>
      <c r="G308" s="460" t="s">
        <v>70</v>
      </c>
      <c r="H308" s="767"/>
      <c r="I308" s="476">
        <v>20</v>
      </c>
      <c r="J308" s="780"/>
      <c r="K308" s="781"/>
    </row>
    <row r="309" spans="1:11" s="425" customFormat="1" ht="25.5" x14ac:dyDescent="0.2">
      <c r="A309" s="2017"/>
      <c r="B309" s="460" t="s">
        <v>1768</v>
      </c>
      <c r="C309" s="456"/>
      <c r="D309" s="456"/>
      <c r="E309" s="591"/>
      <c r="F309" s="458" t="s">
        <v>927</v>
      </c>
      <c r="G309" s="460" t="s">
        <v>70</v>
      </c>
      <c r="H309" s="767"/>
      <c r="I309" s="467">
        <v>100</v>
      </c>
      <c r="J309" s="780"/>
      <c r="K309" s="781"/>
    </row>
    <row r="310" spans="1:11" s="425" customFormat="1" ht="12.75" x14ac:dyDescent="0.2">
      <c r="A310" s="2017"/>
      <c r="B310" s="460" t="s">
        <v>1768</v>
      </c>
      <c r="C310" s="456"/>
      <c r="D310" s="456"/>
      <c r="E310" s="591"/>
      <c r="F310" s="458" t="s">
        <v>928</v>
      </c>
      <c r="G310" s="460" t="s">
        <v>70</v>
      </c>
      <c r="H310" s="767"/>
      <c r="I310" s="467">
        <v>15</v>
      </c>
      <c r="J310" s="780"/>
      <c r="K310" s="781"/>
    </row>
    <row r="311" spans="1:11" s="425" customFormat="1" ht="12.75" x14ac:dyDescent="0.2">
      <c r="A311" s="2017"/>
      <c r="B311" s="460" t="s">
        <v>1768</v>
      </c>
      <c r="C311" s="456"/>
      <c r="D311" s="456"/>
      <c r="E311" s="591"/>
      <c r="F311" s="458" t="s">
        <v>929</v>
      </c>
      <c r="G311" s="460" t="s">
        <v>70</v>
      </c>
      <c r="H311" s="767"/>
      <c r="I311" s="467">
        <v>5</v>
      </c>
      <c r="J311" s="780"/>
      <c r="K311" s="781"/>
    </row>
    <row r="312" spans="1:11" s="425" customFormat="1" ht="12.75" x14ac:dyDescent="0.2">
      <c r="A312" s="2017"/>
      <c r="B312" s="460" t="s">
        <v>1768</v>
      </c>
      <c r="C312" s="456"/>
      <c r="D312" s="456"/>
      <c r="E312" s="591"/>
      <c r="F312" s="458" t="s">
        <v>930</v>
      </c>
      <c r="G312" s="460" t="s">
        <v>70</v>
      </c>
      <c r="H312" s="767"/>
      <c r="I312" s="467">
        <v>10</v>
      </c>
      <c r="J312" s="780"/>
      <c r="K312" s="781"/>
    </row>
    <row r="313" spans="1:11" s="425" customFormat="1" ht="12.75" x14ac:dyDescent="0.2">
      <c r="A313" s="2017"/>
      <c r="B313" s="460" t="s">
        <v>1768</v>
      </c>
      <c r="C313" s="456"/>
      <c r="D313" s="456"/>
      <c r="E313" s="591"/>
      <c r="F313" s="458" t="s">
        <v>931</v>
      </c>
      <c r="G313" s="460" t="s">
        <v>70</v>
      </c>
      <c r="H313" s="767"/>
      <c r="I313" s="467">
        <v>30</v>
      </c>
      <c r="J313" s="780"/>
      <c r="K313" s="781"/>
    </row>
    <row r="314" spans="1:11" s="425" customFormat="1" ht="12.75" x14ac:dyDescent="0.2">
      <c r="A314" s="2017"/>
      <c r="B314" s="460" t="s">
        <v>1768</v>
      </c>
      <c r="C314" s="456"/>
      <c r="D314" s="456"/>
      <c r="E314" s="591"/>
      <c r="F314" s="458" t="s">
        <v>932</v>
      </c>
      <c r="G314" s="460" t="s">
        <v>70</v>
      </c>
      <c r="H314" s="767"/>
      <c r="I314" s="467">
        <v>90</v>
      </c>
      <c r="J314" s="780"/>
      <c r="K314" s="781"/>
    </row>
    <row r="315" spans="1:11" s="425" customFormat="1" ht="25.5" x14ac:dyDescent="0.2">
      <c r="A315" s="2017"/>
      <c r="B315" s="460" t="s">
        <v>1768</v>
      </c>
      <c r="C315" s="456"/>
      <c r="D315" s="456"/>
      <c r="E315" s="591"/>
      <c r="F315" s="458" t="s">
        <v>933</v>
      </c>
      <c r="G315" s="460" t="s">
        <v>70</v>
      </c>
      <c r="H315" s="767"/>
      <c r="I315" s="467">
        <v>100</v>
      </c>
      <c r="J315" s="780"/>
      <c r="K315" s="781"/>
    </row>
    <row r="316" spans="1:11" s="425" customFormat="1" ht="12.75" x14ac:dyDescent="0.2">
      <c r="A316" s="2017"/>
      <c r="B316" s="460" t="s">
        <v>1768</v>
      </c>
      <c r="C316" s="456"/>
      <c r="D316" s="456"/>
      <c r="E316" s="591"/>
      <c r="F316" s="458" t="s">
        <v>934</v>
      </c>
      <c r="G316" s="460" t="s">
        <v>70</v>
      </c>
      <c r="H316" s="767"/>
      <c r="I316" s="467">
        <v>300</v>
      </c>
      <c r="J316" s="780"/>
      <c r="K316" s="781"/>
    </row>
    <row r="317" spans="1:11" s="425" customFormat="1" ht="12.75" x14ac:dyDescent="0.2">
      <c r="A317" s="2017"/>
      <c r="B317" s="460" t="s">
        <v>1768</v>
      </c>
      <c r="C317" s="456"/>
      <c r="D317" s="456"/>
      <c r="E317" s="591"/>
      <c r="F317" s="458" t="s">
        <v>935</v>
      </c>
      <c r="G317" s="460" t="s">
        <v>70</v>
      </c>
      <c r="H317" s="767"/>
      <c r="I317" s="467">
        <v>100</v>
      </c>
      <c r="J317" s="780"/>
      <c r="K317" s="781"/>
    </row>
    <row r="318" spans="1:11" s="425" customFormat="1" ht="12.75" x14ac:dyDescent="0.2">
      <c r="A318" s="2017"/>
      <c r="B318" s="460" t="s">
        <v>1768</v>
      </c>
      <c r="C318" s="456"/>
      <c r="D318" s="456"/>
      <c r="E318" s="591"/>
      <c r="F318" s="458" t="s">
        <v>936</v>
      </c>
      <c r="G318" s="460" t="s">
        <v>70</v>
      </c>
      <c r="H318" s="767"/>
      <c r="I318" s="467">
        <v>300</v>
      </c>
      <c r="J318" s="780"/>
      <c r="K318" s="781"/>
    </row>
    <row r="319" spans="1:11" s="425" customFormat="1" ht="12.75" x14ac:dyDescent="0.2">
      <c r="A319" s="2017"/>
      <c r="B319" s="460" t="s">
        <v>1768</v>
      </c>
      <c r="C319" s="456"/>
      <c r="D319" s="456"/>
      <c r="E319" s="591"/>
      <c r="F319" s="458" t="s">
        <v>937</v>
      </c>
      <c r="G319" s="460" t="s">
        <v>70</v>
      </c>
      <c r="H319" s="767"/>
      <c r="I319" s="467">
        <v>300</v>
      </c>
      <c r="J319" s="780"/>
      <c r="K319" s="781"/>
    </row>
    <row r="320" spans="1:11" s="425" customFormat="1" ht="12.75" x14ac:dyDescent="0.2">
      <c r="A320" s="2017"/>
      <c r="B320" s="460" t="s">
        <v>1768</v>
      </c>
      <c r="C320" s="456"/>
      <c r="D320" s="456"/>
      <c r="E320" s="591"/>
      <c r="F320" s="458" t="s">
        <v>938</v>
      </c>
      <c r="G320" s="460" t="s">
        <v>70</v>
      </c>
      <c r="H320" s="767"/>
      <c r="I320" s="467">
        <v>300</v>
      </c>
      <c r="J320" s="780"/>
      <c r="K320" s="781"/>
    </row>
    <row r="321" spans="1:11" s="425" customFormat="1" ht="12.75" x14ac:dyDescent="0.2">
      <c r="A321" s="2017"/>
      <c r="B321" s="460" t="s">
        <v>1768</v>
      </c>
      <c r="C321" s="456"/>
      <c r="D321" s="456"/>
      <c r="E321" s="591"/>
      <c r="F321" s="458" t="s">
        <v>939</v>
      </c>
      <c r="G321" s="460" t="s">
        <v>70</v>
      </c>
      <c r="H321" s="767"/>
      <c r="I321" s="467">
        <v>6</v>
      </c>
      <c r="J321" s="780"/>
      <c r="K321" s="781"/>
    </row>
    <row r="322" spans="1:11" s="425" customFormat="1" ht="12.75" x14ac:dyDescent="0.2">
      <c r="A322" s="2017"/>
      <c r="B322" s="460" t="s">
        <v>1768</v>
      </c>
      <c r="C322" s="456"/>
      <c r="D322" s="456"/>
      <c r="E322" s="591"/>
      <c r="F322" s="458" t="s">
        <v>940</v>
      </c>
      <c r="G322" s="460" t="s">
        <v>70</v>
      </c>
      <c r="H322" s="767"/>
      <c r="I322" s="467">
        <v>6</v>
      </c>
      <c r="J322" s="780"/>
      <c r="K322" s="781"/>
    </row>
    <row r="323" spans="1:11" s="425" customFormat="1" ht="12.75" x14ac:dyDescent="0.2">
      <c r="A323" s="2017"/>
      <c r="B323" s="460" t="s">
        <v>1768</v>
      </c>
      <c r="C323" s="456"/>
      <c r="D323" s="456"/>
      <c r="E323" s="591"/>
      <c r="F323" s="458" t="s">
        <v>941</v>
      </c>
      <c r="G323" s="460" t="s">
        <v>70</v>
      </c>
      <c r="H323" s="767"/>
      <c r="I323" s="467">
        <v>6</v>
      </c>
      <c r="J323" s="780"/>
      <c r="K323" s="781"/>
    </row>
    <row r="324" spans="1:11" s="425" customFormat="1" ht="12.75" x14ac:dyDescent="0.2">
      <c r="A324" s="2017"/>
      <c r="B324" s="460" t="s">
        <v>1768</v>
      </c>
      <c r="C324" s="456"/>
      <c r="D324" s="456"/>
      <c r="E324" s="591"/>
      <c r="F324" s="458" t="s">
        <v>942</v>
      </c>
      <c r="G324" s="460" t="s">
        <v>70</v>
      </c>
      <c r="H324" s="767"/>
      <c r="I324" s="467">
        <v>1</v>
      </c>
      <c r="J324" s="780"/>
      <c r="K324" s="781"/>
    </row>
    <row r="325" spans="1:11" s="425" customFormat="1" ht="12.75" x14ac:dyDescent="0.2">
      <c r="A325" s="2017"/>
      <c r="B325" s="460" t="s">
        <v>1768</v>
      </c>
      <c r="C325" s="456"/>
      <c r="D325" s="456"/>
      <c r="E325" s="591"/>
      <c r="F325" s="458" t="s">
        <v>943</v>
      </c>
      <c r="G325" s="460" t="s">
        <v>70</v>
      </c>
      <c r="H325" s="767"/>
      <c r="I325" s="467">
        <v>2</v>
      </c>
      <c r="J325" s="780"/>
      <c r="K325" s="781"/>
    </row>
    <row r="326" spans="1:11" s="425" customFormat="1" ht="12.75" x14ac:dyDescent="0.2">
      <c r="A326" s="2017"/>
      <c r="B326" s="460" t="s">
        <v>1768</v>
      </c>
      <c r="C326" s="456"/>
      <c r="D326" s="456"/>
      <c r="E326" s="591"/>
      <c r="F326" s="458" t="s">
        <v>944</v>
      </c>
      <c r="G326" s="460" t="s">
        <v>70</v>
      </c>
      <c r="H326" s="767"/>
      <c r="I326" s="467">
        <v>5</v>
      </c>
      <c r="J326" s="780"/>
      <c r="K326" s="781"/>
    </row>
    <row r="327" spans="1:11" s="425" customFormat="1" ht="12.75" x14ac:dyDescent="0.2">
      <c r="A327" s="2017"/>
      <c r="B327" s="460" t="s">
        <v>1768</v>
      </c>
      <c r="C327" s="456"/>
      <c r="D327" s="456"/>
      <c r="E327" s="591"/>
      <c r="F327" s="458" t="s">
        <v>945</v>
      </c>
      <c r="G327" s="460" t="s">
        <v>70</v>
      </c>
      <c r="H327" s="767"/>
      <c r="I327" s="467">
        <v>3</v>
      </c>
      <c r="J327" s="780"/>
      <c r="K327" s="781"/>
    </row>
    <row r="328" spans="1:11" s="425" customFormat="1" ht="25.5" x14ac:dyDescent="0.2">
      <c r="A328" s="2017"/>
      <c r="B328" s="460" t="s">
        <v>1768</v>
      </c>
      <c r="C328" s="456"/>
      <c r="D328" s="456"/>
      <c r="E328" s="591"/>
      <c r="F328" s="458" t="s">
        <v>927</v>
      </c>
      <c r="G328" s="460" t="s">
        <v>70</v>
      </c>
      <c r="H328" s="767"/>
      <c r="I328" s="467">
        <v>100</v>
      </c>
      <c r="J328" s="780"/>
      <c r="K328" s="781"/>
    </row>
    <row r="329" spans="1:11" s="425" customFormat="1" ht="12.75" x14ac:dyDescent="0.2">
      <c r="A329" s="2017"/>
      <c r="B329" s="460" t="s">
        <v>1768</v>
      </c>
      <c r="C329" s="456"/>
      <c r="D329" s="456"/>
      <c r="E329" s="591"/>
      <c r="F329" s="458" t="s">
        <v>928</v>
      </c>
      <c r="G329" s="460" t="s">
        <v>70</v>
      </c>
      <c r="H329" s="767"/>
      <c r="I329" s="467">
        <v>15</v>
      </c>
      <c r="J329" s="780"/>
      <c r="K329" s="781"/>
    </row>
    <row r="330" spans="1:11" s="425" customFormat="1" ht="12.75" x14ac:dyDescent="0.2">
      <c r="A330" s="2017"/>
      <c r="B330" s="460" t="s">
        <v>1768</v>
      </c>
      <c r="C330" s="456"/>
      <c r="D330" s="456"/>
      <c r="E330" s="591"/>
      <c r="F330" s="458" t="s">
        <v>929</v>
      </c>
      <c r="G330" s="460" t="s">
        <v>70</v>
      </c>
      <c r="H330" s="767"/>
      <c r="I330" s="467">
        <v>5</v>
      </c>
      <c r="J330" s="780"/>
      <c r="K330" s="781"/>
    </row>
    <row r="331" spans="1:11" s="425" customFormat="1" ht="12.75" x14ac:dyDescent="0.2">
      <c r="A331" s="2017"/>
      <c r="B331" s="460" t="s">
        <v>1768</v>
      </c>
      <c r="C331" s="456"/>
      <c r="D331" s="456"/>
      <c r="E331" s="591"/>
      <c r="F331" s="458" t="s">
        <v>930</v>
      </c>
      <c r="G331" s="460" t="s">
        <v>70</v>
      </c>
      <c r="H331" s="767"/>
      <c r="I331" s="467">
        <v>10</v>
      </c>
      <c r="J331" s="780"/>
      <c r="K331" s="781"/>
    </row>
    <row r="332" spans="1:11" s="425" customFormat="1" ht="12.75" x14ac:dyDescent="0.2">
      <c r="A332" s="2017"/>
      <c r="B332" s="460" t="s">
        <v>1768</v>
      </c>
      <c r="C332" s="456"/>
      <c r="D332" s="456"/>
      <c r="E332" s="591"/>
      <c r="F332" s="458" t="s">
        <v>931</v>
      </c>
      <c r="G332" s="460" t="s">
        <v>70</v>
      </c>
      <c r="H332" s="767"/>
      <c r="I332" s="467">
        <v>30</v>
      </c>
      <c r="J332" s="780"/>
      <c r="K332" s="781"/>
    </row>
    <row r="333" spans="1:11" s="425" customFormat="1" ht="12.75" x14ac:dyDescent="0.2">
      <c r="A333" s="2017"/>
      <c r="B333" s="460" t="s">
        <v>1768</v>
      </c>
      <c r="C333" s="456"/>
      <c r="D333" s="456"/>
      <c r="E333" s="591"/>
      <c r="F333" s="458" t="s">
        <v>932</v>
      </c>
      <c r="G333" s="460" t="s">
        <v>70</v>
      </c>
      <c r="H333" s="767"/>
      <c r="I333" s="467">
        <v>90</v>
      </c>
      <c r="J333" s="780"/>
      <c r="K333" s="781"/>
    </row>
    <row r="334" spans="1:11" s="425" customFormat="1" ht="25.5" x14ac:dyDescent="0.2">
      <c r="A334" s="2017"/>
      <c r="B334" s="460" t="s">
        <v>1768</v>
      </c>
      <c r="C334" s="456"/>
      <c r="D334" s="456"/>
      <c r="E334" s="591"/>
      <c r="F334" s="458" t="s">
        <v>933</v>
      </c>
      <c r="G334" s="460" t="s">
        <v>70</v>
      </c>
      <c r="H334" s="767"/>
      <c r="I334" s="467">
        <v>100</v>
      </c>
      <c r="J334" s="780"/>
      <c r="K334" s="781"/>
    </row>
    <row r="335" spans="1:11" s="425" customFormat="1" ht="12.75" x14ac:dyDescent="0.2">
      <c r="A335" s="2017"/>
      <c r="B335" s="460" t="s">
        <v>1768</v>
      </c>
      <c r="C335" s="456"/>
      <c r="D335" s="456"/>
      <c r="E335" s="591"/>
      <c r="F335" s="458" t="s">
        <v>934</v>
      </c>
      <c r="G335" s="460" t="s">
        <v>70</v>
      </c>
      <c r="H335" s="767"/>
      <c r="I335" s="467">
        <v>300</v>
      </c>
      <c r="J335" s="780"/>
      <c r="K335" s="781"/>
    </row>
    <row r="336" spans="1:11" s="425" customFormat="1" ht="12.75" x14ac:dyDescent="0.2">
      <c r="A336" s="2017"/>
      <c r="B336" s="460" t="s">
        <v>1768</v>
      </c>
      <c r="C336" s="456"/>
      <c r="D336" s="456"/>
      <c r="E336" s="591"/>
      <c r="F336" s="458" t="s">
        <v>935</v>
      </c>
      <c r="G336" s="460" t="s">
        <v>70</v>
      </c>
      <c r="H336" s="767"/>
      <c r="I336" s="467">
        <v>100</v>
      </c>
      <c r="J336" s="780"/>
      <c r="K336" s="781"/>
    </row>
    <row r="337" spans="1:11" s="425" customFormat="1" ht="12.75" x14ac:dyDescent="0.2">
      <c r="A337" s="2017"/>
      <c r="B337" s="460" t="s">
        <v>1768</v>
      </c>
      <c r="C337" s="456"/>
      <c r="D337" s="456"/>
      <c r="E337" s="591"/>
      <c r="F337" s="458" t="s">
        <v>936</v>
      </c>
      <c r="G337" s="460" t="s">
        <v>70</v>
      </c>
      <c r="H337" s="767"/>
      <c r="I337" s="467">
        <v>300</v>
      </c>
      <c r="J337" s="780"/>
      <c r="K337" s="781"/>
    </row>
    <row r="338" spans="1:11" s="425" customFormat="1" ht="12.75" x14ac:dyDescent="0.2">
      <c r="A338" s="2017"/>
      <c r="B338" s="460" t="s">
        <v>1768</v>
      </c>
      <c r="C338" s="456"/>
      <c r="D338" s="456"/>
      <c r="E338" s="591"/>
      <c r="F338" s="458" t="s">
        <v>937</v>
      </c>
      <c r="G338" s="460" t="s">
        <v>70</v>
      </c>
      <c r="H338" s="767"/>
      <c r="I338" s="467">
        <v>300</v>
      </c>
      <c r="J338" s="780"/>
      <c r="K338" s="781"/>
    </row>
    <row r="339" spans="1:11" s="425" customFormat="1" ht="12.75" x14ac:dyDescent="0.2">
      <c r="A339" s="2017"/>
      <c r="B339" s="460" t="s">
        <v>1768</v>
      </c>
      <c r="C339" s="456"/>
      <c r="D339" s="456"/>
      <c r="E339" s="591"/>
      <c r="F339" s="458" t="s">
        <v>938</v>
      </c>
      <c r="G339" s="460" t="s">
        <v>70</v>
      </c>
      <c r="H339" s="767"/>
      <c r="I339" s="467">
        <v>300</v>
      </c>
      <c r="J339" s="780"/>
      <c r="K339" s="781"/>
    </row>
    <row r="340" spans="1:11" s="425" customFormat="1" ht="12.75" x14ac:dyDescent="0.2">
      <c r="A340" s="2017"/>
      <c r="B340" s="460" t="s">
        <v>1768</v>
      </c>
      <c r="C340" s="456"/>
      <c r="D340" s="456"/>
      <c r="E340" s="591"/>
      <c r="F340" s="458" t="s">
        <v>939</v>
      </c>
      <c r="G340" s="460" t="s">
        <v>70</v>
      </c>
      <c r="H340" s="767"/>
      <c r="I340" s="467">
        <v>6</v>
      </c>
      <c r="J340" s="780"/>
      <c r="K340" s="781"/>
    </row>
    <row r="341" spans="1:11" s="425" customFormat="1" ht="12.75" x14ac:dyDescent="0.2">
      <c r="A341" s="2017"/>
      <c r="B341" s="460" t="s">
        <v>1768</v>
      </c>
      <c r="C341" s="456"/>
      <c r="D341" s="456"/>
      <c r="E341" s="591"/>
      <c r="F341" s="458" t="s">
        <v>940</v>
      </c>
      <c r="G341" s="460" t="s">
        <v>70</v>
      </c>
      <c r="H341" s="767"/>
      <c r="I341" s="467">
        <v>6</v>
      </c>
      <c r="J341" s="780"/>
      <c r="K341" s="781"/>
    </row>
    <row r="342" spans="1:11" s="425" customFormat="1" ht="12.75" x14ac:dyDescent="0.2">
      <c r="A342" s="2017"/>
      <c r="B342" s="460" t="s">
        <v>1768</v>
      </c>
      <c r="C342" s="456"/>
      <c r="D342" s="456"/>
      <c r="E342" s="591"/>
      <c r="F342" s="458" t="s">
        <v>941</v>
      </c>
      <c r="G342" s="460" t="s">
        <v>70</v>
      </c>
      <c r="H342" s="767"/>
      <c r="I342" s="467">
        <v>6</v>
      </c>
      <c r="J342" s="780"/>
      <c r="K342" s="781"/>
    </row>
    <row r="343" spans="1:11" s="425" customFormat="1" ht="12.75" x14ac:dyDescent="0.2">
      <c r="A343" s="2017"/>
      <c r="B343" s="460" t="s">
        <v>1768</v>
      </c>
      <c r="C343" s="456"/>
      <c r="D343" s="456"/>
      <c r="E343" s="591"/>
      <c r="F343" s="458" t="s">
        <v>942</v>
      </c>
      <c r="G343" s="460" t="s">
        <v>70</v>
      </c>
      <c r="H343" s="767"/>
      <c r="I343" s="467">
        <v>1</v>
      </c>
      <c r="J343" s="780"/>
      <c r="K343" s="781"/>
    </row>
    <row r="344" spans="1:11" s="425" customFormat="1" ht="12.75" x14ac:dyDescent="0.2">
      <c r="A344" s="2017"/>
      <c r="B344" s="460" t="s">
        <v>1768</v>
      </c>
      <c r="C344" s="456"/>
      <c r="D344" s="456"/>
      <c r="E344" s="591"/>
      <c r="F344" s="458" t="s">
        <v>943</v>
      </c>
      <c r="G344" s="460" t="s">
        <v>70</v>
      </c>
      <c r="H344" s="767"/>
      <c r="I344" s="467">
        <v>2</v>
      </c>
      <c r="J344" s="780"/>
      <c r="K344" s="781"/>
    </row>
    <row r="345" spans="1:11" s="425" customFormat="1" ht="12.75" x14ac:dyDescent="0.2">
      <c r="A345" s="2017"/>
      <c r="B345" s="460" t="s">
        <v>1768</v>
      </c>
      <c r="C345" s="456"/>
      <c r="D345" s="456"/>
      <c r="E345" s="591"/>
      <c r="F345" s="458" t="s">
        <v>944</v>
      </c>
      <c r="G345" s="460" t="s">
        <v>70</v>
      </c>
      <c r="H345" s="767"/>
      <c r="I345" s="467">
        <v>5</v>
      </c>
      <c r="J345" s="780"/>
      <c r="K345" s="781"/>
    </row>
    <row r="346" spans="1:11" s="425" customFormat="1" ht="12.75" x14ac:dyDescent="0.2">
      <c r="A346" s="2017"/>
      <c r="B346" s="460" t="s">
        <v>1768</v>
      </c>
      <c r="C346" s="456"/>
      <c r="D346" s="456"/>
      <c r="E346" s="591"/>
      <c r="F346" s="458" t="s">
        <v>945</v>
      </c>
      <c r="G346" s="460" t="s">
        <v>70</v>
      </c>
      <c r="H346" s="767"/>
      <c r="I346" s="467">
        <v>3</v>
      </c>
      <c r="J346" s="780"/>
      <c r="K346" s="781"/>
    </row>
    <row r="347" spans="1:11" s="425" customFormat="1" ht="12.75" x14ac:dyDescent="0.2">
      <c r="A347" s="2017"/>
      <c r="B347" s="460" t="s">
        <v>1768</v>
      </c>
      <c r="C347" s="456"/>
      <c r="D347" s="456"/>
      <c r="E347" s="591"/>
      <c r="F347" s="458" t="s">
        <v>946</v>
      </c>
      <c r="G347" s="460" t="s">
        <v>70</v>
      </c>
      <c r="H347" s="767"/>
      <c r="I347" s="467">
        <v>12</v>
      </c>
      <c r="J347" s="780"/>
      <c r="K347" s="781"/>
    </row>
    <row r="348" spans="1:11" s="425" customFormat="1" ht="12.75" x14ac:dyDescent="0.2">
      <c r="A348" s="2017"/>
      <c r="B348" s="460" t="s">
        <v>1768</v>
      </c>
      <c r="C348" s="456"/>
      <c r="D348" s="456"/>
      <c r="E348" s="591"/>
      <c r="F348" s="458" t="s">
        <v>947</v>
      </c>
      <c r="G348" s="460" t="s">
        <v>70</v>
      </c>
      <c r="H348" s="767"/>
      <c r="I348" s="467">
        <v>12</v>
      </c>
      <c r="J348" s="780"/>
      <c r="K348" s="781"/>
    </row>
    <row r="349" spans="1:11" s="425" customFormat="1" ht="12.75" x14ac:dyDescent="0.2">
      <c r="A349" s="2017"/>
      <c r="B349" s="460" t="s">
        <v>1768</v>
      </c>
      <c r="C349" s="456"/>
      <c r="D349" s="456"/>
      <c r="E349" s="591"/>
      <c r="F349" s="458" t="s">
        <v>948</v>
      </c>
      <c r="G349" s="460" t="s">
        <v>70</v>
      </c>
      <c r="H349" s="767"/>
      <c r="I349" s="467">
        <v>25</v>
      </c>
      <c r="J349" s="780"/>
      <c r="K349" s="781"/>
    </row>
    <row r="350" spans="1:11" s="425" customFormat="1" ht="12.75" x14ac:dyDescent="0.2">
      <c r="A350" s="2017"/>
      <c r="B350" s="460" t="s">
        <v>1768</v>
      </c>
      <c r="C350" s="456"/>
      <c r="D350" s="456"/>
      <c r="E350" s="591"/>
      <c r="F350" s="458" t="s">
        <v>949</v>
      </c>
      <c r="G350" s="460" t="s">
        <v>70</v>
      </c>
      <c r="H350" s="767"/>
      <c r="I350" s="467">
        <v>25</v>
      </c>
      <c r="J350" s="780"/>
      <c r="K350" s="781"/>
    </row>
    <row r="351" spans="1:11" s="425" customFormat="1" ht="12.75" x14ac:dyDescent="0.2">
      <c r="A351" s="2017"/>
      <c r="B351" s="460" t="s">
        <v>1768</v>
      </c>
      <c r="C351" s="456"/>
      <c r="D351" s="456"/>
      <c r="E351" s="591"/>
      <c r="F351" s="458" t="s">
        <v>950</v>
      </c>
      <c r="G351" s="460" t="s">
        <v>70</v>
      </c>
      <c r="H351" s="767"/>
      <c r="I351" s="467">
        <v>100</v>
      </c>
      <c r="J351" s="780"/>
      <c r="K351" s="781"/>
    </row>
    <row r="352" spans="1:11" s="425" customFormat="1" ht="12.75" x14ac:dyDescent="0.2">
      <c r="A352" s="2017"/>
      <c r="B352" s="460" t="s">
        <v>1768</v>
      </c>
      <c r="C352" s="456"/>
      <c r="D352" s="456"/>
      <c r="E352" s="591"/>
      <c r="F352" s="458" t="s">
        <v>951</v>
      </c>
      <c r="G352" s="460" t="s">
        <v>70</v>
      </c>
      <c r="H352" s="767"/>
      <c r="I352" s="467">
        <v>12</v>
      </c>
      <c r="J352" s="780"/>
      <c r="K352" s="781"/>
    </row>
    <row r="353" spans="1:11" s="425" customFormat="1" ht="12.75" x14ac:dyDescent="0.2">
      <c r="A353" s="2017"/>
      <c r="B353" s="460" t="s">
        <v>1768</v>
      </c>
      <c r="C353" s="456"/>
      <c r="D353" s="456"/>
      <c r="E353" s="591"/>
      <c r="F353" s="458" t="s">
        <v>952</v>
      </c>
      <c r="G353" s="460" t="s">
        <v>70</v>
      </c>
      <c r="H353" s="767"/>
      <c r="I353" s="467">
        <v>12</v>
      </c>
      <c r="J353" s="780"/>
      <c r="K353" s="781"/>
    </row>
    <row r="354" spans="1:11" s="425" customFormat="1" ht="25.5" x14ac:dyDescent="0.2">
      <c r="A354" s="2017"/>
      <c r="B354" s="460" t="s">
        <v>1768</v>
      </c>
      <c r="C354" s="456"/>
      <c r="D354" s="456"/>
      <c r="E354" s="591"/>
      <c r="F354" s="458" t="s">
        <v>953</v>
      </c>
      <c r="G354" s="460" t="s">
        <v>70</v>
      </c>
      <c r="H354" s="767"/>
      <c r="I354" s="467">
        <v>12</v>
      </c>
      <c r="J354" s="780"/>
      <c r="K354" s="781"/>
    </row>
    <row r="355" spans="1:11" s="425" customFormat="1" ht="25.5" x14ac:dyDescent="0.2">
      <c r="A355" s="2017"/>
      <c r="B355" s="460" t="s">
        <v>1768</v>
      </c>
      <c r="C355" s="456"/>
      <c r="D355" s="456"/>
      <c r="E355" s="591"/>
      <c r="F355" s="458" t="s">
        <v>954</v>
      </c>
      <c r="G355" s="460" t="s">
        <v>70</v>
      </c>
      <c r="H355" s="767"/>
      <c r="I355" s="467">
        <v>8</v>
      </c>
      <c r="J355" s="780"/>
      <c r="K355" s="781"/>
    </row>
    <row r="356" spans="1:11" s="425" customFormat="1" ht="12.75" x14ac:dyDescent="0.2">
      <c r="A356" s="2017"/>
      <c r="B356" s="460" t="s">
        <v>1768</v>
      </c>
      <c r="C356" s="456"/>
      <c r="D356" s="456"/>
      <c r="E356" s="591"/>
      <c r="F356" s="458" t="s">
        <v>955</v>
      </c>
      <c r="G356" s="460" t="s">
        <v>70</v>
      </c>
      <c r="H356" s="767"/>
      <c r="I356" s="467">
        <v>10</v>
      </c>
      <c r="J356" s="780"/>
      <c r="K356" s="781"/>
    </row>
    <row r="357" spans="1:11" s="425" customFormat="1" ht="25.5" x14ac:dyDescent="0.2">
      <c r="A357" s="2017"/>
      <c r="B357" s="460" t="s">
        <v>1768</v>
      </c>
      <c r="C357" s="456"/>
      <c r="D357" s="456"/>
      <c r="E357" s="591"/>
      <c r="F357" s="458" t="s">
        <v>956</v>
      </c>
      <c r="G357" s="460" t="s">
        <v>70</v>
      </c>
      <c r="H357" s="767"/>
      <c r="I357" s="467">
        <v>10</v>
      </c>
      <c r="J357" s="780"/>
      <c r="K357" s="781"/>
    </row>
    <row r="358" spans="1:11" s="425" customFormat="1" ht="25.5" x14ac:dyDescent="0.2">
      <c r="A358" s="2017"/>
      <c r="B358" s="460" t="s">
        <v>1768</v>
      </c>
      <c r="C358" s="456"/>
      <c r="D358" s="456"/>
      <c r="E358" s="591"/>
      <c r="F358" s="458" t="s">
        <v>957</v>
      </c>
      <c r="G358" s="460" t="s">
        <v>70</v>
      </c>
      <c r="H358" s="767"/>
      <c r="I358" s="467">
        <v>10</v>
      </c>
      <c r="J358" s="780"/>
      <c r="K358" s="781"/>
    </row>
    <row r="359" spans="1:11" s="425" customFormat="1" ht="12.75" x14ac:dyDescent="0.2">
      <c r="A359" s="2017"/>
      <c r="B359" s="460" t="s">
        <v>1768</v>
      </c>
      <c r="C359" s="456"/>
      <c r="D359" s="456"/>
      <c r="E359" s="591"/>
      <c r="F359" s="458" t="s">
        <v>958</v>
      </c>
      <c r="G359" s="460" t="s">
        <v>70</v>
      </c>
      <c r="H359" s="767"/>
      <c r="I359" s="467">
        <v>10</v>
      </c>
      <c r="J359" s="780"/>
      <c r="K359" s="781"/>
    </row>
    <row r="360" spans="1:11" s="425" customFormat="1" ht="12.75" x14ac:dyDescent="0.2">
      <c r="A360" s="2017"/>
      <c r="B360" s="460" t="s">
        <v>1768</v>
      </c>
      <c r="C360" s="456"/>
      <c r="D360" s="456"/>
      <c r="E360" s="591"/>
      <c r="F360" s="458" t="s">
        <v>959</v>
      </c>
      <c r="G360" s="460" t="s">
        <v>70</v>
      </c>
      <c r="H360" s="767"/>
      <c r="I360" s="467">
        <v>10</v>
      </c>
      <c r="J360" s="780"/>
      <c r="K360" s="781"/>
    </row>
    <row r="361" spans="1:11" s="425" customFormat="1" ht="25.5" x14ac:dyDescent="0.2">
      <c r="A361" s="2017"/>
      <c r="B361" s="460" t="s">
        <v>1768</v>
      </c>
      <c r="C361" s="456"/>
      <c r="D361" s="456"/>
      <c r="E361" s="591"/>
      <c r="F361" s="458" t="s">
        <v>960</v>
      </c>
      <c r="G361" s="460" t="s">
        <v>70</v>
      </c>
      <c r="H361" s="767"/>
      <c r="I361" s="467">
        <v>10</v>
      </c>
      <c r="J361" s="780"/>
      <c r="K361" s="781"/>
    </row>
    <row r="362" spans="1:11" s="425" customFormat="1" ht="25.5" x14ac:dyDescent="0.2">
      <c r="A362" s="2017"/>
      <c r="B362" s="460" t="s">
        <v>1768</v>
      </c>
      <c r="C362" s="456"/>
      <c r="D362" s="456"/>
      <c r="E362" s="591"/>
      <c r="F362" s="458" t="s">
        <v>961</v>
      </c>
      <c r="G362" s="460" t="s">
        <v>70</v>
      </c>
      <c r="H362" s="767"/>
      <c r="I362" s="467">
        <v>12</v>
      </c>
      <c r="J362" s="780"/>
      <c r="K362" s="781"/>
    </row>
    <row r="363" spans="1:11" s="425" customFormat="1" ht="25.5" x14ac:dyDescent="0.2">
      <c r="A363" s="2017"/>
      <c r="B363" s="460" t="s">
        <v>1768</v>
      </c>
      <c r="C363" s="456"/>
      <c r="D363" s="456"/>
      <c r="E363" s="591"/>
      <c r="F363" s="458" t="s">
        <v>962</v>
      </c>
      <c r="G363" s="460" t="s">
        <v>70</v>
      </c>
      <c r="H363" s="767"/>
      <c r="I363" s="467">
        <v>12</v>
      </c>
      <c r="J363" s="780"/>
      <c r="K363" s="781"/>
    </row>
    <row r="364" spans="1:11" s="425" customFormat="1" ht="12.75" x14ac:dyDescent="0.2">
      <c r="A364" s="2017"/>
      <c r="B364" s="460" t="s">
        <v>1768</v>
      </c>
      <c r="C364" s="456"/>
      <c r="D364" s="456"/>
      <c r="E364" s="591"/>
      <c r="F364" s="458" t="s">
        <v>963</v>
      </c>
      <c r="G364" s="460" t="s">
        <v>70</v>
      </c>
      <c r="H364" s="767"/>
      <c r="I364" s="467">
        <v>10</v>
      </c>
      <c r="J364" s="780"/>
      <c r="K364" s="781"/>
    </row>
    <row r="365" spans="1:11" s="425" customFormat="1" ht="12.75" x14ac:dyDescent="0.2">
      <c r="A365" s="2017"/>
      <c r="B365" s="460" t="s">
        <v>1768</v>
      </c>
      <c r="C365" s="456"/>
      <c r="D365" s="456"/>
      <c r="E365" s="591"/>
      <c r="F365" s="458" t="s">
        <v>964</v>
      </c>
      <c r="G365" s="460" t="s">
        <v>70</v>
      </c>
      <c r="H365" s="767"/>
      <c r="I365" s="467">
        <v>10</v>
      </c>
      <c r="J365" s="780"/>
      <c r="K365" s="781"/>
    </row>
    <row r="366" spans="1:11" s="425" customFormat="1" ht="12.75" x14ac:dyDescent="0.2">
      <c r="A366" s="2017"/>
      <c r="B366" s="460" t="s">
        <v>1768</v>
      </c>
      <c r="C366" s="456"/>
      <c r="D366" s="456"/>
      <c r="E366" s="591"/>
      <c r="F366" s="458" t="s">
        <v>965</v>
      </c>
      <c r="G366" s="460" t="s">
        <v>70</v>
      </c>
      <c r="H366" s="767"/>
      <c r="I366" s="467">
        <v>10</v>
      </c>
      <c r="J366" s="780"/>
      <c r="K366" s="781"/>
    </row>
    <row r="367" spans="1:11" s="425" customFormat="1" ht="12.75" x14ac:dyDescent="0.2">
      <c r="A367" s="2017"/>
      <c r="B367" s="460" t="s">
        <v>1768</v>
      </c>
      <c r="C367" s="456"/>
      <c r="D367" s="456"/>
      <c r="E367" s="591"/>
      <c r="F367" s="458" t="s">
        <v>966</v>
      </c>
      <c r="G367" s="460" t="s">
        <v>70</v>
      </c>
      <c r="H367" s="767"/>
      <c r="I367" s="467">
        <v>12</v>
      </c>
      <c r="J367" s="780"/>
      <c r="K367" s="781"/>
    </row>
    <row r="368" spans="1:11" s="425" customFormat="1" ht="25.5" x14ac:dyDescent="0.2">
      <c r="A368" s="2017"/>
      <c r="B368" s="460" t="s">
        <v>1768</v>
      </c>
      <c r="C368" s="456"/>
      <c r="D368" s="456"/>
      <c r="E368" s="591"/>
      <c r="F368" s="458" t="s">
        <v>967</v>
      </c>
      <c r="G368" s="460" t="s">
        <v>70</v>
      </c>
      <c r="H368" s="767"/>
      <c r="I368" s="467">
        <v>12</v>
      </c>
      <c r="J368" s="780"/>
      <c r="K368" s="781"/>
    </row>
    <row r="369" spans="1:11" s="425" customFormat="1" ht="25.5" x14ac:dyDescent="0.2">
      <c r="A369" s="2017"/>
      <c r="B369" s="460" t="s">
        <v>1768</v>
      </c>
      <c r="C369" s="456"/>
      <c r="D369" s="456"/>
      <c r="E369" s="591"/>
      <c r="F369" s="458" t="s">
        <v>968</v>
      </c>
      <c r="G369" s="460" t="s">
        <v>70</v>
      </c>
      <c r="H369" s="767"/>
      <c r="I369" s="467">
        <v>10</v>
      </c>
      <c r="J369" s="780"/>
      <c r="K369" s="781"/>
    </row>
    <row r="370" spans="1:11" s="425" customFormat="1" ht="12.75" x14ac:dyDescent="0.2">
      <c r="A370" s="2017"/>
      <c r="B370" s="460" t="s">
        <v>1768</v>
      </c>
      <c r="C370" s="456"/>
      <c r="D370" s="456"/>
      <c r="E370" s="591"/>
      <c r="F370" s="458" t="s">
        <v>969</v>
      </c>
      <c r="G370" s="460" t="s">
        <v>70</v>
      </c>
      <c r="H370" s="767"/>
      <c r="I370" s="467">
        <v>25</v>
      </c>
      <c r="J370" s="780"/>
      <c r="K370" s="781"/>
    </row>
    <row r="371" spans="1:11" s="425" customFormat="1" ht="12.75" x14ac:dyDescent="0.2">
      <c r="A371" s="2017"/>
      <c r="B371" s="460" t="s">
        <v>1768</v>
      </c>
      <c r="C371" s="456"/>
      <c r="D371" s="456"/>
      <c r="E371" s="591"/>
      <c r="F371" s="458" t="s">
        <v>970</v>
      </c>
      <c r="G371" s="460" t="s">
        <v>70</v>
      </c>
      <c r="H371" s="767"/>
      <c r="I371" s="467">
        <v>25</v>
      </c>
      <c r="J371" s="780"/>
      <c r="K371" s="781"/>
    </row>
    <row r="372" spans="1:11" s="425" customFormat="1" ht="25.5" x14ac:dyDescent="0.2">
      <c r="A372" s="2017"/>
      <c r="B372" s="460" t="s">
        <v>1768</v>
      </c>
      <c r="C372" s="456"/>
      <c r="D372" s="456"/>
      <c r="E372" s="591"/>
      <c r="F372" s="458" t="s">
        <v>971</v>
      </c>
      <c r="G372" s="460" t="s">
        <v>70</v>
      </c>
      <c r="H372" s="767"/>
      <c r="I372" s="467">
        <v>25</v>
      </c>
      <c r="J372" s="780"/>
      <c r="K372" s="781"/>
    </row>
    <row r="373" spans="1:11" s="425" customFormat="1" ht="25.5" x14ac:dyDescent="0.2">
      <c r="A373" s="2017"/>
      <c r="B373" s="460" t="s">
        <v>1768</v>
      </c>
      <c r="C373" s="456"/>
      <c r="D373" s="456"/>
      <c r="E373" s="591"/>
      <c r="F373" s="458" t="s">
        <v>972</v>
      </c>
      <c r="G373" s="460" t="s">
        <v>70</v>
      </c>
      <c r="H373" s="767"/>
      <c r="I373" s="467">
        <v>12</v>
      </c>
      <c r="J373" s="780"/>
      <c r="K373" s="781"/>
    </row>
    <row r="374" spans="1:11" s="425" customFormat="1" ht="12.75" x14ac:dyDescent="0.2">
      <c r="A374" s="2017"/>
      <c r="B374" s="460" t="s">
        <v>1768</v>
      </c>
      <c r="C374" s="456"/>
      <c r="D374" s="456"/>
      <c r="E374" s="591"/>
      <c r="F374" s="458" t="s">
        <v>973</v>
      </c>
      <c r="G374" s="460" t="s">
        <v>70</v>
      </c>
      <c r="H374" s="767"/>
      <c r="I374" s="467">
        <v>10</v>
      </c>
      <c r="J374" s="780"/>
      <c r="K374" s="781"/>
    </row>
    <row r="375" spans="1:11" s="425" customFormat="1" ht="25.5" x14ac:dyDescent="0.2">
      <c r="A375" s="2017"/>
      <c r="B375" s="460" t="s">
        <v>1768</v>
      </c>
      <c r="C375" s="456"/>
      <c r="D375" s="456"/>
      <c r="E375" s="591"/>
      <c r="F375" s="458" t="s">
        <v>974</v>
      </c>
      <c r="G375" s="460" t="s">
        <v>70</v>
      </c>
      <c r="H375" s="767"/>
      <c r="I375" s="467">
        <v>25</v>
      </c>
      <c r="J375" s="780"/>
      <c r="K375" s="781"/>
    </row>
    <row r="376" spans="1:11" s="425" customFormat="1" ht="12.75" x14ac:dyDescent="0.2">
      <c r="A376" s="2017"/>
      <c r="B376" s="460" t="s">
        <v>1768</v>
      </c>
      <c r="C376" s="456"/>
      <c r="D376" s="456"/>
      <c r="E376" s="591"/>
      <c r="F376" s="458" t="s">
        <v>975</v>
      </c>
      <c r="G376" s="460" t="s">
        <v>70</v>
      </c>
      <c r="H376" s="767"/>
      <c r="I376" s="467">
        <v>12</v>
      </c>
      <c r="J376" s="780"/>
      <c r="K376" s="781"/>
    </row>
    <row r="377" spans="1:11" s="425" customFormat="1" ht="25.5" x14ac:dyDescent="0.2">
      <c r="A377" s="2017"/>
      <c r="B377" s="460" t="s">
        <v>1768</v>
      </c>
      <c r="C377" s="456"/>
      <c r="D377" s="456"/>
      <c r="E377" s="591"/>
      <c r="F377" s="458" t="s">
        <v>976</v>
      </c>
      <c r="G377" s="460" t="s">
        <v>70</v>
      </c>
      <c r="H377" s="767"/>
      <c r="I377" s="467">
        <v>12</v>
      </c>
      <c r="J377" s="780"/>
      <c r="K377" s="781"/>
    </row>
    <row r="378" spans="1:11" s="425" customFormat="1" ht="25.5" x14ac:dyDescent="0.2">
      <c r="A378" s="2017"/>
      <c r="B378" s="460" t="s">
        <v>1768</v>
      </c>
      <c r="C378" s="456"/>
      <c r="D378" s="456"/>
      <c r="E378" s="591"/>
      <c r="F378" s="458" t="s">
        <v>977</v>
      </c>
      <c r="G378" s="460" t="s">
        <v>70</v>
      </c>
      <c r="H378" s="767"/>
      <c r="I378" s="467">
        <v>8</v>
      </c>
      <c r="J378" s="780"/>
      <c r="K378" s="781"/>
    </row>
    <row r="379" spans="1:11" s="425" customFormat="1" ht="25.5" x14ac:dyDescent="0.2">
      <c r="A379" s="2017"/>
      <c r="B379" s="460" t="s">
        <v>1768</v>
      </c>
      <c r="C379" s="456"/>
      <c r="D379" s="456"/>
      <c r="E379" s="591"/>
      <c r="F379" s="458" t="s">
        <v>978</v>
      </c>
      <c r="G379" s="460" t="s">
        <v>70</v>
      </c>
      <c r="H379" s="767"/>
      <c r="I379" s="467">
        <v>5</v>
      </c>
      <c r="J379" s="780"/>
      <c r="K379" s="781"/>
    </row>
    <row r="380" spans="1:11" s="425" customFormat="1" ht="25.5" x14ac:dyDescent="0.2">
      <c r="A380" s="2017"/>
      <c r="B380" s="460" t="s">
        <v>1768</v>
      </c>
      <c r="C380" s="456"/>
      <c r="D380" s="456"/>
      <c r="E380" s="591"/>
      <c r="F380" s="458" t="s">
        <v>979</v>
      </c>
      <c r="G380" s="460" t="s">
        <v>70</v>
      </c>
      <c r="H380" s="767"/>
      <c r="I380" s="467">
        <v>8</v>
      </c>
      <c r="J380" s="780"/>
      <c r="K380" s="781"/>
    </row>
    <row r="381" spans="1:11" s="425" customFormat="1" ht="25.5" x14ac:dyDescent="0.2">
      <c r="A381" s="2017"/>
      <c r="B381" s="460" t="s">
        <v>1768</v>
      </c>
      <c r="C381" s="456"/>
      <c r="D381" s="456"/>
      <c r="E381" s="591"/>
      <c r="F381" s="458" t="s">
        <v>980</v>
      </c>
      <c r="G381" s="460" t="s">
        <v>70</v>
      </c>
      <c r="H381" s="767"/>
      <c r="I381" s="467">
        <v>8</v>
      </c>
      <c r="J381" s="780"/>
      <c r="K381" s="781"/>
    </row>
    <row r="382" spans="1:11" s="425" customFormat="1" ht="12.75" x14ac:dyDescent="0.2">
      <c r="A382" s="2017"/>
      <c r="B382" s="460" t="s">
        <v>1768</v>
      </c>
      <c r="C382" s="456"/>
      <c r="D382" s="456"/>
      <c r="E382" s="591"/>
      <c r="F382" s="458" t="s">
        <v>981</v>
      </c>
      <c r="G382" s="460" t="s">
        <v>70</v>
      </c>
      <c r="H382" s="767"/>
      <c r="I382" s="467">
        <v>12</v>
      </c>
      <c r="J382" s="780"/>
      <c r="K382" s="781"/>
    </row>
    <row r="383" spans="1:11" s="425" customFormat="1" ht="25.5" x14ac:dyDescent="0.2">
      <c r="A383" s="2017"/>
      <c r="B383" s="460" t="s">
        <v>1768</v>
      </c>
      <c r="C383" s="456"/>
      <c r="D383" s="456"/>
      <c r="E383" s="591"/>
      <c r="F383" s="458" t="s">
        <v>982</v>
      </c>
      <c r="G383" s="460" t="s">
        <v>70</v>
      </c>
      <c r="H383" s="767"/>
      <c r="I383" s="467">
        <v>8</v>
      </c>
      <c r="J383" s="780"/>
      <c r="K383" s="781"/>
    </row>
    <row r="384" spans="1:11" s="425" customFormat="1" ht="25.5" x14ac:dyDescent="0.2">
      <c r="A384" s="2017"/>
      <c r="B384" s="460" t="s">
        <v>1768</v>
      </c>
      <c r="C384" s="456"/>
      <c r="D384" s="456"/>
      <c r="E384" s="591"/>
      <c r="F384" s="458" t="s">
        <v>983</v>
      </c>
      <c r="G384" s="460" t="s">
        <v>70</v>
      </c>
      <c r="H384" s="767"/>
      <c r="I384" s="467">
        <v>12</v>
      </c>
      <c r="J384" s="780"/>
      <c r="K384" s="781"/>
    </row>
    <row r="385" spans="1:11" s="425" customFormat="1" ht="25.5" x14ac:dyDescent="0.2">
      <c r="A385" s="2017"/>
      <c r="B385" s="460" t="s">
        <v>1768</v>
      </c>
      <c r="C385" s="456"/>
      <c r="D385" s="456"/>
      <c r="E385" s="591"/>
      <c r="F385" s="458" t="s">
        <v>984</v>
      </c>
      <c r="G385" s="460" t="s">
        <v>70</v>
      </c>
      <c r="H385" s="767"/>
      <c r="I385" s="467">
        <v>8</v>
      </c>
      <c r="J385" s="780"/>
      <c r="K385" s="781"/>
    </row>
    <row r="386" spans="1:11" s="425" customFormat="1" ht="12.75" x14ac:dyDescent="0.2">
      <c r="A386" s="2017"/>
      <c r="B386" s="460" t="s">
        <v>1768</v>
      </c>
      <c r="C386" s="456"/>
      <c r="D386" s="456"/>
      <c r="E386" s="591"/>
      <c r="F386" s="458" t="s">
        <v>985</v>
      </c>
      <c r="G386" s="460" t="s">
        <v>70</v>
      </c>
      <c r="H386" s="767"/>
      <c r="I386" s="467">
        <v>20</v>
      </c>
      <c r="J386" s="780"/>
      <c r="K386" s="781"/>
    </row>
    <row r="387" spans="1:11" s="425" customFormat="1" ht="12.75" x14ac:dyDescent="0.2">
      <c r="A387" s="2017"/>
      <c r="B387" s="460" t="s">
        <v>1768</v>
      </c>
      <c r="C387" s="456"/>
      <c r="D387" s="456"/>
      <c r="E387" s="591"/>
      <c r="F387" s="458" t="s">
        <v>986</v>
      </c>
      <c r="G387" s="460" t="s">
        <v>70</v>
      </c>
      <c r="H387" s="767"/>
      <c r="I387" s="467">
        <v>20</v>
      </c>
      <c r="J387" s="780"/>
      <c r="K387" s="781"/>
    </row>
    <row r="388" spans="1:11" s="425" customFormat="1" ht="12.75" x14ac:dyDescent="0.2">
      <c r="A388" s="2017"/>
      <c r="B388" s="460" t="s">
        <v>1768</v>
      </c>
      <c r="C388" s="456"/>
      <c r="D388" s="456"/>
      <c r="E388" s="591"/>
      <c r="F388" s="458" t="s">
        <v>987</v>
      </c>
      <c r="G388" s="460" t="s">
        <v>70</v>
      </c>
      <c r="H388" s="767"/>
      <c r="I388" s="467">
        <v>20</v>
      </c>
      <c r="J388" s="780"/>
      <c r="K388" s="781"/>
    </row>
    <row r="389" spans="1:11" s="425" customFormat="1" ht="12.75" x14ac:dyDescent="0.2">
      <c r="A389" s="2017"/>
      <c r="B389" s="460" t="s">
        <v>1768</v>
      </c>
      <c r="C389" s="456"/>
      <c r="D389" s="456"/>
      <c r="E389" s="591"/>
      <c r="F389" s="458" t="s">
        <v>988</v>
      </c>
      <c r="G389" s="460" t="s">
        <v>70</v>
      </c>
      <c r="H389" s="767"/>
      <c r="I389" s="467">
        <v>25</v>
      </c>
      <c r="J389" s="780"/>
      <c r="K389" s="781"/>
    </row>
    <row r="390" spans="1:11" s="425" customFormat="1" ht="25.5" x14ac:dyDescent="0.2">
      <c r="A390" s="2017"/>
      <c r="B390" s="460" t="s">
        <v>1768</v>
      </c>
      <c r="C390" s="456"/>
      <c r="D390" s="456"/>
      <c r="E390" s="591"/>
      <c r="F390" s="458" t="s">
        <v>989</v>
      </c>
      <c r="G390" s="460" t="s">
        <v>70</v>
      </c>
      <c r="H390" s="767"/>
      <c r="I390" s="467">
        <v>25</v>
      </c>
      <c r="J390" s="780"/>
      <c r="K390" s="781"/>
    </row>
    <row r="391" spans="1:11" s="425" customFormat="1" ht="25.5" x14ac:dyDescent="0.2">
      <c r="A391" s="2017"/>
      <c r="B391" s="460" t="s">
        <v>1768</v>
      </c>
      <c r="C391" s="456"/>
      <c r="D391" s="456"/>
      <c r="E391" s="591"/>
      <c r="F391" s="458" t="s">
        <v>990</v>
      </c>
      <c r="G391" s="460" t="s">
        <v>70</v>
      </c>
      <c r="H391" s="767"/>
      <c r="I391" s="467">
        <v>25</v>
      </c>
      <c r="J391" s="780"/>
      <c r="K391" s="781"/>
    </row>
    <row r="392" spans="1:11" s="425" customFormat="1" ht="25.5" x14ac:dyDescent="0.2">
      <c r="A392" s="2017"/>
      <c r="B392" s="460" t="s">
        <v>1768</v>
      </c>
      <c r="C392" s="456"/>
      <c r="D392" s="456"/>
      <c r="E392" s="591"/>
      <c r="F392" s="458" t="s">
        <v>991</v>
      </c>
      <c r="G392" s="460" t="s">
        <v>70</v>
      </c>
      <c r="H392" s="767"/>
      <c r="I392" s="467">
        <v>25</v>
      </c>
      <c r="J392" s="780"/>
      <c r="K392" s="781"/>
    </row>
    <row r="393" spans="1:11" s="425" customFormat="1" ht="25.5" x14ac:dyDescent="0.2">
      <c r="A393" s="2017"/>
      <c r="B393" s="460" t="s">
        <v>1768</v>
      </c>
      <c r="C393" s="456"/>
      <c r="D393" s="456"/>
      <c r="E393" s="591"/>
      <c r="F393" s="458" t="s">
        <v>992</v>
      </c>
      <c r="G393" s="460" t="s">
        <v>70</v>
      </c>
      <c r="H393" s="767"/>
      <c r="I393" s="467">
        <v>25</v>
      </c>
      <c r="J393" s="780"/>
      <c r="K393" s="781"/>
    </row>
    <row r="394" spans="1:11" s="425" customFormat="1" ht="25.5" x14ac:dyDescent="0.2">
      <c r="A394" s="2017"/>
      <c r="B394" s="460" t="s">
        <v>1768</v>
      </c>
      <c r="C394" s="456"/>
      <c r="D394" s="456"/>
      <c r="E394" s="591"/>
      <c r="F394" s="458" t="s">
        <v>993</v>
      </c>
      <c r="G394" s="460" t="s">
        <v>70</v>
      </c>
      <c r="H394" s="767"/>
      <c r="I394" s="467">
        <v>25</v>
      </c>
      <c r="J394" s="780"/>
      <c r="K394" s="781"/>
    </row>
    <row r="395" spans="1:11" s="425" customFormat="1" ht="12.75" x14ac:dyDescent="0.2">
      <c r="A395" s="2017"/>
      <c r="B395" s="460" t="s">
        <v>1768</v>
      </c>
      <c r="C395" s="456"/>
      <c r="D395" s="456"/>
      <c r="E395" s="591"/>
      <c r="F395" s="458" t="s">
        <v>994</v>
      </c>
      <c r="G395" s="460" t="s">
        <v>70</v>
      </c>
      <c r="H395" s="767"/>
      <c r="I395" s="467">
        <v>100</v>
      </c>
      <c r="J395" s="780"/>
      <c r="K395" s="781"/>
    </row>
    <row r="396" spans="1:11" s="425" customFormat="1" ht="12.75" x14ac:dyDescent="0.2">
      <c r="A396" s="2017"/>
      <c r="B396" s="460" t="s">
        <v>1768</v>
      </c>
      <c r="C396" s="456"/>
      <c r="D396" s="456"/>
      <c r="E396" s="591"/>
      <c r="F396" s="458" t="s">
        <v>995</v>
      </c>
      <c r="G396" s="460" t="s">
        <v>70</v>
      </c>
      <c r="H396" s="767"/>
      <c r="I396" s="467">
        <v>100</v>
      </c>
      <c r="J396" s="780"/>
      <c r="K396" s="781"/>
    </row>
    <row r="397" spans="1:11" s="425" customFormat="1" ht="12.75" x14ac:dyDescent="0.2">
      <c r="A397" s="2017"/>
      <c r="B397" s="460" t="s">
        <v>1768</v>
      </c>
      <c r="C397" s="456"/>
      <c r="D397" s="456"/>
      <c r="E397" s="591"/>
      <c r="F397" s="458" t="s">
        <v>996</v>
      </c>
      <c r="G397" s="460" t="s">
        <v>70</v>
      </c>
      <c r="H397" s="767"/>
      <c r="I397" s="467">
        <v>50</v>
      </c>
      <c r="J397" s="780"/>
      <c r="K397" s="781"/>
    </row>
    <row r="398" spans="1:11" s="425" customFormat="1" ht="12.75" x14ac:dyDescent="0.2">
      <c r="A398" s="2017"/>
      <c r="B398" s="460" t="s">
        <v>1768</v>
      </c>
      <c r="C398" s="456"/>
      <c r="D398" s="456"/>
      <c r="E398" s="591"/>
      <c r="F398" s="458" t="s">
        <v>997</v>
      </c>
      <c r="G398" s="460" t="s">
        <v>70</v>
      </c>
      <c r="H398" s="767"/>
      <c r="I398" s="467">
        <v>25</v>
      </c>
      <c r="J398" s="780"/>
      <c r="K398" s="781"/>
    </row>
    <row r="399" spans="1:11" s="425" customFormat="1" ht="12.75" x14ac:dyDescent="0.2">
      <c r="A399" s="2017"/>
      <c r="B399" s="460" t="s">
        <v>1768</v>
      </c>
      <c r="C399" s="456"/>
      <c r="D399" s="456"/>
      <c r="E399" s="591"/>
      <c r="F399" s="458" t="s">
        <v>998</v>
      </c>
      <c r="G399" s="460" t="s">
        <v>70</v>
      </c>
      <c r="H399" s="767"/>
      <c r="I399" s="467">
        <v>50</v>
      </c>
      <c r="J399" s="780"/>
      <c r="K399" s="781"/>
    </row>
    <row r="400" spans="1:11" s="425" customFormat="1" ht="12.75" x14ac:dyDescent="0.2">
      <c r="A400" s="2017"/>
      <c r="B400" s="460" t="s">
        <v>1768</v>
      </c>
      <c r="C400" s="456"/>
      <c r="D400" s="456"/>
      <c r="E400" s="591"/>
      <c r="F400" s="458" t="s">
        <v>999</v>
      </c>
      <c r="G400" s="460" t="s">
        <v>70</v>
      </c>
      <c r="H400" s="767"/>
      <c r="I400" s="467">
        <v>25</v>
      </c>
      <c r="J400" s="780"/>
      <c r="K400" s="781"/>
    </row>
    <row r="401" spans="1:11" s="425" customFormat="1" ht="12.75" x14ac:dyDescent="0.2">
      <c r="A401" s="2017"/>
      <c r="B401" s="460" t="s">
        <v>1768</v>
      </c>
      <c r="C401" s="456"/>
      <c r="D401" s="456"/>
      <c r="E401" s="591"/>
      <c r="F401" s="458" t="s">
        <v>1000</v>
      </c>
      <c r="G401" s="460" t="s">
        <v>70</v>
      </c>
      <c r="H401" s="767"/>
      <c r="I401" s="467">
        <v>50</v>
      </c>
      <c r="J401" s="780"/>
      <c r="K401" s="781"/>
    </row>
    <row r="402" spans="1:11" s="425" customFormat="1" ht="12.75" x14ac:dyDescent="0.2">
      <c r="A402" s="2017"/>
      <c r="B402" s="460" t="s">
        <v>1768</v>
      </c>
      <c r="C402" s="456"/>
      <c r="D402" s="456"/>
      <c r="E402" s="591"/>
      <c r="F402" s="458" t="s">
        <v>1001</v>
      </c>
      <c r="G402" s="460" t="s">
        <v>70</v>
      </c>
      <c r="H402" s="767"/>
      <c r="I402" s="467">
        <v>25</v>
      </c>
      <c r="J402" s="780"/>
      <c r="K402" s="781"/>
    </row>
    <row r="403" spans="1:11" s="425" customFormat="1" ht="12.75" x14ac:dyDescent="0.2">
      <c r="A403" s="2017"/>
      <c r="B403" s="460" t="s">
        <v>1768</v>
      </c>
      <c r="C403" s="456"/>
      <c r="D403" s="456"/>
      <c r="E403" s="591"/>
      <c r="F403" s="458" t="s">
        <v>1002</v>
      </c>
      <c r="G403" s="460" t="s">
        <v>70</v>
      </c>
      <c r="H403" s="767"/>
      <c r="I403" s="467">
        <v>100</v>
      </c>
      <c r="J403" s="780"/>
      <c r="K403" s="781"/>
    </row>
    <row r="404" spans="1:11" s="425" customFormat="1" ht="12.75" x14ac:dyDescent="0.2">
      <c r="A404" s="2017"/>
      <c r="B404" s="460" t="s">
        <v>1768</v>
      </c>
      <c r="C404" s="456"/>
      <c r="D404" s="456"/>
      <c r="E404" s="591"/>
      <c r="F404" s="458" t="s">
        <v>1003</v>
      </c>
      <c r="G404" s="460" t="s">
        <v>70</v>
      </c>
      <c r="H404" s="767"/>
      <c r="I404" s="467">
        <v>100</v>
      </c>
      <c r="J404" s="780"/>
      <c r="K404" s="781"/>
    </row>
    <row r="405" spans="1:11" s="425" customFormat="1" ht="12.75" x14ac:dyDescent="0.2">
      <c r="A405" s="2017"/>
      <c r="B405" s="460" t="s">
        <v>1768</v>
      </c>
      <c r="C405" s="456"/>
      <c r="D405" s="456"/>
      <c r="E405" s="591"/>
      <c r="F405" s="458" t="s">
        <v>1004</v>
      </c>
      <c r="G405" s="460" t="s">
        <v>70</v>
      </c>
      <c r="H405" s="767"/>
      <c r="I405" s="467">
        <v>100</v>
      </c>
      <c r="J405" s="780"/>
      <c r="K405" s="781"/>
    </row>
    <row r="406" spans="1:11" s="425" customFormat="1" ht="12.75" x14ac:dyDescent="0.2">
      <c r="A406" s="2017"/>
      <c r="B406" s="460" t="s">
        <v>1768</v>
      </c>
      <c r="C406" s="456"/>
      <c r="D406" s="456"/>
      <c r="E406" s="591"/>
      <c r="F406" s="458" t="s">
        <v>1005</v>
      </c>
      <c r="G406" s="460" t="s">
        <v>70</v>
      </c>
      <c r="H406" s="767"/>
      <c r="I406" s="467">
        <v>100</v>
      </c>
      <c r="J406" s="780"/>
      <c r="K406" s="781"/>
    </row>
    <row r="407" spans="1:11" s="425" customFormat="1" ht="12.75" x14ac:dyDescent="0.2">
      <c r="A407" s="2017"/>
      <c r="B407" s="460" t="s">
        <v>1768</v>
      </c>
      <c r="C407" s="456"/>
      <c r="D407" s="456"/>
      <c r="E407" s="591"/>
      <c r="F407" s="458" t="s">
        <v>1006</v>
      </c>
      <c r="G407" s="460" t="s">
        <v>70</v>
      </c>
      <c r="H407" s="767"/>
      <c r="I407" s="467">
        <v>25</v>
      </c>
      <c r="J407" s="780"/>
      <c r="K407" s="781"/>
    </row>
    <row r="408" spans="1:11" s="425" customFormat="1" ht="12.75" x14ac:dyDescent="0.2">
      <c r="A408" s="2017"/>
      <c r="B408" s="460" t="s">
        <v>1768</v>
      </c>
      <c r="C408" s="456"/>
      <c r="D408" s="456"/>
      <c r="E408" s="591"/>
      <c r="F408" s="458" t="s">
        <v>1007</v>
      </c>
      <c r="G408" s="460" t="s">
        <v>70</v>
      </c>
      <c r="H408" s="767"/>
      <c r="I408" s="467">
        <v>25</v>
      </c>
      <c r="J408" s="780"/>
      <c r="K408" s="781"/>
    </row>
    <row r="409" spans="1:11" s="425" customFormat="1" ht="12.75" x14ac:dyDescent="0.2">
      <c r="A409" s="2017"/>
      <c r="B409" s="460" t="s">
        <v>1768</v>
      </c>
      <c r="C409" s="456"/>
      <c r="D409" s="456"/>
      <c r="E409" s="591"/>
      <c r="F409" s="458" t="s">
        <v>1008</v>
      </c>
      <c r="G409" s="460" t="s">
        <v>70</v>
      </c>
      <c r="H409" s="767"/>
      <c r="I409" s="467">
        <v>25</v>
      </c>
      <c r="J409" s="780"/>
      <c r="K409" s="781"/>
    </row>
    <row r="410" spans="1:11" s="425" customFormat="1" ht="12.75" x14ac:dyDescent="0.2">
      <c r="A410" s="2017"/>
      <c r="B410" s="460" t="s">
        <v>1768</v>
      </c>
      <c r="C410" s="456"/>
      <c r="D410" s="456"/>
      <c r="E410" s="591"/>
      <c r="F410" s="458" t="s">
        <v>1009</v>
      </c>
      <c r="G410" s="460" t="s">
        <v>70</v>
      </c>
      <c r="H410" s="767"/>
      <c r="I410" s="467">
        <v>25</v>
      </c>
      <c r="J410" s="780"/>
      <c r="K410" s="781"/>
    </row>
    <row r="411" spans="1:11" s="425" customFormat="1" ht="12.75" x14ac:dyDescent="0.2">
      <c r="A411" s="2017"/>
      <c r="B411" s="460" t="s">
        <v>1768</v>
      </c>
      <c r="C411" s="456"/>
      <c r="D411" s="456"/>
      <c r="E411" s="591"/>
      <c r="F411" s="458" t="s">
        <v>1010</v>
      </c>
      <c r="G411" s="460" t="s">
        <v>70</v>
      </c>
      <c r="H411" s="767"/>
      <c r="I411" s="467">
        <v>25</v>
      </c>
      <c r="J411" s="780"/>
      <c r="K411" s="781"/>
    </row>
    <row r="412" spans="1:11" s="425" customFormat="1" ht="12.75" x14ac:dyDescent="0.2">
      <c r="A412" s="2017"/>
      <c r="B412" s="460" t="s">
        <v>1768</v>
      </c>
      <c r="C412" s="456"/>
      <c r="D412" s="456"/>
      <c r="E412" s="591"/>
      <c r="F412" s="458" t="s">
        <v>1011</v>
      </c>
      <c r="G412" s="460" t="s">
        <v>70</v>
      </c>
      <c r="H412" s="767"/>
      <c r="I412" s="467">
        <v>25</v>
      </c>
      <c r="J412" s="780"/>
      <c r="K412" s="781"/>
    </row>
    <row r="413" spans="1:11" s="425" customFormat="1" ht="12.75" x14ac:dyDescent="0.2">
      <c r="A413" s="2017"/>
      <c r="B413" s="460" t="s">
        <v>1768</v>
      </c>
      <c r="C413" s="456"/>
      <c r="D413" s="456"/>
      <c r="E413" s="591"/>
      <c r="F413" s="458" t="s">
        <v>1012</v>
      </c>
      <c r="G413" s="460" t="s">
        <v>70</v>
      </c>
      <c r="H413" s="767"/>
      <c r="I413" s="467">
        <v>25</v>
      </c>
      <c r="J413" s="780"/>
      <c r="K413" s="781"/>
    </row>
    <row r="414" spans="1:11" s="425" customFormat="1" ht="25.5" x14ac:dyDescent="0.2">
      <c r="A414" s="2017"/>
      <c r="B414" s="460" t="s">
        <v>1768</v>
      </c>
      <c r="C414" s="456"/>
      <c r="D414" s="456"/>
      <c r="E414" s="591"/>
      <c r="F414" s="458" t="s">
        <v>1013</v>
      </c>
      <c r="G414" s="460" t="s">
        <v>70</v>
      </c>
      <c r="H414" s="767"/>
      <c r="I414" s="467">
        <v>10</v>
      </c>
      <c r="J414" s="780"/>
      <c r="K414" s="781"/>
    </row>
    <row r="415" spans="1:11" s="425" customFormat="1" ht="25.5" x14ac:dyDescent="0.2">
      <c r="A415" s="2017"/>
      <c r="B415" s="460" t="s">
        <v>1768</v>
      </c>
      <c r="C415" s="456"/>
      <c r="D415" s="456"/>
      <c r="E415" s="591"/>
      <c r="F415" s="458" t="s">
        <v>1014</v>
      </c>
      <c r="G415" s="460" t="s">
        <v>70</v>
      </c>
      <c r="H415" s="767"/>
      <c r="I415" s="467">
        <v>10</v>
      </c>
      <c r="J415" s="780"/>
      <c r="K415" s="781"/>
    </row>
    <row r="416" spans="1:11" s="425" customFormat="1" ht="25.5" x14ac:dyDescent="0.2">
      <c r="A416" s="2017"/>
      <c r="B416" s="460" t="s">
        <v>1768</v>
      </c>
      <c r="C416" s="456"/>
      <c r="D416" s="456"/>
      <c r="E416" s="591"/>
      <c r="F416" s="458" t="s">
        <v>1015</v>
      </c>
      <c r="G416" s="460" t="s">
        <v>70</v>
      </c>
      <c r="H416" s="767"/>
      <c r="I416" s="467">
        <v>8</v>
      </c>
      <c r="J416" s="780"/>
      <c r="K416" s="781"/>
    </row>
    <row r="417" spans="1:11" s="425" customFormat="1" ht="25.5" x14ac:dyDescent="0.2">
      <c r="A417" s="2017"/>
      <c r="B417" s="460" t="s">
        <v>1768</v>
      </c>
      <c r="C417" s="456"/>
      <c r="D417" s="456"/>
      <c r="E417" s="591"/>
      <c r="F417" s="458" t="s">
        <v>1016</v>
      </c>
      <c r="G417" s="460" t="s">
        <v>70</v>
      </c>
      <c r="H417" s="767"/>
      <c r="I417" s="467">
        <v>5</v>
      </c>
      <c r="J417" s="780"/>
      <c r="K417" s="781"/>
    </row>
    <row r="418" spans="1:11" s="425" customFormat="1" ht="25.5" x14ac:dyDescent="0.2">
      <c r="A418" s="2017"/>
      <c r="B418" s="460" t="s">
        <v>1768</v>
      </c>
      <c r="C418" s="456"/>
      <c r="D418" s="456"/>
      <c r="E418" s="591"/>
      <c r="F418" s="458" t="s">
        <v>1017</v>
      </c>
      <c r="G418" s="460" t="s">
        <v>70</v>
      </c>
      <c r="H418" s="767"/>
      <c r="I418" s="467">
        <v>5</v>
      </c>
      <c r="J418" s="780"/>
      <c r="K418" s="781"/>
    </row>
    <row r="419" spans="1:11" s="425" customFormat="1" ht="25.5" x14ac:dyDescent="0.2">
      <c r="A419" s="2017"/>
      <c r="B419" s="460" t="s">
        <v>1768</v>
      </c>
      <c r="C419" s="456"/>
      <c r="D419" s="456"/>
      <c r="E419" s="591"/>
      <c r="F419" s="458" t="s">
        <v>1018</v>
      </c>
      <c r="G419" s="460" t="s">
        <v>70</v>
      </c>
      <c r="H419" s="767"/>
      <c r="I419" s="467">
        <v>1</v>
      </c>
      <c r="J419" s="780"/>
      <c r="K419" s="781"/>
    </row>
    <row r="420" spans="1:11" s="425" customFormat="1" ht="25.5" x14ac:dyDescent="0.2">
      <c r="A420" s="2017"/>
      <c r="B420" s="460" t="s">
        <v>1768</v>
      </c>
      <c r="C420" s="456"/>
      <c r="D420" s="456"/>
      <c r="E420" s="591"/>
      <c r="F420" s="458" t="s">
        <v>1019</v>
      </c>
      <c r="G420" s="460" t="s">
        <v>70</v>
      </c>
      <c r="H420" s="767"/>
      <c r="I420" s="467">
        <v>30</v>
      </c>
      <c r="J420" s="780"/>
      <c r="K420" s="781"/>
    </row>
    <row r="421" spans="1:11" s="425" customFormat="1" ht="38.25" x14ac:dyDescent="0.2">
      <c r="A421" s="2017"/>
      <c r="B421" s="460" t="s">
        <v>1768</v>
      </c>
      <c r="C421" s="456"/>
      <c r="D421" s="456"/>
      <c r="E421" s="591"/>
      <c r="F421" s="458" t="s">
        <v>1020</v>
      </c>
      <c r="G421" s="460" t="s">
        <v>70</v>
      </c>
      <c r="H421" s="767"/>
      <c r="I421" s="467">
        <v>6</v>
      </c>
      <c r="J421" s="780"/>
      <c r="K421" s="781"/>
    </row>
    <row r="422" spans="1:11" s="425" customFormat="1" ht="25.5" x14ac:dyDescent="0.2">
      <c r="A422" s="2017"/>
      <c r="B422" s="460" t="s">
        <v>1768</v>
      </c>
      <c r="C422" s="456"/>
      <c r="D422" s="456"/>
      <c r="E422" s="591"/>
      <c r="F422" s="458" t="s">
        <v>1021</v>
      </c>
      <c r="G422" s="460" t="s">
        <v>70</v>
      </c>
      <c r="H422" s="767"/>
      <c r="I422" s="467">
        <v>20</v>
      </c>
      <c r="J422" s="780"/>
      <c r="K422" s="781"/>
    </row>
    <row r="423" spans="1:11" s="425" customFormat="1" ht="12.75" x14ac:dyDescent="0.2">
      <c r="A423" s="2017"/>
      <c r="B423" s="460" t="s">
        <v>1768</v>
      </c>
      <c r="C423" s="456"/>
      <c r="D423" s="456"/>
      <c r="E423" s="591"/>
      <c r="F423" s="458" t="s">
        <v>1022</v>
      </c>
      <c r="G423" s="460" t="s">
        <v>70</v>
      </c>
      <c r="H423" s="767"/>
      <c r="I423" s="467">
        <v>20</v>
      </c>
      <c r="J423" s="780"/>
      <c r="K423" s="781"/>
    </row>
    <row r="424" spans="1:11" s="425" customFormat="1" ht="12.75" x14ac:dyDescent="0.2">
      <c r="A424" s="2017"/>
      <c r="B424" s="460" t="s">
        <v>1768</v>
      </c>
      <c r="C424" s="456"/>
      <c r="D424" s="456"/>
      <c r="E424" s="591"/>
      <c r="F424" s="458" t="s">
        <v>1023</v>
      </c>
      <c r="G424" s="460" t="s">
        <v>70</v>
      </c>
      <c r="H424" s="767"/>
      <c r="I424" s="467">
        <v>10</v>
      </c>
      <c r="J424" s="780"/>
      <c r="K424" s="781"/>
    </row>
    <row r="425" spans="1:11" s="425" customFormat="1" ht="25.5" x14ac:dyDescent="0.2">
      <c r="A425" s="2017"/>
      <c r="B425" s="460" t="s">
        <v>1768</v>
      </c>
      <c r="C425" s="456"/>
      <c r="D425" s="456"/>
      <c r="E425" s="591"/>
      <c r="F425" s="458" t="s">
        <v>1024</v>
      </c>
      <c r="G425" s="460" t="s">
        <v>70</v>
      </c>
      <c r="H425" s="767"/>
      <c r="I425" s="467">
        <v>10</v>
      </c>
      <c r="J425" s="780"/>
      <c r="K425" s="781"/>
    </row>
    <row r="426" spans="1:11" s="425" customFormat="1" ht="25.5" x14ac:dyDescent="0.2">
      <c r="A426" s="2017"/>
      <c r="B426" s="460" t="s">
        <v>1768</v>
      </c>
      <c r="C426" s="456"/>
      <c r="D426" s="456"/>
      <c r="E426" s="591"/>
      <c r="F426" s="458" t="s">
        <v>1025</v>
      </c>
      <c r="G426" s="460" t="s">
        <v>70</v>
      </c>
      <c r="H426" s="767"/>
      <c r="I426" s="467">
        <v>8</v>
      </c>
      <c r="J426" s="780"/>
      <c r="K426" s="781"/>
    </row>
    <row r="427" spans="1:11" s="425" customFormat="1" ht="25.5" x14ac:dyDescent="0.2">
      <c r="A427" s="2017"/>
      <c r="B427" s="460" t="s">
        <v>1768</v>
      </c>
      <c r="C427" s="456"/>
      <c r="D427" s="456"/>
      <c r="E427" s="591"/>
      <c r="F427" s="458" t="s">
        <v>1026</v>
      </c>
      <c r="G427" s="460" t="s">
        <v>70</v>
      </c>
      <c r="H427" s="767"/>
      <c r="I427" s="467">
        <v>8</v>
      </c>
      <c r="J427" s="780"/>
      <c r="K427" s="781"/>
    </row>
    <row r="428" spans="1:11" s="425" customFormat="1" ht="12.75" x14ac:dyDescent="0.2">
      <c r="A428" s="2017"/>
      <c r="B428" s="460" t="s">
        <v>1768</v>
      </c>
      <c r="C428" s="456"/>
      <c r="D428" s="456"/>
      <c r="E428" s="591"/>
      <c r="F428" s="458" t="s">
        <v>1027</v>
      </c>
      <c r="G428" s="460" t="s">
        <v>70</v>
      </c>
      <c r="H428" s="767"/>
      <c r="I428" s="467">
        <v>20</v>
      </c>
      <c r="J428" s="780"/>
      <c r="K428" s="781"/>
    </row>
    <row r="429" spans="1:11" s="425" customFormat="1" ht="12.75" x14ac:dyDescent="0.2">
      <c r="A429" s="2017"/>
      <c r="B429" s="460" t="s">
        <v>1768</v>
      </c>
      <c r="C429" s="456"/>
      <c r="D429" s="456"/>
      <c r="E429" s="591"/>
      <c r="F429" s="458" t="s">
        <v>1028</v>
      </c>
      <c r="G429" s="460" t="s">
        <v>70</v>
      </c>
      <c r="H429" s="767"/>
      <c r="I429" s="467">
        <v>30</v>
      </c>
      <c r="J429" s="780"/>
      <c r="K429" s="781"/>
    </row>
    <row r="430" spans="1:11" s="425" customFormat="1" ht="25.5" x14ac:dyDescent="0.2">
      <c r="A430" s="2017"/>
      <c r="B430" s="460" t="s">
        <v>1768</v>
      </c>
      <c r="C430" s="456"/>
      <c r="D430" s="456"/>
      <c r="E430" s="591"/>
      <c r="F430" s="458" t="s">
        <v>1029</v>
      </c>
      <c r="G430" s="460" t="s">
        <v>70</v>
      </c>
      <c r="H430" s="767"/>
      <c r="I430" s="467">
        <v>8</v>
      </c>
      <c r="J430" s="780"/>
      <c r="K430" s="781"/>
    </row>
    <row r="431" spans="1:11" s="425" customFormat="1" ht="25.5" x14ac:dyDescent="0.2">
      <c r="A431" s="2017"/>
      <c r="B431" s="460" t="s">
        <v>1768</v>
      </c>
      <c r="C431" s="456"/>
      <c r="D431" s="456"/>
      <c r="E431" s="591"/>
      <c r="F431" s="458" t="s">
        <v>1030</v>
      </c>
      <c r="G431" s="460" t="s">
        <v>70</v>
      </c>
      <c r="H431" s="767"/>
      <c r="I431" s="467">
        <v>10</v>
      </c>
      <c r="J431" s="780"/>
      <c r="K431" s="781"/>
    </row>
    <row r="432" spans="1:11" s="425" customFormat="1" ht="25.5" x14ac:dyDescent="0.2">
      <c r="A432" s="2017"/>
      <c r="B432" s="460" t="s">
        <v>1768</v>
      </c>
      <c r="C432" s="456"/>
      <c r="D432" s="456"/>
      <c r="E432" s="591"/>
      <c r="F432" s="458" t="s">
        <v>1031</v>
      </c>
      <c r="G432" s="460" t="s">
        <v>70</v>
      </c>
      <c r="H432" s="767"/>
      <c r="I432" s="467">
        <v>10</v>
      </c>
      <c r="J432" s="780"/>
      <c r="K432" s="781"/>
    </row>
    <row r="433" spans="1:11" s="425" customFormat="1" ht="25.5" x14ac:dyDescent="0.2">
      <c r="A433" s="2017"/>
      <c r="B433" s="460" t="s">
        <v>1768</v>
      </c>
      <c r="C433" s="456"/>
      <c r="D433" s="456"/>
      <c r="E433" s="591"/>
      <c r="F433" s="458" t="s">
        <v>1032</v>
      </c>
      <c r="G433" s="460" t="s">
        <v>70</v>
      </c>
      <c r="H433" s="767"/>
      <c r="I433" s="467">
        <v>10</v>
      </c>
      <c r="J433" s="780"/>
      <c r="K433" s="781"/>
    </row>
    <row r="434" spans="1:11" s="425" customFormat="1" ht="12.75" x14ac:dyDescent="0.2">
      <c r="A434" s="2017"/>
      <c r="B434" s="460" t="s">
        <v>1768</v>
      </c>
      <c r="C434" s="456"/>
      <c r="D434" s="456"/>
      <c r="E434" s="591"/>
      <c r="F434" s="458" t="s">
        <v>1033</v>
      </c>
      <c r="G434" s="460" t="s">
        <v>70</v>
      </c>
      <c r="H434" s="767"/>
      <c r="I434" s="467">
        <v>3</v>
      </c>
      <c r="J434" s="780"/>
      <c r="K434" s="781"/>
    </row>
    <row r="435" spans="1:11" s="425" customFormat="1" ht="12.75" x14ac:dyDescent="0.2">
      <c r="A435" s="2017"/>
      <c r="B435" s="460" t="s">
        <v>1768</v>
      </c>
      <c r="C435" s="456"/>
      <c r="D435" s="456"/>
      <c r="E435" s="591"/>
      <c r="F435" s="458" t="s">
        <v>1034</v>
      </c>
      <c r="G435" s="460" t="s">
        <v>70</v>
      </c>
      <c r="H435" s="767"/>
      <c r="I435" s="467">
        <v>3</v>
      </c>
      <c r="J435" s="780"/>
      <c r="K435" s="781"/>
    </row>
    <row r="436" spans="1:11" s="425" customFormat="1" ht="25.5" x14ac:dyDescent="0.2">
      <c r="A436" s="2017"/>
      <c r="B436" s="460" t="s">
        <v>1768</v>
      </c>
      <c r="C436" s="456"/>
      <c r="D436" s="456"/>
      <c r="E436" s="591"/>
      <c r="F436" s="458" t="s">
        <v>1035</v>
      </c>
      <c r="G436" s="460" t="s">
        <v>70</v>
      </c>
      <c r="H436" s="767"/>
      <c r="I436" s="467">
        <v>1</v>
      </c>
      <c r="J436" s="780"/>
      <c r="K436" s="781"/>
    </row>
    <row r="437" spans="1:11" s="425" customFormat="1" ht="12.75" x14ac:dyDescent="0.2">
      <c r="A437" s="2017"/>
      <c r="B437" s="460" t="s">
        <v>1768</v>
      </c>
      <c r="C437" s="456"/>
      <c r="D437" s="456"/>
      <c r="E437" s="591"/>
      <c r="F437" s="458" t="s">
        <v>1036</v>
      </c>
      <c r="G437" s="460" t="s">
        <v>70</v>
      </c>
      <c r="H437" s="767"/>
      <c r="I437" s="467">
        <v>1</v>
      </c>
      <c r="J437" s="780"/>
      <c r="K437" s="781"/>
    </row>
    <row r="438" spans="1:11" s="425" customFormat="1" ht="12.75" x14ac:dyDescent="0.2">
      <c r="A438" s="2017"/>
      <c r="B438" s="460" t="s">
        <v>1768</v>
      </c>
      <c r="C438" s="456"/>
      <c r="D438" s="456"/>
      <c r="E438" s="591"/>
      <c r="F438" s="458" t="s">
        <v>1037</v>
      </c>
      <c r="G438" s="460" t="s">
        <v>70</v>
      </c>
      <c r="H438" s="767"/>
      <c r="I438" s="467">
        <v>3</v>
      </c>
      <c r="J438" s="780"/>
      <c r="K438" s="781"/>
    </row>
    <row r="439" spans="1:11" s="425" customFormat="1" ht="12.75" x14ac:dyDescent="0.2">
      <c r="A439" s="2017"/>
      <c r="B439" s="460" t="s">
        <v>1768</v>
      </c>
      <c r="C439" s="456"/>
      <c r="D439" s="456"/>
      <c r="E439" s="591"/>
      <c r="F439" s="458" t="s">
        <v>1038</v>
      </c>
      <c r="G439" s="460" t="s">
        <v>70</v>
      </c>
      <c r="H439" s="767"/>
      <c r="I439" s="467">
        <v>2</v>
      </c>
      <c r="J439" s="780"/>
      <c r="K439" s="781"/>
    </row>
    <row r="440" spans="1:11" s="425" customFormat="1" ht="25.5" x14ac:dyDescent="0.2">
      <c r="A440" s="2017"/>
      <c r="B440" s="460" t="s">
        <v>1768</v>
      </c>
      <c r="C440" s="456"/>
      <c r="D440" s="456"/>
      <c r="E440" s="591"/>
      <c r="F440" s="458" t="s">
        <v>1039</v>
      </c>
      <c r="G440" s="460" t="s">
        <v>70</v>
      </c>
      <c r="H440" s="767"/>
      <c r="I440" s="467">
        <v>2</v>
      </c>
      <c r="J440" s="780"/>
      <c r="K440" s="781"/>
    </row>
    <row r="441" spans="1:11" s="425" customFormat="1" ht="12.75" x14ac:dyDescent="0.2">
      <c r="A441" s="2017"/>
      <c r="B441" s="460" t="s">
        <v>1768</v>
      </c>
      <c r="C441" s="456"/>
      <c r="D441" s="456"/>
      <c r="E441" s="591"/>
      <c r="F441" s="458" t="s">
        <v>1040</v>
      </c>
      <c r="G441" s="460" t="s">
        <v>70</v>
      </c>
      <c r="H441" s="767"/>
      <c r="I441" s="467">
        <v>3</v>
      </c>
      <c r="J441" s="780"/>
      <c r="K441" s="781"/>
    </row>
    <row r="442" spans="1:11" s="425" customFormat="1" ht="25.5" x14ac:dyDescent="0.2">
      <c r="A442" s="2017"/>
      <c r="B442" s="460" t="s">
        <v>1768</v>
      </c>
      <c r="C442" s="456"/>
      <c r="D442" s="456"/>
      <c r="E442" s="591"/>
      <c r="F442" s="458" t="s">
        <v>1041</v>
      </c>
      <c r="G442" s="460" t="s">
        <v>70</v>
      </c>
      <c r="H442" s="767"/>
      <c r="I442" s="467">
        <v>1</v>
      </c>
      <c r="J442" s="780"/>
      <c r="K442" s="781"/>
    </row>
    <row r="443" spans="1:11" s="425" customFormat="1" ht="25.5" x14ac:dyDescent="0.2">
      <c r="A443" s="2017"/>
      <c r="B443" s="460" t="s">
        <v>1768</v>
      </c>
      <c r="C443" s="456"/>
      <c r="D443" s="456"/>
      <c r="E443" s="591"/>
      <c r="F443" s="458" t="s">
        <v>1042</v>
      </c>
      <c r="G443" s="460" t="s">
        <v>70</v>
      </c>
      <c r="H443" s="767"/>
      <c r="I443" s="467">
        <v>2</v>
      </c>
      <c r="J443" s="780"/>
      <c r="K443" s="781"/>
    </row>
    <row r="444" spans="1:11" s="425" customFormat="1" ht="12.75" x14ac:dyDescent="0.2">
      <c r="A444" s="2017"/>
      <c r="B444" s="460" t="s">
        <v>1768</v>
      </c>
      <c r="C444" s="456"/>
      <c r="D444" s="456"/>
      <c r="E444" s="591"/>
      <c r="F444" s="458" t="s">
        <v>1043</v>
      </c>
      <c r="G444" s="460" t="s">
        <v>70</v>
      </c>
      <c r="H444" s="767"/>
      <c r="I444" s="467">
        <v>10</v>
      </c>
      <c r="J444" s="780"/>
      <c r="K444" s="781"/>
    </row>
    <row r="445" spans="1:11" s="425" customFormat="1" ht="25.5" x14ac:dyDescent="0.2">
      <c r="A445" s="2017"/>
      <c r="B445" s="460" t="s">
        <v>1768</v>
      </c>
      <c r="C445" s="456"/>
      <c r="D445" s="456"/>
      <c r="E445" s="591"/>
      <c r="F445" s="458" t="s">
        <v>1044</v>
      </c>
      <c r="G445" s="460" t="s">
        <v>70</v>
      </c>
      <c r="H445" s="767"/>
      <c r="I445" s="467">
        <v>10</v>
      </c>
      <c r="J445" s="780"/>
      <c r="K445" s="781"/>
    </row>
    <row r="446" spans="1:11" s="425" customFormat="1" ht="12.75" x14ac:dyDescent="0.2">
      <c r="A446" s="2017"/>
      <c r="B446" s="460" t="s">
        <v>1768</v>
      </c>
      <c r="C446" s="456"/>
      <c r="D446" s="456"/>
      <c r="E446" s="591"/>
      <c r="F446" s="458" t="s">
        <v>1045</v>
      </c>
      <c r="G446" s="460" t="s">
        <v>70</v>
      </c>
      <c r="H446" s="767"/>
      <c r="I446" s="467">
        <v>1</v>
      </c>
      <c r="J446" s="780"/>
      <c r="K446" s="781"/>
    </row>
    <row r="447" spans="1:11" s="425" customFormat="1" ht="12.75" x14ac:dyDescent="0.2">
      <c r="A447" s="2017"/>
      <c r="B447" s="460" t="s">
        <v>1768</v>
      </c>
      <c r="C447" s="456"/>
      <c r="D447" s="456"/>
      <c r="E447" s="591"/>
      <c r="F447" s="458" t="s">
        <v>1046</v>
      </c>
      <c r="G447" s="460" t="s">
        <v>70</v>
      </c>
      <c r="H447" s="767"/>
      <c r="I447" s="467">
        <v>5</v>
      </c>
      <c r="J447" s="780"/>
      <c r="K447" s="781"/>
    </row>
    <row r="448" spans="1:11" s="425" customFormat="1" ht="12.75" x14ac:dyDescent="0.2">
      <c r="A448" s="2017"/>
      <c r="B448" s="460" t="s">
        <v>1768</v>
      </c>
      <c r="C448" s="456"/>
      <c r="D448" s="456"/>
      <c r="E448" s="591"/>
      <c r="F448" s="458" t="s">
        <v>1047</v>
      </c>
      <c r="G448" s="460" t="s">
        <v>70</v>
      </c>
      <c r="H448" s="767"/>
      <c r="I448" s="467">
        <v>2</v>
      </c>
      <c r="J448" s="780"/>
      <c r="K448" s="781"/>
    </row>
    <row r="449" spans="1:11" s="425" customFormat="1" ht="12.75" x14ac:dyDescent="0.2">
      <c r="A449" s="2017"/>
      <c r="B449" s="460" t="s">
        <v>1768</v>
      </c>
      <c r="C449" s="456"/>
      <c r="D449" s="456"/>
      <c r="E449" s="591"/>
      <c r="F449" s="458" t="s">
        <v>1048</v>
      </c>
      <c r="G449" s="460" t="s">
        <v>70</v>
      </c>
      <c r="H449" s="767"/>
      <c r="I449" s="467">
        <v>2</v>
      </c>
      <c r="J449" s="780"/>
      <c r="K449" s="781"/>
    </row>
    <row r="450" spans="1:11" s="425" customFormat="1" ht="25.5" x14ac:dyDescent="0.2">
      <c r="A450" s="2017"/>
      <c r="B450" s="460" t="s">
        <v>1768</v>
      </c>
      <c r="C450" s="456"/>
      <c r="D450" s="456"/>
      <c r="E450" s="591"/>
      <c r="F450" s="458" t="s">
        <v>1049</v>
      </c>
      <c r="G450" s="460" t="s">
        <v>70</v>
      </c>
      <c r="H450" s="767"/>
      <c r="I450" s="467">
        <v>5</v>
      </c>
      <c r="J450" s="780"/>
      <c r="K450" s="781"/>
    </row>
    <row r="451" spans="1:11" s="425" customFormat="1" ht="25.5" x14ac:dyDescent="0.2">
      <c r="A451" s="2017"/>
      <c r="B451" s="460" t="s">
        <v>1768</v>
      </c>
      <c r="C451" s="456"/>
      <c r="D451" s="456"/>
      <c r="E451" s="591"/>
      <c r="F451" s="458" t="s">
        <v>1050</v>
      </c>
      <c r="G451" s="460" t="s">
        <v>70</v>
      </c>
      <c r="H451" s="767"/>
      <c r="I451" s="467" t="s">
        <v>1051</v>
      </c>
      <c r="J451" s="780"/>
      <c r="K451" s="781"/>
    </row>
    <row r="452" spans="1:11" s="425" customFormat="1" ht="25.5" x14ac:dyDescent="0.2">
      <c r="A452" s="2017"/>
      <c r="B452" s="460" t="s">
        <v>1768</v>
      </c>
      <c r="C452" s="456"/>
      <c r="D452" s="456"/>
      <c r="E452" s="591"/>
      <c r="F452" s="458" t="s">
        <v>1052</v>
      </c>
      <c r="G452" s="460" t="s">
        <v>70</v>
      </c>
      <c r="H452" s="767"/>
      <c r="I452" s="467" t="s">
        <v>1053</v>
      </c>
      <c r="J452" s="780"/>
      <c r="K452" s="781"/>
    </row>
    <row r="453" spans="1:11" s="425" customFormat="1" ht="25.5" x14ac:dyDescent="0.2">
      <c r="A453" s="2017"/>
      <c r="B453" s="460" t="s">
        <v>1768</v>
      </c>
      <c r="C453" s="456"/>
      <c r="D453" s="456"/>
      <c r="E453" s="591"/>
      <c r="F453" s="458" t="s">
        <v>1054</v>
      </c>
      <c r="G453" s="460" t="s">
        <v>70</v>
      </c>
      <c r="H453" s="767"/>
      <c r="I453" s="467" t="s">
        <v>1053</v>
      </c>
      <c r="J453" s="780"/>
      <c r="K453" s="781"/>
    </row>
    <row r="454" spans="1:11" s="425" customFormat="1" ht="25.5" x14ac:dyDescent="0.2">
      <c r="A454" s="2017"/>
      <c r="B454" s="460" t="s">
        <v>1768</v>
      </c>
      <c r="C454" s="456"/>
      <c r="D454" s="456"/>
      <c r="E454" s="591"/>
      <c r="F454" s="458" t="s">
        <v>1055</v>
      </c>
      <c r="G454" s="460" t="s">
        <v>70</v>
      </c>
      <c r="H454" s="767"/>
      <c r="I454" s="467" t="s">
        <v>1053</v>
      </c>
      <c r="J454" s="780"/>
      <c r="K454" s="781"/>
    </row>
    <row r="455" spans="1:11" s="425" customFormat="1" ht="25.5" x14ac:dyDescent="0.2">
      <c r="A455" s="2017"/>
      <c r="B455" s="460" t="s">
        <v>1768</v>
      </c>
      <c r="C455" s="456"/>
      <c r="D455" s="456"/>
      <c r="E455" s="591"/>
      <c r="F455" s="458" t="s">
        <v>1056</v>
      </c>
      <c r="G455" s="460" t="s">
        <v>70</v>
      </c>
      <c r="H455" s="767"/>
      <c r="I455" s="467" t="s">
        <v>1053</v>
      </c>
      <c r="J455" s="780"/>
      <c r="K455" s="781"/>
    </row>
    <row r="456" spans="1:11" s="425" customFormat="1" ht="25.5" x14ac:dyDescent="0.2">
      <c r="A456" s="2017"/>
      <c r="B456" s="460" t="s">
        <v>1768</v>
      </c>
      <c r="C456" s="456"/>
      <c r="D456" s="456"/>
      <c r="E456" s="591"/>
      <c r="F456" s="458" t="s">
        <v>1057</v>
      </c>
      <c r="G456" s="460" t="s">
        <v>70</v>
      </c>
      <c r="H456" s="767"/>
      <c r="I456" s="467" t="s">
        <v>1051</v>
      </c>
      <c r="J456" s="780"/>
      <c r="K456" s="781"/>
    </row>
    <row r="457" spans="1:11" s="425" customFormat="1" ht="25.5" x14ac:dyDescent="0.2">
      <c r="A457" s="2017"/>
      <c r="B457" s="460" t="s">
        <v>1768</v>
      </c>
      <c r="C457" s="456"/>
      <c r="D457" s="456"/>
      <c r="E457" s="591"/>
      <c r="F457" s="458" t="s">
        <v>1058</v>
      </c>
      <c r="G457" s="460" t="s">
        <v>70</v>
      </c>
      <c r="H457" s="767"/>
      <c r="I457" s="467" t="s">
        <v>1059</v>
      </c>
      <c r="J457" s="780"/>
      <c r="K457" s="781"/>
    </row>
    <row r="458" spans="1:11" s="425" customFormat="1" ht="25.5" x14ac:dyDescent="0.2">
      <c r="A458" s="2017"/>
      <c r="B458" s="460" t="s">
        <v>1768</v>
      </c>
      <c r="C458" s="456"/>
      <c r="D458" s="456"/>
      <c r="E458" s="591"/>
      <c r="F458" s="458" t="s">
        <v>1060</v>
      </c>
      <c r="G458" s="460" t="s">
        <v>70</v>
      </c>
      <c r="H458" s="767"/>
      <c r="I458" s="467" t="s">
        <v>1053</v>
      </c>
      <c r="J458" s="780"/>
      <c r="K458" s="781"/>
    </row>
    <row r="459" spans="1:11" s="425" customFormat="1" ht="25.5" x14ac:dyDescent="0.2">
      <c r="A459" s="2017"/>
      <c r="B459" s="460" t="s">
        <v>1768</v>
      </c>
      <c r="C459" s="456"/>
      <c r="D459" s="456"/>
      <c r="E459" s="591"/>
      <c r="F459" s="458" t="s">
        <v>1061</v>
      </c>
      <c r="G459" s="460" t="s">
        <v>70</v>
      </c>
      <c r="H459" s="767"/>
      <c r="I459" s="467" t="s">
        <v>1051</v>
      </c>
      <c r="J459" s="780"/>
      <c r="K459" s="781"/>
    </row>
    <row r="460" spans="1:11" s="425" customFormat="1" ht="25.5" x14ac:dyDescent="0.2">
      <c r="A460" s="2017"/>
      <c r="B460" s="460" t="s">
        <v>1768</v>
      </c>
      <c r="C460" s="456"/>
      <c r="D460" s="456"/>
      <c r="E460" s="591"/>
      <c r="F460" s="458" t="s">
        <v>1062</v>
      </c>
      <c r="G460" s="460" t="s">
        <v>70</v>
      </c>
      <c r="H460" s="767"/>
      <c r="I460" s="467" t="s">
        <v>1051</v>
      </c>
      <c r="J460" s="780"/>
      <c r="K460" s="781"/>
    </row>
    <row r="461" spans="1:11" s="425" customFormat="1" ht="25.5" x14ac:dyDescent="0.2">
      <c r="A461" s="2017"/>
      <c r="B461" s="460" t="s">
        <v>1768</v>
      </c>
      <c r="C461" s="456"/>
      <c r="D461" s="456"/>
      <c r="E461" s="591"/>
      <c r="F461" s="458" t="s">
        <v>1063</v>
      </c>
      <c r="G461" s="460" t="s">
        <v>70</v>
      </c>
      <c r="H461" s="767"/>
      <c r="I461" s="467" t="s">
        <v>1051</v>
      </c>
      <c r="J461" s="780"/>
      <c r="K461" s="781"/>
    </row>
    <row r="462" spans="1:11" s="425" customFormat="1" ht="25.5" x14ac:dyDescent="0.2">
      <c r="A462" s="2017"/>
      <c r="B462" s="460" t="s">
        <v>1768</v>
      </c>
      <c r="C462" s="456"/>
      <c r="D462" s="456"/>
      <c r="E462" s="591"/>
      <c r="F462" s="458" t="s">
        <v>1064</v>
      </c>
      <c r="G462" s="460" t="s">
        <v>70</v>
      </c>
      <c r="H462" s="767"/>
      <c r="I462" s="467" t="s">
        <v>1051</v>
      </c>
      <c r="J462" s="780"/>
      <c r="K462" s="781"/>
    </row>
    <row r="463" spans="1:11" s="425" customFormat="1" ht="25.5" x14ac:dyDescent="0.2">
      <c r="A463" s="2017"/>
      <c r="B463" s="460" t="s">
        <v>1768</v>
      </c>
      <c r="C463" s="456"/>
      <c r="D463" s="456"/>
      <c r="E463" s="591"/>
      <c r="F463" s="458" t="s">
        <v>1065</v>
      </c>
      <c r="G463" s="460" t="s">
        <v>70</v>
      </c>
      <c r="H463" s="767"/>
      <c r="I463" s="467" t="s">
        <v>1059</v>
      </c>
      <c r="J463" s="780"/>
      <c r="K463" s="781"/>
    </row>
    <row r="464" spans="1:11" s="425" customFormat="1" ht="25.5" x14ac:dyDescent="0.2">
      <c r="A464" s="2017"/>
      <c r="B464" s="460" t="s">
        <v>1768</v>
      </c>
      <c r="C464" s="456"/>
      <c r="D464" s="456"/>
      <c r="E464" s="591"/>
      <c r="F464" s="458" t="s">
        <v>1066</v>
      </c>
      <c r="G464" s="460" t="s">
        <v>70</v>
      </c>
      <c r="H464" s="767"/>
      <c r="I464" s="467" t="s">
        <v>1051</v>
      </c>
      <c r="J464" s="780"/>
      <c r="K464" s="781"/>
    </row>
    <row r="465" spans="1:11" s="425" customFormat="1" ht="25.5" x14ac:dyDescent="0.2">
      <c r="A465" s="2017"/>
      <c r="B465" s="460" t="s">
        <v>1768</v>
      </c>
      <c r="C465" s="456"/>
      <c r="D465" s="456"/>
      <c r="E465" s="591"/>
      <c r="F465" s="458" t="s">
        <v>1067</v>
      </c>
      <c r="G465" s="460" t="s">
        <v>70</v>
      </c>
      <c r="H465" s="767"/>
      <c r="I465" s="467" t="s">
        <v>1059</v>
      </c>
      <c r="J465" s="780"/>
      <c r="K465" s="781"/>
    </row>
    <row r="466" spans="1:11" s="425" customFormat="1" ht="25.5" x14ac:dyDescent="0.2">
      <c r="A466" s="2017"/>
      <c r="B466" s="460" t="s">
        <v>1768</v>
      </c>
      <c r="C466" s="456"/>
      <c r="D466" s="456"/>
      <c r="E466" s="591"/>
      <c r="F466" s="458" t="s">
        <v>1068</v>
      </c>
      <c r="G466" s="460" t="s">
        <v>70</v>
      </c>
      <c r="H466" s="767"/>
      <c r="I466" s="467" t="s">
        <v>1051</v>
      </c>
      <c r="J466" s="780"/>
      <c r="K466" s="781"/>
    </row>
    <row r="467" spans="1:11" s="425" customFormat="1" ht="25.5" x14ac:dyDescent="0.2">
      <c r="A467" s="2017"/>
      <c r="B467" s="460" t="s">
        <v>1768</v>
      </c>
      <c r="C467" s="456"/>
      <c r="D467" s="456"/>
      <c r="E467" s="591"/>
      <c r="F467" s="458" t="s">
        <v>1069</v>
      </c>
      <c r="G467" s="460" t="s">
        <v>70</v>
      </c>
      <c r="H467" s="767"/>
      <c r="I467" s="467" t="s">
        <v>1059</v>
      </c>
      <c r="J467" s="780"/>
      <c r="K467" s="781"/>
    </row>
    <row r="468" spans="1:11" s="425" customFormat="1" ht="25.5" x14ac:dyDescent="0.2">
      <c r="A468" s="2017"/>
      <c r="B468" s="460" t="s">
        <v>1768</v>
      </c>
      <c r="C468" s="456"/>
      <c r="D468" s="456"/>
      <c r="E468" s="591"/>
      <c r="F468" s="458" t="s">
        <v>1070</v>
      </c>
      <c r="G468" s="460" t="s">
        <v>70</v>
      </c>
      <c r="H468" s="767"/>
      <c r="I468" s="467" t="s">
        <v>1059</v>
      </c>
      <c r="J468" s="780"/>
      <c r="K468" s="781"/>
    </row>
    <row r="469" spans="1:11" s="425" customFormat="1" ht="38.25" x14ac:dyDescent="0.2">
      <c r="A469" s="2017"/>
      <c r="B469" s="460" t="s">
        <v>1768</v>
      </c>
      <c r="C469" s="456"/>
      <c r="D469" s="456"/>
      <c r="E469" s="591"/>
      <c r="F469" s="458" t="s">
        <v>1071</v>
      </c>
      <c r="G469" s="460" t="s">
        <v>70</v>
      </c>
      <c r="H469" s="767"/>
      <c r="I469" s="467" t="s">
        <v>1072</v>
      </c>
      <c r="J469" s="780"/>
      <c r="K469" s="781"/>
    </row>
    <row r="470" spans="1:11" s="425" customFormat="1" ht="25.5" x14ac:dyDescent="0.2">
      <c r="A470" s="2017"/>
      <c r="B470" s="460" t="s">
        <v>1768</v>
      </c>
      <c r="C470" s="456"/>
      <c r="D470" s="456"/>
      <c r="E470" s="591"/>
      <c r="F470" s="458" t="s">
        <v>1073</v>
      </c>
      <c r="G470" s="460" t="s">
        <v>70</v>
      </c>
      <c r="H470" s="767"/>
      <c r="I470" s="467" t="s">
        <v>1074</v>
      </c>
      <c r="J470" s="780"/>
      <c r="K470" s="781"/>
    </row>
    <row r="471" spans="1:11" s="425" customFormat="1" ht="25.5" x14ac:dyDescent="0.2">
      <c r="A471" s="2017"/>
      <c r="B471" s="460" t="s">
        <v>1768</v>
      </c>
      <c r="C471" s="456"/>
      <c r="D471" s="456"/>
      <c r="E471" s="591"/>
      <c r="F471" s="458" t="s">
        <v>1075</v>
      </c>
      <c r="G471" s="460" t="s">
        <v>70</v>
      </c>
      <c r="H471" s="767"/>
      <c r="I471" s="467" t="s">
        <v>1074</v>
      </c>
      <c r="J471" s="780"/>
      <c r="K471" s="781"/>
    </row>
    <row r="472" spans="1:11" s="425" customFormat="1" ht="25.5" x14ac:dyDescent="0.2">
      <c r="A472" s="2017"/>
      <c r="B472" s="460" t="s">
        <v>1768</v>
      </c>
      <c r="C472" s="456"/>
      <c r="D472" s="456"/>
      <c r="E472" s="591"/>
      <c r="F472" s="458" t="s">
        <v>1076</v>
      </c>
      <c r="G472" s="460" t="s">
        <v>70</v>
      </c>
      <c r="H472" s="767"/>
      <c r="I472" s="467" t="s">
        <v>1074</v>
      </c>
      <c r="J472" s="780"/>
      <c r="K472" s="781"/>
    </row>
    <row r="473" spans="1:11" s="425" customFormat="1" ht="25.5" x14ac:dyDescent="0.2">
      <c r="A473" s="2017"/>
      <c r="B473" s="460" t="s">
        <v>1768</v>
      </c>
      <c r="C473" s="456"/>
      <c r="D473" s="456"/>
      <c r="E473" s="591"/>
      <c r="F473" s="458" t="s">
        <v>1077</v>
      </c>
      <c r="G473" s="460" t="s">
        <v>70</v>
      </c>
      <c r="H473" s="767"/>
      <c r="I473" s="467" t="s">
        <v>1074</v>
      </c>
      <c r="J473" s="780"/>
      <c r="K473" s="781"/>
    </row>
    <row r="474" spans="1:11" s="425" customFormat="1" ht="51" x14ac:dyDescent="0.2">
      <c r="A474" s="2017"/>
      <c r="B474" s="460" t="s">
        <v>1768</v>
      </c>
      <c r="C474" s="456"/>
      <c r="D474" s="456"/>
      <c r="E474" s="591"/>
      <c r="F474" s="458" t="s">
        <v>1078</v>
      </c>
      <c r="G474" s="460" t="s">
        <v>70</v>
      </c>
      <c r="H474" s="767"/>
      <c r="I474" s="467" t="s">
        <v>1079</v>
      </c>
      <c r="J474" s="780"/>
      <c r="K474" s="781"/>
    </row>
    <row r="475" spans="1:11" s="425" customFormat="1" ht="51" x14ac:dyDescent="0.2">
      <c r="A475" s="2017"/>
      <c r="B475" s="460" t="s">
        <v>1768</v>
      </c>
      <c r="C475" s="456"/>
      <c r="D475" s="456"/>
      <c r="E475" s="591"/>
      <c r="F475" s="458" t="s">
        <v>1080</v>
      </c>
      <c r="G475" s="460" t="s">
        <v>70</v>
      </c>
      <c r="H475" s="767"/>
      <c r="I475" s="467" t="s">
        <v>1081</v>
      </c>
      <c r="J475" s="780"/>
      <c r="K475" s="781"/>
    </row>
    <row r="476" spans="1:11" s="425" customFormat="1" ht="51" x14ac:dyDescent="0.2">
      <c r="A476" s="2017"/>
      <c r="B476" s="460" t="s">
        <v>1768</v>
      </c>
      <c r="C476" s="456"/>
      <c r="D476" s="456"/>
      <c r="E476" s="591"/>
      <c r="F476" s="458" t="s">
        <v>1082</v>
      </c>
      <c r="G476" s="460" t="s">
        <v>70</v>
      </c>
      <c r="H476" s="767"/>
      <c r="I476" s="467" t="s">
        <v>1083</v>
      </c>
      <c r="J476" s="780"/>
      <c r="K476" s="781"/>
    </row>
    <row r="477" spans="1:11" s="425" customFormat="1" ht="51" x14ac:dyDescent="0.2">
      <c r="A477" s="2017"/>
      <c r="B477" s="460" t="s">
        <v>1768</v>
      </c>
      <c r="C477" s="456"/>
      <c r="D477" s="456"/>
      <c r="E477" s="591"/>
      <c r="F477" s="458" t="s">
        <v>1084</v>
      </c>
      <c r="G477" s="460" t="s">
        <v>70</v>
      </c>
      <c r="H477" s="767"/>
      <c r="I477" s="467" t="s">
        <v>1083</v>
      </c>
      <c r="J477" s="780"/>
      <c r="K477" s="781"/>
    </row>
    <row r="478" spans="1:11" s="425" customFormat="1" ht="38.25" x14ac:dyDescent="0.2">
      <c r="A478" s="2017"/>
      <c r="B478" s="460" t="s">
        <v>1768</v>
      </c>
      <c r="C478" s="456"/>
      <c r="D478" s="456"/>
      <c r="E478" s="591"/>
      <c r="F478" s="458" t="s">
        <v>1085</v>
      </c>
      <c r="G478" s="460" t="s">
        <v>70</v>
      </c>
      <c r="H478" s="767"/>
      <c r="I478" s="467" t="s">
        <v>1051</v>
      </c>
      <c r="J478" s="780"/>
      <c r="K478" s="781"/>
    </row>
    <row r="479" spans="1:11" s="425" customFormat="1" ht="25.5" x14ac:dyDescent="0.2">
      <c r="A479" s="2017"/>
      <c r="B479" s="460" t="s">
        <v>1768</v>
      </c>
      <c r="C479" s="456"/>
      <c r="D479" s="456"/>
      <c r="E479" s="591"/>
      <c r="F479" s="458" t="s">
        <v>1086</v>
      </c>
      <c r="G479" s="460" t="s">
        <v>70</v>
      </c>
      <c r="H479" s="767"/>
      <c r="I479" s="467" t="s">
        <v>1087</v>
      </c>
      <c r="J479" s="780"/>
      <c r="K479" s="781"/>
    </row>
    <row r="480" spans="1:11" s="425" customFormat="1" ht="25.5" x14ac:dyDescent="0.2">
      <c r="A480" s="2017"/>
      <c r="B480" s="460" t="s">
        <v>1768</v>
      </c>
      <c r="C480" s="456"/>
      <c r="D480" s="456"/>
      <c r="E480" s="591"/>
      <c r="F480" s="458" t="s">
        <v>1088</v>
      </c>
      <c r="G480" s="460" t="s">
        <v>70</v>
      </c>
      <c r="H480" s="767"/>
      <c r="I480" s="467" t="s">
        <v>1087</v>
      </c>
      <c r="J480" s="780"/>
      <c r="K480" s="781"/>
    </row>
    <row r="481" spans="1:11" s="425" customFormat="1" ht="25.5" x14ac:dyDescent="0.2">
      <c r="A481" s="2017"/>
      <c r="B481" s="460" t="s">
        <v>1768</v>
      </c>
      <c r="C481" s="456"/>
      <c r="D481" s="456"/>
      <c r="E481" s="591"/>
      <c r="F481" s="458" t="s">
        <v>1089</v>
      </c>
      <c r="G481" s="460" t="s">
        <v>70</v>
      </c>
      <c r="H481" s="767"/>
      <c r="I481" s="467" t="s">
        <v>1087</v>
      </c>
      <c r="J481" s="780"/>
      <c r="K481" s="781"/>
    </row>
    <row r="482" spans="1:11" s="425" customFormat="1" ht="25.5" x14ac:dyDescent="0.2">
      <c r="A482" s="2017"/>
      <c r="B482" s="460" t="s">
        <v>1768</v>
      </c>
      <c r="C482" s="456"/>
      <c r="D482" s="456"/>
      <c r="E482" s="591"/>
      <c r="F482" s="458" t="s">
        <v>1090</v>
      </c>
      <c r="G482" s="460" t="s">
        <v>70</v>
      </c>
      <c r="H482" s="767"/>
      <c r="I482" s="467" t="s">
        <v>1091</v>
      </c>
      <c r="J482" s="780"/>
      <c r="K482" s="781"/>
    </row>
    <row r="483" spans="1:11" s="425" customFormat="1" ht="25.5" x14ac:dyDescent="0.2">
      <c r="A483" s="2017"/>
      <c r="B483" s="460" t="s">
        <v>1768</v>
      </c>
      <c r="C483" s="456"/>
      <c r="D483" s="456"/>
      <c r="E483" s="591"/>
      <c r="F483" s="458" t="s">
        <v>1092</v>
      </c>
      <c r="G483" s="460" t="s">
        <v>70</v>
      </c>
      <c r="H483" s="767"/>
      <c r="I483" s="467" t="s">
        <v>1072</v>
      </c>
      <c r="J483" s="780"/>
      <c r="K483" s="781"/>
    </row>
    <row r="484" spans="1:11" s="425" customFormat="1" ht="25.5" x14ac:dyDescent="0.2">
      <c r="A484" s="2017"/>
      <c r="B484" s="460" t="s">
        <v>1768</v>
      </c>
      <c r="C484" s="456"/>
      <c r="D484" s="456"/>
      <c r="E484" s="591"/>
      <c r="F484" s="458" t="s">
        <v>1093</v>
      </c>
      <c r="G484" s="460" t="s">
        <v>70</v>
      </c>
      <c r="H484" s="767"/>
      <c r="I484" s="467" t="s">
        <v>1072</v>
      </c>
      <c r="J484" s="780"/>
      <c r="K484" s="781"/>
    </row>
    <row r="485" spans="1:11" s="425" customFormat="1" ht="38.25" x14ac:dyDescent="0.2">
      <c r="A485" s="2017"/>
      <c r="B485" s="460" t="s">
        <v>1768</v>
      </c>
      <c r="C485" s="456"/>
      <c r="D485" s="456"/>
      <c r="E485" s="591"/>
      <c r="F485" s="458" t="s">
        <v>1094</v>
      </c>
      <c r="G485" s="460" t="s">
        <v>70</v>
      </c>
      <c r="H485" s="767"/>
      <c r="I485" s="467" t="s">
        <v>1072</v>
      </c>
      <c r="J485" s="780"/>
      <c r="K485" s="781"/>
    </row>
    <row r="486" spans="1:11" s="425" customFormat="1" ht="38.25" x14ac:dyDescent="0.2">
      <c r="A486" s="2017"/>
      <c r="B486" s="460" t="s">
        <v>1768</v>
      </c>
      <c r="C486" s="456"/>
      <c r="D486" s="456"/>
      <c r="E486" s="591"/>
      <c r="F486" s="458" t="s">
        <v>1095</v>
      </c>
      <c r="G486" s="460" t="s">
        <v>70</v>
      </c>
      <c r="H486" s="767"/>
      <c r="I486" s="467" t="s">
        <v>1072</v>
      </c>
      <c r="J486" s="780"/>
      <c r="K486" s="781"/>
    </row>
    <row r="487" spans="1:11" s="425" customFormat="1" ht="38.25" x14ac:dyDescent="0.2">
      <c r="A487" s="2017"/>
      <c r="B487" s="460" t="s">
        <v>1768</v>
      </c>
      <c r="C487" s="456"/>
      <c r="D487" s="456"/>
      <c r="E487" s="591"/>
      <c r="F487" s="458" t="s">
        <v>1096</v>
      </c>
      <c r="G487" s="460" t="s">
        <v>70</v>
      </c>
      <c r="H487" s="767"/>
      <c r="I487" s="467" t="s">
        <v>1097</v>
      </c>
      <c r="J487" s="780"/>
      <c r="K487" s="781"/>
    </row>
    <row r="488" spans="1:11" s="425" customFormat="1" ht="38.25" x14ac:dyDescent="0.2">
      <c r="A488" s="2017"/>
      <c r="B488" s="460" t="s">
        <v>1768</v>
      </c>
      <c r="C488" s="456"/>
      <c r="D488" s="456"/>
      <c r="E488" s="591"/>
      <c r="F488" s="458" t="s">
        <v>1098</v>
      </c>
      <c r="G488" s="460" t="s">
        <v>70</v>
      </c>
      <c r="H488" s="767"/>
      <c r="I488" s="467" t="s">
        <v>1099</v>
      </c>
      <c r="J488" s="780"/>
      <c r="K488" s="781"/>
    </row>
    <row r="489" spans="1:11" s="425" customFormat="1" ht="25.5" x14ac:dyDescent="0.2">
      <c r="A489" s="2017"/>
      <c r="B489" s="460" t="s">
        <v>1768</v>
      </c>
      <c r="C489" s="456"/>
      <c r="D489" s="456"/>
      <c r="E489" s="591"/>
      <c r="F489" s="458" t="s">
        <v>1100</v>
      </c>
      <c r="G489" s="460" t="s">
        <v>70</v>
      </c>
      <c r="H489" s="767"/>
      <c r="I489" s="467" t="s">
        <v>1053</v>
      </c>
      <c r="J489" s="780"/>
      <c r="K489" s="781"/>
    </row>
    <row r="490" spans="1:11" s="425" customFormat="1" ht="25.5" x14ac:dyDescent="0.2">
      <c r="A490" s="2017"/>
      <c r="B490" s="460" t="s">
        <v>1768</v>
      </c>
      <c r="C490" s="456"/>
      <c r="D490" s="456"/>
      <c r="E490" s="591"/>
      <c r="F490" s="458" t="s">
        <v>1101</v>
      </c>
      <c r="G490" s="460" t="s">
        <v>70</v>
      </c>
      <c r="H490" s="767"/>
      <c r="I490" s="467" t="s">
        <v>1059</v>
      </c>
      <c r="J490" s="780"/>
      <c r="K490" s="781"/>
    </row>
    <row r="491" spans="1:11" s="425" customFormat="1" ht="38.25" x14ac:dyDescent="0.2">
      <c r="A491" s="2017"/>
      <c r="B491" s="460" t="s">
        <v>1768</v>
      </c>
      <c r="C491" s="456"/>
      <c r="D491" s="456"/>
      <c r="E491" s="591"/>
      <c r="F491" s="458" t="s">
        <v>1102</v>
      </c>
      <c r="G491" s="460" t="s">
        <v>70</v>
      </c>
      <c r="H491" s="767"/>
      <c r="I491" s="467" t="s">
        <v>1103</v>
      </c>
      <c r="J491" s="780"/>
      <c r="K491" s="781"/>
    </row>
    <row r="492" spans="1:11" s="425" customFormat="1" ht="38.25" x14ac:dyDescent="0.2">
      <c r="A492" s="2017"/>
      <c r="B492" s="460" t="s">
        <v>1768</v>
      </c>
      <c r="C492" s="456"/>
      <c r="D492" s="456"/>
      <c r="E492" s="591"/>
      <c r="F492" s="458" t="s">
        <v>1104</v>
      </c>
      <c r="G492" s="460" t="s">
        <v>70</v>
      </c>
      <c r="H492" s="767"/>
      <c r="I492" s="467" t="s">
        <v>1103</v>
      </c>
      <c r="J492" s="780"/>
      <c r="K492" s="781"/>
    </row>
    <row r="493" spans="1:11" s="425" customFormat="1" ht="38.25" x14ac:dyDescent="0.2">
      <c r="A493" s="2017"/>
      <c r="B493" s="460" t="s">
        <v>1768</v>
      </c>
      <c r="C493" s="456"/>
      <c r="D493" s="456"/>
      <c r="E493" s="591"/>
      <c r="F493" s="458" t="s">
        <v>1105</v>
      </c>
      <c r="G493" s="460" t="s">
        <v>70</v>
      </c>
      <c r="H493" s="767"/>
      <c r="I493" s="467" t="s">
        <v>1103</v>
      </c>
      <c r="J493" s="780"/>
      <c r="K493" s="781"/>
    </row>
    <row r="494" spans="1:11" s="425" customFormat="1" ht="25.5" x14ac:dyDescent="0.2">
      <c r="A494" s="2017"/>
      <c r="B494" s="460" t="s">
        <v>1768</v>
      </c>
      <c r="C494" s="456"/>
      <c r="D494" s="456"/>
      <c r="E494" s="591"/>
      <c r="F494" s="458" t="s">
        <v>1106</v>
      </c>
      <c r="G494" s="460" t="s">
        <v>70</v>
      </c>
      <c r="H494" s="767"/>
      <c r="I494" s="467" t="s">
        <v>1059</v>
      </c>
      <c r="J494" s="780"/>
      <c r="K494" s="781"/>
    </row>
    <row r="495" spans="1:11" s="425" customFormat="1" ht="25.5" x14ac:dyDescent="0.2">
      <c r="A495" s="2017"/>
      <c r="B495" s="460" t="s">
        <v>1768</v>
      </c>
      <c r="C495" s="456"/>
      <c r="D495" s="456"/>
      <c r="E495" s="591"/>
      <c r="F495" s="458" t="s">
        <v>1107</v>
      </c>
      <c r="G495" s="460" t="s">
        <v>70</v>
      </c>
      <c r="H495" s="767"/>
      <c r="I495" s="467" t="s">
        <v>1108</v>
      </c>
      <c r="J495" s="780"/>
      <c r="K495" s="781"/>
    </row>
    <row r="496" spans="1:11" s="425" customFormat="1" ht="38.25" x14ac:dyDescent="0.2">
      <c r="A496" s="2017"/>
      <c r="B496" s="460" t="s">
        <v>1768</v>
      </c>
      <c r="C496" s="456"/>
      <c r="D496" s="456"/>
      <c r="E496" s="591"/>
      <c r="F496" s="458" t="s">
        <v>1109</v>
      </c>
      <c r="G496" s="460" t="s">
        <v>70</v>
      </c>
      <c r="H496" s="767"/>
      <c r="I496" s="467" t="s">
        <v>1103</v>
      </c>
      <c r="J496" s="780"/>
      <c r="K496" s="781"/>
    </row>
    <row r="497" spans="1:11" s="425" customFormat="1" ht="38.25" x14ac:dyDescent="0.2">
      <c r="A497" s="2017"/>
      <c r="B497" s="460" t="s">
        <v>1768</v>
      </c>
      <c r="C497" s="456"/>
      <c r="D497" s="456"/>
      <c r="E497" s="591"/>
      <c r="F497" s="458" t="s">
        <v>1110</v>
      </c>
      <c r="G497" s="460" t="s">
        <v>70</v>
      </c>
      <c r="H497" s="767"/>
      <c r="I497" s="467" t="s">
        <v>1053</v>
      </c>
      <c r="J497" s="780"/>
      <c r="K497" s="781"/>
    </row>
    <row r="498" spans="1:11" s="425" customFormat="1" ht="38.25" x14ac:dyDescent="0.2">
      <c r="A498" s="2017"/>
      <c r="B498" s="460" t="s">
        <v>1768</v>
      </c>
      <c r="C498" s="456"/>
      <c r="D498" s="456"/>
      <c r="E498" s="591"/>
      <c r="F498" s="458" t="s">
        <v>1111</v>
      </c>
      <c r="G498" s="460" t="s">
        <v>70</v>
      </c>
      <c r="H498" s="767"/>
      <c r="I498" s="467" t="s">
        <v>1091</v>
      </c>
      <c r="J498" s="780"/>
      <c r="K498" s="781"/>
    </row>
    <row r="499" spans="1:11" s="425" customFormat="1" ht="38.25" x14ac:dyDescent="0.2">
      <c r="A499" s="2017"/>
      <c r="B499" s="460" t="s">
        <v>1768</v>
      </c>
      <c r="C499" s="456"/>
      <c r="D499" s="456"/>
      <c r="E499" s="591"/>
      <c r="F499" s="458" t="s">
        <v>1112</v>
      </c>
      <c r="G499" s="460" t="s">
        <v>70</v>
      </c>
      <c r="H499" s="767"/>
      <c r="I499" s="467" t="s">
        <v>1091</v>
      </c>
      <c r="J499" s="780"/>
      <c r="K499" s="781"/>
    </row>
    <row r="500" spans="1:11" s="425" customFormat="1" ht="38.25" x14ac:dyDescent="0.2">
      <c r="A500" s="2017"/>
      <c r="B500" s="460" t="s">
        <v>1768</v>
      </c>
      <c r="C500" s="456"/>
      <c r="D500" s="456"/>
      <c r="E500" s="591"/>
      <c r="F500" s="458" t="s">
        <v>1113</v>
      </c>
      <c r="G500" s="460" t="s">
        <v>70</v>
      </c>
      <c r="H500" s="767"/>
      <c r="I500" s="467" t="s">
        <v>1091</v>
      </c>
      <c r="J500" s="780"/>
      <c r="K500" s="781"/>
    </row>
    <row r="501" spans="1:11" s="425" customFormat="1" ht="38.25" x14ac:dyDescent="0.2">
      <c r="A501" s="2017"/>
      <c r="B501" s="460" t="s">
        <v>1768</v>
      </c>
      <c r="C501" s="456"/>
      <c r="D501" s="456"/>
      <c r="E501" s="591"/>
      <c r="F501" s="458" t="s">
        <v>1114</v>
      </c>
      <c r="G501" s="460" t="s">
        <v>70</v>
      </c>
      <c r="H501" s="767"/>
      <c r="I501" s="467" t="s">
        <v>1091</v>
      </c>
      <c r="J501" s="780"/>
      <c r="K501" s="781"/>
    </row>
    <row r="502" spans="1:11" s="425" customFormat="1" ht="38.25" x14ac:dyDescent="0.2">
      <c r="A502" s="2017"/>
      <c r="B502" s="460" t="s">
        <v>1768</v>
      </c>
      <c r="C502" s="456"/>
      <c r="D502" s="456"/>
      <c r="E502" s="591"/>
      <c r="F502" s="458" t="s">
        <v>1115</v>
      </c>
      <c r="G502" s="460" t="s">
        <v>70</v>
      </c>
      <c r="H502" s="767"/>
      <c r="I502" s="467" t="s">
        <v>1091</v>
      </c>
      <c r="J502" s="780"/>
      <c r="K502" s="781"/>
    </row>
    <row r="503" spans="1:11" s="425" customFormat="1" ht="38.25" x14ac:dyDescent="0.2">
      <c r="A503" s="2017"/>
      <c r="B503" s="460" t="s">
        <v>1768</v>
      </c>
      <c r="C503" s="456"/>
      <c r="D503" s="456"/>
      <c r="E503" s="591"/>
      <c r="F503" s="458" t="s">
        <v>1116</v>
      </c>
      <c r="G503" s="460" t="s">
        <v>70</v>
      </c>
      <c r="H503" s="767"/>
      <c r="I503" s="467" t="s">
        <v>1072</v>
      </c>
      <c r="J503" s="780"/>
      <c r="K503" s="781"/>
    </row>
    <row r="504" spans="1:11" s="425" customFormat="1" ht="38.25" x14ac:dyDescent="0.2">
      <c r="A504" s="2017"/>
      <c r="B504" s="460" t="s">
        <v>1768</v>
      </c>
      <c r="C504" s="456"/>
      <c r="D504" s="456"/>
      <c r="E504" s="591"/>
      <c r="F504" s="458" t="s">
        <v>1117</v>
      </c>
      <c r="G504" s="460" t="s">
        <v>70</v>
      </c>
      <c r="H504" s="767"/>
      <c r="I504" s="467" t="s">
        <v>1072</v>
      </c>
      <c r="J504" s="780"/>
      <c r="K504" s="781"/>
    </row>
    <row r="505" spans="1:11" s="425" customFormat="1" ht="25.5" x14ac:dyDescent="0.2">
      <c r="A505" s="2017"/>
      <c r="B505" s="460" t="s">
        <v>1768</v>
      </c>
      <c r="C505" s="456"/>
      <c r="D505" s="456"/>
      <c r="E505" s="591"/>
      <c r="F505" s="458" t="s">
        <v>1118</v>
      </c>
      <c r="G505" s="460" t="s">
        <v>70</v>
      </c>
      <c r="H505" s="767"/>
      <c r="I505" s="467">
        <v>2</v>
      </c>
      <c r="J505" s="780"/>
      <c r="K505" s="781"/>
    </row>
    <row r="506" spans="1:11" s="425" customFormat="1" ht="25.5" x14ac:dyDescent="0.2">
      <c r="A506" s="2017"/>
      <c r="B506" s="460" t="s">
        <v>1768</v>
      </c>
      <c r="C506" s="456"/>
      <c r="D506" s="456"/>
      <c r="E506" s="591"/>
      <c r="F506" s="458" t="s">
        <v>1119</v>
      </c>
      <c r="G506" s="460" t="s">
        <v>70</v>
      </c>
      <c r="H506" s="767"/>
      <c r="I506" s="467" t="s">
        <v>1087</v>
      </c>
      <c r="J506" s="780"/>
      <c r="K506" s="781"/>
    </row>
    <row r="507" spans="1:11" s="425" customFormat="1" ht="12.75" x14ac:dyDescent="0.2">
      <c r="A507" s="2017"/>
      <c r="B507" s="460" t="s">
        <v>1768</v>
      </c>
      <c r="C507" s="456"/>
      <c r="D507" s="456"/>
      <c r="E507" s="591"/>
      <c r="F507" s="458" t="s">
        <v>1120</v>
      </c>
      <c r="G507" s="460" t="s">
        <v>70</v>
      </c>
      <c r="H507" s="767"/>
      <c r="I507" s="467" t="s">
        <v>1121</v>
      </c>
      <c r="J507" s="780"/>
      <c r="K507" s="781"/>
    </row>
    <row r="508" spans="1:11" s="425" customFormat="1" ht="12.75" x14ac:dyDescent="0.2">
      <c r="A508" s="2017"/>
      <c r="B508" s="460" t="s">
        <v>1768</v>
      </c>
      <c r="C508" s="456"/>
      <c r="D508" s="456"/>
      <c r="E508" s="591"/>
      <c r="F508" s="458" t="s">
        <v>1122</v>
      </c>
      <c r="G508" s="460" t="s">
        <v>70</v>
      </c>
      <c r="H508" s="767"/>
      <c r="I508" s="467" t="s">
        <v>1121</v>
      </c>
      <c r="J508" s="780"/>
      <c r="K508" s="781"/>
    </row>
    <row r="509" spans="1:11" s="425" customFormat="1" ht="25.5" x14ac:dyDescent="0.2">
      <c r="A509" s="2017"/>
      <c r="B509" s="460" t="s">
        <v>1768</v>
      </c>
      <c r="C509" s="456"/>
      <c r="D509" s="456"/>
      <c r="E509" s="591"/>
      <c r="F509" s="458" t="s">
        <v>1123</v>
      </c>
      <c r="G509" s="460" t="s">
        <v>70</v>
      </c>
      <c r="H509" s="767"/>
      <c r="I509" s="467">
        <v>1</v>
      </c>
      <c r="J509" s="780"/>
      <c r="K509" s="781"/>
    </row>
    <row r="510" spans="1:11" s="425" customFormat="1" ht="12.75" x14ac:dyDescent="0.2">
      <c r="A510" s="2017"/>
      <c r="B510" s="460" t="s">
        <v>1768</v>
      </c>
      <c r="C510" s="456"/>
      <c r="D510" s="456"/>
      <c r="E510" s="591"/>
      <c r="F510" s="458" t="s">
        <v>1124</v>
      </c>
      <c r="G510" s="460" t="s">
        <v>70</v>
      </c>
      <c r="H510" s="767"/>
      <c r="I510" s="467">
        <v>30</v>
      </c>
      <c r="J510" s="780"/>
      <c r="K510" s="781"/>
    </row>
    <row r="511" spans="1:11" s="425" customFormat="1" ht="12.75" x14ac:dyDescent="0.2">
      <c r="A511" s="2017"/>
      <c r="B511" s="460" t="s">
        <v>1768</v>
      </c>
      <c r="C511" s="456"/>
      <c r="D511" s="456"/>
      <c r="E511" s="591"/>
      <c r="F511" s="458" t="s">
        <v>1125</v>
      </c>
      <c r="G511" s="460" t="s">
        <v>70</v>
      </c>
      <c r="H511" s="767"/>
      <c r="I511" s="467">
        <v>25</v>
      </c>
      <c r="J511" s="780"/>
      <c r="K511" s="781"/>
    </row>
    <row r="512" spans="1:11" s="425" customFormat="1" ht="12.75" x14ac:dyDescent="0.2">
      <c r="A512" s="2017"/>
      <c r="B512" s="460" t="s">
        <v>1768</v>
      </c>
      <c r="C512" s="456"/>
      <c r="D512" s="456"/>
      <c r="E512" s="591"/>
      <c r="F512" s="458" t="s">
        <v>1126</v>
      </c>
      <c r="G512" s="460" t="s">
        <v>70</v>
      </c>
      <c r="H512" s="767"/>
      <c r="I512" s="467">
        <v>100</v>
      </c>
      <c r="J512" s="780"/>
      <c r="K512" s="781"/>
    </row>
    <row r="513" spans="1:11" s="425" customFormat="1" ht="25.5" x14ac:dyDescent="0.2">
      <c r="A513" s="2017"/>
      <c r="B513" s="460" t="s">
        <v>1768</v>
      </c>
      <c r="C513" s="456"/>
      <c r="D513" s="456"/>
      <c r="E513" s="591"/>
      <c r="F513" s="458" t="s">
        <v>1127</v>
      </c>
      <c r="G513" s="460" t="s">
        <v>70</v>
      </c>
      <c r="H513" s="767"/>
      <c r="I513" s="467">
        <v>15</v>
      </c>
      <c r="J513" s="780"/>
      <c r="K513" s="781"/>
    </row>
    <row r="514" spans="1:11" s="425" customFormat="1" ht="38.25" x14ac:dyDescent="0.2">
      <c r="A514" s="2017"/>
      <c r="B514" s="460" t="s">
        <v>1768</v>
      </c>
      <c r="C514" s="456"/>
      <c r="D514" s="456"/>
      <c r="E514" s="591"/>
      <c r="F514" s="458" t="s">
        <v>1128</v>
      </c>
      <c r="G514" s="460" t="s">
        <v>70</v>
      </c>
      <c r="H514" s="767"/>
      <c r="I514" s="467">
        <v>20</v>
      </c>
      <c r="J514" s="780"/>
      <c r="K514" s="781"/>
    </row>
    <row r="515" spans="1:11" s="425" customFormat="1" ht="38.25" x14ac:dyDescent="0.2">
      <c r="A515" s="2017"/>
      <c r="B515" s="460" t="s">
        <v>1768</v>
      </c>
      <c r="C515" s="456"/>
      <c r="D515" s="456"/>
      <c r="E515" s="591"/>
      <c r="F515" s="458" t="s">
        <v>1129</v>
      </c>
      <c r="G515" s="460" t="s">
        <v>70</v>
      </c>
      <c r="H515" s="767"/>
      <c r="I515" s="467">
        <v>20</v>
      </c>
      <c r="J515" s="780"/>
      <c r="K515" s="781"/>
    </row>
    <row r="516" spans="1:11" s="425" customFormat="1" ht="12.75" x14ac:dyDescent="0.2">
      <c r="A516" s="2017"/>
      <c r="B516" s="460" t="s">
        <v>1768</v>
      </c>
      <c r="C516" s="456"/>
      <c r="D516" s="456"/>
      <c r="E516" s="591"/>
      <c r="F516" s="458" t="s">
        <v>1130</v>
      </c>
      <c r="G516" s="460" t="s">
        <v>70</v>
      </c>
      <c r="H516" s="767"/>
      <c r="I516" s="467">
        <v>30</v>
      </c>
      <c r="J516" s="780"/>
      <c r="K516" s="781"/>
    </row>
    <row r="517" spans="1:11" s="425" customFormat="1" ht="38.25" x14ac:dyDescent="0.2">
      <c r="A517" s="2017"/>
      <c r="B517" s="460" t="s">
        <v>1768</v>
      </c>
      <c r="C517" s="456"/>
      <c r="D517" s="456"/>
      <c r="E517" s="591"/>
      <c r="F517" s="458" t="s">
        <v>1131</v>
      </c>
      <c r="G517" s="460" t="s">
        <v>70</v>
      </c>
      <c r="H517" s="767"/>
      <c r="I517" s="467">
        <v>100</v>
      </c>
      <c r="J517" s="780"/>
      <c r="K517" s="781"/>
    </row>
    <row r="518" spans="1:11" s="425" customFormat="1" ht="25.5" x14ac:dyDescent="0.2">
      <c r="A518" s="2017"/>
      <c r="B518" s="460" t="s">
        <v>1768</v>
      </c>
      <c r="C518" s="456"/>
      <c r="D518" s="456"/>
      <c r="E518" s="591"/>
      <c r="F518" s="458" t="s">
        <v>1132</v>
      </c>
      <c r="G518" s="460" t="s">
        <v>70</v>
      </c>
      <c r="H518" s="767"/>
      <c r="I518" s="467">
        <v>100</v>
      </c>
      <c r="J518" s="780"/>
      <c r="K518" s="781"/>
    </row>
    <row r="519" spans="1:11" s="425" customFormat="1" ht="25.5" x14ac:dyDescent="0.2">
      <c r="A519" s="2017"/>
      <c r="B519" s="460" t="s">
        <v>1768</v>
      </c>
      <c r="C519" s="456"/>
      <c r="D519" s="456"/>
      <c r="E519" s="591"/>
      <c r="F519" s="458" t="s">
        <v>1133</v>
      </c>
      <c r="G519" s="460" t="s">
        <v>70</v>
      </c>
      <c r="H519" s="767"/>
      <c r="I519" s="467">
        <v>2</v>
      </c>
      <c r="J519" s="780"/>
      <c r="K519" s="781"/>
    </row>
    <row r="520" spans="1:11" s="425" customFormat="1" ht="12.75" x14ac:dyDescent="0.2">
      <c r="A520" s="2017"/>
      <c r="B520" s="460" t="s">
        <v>1768</v>
      </c>
      <c r="C520" s="456"/>
      <c r="D520" s="456"/>
      <c r="E520" s="591"/>
      <c r="F520" s="458" t="s">
        <v>1134</v>
      </c>
      <c r="G520" s="460" t="s">
        <v>70</v>
      </c>
      <c r="H520" s="767"/>
      <c r="I520" s="467">
        <v>12</v>
      </c>
      <c r="J520" s="780"/>
      <c r="K520" s="781"/>
    </row>
    <row r="521" spans="1:11" s="425" customFormat="1" ht="12.75" x14ac:dyDescent="0.2">
      <c r="A521" s="2017"/>
      <c r="B521" s="460" t="s">
        <v>1768</v>
      </c>
      <c r="C521" s="456"/>
      <c r="D521" s="456"/>
      <c r="E521" s="591"/>
      <c r="F521" s="458" t="s">
        <v>1135</v>
      </c>
      <c r="G521" s="460" t="s">
        <v>70</v>
      </c>
      <c r="H521" s="767"/>
      <c r="I521" s="467">
        <v>12</v>
      </c>
      <c r="J521" s="780"/>
      <c r="K521" s="781"/>
    </row>
    <row r="522" spans="1:11" s="425" customFormat="1" ht="12.75" x14ac:dyDescent="0.2">
      <c r="A522" s="2017"/>
      <c r="B522" s="460" t="s">
        <v>1768</v>
      </c>
      <c r="C522" s="456"/>
      <c r="D522" s="456"/>
      <c r="E522" s="591"/>
      <c r="F522" s="458" t="s">
        <v>1136</v>
      </c>
      <c r="G522" s="460" t="s">
        <v>70</v>
      </c>
      <c r="H522" s="767"/>
      <c r="I522" s="467">
        <v>12</v>
      </c>
      <c r="J522" s="780"/>
      <c r="K522" s="781"/>
    </row>
    <row r="523" spans="1:11" s="425" customFormat="1" ht="12.75" x14ac:dyDescent="0.2">
      <c r="A523" s="2017"/>
      <c r="B523" s="460" t="s">
        <v>1768</v>
      </c>
      <c r="C523" s="456"/>
      <c r="D523" s="456"/>
      <c r="E523" s="591"/>
      <c r="F523" s="458" t="s">
        <v>1137</v>
      </c>
      <c r="G523" s="460" t="s">
        <v>70</v>
      </c>
      <c r="H523" s="767"/>
      <c r="I523" s="467">
        <v>50</v>
      </c>
      <c r="J523" s="780"/>
      <c r="K523" s="781"/>
    </row>
    <row r="524" spans="1:11" s="425" customFormat="1" ht="25.5" x14ac:dyDescent="0.2">
      <c r="A524" s="2017"/>
      <c r="B524" s="460" t="s">
        <v>1768</v>
      </c>
      <c r="C524" s="456"/>
      <c r="D524" s="456"/>
      <c r="E524" s="591"/>
      <c r="F524" s="458" t="s">
        <v>1138</v>
      </c>
      <c r="G524" s="460" t="s">
        <v>70</v>
      </c>
      <c r="H524" s="767"/>
      <c r="I524" s="467">
        <v>12</v>
      </c>
      <c r="J524" s="780"/>
      <c r="K524" s="781"/>
    </row>
    <row r="525" spans="1:11" s="425" customFormat="1" ht="12.75" x14ac:dyDescent="0.2">
      <c r="A525" s="2017"/>
      <c r="B525" s="460" t="s">
        <v>1768</v>
      </c>
      <c r="C525" s="456"/>
      <c r="D525" s="456"/>
      <c r="E525" s="591"/>
      <c r="F525" s="458" t="s">
        <v>1139</v>
      </c>
      <c r="G525" s="460" t="s">
        <v>70</v>
      </c>
      <c r="H525" s="767"/>
      <c r="I525" s="467">
        <v>1</v>
      </c>
      <c r="J525" s="780"/>
      <c r="K525" s="781"/>
    </row>
    <row r="526" spans="1:11" s="425" customFormat="1" ht="12.75" x14ac:dyDescent="0.2">
      <c r="A526" s="2017"/>
      <c r="B526" s="460" t="s">
        <v>1768</v>
      </c>
      <c r="C526" s="456"/>
      <c r="D526" s="456"/>
      <c r="E526" s="591"/>
      <c r="F526" s="458" t="s">
        <v>1140</v>
      </c>
      <c r="G526" s="460" t="s">
        <v>70</v>
      </c>
      <c r="H526" s="767"/>
      <c r="I526" s="467">
        <v>80</v>
      </c>
      <c r="J526" s="780"/>
      <c r="K526" s="781"/>
    </row>
    <row r="527" spans="1:11" s="425" customFormat="1" ht="12.75" x14ac:dyDescent="0.2">
      <c r="A527" s="2017"/>
      <c r="B527" s="460" t="s">
        <v>1768</v>
      </c>
      <c r="C527" s="456"/>
      <c r="D527" s="456"/>
      <c r="E527" s="591"/>
      <c r="F527" s="458" t="s">
        <v>1141</v>
      </c>
      <c r="G527" s="460" t="s">
        <v>70</v>
      </c>
      <c r="H527" s="767"/>
      <c r="I527" s="467">
        <v>100</v>
      </c>
      <c r="J527" s="780"/>
      <c r="K527" s="781"/>
    </row>
    <row r="528" spans="1:11" s="425" customFormat="1" ht="25.5" x14ac:dyDescent="0.2">
      <c r="A528" s="2017"/>
      <c r="B528" s="460" t="s">
        <v>1768</v>
      </c>
      <c r="C528" s="456"/>
      <c r="D528" s="456"/>
      <c r="E528" s="591"/>
      <c r="F528" s="458" t="s">
        <v>1142</v>
      </c>
      <c r="G528" s="460" t="s">
        <v>70</v>
      </c>
      <c r="H528" s="767"/>
      <c r="I528" s="467">
        <v>6</v>
      </c>
      <c r="J528" s="780"/>
      <c r="K528" s="781"/>
    </row>
    <row r="529" spans="1:11" s="425" customFormat="1" ht="25.5" x14ac:dyDescent="0.2">
      <c r="A529" s="2017"/>
      <c r="B529" s="460" t="s">
        <v>1768</v>
      </c>
      <c r="C529" s="456"/>
      <c r="D529" s="456"/>
      <c r="E529" s="591"/>
      <c r="F529" s="458" t="s">
        <v>1143</v>
      </c>
      <c r="G529" s="460" t="s">
        <v>70</v>
      </c>
      <c r="H529" s="767"/>
      <c r="I529" s="467">
        <v>2</v>
      </c>
      <c r="J529" s="780"/>
      <c r="K529" s="781"/>
    </row>
    <row r="530" spans="1:11" s="425" customFormat="1" ht="25.5" x14ac:dyDescent="0.2">
      <c r="A530" s="2017"/>
      <c r="B530" s="460" t="s">
        <v>1768</v>
      </c>
      <c r="C530" s="456"/>
      <c r="D530" s="456"/>
      <c r="E530" s="591"/>
      <c r="F530" s="458" t="s">
        <v>1144</v>
      </c>
      <c r="G530" s="460" t="s">
        <v>70</v>
      </c>
      <c r="H530" s="767"/>
      <c r="I530" s="467">
        <v>10</v>
      </c>
      <c r="J530" s="780"/>
      <c r="K530" s="781"/>
    </row>
    <row r="531" spans="1:11" s="425" customFormat="1" ht="12.75" x14ac:dyDescent="0.2">
      <c r="A531" s="2017"/>
      <c r="B531" s="460" t="s">
        <v>1768</v>
      </c>
      <c r="C531" s="456"/>
      <c r="D531" s="456"/>
      <c r="E531" s="591"/>
      <c r="F531" s="458" t="s">
        <v>1145</v>
      </c>
      <c r="G531" s="460" t="s">
        <v>70</v>
      </c>
      <c r="H531" s="767"/>
      <c r="I531" s="467">
        <v>100</v>
      </c>
      <c r="J531" s="780"/>
      <c r="K531" s="781"/>
    </row>
    <row r="532" spans="1:11" s="425" customFormat="1" ht="25.5" x14ac:dyDescent="0.2">
      <c r="A532" s="2017"/>
      <c r="B532" s="460" t="s">
        <v>1768</v>
      </c>
      <c r="C532" s="456"/>
      <c r="D532" s="456"/>
      <c r="E532" s="591"/>
      <c r="F532" s="458" t="s">
        <v>1146</v>
      </c>
      <c r="G532" s="460" t="s">
        <v>70</v>
      </c>
      <c r="H532" s="767"/>
      <c r="I532" s="467">
        <v>100</v>
      </c>
      <c r="J532" s="780"/>
      <c r="K532" s="781"/>
    </row>
    <row r="533" spans="1:11" s="425" customFormat="1" ht="25.5" x14ac:dyDescent="0.2">
      <c r="A533" s="2017"/>
      <c r="B533" s="460" t="s">
        <v>1768</v>
      </c>
      <c r="C533" s="456"/>
      <c r="D533" s="456"/>
      <c r="E533" s="591"/>
      <c r="F533" s="458" t="s">
        <v>1147</v>
      </c>
      <c r="G533" s="460" t="s">
        <v>70</v>
      </c>
      <c r="H533" s="767"/>
      <c r="I533" s="467">
        <v>2</v>
      </c>
      <c r="J533" s="780"/>
      <c r="K533" s="781"/>
    </row>
    <row r="534" spans="1:11" s="425" customFormat="1" ht="25.5" x14ac:dyDescent="0.2">
      <c r="A534" s="2017"/>
      <c r="B534" s="460" t="s">
        <v>1768</v>
      </c>
      <c r="C534" s="456"/>
      <c r="D534" s="456"/>
      <c r="E534" s="591"/>
      <c r="F534" s="458" t="s">
        <v>1148</v>
      </c>
      <c r="G534" s="460" t="s">
        <v>70</v>
      </c>
      <c r="H534" s="767"/>
      <c r="I534" s="467">
        <v>2</v>
      </c>
      <c r="J534" s="780"/>
      <c r="K534" s="781"/>
    </row>
    <row r="535" spans="1:11" s="425" customFormat="1" ht="38.25" x14ac:dyDescent="0.2">
      <c r="A535" s="2017"/>
      <c r="B535" s="460" t="s">
        <v>1768</v>
      </c>
      <c r="C535" s="456"/>
      <c r="D535" s="456"/>
      <c r="E535" s="591"/>
      <c r="F535" s="458" t="s">
        <v>1149</v>
      </c>
      <c r="G535" s="460" t="s">
        <v>70</v>
      </c>
      <c r="H535" s="767"/>
      <c r="I535" s="467">
        <v>2</v>
      </c>
      <c r="J535" s="780"/>
      <c r="K535" s="781"/>
    </row>
    <row r="536" spans="1:11" s="425" customFormat="1" ht="25.5" x14ac:dyDescent="0.2">
      <c r="A536" s="2017"/>
      <c r="B536" s="460" t="s">
        <v>1768</v>
      </c>
      <c r="C536" s="456"/>
      <c r="D536" s="456"/>
      <c r="E536" s="591"/>
      <c r="F536" s="458" t="s">
        <v>1150</v>
      </c>
      <c r="G536" s="460" t="s">
        <v>70</v>
      </c>
      <c r="H536" s="767"/>
      <c r="I536" s="467">
        <v>1</v>
      </c>
      <c r="J536" s="780"/>
      <c r="K536" s="781"/>
    </row>
    <row r="537" spans="1:11" s="425" customFormat="1" ht="25.5" x14ac:dyDescent="0.2">
      <c r="A537" s="2017"/>
      <c r="B537" s="460" t="s">
        <v>1768</v>
      </c>
      <c r="C537" s="456"/>
      <c r="D537" s="456"/>
      <c r="E537" s="591"/>
      <c r="F537" s="458" t="s">
        <v>1151</v>
      </c>
      <c r="G537" s="460" t="s">
        <v>70</v>
      </c>
      <c r="H537" s="767"/>
      <c r="I537" s="467">
        <v>1</v>
      </c>
      <c r="J537" s="780"/>
      <c r="K537" s="781"/>
    </row>
    <row r="538" spans="1:11" s="425" customFormat="1" ht="25.5" x14ac:dyDescent="0.2">
      <c r="A538" s="2017"/>
      <c r="B538" s="460" t="s">
        <v>1768</v>
      </c>
      <c r="C538" s="456"/>
      <c r="D538" s="456"/>
      <c r="E538" s="591"/>
      <c r="F538" s="458" t="s">
        <v>1152</v>
      </c>
      <c r="G538" s="460" t="s">
        <v>70</v>
      </c>
      <c r="H538" s="767"/>
      <c r="I538" s="467">
        <v>10</v>
      </c>
      <c r="J538" s="780"/>
      <c r="K538" s="781"/>
    </row>
    <row r="539" spans="1:11" s="425" customFormat="1" ht="25.5" x14ac:dyDescent="0.2">
      <c r="A539" s="2017"/>
      <c r="B539" s="460" t="s">
        <v>1768</v>
      </c>
      <c r="C539" s="456"/>
      <c r="D539" s="456"/>
      <c r="E539" s="591"/>
      <c r="F539" s="458" t="s">
        <v>1153</v>
      </c>
      <c r="G539" s="460" t="s">
        <v>70</v>
      </c>
      <c r="H539" s="767"/>
      <c r="I539" s="467">
        <v>20</v>
      </c>
      <c r="J539" s="780"/>
      <c r="K539" s="781"/>
    </row>
    <row r="540" spans="1:11" s="425" customFormat="1" ht="12.75" x14ac:dyDescent="0.2">
      <c r="A540" s="2017"/>
      <c r="B540" s="460" t="s">
        <v>1768</v>
      </c>
      <c r="C540" s="456"/>
      <c r="D540" s="456"/>
      <c r="E540" s="591"/>
      <c r="F540" s="458" t="s">
        <v>1154</v>
      </c>
      <c r="G540" s="460" t="s">
        <v>70</v>
      </c>
      <c r="H540" s="767"/>
      <c r="I540" s="467">
        <v>25</v>
      </c>
      <c r="J540" s="780"/>
      <c r="K540" s="781"/>
    </row>
    <row r="541" spans="1:11" s="425" customFormat="1" ht="12.75" x14ac:dyDescent="0.2">
      <c r="A541" s="2017"/>
      <c r="B541" s="460" t="s">
        <v>1768</v>
      </c>
      <c r="C541" s="456"/>
      <c r="D541" s="456"/>
      <c r="E541" s="591"/>
      <c r="F541" s="458" t="s">
        <v>1155</v>
      </c>
      <c r="G541" s="460" t="s">
        <v>70</v>
      </c>
      <c r="H541" s="767"/>
      <c r="I541" s="467">
        <v>25</v>
      </c>
      <c r="J541" s="780"/>
      <c r="K541" s="781"/>
    </row>
    <row r="542" spans="1:11" s="425" customFormat="1" ht="12.75" x14ac:dyDescent="0.2">
      <c r="A542" s="2017"/>
      <c r="B542" s="460" t="s">
        <v>1768</v>
      </c>
      <c r="C542" s="456"/>
      <c r="D542" s="456"/>
      <c r="E542" s="591"/>
      <c r="F542" s="458" t="s">
        <v>1156</v>
      </c>
      <c r="G542" s="460" t="s">
        <v>70</v>
      </c>
      <c r="H542" s="767"/>
      <c r="I542" s="467">
        <v>25</v>
      </c>
      <c r="J542" s="780"/>
      <c r="K542" s="781"/>
    </row>
    <row r="543" spans="1:11" s="425" customFormat="1" ht="12.75" x14ac:dyDescent="0.2">
      <c r="A543" s="2017"/>
      <c r="B543" s="460" t="s">
        <v>1768</v>
      </c>
      <c r="C543" s="456"/>
      <c r="D543" s="456"/>
      <c r="E543" s="591"/>
      <c r="F543" s="458" t="s">
        <v>1157</v>
      </c>
      <c r="G543" s="460" t="s">
        <v>70</v>
      </c>
      <c r="H543" s="767"/>
      <c r="I543" s="467">
        <v>25</v>
      </c>
      <c r="J543" s="780"/>
      <c r="K543" s="781"/>
    </row>
    <row r="544" spans="1:11" s="425" customFormat="1" ht="12.75" x14ac:dyDescent="0.2">
      <c r="A544" s="2017"/>
      <c r="B544" s="460" t="s">
        <v>1768</v>
      </c>
      <c r="C544" s="456"/>
      <c r="D544" s="456"/>
      <c r="E544" s="591"/>
      <c r="F544" s="458" t="s">
        <v>1158</v>
      </c>
      <c r="G544" s="460" t="s">
        <v>70</v>
      </c>
      <c r="H544" s="767"/>
      <c r="I544" s="467">
        <v>25</v>
      </c>
      <c r="J544" s="780"/>
      <c r="K544" s="781"/>
    </row>
    <row r="545" spans="1:11" s="425" customFormat="1" ht="12.75" x14ac:dyDescent="0.2">
      <c r="A545" s="2017"/>
      <c r="B545" s="460" t="s">
        <v>1768</v>
      </c>
      <c r="C545" s="456"/>
      <c r="D545" s="456"/>
      <c r="E545" s="591"/>
      <c r="F545" s="458" t="s">
        <v>1159</v>
      </c>
      <c r="G545" s="460" t="s">
        <v>70</v>
      </c>
      <c r="H545" s="767"/>
      <c r="I545" s="467">
        <v>30</v>
      </c>
      <c r="J545" s="780"/>
      <c r="K545" s="781"/>
    </row>
    <row r="546" spans="1:11" s="425" customFormat="1" ht="12.75" x14ac:dyDescent="0.2">
      <c r="A546" s="2017"/>
      <c r="B546" s="460" t="s">
        <v>1768</v>
      </c>
      <c r="C546" s="456"/>
      <c r="D546" s="456"/>
      <c r="E546" s="591"/>
      <c r="F546" s="458" t="s">
        <v>1160</v>
      </c>
      <c r="G546" s="460" t="s">
        <v>70</v>
      </c>
      <c r="H546" s="767"/>
      <c r="I546" s="467">
        <v>10</v>
      </c>
      <c r="J546" s="780"/>
      <c r="K546" s="781"/>
    </row>
    <row r="547" spans="1:11" s="425" customFormat="1" ht="12.75" x14ac:dyDescent="0.2">
      <c r="A547" s="2017"/>
      <c r="B547" s="460" t="s">
        <v>1768</v>
      </c>
      <c r="C547" s="456"/>
      <c r="D547" s="456"/>
      <c r="E547" s="591"/>
      <c r="F547" s="458" t="s">
        <v>1161</v>
      </c>
      <c r="G547" s="460" t="s">
        <v>70</v>
      </c>
      <c r="H547" s="767"/>
      <c r="I547" s="467">
        <v>10</v>
      </c>
      <c r="J547" s="780"/>
      <c r="K547" s="781"/>
    </row>
    <row r="548" spans="1:11" s="425" customFormat="1" ht="25.5" x14ac:dyDescent="0.2">
      <c r="A548" s="2017"/>
      <c r="B548" s="460" t="s">
        <v>1768</v>
      </c>
      <c r="C548" s="456"/>
      <c r="D548" s="456"/>
      <c r="E548" s="591"/>
      <c r="F548" s="458" t="s">
        <v>1162</v>
      </c>
      <c r="G548" s="460" t="s">
        <v>70</v>
      </c>
      <c r="H548" s="767"/>
      <c r="I548" s="467">
        <v>3</v>
      </c>
      <c r="J548" s="780"/>
      <c r="K548" s="781"/>
    </row>
    <row r="549" spans="1:11" s="425" customFormat="1" ht="12.75" x14ac:dyDescent="0.2">
      <c r="A549" s="2017"/>
      <c r="B549" s="460" t="s">
        <v>1768</v>
      </c>
      <c r="C549" s="456"/>
      <c r="D549" s="456"/>
      <c r="E549" s="591"/>
      <c r="F549" s="458" t="s">
        <v>1163</v>
      </c>
      <c r="G549" s="460" t="s">
        <v>70</v>
      </c>
      <c r="H549" s="767"/>
      <c r="I549" s="467">
        <v>60</v>
      </c>
      <c r="J549" s="780"/>
      <c r="K549" s="781"/>
    </row>
    <row r="550" spans="1:11" s="425" customFormat="1" ht="25.5" x14ac:dyDescent="0.2">
      <c r="A550" s="2017"/>
      <c r="B550" s="460" t="s">
        <v>1768</v>
      </c>
      <c r="C550" s="456"/>
      <c r="D550" s="456"/>
      <c r="E550" s="591"/>
      <c r="F550" s="458" t="s">
        <v>1164</v>
      </c>
      <c r="G550" s="460" t="s">
        <v>70</v>
      </c>
      <c r="H550" s="767"/>
      <c r="I550" s="467">
        <v>10</v>
      </c>
      <c r="J550" s="780"/>
      <c r="K550" s="781"/>
    </row>
    <row r="551" spans="1:11" s="425" customFormat="1" ht="38.25" x14ac:dyDescent="0.2">
      <c r="A551" s="2017"/>
      <c r="B551" s="460" t="s">
        <v>1768</v>
      </c>
      <c r="C551" s="456"/>
      <c r="D551" s="456"/>
      <c r="E551" s="591"/>
      <c r="F551" s="458" t="s">
        <v>1165</v>
      </c>
      <c r="G551" s="460" t="s">
        <v>70</v>
      </c>
      <c r="H551" s="767"/>
      <c r="I551" s="467">
        <v>3</v>
      </c>
      <c r="J551" s="780"/>
      <c r="K551" s="781"/>
    </row>
    <row r="552" spans="1:11" s="425" customFormat="1" ht="12.75" x14ac:dyDescent="0.2">
      <c r="A552" s="2017"/>
      <c r="B552" s="460" t="s">
        <v>1768</v>
      </c>
      <c r="C552" s="456"/>
      <c r="D552" s="456"/>
      <c r="E552" s="591"/>
      <c r="F552" s="458" t="s">
        <v>1166</v>
      </c>
      <c r="G552" s="460" t="s">
        <v>70</v>
      </c>
      <c r="H552" s="767"/>
      <c r="I552" s="467">
        <v>40</v>
      </c>
      <c r="J552" s="780"/>
      <c r="K552" s="781"/>
    </row>
    <row r="553" spans="1:11" s="425" customFormat="1" ht="25.5" x14ac:dyDescent="0.2">
      <c r="A553" s="2017"/>
      <c r="B553" s="460" t="s">
        <v>1768</v>
      </c>
      <c r="C553" s="456"/>
      <c r="D553" s="456"/>
      <c r="E553" s="591"/>
      <c r="F553" s="458" t="s">
        <v>1167</v>
      </c>
      <c r="G553" s="460" t="s">
        <v>70</v>
      </c>
      <c r="H553" s="767"/>
      <c r="I553" s="467">
        <v>10</v>
      </c>
      <c r="J553" s="780"/>
      <c r="K553" s="781"/>
    </row>
    <row r="554" spans="1:11" s="425" customFormat="1" ht="25.5" x14ac:dyDescent="0.2">
      <c r="A554" s="2017"/>
      <c r="B554" s="460" t="s">
        <v>1768</v>
      </c>
      <c r="C554" s="456"/>
      <c r="D554" s="456"/>
      <c r="E554" s="591"/>
      <c r="F554" s="458" t="s">
        <v>1168</v>
      </c>
      <c r="G554" s="460" t="s">
        <v>70</v>
      </c>
      <c r="H554" s="767"/>
      <c r="I554" s="467">
        <v>20</v>
      </c>
      <c r="J554" s="780"/>
      <c r="K554" s="781"/>
    </row>
    <row r="555" spans="1:11" s="425" customFormat="1" ht="12.75" x14ac:dyDescent="0.2">
      <c r="A555" s="2017"/>
      <c r="B555" s="460" t="s">
        <v>1768</v>
      </c>
      <c r="C555" s="456"/>
      <c r="D555" s="456"/>
      <c r="E555" s="591"/>
      <c r="F555" s="458" t="s">
        <v>1169</v>
      </c>
      <c r="G555" s="460" t="s">
        <v>70</v>
      </c>
      <c r="H555" s="767"/>
      <c r="I555" s="467">
        <v>25</v>
      </c>
      <c r="J555" s="780"/>
      <c r="K555" s="781"/>
    </row>
    <row r="556" spans="1:11" s="425" customFormat="1" ht="25.5" x14ac:dyDescent="0.2">
      <c r="A556" s="2017"/>
      <c r="B556" s="460" t="s">
        <v>1768</v>
      </c>
      <c r="C556" s="456"/>
      <c r="D556" s="456"/>
      <c r="E556" s="591"/>
      <c r="F556" s="458" t="s">
        <v>1170</v>
      </c>
      <c r="G556" s="460" t="s">
        <v>70</v>
      </c>
      <c r="H556" s="767"/>
      <c r="I556" s="467">
        <v>4</v>
      </c>
      <c r="J556" s="780"/>
      <c r="K556" s="781"/>
    </row>
    <row r="557" spans="1:11" s="425" customFormat="1" ht="25.5" x14ac:dyDescent="0.2">
      <c r="A557" s="2017"/>
      <c r="B557" s="460" t="s">
        <v>1768</v>
      </c>
      <c r="C557" s="456"/>
      <c r="D557" s="456"/>
      <c r="E557" s="591"/>
      <c r="F557" s="458" t="s">
        <v>1171</v>
      </c>
      <c r="G557" s="460" t="s">
        <v>70</v>
      </c>
      <c r="H557" s="767"/>
      <c r="I557" s="467">
        <v>20</v>
      </c>
      <c r="J557" s="780"/>
      <c r="K557" s="781"/>
    </row>
    <row r="558" spans="1:11" s="425" customFormat="1" ht="25.5" x14ac:dyDescent="0.2">
      <c r="A558" s="2017"/>
      <c r="B558" s="460" t="s">
        <v>1768</v>
      </c>
      <c r="C558" s="456"/>
      <c r="D558" s="456"/>
      <c r="E558" s="591"/>
      <c r="F558" s="458" t="s">
        <v>1172</v>
      </c>
      <c r="G558" s="460" t="s">
        <v>70</v>
      </c>
      <c r="H558" s="767"/>
      <c r="I558" s="467">
        <v>10</v>
      </c>
      <c r="J558" s="780"/>
      <c r="K558" s="781"/>
    </row>
    <row r="559" spans="1:11" s="425" customFormat="1" ht="12.75" x14ac:dyDescent="0.2">
      <c r="A559" s="2017"/>
      <c r="B559" s="460" t="s">
        <v>1768</v>
      </c>
      <c r="C559" s="456"/>
      <c r="D559" s="456"/>
      <c r="E559" s="591"/>
      <c r="F559" s="458" t="s">
        <v>1173</v>
      </c>
      <c r="G559" s="460" t="s">
        <v>70</v>
      </c>
      <c r="H559" s="767"/>
      <c r="I559" s="467">
        <v>10</v>
      </c>
      <c r="J559" s="780"/>
      <c r="K559" s="781"/>
    </row>
    <row r="560" spans="1:11" s="425" customFormat="1" ht="25.5" x14ac:dyDescent="0.2">
      <c r="A560" s="2017"/>
      <c r="B560" s="460" t="s">
        <v>1768</v>
      </c>
      <c r="C560" s="456"/>
      <c r="D560" s="456"/>
      <c r="E560" s="591"/>
      <c r="F560" s="458" t="s">
        <v>1174</v>
      </c>
      <c r="G560" s="460" t="s">
        <v>70</v>
      </c>
      <c r="H560" s="767"/>
      <c r="I560" s="467">
        <v>10</v>
      </c>
      <c r="J560" s="780"/>
      <c r="K560" s="781"/>
    </row>
    <row r="561" spans="1:11" s="425" customFormat="1" ht="25.5" x14ac:dyDescent="0.2">
      <c r="A561" s="2017"/>
      <c r="B561" s="460" t="s">
        <v>1768</v>
      </c>
      <c r="C561" s="456"/>
      <c r="D561" s="456"/>
      <c r="E561" s="591"/>
      <c r="F561" s="458" t="s">
        <v>1175</v>
      </c>
      <c r="G561" s="460" t="s">
        <v>70</v>
      </c>
      <c r="H561" s="767"/>
      <c r="I561" s="467">
        <v>10</v>
      </c>
      <c r="J561" s="780"/>
      <c r="K561" s="781"/>
    </row>
    <row r="562" spans="1:11" s="425" customFormat="1" ht="25.5" x14ac:dyDescent="0.2">
      <c r="A562" s="2017"/>
      <c r="B562" s="460" t="s">
        <v>1768</v>
      </c>
      <c r="C562" s="456"/>
      <c r="D562" s="456"/>
      <c r="E562" s="591"/>
      <c r="F562" s="458" t="s">
        <v>1176</v>
      </c>
      <c r="G562" s="460" t="s">
        <v>70</v>
      </c>
      <c r="H562" s="767"/>
      <c r="I562" s="467">
        <v>20</v>
      </c>
      <c r="J562" s="780"/>
      <c r="K562" s="781"/>
    </row>
    <row r="563" spans="1:11" s="425" customFormat="1" ht="12.75" x14ac:dyDescent="0.2">
      <c r="A563" s="2017"/>
      <c r="B563" s="460" t="s">
        <v>1768</v>
      </c>
      <c r="C563" s="456"/>
      <c r="D563" s="456"/>
      <c r="E563" s="591"/>
      <c r="F563" s="458" t="s">
        <v>1177</v>
      </c>
      <c r="G563" s="460" t="s">
        <v>70</v>
      </c>
      <c r="H563" s="767"/>
      <c r="I563" s="467">
        <v>30</v>
      </c>
      <c r="J563" s="780"/>
      <c r="K563" s="781"/>
    </row>
    <row r="564" spans="1:11" s="425" customFormat="1" ht="25.5" x14ac:dyDescent="0.2">
      <c r="A564" s="2017"/>
      <c r="B564" s="460" t="s">
        <v>1768</v>
      </c>
      <c r="C564" s="456"/>
      <c r="D564" s="456"/>
      <c r="E564" s="591"/>
      <c r="F564" s="458" t="s">
        <v>1178</v>
      </c>
      <c r="G564" s="460" t="s">
        <v>70</v>
      </c>
      <c r="H564" s="767"/>
      <c r="I564" s="467">
        <v>30</v>
      </c>
      <c r="J564" s="780"/>
      <c r="K564" s="781"/>
    </row>
    <row r="565" spans="1:11" s="425" customFormat="1" ht="12.75" x14ac:dyDescent="0.2">
      <c r="A565" s="2017"/>
      <c r="B565" s="460" t="s">
        <v>1768</v>
      </c>
      <c r="C565" s="456"/>
      <c r="D565" s="456"/>
      <c r="E565" s="591"/>
      <c r="F565" s="458" t="s">
        <v>1179</v>
      </c>
      <c r="G565" s="460" t="s">
        <v>70</v>
      </c>
      <c r="H565" s="767"/>
      <c r="I565" s="467">
        <v>30</v>
      </c>
      <c r="J565" s="780"/>
      <c r="K565" s="781"/>
    </row>
    <row r="566" spans="1:11" s="425" customFormat="1" ht="12.75" x14ac:dyDescent="0.2">
      <c r="A566" s="2017"/>
      <c r="B566" s="460" t="s">
        <v>1768</v>
      </c>
      <c r="C566" s="456"/>
      <c r="D566" s="456"/>
      <c r="E566" s="591"/>
      <c r="F566" s="458" t="s">
        <v>1180</v>
      </c>
      <c r="G566" s="460" t="s">
        <v>70</v>
      </c>
      <c r="H566" s="767"/>
      <c r="I566" s="467">
        <v>30</v>
      </c>
      <c r="J566" s="780"/>
      <c r="K566" s="781"/>
    </row>
    <row r="567" spans="1:11" s="425" customFormat="1" ht="12.75" x14ac:dyDescent="0.2">
      <c r="A567" s="2017"/>
      <c r="B567" s="460" t="s">
        <v>1768</v>
      </c>
      <c r="C567" s="456"/>
      <c r="D567" s="456"/>
      <c r="E567" s="591"/>
      <c r="F567" s="458" t="s">
        <v>1181</v>
      </c>
      <c r="G567" s="460" t="s">
        <v>70</v>
      </c>
      <c r="H567" s="767"/>
      <c r="I567" s="467">
        <v>30</v>
      </c>
      <c r="J567" s="780"/>
      <c r="K567" s="781"/>
    </row>
    <row r="568" spans="1:11" s="425" customFormat="1" ht="25.5" x14ac:dyDescent="0.2">
      <c r="A568" s="2017"/>
      <c r="B568" s="460" t="s">
        <v>1768</v>
      </c>
      <c r="C568" s="456"/>
      <c r="D568" s="456"/>
      <c r="E568" s="591"/>
      <c r="F568" s="458" t="s">
        <v>1182</v>
      </c>
      <c r="G568" s="460" t="s">
        <v>70</v>
      </c>
      <c r="H568" s="767"/>
      <c r="I568" s="467">
        <v>30</v>
      </c>
      <c r="J568" s="780"/>
      <c r="K568" s="781"/>
    </row>
    <row r="569" spans="1:11" s="425" customFormat="1" ht="25.5" x14ac:dyDescent="0.2">
      <c r="A569" s="2017"/>
      <c r="B569" s="460" t="s">
        <v>1768</v>
      </c>
      <c r="C569" s="456"/>
      <c r="D569" s="456"/>
      <c r="E569" s="591"/>
      <c r="F569" s="458" t="s">
        <v>1183</v>
      </c>
      <c r="G569" s="460" t="s">
        <v>70</v>
      </c>
      <c r="H569" s="767"/>
      <c r="I569" s="467">
        <v>30</v>
      </c>
      <c r="J569" s="780"/>
      <c r="K569" s="781"/>
    </row>
    <row r="570" spans="1:11" s="425" customFormat="1" ht="25.5" x14ac:dyDescent="0.2">
      <c r="A570" s="2017"/>
      <c r="B570" s="460" t="s">
        <v>1768</v>
      </c>
      <c r="C570" s="456"/>
      <c r="D570" s="456"/>
      <c r="E570" s="591"/>
      <c r="F570" s="458" t="s">
        <v>1178</v>
      </c>
      <c r="G570" s="460" t="s">
        <v>70</v>
      </c>
      <c r="H570" s="767"/>
      <c r="I570" s="467">
        <v>30</v>
      </c>
      <c r="J570" s="780"/>
      <c r="K570" s="781"/>
    </row>
    <row r="571" spans="1:11" s="425" customFormat="1" ht="38.25" x14ac:dyDescent="0.2">
      <c r="A571" s="2017"/>
      <c r="B571" s="460" t="s">
        <v>1768</v>
      </c>
      <c r="C571" s="456"/>
      <c r="D571" s="456"/>
      <c r="E571" s="591"/>
      <c r="F571" s="458" t="s">
        <v>1184</v>
      </c>
      <c r="G571" s="460" t="s">
        <v>70</v>
      </c>
      <c r="H571" s="767"/>
      <c r="I571" s="467">
        <v>5</v>
      </c>
      <c r="J571" s="780"/>
      <c r="K571" s="781"/>
    </row>
    <row r="572" spans="1:11" s="425" customFormat="1" ht="25.5" x14ac:dyDescent="0.2">
      <c r="A572" s="2017"/>
      <c r="B572" s="460" t="s">
        <v>1768</v>
      </c>
      <c r="C572" s="456"/>
      <c r="D572" s="456"/>
      <c r="E572" s="591"/>
      <c r="F572" s="458" t="s">
        <v>1185</v>
      </c>
      <c r="G572" s="460" t="s">
        <v>70</v>
      </c>
      <c r="H572" s="767"/>
      <c r="I572" s="467">
        <v>1000</v>
      </c>
      <c r="J572" s="780"/>
      <c r="K572" s="781"/>
    </row>
    <row r="573" spans="1:11" s="425" customFormat="1" ht="25.5" x14ac:dyDescent="0.2">
      <c r="A573" s="2017"/>
      <c r="B573" s="460" t="s">
        <v>1768</v>
      </c>
      <c r="C573" s="456"/>
      <c r="D573" s="456"/>
      <c r="E573" s="591"/>
      <c r="F573" s="458" t="s">
        <v>1186</v>
      </c>
      <c r="G573" s="460" t="s">
        <v>70</v>
      </c>
      <c r="H573" s="767"/>
      <c r="I573" s="467">
        <v>100</v>
      </c>
      <c r="J573" s="780"/>
      <c r="K573" s="781"/>
    </row>
    <row r="574" spans="1:11" s="425" customFormat="1" ht="12.75" x14ac:dyDescent="0.2">
      <c r="A574" s="2017"/>
      <c r="B574" s="460" t="s">
        <v>1768</v>
      </c>
      <c r="C574" s="456"/>
      <c r="D574" s="456"/>
      <c r="E574" s="591"/>
      <c r="F574" s="458" t="s">
        <v>1187</v>
      </c>
      <c r="G574" s="460" t="s">
        <v>70</v>
      </c>
      <c r="H574" s="767"/>
      <c r="I574" s="467">
        <v>1</v>
      </c>
      <c r="J574" s="780"/>
      <c r="K574" s="781"/>
    </row>
    <row r="575" spans="1:11" s="425" customFormat="1" ht="25.5" x14ac:dyDescent="0.2">
      <c r="A575" s="2017"/>
      <c r="B575" s="460" t="s">
        <v>1768</v>
      </c>
      <c r="C575" s="456"/>
      <c r="D575" s="456"/>
      <c r="E575" s="591"/>
      <c r="F575" s="458" t="s">
        <v>1188</v>
      </c>
      <c r="G575" s="460" t="s">
        <v>70</v>
      </c>
      <c r="H575" s="767"/>
      <c r="I575" s="467">
        <v>1</v>
      </c>
      <c r="J575" s="780"/>
      <c r="K575" s="781"/>
    </row>
    <row r="576" spans="1:11" s="425" customFormat="1" ht="12.75" x14ac:dyDescent="0.2">
      <c r="A576" s="2017"/>
      <c r="B576" s="460" t="s">
        <v>1768</v>
      </c>
      <c r="C576" s="456"/>
      <c r="D576" s="456"/>
      <c r="E576" s="591"/>
      <c r="F576" s="458" t="s">
        <v>1189</v>
      </c>
      <c r="G576" s="460" t="s">
        <v>70</v>
      </c>
      <c r="H576" s="767"/>
      <c r="I576" s="467">
        <v>1</v>
      </c>
      <c r="J576" s="780"/>
      <c r="K576" s="781"/>
    </row>
    <row r="577" spans="1:11" s="425" customFormat="1" ht="25.5" x14ac:dyDescent="0.2">
      <c r="A577" s="2017"/>
      <c r="B577" s="460" t="s">
        <v>1768</v>
      </c>
      <c r="C577" s="456"/>
      <c r="D577" s="456"/>
      <c r="E577" s="591"/>
      <c r="F577" s="458" t="s">
        <v>1190</v>
      </c>
      <c r="G577" s="460" t="s">
        <v>70</v>
      </c>
      <c r="H577" s="767"/>
      <c r="I577" s="467">
        <v>10</v>
      </c>
      <c r="J577" s="780"/>
      <c r="K577" s="781"/>
    </row>
    <row r="578" spans="1:11" s="425" customFormat="1" ht="12.75" x14ac:dyDescent="0.2">
      <c r="A578" s="2017"/>
      <c r="B578" s="460" t="s">
        <v>1768</v>
      </c>
      <c r="C578" s="456"/>
      <c r="D578" s="456"/>
      <c r="E578" s="591"/>
      <c r="F578" s="458" t="s">
        <v>1191</v>
      </c>
      <c r="G578" s="460" t="s">
        <v>70</v>
      </c>
      <c r="H578" s="767"/>
      <c r="I578" s="467">
        <v>40</v>
      </c>
      <c r="J578" s="780"/>
      <c r="K578" s="781"/>
    </row>
    <row r="579" spans="1:11" s="425" customFormat="1" ht="25.5" x14ac:dyDescent="0.2">
      <c r="A579" s="2017"/>
      <c r="B579" s="460" t="s">
        <v>1768</v>
      </c>
      <c r="C579" s="456"/>
      <c r="D579" s="456"/>
      <c r="E579" s="591"/>
      <c r="F579" s="458" t="s">
        <v>1192</v>
      </c>
      <c r="G579" s="460" t="s">
        <v>70</v>
      </c>
      <c r="H579" s="767"/>
      <c r="I579" s="467">
        <v>4</v>
      </c>
      <c r="J579" s="780"/>
      <c r="K579" s="781"/>
    </row>
    <row r="580" spans="1:11" s="425" customFormat="1" ht="25.5" x14ac:dyDescent="0.2">
      <c r="A580" s="2017"/>
      <c r="B580" s="460" t="s">
        <v>1768</v>
      </c>
      <c r="C580" s="456"/>
      <c r="D580" s="456"/>
      <c r="E580" s="591"/>
      <c r="F580" s="458" t="s">
        <v>1193</v>
      </c>
      <c r="G580" s="460" t="s">
        <v>70</v>
      </c>
      <c r="H580" s="767"/>
      <c r="I580" s="467">
        <v>5</v>
      </c>
      <c r="J580" s="780"/>
      <c r="K580" s="781"/>
    </row>
    <row r="581" spans="1:11" s="425" customFormat="1" ht="25.5" x14ac:dyDescent="0.2">
      <c r="A581" s="2017"/>
      <c r="B581" s="460" t="s">
        <v>1768</v>
      </c>
      <c r="C581" s="456"/>
      <c r="D581" s="456"/>
      <c r="E581" s="591"/>
      <c r="F581" s="458" t="s">
        <v>1194</v>
      </c>
      <c r="G581" s="460" t="s">
        <v>70</v>
      </c>
      <c r="H581" s="767"/>
      <c r="I581" s="467">
        <v>5</v>
      </c>
      <c r="J581" s="780"/>
      <c r="K581" s="781"/>
    </row>
    <row r="582" spans="1:11" s="425" customFormat="1" ht="12.75" x14ac:dyDescent="0.2">
      <c r="A582" s="2017"/>
      <c r="B582" s="460" t="s">
        <v>1768</v>
      </c>
      <c r="C582" s="456"/>
      <c r="D582" s="456"/>
      <c r="E582" s="591"/>
      <c r="F582" s="458" t="s">
        <v>1195</v>
      </c>
      <c r="G582" s="460" t="s">
        <v>70</v>
      </c>
      <c r="H582" s="767"/>
      <c r="I582" s="467">
        <v>100</v>
      </c>
      <c r="J582" s="780"/>
      <c r="K582" s="781"/>
    </row>
    <row r="583" spans="1:11" s="425" customFormat="1" ht="12.75" x14ac:dyDescent="0.2">
      <c r="A583" s="2017"/>
      <c r="B583" s="460" t="s">
        <v>1768</v>
      </c>
      <c r="C583" s="456"/>
      <c r="D583" s="456"/>
      <c r="E583" s="591"/>
      <c r="F583" s="458" t="s">
        <v>1196</v>
      </c>
      <c r="G583" s="460" t="s">
        <v>70</v>
      </c>
      <c r="H583" s="767"/>
      <c r="I583" s="467">
        <v>100</v>
      </c>
      <c r="J583" s="780"/>
      <c r="K583" s="781"/>
    </row>
    <row r="584" spans="1:11" s="425" customFormat="1" ht="12.75" x14ac:dyDescent="0.2">
      <c r="A584" s="2017"/>
      <c r="B584" s="460" t="s">
        <v>1768</v>
      </c>
      <c r="C584" s="456"/>
      <c r="D584" s="456"/>
      <c r="E584" s="591"/>
      <c r="F584" s="458" t="s">
        <v>1197</v>
      </c>
      <c r="G584" s="460" t="s">
        <v>70</v>
      </c>
      <c r="H584" s="767"/>
      <c r="I584" s="467">
        <v>1</v>
      </c>
      <c r="J584" s="780"/>
      <c r="K584" s="781"/>
    </row>
    <row r="585" spans="1:11" s="425" customFormat="1" ht="25.5" x14ac:dyDescent="0.2">
      <c r="A585" s="2017"/>
      <c r="B585" s="460" t="s">
        <v>1768</v>
      </c>
      <c r="C585" s="456"/>
      <c r="D585" s="456"/>
      <c r="E585" s="591"/>
      <c r="F585" s="458" t="s">
        <v>1198</v>
      </c>
      <c r="G585" s="460" t="s">
        <v>70</v>
      </c>
      <c r="H585" s="767"/>
      <c r="I585" s="467">
        <v>1</v>
      </c>
      <c r="J585" s="780"/>
      <c r="K585" s="781"/>
    </row>
    <row r="586" spans="1:11" s="425" customFormat="1" ht="25.5" x14ac:dyDescent="0.2">
      <c r="A586" s="2017"/>
      <c r="B586" s="460" t="s">
        <v>1768</v>
      </c>
      <c r="C586" s="456"/>
      <c r="D586" s="456"/>
      <c r="E586" s="591"/>
      <c r="F586" s="458" t="s">
        <v>1199</v>
      </c>
      <c r="G586" s="460" t="s">
        <v>70</v>
      </c>
      <c r="H586" s="767"/>
      <c r="I586" s="467">
        <v>1</v>
      </c>
      <c r="J586" s="780"/>
      <c r="K586" s="781"/>
    </row>
    <row r="587" spans="1:11" s="425" customFormat="1" ht="25.5" x14ac:dyDescent="0.2">
      <c r="A587" s="2017"/>
      <c r="B587" s="460" t="s">
        <v>1768</v>
      </c>
      <c r="C587" s="456"/>
      <c r="D587" s="456"/>
      <c r="E587" s="591"/>
      <c r="F587" s="458" t="s">
        <v>1200</v>
      </c>
      <c r="G587" s="460" t="s">
        <v>70</v>
      </c>
      <c r="H587" s="767"/>
      <c r="I587" s="467">
        <v>1</v>
      </c>
      <c r="J587" s="780"/>
      <c r="K587" s="781"/>
    </row>
    <row r="588" spans="1:11" s="425" customFormat="1" ht="25.5" x14ac:dyDescent="0.2">
      <c r="A588" s="2017"/>
      <c r="B588" s="460" t="s">
        <v>1768</v>
      </c>
      <c r="C588" s="456"/>
      <c r="D588" s="456"/>
      <c r="E588" s="591"/>
      <c r="F588" s="458" t="s">
        <v>1201</v>
      </c>
      <c r="G588" s="460" t="s">
        <v>70</v>
      </c>
      <c r="H588" s="767"/>
      <c r="I588" s="467">
        <v>1</v>
      </c>
      <c r="J588" s="780"/>
      <c r="K588" s="781"/>
    </row>
    <row r="589" spans="1:11" s="425" customFormat="1" ht="25.5" x14ac:dyDescent="0.2">
      <c r="A589" s="2017"/>
      <c r="B589" s="460" t="s">
        <v>1768</v>
      </c>
      <c r="C589" s="456"/>
      <c r="D589" s="456"/>
      <c r="E589" s="591"/>
      <c r="F589" s="458" t="s">
        <v>1202</v>
      </c>
      <c r="G589" s="460" t="s">
        <v>70</v>
      </c>
      <c r="H589" s="767"/>
      <c r="I589" s="467">
        <v>1</v>
      </c>
      <c r="J589" s="780"/>
      <c r="K589" s="781"/>
    </row>
    <row r="590" spans="1:11" s="425" customFormat="1" ht="12.75" x14ac:dyDescent="0.2">
      <c r="A590" s="2017"/>
      <c r="B590" s="460" t="s">
        <v>1768</v>
      </c>
      <c r="C590" s="456"/>
      <c r="D590" s="456"/>
      <c r="E590" s="591"/>
      <c r="F590" s="458" t="s">
        <v>1203</v>
      </c>
      <c r="G590" s="460" t="s">
        <v>70</v>
      </c>
      <c r="H590" s="767"/>
      <c r="I590" s="467">
        <v>10</v>
      </c>
      <c r="J590" s="780"/>
      <c r="K590" s="781"/>
    </row>
    <row r="591" spans="1:11" s="425" customFormat="1" ht="25.5" x14ac:dyDescent="0.2">
      <c r="A591" s="2017"/>
      <c r="B591" s="460" t="s">
        <v>1768</v>
      </c>
      <c r="C591" s="456"/>
      <c r="D591" s="456"/>
      <c r="E591" s="591"/>
      <c r="F591" s="458" t="s">
        <v>1204</v>
      </c>
      <c r="G591" s="460" t="s">
        <v>70</v>
      </c>
      <c r="H591" s="767"/>
      <c r="I591" s="467">
        <v>3</v>
      </c>
      <c r="J591" s="780"/>
      <c r="K591" s="781"/>
    </row>
    <row r="592" spans="1:11" s="425" customFormat="1" ht="25.5" x14ac:dyDescent="0.2">
      <c r="A592" s="2017"/>
      <c r="B592" s="460" t="s">
        <v>1768</v>
      </c>
      <c r="C592" s="456"/>
      <c r="D592" s="456"/>
      <c r="E592" s="591"/>
      <c r="F592" s="458" t="s">
        <v>1205</v>
      </c>
      <c r="G592" s="460" t="s">
        <v>70</v>
      </c>
      <c r="H592" s="767"/>
      <c r="I592" s="467">
        <v>1</v>
      </c>
      <c r="J592" s="780"/>
      <c r="K592" s="781"/>
    </row>
    <row r="593" spans="1:11" s="425" customFormat="1" ht="25.5" x14ac:dyDescent="0.2">
      <c r="A593" s="2017"/>
      <c r="B593" s="460" t="s">
        <v>1768</v>
      </c>
      <c r="C593" s="456"/>
      <c r="D593" s="456"/>
      <c r="E593" s="591"/>
      <c r="F593" s="458" t="s">
        <v>1206</v>
      </c>
      <c r="G593" s="460" t="s">
        <v>70</v>
      </c>
      <c r="H593" s="767"/>
      <c r="I593" s="467">
        <v>1</v>
      </c>
      <c r="J593" s="780"/>
      <c r="K593" s="781"/>
    </row>
    <row r="594" spans="1:11" s="425" customFormat="1" ht="25.5" x14ac:dyDescent="0.2">
      <c r="A594" s="2017"/>
      <c r="B594" s="460" t="s">
        <v>1768</v>
      </c>
      <c r="C594" s="456"/>
      <c r="D594" s="456"/>
      <c r="E594" s="591"/>
      <c r="F594" s="458" t="s">
        <v>1207</v>
      </c>
      <c r="G594" s="460" t="s">
        <v>70</v>
      </c>
      <c r="H594" s="767"/>
      <c r="I594" s="467">
        <v>1</v>
      </c>
      <c r="J594" s="780"/>
      <c r="K594" s="781"/>
    </row>
    <row r="595" spans="1:11" s="425" customFormat="1" ht="25.5" x14ac:dyDescent="0.2">
      <c r="A595" s="2017"/>
      <c r="B595" s="460" t="s">
        <v>1768</v>
      </c>
      <c r="C595" s="456"/>
      <c r="D595" s="456"/>
      <c r="E595" s="591"/>
      <c r="F595" s="458" t="s">
        <v>1208</v>
      </c>
      <c r="G595" s="460" t="s">
        <v>70</v>
      </c>
      <c r="H595" s="767"/>
      <c r="I595" s="467">
        <v>3</v>
      </c>
      <c r="J595" s="780"/>
      <c r="K595" s="781"/>
    </row>
    <row r="596" spans="1:11" s="425" customFormat="1" ht="25.5" x14ac:dyDescent="0.2">
      <c r="A596" s="2017"/>
      <c r="B596" s="460" t="s">
        <v>1768</v>
      </c>
      <c r="C596" s="456"/>
      <c r="D596" s="456"/>
      <c r="E596" s="591"/>
      <c r="F596" s="458" t="s">
        <v>1208</v>
      </c>
      <c r="G596" s="460" t="s">
        <v>70</v>
      </c>
      <c r="H596" s="767"/>
      <c r="I596" s="467">
        <v>3</v>
      </c>
      <c r="J596" s="780"/>
      <c r="K596" s="781"/>
    </row>
    <row r="597" spans="1:11" s="425" customFormat="1" ht="25.5" x14ac:dyDescent="0.2">
      <c r="A597" s="2017"/>
      <c r="B597" s="460" t="s">
        <v>1768</v>
      </c>
      <c r="C597" s="456"/>
      <c r="D597" s="456"/>
      <c r="E597" s="591"/>
      <c r="F597" s="458" t="s">
        <v>1209</v>
      </c>
      <c r="G597" s="460" t="s">
        <v>70</v>
      </c>
      <c r="H597" s="767"/>
      <c r="I597" s="467">
        <v>3</v>
      </c>
      <c r="J597" s="780"/>
      <c r="K597" s="781"/>
    </row>
    <row r="598" spans="1:11" s="425" customFormat="1" ht="12.75" x14ac:dyDescent="0.2">
      <c r="A598" s="2017"/>
      <c r="B598" s="460" t="s">
        <v>1768</v>
      </c>
      <c r="C598" s="456"/>
      <c r="D598" s="456"/>
      <c r="E598" s="591"/>
      <c r="F598" s="458" t="s">
        <v>1210</v>
      </c>
      <c r="G598" s="460" t="s">
        <v>70</v>
      </c>
      <c r="H598" s="767"/>
      <c r="I598" s="467">
        <v>50</v>
      </c>
      <c r="J598" s="780"/>
      <c r="K598" s="781"/>
    </row>
    <row r="599" spans="1:11" s="425" customFormat="1" ht="25.5" x14ac:dyDescent="0.2">
      <c r="A599" s="2017"/>
      <c r="B599" s="460" t="s">
        <v>1768</v>
      </c>
      <c r="C599" s="456"/>
      <c r="D599" s="456"/>
      <c r="E599" s="591"/>
      <c r="F599" s="458" t="s">
        <v>1211</v>
      </c>
      <c r="G599" s="460" t="s">
        <v>70</v>
      </c>
      <c r="H599" s="767"/>
      <c r="I599" s="467">
        <v>15</v>
      </c>
      <c r="J599" s="780"/>
      <c r="K599" s="781"/>
    </row>
    <row r="600" spans="1:11" s="425" customFormat="1" ht="25.5" x14ac:dyDescent="0.2">
      <c r="A600" s="2017"/>
      <c r="B600" s="460" t="s">
        <v>1768</v>
      </c>
      <c r="C600" s="456"/>
      <c r="D600" s="456"/>
      <c r="E600" s="591"/>
      <c r="F600" s="458" t="s">
        <v>1212</v>
      </c>
      <c r="G600" s="460" t="s">
        <v>70</v>
      </c>
      <c r="H600" s="767"/>
      <c r="I600" s="467">
        <v>2</v>
      </c>
      <c r="J600" s="780"/>
      <c r="K600" s="781"/>
    </row>
    <row r="601" spans="1:11" s="425" customFormat="1" ht="25.5" x14ac:dyDescent="0.2">
      <c r="A601" s="2017"/>
      <c r="B601" s="460" t="s">
        <v>1768</v>
      </c>
      <c r="C601" s="456"/>
      <c r="D601" s="456"/>
      <c r="E601" s="591"/>
      <c r="F601" s="458" t="s">
        <v>1213</v>
      </c>
      <c r="G601" s="460" t="s">
        <v>70</v>
      </c>
      <c r="H601" s="767"/>
      <c r="I601" s="467">
        <v>2</v>
      </c>
      <c r="J601" s="780"/>
      <c r="K601" s="781"/>
    </row>
    <row r="602" spans="1:11" s="425" customFormat="1" ht="25.5" x14ac:dyDescent="0.2">
      <c r="A602" s="2017"/>
      <c r="B602" s="460" t="s">
        <v>1768</v>
      </c>
      <c r="C602" s="456"/>
      <c r="D602" s="456"/>
      <c r="E602" s="591"/>
      <c r="F602" s="458" t="s">
        <v>1214</v>
      </c>
      <c r="G602" s="460" t="s">
        <v>70</v>
      </c>
      <c r="H602" s="767"/>
      <c r="I602" s="467">
        <v>2</v>
      </c>
      <c r="J602" s="780"/>
      <c r="K602" s="781"/>
    </row>
    <row r="603" spans="1:11" s="425" customFormat="1" ht="25.5" x14ac:dyDescent="0.2">
      <c r="A603" s="2017"/>
      <c r="B603" s="460" t="s">
        <v>1768</v>
      </c>
      <c r="C603" s="456"/>
      <c r="D603" s="456"/>
      <c r="E603" s="591"/>
      <c r="F603" s="458" t="s">
        <v>1215</v>
      </c>
      <c r="G603" s="460" t="s">
        <v>70</v>
      </c>
      <c r="H603" s="767"/>
      <c r="I603" s="467">
        <v>10</v>
      </c>
      <c r="J603" s="780"/>
      <c r="K603" s="781"/>
    </row>
    <row r="604" spans="1:11" s="425" customFormat="1" ht="25.5" x14ac:dyDescent="0.2">
      <c r="A604" s="2017"/>
      <c r="B604" s="460" t="s">
        <v>1768</v>
      </c>
      <c r="C604" s="456"/>
      <c r="D604" s="456"/>
      <c r="E604" s="591"/>
      <c r="F604" s="458" t="s">
        <v>1216</v>
      </c>
      <c r="G604" s="460" t="s">
        <v>70</v>
      </c>
      <c r="H604" s="767"/>
      <c r="I604" s="467">
        <v>10</v>
      </c>
      <c r="J604" s="780"/>
      <c r="K604" s="781"/>
    </row>
    <row r="605" spans="1:11" s="425" customFormat="1" ht="25.5" x14ac:dyDescent="0.2">
      <c r="A605" s="2017"/>
      <c r="B605" s="460" t="s">
        <v>1768</v>
      </c>
      <c r="C605" s="456"/>
      <c r="D605" s="456"/>
      <c r="E605" s="591"/>
      <c r="F605" s="458" t="s">
        <v>1217</v>
      </c>
      <c r="G605" s="460" t="s">
        <v>70</v>
      </c>
      <c r="H605" s="767"/>
      <c r="I605" s="467">
        <v>15</v>
      </c>
      <c r="J605" s="780"/>
      <c r="K605" s="781"/>
    </row>
    <row r="606" spans="1:11" s="425" customFormat="1" ht="25.5" x14ac:dyDescent="0.2">
      <c r="A606" s="2017"/>
      <c r="B606" s="460" t="s">
        <v>1768</v>
      </c>
      <c r="C606" s="456"/>
      <c r="D606" s="456"/>
      <c r="E606" s="591"/>
      <c r="F606" s="458" t="s">
        <v>1218</v>
      </c>
      <c r="G606" s="460" t="s">
        <v>70</v>
      </c>
      <c r="H606" s="767"/>
      <c r="I606" s="467">
        <v>5</v>
      </c>
      <c r="J606" s="780"/>
      <c r="K606" s="781"/>
    </row>
    <row r="607" spans="1:11" s="425" customFormat="1" ht="25.5" x14ac:dyDescent="0.2">
      <c r="A607" s="2017"/>
      <c r="B607" s="460" t="s">
        <v>1768</v>
      </c>
      <c r="C607" s="456"/>
      <c r="D607" s="456"/>
      <c r="E607" s="591"/>
      <c r="F607" s="458" t="s">
        <v>1219</v>
      </c>
      <c r="G607" s="460" t="s">
        <v>70</v>
      </c>
      <c r="H607" s="767"/>
      <c r="I607" s="467">
        <v>4</v>
      </c>
      <c r="J607" s="780"/>
      <c r="K607" s="781"/>
    </row>
    <row r="608" spans="1:11" s="425" customFormat="1" ht="38.25" x14ac:dyDescent="0.2">
      <c r="A608" s="2017"/>
      <c r="B608" s="460" t="s">
        <v>1768</v>
      </c>
      <c r="C608" s="456"/>
      <c r="D608" s="456"/>
      <c r="E608" s="591"/>
      <c r="F608" s="458" t="s">
        <v>1220</v>
      </c>
      <c r="G608" s="460" t="s">
        <v>70</v>
      </c>
      <c r="H608" s="767"/>
      <c r="I608" s="467">
        <v>3</v>
      </c>
      <c r="J608" s="780"/>
      <c r="K608" s="781"/>
    </row>
    <row r="609" spans="1:11" s="425" customFormat="1" ht="25.5" x14ac:dyDescent="0.2">
      <c r="A609" s="2017"/>
      <c r="B609" s="460" t="s">
        <v>1768</v>
      </c>
      <c r="C609" s="456"/>
      <c r="D609" s="456"/>
      <c r="E609" s="591"/>
      <c r="F609" s="458" t="s">
        <v>1221</v>
      </c>
      <c r="G609" s="460" t="s">
        <v>70</v>
      </c>
      <c r="H609" s="767"/>
      <c r="I609" s="467">
        <v>50</v>
      </c>
      <c r="J609" s="780"/>
      <c r="K609" s="781"/>
    </row>
    <row r="610" spans="1:11" s="425" customFormat="1" ht="25.5" x14ac:dyDescent="0.2">
      <c r="A610" s="2017"/>
      <c r="B610" s="460" t="s">
        <v>1768</v>
      </c>
      <c r="C610" s="456"/>
      <c r="D610" s="456"/>
      <c r="E610" s="591"/>
      <c r="F610" s="458" t="s">
        <v>1222</v>
      </c>
      <c r="G610" s="460" t="s">
        <v>70</v>
      </c>
      <c r="H610" s="767"/>
      <c r="I610" s="467">
        <v>50</v>
      </c>
      <c r="J610" s="780"/>
      <c r="K610" s="781"/>
    </row>
    <row r="611" spans="1:11" s="425" customFormat="1" ht="25.5" x14ac:dyDescent="0.2">
      <c r="A611" s="2017"/>
      <c r="B611" s="460" t="s">
        <v>1768</v>
      </c>
      <c r="C611" s="456"/>
      <c r="D611" s="456"/>
      <c r="E611" s="591"/>
      <c r="F611" s="458" t="s">
        <v>1223</v>
      </c>
      <c r="G611" s="460" t="s">
        <v>70</v>
      </c>
      <c r="H611" s="767"/>
      <c r="I611" s="467">
        <v>50</v>
      </c>
      <c r="J611" s="780"/>
      <c r="K611" s="781"/>
    </row>
    <row r="612" spans="1:11" s="425" customFormat="1" ht="25.5" x14ac:dyDescent="0.2">
      <c r="A612" s="2017"/>
      <c r="B612" s="460" t="s">
        <v>1768</v>
      </c>
      <c r="C612" s="456"/>
      <c r="D612" s="456"/>
      <c r="E612" s="591"/>
      <c r="F612" s="458" t="s">
        <v>1224</v>
      </c>
      <c r="G612" s="460" t="s">
        <v>70</v>
      </c>
      <c r="H612" s="767"/>
      <c r="I612" s="467">
        <v>50</v>
      </c>
      <c r="J612" s="780"/>
      <c r="K612" s="781"/>
    </row>
    <row r="613" spans="1:11" s="425" customFormat="1" ht="25.5" x14ac:dyDescent="0.2">
      <c r="A613" s="2017"/>
      <c r="B613" s="460" t="s">
        <v>1768</v>
      </c>
      <c r="C613" s="456"/>
      <c r="D613" s="456"/>
      <c r="E613" s="591"/>
      <c r="F613" s="458" t="s">
        <v>1225</v>
      </c>
      <c r="G613" s="460" t="s">
        <v>70</v>
      </c>
      <c r="H613" s="767"/>
      <c r="I613" s="467">
        <v>50</v>
      </c>
      <c r="J613" s="780"/>
      <c r="K613" s="781"/>
    </row>
    <row r="614" spans="1:11" s="425" customFormat="1" ht="25.5" x14ac:dyDescent="0.2">
      <c r="A614" s="2017"/>
      <c r="B614" s="460" t="s">
        <v>1768</v>
      </c>
      <c r="C614" s="456"/>
      <c r="D614" s="456"/>
      <c r="E614" s="591"/>
      <c r="F614" s="458" t="s">
        <v>1226</v>
      </c>
      <c r="G614" s="460" t="s">
        <v>70</v>
      </c>
      <c r="H614" s="767"/>
      <c r="I614" s="467">
        <v>50</v>
      </c>
      <c r="J614" s="780"/>
      <c r="K614" s="781"/>
    </row>
    <row r="615" spans="1:11" s="425" customFormat="1" ht="25.5" x14ac:dyDescent="0.2">
      <c r="A615" s="2017"/>
      <c r="B615" s="460" t="s">
        <v>1768</v>
      </c>
      <c r="C615" s="456"/>
      <c r="D615" s="456"/>
      <c r="E615" s="591"/>
      <c r="F615" s="458" t="s">
        <v>1227</v>
      </c>
      <c r="G615" s="460" t="s">
        <v>70</v>
      </c>
      <c r="H615" s="767"/>
      <c r="I615" s="467">
        <v>50</v>
      </c>
      <c r="J615" s="780"/>
      <c r="K615" s="781"/>
    </row>
    <row r="616" spans="1:11" s="425" customFormat="1" ht="25.5" x14ac:dyDescent="0.2">
      <c r="A616" s="2017"/>
      <c r="B616" s="460" t="s">
        <v>1768</v>
      </c>
      <c r="C616" s="456"/>
      <c r="D616" s="456"/>
      <c r="E616" s="591"/>
      <c r="F616" s="458" t="s">
        <v>1228</v>
      </c>
      <c r="G616" s="460" t="s">
        <v>70</v>
      </c>
      <c r="H616" s="767"/>
      <c r="I616" s="467">
        <v>50</v>
      </c>
      <c r="J616" s="780"/>
      <c r="K616" s="781"/>
    </row>
    <row r="617" spans="1:11" s="425" customFormat="1" ht="25.5" x14ac:dyDescent="0.2">
      <c r="A617" s="2017"/>
      <c r="B617" s="460" t="s">
        <v>1768</v>
      </c>
      <c r="C617" s="456"/>
      <c r="D617" s="456"/>
      <c r="E617" s="591"/>
      <c r="F617" s="458" t="s">
        <v>1229</v>
      </c>
      <c r="G617" s="460" t="s">
        <v>70</v>
      </c>
      <c r="H617" s="767"/>
      <c r="I617" s="467">
        <v>20</v>
      </c>
      <c r="J617" s="780"/>
      <c r="K617" s="781"/>
    </row>
    <row r="618" spans="1:11" s="425" customFormat="1" ht="12.75" x14ac:dyDescent="0.2">
      <c r="A618" s="2017"/>
      <c r="B618" s="460" t="s">
        <v>1768</v>
      </c>
      <c r="C618" s="456"/>
      <c r="D618" s="456"/>
      <c r="E618" s="591"/>
      <c r="F618" s="458" t="s">
        <v>1230</v>
      </c>
      <c r="G618" s="460" t="s">
        <v>70</v>
      </c>
      <c r="H618" s="767"/>
      <c r="I618" s="467">
        <v>10</v>
      </c>
      <c r="J618" s="780"/>
      <c r="K618" s="781"/>
    </row>
    <row r="619" spans="1:11" s="425" customFormat="1" ht="38.25" x14ac:dyDescent="0.2">
      <c r="A619" s="2017"/>
      <c r="B619" s="460" t="s">
        <v>1768</v>
      </c>
      <c r="C619" s="456"/>
      <c r="D619" s="456"/>
      <c r="E619" s="591"/>
      <c r="F619" s="458" t="s">
        <v>1231</v>
      </c>
      <c r="G619" s="460" t="s">
        <v>70</v>
      </c>
      <c r="H619" s="767"/>
      <c r="I619" s="467">
        <v>10</v>
      </c>
      <c r="J619" s="780"/>
      <c r="K619" s="781"/>
    </row>
    <row r="620" spans="1:11" s="425" customFormat="1" ht="25.5" x14ac:dyDescent="0.2">
      <c r="A620" s="2017"/>
      <c r="B620" s="460" t="s">
        <v>1768</v>
      </c>
      <c r="C620" s="456"/>
      <c r="D620" s="456"/>
      <c r="E620" s="591"/>
      <c r="F620" s="458" t="s">
        <v>1232</v>
      </c>
      <c r="G620" s="460" t="s">
        <v>70</v>
      </c>
      <c r="H620" s="767"/>
      <c r="I620" s="467">
        <v>10</v>
      </c>
      <c r="J620" s="780"/>
      <c r="K620" s="781"/>
    </row>
    <row r="621" spans="1:11" s="425" customFormat="1" ht="25.5" x14ac:dyDescent="0.2">
      <c r="A621" s="2017"/>
      <c r="B621" s="460" t="s">
        <v>1768</v>
      </c>
      <c r="C621" s="456"/>
      <c r="D621" s="456"/>
      <c r="E621" s="591"/>
      <c r="F621" s="458" t="s">
        <v>1233</v>
      </c>
      <c r="G621" s="460" t="s">
        <v>70</v>
      </c>
      <c r="H621" s="767"/>
      <c r="I621" s="467">
        <v>3</v>
      </c>
      <c r="J621" s="780"/>
      <c r="K621" s="781"/>
    </row>
    <row r="622" spans="1:11" s="425" customFormat="1" ht="25.5" x14ac:dyDescent="0.2">
      <c r="A622" s="2017"/>
      <c r="B622" s="460" t="s">
        <v>1768</v>
      </c>
      <c r="C622" s="456"/>
      <c r="D622" s="456"/>
      <c r="E622" s="591"/>
      <c r="F622" s="458" t="s">
        <v>1234</v>
      </c>
      <c r="G622" s="460" t="s">
        <v>70</v>
      </c>
      <c r="H622" s="767"/>
      <c r="I622" s="467">
        <v>40</v>
      </c>
      <c r="J622" s="780"/>
      <c r="K622" s="781"/>
    </row>
    <row r="623" spans="1:11" s="425" customFormat="1" ht="25.5" x14ac:dyDescent="0.2">
      <c r="A623" s="2017"/>
      <c r="B623" s="460" t="s">
        <v>1768</v>
      </c>
      <c r="C623" s="456"/>
      <c r="D623" s="456"/>
      <c r="E623" s="591"/>
      <c r="F623" s="458" t="s">
        <v>1235</v>
      </c>
      <c r="G623" s="460" t="s">
        <v>70</v>
      </c>
      <c r="H623" s="767"/>
      <c r="I623" s="467">
        <v>2</v>
      </c>
      <c r="J623" s="780"/>
      <c r="K623" s="781"/>
    </row>
    <row r="624" spans="1:11" s="425" customFormat="1" ht="25.5" x14ac:dyDescent="0.2">
      <c r="A624" s="2017"/>
      <c r="B624" s="460" t="s">
        <v>1768</v>
      </c>
      <c r="C624" s="456"/>
      <c r="D624" s="456"/>
      <c r="E624" s="591"/>
      <c r="F624" s="458" t="s">
        <v>1236</v>
      </c>
      <c r="G624" s="460" t="s">
        <v>70</v>
      </c>
      <c r="H624" s="767"/>
      <c r="I624" s="467">
        <v>10</v>
      </c>
      <c r="J624" s="780"/>
      <c r="K624" s="781"/>
    </row>
    <row r="625" spans="1:11" s="425" customFormat="1" ht="25.5" x14ac:dyDescent="0.2">
      <c r="A625" s="2017"/>
      <c r="B625" s="460" t="s">
        <v>1768</v>
      </c>
      <c r="C625" s="456"/>
      <c r="D625" s="456"/>
      <c r="E625" s="591"/>
      <c r="F625" s="458" t="s">
        <v>1237</v>
      </c>
      <c r="G625" s="460" t="s">
        <v>70</v>
      </c>
      <c r="H625" s="767"/>
      <c r="I625" s="467">
        <v>6</v>
      </c>
      <c r="J625" s="780"/>
      <c r="K625" s="781"/>
    </row>
    <row r="626" spans="1:11" s="425" customFormat="1" ht="25.5" x14ac:dyDescent="0.2">
      <c r="A626" s="2017"/>
      <c r="B626" s="460" t="s">
        <v>1768</v>
      </c>
      <c r="C626" s="456"/>
      <c r="D626" s="456"/>
      <c r="E626" s="591"/>
      <c r="F626" s="458" t="s">
        <v>1238</v>
      </c>
      <c r="G626" s="460" t="s">
        <v>70</v>
      </c>
      <c r="H626" s="767"/>
      <c r="I626" s="467">
        <v>10</v>
      </c>
      <c r="J626" s="780"/>
      <c r="K626" s="781"/>
    </row>
    <row r="627" spans="1:11" s="425" customFormat="1" ht="76.5" x14ac:dyDescent="0.2">
      <c r="A627" s="2017"/>
      <c r="B627" s="460" t="s">
        <v>1768</v>
      </c>
      <c r="C627" s="456"/>
      <c r="D627" s="456"/>
      <c r="E627" s="591"/>
      <c r="F627" s="458" t="s">
        <v>1239</v>
      </c>
      <c r="G627" s="460" t="s">
        <v>70</v>
      </c>
      <c r="H627" s="767"/>
      <c r="I627" s="467">
        <v>100</v>
      </c>
      <c r="J627" s="780"/>
      <c r="K627" s="781"/>
    </row>
    <row r="628" spans="1:11" s="425" customFormat="1" ht="38.25" x14ac:dyDescent="0.2">
      <c r="A628" s="2017"/>
      <c r="B628" s="460" t="s">
        <v>1768</v>
      </c>
      <c r="C628" s="456"/>
      <c r="D628" s="456"/>
      <c r="E628" s="591"/>
      <c r="F628" s="458" t="s">
        <v>1240</v>
      </c>
      <c r="G628" s="460" t="s">
        <v>70</v>
      </c>
      <c r="H628" s="767"/>
      <c r="I628" s="467">
        <v>100</v>
      </c>
      <c r="J628" s="780"/>
      <c r="K628" s="781"/>
    </row>
    <row r="629" spans="1:11" s="425" customFormat="1" ht="12.75" x14ac:dyDescent="0.2">
      <c r="A629" s="2017"/>
      <c r="B629" s="460" t="s">
        <v>1768</v>
      </c>
      <c r="C629" s="456"/>
      <c r="D629" s="456"/>
      <c r="E629" s="591"/>
      <c r="F629" s="458" t="s">
        <v>1241</v>
      </c>
      <c r="G629" s="460" t="s">
        <v>70</v>
      </c>
      <c r="H629" s="767"/>
      <c r="I629" s="467">
        <v>100</v>
      </c>
      <c r="J629" s="780"/>
      <c r="K629" s="781"/>
    </row>
    <row r="630" spans="1:11" s="425" customFormat="1" ht="12.75" x14ac:dyDescent="0.2">
      <c r="A630" s="2017"/>
      <c r="B630" s="460" t="s">
        <v>1768</v>
      </c>
      <c r="C630" s="456"/>
      <c r="D630" s="456"/>
      <c r="E630" s="591"/>
      <c r="F630" s="458" t="s">
        <v>1242</v>
      </c>
      <c r="G630" s="460" t="s">
        <v>70</v>
      </c>
      <c r="H630" s="767"/>
      <c r="I630" s="467">
        <v>500</v>
      </c>
      <c r="J630" s="780"/>
      <c r="K630" s="781"/>
    </row>
    <row r="631" spans="1:11" s="425" customFormat="1" ht="38.25" x14ac:dyDescent="0.2">
      <c r="A631" s="2017"/>
      <c r="B631" s="460" t="s">
        <v>1768</v>
      </c>
      <c r="C631" s="456"/>
      <c r="D631" s="456"/>
      <c r="E631" s="591"/>
      <c r="F631" s="458" t="s">
        <v>1243</v>
      </c>
      <c r="G631" s="460" t="s">
        <v>70</v>
      </c>
      <c r="H631" s="767"/>
      <c r="I631" s="467">
        <v>1</v>
      </c>
      <c r="J631" s="780"/>
      <c r="K631" s="781"/>
    </row>
    <row r="632" spans="1:11" s="425" customFormat="1" ht="38.25" x14ac:dyDescent="0.2">
      <c r="A632" s="2017"/>
      <c r="B632" s="460" t="s">
        <v>1768</v>
      </c>
      <c r="C632" s="456"/>
      <c r="D632" s="456"/>
      <c r="E632" s="591"/>
      <c r="F632" s="458" t="s">
        <v>1244</v>
      </c>
      <c r="G632" s="460" t="s">
        <v>70</v>
      </c>
      <c r="H632" s="767"/>
      <c r="I632" s="467">
        <v>20</v>
      </c>
      <c r="J632" s="780"/>
      <c r="K632" s="781"/>
    </row>
    <row r="633" spans="1:11" s="425" customFormat="1" ht="38.25" x14ac:dyDescent="0.2">
      <c r="A633" s="2017"/>
      <c r="B633" s="460" t="s">
        <v>1768</v>
      </c>
      <c r="C633" s="456"/>
      <c r="D633" s="456"/>
      <c r="E633" s="591"/>
      <c r="F633" s="458" t="s">
        <v>1245</v>
      </c>
      <c r="G633" s="460" t="s">
        <v>70</v>
      </c>
      <c r="H633" s="767"/>
      <c r="I633" s="467">
        <v>20</v>
      </c>
      <c r="J633" s="780"/>
      <c r="K633" s="781"/>
    </row>
    <row r="634" spans="1:11" s="425" customFormat="1" ht="38.25" x14ac:dyDescent="0.2">
      <c r="A634" s="2017"/>
      <c r="B634" s="460" t="s">
        <v>1768</v>
      </c>
      <c r="C634" s="456"/>
      <c r="D634" s="456"/>
      <c r="E634" s="591"/>
      <c r="F634" s="458" t="s">
        <v>1246</v>
      </c>
      <c r="G634" s="460" t="s">
        <v>70</v>
      </c>
      <c r="H634" s="767"/>
      <c r="I634" s="467">
        <v>20</v>
      </c>
      <c r="J634" s="780"/>
      <c r="K634" s="781"/>
    </row>
    <row r="635" spans="1:11" s="425" customFormat="1" ht="38.25" x14ac:dyDescent="0.2">
      <c r="A635" s="2017"/>
      <c r="B635" s="460" t="s">
        <v>1768</v>
      </c>
      <c r="C635" s="456"/>
      <c r="D635" s="456"/>
      <c r="E635" s="591"/>
      <c r="F635" s="458" t="s">
        <v>1247</v>
      </c>
      <c r="G635" s="460" t="s">
        <v>70</v>
      </c>
      <c r="H635" s="767"/>
      <c r="I635" s="467">
        <v>0.5</v>
      </c>
      <c r="J635" s="780"/>
      <c r="K635" s="781"/>
    </row>
    <row r="636" spans="1:11" s="425" customFormat="1" ht="51" x14ac:dyDescent="0.2">
      <c r="A636" s="2017"/>
      <c r="B636" s="460" t="s">
        <v>1768</v>
      </c>
      <c r="C636" s="456"/>
      <c r="D636" s="456"/>
      <c r="E636" s="591"/>
      <c r="F636" s="458" t="s">
        <v>1248</v>
      </c>
      <c r="G636" s="460" t="s">
        <v>70</v>
      </c>
      <c r="H636" s="767"/>
      <c r="I636" s="467">
        <v>200</v>
      </c>
      <c r="J636" s="780"/>
      <c r="K636" s="781"/>
    </row>
    <row r="637" spans="1:11" s="425" customFormat="1" ht="38.25" x14ac:dyDescent="0.2">
      <c r="A637" s="2017"/>
      <c r="B637" s="460" t="s">
        <v>1768</v>
      </c>
      <c r="C637" s="456"/>
      <c r="D637" s="456"/>
      <c r="E637" s="591"/>
      <c r="F637" s="458" t="s">
        <v>1249</v>
      </c>
      <c r="G637" s="460" t="s">
        <v>70</v>
      </c>
      <c r="H637" s="767"/>
      <c r="I637" s="467">
        <v>200</v>
      </c>
      <c r="J637" s="780"/>
      <c r="K637" s="781"/>
    </row>
    <row r="638" spans="1:11" s="425" customFormat="1" ht="25.5" x14ac:dyDescent="0.2">
      <c r="A638" s="2017"/>
      <c r="B638" s="460" t="s">
        <v>1768</v>
      </c>
      <c r="C638" s="456"/>
      <c r="D638" s="456"/>
      <c r="E638" s="591"/>
      <c r="F638" s="458" t="s">
        <v>1250</v>
      </c>
      <c r="G638" s="460" t="s">
        <v>70</v>
      </c>
      <c r="H638" s="767"/>
      <c r="I638" s="467">
        <v>30</v>
      </c>
      <c r="J638" s="780"/>
      <c r="K638" s="781"/>
    </row>
    <row r="639" spans="1:11" s="425" customFormat="1" ht="25.5" x14ac:dyDescent="0.2">
      <c r="A639" s="2017"/>
      <c r="B639" s="460" t="s">
        <v>1768</v>
      </c>
      <c r="C639" s="456"/>
      <c r="D639" s="456"/>
      <c r="E639" s="591"/>
      <c r="F639" s="458" t="s">
        <v>1251</v>
      </c>
      <c r="G639" s="460" t="s">
        <v>70</v>
      </c>
      <c r="H639" s="767"/>
      <c r="I639" s="467">
        <v>30</v>
      </c>
      <c r="J639" s="780"/>
      <c r="K639" s="781"/>
    </row>
    <row r="640" spans="1:11" s="425" customFormat="1" ht="25.5" x14ac:dyDescent="0.2">
      <c r="A640" s="2017"/>
      <c r="B640" s="460" t="s">
        <v>1768</v>
      </c>
      <c r="C640" s="456"/>
      <c r="D640" s="456"/>
      <c r="E640" s="591"/>
      <c r="F640" s="458" t="s">
        <v>1252</v>
      </c>
      <c r="G640" s="460" t="s">
        <v>70</v>
      </c>
      <c r="H640" s="767"/>
      <c r="I640" s="467">
        <v>0.5</v>
      </c>
      <c r="J640" s="780"/>
      <c r="K640" s="781"/>
    </row>
    <row r="641" spans="1:11" s="425" customFormat="1" ht="25.5" x14ac:dyDescent="0.2">
      <c r="A641" s="2017"/>
      <c r="B641" s="460" t="s">
        <v>1768</v>
      </c>
      <c r="C641" s="456"/>
      <c r="D641" s="456"/>
      <c r="E641" s="591"/>
      <c r="F641" s="458" t="s">
        <v>1253</v>
      </c>
      <c r="G641" s="460" t="s">
        <v>70</v>
      </c>
      <c r="H641" s="767"/>
      <c r="I641" s="467">
        <v>50</v>
      </c>
      <c r="J641" s="780"/>
      <c r="K641" s="781"/>
    </row>
    <row r="642" spans="1:11" s="425" customFormat="1" ht="25.5" x14ac:dyDescent="0.2">
      <c r="A642" s="2017"/>
      <c r="B642" s="460" t="s">
        <v>1768</v>
      </c>
      <c r="C642" s="456"/>
      <c r="D642" s="456"/>
      <c r="E642" s="591"/>
      <c r="F642" s="458" t="s">
        <v>1254</v>
      </c>
      <c r="G642" s="460" t="s">
        <v>70</v>
      </c>
      <c r="H642" s="767"/>
      <c r="I642" s="467">
        <v>50</v>
      </c>
      <c r="J642" s="780"/>
      <c r="K642" s="781"/>
    </row>
    <row r="643" spans="1:11" s="425" customFormat="1" ht="25.5" x14ac:dyDescent="0.2">
      <c r="A643" s="2017"/>
      <c r="B643" s="460" t="s">
        <v>1768</v>
      </c>
      <c r="C643" s="456"/>
      <c r="D643" s="456"/>
      <c r="E643" s="591"/>
      <c r="F643" s="458" t="s">
        <v>1255</v>
      </c>
      <c r="G643" s="460" t="s">
        <v>70</v>
      </c>
      <c r="H643" s="767"/>
      <c r="I643" s="467">
        <v>50</v>
      </c>
      <c r="J643" s="780"/>
      <c r="K643" s="781"/>
    </row>
    <row r="644" spans="1:11" s="425" customFormat="1" ht="25.5" x14ac:dyDescent="0.2">
      <c r="A644" s="2017"/>
      <c r="B644" s="460" t="s">
        <v>1768</v>
      </c>
      <c r="C644" s="456"/>
      <c r="D644" s="456"/>
      <c r="E644" s="591"/>
      <c r="F644" s="458" t="s">
        <v>1256</v>
      </c>
      <c r="G644" s="460" t="s">
        <v>70</v>
      </c>
      <c r="H644" s="767"/>
      <c r="I644" s="467">
        <v>50</v>
      </c>
      <c r="J644" s="780"/>
      <c r="K644" s="781"/>
    </row>
    <row r="645" spans="1:11" s="425" customFormat="1" ht="38.25" x14ac:dyDescent="0.2">
      <c r="A645" s="2017"/>
      <c r="B645" s="460" t="s">
        <v>1768</v>
      </c>
      <c r="C645" s="456"/>
      <c r="D645" s="456"/>
      <c r="E645" s="591"/>
      <c r="F645" s="458" t="s">
        <v>1257</v>
      </c>
      <c r="G645" s="460" t="s">
        <v>70</v>
      </c>
      <c r="H645" s="767"/>
      <c r="I645" s="467">
        <v>30</v>
      </c>
      <c r="J645" s="780"/>
      <c r="K645" s="781"/>
    </row>
    <row r="646" spans="1:11" s="425" customFormat="1" ht="25.5" x14ac:dyDescent="0.2">
      <c r="A646" s="2017"/>
      <c r="B646" s="460" t="s">
        <v>1768</v>
      </c>
      <c r="C646" s="456"/>
      <c r="D646" s="456"/>
      <c r="E646" s="591"/>
      <c r="F646" s="458" t="s">
        <v>1258</v>
      </c>
      <c r="G646" s="460" t="s">
        <v>70</v>
      </c>
      <c r="H646" s="767"/>
      <c r="I646" s="467">
        <v>30</v>
      </c>
      <c r="J646" s="780"/>
      <c r="K646" s="781"/>
    </row>
    <row r="647" spans="1:11" s="425" customFormat="1" ht="25.5" x14ac:dyDescent="0.2">
      <c r="A647" s="2017"/>
      <c r="B647" s="460" t="s">
        <v>1768</v>
      </c>
      <c r="C647" s="456"/>
      <c r="D647" s="456"/>
      <c r="E647" s="591"/>
      <c r="F647" s="458" t="s">
        <v>1259</v>
      </c>
      <c r="G647" s="460" t="s">
        <v>70</v>
      </c>
      <c r="H647" s="767"/>
      <c r="I647" s="467">
        <v>30</v>
      </c>
      <c r="J647" s="780"/>
      <c r="K647" s="781"/>
    </row>
    <row r="648" spans="1:11" s="425" customFormat="1" ht="38.25" x14ac:dyDescent="0.2">
      <c r="A648" s="2017"/>
      <c r="B648" s="460" t="s">
        <v>1768</v>
      </c>
      <c r="C648" s="456"/>
      <c r="D648" s="456"/>
      <c r="E648" s="591"/>
      <c r="F648" s="458" t="s">
        <v>1260</v>
      </c>
      <c r="G648" s="460" t="s">
        <v>70</v>
      </c>
      <c r="H648" s="767"/>
      <c r="I648" s="467">
        <v>30</v>
      </c>
      <c r="J648" s="780"/>
      <c r="K648" s="781"/>
    </row>
    <row r="649" spans="1:11" s="425" customFormat="1" ht="25.5" x14ac:dyDescent="0.2">
      <c r="A649" s="2017"/>
      <c r="B649" s="460" t="s">
        <v>1768</v>
      </c>
      <c r="C649" s="456"/>
      <c r="D649" s="456"/>
      <c r="E649" s="591"/>
      <c r="F649" s="458" t="s">
        <v>1261</v>
      </c>
      <c r="G649" s="460" t="s">
        <v>70</v>
      </c>
      <c r="H649" s="767"/>
      <c r="I649" s="467">
        <v>30</v>
      </c>
      <c r="J649" s="780"/>
      <c r="K649" s="781"/>
    </row>
    <row r="650" spans="1:11" s="425" customFormat="1" ht="38.25" x14ac:dyDescent="0.2">
      <c r="A650" s="2017"/>
      <c r="B650" s="460" t="s">
        <v>1768</v>
      </c>
      <c r="C650" s="456"/>
      <c r="D650" s="456"/>
      <c r="E650" s="591"/>
      <c r="F650" s="458" t="s">
        <v>1262</v>
      </c>
      <c r="G650" s="460" t="s">
        <v>70</v>
      </c>
      <c r="H650" s="767"/>
      <c r="I650" s="467">
        <v>30</v>
      </c>
      <c r="J650" s="780"/>
      <c r="K650" s="781"/>
    </row>
    <row r="651" spans="1:11" s="425" customFormat="1" ht="25.5" x14ac:dyDescent="0.2">
      <c r="A651" s="2017"/>
      <c r="B651" s="460" t="s">
        <v>1768</v>
      </c>
      <c r="C651" s="456"/>
      <c r="D651" s="456"/>
      <c r="E651" s="591"/>
      <c r="F651" s="458" t="s">
        <v>1263</v>
      </c>
      <c r="G651" s="460" t="s">
        <v>70</v>
      </c>
      <c r="H651" s="767"/>
      <c r="I651" s="467">
        <v>30</v>
      </c>
      <c r="J651" s="780"/>
      <c r="K651" s="781"/>
    </row>
    <row r="652" spans="1:11" s="425" customFormat="1" ht="25.5" x14ac:dyDescent="0.2">
      <c r="A652" s="2017"/>
      <c r="B652" s="460" t="s">
        <v>1768</v>
      </c>
      <c r="C652" s="456"/>
      <c r="D652" s="456"/>
      <c r="E652" s="591"/>
      <c r="F652" s="458" t="s">
        <v>1264</v>
      </c>
      <c r="G652" s="460" t="s">
        <v>70</v>
      </c>
      <c r="H652" s="767"/>
      <c r="I652" s="467">
        <v>20</v>
      </c>
      <c r="J652" s="780"/>
      <c r="K652" s="781"/>
    </row>
    <row r="653" spans="1:11" s="425" customFormat="1" ht="25.5" x14ac:dyDescent="0.2">
      <c r="A653" s="2017"/>
      <c r="B653" s="460" t="s">
        <v>1768</v>
      </c>
      <c r="C653" s="456"/>
      <c r="D653" s="456"/>
      <c r="E653" s="591"/>
      <c r="F653" s="458" t="s">
        <v>1265</v>
      </c>
      <c r="G653" s="460" t="s">
        <v>70</v>
      </c>
      <c r="H653" s="767"/>
      <c r="I653" s="467">
        <v>10</v>
      </c>
      <c r="J653" s="780"/>
      <c r="K653" s="781"/>
    </row>
    <row r="654" spans="1:11" s="425" customFormat="1" ht="25.5" x14ac:dyDescent="0.2">
      <c r="A654" s="2017"/>
      <c r="B654" s="460" t="s">
        <v>1768</v>
      </c>
      <c r="C654" s="456"/>
      <c r="D654" s="456"/>
      <c r="E654" s="591"/>
      <c r="F654" s="458" t="s">
        <v>1266</v>
      </c>
      <c r="G654" s="460" t="s">
        <v>70</v>
      </c>
      <c r="H654" s="767"/>
      <c r="I654" s="467">
        <v>5</v>
      </c>
      <c r="J654" s="780"/>
      <c r="K654" s="781"/>
    </row>
    <row r="655" spans="1:11" s="425" customFormat="1" ht="25.5" x14ac:dyDescent="0.2">
      <c r="A655" s="2017"/>
      <c r="B655" s="460" t="s">
        <v>1768</v>
      </c>
      <c r="C655" s="456"/>
      <c r="D655" s="456"/>
      <c r="E655" s="591"/>
      <c r="F655" s="458" t="s">
        <v>1267</v>
      </c>
      <c r="G655" s="460" t="s">
        <v>70</v>
      </c>
      <c r="H655" s="767"/>
      <c r="I655" s="467">
        <v>10</v>
      </c>
      <c r="J655" s="780"/>
      <c r="K655" s="781"/>
    </row>
    <row r="656" spans="1:11" s="425" customFormat="1" ht="25.5" x14ac:dyDescent="0.2">
      <c r="A656" s="2017"/>
      <c r="B656" s="460" t="s">
        <v>1768</v>
      </c>
      <c r="C656" s="456"/>
      <c r="D656" s="456"/>
      <c r="E656" s="591"/>
      <c r="F656" s="458" t="s">
        <v>1268</v>
      </c>
      <c r="G656" s="460" t="s">
        <v>70</v>
      </c>
      <c r="H656" s="767"/>
      <c r="I656" s="467">
        <v>2</v>
      </c>
      <c r="J656" s="780"/>
      <c r="K656" s="781"/>
    </row>
    <row r="657" spans="1:11" s="425" customFormat="1" ht="38.25" x14ac:dyDescent="0.2">
      <c r="A657" s="2017"/>
      <c r="B657" s="460" t="s">
        <v>1768</v>
      </c>
      <c r="C657" s="456"/>
      <c r="D657" s="456"/>
      <c r="E657" s="591"/>
      <c r="F657" s="458" t="s">
        <v>1269</v>
      </c>
      <c r="G657" s="460" t="s">
        <v>70</v>
      </c>
      <c r="H657" s="767"/>
      <c r="I657" s="467">
        <v>2</v>
      </c>
      <c r="J657" s="780"/>
      <c r="K657" s="781"/>
    </row>
    <row r="658" spans="1:11" s="425" customFormat="1" ht="25.5" x14ac:dyDescent="0.2">
      <c r="A658" s="2017"/>
      <c r="B658" s="460" t="s">
        <v>1768</v>
      </c>
      <c r="C658" s="456"/>
      <c r="D658" s="456"/>
      <c r="E658" s="591"/>
      <c r="F658" s="458" t="s">
        <v>1270</v>
      </c>
      <c r="G658" s="460" t="s">
        <v>70</v>
      </c>
      <c r="H658" s="767"/>
      <c r="I658" s="467">
        <v>5</v>
      </c>
      <c r="J658" s="780"/>
      <c r="K658" s="781"/>
    </row>
    <row r="659" spans="1:11" s="425" customFormat="1" ht="38.25" x14ac:dyDescent="0.2">
      <c r="A659" s="2017"/>
      <c r="B659" s="460" t="s">
        <v>1768</v>
      </c>
      <c r="C659" s="456"/>
      <c r="D659" s="456"/>
      <c r="E659" s="591"/>
      <c r="F659" s="458" t="s">
        <v>1271</v>
      </c>
      <c r="G659" s="460" t="s">
        <v>70</v>
      </c>
      <c r="H659" s="767"/>
      <c r="I659" s="467">
        <v>1</v>
      </c>
      <c r="J659" s="780"/>
      <c r="K659" s="781"/>
    </row>
    <row r="660" spans="1:11" s="425" customFormat="1" ht="25.5" x14ac:dyDescent="0.2">
      <c r="A660" s="2017"/>
      <c r="B660" s="460" t="s">
        <v>1768</v>
      </c>
      <c r="C660" s="456"/>
      <c r="D660" s="456"/>
      <c r="E660" s="591"/>
      <c r="F660" s="458" t="s">
        <v>1272</v>
      </c>
      <c r="G660" s="460" t="s">
        <v>70</v>
      </c>
      <c r="H660" s="767"/>
      <c r="I660" s="467">
        <v>3</v>
      </c>
      <c r="J660" s="780"/>
      <c r="K660" s="781"/>
    </row>
    <row r="661" spans="1:11" s="425" customFormat="1" ht="25.5" x14ac:dyDescent="0.2">
      <c r="A661" s="2017"/>
      <c r="B661" s="460" t="s">
        <v>1768</v>
      </c>
      <c r="C661" s="456"/>
      <c r="D661" s="456"/>
      <c r="E661" s="591"/>
      <c r="F661" s="458" t="s">
        <v>1273</v>
      </c>
      <c r="G661" s="460" t="s">
        <v>70</v>
      </c>
      <c r="H661" s="767"/>
      <c r="I661" s="467">
        <v>2</v>
      </c>
      <c r="J661" s="780"/>
      <c r="K661" s="781"/>
    </row>
    <row r="662" spans="1:11" s="425" customFormat="1" ht="25.5" x14ac:dyDescent="0.2">
      <c r="A662" s="2017"/>
      <c r="B662" s="460" t="s">
        <v>1768</v>
      </c>
      <c r="C662" s="456"/>
      <c r="D662" s="456"/>
      <c r="E662" s="591"/>
      <c r="F662" s="458" t="s">
        <v>1274</v>
      </c>
      <c r="G662" s="460" t="s">
        <v>70</v>
      </c>
      <c r="H662" s="767"/>
      <c r="I662" s="467">
        <v>2</v>
      </c>
      <c r="J662" s="780"/>
      <c r="K662" s="781"/>
    </row>
    <row r="663" spans="1:11" s="425" customFormat="1" ht="25.5" x14ac:dyDescent="0.2">
      <c r="A663" s="2017"/>
      <c r="B663" s="460" t="s">
        <v>1768</v>
      </c>
      <c r="C663" s="456"/>
      <c r="D663" s="456"/>
      <c r="E663" s="591"/>
      <c r="F663" s="458" t="s">
        <v>1275</v>
      </c>
      <c r="G663" s="460" t="s">
        <v>70</v>
      </c>
      <c r="H663" s="767"/>
      <c r="I663" s="467">
        <v>2</v>
      </c>
      <c r="J663" s="780"/>
      <c r="K663" s="781"/>
    </row>
    <row r="664" spans="1:11" s="425" customFormat="1" ht="25.5" x14ac:dyDescent="0.2">
      <c r="A664" s="2017"/>
      <c r="B664" s="460" t="s">
        <v>1768</v>
      </c>
      <c r="C664" s="456"/>
      <c r="D664" s="456"/>
      <c r="E664" s="591"/>
      <c r="F664" s="458" t="s">
        <v>1276</v>
      </c>
      <c r="G664" s="460" t="s">
        <v>70</v>
      </c>
      <c r="H664" s="767"/>
      <c r="I664" s="467">
        <v>2</v>
      </c>
      <c r="J664" s="780"/>
      <c r="K664" s="781"/>
    </row>
    <row r="665" spans="1:11" s="425" customFormat="1" ht="25.5" x14ac:dyDescent="0.2">
      <c r="A665" s="2017"/>
      <c r="B665" s="460" t="s">
        <v>1768</v>
      </c>
      <c r="C665" s="456"/>
      <c r="D665" s="456"/>
      <c r="E665" s="591"/>
      <c r="F665" s="458" t="s">
        <v>1277</v>
      </c>
      <c r="G665" s="460" t="s">
        <v>70</v>
      </c>
      <c r="H665" s="767"/>
      <c r="I665" s="467">
        <v>2</v>
      </c>
      <c r="J665" s="780"/>
      <c r="K665" s="781"/>
    </row>
    <row r="666" spans="1:11" s="425" customFormat="1" ht="25.5" x14ac:dyDescent="0.2">
      <c r="A666" s="2017"/>
      <c r="B666" s="460" t="s">
        <v>1768</v>
      </c>
      <c r="C666" s="456"/>
      <c r="D666" s="456"/>
      <c r="E666" s="591"/>
      <c r="F666" s="458" t="s">
        <v>1278</v>
      </c>
      <c r="G666" s="460" t="s">
        <v>70</v>
      </c>
      <c r="H666" s="767"/>
      <c r="I666" s="467">
        <v>2</v>
      </c>
      <c r="J666" s="780"/>
      <c r="K666" s="781"/>
    </row>
    <row r="667" spans="1:11" s="425" customFormat="1" ht="25.5" x14ac:dyDescent="0.2">
      <c r="A667" s="2017"/>
      <c r="B667" s="460" t="s">
        <v>1768</v>
      </c>
      <c r="C667" s="456"/>
      <c r="D667" s="456"/>
      <c r="E667" s="591"/>
      <c r="F667" s="458" t="s">
        <v>1279</v>
      </c>
      <c r="G667" s="460" t="s">
        <v>70</v>
      </c>
      <c r="H667" s="767"/>
      <c r="I667" s="467">
        <v>2</v>
      </c>
      <c r="J667" s="780"/>
      <c r="K667" s="781"/>
    </row>
    <row r="668" spans="1:11" s="425" customFormat="1" ht="25.5" x14ac:dyDescent="0.2">
      <c r="A668" s="2017"/>
      <c r="B668" s="460" t="s">
        <v>1768</v>
      </c>
      <c r="C668" s="456"/>
      <c r="D668" s="456"/>
      <c r="E668" s="591"/>
      <c r="F668" s="458" t="s">
        <v>1280</v>
      </c>
      <c r="G668" s="460" t="s">
        <v>70</v>
      </c>
      <c r="H668" s="767"/>
      <c r="I668" s="467">
        <v>2</v>
      </c>
      <c r="J668" s="780"/>
      <c r="K668" s="781"/>
    </row>
    <row r="669" spans="1:11" s="425" customFormat="1" ht="25.5" x14ac:dyDescent="0.2">
      <c r="A669" s="2017"/>
      <c r="B669" s="460" t="s">
        <v>1768</v>
      </c>
      <c r="C669" s="456"/>
      <c r="D669" s="456"/>
      <c r="E669" s="591"/>
      <c r="F669" s="458" t="s">
        <v>1281</v>
      </c>
      <c r="G669" s="460" t="s">
        <v>70</v>
      </c>
      <c r="H669" s="767"/>
      <c r="I669" s="467">
        <v>2</v>
      </c>
      <c r="J669" s="780"/>
      <c r="K669" s="781"/>
    </row>
    <row r="670" spans="1:11" s="425" customFormat="1" ht="25.5" x14ac:dyDescent="0.2">
      <c r="A670" s="2017"/>
      <c r="B670" s="460" t="s">
        <v>1768</v>
      </c>
      <c r="C670" s="456"/>
      <c r="D670" s="456"/>
      <c r="E670" s="591"/>
      <c r="F670" s="458" t="s">
        <v>1282</v>
      </c>
      <c r="G670" s="460" t="s">
        <v>70</v>
      </c>
      <c r="H670" s="767"/>
      <c r="I670" s="467">
        <v>2</v>
      </c>
      <c r="J670" s="780"/>
      <c r="K670" s="781"/>
    </row>
    <row r="671" spans="1:11" s="425" customFormat="1" ht="25.5" x14ac:dyDescent="0.2">
      <c r="A671" s="2017"/>
      <c r="B671" s="460" t="s">
        <v>1768</v>
      </c>
      <c r="C671" s="456"/>
      <c r="D671" s="456"/>
      <c r="E671" s="591"/>
      <c r="F671" s="458" t="s">
        <v>1283</v>
      </c>
      <c r="G671" s="460" t="s">
        <v>70</v>
      </c>
      <c r="H671" s="767"/>
      <c r="I671" s="467">
        <v>2</v>
      </c>
      <c r="J671" s="780"/>
      <c r="K671" s="781"/>
    </row>
    <row r="672" spans="1:11" s="425" customFormat="1" ht="25.5" x14ac:dyDescent="0.2">
      <c r="A672" s="2017"/>
      <c r="B672" s="460" t="s">
        <v>1768</v>
      </c>
      <c r="C672" s="456"/>
      <c r="D672" s="456"/>
      <c r="E672" s="591"/>
      <c r="F672" s="458" t="s">
        <v>1284</v>
      </c>
      <c r="G672" s="460" t="s">
        <v>70</v>
      </c>
      <c r="H672" s="767"/>
      <c r="I672" s="467">
        <v>2</v>
      </c>
      <c r="J672" s="780"/>
      <c r="K672" s="781"/>
    </row>
    <row r="673" spans="1:11" s="425" customFormat="1" ht="25.5" x14ac:dyDescent="0.2">
      <c r="A673" s="2017"/>
      <c r="B673" s="460" t="s">
        <v>1768</v>
      </c>
      <c r="C673" s="456"/>
      <c r="D673" s="456"/>
      <c r="E673" s="591"/>
      <c r="F673" s="458" t="s">
        <v>1285</v>
      </c>
      <c r="G673" s="460" t="s">
        <v>70</v>
      </c>
      <c r="H673" s="767"/>
      <c r="I673" s="467">
        <v>2</v>
      </c>
      <c r="J673" s="780"/>
      <c r="K673" s="781"/>
    </row>
    <row r="674" spans="1:11" s="425" customFormat="1" ht="25.5" x14ac:dyDescent="0.2">
      <c r="A674" s="2017"/>
      <c r="B674" s="460" t="s">
        <v>1768</v>
      </c>
      <c r="C674" s="456"/>
      <c r="D674" s="456"/>
      <c r="E674" s="591"/>
      <c r="F674" s="458" t="s">
        <v>1286</v>
      </c>
      <c r="G674" s="460" t="s">
        <v>70</v>
      </c>
      <c r="H674" s="767"/>
      <c r="I674" s="467">
        <v>2</v>
      </c>
      <c r="J674" s="780"/>
      <c r="K674" s="781"/>
    </row>
    <row r="675" spans="1:11" s="425" customFormat="1" ht="25.5" x14ac:dyDescent="0.2">
      <c r="A675" s="2017"/>
      <c r="B675" s="460" t="s">
        <v>1768</v>
      </c>
      <c r="C675" s="456"/>
      <c r="D675" s="456"/>
      <c r="E675" s="591"/>
      <c r="F675" s="458" t="s">
        <v>1287</v>
      </c>
      <c r="G675" s="460" t="s">
        <v>70</v>
      </c>
      <c r="H675" s="767"/>
      <c r="I675" s="467">
        <v>2</v>
      </c>
      <c r="J675" s="780"/>
      <c r="K675" s="781"/>
    </row>
    <row r="676" spans="1:11" s="425" customFormat="1" ht="25.5" x14ac:dyDescent="0.2">
      <c r="A676" s="2017"/>
      <c r="B676" s="460" t="s">
        <v>1768</v>
      </c>
      <c r="C676" s="456"/>
      <c r="D676" s="456"/>
      <c r="E676" s="591"/>
      <c r="F676" s="458" t="s">
        <v>1288</v>
      </c>
      <c r="G676" s="460" t="s">
        <v>70</v>
      </c>
      <c r="H676" s="767"/>
      <c r="I676" s="467">
        <v>2</v>
      </c>
      <c r="J676" s="780"/>
      <c r="K676" s="781"/>
    </row>
    <row r="677" spans="1:11" s="425" customFormat="1" ht="25.5" x14ac:dyDescent="0.2">
      <c r="A677" s="2017"/>
      <c r="B677" s="460" t="s">
        <v>1768</v>
      </c>
      <c r="C677" s="456"/>
      <c r="D677" s="456"/>
      <c r="E677" s="591"/>
      <c r="F677" s="458" t="s">
        <v>1274</v>
      </c>
      <c r="G677" s="460" t="s">
        <v>70</v>
      </c>
      <c r="H677" s="767"/>
      <c r="I677" s="467">
        <v>2</v>
      </c>
      <c r="J677" s="780"/>
      <c r="K677" s="781"/>
    </row>
    <row r="678" spans="1:11" s="425" customFormat="1" ht="25.5" x14ac:dyDescent="0.2">
      <c r="A678" s="2017"/>
      <c r="B678" s="460" t="s">
        <v>1768</v>
      </c>
      <c r="C678" s="456"/>
      <c r="D678" s="456"/>
      <c r="E678" s="591"/>
      <c r="F678" s="458" t="s">
        <v>1289</v>
      </c>
      <c r="G678" s="460" t="s">
        <v>70</v>
      </c>
      <c r="H678" s="767"/>
      <c r="I678" s="467">
        <v>2</v>
      </c>
      <c r="J678" s="780"/>
      <c r="K678" s="781"/>
    </row>
    <row r="679" spans="1:11" s="425" customFormat="1" ht="25.5" x14ac:dyDescent="0.2">
      <c r="A679" s="2017"/>
      <c r="B679" s="460" t="s">
        <v>1768</v>
      </c>
      <c r="C679" s="456"/>
      <c r="D679" s="456"/>
      <c r="E679" s="591"/>
      <c r="F679" s="458" t="s">
        <v>1289</v>
      </c>
      <c r="G679" s="460" t="s">
        <v>70</v>
      </c>
      <c r="H679" s="767"/>
      <c r="I679" s="467">
        <v>2</v>
      </c>
      <c r="J679" s="780"/>
      <c r="K679" s="781"/>
    </row>
    <row r="680" spans="1:11" s="425" customFormat="1" ht="25.5" x14ac:dyDescent="0.2">
      <c r="A680" s="2017"/>
      <c r="B680" s="460" t="s">
        <v>1768</v>
      </c>
      <c r="C680" s="456"/>
      <c r="D680" s="456"/>
      <c r="E680" s="591"/>
      <c r="F680" s="458" t="s">
        <v>1289</v>
      </c>
      <c r="G680" s="460" t="s">
        <v>70</v>
      </c>
      <c r="H680" s="767"/>
      <c r="I680" s="467">
        <v>2</v>
      </c>
      <c r="J680" s="780"/>
      <c r="K680" s="781"/>
    </row>
    <row r="681" spans="1:11" s="425" customFormat="1" ht="25.5" x14ac:dyDescent="0.2">
      <c r="A681" s="2017"/>
      <c r="B681" s="460" t="s">
        <v>1768</v>
      </c>
      <c r="C681" s="456"/>
      <c r="D681" s="456"/>
      <c r="E681" s="591"/>
      <c r="F681" s="458" t="s">
        <v>1289</v>
      </c>
      <c r="G681" s="460" t="s">
        <v>70</v>
      </c>
      <c r="H681" s="767"/>
      <c r="I681" s="467">
        <v>2</v>
      </c>
      <c r="J681" s="780"/>
      <c r="K681" s="781"/>
    </row>
    <row r="682" spans="1:11" s="425" customFormat="1" ht="25.5" x14ac:dyDescent="0.2">
      <c r="A682" s="2017"/>
      <c r="B682" s="460" t="s">
        <v>1768</v>
      </c>
      <c r="C682" s="456"/>
      <c r="D682" s="456"/>
      <c r="E682" s="591"/>
      <c r="F682" s="458" t="s">
        <v>1289</v>
      </c>
      <c r="G682" s="460" t="s">
        <v>70</v>
      </c>
      <c r="H682" s="767"/>
      <c r="I682" s="467">
        <v>2</v>
      </c>
      <c r="J682" s="780"/>
      <c r="K682" s="781"/>
    </row>
    <row r="683" spans="1:11" s="425" customFormat="1" ht="12.75" x14ac:dyDescent="0.2">
      <c r="A683" s="2017"/>
      <c r="B683" s="460" t="s">
        <v>1768</v>
      </c>
      <c r="C683" s="456"/>
      <c r="D683" s="456"/>
      <c r="E683" s="591"/>
      <c r="F683" s="458" t="s">
        <v>1290</v>
      </c>
      <c r="G683" s="460" t="s">
        <v>70</v>
      </c>
      <c r="H683" s="767"/>
      <c r="I683" s="467">
        <v>30</v>
      </c>
      <c r="J683" s="780"/>
      <c r="K683" s="781"/>
    </row>
    <row r="684" spans="1:11" s="425" customFormat="1" ht="25.5" x14ac:dyDescent="0.2">
      <c r="A684" s="2017"/>
      <c r="B684" s="460" t="s">
        <v>1768</v>
      </c>
      <c r="C684" s="456"/>
      <c r="D684" s="456"/>
      <c r="E684" s="591"/>
      <c r="F684" s="458" t="s">
        <v>1291</v>
      </c>
      <c r="G684" s="460" t="s">
        <v>70</v>
      </c>
      <c r="H684" s="767"/>
      <c r="I684" s="467">
        <v>6</v>
      </c>
      <c r="J684" s="780"/>
      <c r="K684" s="781"/>
    </row>
    <row r="685" spans="1:11" s="425" customFormat="1" ht="25.5" x14ac:dyDescent="0.2">
      <c r="A685" s="2017"/>
      <c r="B685" s="460" t="s">
        <v>1768</v>
      </c>
      <c r="C685" s="456"/>
      <c r="D685" s="456"/>
      <c r="E685" s="591"/>
      <c r="F685" s="458" t="s">
        <v>1292</v>
      </c>
      <c r="G685" s="460" t="s">
        <v>70</v>
      </c>
      <c r="H685" s="767"/>
      <c r="I685" s="467">
        <v>2</v>
      </c>
      <c r="J685" s="780"/>
      <c r="K685" s="781"/>
    </row>
    <row r="686" spans="1:11" s="425" customFormat="1" ht="25.5" x14ac:dyDescent="0.2">
      <c r="A686" s="2017"/>
      <c r="B686" s="460" t="s">
        <v>1768</v>
      </c>
      <c r="C686" s="456"/>
      <c r="D686" s="456"/>
      <c r="E686" s="591"/>
      <c r="F686" s="458" t="s">
        <v>1293</v>
      </c>
      <c r="G686" s="460" t="s">
        <v>70</v>
      </c>
      <c r="H686" s="767"/>
      <c r="I686" s="467">
        <v>5</v>
      </c>
      <c r="J686" s="780"/>
      <c r="K686" s="781"/>
    </row>
    <row r="687" spans="1:11" s="425" customFormat="1" ht="25.5" x14ac:dyDescent="0.2">
      <c r="A687" s="2017"/>
      <c r="B687" s="460" t="s">
        <v>1768</v>
      </c>
      <c r="C687" s="456"/>
      <c r="D687" s="456"/>
      <c r="E687" s="591"/>
      <c r="F687" s="458" t="s">
        <v>1294</v>
      </c>
      <c r="G687" s="460" t="s">
        <v>70</v>
      </c>
      <c r="H687" s="767"/>
      <c r="I687" s="467">
        <v>15</v>
      </c>
      <c r="J687" s="780"/>
      <c r="K687" s="781"/>
    </row>
    <row r="688" spans="1:11" s="425" customFormat="1" ht="25.5" x14ac:dyDescent="0.2">
      <c r="A688" s="2017"/>
      <c r="B688" s="460" t="s">
        <v>1768</v>
      </c>
      <c r="C688" s="456"/>
      <c r="D688" s="456"/>
      <c r="E688" s="591"/>
      <c r="F688" s="458" t="s">
        <v>1295</v>
      </c>
      <c r="G688" s="460" t="s">
        <v>70</v>
      </c>
      <c r="H688" s="767"/>
      <c r="I688" s="467">
        <v>5</v>
      </c>
      <c r="J688" s="780"/>
      <c r="K688" s="781"/>
    </row>
    <row r="689" spans="1:11" s="425" customFormat="1" ht="25.5" x14ac:dyDescent="0.2">
      <c r="A689" s="2017"/>
      <c r="B689" s="460" t="s">
        <v>1768</v>
      </c>
      <c r="C689" s="456"/>
      <c r="D689" s="456"/>
      <c r="E689" s="591"/>
      <c r="F689" s="458" t="s">
        <v>1296</v>
      </c>
      <c r="G689" s="460" t="s">
        <v>70</v>
      </c>
      <c r="H689" s="767"/>
      <c r="I689" s="467">
        <v>2</v>
      </c>
      <c r="J689" s="780"/>
      <c r="K689" s="781"/>
    </row>
    <row r="690" spans="1:11" s="425" customFormat="1" ht="25.5" x14ac:dyDescent="0.2">
      <c r="A690" s="2017"/>
      <c r="B690" s="460" t="s">
        <v>1768</v>
      </c>
      <c r="C690" s="456"/>
      <c r="D690" s="456"/>
      <c r="E690" s="591"/>
      <c r="F690" s="458" t="s">
        <v>1297</v>
      </c>
      <c r="G690" s="460" t="s">
        <v>70</v>
      </c>
      <c r="H690" s="767"/>
      <c r="I690" s="467">
        <v>4</v>
      </c>
      <c r="J690" s="780"/>
      <c r="K690" s="781"/>
    </row>
    <row r="691" spans="1:11" s="425" customFormat="1" ht="25.5" x14ac:dyDescent="0.2">
      <c r="A691" s="2017"/>
      <c r="B691" s="460" t="s">
        <v>1768</v>
      </c>
      <c r="C691" s="456"/>
      <c r="D691" s="456"/>
      <c r="E691" s="591"/>
      <c r="F691" s="458" t="s">
        <v>1298</v>
      </c>
      <c r="G691" s="460" t="s">
        <v>70</v>
      </c>
      <c r="H691" s="767"/>
      <c r="I691" s="467">
        <v>2</v>
      </c>
      <c r="J691" s="780"/>
      <c r="K691" s="781"/>
    </row>
    <row r="692" spans="1:11" s="425" customFormat="1" ht="25.5" x14ac:dyDescent="0.2">
      <c r="A692" s="2017"/>
      <c r="B692" s="460" t="s">
        <v>1768</v>
      </c>
      <c r="C692" s="456"/>
      <c r="D692" s="456"/>
      <c r="E692" s="591"/>
      <c r="F692" s="458" t="s">
        <v>1299</v>
      </c>
      <c r="G692" s="460" t="s">
        <v>70</v>
      </c>
      <c r="H692" s="767"/>
      <c r="I692" s="467">
        <v>3</v>
      </c>
      <c r="J692" s="780"/>
      <c r="K692" s="781"/>
    </row>
    <row r="693" spans="1:11" s="425" customFormat="1" ht="25.5" x14ac:dyDescent="0.2">
      <c r="A693" s="2017"/>
      <c r="B693" s="460" t="s">
        <v>1768</v>
      </c>
      <c r="C693" s="456"/>
      <c r="D693" s="456"/>
      <c r="E693" s="591"/>
      <c r="F693" s="458" t="s">
        <v>1300</v>
      </c>
      <c r="G693" s="460" t="s">
        <v>70</v>
      </c>
      <c r="H693" s="767"/>
      <c r="I693" s="467">
        <v>4</v>
      </c>
      <c r="J693" s="780"/>
      <c r="K693" s="781"/>
    </row>
    <row r="694" spans="1:11" s="425" customFormat="1" ht="25.5" x14ac:dyDescent="0.2">
      <c r="A694" s="2017"/>
      <c r="B694" s="460" t="s">
        <v>1768</v>
      </c>
      <c r="C694" s="456"/>
      <c r="D694" s="456"/>
      <c r="E694" s="591"/>
      <c r="F694" s="458" t="s">
        <v>1301</v>
      </c>
      <c r="G694" s="460" t="s">
        <v>70</v>
      </c>
      <c r="H694" s="767"/>
      <c r="I694" s="467">
        <v>4</v>
      </c>
      <c r="J694" s="780"/>
      <c r="K694" s="781"/>
    </row>
    <row r="695" spans="1:11" s="425" customFormat="1" ht="25.5" x14ac:dyDescent="0.2">
      <c r="A695" s="2017"/>
      <c r="B695" s="460" t="s">
        <v>1768</v>
      </c>
      <c r="C695" s="456"/>
      <c r="D695" s="456"/>
      <c r="E695" s="591"/>
      <c r="F695" s="458" t="s">
        <v>1302</v>
      </c>
      <c r="G695" s="460" t="s">
        <v>70</v>
      </c>
      <c r="H695" s="767"/>
      <c r="I695" s="467">
        <v>4</v>
      </c>
      <c r="J695" s="780"/>
      <c r="K695" s="781"/>
    </row>
    <row r="696" spans="1:11" s="425" customFormat="1" ht="25.5" x14ac:dyDescent="0.2">
      <c r="A696" s="2017"/>
      <c r="B696" s="460" t="s">
        <v>1768</v>
      </c>
      <c r="C696" s="456"/>
      <c r="D696" s="456"/>
      <c r="E696" s="591"/>
      <c r="F696" s="458" t="s">
        <v>1303</v>
      </c>
      <c r="G696" s="460" t="s">
        <v>70</v>
      </c>
      <c r="H696" s="767"/>
      <c r="I696" s="467">
        <v>5</v>
      </c>
      <c r="J696" s="780"/>
      <c r="K696" s="781"/>
    </row>
    <row r="697" spans="1:11" s="425" customFormat="1" ht="25.5" x14ac:dyDescent="0.2">
      <c r="A697" s="2017"/>
      <c r="B697" s="460" t="s">
        <v>1768</v>
      </c>
      <c r="C697" s="456"/>
      <c r="D697" s="456"/>
      <c r="E697" s="591"/>
      <c r="F697" s="458" t="s">
        <v>1304</v>
      </c>
      <c r="G697" s="460" t="s">
        <v>70</v>
      </c>
      <c r="H697" s="767"/>
      <c r="I697" s="467">
        <v>4</v>
      </c>
      <c r="J697" s="780"/>
      <c r="K697" s="781"/>
    </row>
    <row r="698" spans="1:11" s="425" customFormat="1" ht="25.5" x14ac:dyDescent="0.2">
      <c r="A698" s="2017"/>
      <c r="B698" s="460" t="s">
        <v>1768</v>
      </c>
      <c r="C698" s="456"/>
      <c r="D698" s="456"/>
      <c r="E698" s="591"/>
      <c r="F698" s="458" t="s">
        <v>1305</v>
      </c>
      <c r="G698" s="460" t="s">
        <v>70</v>
      </c>
      <c r="H698" s="767"/>
      <c r="I698" s="467">
        <v>5</v>
      </c>
      <c r="J698" s="780"/>
      <c r="K698" s="781"/>
    </row>
    <row r="699" spans="1:11" s="425" customFormat="1" ht="25.5" x14ac:dyDescent="0.2">
      <c r="A699" s="2017"/>
      <c r="B699" s="460" t="s">
        <v>1768</v>
      </c>
      <c r="C699" s="456"/>
      <c r="D699" s="456"/>
      <c r="E699" s="591"/>
      <c r="F699" s="458" t="s">
        <v>1306</v>
      </c>
      <c r="G699" s="460" t="s">
        <v>70</v>
      </c>
      <c r="H699" s="767"/>
      <c r="I699" s="467">
        <v>5</v>
      </c>
      <c r="J699" s="780"/>
      <c r="K699" s="781"/>
    </row>
    <row r="700" spans="1:11" s="425" customFormat="1" ht="25.5" x14ac:dyDescent="0.2">
      <c r="A700" s="2017"/>
      <c r="B700" s="460" t="s">
        <v>1768</v>
      </c>
      <c r="C700" s="456"/>
      <c r="D700" s="456"/>
      <c r="E700" s="591"/>
      <c r="F700" s="458" t="s">
        <v>1307</v>
      </c>
      <c r="G700" s="460" t="s">
        <v>70</v>
      </c>
      <c r="H700" s="767"/>
      <c r="I700" s="467">
        <v>5</v>
      </c>
      <c r="J700" s="780"/>
      <c r="K700" s="781"/>
    </row>
    <row r="701" spans="1:11" s="425" customFormat="1" ht="12.75" x14ac:dyDescent="0.2">
      <c r="A701" s="2017"/>
      <c r="B701" s="460" t="s">
        <v>1768</v>
      </c>
      <c r="C701" s="456"/>
      <c r="D701" s="456"/>
      <c r="E701" s="591"/>
      <c r="F701" s="458" t="s">
        <v>1308</v>
      </c>
      <c r="G701" s="460" t="s">
        <v>70</v>
      </c>
      <c r="H701" s="767"/>
      <c r="I701" s="467">
        <v>10</v>
      </c>
      <c r="J701" s="780"/>
      <c r="K701" s="781"/>
    </row>
    <row r="702" spans="1:11" s="425" customFormat="1" ht="12.75" x14ac:dyDescent="0.2">
      <c r="A702" s="2017"/>
      <c r="B702" s="460" t="s">
        <v>1768</v>
      </c>
      <c r="C702" s="456"/>
      <c r="D702" s="456"/>
      <c r="E702" s="591"/>
      <c r="F702" s="458" t="s">
        <v>1309</v>
      </c>
      <c r="G702" s="460" t="s">
        <v>70</v>
      </c>
      <c r="H702" s="767"/>
      <c r="I702" s="467">
        <v>5</v>
      </c>
      <c r="J702" s="780"/>
      <c r="K702" s="781"/>
    </row>
    <row r="703" spans="1:11" s="425" customFormat="1" ht="25.5" x14ac:dyDescent="0.2">
      <c r="A703" s="2017"/>
      <c r="B703" s="460" t="s">
        <v>1768</v>
      </c>
      <c r="C703" s="456"/>
      <c r="D703" s="456"/>
      <c r="E703" s="591"/>
      <c r="F703" s="458" t="s">
        <v>1310</v>
      </c>
      <c r="G703" s="460" t="s">
        <v>70</v>
      </c>
      <c r="H703" s="767"/>
      <c r="I703" s="467">
        <v>4</v>
      </c>
      <c r="J703" s="780"/>
      <c r="K703" s="781"/>
    </row>
    <row r="704" spans="1:11" s="425" customFormat="1" ht="25.5" x14ac:dyDescent="0.2">
      <c r="A704" s="2017"/>
      <c r="B704" s="460" t="s">
        <v>1768</v>
      </c>
      <c r="C704" s="456"/>
      <c r="D704" s="456"/>
      <c r="E704" s="591"/>
      <c r="F704" s="458" t="s">
        <v>1311</v>
      </c>
      <c r="G704" s="460" t="s">
        <v>70</v>
      </c>
      <c r="H704" s="767"/>
      <c r="I704" s="467">
        <v>4</v>
      </c>
      <c r="J704" s="780"/>
      <c r="K704" s="781"/>
    </row>
    <row r="705" spans="1:11" s="425" customFormat="1" ht="25.5" x14ac:dyDescent="0.2">
      <c r="A705" s="2017"/>
      <c r="B705" s="460" t="s">
        <v>1768</v>
      </c>
      <c r="C705" s="456"/>
      <c r="D705" s="456"/>
      <c r="E705" s="591"/>
      <c r="F705" s="458" t="s">
        <v>1312</v>
      </c>
      <c r="G705" s="460" t="s">
        <v>70</v>
      </c>
      <c r="H705" s="767"/>
      <c r="I705" s="467">
        <v>5</v>
      </c>
      <c r="J705" s="780"/>
      <c r="K705" s="781"/>
    </row>
    <row r="706" spans="1:11" s="425" customFormat="1" ht="12.75" x14ac:dyDescent="0.2">
      <c r="A706" s="2017"/>
      <c r="B706" s="460" t="s">
        <v>1768</v>
      </c>
      <c r="C706" s="456"/>
      <c r="D706" s="456"/>
      <c r="E706" s="591"/>
      <c r="F706" s="458" t="s">
        <v>1313</v>
      </c>
      <c r="G706" s="460" t="s">
        <v>70</v>
      </c>
      <c r="H706" s="767"/>
      <c r="I706" s="467">
        <v>5</v>
      </c>
      <c r="J706" s="780"/>
      <c r="K706" s="781"/>
    </row>
    <row r="707" spans="1:11" s="425" customFormat="1" ht="12.75" x14ac:dyDescent="0.2">
      <c r="A707" s="2017"/>
      <c r="B707" s="460" t="s">
        <v>1768</v>
      </c>
      <c r="C707" s="456"/>
      <c r="D707" s="456"/>
      <c r="E707" s="591"/>
      <c r="F707" s="458" t="s">
        <v>1314</v>
      </c>
      <c r="G707" s="460" t="s">
        <v>70</v>
      </c>
      <c r="H707" s="767"/>
      <c r="I707" s="467">
        <v>5</v>
      </c>
      <c r="J707" s="780"/>
      <c r="K707" s="781"/>
    </row>
    <row r="708" spans="1:11" s="425" customFormat="1" ht="38.25" x14ac:dyDescent="0.2">
      <c r="A708" s="2017"/>
      <c r="B708" s="460" t="s">
        <v>1768</v>
      </c>
      <c r="C708" s="456"/>
      <c r="D708" s="456"/>
      <c r="E708" s="591"/>
      <c r="F708" s="458" t="s">
        <v>1315</v>
      </c>
      <c r="G708" s="460" t="s">
        <v>70</v>
      </c>
      <c r="H708" s="767"/>
      <c r="I708" s="467">
        <v>12</v>
      </c>
      <c r="J708" s="780"/>
      <c r="K708" s="781"/>
    </row>
    <row r="709" spans="1:11" s="425" customFormat="1" ht="25.5" x14ac:dyDescent="0.2">
      <c r="A709" s="2017"/>
      <c r="B709" s="460" t="s">
        <v>1768</v>
      </c>
      <c r="C709" s="456"/>
      <c r="D709" s="456"/>
      <c r="E709" s="591"/>
      <c r="F709" s="458" t="s">
        <v>1316</v>
      </c>
      <c r="G709" s="460" t="s">
        <v>70</v>
      </c>
      <c r="H709" s="767"/>
      <c r="I709" s="467">
        <v>2</v>
      </c>
      <c r="J709" s="780"/>
      <c r="K709" s="781"/>
    </row>
    <row r="710" spans="1:11" s="425" customFormat="1" ht="25.5" x14ac:dyDescent="0.2">
      <c r="A710" s="2017"/>
      <c r="B710" s="460" t="s">
        <v>1768</v>
      </c>
      <c r="C710" s="456"/>
      <c r="D710" s="456"/>
      <c r="E710" s="591"/>
      <c r="F710" s="458" t="s">
        <v>1317</v>
      </c>
      <c r="G710" s="460" t="s">
        <v>70</v>
      </c>
      <c r="H710" s="767"/>
      <c r="I710" s="467">
        <v>1</v>
      </c>
      <c r="J710" s="780"/>
      <c r="K710" s="781"/>
    </row>
    <row r="711" spans="1:11" s="425" customFormat="1" ht="25.5" x14ac:dyDescent="0.2">
      <c r="A711" s="2017"/>
      <c r="B711" s="460" t="s">
        <v>1768</v>
      </c>
      <c r="C711" s="456"/>
      <c r="D711" s="456"/>
      <c r="E711" s="591"/>
      <c r="F711" s="458" t="s">
        <v>1318</v>
      </c>
      <c r="G711" s="460" t="s">
        <v>70</v>
      </c>
      <c r="H711" s="767"/>
      <c r="I711" s="467">
        <v>4</v>
      </c>
      <c r="J711" s="780"/>
      <c r="K711" s="781"/>
    </row>
    <row r="712" spans="1:11" s="425" customFormat="1" ht="25.5" x14ac:dyDescent="0.2">
      <c r="A712" s="2017"/>
      <c r="B712" s="460" t="s">
        <v>1768</v>
      </c>
      <c r="C712" s="456"/>
      <c r="D712" s="456"/>
      <c r="E712" s="591"/>
      <c r="F712" s="458" t="s">
        <v>1319</v>
      </c>
      <c r="G712" s="460" t="s">
        <v>70</v>
      </c>
      <c r="H712" s="767"/>
      <c r="I712" s="467">
        <v>5</v>
      </c>
      <c r="J712" s="780"/>
      <c r="K712" s="781"/>
    </row>
    <row r="713" spans="1:11" s="425" customFormat="1" ht="38.25" x14ac:dyDescent="0.2">
      <c r="A713" s="2017"/>
      <c r="B713" s="460" t="s">
        <v>1768</v>
      </c>
      <c r="C713" s="456"/>
      <c r="D713" s="456"/>
      <c r="E713" s="591"/>
      <c r="F713" s="458" t="s">
        <v>1184</v>
      </c>
      <c r="G713" s="460" t="s">
        <v>70</v>
      </c>
      <c r="H713" s="767"/>
      <c r="I713" s="467">
        <v>5</v>
      </c>
      <c r="J713" s="780"/>
      <c r="K713" s="781"/>
    </row>
    <row r="714" spans="1:11" s="425" customFormat="1" ht="12.75" x14ac:dyDescent="0.2">
      <c r="A714" s="2017"/>
      <c r="B714" s="460" t="s">
        <v>1768</v>
      </c>
      <c r="C714" s="456"/>
      <c r="D714" s="456"/>
      <c r="E714" s="591"/>
      <c r="F714" s="458" t="s">
        <v>1189</v>
      </c>
      <c r="G714" s="460" t="s">
        <v>70</v>
      </c>
      <c r="H714" s="767"/>
      <c r="I714" s="467">
        <v>1</v>
      </c>
      <c r="J714" s="780"/>
      <c r="K714" s="781"/>
    </row>
    <row r="715" spans="1:11" s="425" customFormat="1" ht="25.5" x14ac:dyDescent="0.2">
      <c r="A715" s="2017"/>
      <c r="B715" s="460" t="s">
        <v>1768</v>
      </c>
      <c r="C715" s="456"/>
      <c r="D715" s="456"/>
      <c r="E715" s="591"/>
      <c r="F715" s="458" t="s">
        <v>1190</v>
      </c>
      <c r="G715" s="460" t="s">
        <v>70</v>
      </c>
      <c r="H715" s="767"/>
      <c r="I715" s="467">
        <v>10</v>
      </c>
      <c r="J715" s="780"/>
      <c r="K715" s="781"/>
    </row>
    <row r="716" spans="1:11" s="425" customFormat="1" ht="12.75" x14ac:dyDescent="0.2">
      <c r="A716" s="2017"/>
      <c r="B716" s="460" t="s">
        <v>1768</v>
      </c>
      <c r="C716" s="456"/>
      <c r="D716" s="456"/>
      <c r="E716" s="591"/>
      <c r="F716" s="458" t="s">
        <v>1197</v>
      </c>
      <c r="G716" s="460" t="s">
        <v>70</v>
      </c>
      <c r="H716" s="767"/>
      <c r="I716" s="467">
        <v>1</v>
      </c>
      <c r="J716" s="780"/>
      <c r="K716" s="781"/>
    </row>
    <row r="717" spans="1:11" s="425" customFormat="1" ht="25.5" x14ac:dyDescent="0.2">
      <c r="A717" s="2017"/>
      <c r="B717" s="460" t="s">
        <v>1768</v>
      </c>
      <c r="C717" s="456"/>
      <c r="D717" s="456"/>
      <c r="E717" s="591"/>
      <c r="F717" s="458" t="s">
        <v>1200</v>
      </c>
      <c r="G717" s="460" t="s">
        <v>70</v>
      </c>
      <c r="H717" s="767"/>
      <c r="I717" s="467">
        <v>1</v>
      </c>
      <c r="J717" s="780"/>
      <c r="K717" s="781"/>
    </row>
    <row r="718" spans="1:11" s="425" customFormat="1" ht="25.5" x14ac:dyDescent="0.2">
      <c r="A718" s="2017"/>
      <c r="B718" s="460" t="s">
        <v>1768</v>
      </c>
      <c r="C718" s="456"/>
      <c r="D718" s="456"/>
      <c r="E718" s="591"/>
      <c r="F718" s="458" t="s">
        <v>1205</v>
      </c>
      <c r="G718" s="460" t="s">
        <v>70</v>
      </c>
      <c r="H718" s="767"/>
      <c r="I718" s="467">
        <v>1</v>
      </c>
      <c r="J718" s="780"/>
      <c r="K718" s="781"/>
    </row>
    <row r="719" spans="1:11" s="425" customFormat="1" ht="25.5" x14ac:dyDescent="0.2">
      <c r="A719" s="2017"/>
      <c r="B719" s="460" t="s">
        <v>1768</v>
      </c>
      <c r="C719" s="456"/>
      <c r="D719" s="456"/>
      <c r="E719" s="591"/>
      <c r="F719" s="458" t="s">
        <v>1219</v>
      </c>
      <c r="G719" s="460" t="s">
        <v>70</v>
      </c>
      <c r="H719" s="767"/>
      <c r="I719" s="467">
        <v>4</v>
      </c>
      <c r="J719" s="780"/>
      <c r="K719" s="781"/>
    </row>
    <row r="720" spans="1:11" s="425" customFormat="1" ht="25.5" x14ac:dyDescent="0.2">
      <c r="A720" s="2017"/>
      <c r="B720" s="460" t="s">
        <v>1768</v>
      </c>
      <c r="C720" s="456"/>
      <c r="D720" s="456"/>
      <c r="E720" s="591"/>
      <c r="F720" s="458" t="s">
        <v>1320</v>
      </c>
      <c r="G720" s="460" t="s">
        <v>70</v>
      </c>
      <c r="H720" s="767"/>
      <c r="I720" s="467">
        <v>1</v>
      </c>
      <c r="J720" s="780"/>
      <c r="K720" s="781"/>
    </row>
    <row r="721" spans="1:11" s="425" customFormat="1" ht="25.5" x14ac:dyDescent="0.2">
      <c r="A721" s="2017"/>
      <c r="B721" s="460" t="s">
        <v>1768</v>
      </c>
      <c r="C721" s="456"/>
      <c r="D721" s="456"/>
      <c r="E721" s="591"/>
      <c r="F721" s="458" t="s">
        <v>1321</v>
      </c>
      <c r="G721" s="460" t="s">
        <v>70</v>
      </c>
      <c r="H721" s="767"/>
      <c r="I721" s="467">
        <v>1</v>
      </c>
      <c r="J721" s="780"/>
      <c r="K721" s="781"/>
    </row>
    <row r="722" spans="1:11" s="425" customFormat="1" ht="25.5" x14ac:dyDescent="0.2">
      <c r="A722" s="2017"/>
      <c r="B722" s="460" t="s">
        <v>1768</v>
      </c>
      <c r="C722" s="456"/>
      <c r="D722" s="456"/>
      <c r="E722" s="591"/>
      <c r="F722" s="458" t="s">
        <v>1322</v>
      </c>
      <c r="G722" s="460" t="s">
        <v>70</v>
      </c>
      <c r="H722" s="767"/>
      <c r="I722" s="467">
        <v>3</v>
      </c>
      <c r="J722" s="780"/>
      <c r="K722" s="781"/>
    </row>
    <row r="723" spans="1:11" s="425" customFormat="1" ht="25.5" x14ac:dyDescent="0.2">
      <c r="A723" s="2017"/>
      <c r="B723" s="460" t="s">
        <v>1768</v>
      </c>
      <c r="C723" s="456"/>
      <c r="D723" s="456"/>
      <c r="E723" s="591"/>
      <c r="F723" s="458" t="s">
        <v>1323</v>
      </c>
      <c r="G723" s="460" t="s">
        <v>70</v>
      </c>
      <c r="H723" s="767"/>
      <c r="I723" s="467">
        <v>1</v>
      </c>
      <c r="J723" s="780"/>
      <c r="K723" s="781"/>
    </row>
    <row r="724" spans="1:11" s="425" customFormat="1" ht="12.75" x14ac:dyDescent="0.2">
      <c r="A724" s="2017"/>
      <c r="B724" s="460" t="s">
        <v>1768</v>
      </c>
      <c r="C724" s="456"/>
      <c r="D724" s="456"/>
      <c r="E724" s="591"/>
      <c r="F724" s="458" t="s">
        <v>1324</v>
      </c>
      <c r="G724" s="460" t="s">
        <v>70</v>
      </c>
      <c r="H724" s="767"/>
      <c r="I724" s="467">
        <v>1</v>
      </c>
      <c r="J724" s="780"/>
      <c r="K724" s="781"/>
    </row>
    <row r="725" spans="1:11" s="425" customFormat="1" ht="12.75" x14ac:dyDescent="0.2">
      <c r="A725" s="2017"/>
      <c r="B725" s="460" t="s">
        <v>1768</v>
      </c>
      <c r="C725" s="456"/>
      <c r="D725" s="456"/>
      <c r="E725" s="591"/>
      <c r="F725" s="458" t="s">
        <v>1325</v>
      </c>
      <c r="G725" s="460" t="s">
        <v>70</v>
      </c>
      <c r="H725" s="767"/>
      <c r="I725" s="467">
        <v>3</v>
      </c>
      <c r="J725" s="780"/>
      <c r="K725" s="781"/>
    </row>
    <row r="726" spans="1:11" s="425" customFormat="1" ht="12.75" x14ac:dyDescent="0.2">
      <c r="A726" s="2017"/>
      <c r="B726" s="460" t="s">
        <v>1768</v>
      </c>
      <c r="C726" s="456"/>
      <c r="D726" s="456"/>
      <c r="E726" s="591"/>
      <c r="F726" s="458" t="s">
        <v>1326</v>
      </c>
      <c r="G726" s="460" t="s">
        <v>70</v>
      </c>
      <c r="H726" s="767"/>
      <c r="I726" s="467">
        <v>1</v>
      </c>
      <c r="J726" s="780"/>
      <c r="K726" s="781"/>
    </row>
    <row r="727" spans="1:11" s="425" customFormat="1" ht="12.75" x14ac:dyDescent="0.2">
      <c r="A727" s="2017"/>
      <c r="B727" s="460" t="s">
        <v>1768</v>
      </c>
      <c r="C727" s="456"/>
      <c r="D727" s="456"/>
      <c r="E727" s="591"/>
      <c r="F727" s="458" t="s">
        <v>1327</v>
      </c>
      <c r="G727" s="460" t="s">
        <v>70</v>
      </c>
      <c r="H727" s="767"/>
      <c r="I727" s="467">
        <v>1</v>
      </c>
      <c r="J727" s="780"/>
      <c r="K727" s="781"/>
    </row>
    <row r="728" spans="1:11" s="425" customFormat="1" ht="12.75" x14ac:dyDescent="0.2">
      <c r="A728" s="2017"/>
      <c r="B728" s="460" t="s">
        <v>1768</v>
      </c>
      <c r="C728" s="456"/>
      <c r="D728" s="456"/>
      <c r="E728" s="591"/>
      <c r="F728" s="458" t="s">
        <v>1328</v>
      </c>
      <c r="G728" s="460" t="s">
        <v>70</v>
      </c>
      <c r="H728" s="767"/>
      <c r="I728" s="467">
        <v>1</v>
      </c>
      <c r="J728" s="780"/>
      <c r="K728" s="781"/>
    </row>
    <row r="729" spans="1:11" s="425" customFormat="1" ht="25.5" x14ac:dyDescent="0.2">
      <c r="A729" s="2017"/>
      <c r="B729" s="460" t="s">
        <v>1768</v>
      </c>
      <c r="C729" s="456"/>
      <c r="D729" s="456"/>
      <c r="E729" s="591"/>
      <c r="F729" s="458" t="s">
        <v>1329</v>
      </c>
      <c r="G729" s="460" t="s">
        <v>70</v>
      </c>
      <c r="H729" s="767"/>
      <c r="I729" s="467">
        <v>3</v>
      </c>
      <c r="J729" s="780"/>
      <c r="K729" s="781"/>
    </row>
    <row r="730" spans="1:11" s="425" customFormat="1" ht="25.5" x14ac:dyDescent="0.2">
      <c r="A730" s="2017"/>
      <c r="B730" s="460" t="s">
        <v>1768</v>
      </c>
      <c r="C730" s="456"/>
      <c r="D730" s="456"/>
      <c r="E730" s="591"/>
      <c r="F730" s="458" t="s">
        <v>1330</v>
      </c>
      <c r="G730" s="460" t="s">
        <v>70</v>
      </c>
      <c r="H730" s="767"/>
      <c r="I730" s="467">
        <v>1</v>
      </c>
      <c r="J730" s="780"/>
      <c r="K730" s="781"/>
    </row>
    <row r="731" spans="1:11" s="425" customFormat="1" ht="25.5" x14ac:dyDescent="0.2">
      <c r="A731" s="2017"/>
      <c r="B731" s="460" t="s">
        <v>1768</v>
      </c>
      <c r="C731" s="456"/>
      <c r="D731" s="456"/>
      <c r="E731" s="591"/>
      <c r="F731" s="458" t="s">
        <v>1331</v>
      </c>
      <c r="G731" s="460" t="s">
        <v>70</v>
      </c>
      <c r="H731" s="767"/>
      <c r="I731" s="467">
        <v>1</v>
      </c>
      <c r="J731" s="780"/>
      <c r="K731" s="781"/>
    </row>
    <row r="732" spans="1:11" s="425" customFormat="1" ht="12.75" x14ac:dyDescent="0.2">
      <c r="A732" s="2017"/>
      <c r="B732" s="460" t="s">
        <v>1768</v>
      </c>
      <c r="C732" s="456"/>
      <c r="D732" s="456"/>
      <c r="E732" s="591"/>
      <c r="F732" s="458" t="s">
        <v>1332</v>
      </c>
      <c r="G732" s="460" t="s">
        <v>70</v>
      </c>
      <c r="H732" s="767"/>
      <c r="I732" s="467">
        <v>1</v>
      </c>
      <c r="J732" s="780"/>
      <c r="K732" s="781"/>
    </row>
    <row r="733" spans="1:11" s="425" customFormat="1" ht="12.75" x14ac:dyDescent="0.2">
      <c r="A733" s="2017"/>
      <c r="B733" s="460" t="s">
        <v>1768</v>
      </c>
      <c r="C733" s="456"/>
      <c r="D733" s="456"/>
      <c r="E733" s="591"/>
      <c r="F733" s="458" t="s">
        <v>1333</v>
      </c>
      <c r="G733" s="460" t="s">
        <v>70</v>
      </c>
      <c r="H733" s="767"/>
      <c r="I733" s="467">
        <v>3</v>
      </c>
      <c r="J733" s="780"/>
      <c r="K733" s="781"/>
    </row>
    <row r="734" spans="1:11" s="425" customFormat="1" ht="12.75" x14ac:dyDescent="0.2">
      <c r="A734" s="2017"/>
      <c r="B734" s="460" t="s">
        <v>1768</v>
      </c>
      <c r="C734" s="456"/>
      <c r="D734" s="456"/>
      <c r="E734" s="591"/>
      <c r="F734" s="458" t="s">
        <v>1327</v>
      </c>
      <c r="G734" s="460" t="s">
        <v>70</v>
      </c>
      <c r="H734" s="767"/>
      <c r="I734" s="467">
        <v>1</v>
      </c>
      <c r="J734" s="780"/>
      <c r="K734" s="781"/>
    </row>
    <row r="735" spans="1:11" s="425" customFormat="1" ht="12.75" x14ac:dyDescent="0.2">
      <c r="A735" s="2017"/>
      <c r="B735" s="460" t="s">
        <v>1768</v>
      </c>
      <c r="C735" s="456"/>
      <c r="D735" s="456"/>
      <c r="E735" s="591"/>
      <c r="F735" s="458" t="s">
        <v>1334</v>
      </c>
      <c r="G735" s="460" t="s">
        <v>70</v>
      </c>
      <c r="H735" s="767"/>
      <c r="I735" s="467">
        <v>2</v>
      </c>
      <c r="J735" s="780"/>
      <c r="K735" s="781"/>
    </row>
    <row r="736" spans="1:11" s="425" customFormat="1" ht="25.5" x14ac:dyDescent="0.2">
      <c r="A736" s="2017"/>
      <c r="B736" s="460" t="s">
        <v>1768</v>
      </c>
      <c r="C736" s="456"/>
      <c r="D736" s="456"/>
      <c r="E736" s="591"/>
      <c r="F736" s="458" t="s">
        <v>1335</v>
      </c>
      <c r="G736" s="460" t="s">
        <v>70</v>
      </c>
      <c r="H736" s="767"/>
      <c r="I736" s="467">
        <v>2</v>
      </c>
      <c r="J736" s="780"/>
      <c r="K736" s="781"/>
    </row>
    <row r="737" spans="1:11" s="425" customFormat="1" ht="12.75" x14ac:dyDescent="0.2">
      <c r="A737" s="2017"/>
      <c r="B737" s="460" t="s">
        <v>1768</v>
      </c>
      <c r="C737" s="456"/>
      <c r="D737" s="456"/>
      <c r="E737" s="591"/>
      <c r="F737" s="458" t="s">
        <v>1336</v>
      </c>
      <c r="G737" s="460" t="s">
        <v>70</v>
      </c>
      <c r="H737" s="767"/>
      <c r="I737" s="467">
        <v>2</v>
      </c>
      <c r="J737" s="780"/>
      <c r="K737" s="781"/>
    </row>
    <row r="738" spans="1:11" s="425" customFormat="1" ht="12.75" x14ac:dyDescent="0.2">
      <c r="A738" s="2017"/>
      <c r="B738" s="460" t="s">
        <v>1768</v>
      </c>
      <c r="C738" s="456"/>
      <c r="D738" s="456"/>
      <c r="E738" s="591"/>
      <c r="F738" s="458" t="s">
        <v>1337</v>
      </c>
      <c r="G738" s="460" t="s">
        <v>70</v>
      </c>
      <c r="H738" s="767"/>
      <c r="I738" s="467">
        <v>1</v>
      </c>
      <c r="J738" s="780"/>
      <c r="K738" s="781"/>
    </row>
    <row r="739" spans="1:11" s="425" customFormat="1" ht="12.75" x14ac:dyDescent="0.2">
      <c r="A739" s="2017"/>
      <c r="B739" s="460" t="s">
        <v>1768</v>
      </c>
      <c r="C739" s="456"/>
      <c r="D739" s="456"/>
      <c r="E739" s="591"/>
      <c r="F739" s="458" t="s">
        <v>1338</v>
      </c>
      <c r="G739" s="460" t="s">
        <v>70</v>
      </c>
      <c r="H739" s="767"/>
      <c r="I739" s="467">
        <v>2</v>
      </c>
      <c r="J739" s="780"/>
      <c r="K739" s="781"/>
    </row>
    <row r="740" spans="1:11" s="425" customFormat="1" ht="12.75" x14ac:dyDescent="0.2">
      <c r="A740" s="2017"/>
      <c r="B740" s="460" t="s">
        <v>1768</v>
      </c>
      <c r="C740" s="456"/>
      <c r="D740" s="456"/>
      <c r="E740" s="591"/>
      <c r="F740" s="458" t="s">
        <v>1339</v>
      </c>
      <c r="G740" s="460" t="s">
        <v>70</v>
      </c>
      <c r="H740" s="767"/>
      <c r="I740" s="467">
        <v>1</v>
      </c>
      <c r="J740" s="780"/>
      <c r="K740" s="781"/>
    </row>
    <row r="741" spans="1:11" s="425" customFormat="1" ht="12.75" x14ac:dyDescent="0.2">
      <c r="A741" s="2017"/>
      <c r="B741" s="460" t="s">
        <v>1768</v>
      </c>
      <c r="C741" s="456"/>
      <c r="D741" s="456"/>
      <c r="E741" s="591"/>
      <c r="F741" s="458" t="s">
        <v>1340</v>
      </c>
      <c r="G741" s="460" t="s">
        <v>70</v>
      </c>
      <c r="H741" s="767"/>
      <c r="I741" s="467">
        <v>6</v>
      </c>
      <c r="J741" s="780"/>
      <c r="K741" s="781"/>
    </row>
    <row r="742" spans="1:11" s="425" customFormat="1" ht="12.75" x14ac:dyDescent="0.2">
      <c r="A742" s="2017"/>
      <c r="B742" s="460" t="s">
        <v>1768</v>
      </c>
      <c r="C742" s="456"/>
      <c r="D742" s="456"/>
      <c r="E742" s="591"/>
      <c r="F742" s="458" t="s">
        <v>1341</v>
      </c>
      <c r="G742" s="460" t="s">
        <v>70</v>
      </c>
      <c r="H742" s="767"/>
      <c r="I742" s="467">
        <v>3</v>
      </c>
      <c r="J742" s="780"/>
      <c r="K742" s="781"/>
    </row>
    <row r="743" spans="1:11" s="425" customFormat="1" ht="25.5" x14ac:dyDescent="0.2">
      <c r="A743" s="2017"/>
      <c r="B743" s="460" t="s">
        <v>1768</v>
      </c>
      <c r="C743" s="456"/>
      <c r="D743" s="456"/>
      <c r="E743" s="591"/>
      <c r="F743" s="458" t="s">
        <v>1342</v>
      </c>
      <c r="G743" s="460" t="s">
        <v>70</v>
      </c>
      <c r="H743" s="767"/>
      <c r="I743" s="467">
        <v>3</v>
      </c>
      <c r="J743" s="780"/>
      <c r="K743" s="781"/>
    </row>
    <row r="744" spans="1:11" s="425" customFormat="1" ht="25.5" x14ac:dyDescent="0.2">
      <c r="A744" s="2017"/>
      <c r="B744" s="460" t="s">
        <v>1768</v>
      </c>
      <c r="C744" s="456"/>
      <c r="D744" s="456"/>
      <c r="E744" s="591"/>
      <c r="F744" s="458" t="s">
        <v>1343</v>
      </c>
      <c r="G744" s="460" t="s">
        <v>70</v>
      </c>
      <c r="H744" s="767"/>
      <c r="I744" s="467">
        <v>8</v>
      </c>
      <c r="J744" s="780"/>
      <c r="K744" s="781"/>
    </row>
    <row r="745" spans="1:11" s="425" customFormat="1" ht="25.5" x14ac:dyDescent="0.2">
      <c r="A745" s="2017"/>
      <c r="B745" s="460" t="s">
        <v>1768</v>
      </c>
      <c r="C745" s="456"/>
      <c r="D745" s="456"/>
      <c r="E745" s="591"/>
      <c r="F745" s="458" t="s">
        <v>1344</v>
      </c>
      <c r="G745" s="460" t="s">
        <v>70</v>
      </c>
      <c r="H745" s="767"/>
      <c r="I745" s="467">
        <v>8</v>
      </c>
      <c r="J745" s="780"/>
      <c r="K745" s="781"/>
    </row>
    <row r="746" spans="1:11" s="425" customFormat="1" ht="25.5" x14ac:dyDescent="0.2">
      <c r="A746" s="2017"/>
      <c r="B746" s="460" t="s">
        <v>1768</v>
      </c>
      <c r="C746" s="456"/>
      <c r="D746" s="456"/>
      <c r="E746" s="591"/>
      <c r="F746" s="458" t="s">
        <v>1345</v>
      </c>
      <c r="G746" s="460" t="s">
        <v>70</v>
      </c>
      <c r="H746" s="767"/>
      <c r="I746" s="467">
        <v>8</v>
      </c>
      <c r="J746" s="780"/>
      <c r="K746" s="781"/>
    </row>
    <row r="747" spans="1:11" s="425" customFormat="1" ht="25.5" x14ac:dyDescent="0.2">
      <c r="A747" s="2017"/>
      <c r="B747" s="460" t="s">
        <v>1768</v>
      </c>
      <c r="C747" s="456"/>
      <c r="D747" s="456"/>
      <c r="E747" s="591"/>
      <c r="F747" s="458" t="s">
        <v>1346</v>
      </c>
      <c r="G747" s="460" t="s">
        <v>70</v>
      </c>
      <c r="H747" s="767"/>
      <c r="I747" s="467">
        <v>8</v>
      </c>
      <c r="J747" s="780"/>
      <c r="K747" s="781"/>
    </row>
    <row r="748" spans="1:11" s="425" customFormat="1" ht="25.5" x14ac:dyDescent="0.2">
      <c r="A748" s="2017"/>
      <c r="B748" s="460" t="s">
        <v>1768</v>
      </c>
      <c r="C748" s="456"/>
      <c r="D748" s="456"/>
      <c r="E748" s="591"/>
      <c r="F748" s="458" t="s">
        <v>1347</v>
      </c>
      <c r="G748" s="460" t="s">
        <v>70</v>
      </c>
      <c r="H748" s="767"/>
      <c r="I748" s="467">
        <v>8</v>
      </c>
      <c r="J748" s="780"/>
      <c r="K748" s="781"/>
    </row>
    <row r="749" spans="1:11" s="425" customFormat="1" ht="25.5" x14ac:dyDescent="0.2">
      <c r="A749" s="2017"/>
      <c r="B749" s="460" t="s">
        <v>1768</v>
      </c>
      <c r="C749" s="456"/>
      <c r="D749" s="456"/>
      <c r="E749" s="591"/>
      <c r="F749" s="458" t="s">
        <v>1348</v>
      </c>
      <c r="G749" s="460" t="s">
        <v>70</v>
      </c>
      <c r="H749" s="767"/>
      <c r="I749" s="467">
        <v>2</v>
      </c>
      <c r="J749" s="780"/>
      <c r="K749" s="781"/>
    </row>
    <row r="750" spans="1:11" s="425" customFormat="1" ht="12.75" x14ac:dyDescent="0.2">
      <c r="A750" s="2017"/>
      <c r="B750" s="460" t="s">
        <v>1768</v>
      </c>
      <c r="C750" s="456"/>
      <c r="D750" s="456"/>
      <c r="E750" s="591"/>
      <c r="F750" s="458" t="s">
        <v>1349</v>
      </c>
      <c r="G750" s="460" t="s">
        <v>70</v>
      </c>
      <c r="H750" s="767"/>
      <c r="I750" s="467">
        <v>1</v>
      </c>
      <c r="J750" s="780"/>
      <c r="K750" s="781"/>
    </row>
    <row r="751" spans="1:11" s="425" customFormat="1" ht="25.5" x14ac:dyDescent="0.2">
      <c r="A751" s="2017"/>
      <c r="B751" s="460" t="s">
        <v>1768</v>
      </c>
      <c r="C751" s="456"/>
      <c r="D751" s="456"/>
      <c r="E751" s="591"/>
      <c r="F751" s="458" t="s">
        <v>1350</v>
      </c>
      <c r="G751" s="460" t="s">
        <v>70</v>
      </c>
      <c r="H751" s="767"/>
      <c r="I751" s="467">
        <v>1</v>
      </c>
      <c r="J751" s="780"/>
      <c r="K751" s="781"/>
    </row>
    <row r="752" spans="1:11" s="425" customFormat="1" ht="12.75" x14ac:dyDescent="0.2">
      <c r="A752" s="2017"/>
      <c r="B752" s="460" t="s">
        <v>1768</v>
      </c>
      <c r="C752" s="456"/>
      <c r="D752" s="456"/>
      <c r="E752" s="591"/>
      <c r="F752" s="458" t="s">
        <v>1351</v>
      </c>
      <c r="G752" s="460" t="s">
        <v>70</v>
      </c>
      <c r="H752" s="767"/>
      <c r="I752" s="467">
        <v>4</v>
      </c>
      <c r="J752" s="780"/>
      <c r="K752" s="781"/>
    </row>
    <row r="753" spans="1:11" s="425" customFormat="1" ht="25.5" x14ac:dyDescent="0.2">
      <c r="A753" s="2017"/>
      <c r="B753" s="460" t="s">
        <v>1768</v>
      </c>
      <c r="C753" s="456"/>
      <c r="D753" s="456"/>
      <c r="E753" s="591"/>
      <c r="F753" s="458" t="s">
        <v>1352</v>
      </c>
      <c r="G753" s="460" t="s">
        <v>70</v>
      </c>
      <c r="H753" s="767"/>
      <c r="I753" s="467">
        <v>2</v>
      </c>
      <c r="J753" s="780"/>
      <c r="K753" s="781"/>
    </row>
    <row r="754" spans="1:11" s="425" customFormat="1" ht="25.5" x14ac:dyDescent="0.2">
      <c r="A754" s="2017"/>
      <c r="B754" s="460" t="s">
        <v>1768</v>
      </c>
      <c r="C754" s="456"/>
      <c r="D754" s="456"/>
      <c r="E754" s="591"/>
      <c r="F754" s="458" t="s">
        <v>1353</v>
      </c>
      <c r="G754" s="460" t="s">
        <v>70</v>
      </c>
      <c r="H754" s="767"/>
      <c r="I754" s="467">
        <v>2</v>
      </c>
      <c r="J754" s="780"/>
      <c r="K754" s="781"/>
    </row>
    <row r="755" spans="1:11" s="425" customFormat="1" ht="12.75" x14ac:dyDescent="0.2">
      <c r="A755" s="2017"/>
      <c r="B755" s="460" t="s">
        <v>1768</v>
      </c>
      <c r="C755" s="456"/>
      <c r="D755" s="456"/>
      <c r="E755" s="591"/>
      <c r="F755" s="458" t="s">
        <v>1354</v>
      </c>
      <c r="G755" s="460" t="s">
        <v>70</v>
      </c>
      <c r="H755" s="767"/>
      <c r="I755" s="467">
        <v>12</v>
      </c>
      <c r="J755" s="780"/>
      <c r="K755" s="781"/>
    </row>
    <row r="756" spans="1:11" s="425" customFormat="1" ht="12.75" x14ac:dyDescent="0.2">
      <c r="A756" s="2017"/>
      <c r="B756" s="460" t="s">
        <v>1768</v>
      </c>
      <c r="C756" s="456"/>
      <c r="D756" s="456"/>
      <c r="E756" s="591"/>
      <c r="F756" s="458" t="s">
        <v>1355</v>
      </c>
      <c r="G756" s="460" t="s">
        <v>70</v>
      </c>
      <c r="H756" s="767"/>
      <c r="I756" s="467">
        <v>5</v>
      </c>
      <c r="J756" s="780"/>
      <c r="K756" s="781"/>
    </row>
    <row r="757" spans="1:11" s="425" customFormat="1" ht="12.75" x14ac:dyDescent="0.2">
      <c r="A757" s="2017"/>
      <c r="B757" s="460" t="s">
        <v>1768</v>
      </c>
      <c r="C757" s="456"/>
      <c r="D757" s="456"/>
      <c r="E757" s="591"/>
      <c r="F757" s="458" t="s">
        <v>1356</v>
      </c>
      <c r="G757" s="460" t="s">
        <v>70</v>
      </c>
      <c r="H757" s="767"/>
      <c r="I757" s="467">
        <v>5</v>
      </c>
      <c r="J757" s="780"/>
      <c r="K757" s="781"/>
    </row>
    <row r="758" spans="1:11" s="425" customFormat="1" ht="12.75" x14ac:dyDescent="0.2">
      <c r="A758" s="2017"/>
      <c r="B758" s="460" t="s">
        <v>1768</v>
      </c>
      <c r="C758" s="456"/>
      <c r="D758" s="456"/>
      <c r="E758" s="591"/>
      <c r="F758" s="458" t="s">
        <v>1357</v>
      </c>
      <c r="G758" s="460" t="s">
        <v>70</v>
      </c>
      <c r="H758" s="767"/>
      <c r="I758" s="467">
        <v>5</v>
      </c>
      <c r="J758" s="780"/>
      <c r="K758" s="781"/>
    </row>
    <row r="759" spans="1:11" s="425" customFormat="1" ht="12.75" x14ac:dyDescent="0.2">
      <c r="A759" s="2017"/>
      <c r="B759" s="460" t="s">
        <v>1768</v>
      </c>
      <c r="C759" s="456"/>
      <c r="D759" s="456"/>
      <c r="E759" s="591"/>
      <c r="F759" s="458" t="s">
        <v>1358</v>
      </c>
      <c r="G759" s="460" t="s">
        <v>70</v>
      </c>
      <c r="H759" s="767"/>
      <c r="I759" s="467">
        <v>1</v>
      </c>
      <c r="J759" s="780"/>
      <c r="K759" s="781"/>
    </row>
    <row r="760" spans="1:11" s="425" customFormat="1" ht="12.75" x14ac:dyDescent="0.2">
      <c r="A760" s="2017"/>
      <c r="B760" s="460" t="s">
        <v>1768</v>
      </c>
      <c r="C760" s="456"/>
      <c r="D760" s="456"/>
      <c r="E760" s="591"/>
      <c r="F760" s="458" t="s">
        <v>1359</v>
      </c>
      <c r="G760" s="460" t="s">
        <v>70</v>
      </c>
      <c r="H760" s="767"/>
      <c r="I760" s="467">
        <v>1</v>
      </c>
      <c r="J760" s="780"/>
      <c r="K760" s="781"/>
    </row>
    <row r="761" spans="1:11" s="425" customFormat="1" ht="12.75" x14ac:dyDescent="0.2">
      <c r="A761" s="2017"/>
      <c r="B761" s="460" t="s">
        <v>1768</v>
      </c>
      <c r="C761" s="456"/>
      <c r="D761" s="456"/>
      <c r="E761" s="591"/>
      <c r="F761" s="458" t="s">
        <v>1360</v>
      </c>
      <c r="G761" s="460" t="s">
        <v>70</v>
      </c>
      <c r="H761" s="767"/>
      <c r="I761" s="467">
        <v>2</v>
      </c>
      <c r="J761" s="780"/>
      <c r="K761" s="781"/>
    </row>
    <row r="762" spans="1:11" s="425" customFormat="1" ht="25.5" x14ac:dyDescent="0.2">
      <c r="A762" s="2017"/>
      <c r="B762" s="460" t="s">
        <v>1768</v>
      </c>
      <c r="C762" s="456"/>
      <c r="D762" s="456"/>
      <c r="E762" s="591"/>
      <c r="F762" s="458" t="s">
        <v>1361</v>
      </c>
      <c r="G762" s="460" t="s">
        <v>70</v>
      </c>
      <c r="H762" s="767"/>
      <c r="I762" s="467">
        <v>2</v>
      </c>
      <c r="J762" s="780"/>
      <c r="K762" s="781"/>
    </row>
    <row r="763" spans="1:11" s="425" customFormat="1" ht="38.25" x14ac:dyDescent="0.2">
      <c r="A763" s="2017"/>
      <c r="B763" s="460" t="s">
        <v>1768</v>
      </c>
      <c r="C763" s="456"/>
      <c r="D763" s="456"/>
      <c r="E763" s="591"/>
      <c r="F763" s="458" t="s">
        <v>1362</v>
      </c>
      <c r="G763" s="460" t="s">
        <v>70</v>
      </c>
      <c r="H763" s="767"/>
      <c r="I763" s="467">
        <v>2</v>
      </c>
      <c r="J763" s="780"/>
      <c r="K763" s="781"/>
    </row>
    <row r="764" spans="1:11" s="425" customFormat="1" ht="25.5" x14ac:dyDescent="0.2">
      <c r="A764" s="2017"/>
      <c r="B764" s="460" t="s">
        <v>1768</v>
      </c>
      <c r="C764" s="456"/>
      <c r="D764" s="456"/>
      <c r="E764" s="591"/>
      <c r="F764" s="458" t="s">
        <v>1363</v>
      </c>
      <c r="G764" s="460" t="s">
        <v>70</v>
      </c>
      <c r="H764" s="767"/>
      <c r="I764" s="467">
        <v>1</v>
      </c>
      <c r="J764" s="780"/>
      <c r="K764" s="781"/>
    </row>
    <row r="765" spans="1:11" s="425" customFormat="1" ht="25.5" x14ac:dyDescent="0.2">
      <c r="A765" s="2017"/>
      <c r="B765" s="460" t="s">
        <v>1768</v>
      </c>
      <c r="C765" s="456"/>
      <c r="D765" s="456"/>
      <c r="E765" s="591"/>
      <c r="F765" s="458" t="s">
        <v>1364</v>
      </c>
      <c r="G765" s="460" t="s">
        <v>70</v>
      </c>
      <c r="H765" s="767"/>
      <c r="I765" s="467">
        <v>1</v>
      </c>
      <c r="J765" s="780"/>
      <c r="K765" s="781"/>
    </row>
    <row r="766" spans="1:11" s="425" customFormat="1" ht="12.75" x14ac:dyDescent="0.2">
      <c r="A766" s="2017"/>
      <c r="B766" s="460" t="s">
        <v>1768</v>
      </c>
      <c r="C766" s="456"/>
      <c r="D766" s="456"/>
      <c r="E766" s="591"/>
      <c r="F766" s="458" t="s">
        <v>1365</v>
      </c>
      <c r="G766" s="460" t="s">
        <v>70</v>
      </c>
      <c r="H766" s="767"/>
      <c r="I766" s="467">
        <v>10</v>
      </c>
      <c r="J766" s="780"/>
      <c r="K766" s="781"/>
    </row>
    <row r="767" spans="1:11" s="425" customFormat="1" ht="12.75" x14ac:dyDescent="0.2">
      <c r="A767" s="2017"/>
      <c r="B767" s="460" t="s">
        <v>1768</v>
      </c>
      <c r="C767" s="456"/>
      <c r="D767" s="456"/>
      <c r="E767" s="591"/>
      <c r="F767" s="458" t="s">
        <v>1366</v>
      </c>
      <c r="G767" s="460" t="s">
        <v>70</v>
      </c>
      <c r="H767" s="767"/>
      <c r="I767" s="467">
        <v>5</v>
      </c>
      <c r="J767" s="780"/>
      <c r="K767" s="781"/>
    </row>
    <row r="768" spans="1:11" s="425" customFormat="1" ht="12.75" x14ac:dyDescent="0.2">
      <c r="A768" s="2017"/>
      <c r="B768" s="460" t="s">
        <v>1768</v>
      </c>
      <c r="C768" s="456"/>
      <c r="D768" s="456"/>
      <c r="E768" s="591"/>
      <c r="F768" s="458" t="s">
        <v>1367</v>
      </c>
      <c r="G768" s="460" t="s">
        <v>70</v>
      </c>
      <c r="H768" s="767"/>
      <c r="I768" s="467">
        <v>2</v>
      </c>
      <c r="J768" s="780"/>
      <c r="K768" s="781"/>
    </row>
    <row r="769" spans="1:11" s="425" customFormat="1" ht="25.5" x14ac:dyDescent="0.2">
      <c r="A769" s="2017"/>
      <c r="B769" s="460" t="s">
        <v>1768</v>
      </c>
      <c r="C769" s="456"/>
      <c r="D769" s="456"/>
      <c r="E769" s="591"/>
      <c r="F769" s="458" t="s">
        <v>1368</v>
      </c>
      <c r="G769" s="460" t="s">
        <v>70</v>
      </c>
      <c r="H769" s="767"/>
      <c r="I769" s="467">
        <v>1</v>
      </c>
      <c r="J769" s="780"/>
      <c r="K769" s="781"/>
    </row>
    <row r="770" spans="1:11" s="425" customFormat="1" ht="12.75" x14ac:dyDescent="0.2">
      <c r="A770" s="2017"/>
      <c r="B770" s="460" t="s">
        <v>1768</v>
      </c>
      <c r="C770" s="456"/>
      <c r="D770" s="456"/>
      <c r="E770" s="591"/>
      <c r="F770" s="458" t="s">
        <v>1369</v>
      </c>
      <c r="G770" s="460" t="s">
        <v>70</v>
      </c>
      <c r="H770" s="767"/>
      <c r="I770" s="467">
        <v>1</v>
      </c>
      <c r="J770" s="780"/>
      <c r="K770" s="781"/>
    </row>
    <row r="771" spans="1:11" s="425" customFormat="1" ht="25.5" x14ac:dyDescent="0.2">
      <c r="A771" s="2017"/>
      <c r="B771" s="460" t="s">
        <v>1768</v>
      </c>
      <c r="C771" s="456"/>
      <c r="D771" s="456"/>
      <c r="E771" s="591"/>
      <c r="F771" s="458" t="s">
        <v>1370</v>
      </c>
      <c r="G771" s="460" t="s">
        <v>70</v>
      </c>
      <c r="H771" s="767"/>
      <c r="I771" s="467">
        <v>1</v>
      </c>
      <c r="J771" s="780"/>
      <c r="K771" s="781"/>
    </row>
    <row r="772" spans="1:11" s="425" customFormat="1" ht="38.25" x14ac:dyDescent="0.2">
      <c r="A772" s="2017"/>
      <c r="B772" s="460" t="s">
        <v>1768</v>
      </c>
      <c r="C772" s="456"/>
      <c r="D772" s="456"/>
      <c r="E772" s="591"/>
      <c r="F772" s="458" t="s">
        <v>1371</v>
      </c>
      <c r="G772" s="460" t="s">
        <v>70</v>
      </c>
      <c r="H772" s="767"/>
      <c r="I772" s="467" t="s">
        <v>1372</v>
      </c>
      <c r="J772" s="780"/>
      <c r="K772" s="781"/>
    </row>
    <row r="773" spans="1:11" s="425" customFormat="1" ht="38.25" x14ac:dyDescent="0.2">
      <c r="A773" s="2017"/>
      <c r="B773" s="460" t="s">
        <v>1768</v>
      </c>
      <c r="C773" s="456"/>
      <c r="D773" s="456"/>
      <c r="E773" s="591"/>
      <c r="F773" s="458" t="s">
        <v>1373</v>
      </c>
      <c r="G773" s="460" t="s">
        <v>70</v>
      </c>
      <c r="H773" s="767"/>
      <c r="I773" s="467" t="s">
        <v>1374</v>
      </c>
      <c r="J773" s="780"/>
      <c r="K773" s="781"/>
    </row>
    <row r="774" spans="1:11" s="425" customFormat="1" ht="25.5" x14ac:dyDescent="0.2">
      <c r="A774" s="2017"/>
      <c r="B774" s="460" t="s">
        <v>1768</v>
      </c>
      <c r="C774" s="456"/>
      <c r="D774" s="456"/>
      <c r="E774" s="591"/>
      <c r="F774" s="458" t="s">
        <v>1375</v>
      </c>
      <c r="G774" s="460" t="s">
        <v>70</v>
      </c>
      <c r="H774" s="767"/>
      <c r="I774" s="467" t="s">
        <v>1374</v>
      </c>
      <c r="J774" s="780"/>
      <c r="K774" s="781"/>
    </row>
    <row r="775" spans="1:11" s="425" customFormat="1" ht="38.25" x14ac:dyDescent="0.2">
      <c r="A775" s="2017"/>
      <c r="B775" s="460" t="s">
        <v>1768</v>
      </c>
      <c r="C775" s="456"/>
      <c r="D775" s="456"/>
      <c r="E775" s="591"/>
      <c r="F775" s="458" t="s">
        <v>1376</v>
      </c>
      <c r="G775" s="460" t="s">
        <v>70</v>
      </c>
      <c r="H775" s="767"/>
      <c r="I775" s="467" t="s">
        <v>1377</v>
      </c>
      <c r="J775" s="780"/>
      <c r="K775" s="781"/>
    </row>
    <row r="776" spans="1:11" s="425" customFormat="1" ht="12.75" x14ac:dyDescent="0.2">
      <c r="A776" s="2017"/>
      <c r="B776" s="460" t="s">
        <v>1768</v>
      </c>
      <c r="C776" s="456"/>
      <c r="D776" s="456"/>
      <c r="E776" s="591"/>
      <c r="F776" s="458" t="s">
        <v>1378</v>
      </c>
      <c r="G776" s="460" t="s">
        <v>70</v>
      </c>
      <c r="H776" s="767"/>
      <c r="I776" s="467" t="s">
        <v>1379</v>
      </c>
      <c r="J776" s="780"/>
      <c r="K776" s="781"/>
    </row>
    <row r="777" spans="1:11" s="425" customFormat="1" ht="12.75" x14ac:dyDescent="0.2">
      <c r="A777" s="2017"/>
      <c r="B777" s="460" t="s">
        <v>1768</v>
      </c>
      <c r="C777" s="456"/>
      <c r="D777" s="456"/>
      <c r="E777" s="591"/>
      <c r="F777" s="458" t="s">
        <v>1380</v>
      </c>
      <c r="G777" s="460" t="s">
        <v>70</v>
      </c>
      <c r="H777" s="767"/>
      <c r="I777" s="467" t="s">
        <v>1379</v>
      </c>
      <c r="J777" s="780"/>
      <c r="K777" s="781"/>
    </row>
    <row r="778" spans="1:11" s="425" customFormat="1" ht="12.75" x14ac:dyDescent="0.2">
      <c r="A778" s="2017"/>
      <c r="B778" s="460" t="s">
        <v>1768</v>
      </c>
      <c r="C778" s="456"/>
      <c r="D778" s="456"/>
      <c r="E778" s="591"/>
      <c r="F778" s="458" t="s">
        <v>1381</v>
      </c>
      <c r="G778" s="460" t="s">
        <v>70</v>
      </c>
      <c r="H778" s="767"/>
      <c r="I778" s="467" t="s">
        <v>1379</v>
      </c>
      <c r="J778" s="780"/>
      <c r="K778" s="781"/>
    </row>
    <row r="779" spans="1:11" s="425" customFormat="1" ht="12.75" x14ac:dyDescent="0.2">
      <c r="A779" s="2017"/>
      <c r="B779" s="460" t="s">
        <v>1768</v>
      </c>
      <c r="C779" s="456"/>
      <c r="D779" s="456"/>
      <c r="E779" s="591"/>
      <c r="F779" s="458" t="s">
        <v>1382</v>
      </c>
      <c r="G779" s="460" t="s">
        <v>70</v>
      </c>
      <c r="H779" s="767"/>
      <c r="I779" s="467" t="s">
        <v>1379</v>
      </c>
      <c r="J779" s="780"/>
      <c r="K779" s="781"/>
    </row>
    <row r="780" spans="1:11" s="425" customFormat="1" ht="12.75" x14ac:dyDescent="0.2">
      <c r="A780" s="2017"/>
      <c r="B780" s="460" t="s">
        <v>1768</v>
      </c>
      <c r="C780" s="456"/>
      <c r="D780" s="456"/>
      <c r="E780" s="591"/>
      <c r="F780" s="458" t="s">
        <v>1383</v>
      </c>
      <c r="G780" s="460" t="s">
        <v>70</v>
      </c>
      <c r="H780" s="767"/>
      <c r="I780" s="467" t="s">
        <v>1379</v>
      </c>
      <c r="J780" s="780"/>
      <c r="K780" s="781"/>
    </row>
    <row r="781" spans="1:11" s="425" customFormat="1" ht="12.75" x14ac:dyDescent="0.2">
      <c r="A781" s="2017"/>
      <c r="B781" s="460" t="s">
        <v>1768</v>
      </c>
      <c r="C781" s="456"/>
      <c r="D781" s="456"/>
      <c r="E781" s="591"/>
      <c r="F781" s="458" t="s">
        <v>1384</v>
      </c>
      <c r="G781" s="460" t="s">
        <v>70</v>
      </c>
      <c r="H781" s="767"/>
      <c r="I781" s="467" t="s">
        <v>1385</v>
      </c>
      <c r="J781" s="780"/>
      <c r="K781" s="781"/>
    </row>
    <row r="782" spans="1:11" s="425" customFormat="1" ht="12.75" x14ac:dyDescent="0.2">
      <c r="A782" s="2017"/>
      <c r="B782" s="460" t="s">
        <v>1768</v>
      </c>
      <c r="C782" s="456"/>
      <c r="D782" s="456"/>
      <c r="E782" s="591"/>
      <c r="F782" s="458" t="s">
        <v>1386</v>
      </c>
      <c r="G782" s="460" t="s">
        <v>70</v>
      </c>
      <c r="H782" s="767"/>
      <c r="I782" s="467" t="s">
        <v>1379</v>
      </c>
      <c r="J782" s="780"/>
      <c r="K782" s="781"/>
    </row>
    <row r="783" spans="1:11" s="425" customFormat="1" ht="12.75" x14ac:dyDescent="0.2">
      <c r="A783" s="2017"/>
      <c r="B783" s="460" t="s">
        <v>1768</v>
      </c>
      <c r="C783" s="456"/>
      <c r="D783" s="456"/>
      <c r="E783" s="591"/>
      <c r="F783" s="458" t="s">
        <v>1387</v>
      </c>
      <c r="G783" s="460" t="s">
        <v>70</v>
      </c>
      <c r="H783" s="767"/>
      <c r="I783" s="467" t="s">
        <v>1388</v>
      </c>
      <c r="J783" s="780"/>
      <c r="K783" s="781"/>
    </row>
    <row r="784" spans="1:11" s="425" customFormat="1" ht="12.75" x14ac:dyDescent="0.2">
      <c r="A784" s="2017"/>
      <c r="B784" s="460" t="s">
        <v>1768</v>
      </c>
      <c r="C784" s="456"/>
      <c r="D784" s="456"/>
      <c r="E784" s="591"/>
      <c r="F784" s="458" t="s">
        <v>1389</v>
      </c>
      <c r="G784" s="460" t="s">
        <v>70</v>
      </c>
      <c r="H784" s="767"/>
      <c r="I784" s="467" t="s">
        <v>1388</v>
      </c>
      <c r="J784" s="780"/>
      <c r="K784" s="781"/>
    </row>
    <row r="785" spans="1:11" s="425" customFormat="1" ht="25.5" x14ac:dyDescent="0.2">
      <c r="A785" s="2017"/>
      <c r="B785" s="460" t="s">
        <v>1768</v>
      </c>
      <c r="C785" s="456"/>
      <c r="D785" s="456"/>
      <c r="E785" s="591"/>
      <c r="F785" s="458" t="s">
        <v>1390</v>
      </c>
      <c r="G785" s="460" t="s">
        <v>70</v>
      </c>
      <c r="H785" s="767"/>
      <c r="I785" s="467" t="s">
        <v>1388</v>
      </c>
      <c r="J785" s="780"/>
      <c r="K785" s="781"/>
    </row>
    <row r="786" spans="1:11" s="425" customFormat="1" ht="12.75" x14ac:dyDescent="0.2">
      <c r="A786" s="2017"/>
      <c r="B786" s="460" t="s">
        <v>1768</v>
      </c>
      <c r="C786" s="456"/>
      <c r="D786" s="456"/>
      <c r="E786" s="591"/>
      <c r="F786" s="458" t="s">
        <v>1391</v>
      </c>
      <c r="G786" s="460" t="s">
        <v>70</v>
      </c>
      <c r="H786" s="767"/>
      <c r="I786" s="467" t="s">
        <v>1388</v>
      </c>
      <c r="J786" s="780"/>
      <c r="K786" s="781"/>
    </row>
    <row r="787" spans="1:11" s="425" customFormat="1" ht="12.75" x14ac:dyDescent="0.2">
      <c r="A787" s="2017"/>
      <c r="B787" s="460" t="s">
        <v>1768</v>
      </c>
      <c r="C787" s="456"/>
      <c r="D787" s="456"/>
      <c r="E787" s="591"/>
      <c r="F787" s="458" t="s">
        <v>1392</v>
      </c>
      <c r="G787" s="460" t="s">
        <v>70</v>
      </c>
      <c r="H787" s="767"/>
      <c r="I787" s="467" t="s">
        <v>1388</v>
      </c>
      <c r="J787" s="780"/>
      <c r="K787" s="781"/>
    </row>
    <row r="788" spans="1:11" s="425" customFormat="1" ht="12.75" x14ac:dyDescent="0.2">
      <c r="A788" s="2017"/>
      <c r="B788" s="460" t="s">
        <v>1768</v>
      </c>
      <c r="C788" s="456"/>
      <c r="D788" s="456"/>
      <c r="E788" s="591"/>
      <c r="F788" s="458" t="s">
        <v>1393</v>
      </c>
      <c r="G788" s="460" t="s">
        <v>70</v>
      </c>
      <c r="H788" s="767"/>
      <c r="I788" s="467" t="s">
        <v>1388</v>
      </c>
      <c r="J788" s="780"/>
      <c r="K788" s="781"/>
    </row>
    <row r="789" spans="1:11" s="425" customFormat="1" ht="12.75" x14ac:dyDescent="0.2">
      <c r="A789" s="2017"/>
      <c r="B789" s="460" t="s">
        <v>1768</v>
      </c>
      <c r="C789" s="456"/>
      <c r="D789" s="456"/>
      <c r="E789" s="591"/>
      <c r="F789" s="458" t="s">
        <v>1394</v>
      </c>
      <c r="G789" s="460" t="s">
        <v>70</v>
      </c>
      <c r="H789" s="767"/>
      <c r="I789" s="467" t="s">
        <v>1388</v>
      </c>
      <c r="J789" s="780"/>
      <c r="K789" s="781"/>
    </row>
    <row r="790" spans="1:11" s="425" customFormat="1" ht="12.75" x14ac:dyDescent="0.2">
      <c r="A790" s="2017"/>
      <c r="B790" s="460" t="s">
        <v>1768</v>
      </c>
      <c r="C790" s="456"/>
      <c r="D790" s="456"/>
      <c r="E790" s="591"/>
      <c r="F790" s="458" t="s">
        <v>1395</v>
      </c>
      <c r="G790" s="460" t="s">
        <v>70</v>
      </c>
      <c r="H790" s="767"/>
      <c r="I790" s="467" t="s">
        <v>1388</v>
      </c>
      <c r="J790" s="780"/>
      <c r="K790" s="781"/>
    </row>
    <row r="791" spans="1:11" s="425" customFormat="1" ht="12.75" x14ac:dyDescent="0.2">
      <c r="A791" s="2017"/>
      <c r="B791" s="460" t="s">
        <v>1768</v>
      </c>
      <c r="C791" s="456"/>
      <c r="D791" s="456"/>
      <c r="E791" s="591"/>
      <c r="F791" s="458" t="s">
        <v>1396</v>
      </c>
      <c r="G791" s="460" t="s">
        <v>70</v>
      </c>
      <c r="H791" s="767"/>
      <c r="I791" s="467" t="s">
        <v>1388</v>
      </c>
      <c r="J791" s="780"/>
      <c r="K791" s="781"/>
    </row>
    <row r="792" spans="1:11" s="425" customFormat="1" ht="12.75" x14ac:dyDescent="0.2">
      <c r="A792" s="2017"/>
      <c r="B792" s="460" t="s">
        <v>1768</v>
      </c>
      <c r="C792" s="456"/>
      <c r="D792" s="456"/>
      <c r="E792" s="591"/>
      <c r="F792" s="458" t="s">
        <v>1397</v>
      </c>
      <c r="G792" s="460" t="s">
        <v>70</v>
      </c>
      <c r="H792" s="767"/>
      <c r="I792" s="467" t="s">
        <v>1388</v>
      </c>
      <c r="J792" s="780"/>
      <c r="K792" s="781"/>
    </row>
    <row r="793" spans="1:11" s="425" customFormat="1" ht="12.75" x14ac:dyDescent="0.2">
      <c r="A793" s="2017"/>
      <c r="B793" s="460" t="s">
        <v>1768</v>
      </c>
      <c r="C793" s="456"/>
      <c r="D793" s="456"/>
      <c r="E793" s="591"/>
      <c r="F793" s="458" t="s">
        <v>1394</v>
      </c>
      <c r="G793" s="460" t="s">
        <v>70</v>
      </c>
      <c r="H793" s="767"/>
      <c r="I793" s="467" t="s">
        <v>1388</v>
      </c>
      <c r="J793" s="780"/>
      <c r="K793" s="781"/>
    </row>
    <row r="794" spans="1:11" s="425" customFormat="1" ht="25.5" x14ac:dyDescent="0.2">
      <c r="A794" s="2017"/>
      <c r="B794" s="460" t="s">
        <v>1768</v>
      </c>
      <c r="C794" s="456"/>
      <c r="D794" s="456"/>
      <c r="E794" s="591"/>
      <c r="F794" s="458" t="s">
        <v>1398</v>
      </c>
      <c r="G794" s="460" t="s">
        <v>70</v>
      </c>
      <c r="H794" s="767"/>
      <c r="I794" s="467" t="s">
        <v>1399</v>
      </c>
      <c r="J794" s="780"/>
      <c r="K794" s="781"/>
    </row>
    <row r="795" spans="1:11" s="425" customFormat="1" ht="25.5" x14ac:dyDescent="0.2">
      <c r="A795" s="2017"/>
      <c r="B795" s="460" t="s">
        <v>1768</v>
      </c>
      <c r="C795" s="456"/>
      <c r="D795" s="456"/>
      <c r="E795" s="591"/>
      <c r="F795" s="458" t="s">
        <v>1400</v>
      </c>
      <c r="G795" s="460" t="s">
        <v>70</v>
      </c>
      <c r="H795" s="767"/>
      <c r="I795" s="467" t="s">
        <v>1399</v>
      </c>
      <c r="J795" s="780"/>
      <c r="K795" s="781"/>
    </row>
    <row r="796" spans="1:11" s="425" customFormat="1" ht="25.5" x14ac:dyDescent="0.2">
      <c r="A796" s="2017"/>
      <c r="B796" s="460" t="s">
        <v>1768</v>
      </c>
      <c r="C796" s="456"/>
      <c r="D796" s="456"/>
      <c r="E796" s="591"/>
      <c r="F796" s="458" t="s">
        <v>1401</v>
      </c>
      <c r="G796" s="460" t="s">
        <v>70</v>
      </c>
      <c r="H796" s="767"/>
      <c r="I796" s="467" t="s">
        <v>1399</v>
      </c>
      <c r="J796" s="780"/>
      <c r="K796" s="781"/>
    </row>
    <row r="797" spans="1:11" s="425" customFormat="1" ht="25.5" x14ac:dyDescent="0.2">
      <c r="A797" s="2017"/>
      <c r="B797" s="460" t="s">
        <v>1768</v>
      </c>
      <c r="C797" s="456"/>
      <c r="D797" s="456"/>
      <c r="E797" s="591"/>
      <c r="F797" s="458" t="s">
        <v>1402</v>
      </c>
      <c r="G797" s="460" t="s">
        <v>70</v>
      </c>
      <c r="H797" s="767"/>
      <c r="I797" s="467" t="s">
        <v>1399</v>
      </c>
      <c r="J797" s="780"/>
      <c r="K797" s="781"/>
    </row>
    <row r="798" spans="1:11" s="425" customFormat="1" ht="12.75" x14ac:dyDescent="0.2">
      <c r="A798" s="2017"/>
      <c r="B798" s="460" t="s">
        <v>1768</v>
      </c>
      <c r="C798" s="456"/>
      <c r="D798" s="456"/>
      <c r="E798" s="591"/>
      <c r="F798" s="458" t="s">
        <v>1403</v>
      </c>
      <c r="G798" s="460" t="s">
        <v>70</v>
      </c>
      <c r="H798" s="767"/>
      <c r="I798" s="467" t="s">
        <v>1379</v>
      </c>
      <c r="J798" s="780"/>
      <c r="K798" s="781"/>
    </row>
    <row r="799" spans="1:11" s="425" customFormat="1" ht="12.75" x14ac:dyDescent="0.2">
      <c r="A799" s="2017"/>
      <c r="B799" s="460" t="s">
        <v>1768</v>
      </c>
      <c r="C799" s="456"/>
      <c r="D799" s="456"/>
      <c r="E799" s="591"/>
      <c r="F799" s="458" t="s">
        <v>1404</v>
      </c>
      <c r="G799" s="460" t="s">
        <v>70</v>
      </c>
      <c r="H799" s="767"/>
      <c r="I799" s="467" t="s">
        <v>1379</v>
      </c>
      <c r="J799" s="780"/>
      <c r="K799" s="781"/>
    </row>
    <row r="800" spans="1:11" s="425" customFormat="1" ht="12.75" x14ac:dyDescent="0.2">
      <c r="A800" s="2017"/>
      <c r="B800" s="460" t="s">
        <v>1768</v>
      </c>
      <c r="C800" s="456"/>
      <c r="D800" s="456"/>
      <c r="E800" s="591"/>
      <c r="F800" s="458" t="s">
        <v>1405</v>
      </c>
      <c r="G800" s="460" t="s">
        <v>70</v>
      </c>
      <c r="H800" s="767"/>
      <c r="I800" s="467" t="s">
        <v>1379</v>
      </c>
      <c r="J800" s="780"/>
      <c r="K800" s="781"/>
    </row>
    <row r="801" spans="1:11" s="425" customFormat="1" ht="12.75" x14ac:dyDescent="0.2">
      <c r="A801" s="2017"/>
      <c r="B801" s="460" t="s">
        <v>1768</v>
      </c>
      <c r="C801" s="456"/>
      <c r="D801" s="456"/>
      <c r="E801" s="591"/>
      <c r="F801" s="458" t="s">
        <v>1406</v>
      </c>
      <c r="G801" s="460" t="s">
        <v>70</v>
      </c>
      <c r="H801" s="767"/>
      <c r="I801" s="467" t="s">
        <v>1379</v>
      </c>
      <c r="J801" s="780"/>
      <c r="K801" s="781"/>
    </row>
    <row r="802" spans="1:11" s="425" customFormat="1" ht="12.75" x14ac:dyDescent="0.2">
      <c r="A802" s="2017"/>
      <c r="B802" s="460" t="s">
        <v>1768</v>
      </c>
      <c r="C802" s="456"/>
      <c r="D802" s="456"/>
      <c r="E802" s="591"/>
      <c r="F802" s="458" t="s">
        <v>1407</v>
      </c>
      <c r="G802" s="460" t="s">
        <v>70</v>
      </c>
      <c r="H802" s="767"/>
      <c r="I802" s="467" t="s">
        <v>1379</v>
      </c>
      <c r="J802" s="780"/>
      <c r="K802" s="781"/>
    </row>
    <row r="803" spans="1:11" s="425" customFormat="1" ht="12.75" x14ac:dyDescent="0.2">
      <c r="A803" s="2017"/>
      <c r="B803" s="460" t="s">
        <v>1768</v>
      </c>
      <c r="C803" s="456"/>
      <c r="D803" s="456"/>
      <c r="E803" s="591"/>
      <c r="F803" s="458" t="s">
        <v>1408</v>
      </c>
      <c r="G803" s="460" t="s">
        <v>70</v>
      </c>
      <c r="H803" s="767"/>
      <c r="I803" s="467" t="s">
        <v>1379</v>
      </c>
      <c r="J803" s="780"/>
      <c r="K803" s="781"/>
    </row>
    <row r="804" spans="1:11" s="425" customFormat="1" ht="38.25" x14ac:dyDescent="0.2">
      <c r="A804" s="2017"/>
      <c r="B804" s="460" t="s">
        <v>1768</v>
      </c>
      <c r="C804" s="456"/>
      <c r="D804" s="456"/>
      <c r="E804" s="591"/>
      <c r="F804" s="458" t="s">
        <v>1409</v>
      </c>
      <c r="G804" s="460" t="s">
        <v>70</v>
      </c>
      <c r="H804" s="767"/>
      <c r="I804" s="467" t="s">
        <v>1379</v>
      </c>
      <c r="J804" s="780"/>
      <c r="K804" s="781"/>
    </row>
    <row r="805" spans="1:11" s="425" customFormat="1" ht="25.5" x14ac:dyDescent="0.2">
      <c r="A805" s="2017"/>
      <c r="B805" s="460" t="s">
        <v>1768</v>
      </c>
      <c r="C805" s="456"/>
      <c r="D805" s="456"/>
      <c r="E805" s="591"/>
      <c r="F805" s="458" t="s">
        <v>1410</v>
      </c>
      <c r="G805" s="460" t="s">
        <v>70</v>
      </c>
      <c r="H805" s="767"/>
      <c r="I805" s="467" t="s">
        <v>1388</v>
      </c>
      <c r="J805" s="780"/>
      <c r="K805" s="781"/>
    </row>
    <row r="806" spans="1:11" s="425" customFormat="1" ht="25.5" x14ac:dyDescent="0.2">
      <c r="A806" s="2017"/>
      <c r="B806" s="460" t="s">
        <v>1768</v>
      </c>
      <c r="C806" s="456"/>
      <c r="D806" s="456"/>
      <c r="E806" s="591"/>
      <c r="F806" s="458" t="s">
        <v>1411</v>
      </c>
      <c r="G806" s="460" t="s">
        <v>70</v>
      </c>
      <c r="H806" s="767"/>
      <c r="I806" s="467">
        <v>5</v>
      </c>
      <c r="J806" s="780"/>
      <c r="K806" s="781"/>
    </row>
    <row r="807" spans="1:11" s="425" customFormat="1" ht="25.5" x14ac:dyDescent="0.2">
      <c r="A807" s="2017"/>
      <c r="B807" s="460" t="s">
        <v>1768</v>
      </c>
      <c r="C807" s="456"/>
      <c r="D807" s="456"/>
      <c r="E807" s="591"/>
      <c r="F807" s="458" t="s">
        <v>1412</v>
      </c>
      <c r="G807" s="460" t="s">
        <v>70</v>
      </c>
      <c r="H807" s="767"/>
      <c r="I807" s="467">
        <v>5</v>
      </c>
      <c r="J807" s="780"/>
      <c r="K807" s="781"/>
    </row>
    <row r="808" spans="1:11" s="425" customFormat="1" ht="51" x14ac:dyDescent="0.2">
      <c r="A808" s="2017"/>
      <c r="B808" s="460" t="s">
        <v>1768</v>
      </c>
      <c r="C808" s="456"/>
      <c r="D808" s="456"/>
      <c r="E808" s="591"/>
      <c r="F808" s="458" t="s">
        <v>1413</v>
      </c>
      <c r="G808" s="460" t="s">
        <v>70</v>
      </c>
      <c r="H808" s="767"/>
      <c r="I808" s="467" t="s">
        <v>1388</v>
      </c>
      <c r="J808" s="780"/>
      <c r="K808" s="781"/>
    </row>
    <row r="809" spans="1:11" s="425" customFormat="1" ht="25.5" x14ac:dyDescent="0.2">
      <c r="A809" s="2017"/>
      <c r="B809" s="460" t="s">
        <v>1768</v>
      </c>
      <c r="C809" s="456"/>
      <c r="D809" s="456"/>
      <c r="E809" s="591"/>
      <c r="F809" s="458" t="s">
        <v>1414</v>
      </c>
      <c r="G809" s="460" t="s">
        <v>70</v>
      </c>
      <c r="H809" s="767"/>
      <c r="I809" s="467" t="s">
        <v>1415</v>
      </c>
      <c r="J809" s="780"/>
      <c r="K809" s="781"/>
    </row>
    <row r="810" spans="1:11" s="425" customFormat="1" ht="25.5" x14ac:dyDescent="0.2">
      <c r="A810" s="2017"/>
      <c r="B810" s="460" t="s">
        <v>1768</v>
      </c>
      <c r="C810" s="456"/>
      <c r="D810" s="456"/>
      <c r="E810" s="591"/>
      <c r="F810" s="458" t="s">
        <v>1416</v>
      </c>
      <c r="G810" s="460" t="s">
        <v>70</v>
      </c>
      <c r="H810" s="767"/>
      <c r="I810" s="467">
        <v>4</v>
      </c>
      <c r="J810" s="780"/>
      <c r="K810" s="781"/>
    </row>
    <row r="811" spans="1:11" s="425" customFormat="1" ht="38.25" x14ac:dyDescent="0.2">
      <c r="A811" s="2017"/>
      <c r="B811" s="460" t="s">
        <v>1768</v>
      </c>
      <c r="C811" s="456"/>
      <c r="D811" s="456"/>
      <c r="E811" s="591"/>
      <c r="F811" s="458" t="s">
        <v>1417</v>
      </c>
      <c r="G811" s="460" t="s">
        <v>70</v>
      </c>
      <c r="H811" s="767"/>
      <c r="I811" s="467" t="s">
        <v>1388</v>
      </c>
      <c r="J811" s="780"/>
      <c r="K811" s="781"/>
    </row>
    <row r="812" spans="1:11" s="425" customFormat="1" ht="25.5" x14ac:dyDescent="0.2">
      <c r="A812" s="2017"/>
      <c r="B812" s="460" t="s">
        <v>1768</v>
      </c>
      <c r="C812" s="456"/>
      <c r="D812" s="456"/>
      <c r="E812" s="591"/>
      <c r="F812" s="458" t="s">
        <v>1418</v>
      </c>
      <c r="G812" s="460" t="s">
        <v>70</v>
      </c>
      <c r="H812" s="767"/>
      <c r="I812" s="467">
        <v>2</v>
      </c>
      <c r="J812" s="780"/>
      <c r="K812" s="781"/>
    </row>
    <row r="813" spans="1:11" s="425" customFormat="1" ht="25.5" x14ac:dyDescent="0.2">
      <c r="A813" s="2017"/>
      <c r="B813" s="460" t="s">
        <v>1768</v>
      </c>
      <c r="C813" s="456"/>
      <c r="D813" s="456"/>
      <c r="E813" s="591"/>
      <c r="F813" s="458" t="s">
        <v>1419</v>
      </c>
      <c r="G813" s="460" t="s">
        <v>70</v>
      </c>
      <c r="H813" s="767"/>
      <c r="I813" s="467" t="s">
        <v>1388</v>
      </c>
      <c r="J813" s="780"/>
      <c r="K813" s="781"/>
    </row>
    <row r="814" spans="1:11" s="425" customFormat="1" ht="25.5" x14ac:dyDescent="0.2">
      <c r="A814" s="2017"/>
      <c r="B814" s="460" t="s">
        <v>1768</v>
      </c>
      <c r="C814" s="456"/>
      <c r="D814" s="456"/>
      <c r="E814" s="591"/>
      <c r="F814" s="458" t="s">
        <v>1420</v>
      </c>
      <c r="G814" s="460" t="s">
        <v>70</v>
      </c>
      <c r="H814" s="767"/>
      <c r="I814" s="467">
        <v>5</v>
      </c>
      <c r="J814" s="780"/>
      <c r="K814" s="781"/>
    </row>
    <row r="815" spans="1:11" s="425" customFormat="1" ht="25.5" x14ac:dyDescent="0.2">
      <c r="A815" s="2017"/>
      <c r="B815" s="460" t="s">
        <v>1768</v>
      </c>
      <c r="C815" s="456"/>
      <c r="D815" s="456"/>
      <c r="E815" s="591"/>
      <c r="F815" s="458" t="s">
        <v>1421</v>
      </c>
      <c r="G815" s="460" t="s">
        <v>70</v>
      </c>
      <c r="H815" s="767"/>
      <c r="I815" s="467">
        <v>5</v>
      </c>
      <c r="J815" s="780"/>
      <c r="K815" s="781"/>
    </row>
    <row r="816" spans="1:11" s="425" customFormat="1" ht="25.5" x14ac:dyDescent="0.2">
      <c r="A816" s="2017"/>
      <c r="B816" s="460" t="s">
        <v>1768</v>
      </c>
      <c r="C816" s="456"/>
      <c r="D816" s="456"/>
      <c r="E816" s="591"/>
      <c r="F816" s="458" t="s">
        <v>1422</v>
      </c>
      <c r="G816" s="460" t="s">
        <v>70</v>
      </c>
      <c r="H816" s="767"/>
      <c r="I816" s="467">
        <v>5</v>
      </c>
      <c r="J816" s="780"/>
      <c r="K816" s="781"/>
    </row>
    <row r="817" spans="1:11" s="425" customFormat="1" ht="25.5" x14ac:dyDescent="0.2">
      <c r="A817" s="2017"/>
      <c r="B817" s="460" t="s">
        <v>1768</v>
      </c>
      <c r="C817" s="456"/>
      <c r="D817" s="456"/>
      <c r="E817" s="591"/>
      <c r="F817" s="458" t="s">
        <v>1423</v>
      </c>
      <c r="G817" s="460" t="s">
        <v>70</v>
      </c>
      <c r="H817" s="767"/>
      <c r="I817" s="467" t="s">
        <v>1399</v>
      </c>
      <c r="J817" s="780"/>
      <c r="K817" s="781"/>
    </row>
    <row r="818" spans="1:11" s="425" customFormat="1" ht="25.5" x14ac:dyDescent="0.2">
      <c r="A818" s="2017"/>
      <c r="B818" s="460" t="s">
        <v>1768</v>
      </c>
      <c r="C818" s="456"/>
      <c r="D818" s="456"/>
      <c r="E818" s="591"/>
      <c r="F818" s="458" t="s">
        <v>1424</v>
      </c>
      <c r="G818" s="460" t="s">
        <v>70</v>
      </c>
      <c r="H818" s="767"/>
      <c r="I818" s="467" t="s">
        <v>1399</v>
      </c>
      <c r="J818" s="780"/>
      <c r="K818" s="781"/>
    </row>
    <row r="819" spans="1:11" s="425" customFormat="1" ht="25.5" x14ac:dyDescent="0.2">
      <c r="A819" s="2017"/>
      <c r="B819" s="460" t="s">
        <v>1768</v>
      </c>
      <c r="C819" s="456"/>
      <c r="D819" s="456"/>
      <c r="E819" s="591"/>
      <c r="F819" s="458" t="s">
        <v>1425</v>
      </c>
      <c r="G819" s="460" t="s">
        <v>70</v>
      </c>
      <c r="H819" s="767"/>
      <c r="I819" s="467" t="s">
        <v>1426</v>
      </c>
      <c r="J819" s="780"/>
      <c r="K819" s="781"/>
    </row>
    <row r="820" spans="1:11" s="425" customFormat="1" ht="25.5" x14ac:dyDescent="0.2">
      <c r="A820" s="2017"/>
      <c r="B820" s="460" t="s">
        <v>1768</v>
      </c>
      <c r="C820" s="456"/>
      <c r="D820" s="456"/>
      <c r="E820" s="591"/>
      <c r="F820" s="458" t="s">
        <v>1427</v>
      </c>
      <c r="G820" s="460" t="s">
        <v>70</v>
      </c>
      <c r="H820" s="767"/>
      <c r="I820" s="467" t="s">
        <v>1426</v>
      </c>
      <c r="J820" s="780"/>
      <c r="K820" s="781"/>
    </row>
    <row r="821" spans="1:11" s="425" customFormat="1" ht="25.5" x14ac:dyDescent="0.2">
      <c r="A821" s="2017"/>
      <c r="B821" s="460" t="s">
        <v>1768</v>
      </c>
      <c r="C821" s="456"/>
      <c r="D821" s="456"/>
      <c r="E821" s="591"/>
      <c r="F821" s="458" t="s">
        <v>1428</v>
      </c>
      <c r="G821" s="460" t="s">
        <v>70</v>
      </c>
      <c r="H821" s="767"/>
      <c r="I821" s="467" t="s">
        <v>1399</v>
      </c>
      <c r="J821" s="780"/>
      <c r="K821" s="781"/>
    </row>
    <row r="822" spans="1:11" s="425" customFormat="1" ht="25.5" x14ac:dyDescent="0.2">
      <c r="A822" s="2017"/>
      <c r="B822" s="460" t="s">
        <v>1768</v>
      </c>
      <c r="C822" s="456"/>
      <c r="D822" s="456"/>
      <c r="E822" s="591"/>
      <c r="F822" s="458" t="s">
        <v>1429</v>
      </c>
      <c r="G822" s="460" t="s">
        <v>70</v>
      </c>
      <c r="H822" s="767"/>
      <c r="I822" s="467" t="s">
        <v>1399</v>
      </c>
      <c r="J822" s="780"/>
      <c r="K822" s="781"/>
    </row>
    <row r="823" spans="1:11" s="425" customFormat="1" ht="25.5" x14ac:dyDescent="0.2">
      <c r="A823" s="2017"/>
      <c r="B823" s="460" t="s">
        <v>1768</v>
      </c>
      <c r="C823" s="456"/>
      <c r="D823" s="456"/>
      <c r="E823" s="591"/>
      <c r="F823" s="458" t="s">
        <v>1430</v>
      </c>
      <c r="G823" s="460" t="s">
        <v>70</v>
      </c>
      <c r="H823" s="767"/>
      <c r="I823" s="467">
        <v>8</v>
      </c>
      <c r="J823" s="780"/>
      <c r="K823" s="781"/>
    </row>
    <row r="824" spans="1:11" s="425" customFormat="1" ht="12.75" x14ac:dyDescent="0.2">
      <c r="A824" s="2017"/>
      <c r="B824" s="460" t="s">
        <v>1768</v>
      </c>
      <c r="C824" s="456"/>
      <c r="D824" s="456"/>
      <c r="E824" s="591"/>
      <c r="F824" s="458" t="s">
        <v>1431</v>
      </c>
      <c r="G824" s="460" t="s">
        <v>70</v>
      </c>
      <c r="H824" s="767"/>
      <c r="I824" s="467" t="s">
        <v>1432</v>
      </c>
      <c r="J824" s="780"/>
      <c r="K824" s="781"/>
    </row>
    <row r="825" spans="1:11" s="425" customFormat="1" ht="25.5" x14ac:dyDescent="0.2">
      <c r="A825" s="2017"/>
      <c r="B825" s="460" t="s">
        <v>1768</v>
      </c>
      <c r="C825" s="456"/>
      <c r="D825" s="456"/>
      <c r="E825" s="591"/>
      <c r="F825" s="458" t="s">
        <v>1433</v>
      </c>
      <c r="G825" s="460" t="s">
        <v>70</v>
      </c>
      <c r="H825" s="767"/>
      <c r="I825" s="467" t="s">
        <v>1399</v>
      </c>
      <c r="J825" s="780"/>
      <c r="K825" s="781"/>
    </row>
    <row r="826" spans="1:11" s="425" customFormat="1" ht="25.5" x14ac:dyDescent="0.2">
      <c r="A826" s="2017"/>
      <c r="B826" s="460" t="s">
        <v>1768</v>
      </c>
      <c r="C826" s="456"/>
      <c r="D826" s="456"/>
      <c r="E826" s="591"/>
      <c r="F826" s="458" t="s">
        <v>1434</v>
      </c>
      <c r="G826" s="460" t="s">
        <v>70</v>
      </c>
      <c r="H826" s="767"/>
      <c r="I826" s="467" t="s">
        <v>1399</v>
      </c>
      <c r="J826" s="780"/>
      <c r="K826" s="781"/>
    </row>
    <row r="827" spans="1:11" s="425" customFormat="1" ht="25.5" x14ac:dyDescent="0.2">
      <c r="A827" s="2017"/>
      <c r="B827" s="460" t="s">
        <v>1768</v>
      </c>
      <c r="C827" s="456"/>
      <c r="D827" s="456"/>
      <c r="E827" s="591"/>
      <c r="F827" s="458" t="s">
        <v>1435</v>
      </c>
      <c r="G827" s="460" t="s">
        <v>70</v>
      </c>
      <c r="H827" s="767"/>
      <c r="I827" s="467" t="s">
        <v>1399</v>
      </c>
      <c r="J827" s="780"/>
      <c r="K827" s="781"/>
    </row>
    <row r="828" spans="1:11" s="425" customFormat="1" ht="25.5" x14ac:dyDescent="0.2">
      <c r="A828" s="2017"/>
      <c r="B828" s="460" t="s">
        <v>1768</v>
      </c>
      <c r="C828" s="456"/>
      <c r="D828" s="456"/>
      <c r="E828" s="591"/>
      <c r="F828" s="458" t="s">
        <v>1436</v>
      </c>
      <c r="G828" s="460" t="s">
        <v>70</v>
      </c>
      <c r="H828" s="767"/>
      <c r="I828" s="467" t="s">
        <v>1399</v>
      </c>
      <c r="J828" s="780"/>
      <c r="K828" s="781"/>
    </row>
    <row r="829" spans="1:11" s="425" customFormat="1" ht="25.5" x14ac:dyDescent="0.2">
      <c r="A829" s="2017"/>
      <c r="B829" s="460" t="s">
        <v>1768</v>
      </c>
      <c r="C829" s="456"/>
      <c r="D829" s="456"/>
      <c r="E829" s="591"/>
      <c r="F829" s="458" t="s">
        <v>1437</v>
      </c>
      <c r="G829" s="460" t="s">
        <v>70</v>
      </c>
      <c r="H829" s="767"/>
      <c r="I829" s="467" t="s">
        <v>1399</v>
      </c>
      <c r="J829" s="780"/>
      <c r="K829" s="781"/>
    </row>
    <row r="830" spans="1:11" s="425" customFormat="1" ht="38.25" x14ac:dyDescent="0.2">
      <c r="A830" s="2017"/>
      <c r="B830" s="460" t="s">
        <v>1768</v>
      </c>
      <c r="C830" s="456"/>
      <c r="D830" s="456"/>
      <c r="E830" s="591"/>
      <c r="F830" s="458" t="s">
        <v>1438</v>
      </c>
      <c r="G830" s="460" t="s">
        <v>70</v>
      </c>
      <c r="H830" s="767"/>
      <c r="I830" s="467" t="s">
        <v>1426</v>
      </c>
      <c r="J830" s="780"/>
      <c r="K830" s="781"/>
    </row>
    <row r="831" spans="1:11" s="425" customFormat="1" ht="38.25" x14ac:dyDescent="0.2">
      <c r="A831" s="2017"/>
      <c r="B831" s="460" t="s">
        <v>1768</v>
      </c>
      <c r="C831" s="456"/>
      <c r="D831" s="456"/>
      <c r="E831" s="591"/>
      <c r="F831" s="458" t="s">
        <v>1439</v>
      </c>
      <c r="G831" s="460" t="s">
        <v>70</v>
      </c>
      <c r="H831" s="767"/>
      <c r="I831" s="467" t="s">
        <v>1426</v>
      </c>
      <c r="J831" s="780"/>
      <c r="K831" s="781"/>
    </row>
    <row r="832" spans="1:11" s="425" customFormat="1" ht="25.5" x14ac:dyDescent="0.2">
      <c r="A832" s="2017"/>
      <c r="B832" s="460" t="s">
        <v>1768</v>
      </c>
      <c r="C832" s="456"/>
      <c r="D832" s="456"/>
      <c r="E832" s="591"/>
      <c r="F832" s="458" t="s">
        <v>1440</v>
      </c>
      <c r="G832" s="460" t="s">
        <v>70</v>
      </c>
      <c r="H832" s="767"/>
      <c r="I832" s="467" t="s">
        <v>1426</v>
      </c>
      <c r="J832" s="780"/>
      <c r="K832" s="781"/>
    </row>
    <row r="833" spans="1:11" s="425" customFormat="1" ht="12.75" x14ac:dyDescent="0.2">
      <c r="A833" s="2017"/>
      <c r="B833" s="460" t="s">
        <v>1768</v>
      </c>
      <c r="C833" s="456"/>
      <c r="D833" s="456"/>
      <c r="E833" s="591"/>
      <c r="F833" s="458" t="s">
        <v>1441</v>
      </c>
      <c r="G833" s="460" t="s">
        <v>70</v>
      </c>
      <c r="H833" s="767"/>
      <c r="I833" s="467" t="s">
        <v>1442</v>
      </c>
      <c r="J833" s="780"/>
      <c r="K833" s="781"/>
    </row>
    <row r="834" spans="1:11" s="425" customFormat="1" ht="25.5" x14ac:dyDescent="0.2">
      <c r="A834" s="2017"/>
      <c r="B834" s="460" t="s">
        <v>1768</v>
      </c>
      <c r="C834" s="456"/>
      <c r="D834" s="456"/>
      <c r="E834" s="591"/>
      <c r="F834" s="458" t="s">
        <v>1443</v>
      </c>
      <c r="G834" s="460" t="s">
        <v>70</v>
      </c>
      <c r="H834" s="767"/>
      <c r="I834" s="467" t="s">
        <v>1442</v>
      </c>
      <c r="J834" s="780"/>
      <c r="K834" s="781"/>
    </row>
    <row r="835" spans="1:11" s="425" customFormat="1" ht="25.5" x14ac:dyDescent="0.2">
      <c r="A835" s="2017"/>
      <c r="B835" s="460" t="s">
        <v>1768</v>
      </c>
      <c r="C835" s="456"/>
      <c r="D835" s="456"/>
      <c r="E835" s="591"/>
      <c r="F835" s="458" t="s">
        <v>1444</v>
      </c>
      <c r="G835" s="460" t="s">
        <v>70</v>
      </c>
      <c r="H835" s="767"/>
      <c r="I835" s="467" t="s">
        <v>1442</v>
      </c>
      <c r="J835" s="780"/>
      <c r="K835" s="781"/>
    </row>
    <row r="836" spans="1:11" s="425" customFormat="1" ht="25.5" x14ac:dyDescent="0.2">
      <c r="A836" s="2017"/>
      <c r="B836" s="460" t="s">
        <v>1768</v>
      </c>
      <c r="C836" s="456"/>
      <c r="D836" s="456"/>
      <c r="E836" s="591"/>
      <c r="F836" s="458" t="s">
        <v>1445</v>
      </c>
      <c r="G836" s="460" t="s">
        <v>70</v>
      </c>
      <c r="H836" s="767"/>
      <c r="I836" s="467" t="s">
        <v>1442</v>
      </c>
      <c r="J836" s="780"/>
      <c r="K836" s="781"/>
    </row>
    <row r="837" spans="1:11" s="425" customFormat="1" ht="12.75" x14ac:dyDescent="0.2">
      <c r="A837" s="2017"/>
      <c r="B837" s="460" t="s">
        <v>1768</v>
      </c>
      <c r="C837" s="456"/>
      <c r="D837" s="456"/>
      <c r="E837" s="591"/>
      <c r="F837" s="458" t="s">
        <v>1446</v>
      </c>
      <c r="G837" s="460" t="s">
        <v>70</v>
      </c>
      <c r="H837" s="767"/>
      <c r="I837" s="467" t="s">
        <v>1442</v>
      </c>
      <c r="J837" s="780"/>
      <c r="K837" s="781"/>
    </row>
    <row r="838" spans="1:11" s="425" customFormat="1" ht="12.75" x14ac:dyDescent="0.2">
      <c r="A838" s="2017"/>
      <c r="B838" s="460" t="s">
        <v>1768</v>
      </c>
      <c r="C838" s="456"/>
      <c r="D838" s="456"/>
      <c r="E838" s="591"/>
      <c r="F838" s="458" t="s">
        <v>1447</v>
      </c>
      <c r="G838" s="460" t="s">
        <v>70</v>
      </c>
      <c r="H838" s="767"/>
      <c r="I838" s="467" t="s">
        <v>1442</v>
      </c>
      <c r="J838" s="780"/>
      <c r="K838" s="781"/>
    </row>
    <row r="839" spans="1:11" s="425" customFormat="1" ht="12.75" x14ac:dyDescent="0.2">
      <c r="A839" s="2017"/>
      <c r="B839" s="460" t="s">
        <v>1768</v>
      </c>
      <c r="C839" s="456"/>
      <c r="D839" s="456"/>
      <c r="E839" s="591"/>
      <c r="F839" s="458" t="s">
        <v>1448</v>
      </c>
      <c r="G839" s="460" t="s">
        <v>70</v>
      </c>
      <c r="H839" s="767"/>
      <c r="I839" s="467" t="s">
        <v>1442</v>
      </c>
      <c r="J839" s="780"/>
      <c r="K839" s="781"/>
    </row>
    <row r="840" spans="1:11" s="425" customFormat="1" ht="12.75" x14ac:dyDescent="0.2">
      <c r="A840" s="2017"/>
      <c r="B840" s="460" t="s">
        <v>1768</v>
      </c>
      <c r="C840" s="456"/>
      <c r="D840" s="456"/>
      <c r="E840" s="591"/>
      <c r="F840" s="458" t="s">
        <v>1449</v>
      </c>
      <c r="G840" s="460" t="s">
        <v>70</v>
      </c>
      <c r="H840" s="767"/>
      <c r="I840" s="467" t="s">
        <v>1442</v>
      </c>
      <c r="J840" s="780"/>
      <c r="K840" s="781"/>
    </row>
    <row r="841" spans="1:11" s="425" customFormat="1" ht="38.25" x14ac:dyDescent="0.2">
      <c r="A841" s="2017"/>
      <c r="B841" s="460" t="s">
        <v>1768</v>
      </c>
      <c r="C841" s="456"/>
      <c r="D841" s="456"/>
      <c r="E841" s="591"/>
      <c r="F841" s="458" t="s">
        <v>1450</v>
      </c>
      <c r="G841" s="460" t="s">
        <v>70</v>
      </c>
      <c r="H841" s="767"/>
      <c r="I841" s="467" t="s">
        <v>1451</v>
      </c>
      <c r="J841" s="780"/>
      <c r="K841" s="781"/>
    </row>
    <row r="842" spans="1:11" s="425" customFormat="1" ht="38.25" x14ac:dyDescent="0.2">
      <c r="A842" s="2017"/>
      <c r="B842" s="460" t="s">
        <v>1768</v>
      </c>
      <c r="C842" s="456"/>
      <c r="D842" s="456"/>
      <c r="E842" s="591"/>
      <c r="F842" s="458" t="s">
        <v>1452</v>
      </c>
      <c r="G842" s="460" t="s">
        <v>70</v>
      </c>
      <c r="H842" s="767"/>
      <c r="I842" s="467" t="s">
        <v>1451</v>
      </c>
      <c r="J842" s="780"/>
      <c r="K842" s="781"/>
    </row>
    <row r="843" spans="1:11" s="425" customFormat="1" ht="38.25" x14ac:dyDescent="0.2">
      <c r="A843" s="2017"/>
      <c r="B843" s="460" t="s">
        <v>1768</v>
      </c>
      <c r="C843" s="456"/>
      <c r="D843" s="456"/>
      <c r="E843" s="591"/>
      <c r="F843" s="458" t="s">
        <v>1453</v>
      </c>
      <c r="G843" s="460" t="s">
        <v>70</v>
      </c>
      <c r="H843" s="767"/>
      <c r="I843" s="467" t="s">
        <v>1451</v>
      </c>
      <c r="J843" s="780"/>
      <c r="K843" s="781"/>
    </row>
    <row r="844" spans="1:11" s="425" customFormat="1" ht="38.25" x14ac:dyDescent="0.2">
      <c r="A844" s="2017"/>
      <c r="B844" s="460" t="s">
        <v>1768</v>
      </c>
      <c r="C844" s="456"/>
      <c r="D844" s="456"/>
      <c r="E844" s="591"/>
      <c r="F844" s="458" t="s">
        <v>1454</v>
      </c>
      <c r="G844" s="460" t="s">
        <v>70</v>
      </c>
      <c r="H844" s="767"/>
      <c r="I844" s="467" t="s">
        <v>1451</v>
      </c>
      <c r="J844" s="780"/>
      <c r="K844" s="781"/>
    </row>
    <row r="845" spans="1:11" s="425" customFormat="1" ht="38.25" x14ac:dyDescent="0.2">
      <c r="A845" s="2017"/>
      <c r="B845" s="460" t="s">
        <v>1768</v>
      </c>
      <c r="C845" s="456"/>
      <c r="D845" s="456"/>
      <c r="E845" s="591"/>
      <c r="F845" s="458" t="s">
        <v>1455</v>
      </c>
      <c r="G845" s="460" t="s">
        <v>70</v>
      </c>
      <c r="H845" s="767"/>
      <c r="I845" s="467" t="s">
        <v>1451</v>
      </c>
      <c r="J845" s="780"/>
      <c r="K845" s="781"/>
    </row>
    <row r="846" spans="1:11" s="425" customFormat="1" ht="38.25" x14ac:dyDescent="0.2">
      <c r="A846" s="2017"/>
      <c r="B846" s="460" t="s">
        <v>1768</v>
      </c>
      <c r="C846" s="456"/>
      <c r="D846" s="456"/>
      <c r="E846" s="591"/>
      <c r="F846" s="458" t="s">
        <v>1456</v>
      </c>
      <c r="G846" s="460" t="s">
        <v>70</v>
      </c>
      <c r="H846" s="767"/>
      <c r="I846" s="467" t="s">
        <v>1451</v>
      </c>
      <c r="J846" s="780"/>
      <c r="K846" s="781"/>
    </row>
    <row r="847" spans="1:11" s="425" customFormat="1" ht="38.25" x14ac:dyDescent="0.2">
      <c r="A847" s="2017"/>
      <c r="B847" s="460" t="s">
        <v>1768</v>
      </c>
      <c r="C847" s="456"/>
      <c r="D847" s="456"/>
      <c r="E847" s="591"/>
      <c r="F847" s="458" t="s">
        <v>1457</v>
      </c>
      <c r="G847" s="460" t="s">
        <v>70</v>
      </c>
      <c r="H847" s="767"/>
      <c r="I847" s="467" t="s">
        <v>1451</v>
      </c>
      <c r="J847" s="780"/>
      <c r="K847" s="781"/>
    </row>
    <row r="848" spans="1:11" s="425" customFormat="1" ht="38.25" x14ac:dyDescent="0.2">
      <c r="A848" s="2017"/>
      <c r="B848" s="460" t="s">
        <v>1768</v>
      </c>
      <c r="C848" s="456"/>
      <c r="D848" s="456"/>
      <c r="E848" s="591"/>
      <c r="F848" s="458" t="s">
        <v>1458</v>
      </c>
      <c r="G848" s="460" t="s">
        <v>70</v>
      </c>
      <c r="H848" s="767"/>
      <c r="I848" s="467" t="s">
        <v>1451</v>
      </c>
      <c r="J848" s="780"/>
      <c r="K848" s="781"/>
    </row>
    <row r="849" spans="1:11" s="425" customFormat="1" ht="38.25" x14ac:dyDescent="0.2">
      <c r="A849" s="2017"/>
      <c r="B849" s="460" t="s">
        <v>1768</v>
      </c>
      <c r="C849" s="456"/>
      <c r="D849" s="456"/>
      <c r="E849" s="591"/>
      <c r="F849" s="458" t="s">
        <v>1459</v>
      </c>
      <c r="G849" s="460" t="s">
        <v>70</v>
      </c>
      <c r="H849" s="767"/>
      <c r="I849" s="467" t="s">
        <v>1451</v>
      </c>
      <c r="J849" s="780"/>
      <c r="K849" s="781"/>
    </row>
    <row r="850" spans="1:11" s="425" customFormat="1" ht="25.5" x14ac:dyDescent="0.2">
      <c r="A850" s="2017"/>
      <c r="B850" s="460" t="s">
        <v>1768</v>
      </c>
      <c r="C850" s="456"/>
      <c r="D850" s="456"/>
      <c r="E850" s="591"/>
      <c r="F850" s="458" t="s">
        <v>1460</v>
      </c>
      <c r="G850" s="460" t="s">
        <v>70</v>
      </c>
      <c r="H850" s="767"/>
      <c r="I850" s="467" t="s">
        <v>1426</v>
      </c>
      <c r="J850" s="780"/>
      <c r="K850" s="781"/>
    </row>
    <row r="851" spans="1:11" s="425" customFormat="1" ht="25.5" x14ac:dyDescent="0.2">
      <c r="A851" s="2017"/>
      <c r="B851" s="460" t="s">
        <v>1768</v>
      </c>
      <c r="C851" s="456"/>
      <c r="D851" s="456"/>
      <c r="E851" s="591"/>
      <c r="F851" s="458" t="s">
        <v>1461</v>
      </c>
      <c r="G851" s="460" t="s">
        <v>70</v>
      </c>
      <c r="H851" s="767"/>
      <c r="I851" s="467" t="s">
        <v>1462</v>
      </c>
      <c r="J851" s="780"/>
      <c r="K851" s="781"/>
    </row>
    <row r="852" spans="1:11" s="425" customFormat="1" ht="25.5" x14ac:dyDescent="0.2">
      <c r="A852" s="2017"/>
      <c r="B852" s="460" t="s">
        <v>1768</v>
      </c>
      <c r="C852" s="456"/>
      <c r="D852" s="456"/>
      <c r="E852" s="591"/>
      <c r="F852" s="458" t="s">
        <v>1463</v>
      </c>
      <c r="G852" s="460" t="s">
        <v>70</v>
      </c>
      <c r="H852" s="767"/>
      <c r="I852" s="467" t="s">
        <v>1462</v>
      </c>
      <c r="J852" s="780"/>
      <c r="K852" s="781"/>
    </row>
    <row r="853" spans="1:11" s="425" customFormat="1" ht="12.75" x14ac:dyDescent="0.2">
      <c r="A853" s="2017"/>
      <c r="B853" s="460" t="s">
        <v>1768</v>
      </c>
      <c r="C853" s="456"/>
      <c r="D853" s="456"/>
      <c r="E853" s="591"/>
      <c r="F853" s="458" t="s">
        <v>1464</v>
      </c>
      <c r="G853" s="460" t="s">
        <v>70</v>
      </c>
      <c r="H853" s="767"/>
      <c r="I853" s="467" t="s">
        <v>1465</v>
      </c>
      <c r="J853" s="780"/>
      <c r="K853" s="781"/>
    </row>
    <row r="854" spans="1:11" s="425" customFormat="1" ht="25.5" x14ac:dyDescent="0.2">
      <c r="A854" s="2017"/>
      <c r="B854" s="460" t="s">
        <v>1768</v>
      </c>
      <c r="C854" s="456"/>
      <c r="D854" s="456"/>
      <c r="E854" s="591"/>
      <c r="F854" s="458" t="s">
        <v>1466</v>
      </c>
      <c r="G854" s="460" t="s">
        <v>70</v>
      </c>
      <c r="H854" s="767"/>
      <c r="I854" s="467" t="s">
        <v>1462</v>
      </c>
      <c r="J854" s="780"/>
      <c r="K854" s="781"/>
    </row>
    <row r="855" spans="1:11" s="425" customFormat="1" ht="12.75" x14ac:dyDescent="0.2">
      <c r="A855" s="2017"/>
      <c r="B855" s="460" t="s">
        <v>1768</v>
      </c>
      <c r="C855" s="456"/>
      <c r="D855" s="456"/>
      <c r="E855" s="591"/>
      <c r="F855" s="458" t="s">
        <v>1467</v>
      </c>
      <c r="G855" s="460" t="s">
        <v>70</v>
      </c>
      <c r="H855" s="767"/>
      <c r="I855" s="467" t="s">
        <v>1468</v>
      </c>
      <c r="J855" s="780"/>
      <c r="K855" s="781"/>
    </row>
    <row r="856" spans="1:11" s="425" customFormat="1" ht="12.75" x14ac:dyDescent="0.2">
      <c r="A856" s="2017"/>
      <c r="B856" s="460" t="s">
        <v>1768</v>
      </c>
      <c r="C856" s="456"/>
      <c r="D856" s="456"/>
      <c r="E856" s="591"/>
      <c r="F856" s="458" t="s">
        <v>1469</v>
      </c>
      <c r="G856" s="460" t="s">
        <v>70</v>
      </c>
      <c r="H856" s="767"/>
      <c r="I856" s="467" t="s">
        <v>1468</v>
      </c>
      <c r="J856" s="780"/>
      <c r="K856" s="781"/>
    </row>
    <row r="857" spans="1:11" s="425" customFormat="1" ht="25.5" x14ac:dyDescent="0.2">
      <c r="A857" s="2017"/>
      <c r="B857" s="460" t="s">
        <v>1768</v>
      </c>
      <c r="C857" s="456"/>
      <c r="D857" s="456"/>
      <c r="E857" s="591"/>
      <c r="F857" s="458" t="s">
        <v>1470</v>
      </c>
      <c r="G857" s="460" t="s">
        <v>70</v>
      </c>
      <c r="H857" s="767"/>
      <c r="I857" s="467">
        <v>5</v>
      </c>
      <c r="J857" s="780"/>
      <c r="K857" s="781"/>
    </row>
    <row r="858" spans="1:11" s="425" customFormat="1" ht="12.75" x14ac:dyDescent="0.2">
      <c r="A858" s="2017"/>
      <c r="B858" s="460" t="s">
        <v>1768</v>
      </c>
      <c r="C858" s="456"/>
      <c r="D858" s="456"/>
      <c r="E858" s="591"/>
      <c r="F858" s="458" t="s">
        <v>1471</v>
      </c>
      <c r="G858" s="460" t="s">
        <v>70</v>
      </c>
      <c r="H858" s="767"/>
      <c r="I858" s="467" t="s">
        <v>1468</v>
      </c>
      <c r="J858" s="780"/>
      <c r="K858" s="781"/>
    </row>
    <row r="859" spans="1:11" s="425" customFormat="1" ht="38.25" x14ac:dyDescent="0.2">
      <c r="A859" s="2017"/>
      <c r="B859" s="460" t="s">
        <v>1768</v>
      </c>
      <c r="C859" s="456"/>
      <c r="D859" s="456"/>
      <c r="E859" s="591"/>
      <c r="F859" s="458" t="s">
        <v>1472</v>
      </c>
      <c r="G859" s="460" t="s">
        <v>70</v>
      </c>
      <c r="H859" s="767"/>
      <c r="I859" s="467" t="s">
        <v>1374</v>
      </c>
      <c r="J859" s="780"/>
      <c r="K859" s="781"/>
    </row>
    <row r="860" spans="1:11" s="425" customFormat="1" ht="12.75" x14ac:dyDescent="0.2">
      <c r="A860" s="2017"/>
      <c r="B860" s="460" t="s">
        <v>1768</v>
      </c>
      <c r="C860" s="456"/>
      <c r="D860" s="456"/>
      <c r="E860" s="591"/>
      <c r="F860" s="458" t="s">
        <v>1473</v>
      </c>
      <c r="G860" s="460" t="s">
        <v>70</v>
      </c>
      <c r="H860" s="767"/>
      <c r="I860" s="467" t="s">
        <v>1474</v>
      </c>
      <c r="J860" s="780"/>
      <c r="K860" s="781"/>
    </row>
    <row r="861" spans="1:11" s="425" customFormat="1" ht="12.75" x14ac:dyDescent="0.2">
      <c r="A861" s="2017"/>
      <c r="B861" s="460" t="s">
        <v>1768</v>
      </c>
      <c r="C861" s="456"/>
      <c r="D861" s="456"/>
      <c r="E861" s="591"/>
      <c r="F861" s="458" t="s">
        <v>1475</v>
      </c>
      <c r="G861" s="460" t="s">
        <v>70</v>
      </c>
      <c r="H861" s="767"/>
      <c r="I861" s="467" t="s">
        <v>1474</v>
      </c>
      <c r="J861" s="780"/>
      <c r="K861" s="781"/>
    </row>
    <row r="862" spans="1:11" s="425" customFormat="1" ht="12.75" x14ac:dyDescent="0.2">
      <c r="A862" s="2017"/>
      <c r="B862" s="460" t="s">
        <v>1768</v>
      </c>
      <c r="C862" s="456"/>
      <c r="D862" s="456"/>
      <c r="E862" s="591"/>
      <c r="F862" s="458" t="s">
        <v>1476</v>
      </c>
      <c r="G862" s="460" t="s">
        <v>70</v>
      </c>
      <c r="H862" s="767"/>
      <c r="I862" s="467" t="s">
        <v>1474</v>
      </c>
      <c r="J862" s="780"/>
      <c r="K862" s="781"/>
    </row>
    <row r="863" spans="1:11" s="425" customFormat="1" ht="25.5" x14ac:dyDescent="0.2">
      <c r="A863" s="2017"/>
      <c r="B863" s="460" t="s">
        <v>1768</v>
      </c>
      <c r="C863" s="456"/>
      <c r="D863" s="456"/>
      <c r="E863" s="591"/>
      <c r="F863" s="458" t="s">
        <v>1477</v>
      </c>
      <c r="G863" s="460" t="s">
        <v>70</v>
      </c>
      <c r="H863" s="767"/>
      <c r="I863" s="467" t="s">
        <v>1374</v>
      </c>
      <c r="J863" s="780"/>
      <c r="K863" s="781"/>
    </row>
    <row r="864" spans="1:11" s="425" customFormat="1" ht="25.5" x14ac:dyDescent="0.2">
      <c r="A864" s="2017"/>
      <c r="B864" s="460" t="s">
        <v>1768</v>
      </c>
      <c r="C864" s="456"/>
      <c r="D864" s="456"/>
      <c r="E864" s="591"/>
      <c r="F864" s="458" t="s">
        <v>1478</v>
      </c>
      <c r="G864" s="460" t="s">
        <v>70</v>
      </c>
      <c r="H864" s="767"/>
      <c r="I864" s="467" t="s">
        <v>1374</v>
      </c>
      <c r="J864" s="780"/>
      <c r="K864" s="781"/>
    </row>
    <row r="865" spans="1:11" s="425" customFormat="1" ht="25.5" x14ac:dyDescent="0.2">
      <c r="A865" s="2017"/>
      <c r="B865" s="460" t="s">
        <v>1768</v>
      </c>
      <c r="C865" s="456"/>
      <c r="D865" s="456"/>
      <c r="E865" s="591"/>
      <c r="F865" s="458" t="s">
        <v>1479</v>
      </c>
      <c r="G865" s="460" t="s">
        <v>70</v>
      </c>
      <c r="H865" s="767"/>
      <c r="I865" s="467" t="s">
        <v>1374</v>
      </c>
      <c r="J865" s="780"/>
      <c r="K865" s="781"/>
    </row>
    <row r="866" spans="1:11" s="425" customFormat="1" ht="25.5" x14ac:dyDescent="0.2">
      <c r="A866" s="2017"/>
      <c r="B866" s="460" t="s">
        <v>1768</v>
      </c>
      <c r="C866" s="456"/>
      <c r="D866" s="456"/>
      <c r="E866" s="591"/>
      <c r="F866" s="458" t="s">
        <v>1480</v>
      </c>
      <c r="G866" s="460" t="s">
        <v>70</v>
      </c>
      <c r="H866" s="767"/>
      <c r="I866" s="467" t="s">
        <v>1374</v>
      </c>
      <c r="J866" s="780"/>
      <c r="K866" s="781"/>
    </row>
    <row r="867" spans="1:11" s="425" customFormat="1" ht="25.5" x14ac:dyDescent="0.2">
      <c r="A867" s="2017"/>
      <c r="B867" s="460" t="s">
        <v>1768</v>
      </c>
      <c r="C867" s="456"/>
      <c r="D867" s="456"/>
      <c r="E867" s="591"/>
      <c r="F867" s="458" t="s">
        <v>1481</v>
      </c>
      <c r="G867" s="460" t="s">
        <v>70</v>
      </c>
      <c r="H867" s="767"/>
      <c r="I867" s="467" t="s">
        <v>1374</v>
      </c>
      <c r="J867" s="780"/>
      <c r="K867" s="781"/>
    </row>
    <row r="868" spans="1:11" s="425" customFormat="1" ht="25.5" x14ac:dyDescent="0.2">
      <c r="A868" s="2017"/>
      <c r="B868" s="460" t="s">
        <v>1768</v>
      </c>
      <c r="C868" s="456"/>
      <c r="D868" s="456"/>
      <c r="E868" s="591"/>
      <c r="F868" s="458" t="s">
        <v>1482</v>
      </c>
      <c r="G868" s="460" t="s">
        <v>70</v>
      </c>
      <c r="H868" s="767"/>
      <c r="I868" s="467">
        <v>1500</v>
      </c>
      <c r="J868" s="780"/>
      <c r="K868" s="781"/>
    </row>
    <row r="869" spans="1:11" s="425" customFormat="1" ht="12.75" x14ac:dyDescent="0.2">
      <c r="A869" s="2017"/>
      <c r="B869" s="460" t="s">
        <v>1768</v>
      </c>
      <c r="C869" s="456"/>
      <c r="D869" s="456"/>
      <c r="E869" s="591"/>
      <c r="F869" s="458" t="s">
        <v>1483</v>
      </c>
      <c r="G869" s="460" t="s">
        <v>70</v>
      </c>
      <c r="H869" s="767"/>
      <c r="I869" s="467" t="s">
        <v>1484</v>
      </c>
      <c r="J869" s="780"/>
      <c r="K869" s="781"/>
    </row>
    <row r="870" spans="1:11" s="425" customFormat="1" ht="12.75" x14ac:dyDescent="0.2">
      <c r="A870" s="2017"/>
      <c r="B870" s="460" t="s">
        <v>1768</v>
      </c>
      <c r="C870" s="456"/>
      <c r="D870" s="456"/>
      <c r="E870" s="591"/>
      <c r="F870" s="458" t="s">
        <v>1485</v>
      </c>
      <c r="G870" s="460" t="s">
        <v>70</v>
      </c>
      <c r="H870" s="767"/>
      <c r="I870" s="467" t="s">
        <v>1484</v>
      </c>
      <c r="J870" s="780"/>
      <c r="K870" s="781"/>
    </row>
    <row r="871" spans="1:11" s="425" customFormat="1" ht="12.75" x14ac:dyDescent="0.2">
      <c r="A871" s="2017"/>
      <c r="B871" s="460" t="s">
        <v>1768</v>
      </c>
      <c r="C871" s="456"/>
      <c r="D871" s="456"/>
      <c r="E871" s="591"/>
      <c r="F871" s="458" t="s">
        <v>1486</v>
      </c>
      <c r="G871" s="460" t="s">
        <v>70</v>
      </c>
      <c r="H871" s="767"/>
      <c r="I871" s="467" t="s">
        <v>1484</v>
      </c>
      <c r="J871" s="780"/>
      <c r="K871" s="781"/>
    </row>
    <row r="872" spans="1:11" s="425" customFormat="1" ht="12.75" x14ac:dyDescent="0.2">
      <c r="A872" s="2017"/>
      <c r="B872" s="460" t="s">
        <v>1768</v>
      </c>
      <c r="C872" s="456"/>
      <c r="D872" s="456"/>
      <c r="E872" s="591"/>
      <c r="F872" s="458" t="s">
        <v>1487</v>
      </c>
      <c r="G872" s="460" t="s">
        <v>70</v>
      </c>
      <c r="H872" s="767"/>
      <c r="I872" s="467" t="s">
        <v>1484</v>
      </c>
      <c r="J872" s="780"/>
      <c r="K872" s="781"/>
    </row>
    <row r="873" spans="1:11" s="425" customFormat="1" ht="12.75" x14ac:dyDescent="0.2">
      <c r="A873" s="2017"/>
      <c r="B873" s="460" t="s">
        <v>1768</v>
      </c>
      <c r="C873" s="456"/>
      <c r="D873" s="456"/>
      <c r="E873" s="591"/>
      <c r="F873" s="458" t="s">
        <v>1488</v>
      </c>
      <c r="G873" s="460" t="s">
        <v>70</v>
      </c>
      <c r="H873" s="767"/>
      <c r="I873" s="467" t="s">
        <v>1484</v>
      </c>
      <c r="J873" s="780"/>
      <c r="K873" s="781"/>
    </row>
    <row r="874" spans="1:11" s="425" customFormat="1" ht="25.5" x14ac:dyDescent="0.2">
      <c r="A874" s="2017"/>
      <c r="B874" s="460" t="s">
        <v>1768</v>
      </c>
      <c r="C874" s="456"/>
      <c r="D874" s="456"/>
      <c r="E874" s="591"/>
      <c r="F874" s="458" t="s">
        <v>1489</v>
      </c>
      <c r="G874" s="460" t="s">
        <v>70</v>
      </c>
      <c r="H874" s="767"/>
      <c r="I874" s="467" t="s">
        <v>1388</v>
      </c>
      <c r="J874" s="780"/>
      <c r="K874" s="781"/>
    </row>
    <row r="875" spans="1:11" s="425" customFormat="1" ht="38.25" x14ac:dyDescent="0.2">
      <c r="A875" s="2017"/>
      <c r="B875" s="460" t="s">
        <v>1768</v>
      </c>
      <c r="C875" s="456"/>
      <c r="D875" s="456"/>
      <c r="E875" s="591"/>
      <c r="F875" s="458" t="s">
        <v>1490</v>
      </c>
      <c r="G875" s="460" t="s">
        <v>70</v>
      </c>
      <c r="H875" s="767"/>
      <c r="I875" s="467" t="s">
        <v>1465</v>
      </c>
      <c r="J875" s="780"/>
      <c r="K875" s="781"/>
    </row>
    <row r="876" spans="1:11" s="425" customFormat="1" ht="38.25" x14ac:dyDescent="0.2">
      <c r="A876" s="2017"/>
      <c r="B876" s="460" t="s">
        <v>1768</v>
      </c>
      <c r="C876" s="456"/>
      <c r="D876" s="456"/>
      <c r="E876" s="591"/>
      <c r="F876" s="458" t="s">
        <v>1491</v>
      </c>
      <c r="G876" s="460" t="s">
        <v>70</v>
      </c>
      <c r="H876" s="767"/>
      <c r="I876" s="467" t="s">
        <v>1492</v>
      </c>
      <c r="J876" s="780"/>
      <c r="K876" s="781"/>
    </row>
    <row r="877" spans="1:11" s="425" customFormat="1" ht="12.75" x14ac:dyDescent="0.2">
      <c r="A877" s="2017"/>
      <c r="B877" s="460" t="s">
        <v>1768</v>
      </c>
      <c r="C877" s="456"/>
      <c r="D877" s="456"/>
      <c r="E877" s="591"/>
      <c r="F877" s="458" t="s">
        <v>1493</v>
      </c>
      <c r="G877" s="460" t="s">
        <v>70</v>
      </c>
      <c r="H877" s="767"/>
      <c r="I877" s="467" t="s">
        <v>1484</v>
      </c>
      <c r="J877" s="780"/>
      <c r="K877" s="781"/>
    </row>
    <row r="878" spans="1:11" s="425" customFormat="1" ht="12.75" x14ac:dyDescent="0.2">
      <c r="A878" s="2017"/>
      <c r="B878" s="460" t="s">
        <v>1768</v>
      </c>
      <c r="C878" s="456"/>
      <c r="D878" s="456"/>
      <c r="E878" s="591"/>
      <c r="F878" s="458" t="s">
        <v>1494</v>
      </c>
      <c r="G878" s="460" t="s">
        <v>70</v>
      </c>
      <c r="H878" s="767"/>
      <c r="I878" s="467" t="s">
        <v>1495</v>
      </c>
      <c r="J878" s="780"/>
      <c r="K878" s="781"/>
    </row>
    <row r="879" spans="1:11" s="425" customFormat="1" ht="25.5" x14ac:dyDescent="0.2">
      <c r="A879" s="2017"/>
      <c r="B879" s="460" t="s">
        <v>1768</v>
      </c>
      <c r="C879" s="456"/>
      <c r="D879" s="456"/>
      <c r="E879" s="591"/>
      <c r="F879" s="458" t="s">
        <v>1496</v>
      </c>
      <c r="G879" s="460" t="s">
        <v>70</v>
      </c>
      <c r="H879" s="767"/>
      <c r="I879" s="467" t="s">
        <v>1497</v>
      </c>
      <c r="J879" s="780"/>
      <c r="K879" s="781"/>
    </row>
    <row r="880" spans="1:11" s="425" customFormat="1" ht="12.75" x14ac:dyDescent="0.2">
      <c r="A880" s="2017"/>
      <c r="B880" s="460" t="s">
        <v>1768</v>
      </c>
      <c r="C880" s="456"/>
      <c r="D880" s="456"/>
      <c r="E880" s="591"/>
      <c r="F880" s="458" t="s">
        <v>1498</v>
      </c>
      <c r="G880" s="460" t="s">
        <v>70</v>
      </c>
      <c r="H880" s="767"/>
      <c r="I880" s="467">
        <v>3</v>
      </c>
      <c r="J880" s="780"/>
      <c r="K880" s="781"/>
    </row>
    <row r="881" spans="1:11" s="425" customFormat="1" ht="12.75" x14ac:dyDescent="0.2">
      <c r="A881" s="2017"/>
      <c r="B881" s="460" t="s">
        <v>1768</v>
      </c>
      <c r="C881" s="456"/>
      <c r="D881" s="456"/>
      <c r="E881" s="591"/>
      <c r="F881" s="458" t="s">
        <v>1499</v>
      </c>
      <c r="G881" s="460" t="s">
        <v>70</v>
      </c>
      <c r="H881" s="767"/>
      <c r="I881" s="467" t="s">
        <v>1500</v>
      </c>
      <c r="J881" s="780"/>
      <c r="K881" s="781"/>
    </row>
    <row r="882" spans="1:11" s="425" customFormat="1" ht="12.75" x14ac:dyDescent="0.2">
      <c r="A882" s="2017"/>
      <c r="B882" s="460" t="s">
        <v>1768</v>
      </c>
      <c r="C882" s="456"/>
      <c r="D882" s="456"/>
      <c r="E882" s="591"/>
      <c r="F882" s="458" t="s">
        <v>1501</v>
      </c>
      <c r="G882" s="460" t="s">
        <v>70</v>
      </c>
      <c r="H882" s="767"/>
      <c r="I882" s="467">
        <v>1</v>
      </c>
      <c r="J882" s="780"/>
      <c r="K882" s="781"/>
    </row>
    <row r="883" spans="1:11" s="425" customFormat="1" ht="38.25" x14ac:dyDescent="0.2">
      <c r="A883" s="2017"/>
      <c r="B883" s="460" t="s">
        <v>1768</v>
      </c>
      <c r="C883" s="456"/>
      <c r="D883" s="456"/>
      <c r="E883" s="591"/>
      <c r="F883" s="458" t="s">
        <v>1502</v>
      </c>
      <c r="G883" s="460" t="s">
        <v>70</v>
      </c>
      <c r="H883" s="767"/>
      <c r="I883" s="467">
        <v>1</v>
      </c>
      <c r="J883" s="780"/>
      <c r="K883" s="781"/>
    </row>
    <row r="884" spans="1:11" s="425" customFormat="1" ht="12.75" x14ac:dyDescent="0.2">
      <c r="A884" s="2017"/>
      <c r="B884" s="460" t="s">
        <v>1768</v>
      </c>
      <c r="C884" s="456"/>
      <c r="D884" s="456"/>
      <c r="E884" s="591"/>
      <c r="F884" s="458" t="s">
        <v>1503</v>
      </c>
      <c r="G884" s="460" t="s">
        <v>70</v>
      </c>
      <c r="H884" s="767"/>
      <c r="I884" s="467">
        <v>1</v>
      </c>
      <c r="J884" s="780"/>
      <c r="K884" s="781"/>
    </row>
    <row r="885" spans="1:11" s="425" customFormat="1" ht="25.5" x14ac:dyDescent="0.2">
      <c r="A885" s="2017"/>
      <c r="B885" s="460" t="s">
        <v>1768</v>
      </c>
      <c r="C885" s="456"/>
      <c r="D885" s="456"/>
      <c r="E885" s="591"/>
      <c r="F885" s="458" t="s">
        <v>1504</v>
      </c>
      <c r="G885" s="460" t="s">
        <v>70</v>
      </c>
      <c r="H885" s="767"/>
      <c r="I885" s="467">
        <v>3</v>
      </c>
      <c r="J885" s="780"/>
      <c r="K885" s="781"/>
    </row>
    <row r="886" spans="1:11" s="425" customFormat="1" ht="12.75" x14ac:dyDescent="0.2">
      <c r="A886" s="2017"/>
      <c r="B886" s="460" t="s">
        <v>1768</v>
      </c>
      <c r="C886" s="456"/>
      <c r="D886" s="456"/>
      <c r="E886" s="591"/>
      <c r="F886" s="458" t="s">
        <v>1505</v>
      </c>
      <c r="G886" s="460" t="s">
        <v>70</v>
      </c>
      <c r="H886" s="767"/>
      <c r="I886" s="467">
        <v>1</v>
      </c>
      <c r="J886" s="780"/>
      <c r="K886" s="781"/>
    </row>
    <row r="887" spans="1:11" s="425" customFormat="1" ht="25.5" x14ac:dyDescent="0.2">
      <c r="A887" s="2017"/>
      <c r="B887" s="460" t="s">
        <v>1768</v>
      </c>
      <c r="C887" s="456"/>
      <c r="D887" s="456"/>
      <c r="E887" s="591"/>
      <c r="F887" s="458" t="s">
        <v>1506</v>
      </c>
      <c r="G887" s="460" t="s">
        <v>70</v>
      </c>
      <c r="H887" s="767"/>
      <c r="I887" s="467" t="s">
        <v>1507</v>
      </c>
      <c r="J887" s="780"/>
      <c r="K887" s="781"/>
    </row>
    <row r="888" spans="1:11" s="425" customFormat="1" ht="25.5" x14ac:dyDescent="0.2">
      <c r="A888" s="2017"/>
      <c r="B888" s="460" t="s">
        <v>1768</v>
      </c>
      <c r="C888" s="456"/>
      <c r="D888" s="456"/>
      <c r="E888" s="591"/>
      <c r="F888" s="458" t="s">
        <v>1508</v>
      </c>
      <c r="G888" s="460" t="s">
        <v>70</v>
      </c>
      <c r="H888" s="767"/>
      <c r="I888" s="467" t="s">
        <v>1484</v>
      </c>
      <c r="J888" s="780"/>
      <c r="K888" s="781"/>
    </row>
    <row r="889" spans="1:11" s="425" customFormat="1" ht="25.5" x14ac:dyDescent="0.2">
      <c r="A889" s="2017"/>
      <c r="B889" s="460" t="s">
        <v>1768</v>
      </c>
      <c r="C889" s="456"/>
      <c r="D889" s="456"/>
      <c r="E889" s="591"/>
      <c r="F889" s="458" t="s">
        <v>1509</v>
      </c>
      <c r="G889" s="460" t="s">
        <v>70</v>
      </c>
      <c r="H889" s="767"/>
      <c r="I889" s="467" t="s">
        <v>1484</v>
      </c>
      <c r="J889" s="780"/>
      <c r="K889" s="781"/>
    </row>
    <row r="890" spans="1:11" s="425" customFormat="1" ht="25.5" x14ac:dyDescent="0.2">
      <c r="A890" s="2017"/>
      <c r="B890" s="460" t="s">
        <v>1768</v>
      </c>
      <c r="C890" s="456"/>
      <c r="D890" s="456"/>
      <c r="E890" s="591"/>
      <c r="F890" s="458" t="s">
        <v>1510</v>
      </c>
      <c r="G890" s="460" t="s">
        <v>70</v>
      </c>
      <c r="H890" s="767"/>
      <c r="I890" s="467" t="s">
        <v>1465</v>
      </c>
      <c r="J890" s="780"/>
      <c r="K890" s="781"/>
    </row>
    <row r="891" spans="1:11" s="425" customFormat="1" ht="25.5" x14ac:dyDescent="0.2">
      <c r="A891" s="2017"/>
      <c r="B891" s="460" t="s">
        <v>1768</v>
      </c>
      <c r="C891" s="456"/>
      <c r="D891" s="456"/>
      <c r="E891" s="591"/>
      <c r="F891" s="458" t="s">
        <v>1511</v>
      </c>
      <c r="G891" s="460" t="s">
        <v>70</v>
      </c>
      <c r="H891" s="767"/>
      <c r="I891" s="467" t="s">
        <v>1465</v>
      </c>
      <c r="J891" s="780"/>
      <c r="K891" s="781"/>
    </row>
    <row r="892" spans="1:11" s="425" customFormat="1" ht="25.5" x14ac:dyDescent="0.2">
      <c r="A892" s="2017"/>
      <c r="B892" s="460" t="s">
        <v>1768</v>
      </c>
      <c r="C892" s="456"/>
      <c r="D892" s="456"/>
      <c r="E892" s="591"/>
      <c r="F892" s="458" t="s">
        <v>1512</v>
      </c>
      <c r="G892" s="460" t="s">
        <v>70</v>
      </c>
      <c r="H892" s="767"/>
      <c r="I892" s="467" t="s">
        <v>1451</v>
      </c>
      <c r="J892" s="780"/>
      <c r="K892" s="781"/>
    </row>
    <row r="893" spans="1:11" s="425" customFormat="1" ht="25.5" x14ac:dyDescent="0.2">
      <c r="A893" s="2017"/>
      <c r="B893" s="460" t="s">
        <v>1768</v>
      </c>
      <c r="C893" s="456"/>
      <c r="D893" s="456"/>
      <c r="E893" s="591"/>
      <c r="F893" s="458" t="s">
        <v>1513</v>
      </c>
      <c r="G893" s="460" t="s">
        <v>70</v>
      </c>
      <c r="H893" s="767"/>
      <c r="I893" s="467" t="s">
        <v>1451</v>
      </c>
      <c r="J893" s="780"/>
      <c r="K893" s="781"/>
    </row>
    <row r="894" spans="1:11" s="425" customFormat="1" ht="25.5" x14ac:dyDescent="0.2">
      <c r="A894" s="2017"/>
      <c r="B894" s="460" t="s">
        <v>1768</v>
      </c>
      <c r="C894" s="456"/>
      <c r="D894" s="456"/>
      <c r="E894" s="591"/>
      <c r="F894" s="458" t="s">
        <v>1514</v>
      </c>
      <c r="G894" s="460" t="s">
        <v>70</v>
      </c>
      <c r="H894" s="767"/>
      <c r="I894" s="467" t="s">
        <v>1451</v>
      </c>
      <c r="J894" s="780"/>
      <c r="K894" s="781"/>
    </row>
    <row r="895" spans="1:11" s="425" customFormat="1" ht="25.5" x14ac:dyDescent="0.2">
      <c r="A895" s="2017"/>
      <c r="B895" s="460" t="s">
        <v>1768</v>
      </c>
      <c r="C895" s="456"/>
      <c r="D895" s="456"/>
      <c r="E895" s="591"/>
      <c r="F895" s="458" t="s">
        <v>1515</v>
      </c>
      <c r="G895" s="460" t="s">
        <v>70</v>
      </c>
      <c r="H895" s="767"/>
      <c r="I895" s="467" t="s">
        <v>1465</v>
      </c>
      <c r="J895" s="780"/>
      <c r="K895" s="781"/>
    </row>
    <row r="896" spans="1:11" s="425" customFormat="1" ht="25.5" x14ac:dyDescent="0.2">
      <c r="A896" s="2017"/>
      <c r="B896" s="460" t="s">
        <v>1768</v>
      </c>
      <c r="C896" s="456"/>
      <c r="D896" s="456"/>
      <c r="E896" s="591"/>
      <c r="F896" s="458" t="s">
        <v>1516</v>
      </c>
      <c r="G896" s="460" t="s">
        <v>70</v>
      </c>
      <c r="H896" s="767"/>
      <c r="I896" s="467" t="s">
        <v>1465</v>
      </c>
      <c r="J896" s="780"/>
      <c r="K896" s="781"/>
    </row>
    <row r="897" spans="1:11" s="425" customFormat="1" ht="25.5" x14ac:dyDescent="0.2">
      <c r="A897" s="2017"/>
      <c r="B897" s="460" t="s">
        <v>1768</v>
      </c>
      <c r="C897" s="456"/>
      <c r="D897" s="456"/>
      <c r="E897" s="591"/>
      <c r="F897" s="458" t="s">
        <v>1517</v>
      </c>
      <c r="G897" s="460" t="s">
        <v>70</v>
      </c>
      <c r="H897" s="767"/>
      <c r="I897" s="467" t="s">
        <v>1465</v>
      </c>
      <c r="J897" s="780"/>
      <c r="K897" s="781"/>
    </row>
    <row r="898" spans="1:11" s="425" customFormat="1" ht="25.5" x14ac:dyDescent="0.2">
      <c r="A898" s="2017"/>
      <c r="B898" s="460" t="s">
        <v>1768</v>
      </c>
      <c r="C898" s="456"/>
      <c r="D898" s="456"/>
      <c r="E898" s="591"/>
      <c r="F898" s="458" t="s">
        <v>1518</v>
      </c>
      <c r="G898" s="460" t="s">
        <v>70</v>
      </c>
      <c r="H898" s="767"/>
      <c r="I898" s="467" t="s">
        <v>1388</v>
      </c>
      <c r="J898" s="780"/>
      <c r="K898" s="781"/>
    </row>
    <row r="899" spans="1:11" s="425" customFormat="1" ht="25.5" x14ac:dyDescent="0.2">
      <c r="A899" s="2017"/>
      <c r="B899" s="460" t="s">
        <v>1768</v>
      </c>
      <c r="C899" s="456"/>
      <c r="D899" s="456"/>
      <c r="E899" s="591"/>
      <c r="F899" s="458" t="s">
        <v>1519</v>
      </c>
      <c r="G899" s="460" t="s">
        <v>70</v>
      </c>
      <c r="H899" s="767"/>
      <c r="I899" s="467" t="s">
        <v>1484</v>
      </c>
      <c r="J899" s="780"/>
      <c r="K899" s="781"/>
    </row>
    <row r="900" spans="1:11" s="425" customFormat="1" ht="25.5" x14ac:dyDescent="0.2">
      <c r="A900" s="2017"/>
      <c r="B900" s="460" t="s">
        <v>1768</v>
      </c>
      <c r="C900" s="456"/>
      <c r="D900" s="456"/>
      <c r="E900" s="591"/>
      <c r="F900" s="458" t="s">
        <v>1520</v>
      </c>
      <c r="G900" s="460" t="s">
        <v>70</v>
      </c>
      <c r="H900" s="767"/>
      <c r="I900" s="467" t="s">
        <v>1484</v>
      </c>
      <c r="J900" s="780"/>
      <c r="K900" s="781"/>
    </row>
    <row r="901" spans="1:11" s="425" customFormat="1" ht="12.75" x14ac:dyDescent="0.2">
      <c r="A901" s="2017"/>
      <c r="B901" s="460" t="s">
        <v>1768</v>
      </c>
      <c r="C901" s="456"/>
      <c r="D901" s="456"/>
      <c r="E901" s="591"/>
      <c r="F901" s="458" t="s">
        <v>1521</v>
      </c>
      <c r="G901" s="460" t="s">
        <v>70</v>
      </c>
      <c r="H901" s="767"/>
      <c r="I901" s="467" t="s">
        <v>1484</v>
      </c>
      <c r="J901" s="780"/>
      <c r="K901" s="781"/>
    </row>
    <row r="902" spans="1:11" s="425" customFormat="1" ht="25.5" x14ac:dyDescent="0.2">
      <c r="A902" s="2017"/>
      <c r="B902" s="460" t="s">
        <v>1768</v>
      </c>
      <c r="C902" s="456"/>
      <c r="D902" s="456"/>
      <c r="E902" s="591"/>
      <c r="F902" s="458" t="s">
        <v>1522</v>
      </c>
      <c r="G902" s="460" t="s">
        <v>70</v>
      </c>
      <c r="H902" s="767"/>
      <c r="I902" s="467" t="s">
        <v>1484</v>
      </c>
      <c r="J902" s="780"/>
      <c r="K902" s="781"/>
    </row>
    <row r="903" spans="1:11" s="425" customFormat="1" ht="12.75" x14ac:dyDescent="0.2">
      <c r="A903" s="2017"/>
      <c r="B903" s="460" t="s">
        <v>1768</v>
      </c>
      <c r="C903" s="456"/>
      <c r="D903" s="456"/>
      <c r="E903" s="591"/>
      <c r="F903" s="458" t="s">
        <v>1523</v>
      </c>
      <c r="G903" s="460" t="s">
        <v>70</v>
      </c>
      <c r="H903" s="767"/>
      <c r="I903" s="467" t="s">
        <v>1462</v>
      </c>
      <c r="J903" s="780"/>
      <c r="K903" s="781"/>
    </row>
    <row r="904" spans="1:11" s="425" customFormat="1" ht="12.75" x14ac:dyDescent="0.2">
      <c r="A904" s="2017"/>
      <c r="B904" s="460" t="s">
        <v>1768</v>
      </c>
      <c r="C904" s="456"/>
      <c r="D904" s="456"/>
      <c r="E904" s="591"/>
      <c r="F904" s="458" t="s">
        <v>1524</v>
      </c>
      <c r="G904" s="460" t="s">
        <v>70</v>
      </c>
      <c r="H904" s="767"/>
      <c r="I904" s="467" t="s">
        <v>1465</v>
      </c>
      <c r="J904" s="780"/>
      <c r="K904" s="781"/>
    </row>
    <row r="905" spans="1:11" s="425" customFormat="1" ht="25.5" x14ac:dyDescent="0.2">
      <c r="A905" s="2017"/>
      <c r="B905" s="460" t="s">
        <v>1768</v>
      </c>
      <c r="C905" s="456"/>
      <c r="D905" s="456"/>
      <c r="E905" s="591"/>
      <c r="F905" s="458" t="s">
        <v>1525</v>
      </c>
      <c r="G905" s="460" t="s">
        <v>70</v>
      </c>
      <c r="H905" s="767"/>
      <c r="I905" s="467">
        <v>10</v>
      </c>
      <c r="J905" s="780"/>
      <c r="K905" s="781"/>
    </row>
    <row r="906" spans="1:11" s="425" customFormat="1" ht="25.5" x14ac:dyDescent="0.2">
      <c r="A906" s="2017"/>
      <c r="B906" s="460" t="s">
        <v>1768</v>
      </c>
      <c r="C906" s="456"/>
      <c r="D906" s="456"/>
      <c r="E906" s="591"/>
      <c r="F906" s="458" t="s">
        <v>1526</v>
      </c>
      <c r="G906" s="460" t="s">
        <v>70</v>
      </c>
      <c r="H906" s="767"/>
      <c r="I906" s="467">
        <v>30</v>
      </c>
      <c r="J906" s="780"/>
      <c r="K906" s="781"/>
    </row>
    <row r="907" spans="1:11" s="425" customFormat="1" ht="25.5" x14ac:dyDescent="0.2">
      <c r="A907" s="2017"/>
      <c r="B907" s="460" t="s">
        <v>1768</v>
      </c>
      <c r="C907" s="456"/>
      <c r="D907" s="456"/>
      <c r="E907" s="591"/>
      <c r="F907" s="458" t="s">
        <v>1527</v>
      </c>
      <c r="G907" s="460" t="s">
        <v>70</v>
      </c>
      <c r="H907" s="767"/>
      <c r="I907" s="467" t="s">
        <v>1399</v>
      </c>
      <c r="J907" s="780"/>
      <c r="K907" s="781"/>
    </row>
    <row r="908" spans="1:11" s="425" customFormat="1" ht="25.5" x14ac:dyDescent="0.2">
      <c r="A908" s="2017"/>
      <c r="B908" s="460" t="s">
        <v>1768</v>
      </c>
      <c r="C908" s="456"/>
      <c r="D908" s="456"/>
      <c r="E908" s="591"/>
      <c r="F908" s="458" t="s">
        <v>1528</v>
      </c>
      <c r="G908" s="460" t="s">
        <v>70</v>
      </c>
      <c r="H908" s="767"/>
      <c r="I908" s="467" t="s">
        <v>1426</v>
      </c>
      <c r="J908" s="780"/>
      <c r="K908" s="781"/>
    </row>
    <row r="909" spans="1:11" s="425" customFormat="1" ht="25.5" x14ac:dyDescent="0.2">
      <c r="A909" s="2017"/>
      <c r="B909" s="460" t="s">
        <v>1768</v>
      </c>
      <c r="C909" s="456"/>
      <c r="D909" s="456"/>
      <c r="E909" s="591"/>
      <c r="F909" s="458" t="s">
        <v>1529</v>
      </c>
      <c r="G909" s="460" t="s">
        <v>70</v>
      </c>
      <c r="H909" s="767"/>
      <c r="I909" s="467" t="s">
        <v>1507</v>
      </c>
      <c r="J909" s="780"/>
      <c r="K909" s="781"/>
    </row>
    <row r="910" spans="1:11" s="425" customFormat="1" ht="25.5" x14ac:dyDescent="0.2">
      <c r="A910" s="2017"/>
      <c r="B910" s="460" t="s">
        <v>1768</v>
      </c>
      <c r="C910" s="456"/>
      <c r="D910" s="456"/>
      <c r="E910" s="591"/>
      <c r="F910" s="458" t="s">
        <v>1530</v>
      </c>
      <c r="G910" s="460" t="s">
        <v>70</v>
      </c>
      <c r="H910" s="767"/>
      <c r="I910" s="467" t="s">
        <v>1507</v>
      </c>
      <c r="J910" s="780"/>
      <c r="K910" s="781"/>
    </row>
    <row r="911" spans="1:11" s="425" customFormat="1" ht="12.75" x14ac:dyDescent="0.2">
      <c r="A911" s="2017"/>
      <c r="B911" s="460" t="s">
        <v>1768</v>
      </c>
      <c r="C911" s="456"/>
      <c r="D911" s="456"/>
      <c r="E911" s="591"/>
      <c r="F911" s="458" t="s">
        <v>1531</v>
      </c>
      <c r="G911" s="460" t="s">
        <v>70</v>
      </c>
      <c r="H911" s="767"/>
      <c r="I911" s="467" t="s">
        <v>1426</v>
      </c>
      <c r="J911" s="780"/>
      <c r="K911" s="781"/>
    </row>
    <row r="912" spans="1:11" s="425" customFormat="1" ht="25.5" x14ac:dyDescent="0.2">
      <c r="A912" s="2017"/>
      <c r="B912" s="460" t="s">
        <v>1768</v>
      </c>
      <c r="C912" s="456"/>
      <c r="D912" s="456"/>
      <c r="E912" s="591"/>
      <c r="F912" s="458" t="s">
        <v>1532</v>
      </c>
      <c r="G912" s="460" t="s">
        <v>70</v>
      </c>
      <c r="H912" s="767"/>
      <c r="I912" s="467">
        <v>3</v>
      </c>
      <c r="J912" s="780"/>
      <c r="K912" s="781"/>
    </row>
    <row r="913" spans="1:11" s="425" customFormat="1" ht="38.25" x14ac:dyDescent="0.2">
      <c r="A913" s="2017"/>
      <c r="B913" s="460" t="s">
        <v>1768</v>
      </c>
      <c r="C913" s="456"/>
      <c r="D913" s="456"/>
      <c r="E913" s="591"/>
      <c r="F913" s="458" t="s">
        <v>1533</v>
      </c>
      <c r="G913" s="460" t="s">
        <v>70</v>
      </c>
      <c r="H913" s="767"/>
      <c r="I913" s="467">
        <v>4</v>
      </c>
      <c r="J913" s="780"/>
      <c r="K913" s="781"/>
    </row>
    <row r="914" spans="1:11" s="425" customFormat="1" ht="25.5" x14ac:dyDescent="0.2">
      <c r="A914" s="2017"/>
      <c r="B914" s="460" t="s">
        <v>1768</v>
      </c>
      <c r="C914" s="456"/>
      <c r="D914" s="456"/>
      <c r="E914" s="591"/>
      <c r="F914" s="458" t="s">
        <v>1534</v>
      </c>
      <c r="G914" s="460" t="s">
        <v>70</v>
      </c>
      <c r="H914" s="767"/>
      <c r="I914" s="467" t="s">
        <v>1426</v>
      </c>
      <c r="J914" s="780"/>
      <c r="K914" s="781"/>
    </row>
    <row r="915" spans="1:11" s="425" customFormat="1" ht="38.25" x14ac:dyDescent="0.2">
      <c r="A915" s="2017"/>
      <c r="B915" s="460" t="s">
        <v>1768</v>
      </c>
      <c r="C915" s="456"/>
      <c r="D915" s="456"/>
      <c r="E915" s="591"/>
      <c r="F915" s="458" t="s">
        <v>1535</v>
      </c>
      <c r="G915" s="460" t="s">
        <v>70</v>
      </c>
      <c r="H915" s="767"/>
      <c r="I915" s="467">
        <v>2</v>
      </c>
      <c r="J915" s="780"/>
      <c r="K915" s="781"/>
    </row>
    <row r="916" spans="1:11" s="425" customFormat="1" ht="12.75" x14ac:dyDescent="0.2">
      <c r="A916" s="2017"/>
      <c r="B916" s="460" t="s">
        <v>1768</v>
      </c>
      <c r="C916" s="456"/>
      <c r="D916" s="456"/>
      <c r="E916" s="591"/>
      <c r="F916" s="458" t="s">
        <v>1536</v>
      </c>
      <c r="G916" s="460" t="s">
        <v>70</v>
      </c>
      <c r="H916" s="767"/>
      <c r="I916" s="467">
        <v>30</v>
      </c>
      <c r="J916" s="780"/>
      <c r="K916" s="781"/>
    </row>
    <row r="917" spans="1:11" s="425" customFormat="1" ht="38.25" x14ac:dyDescent="0.2">
      <c r="A917" s="2017"/>
      <c r="B917" s="460" t="s">
        <v>1768</v>
      </c>
      <c r="C917" s="456"/>
      <c r="D917" s="456"/>
      <c r="E917" s="591"/>
      <c r="F917" s="458" t="s">
        <v>1537</v>
      </c>
      <c r="G917" s="460" t="s">
        <v>70</v>
      </c>
      <c r="H917" s="767"/>
      <c r="I917" s="467">
        <v>20</v>
      </c>
      <c r="J917" s="780"/>
      <c r="K917" s="781"/>
    </row>
    <row r="918" spans="1:11" s="425" customFormat="1" ht="38.25" x14ac:dyDescent="0.2">
      <c r="A918" s="2017"/>
      <c r="B918" s="460" t="s">
        <v>1768</v>
      </c>
      <c r="C918" s="456"/>
      <c r="D918" s="456"/>
      <c r="E918" s="591"/>
      <c r="F918" s="458" t="s">
        <v>1538</v>
      </c>
      <c r="G918" s="460" t="s">
        <v>70</v>
      </c>
      <c r="H918" s="767"/>
      <c r="I918" s="467">
        <v>6</v>
      </c>
      <c r="J918" s="780"/>
      <c r="K918" s="781"/>
    </row>
    <row r="919" spans="1:11" s="425" customFormat="1" ht="38.25" x14ac:dyDescent="0.2">
      <c r="A919" s="2017"/>
      <c r="B919" s="460" t="s">
        <v>1768</v>
      </c>
      <c r="C919" s="456"/>
      <c r="D919" s="456"/>
      <c r="E919" s="591"/>
      <c r="F919" s="458" t="s">
        <v>1539</v>
      </c>
      <c r="G919" s="460" t="s">
        <v>70</v>
      </c>
      <c r="H919" s="767"/>
      <c r="I919" s="467">
        <v>2</v>
      </c>
      <c r="J919" s="780"/>
      <c r="K919" s="781"/>
    </row>
    <row r="920" spans="1:11" s="425" customFormat="1" ht="25.5" x14ac:dyDescent="0.2">
      <c r="A920" s="2017"/>
      <c r="B920" s="460" t="s">
        <v>1768</v>
      </c>
      <c r="C920" s="456"/>
      <c r="D920" s="456"/>
      <c r="E920" s="591"/>
      <c r="F920" s="458" t="s">
        <v>1540</v>
      </c>
      <c r="G920" s="460" t="s">
        <v>70</v>
      </c>
      <c r="H920" s="767"/>
      <c r="I920" s="467">
        <v>2</v>
      </c>
      <c r="J920" s="780"/>
      <c r="K920" s="781"/>
    </row>
    <row r="921" spans="1:11" s="425" customFormat="1" ht="25.5" x14ac:dyDescent="0.2">
      <c r="A921" s="2017"/>
      <c r="B921" s="460" t="s">
        <v>1768</v>
      </c>
      <c r="C921" s="456"/>
      <c r="D921" s="456"/>
      <c r="E921" s="591"/>
      <c r="F921" s="458" t="s">
        <v>1541</v>
      </c>
      <c r="G921" s="460" t="s">
        <v>70</v>
      </c>
      <c r="H921" s="767"/>
      <c r="I921" s="467">
        <v>4</v>
      </c>
      <c r="J921" s="780"/>
      <c r="K921" s="781"/>
    </row>
    <row r="922" spans="1:11" s="425" customFormat="1" ht="25.5" x14ac:dyDescent="0.2">
      <c r="A922" s="2017"/>
      <c r="B922" s="460" t="s">
        <v>1768</v>
      </c>
      <c r="C922" s="456"/>
      <c r="D922" s="456"/>
      <c r="E922" s="591"/>
      <c r="F922" s="458" t="s">
        <v>1542</v>
      </c>
      <c r="G922" s="460" t="s">
        <v>70</v>
      </c>
      <c r="H922" s="767"/>
      <c r="I922" s="467">
        <v>2</v>
      </c>
      <c r="J922" s="780"/>
      <c r="K922" s="781"/>
    </row>
    <row r="923" spans="1:11" s="425" customFormat="1" ht="25.5" x14ac:dyDescent="0.2">
      <c r="A923" s="2017"/>
      <c r="B923" s="460" t="s">
        <v>1768</v>
      </c>
      <c r="C923" s="456"/>
      <c r="D923" s="456"/>
      <c r="E923" s="591"/>
      <c r="F923" s="458" t="s">
        <v>1543</v>
      </c>
      <c r="G923" s="460" t="s">
        <v>70</v>
      </c>
      <c r="H923" s="767"/>
      <c r="I923" s="467">
        <v>3</v>
      </c>
      <c r="J923" s="780"/>
      <c r="K923" s="781"/>
    </row>
    <row r="924" spans="1:11" s="425" customFormat="1" ht="25.5" x14ac:dyDescent="0.2">
      <c r="A924" s="2017"/>
      <c r="B924" s="460" t="s">
        <v>1768</v>
      </c>
      <c r="C924" s="456"/>
      <c r="D924" s="456"/>
      <c r="E924" s="591"/>
      <c r="F924" s="458" t="s">
        <v>1544</v>
      </c>
      <c r="G924" s="460" t="s">
        <v>70</v>
      </c>
      <c r="H924" s="767"/>
      <c r="I924" s="467">
        <v>1</v>
      </c>
      <c r="J924" s="780"/>
      <c r="K924" s="781"/>
    </row>
    <row r="925" spans="1:11" s="425" customFormat="1" ht="38.25" x14ac:dyDescent="0.2">
      <c r="A925" s="2017"/>
      <c r="B925" s="460" t="s">
        <v>1768</v>
      </c>
      <c r="C925" s="456"/>
      <c r="D925" s="456"/>
      <c r="E925" s="591"/>
      <c r="F925" s="458" t="s">
        <v>1545</v>
      </c>
      <c r="G925" s="460" t="s">
        <v>70</v>
      </c>
      <c r="H925" s="767"/>
      <c r="I925" s="467">
        <v>20</v>
      </c>
      <c r="J925" s="780"/>
      <c r="K925" s="781"/>
    </row>
    <row r="926" spans="1:11" s="425" customFormat="1" ht="25.5" x14ac:dyDescent="0.2">
      <c r="A926" s="2017"/>
      <c r="B926" s="460" t="s">
        <v>1768</v>
      </c>
      <c r="C926" s="456"/>
      <c r="D926" s="456"/>
      <c r="E926" s="591"/>
      <c r="F926" s="458" t="s">
        <v>1546</v>
      </c>
      <c r="G926" s="460" t="s">
        <v>70</v>
      </c>
      <c r="H926" s="767"/>
      <c r="I926" s="467">
        <v>100</v>
      </c>
      <c r="J926" s="780"/>
      <c r="K926" s="781"/>
    </row>
    <row r="927" spans="1:11" s="425" customFormat="1" ht="12.75" x14ac:dyDescent="0.2">
      <c r="A927" s="2017"/>
      <c r="B927" s="460" t="s">
        <v>1768</v>
      </c>
      <c r="C927" s="456"/>
      <c r="D927" s="456"/>
      <c r="E927" s="591"/>
      <c r="F927" s="458" t="s">
        <v>1547</v>
      </c>
      <c r="G927" s="460" t="s">
        <v>70</v>
      </c>
      <c r="H927" s="767"/>
      <c r="I927" s="467">
        <v>150</v>
      </c>
      <c r="J927" s="780"/>
      <c r="K927" s="781"/>
    </row>
    <row r="928" spans="1:11" s="425" customFormat="1" ht="25.5" x14ac:dyDescent="0.2">
      <c r="A928" s="2017"/>
      <c r="B928" s="460" t="s">
        <v>1768</v>
      </c>
      <c r="C928" s="456"/>
      <c r="D928" s="456"/>
      <c r="E928" s="591"/>
      <c r="F928" s="458" t="s">
        <v>1548</v>
      </c>
      <c r="G928" s="460" t="s">
        <v>70</v>
      </c>
      <c r="H928" s="767"/>
      <c r="I928" s="467">
        <v>1</v>
      </c>
      <c r="J928" s="780"/>
      <c r="K928" s="781"/>
    </row>
    <row r="929" spans="1:11" s="425" customFormat="1" ht="12.75" x14ac:dyDescent="0.2">
      <c r="A929" s="2017"/>
      <c r="B929" s="460" t="s">
        <v>1768</v>
      </c>
      <c r="C929" s="456"/>
      <c r="D929" s="456"/>
      <c r="E929" s="591"/>
      <c r="F929" s="458" t="s">
        <v>1549</v>
      </c>
      <c r="G929" s="460" t="s">
        <v>70</v>
      </c>
      <c r="H929" s="767"/>
      <c r="I929" s="467">
        <v>50</v>
      </c>
      <c r="J929" s="780"/>
      <c r="K929" s="781"/>
    </row>
    <row r="930" spans="1:11" s="425" customFormat="1" ht="12.75" x14ac:dyDescent="0.2">
      <c r="A930" s="2017"/>
      <c r="B930" s="460" t="s">
        <v>1768</v>
      </c>
      <c r="C930" s="456"/>
      <c r="D930" s="456"/>
      <c r="E930" s="591"/>
      <c r="F930" s="458" t="s">
        <v>1550</v>
      </c>
      <c r="G930" s="460" t="s">
        <v>70</v>
      </c>
      <c r="H930" s="767"/>
      <c r="I930" s="467">
        <v>100</v>
      </c>
      <c r="J930" s="780"/>
      <c r="K930" s="781"/>
    </row>
    <row r="931" spans="1:11" s="425" customFormat="1" ht="25.5" x14ac:dyDescent="0.2">
      <c r="A931" s="2017"/>
      <c r="B931" s="460" t="s">
        <v>1768</v>
      </c>
      <c r="C931" s="456"/>
      <c r="D931" s="456"/>
      <c r="E931" s="591"/>
      <c r="F931" s="458" t="s">
        <v>1551</v>
      </c>
      <c r="G931" s="460" t="s">
        <v>70</v>
      </c>
      <c r="H931" s="767"/>
      <c r="I931" s="467">
        <v>100</v>
      </c>
      <c r="J931" s="780"/>
      <c r="K931" s="781"/>
    </row>
    <row r="932" spans="1:11" s="425" customFormat="1" ht="25.5" x14ac:dyDescent="0.2">
      <c r="A932" s="2017"/>
      <c r="B932" s="460" t="s">
        <v>1768</v>
      </c>
      <c r="C932" s="456"/>
      <c r="D932" s="456"/>
      <c r="E932" s="591"/>
      <c r="F932" s="458" t="s">
        <v>1552</v>
      </c>
      <c r="G932" s="460" t="s">
        <v>70</v>
      </c>
      <c r="H932" s="767"/>
      <c r="I932" s="467">
        <v>100</v>
      </c>
      <c r="J932" s="780"/>
      <c r="K932" s="781"/>
    </row>
    <row r="933" spans="1:11" s="425" customFormat="1" ht="25.5" x14ac:dyDescent="0.2">
      <c r="A933" s="2017"/>
      <c r="B933" s="460" t="s">
        <v>1768</v>
      </c>
      <c r="C933" s="456"/>
      <c r="D933" s="456"/>
      <c r="E933" s="591"/>
      <c r="F933" s="458" t="s">
        <v>1553</v>
      </c>
      <c r="G933" s="460" t="s">
        <v>70</v>
      </c>
      <c r="H933" s="767"/>
      <c r="I933" s="467">
        <v>20</v>
      </c>
      <c r="J933" s="780"/>
      <c r="K933" s="781"/>
    </row>
    <row r="934" spans="1:11" s="425" customFormat="1" ht="12.75" x14ac:dyDescent="0.2">
      <c r="A934" s="2017"/>
      <c r="B934" s="460" t="s">
        <v>1768</v>
      </c>
      <c r="C934" s="456"/>
      <c r="D934" s="456"/>
      <c r="E934" s="591"/>
      <c r="F934" s="458" t="s">
        <v>1554</v>
      </c>
      <c r="G934" s="460" t="s">
        <v>70</v>
      </c>
      <c r="H934" s="767"/>
      <c r="I934" s="467">
        <v>20</v>
      </c>
      <c r="J934" s="780"/>
      <c r="K934" s="781"/>
    </row>
    <row r="935" spans="1:11" s="425" customFormat="1" ht="63.75" x14ac:dyDescent="0.2">
      <c r="A935" s="2017"/>
      <c r="B935" s="460" t="s">
        <v>1768</v>
      </c>
      <c r="C935" s="456"/>
      <c r="D935" s="456"/>
      <c r="E935" s="591"/>
      <c r="F935" s="458" t="s">
        <v>1555</v>
      </c>
      <c r="G935" s="460" t="s">
        <v>70</v>
      </c>
      <c r="H935" s="767"/>
      <c r="I935" s="467">
        <v>30</v>
      </c>
      <c r="J935" s="780"/>
      <c r="K935" s="781"/>
    </row>
    <row r="936" spans="1:11" s="425" customFormat="1" ht="25.5" x14ac:dyDescent="0.2">
      <c r="A936" s="2017"/>
      <c r="B936" s="460" t="s">
        <v>1768</v>
      </c>
      <c r="C936" s="456"/>
      <c r="D936" s="456"/>
      <c r="E936" s="591"/>
      <c r="F936" s="458" t="s">
        <v>1556</v>
      </c>
      <c r="G936" s="460" t="s">
        <v>70</v>
      </c>
      <c r="H936" s="767"/>
      <c r="I936" s="467">
        <v>20</v>
      </c>
      <c r="J936" s="780"/>
      <c r="K936" s="781"/>
    </row>
    <row r="937" spans="1:11" s="425" customFormat="1" ht="25.5" x14ac:dyDescent="0.2">
      <c r="A937" s="2017"/>
      <c r="B937" s="460" t="s">
        <v>1768</v>
      </c>
      <c r="C937" s="456"/>
      <c r="D937" s="456"/>
      <c r="E937" s="591"/>
      <c r="F937" s="458" t="s">
        <v>1557</v>
      </c>
      <c r="G937" s="460" t="s">
        <v>70</v>
      </c>
      <c r="H937" s="767"/>
      <c r="I937" s="467">
        <v>60</v>
      </c>
      <c r="J937" s="780"/>
      <c r="K937" s="781"/>
    </row>
    <row r="938" spans="1:11" s="425" customFormat="1" ht="12.75" x14ac:dyDescent="0.2">
      <c r="A938" s="2017"/>
      <c r="B938" s="460" t="s">
        <v>1768</v>
      </c>
      <c r="C938" s="456"/>
      <c r="D938" s="456"/>
      <c r="E938" s="591"/>
      <c r="F938" s="458" t="s">
        <v>1558</v>
      </c>
      <c r="G938" s="460" t="s">
        <v>70</v>
      </c>
      <c r="H938" s="767"/>
      <c r="I938" s="467">
        <v>200</v>
      </c>
      <c r="J938" s="780"/>
      <c r="K938" s="781"/>
    </row>
    <row r="939" spans="1:11" s="425" customFormat="1" ht="12.75" x14ac:dyDescent="0.2">
      <c r="A939" s="2017"/>
      <c r="B939" s="460" t="s">
        <v>1768</v>
      </c>
      <c r="C939" s="456"/>
      <c r="D939" s="456"/>
      <c r="E939" s="591"/>
      <c r="F939" s="458" t="s">
        <v>1559</v>
      </c>
      <c r="G939" s="460" t="s">
        <v>70</v>
      </c>
      <c r="H939" s="767"/>
      <c r="I939" s="467">
        <v>20</v>
      </c>
      <c r="J939" s="780"/>
      <c r="K939" s="781"/>
    </row>
    <row r="940" spans="1:11" s="425" customFormat="1" ht="25.5" x14ac:dyDescent="0.2">
      <c r="A940" s="2017"/>
      <c r="B940" s="460" t="s">
        <v>1768</v>
      </c>
      <c r="C940" s="456"/>
      <c r="D940" s="456"/>
      <c r="E940" s="591"/>
      <c r="F940" s="458" t="s">
        <v>1560</v>
      </c>
      <c r="G940" s="460" t="s">
        <v>70</v>
      </c>
      <c r="H940" s="767"/>
      <c r="I940" s="467">
        <v>10</v>
      </c>
      <c r="J940" s="780"/>
      <c r="K940" s="781"/>
    </row>
    <row r="941" spans="1:11" s="425" customFormat="1" ht="38.25" x14ac:dyDescent="0.2">
      <c r="A941" s="2017"/>
      <c r="B941" s="460" t="s">
        <v>1768</v>
      </c>
      <c r="C941" s="456"/>
      <c r="D941" s="456"/>
      <c r="E941" s="591"/>
      <c r="F941" s="458" t="s">
        <v>1561</v>
      </c>
      <c r="G941" s="460" t="s">
        <v>70</v>
      </c>
      <c r="H941" s="767"/>
      <c r="I941" s="467">
        <v>100</v>
      </c>
      <c r="J941" s="780"/>
      <c r="K941" s="781"/>
    </row>
    <row r="942" spans="1:11" s="425" customFormat="1" ht="25.5" x14ac:dyDescent="0.2">
      <c r="A942" s="2017"/>
      <c r="B942" s="460" t="s">
        <v>1768</v>
      </c>
      <c r="C942" s="456"/>
      <c r="D942" s="456"/>
      <c r="E942" s="591"/>
      <c r="F942" s="458" t="s">
        <v>1562</v>
      </c>
      <c r="G942" s="460" t="s">
        <v>70</v>
      </c>
      <c r="H942" s="767"/>
      <c r="I942" s="467">
        <v>100</v>
      </c>
      <c r="J942" s="780"/>
      <c r="K942" s="781"/>
    </row>
    <row r="943" spans="1:11" s="425" customFormat="1" ht="25.5" x14ac:dyDescent="0.2">
      <c r="A943" s="2017"/>
      <c r="B943" s="460" t="s">
        <v>1768</v>
      </c>
      <c r="C943" s="456"/>
      <c r="D943" s="456"/>
      <c r="E943" s="591"/>
      <c r="F943" s="458" t="s">
        <v>1563</v>
      </c>
      <c r="G943" s="460" t="s">
        <v>70</v>
      </c>
      <c r="H943" s="767"/>
      <c r="I943" s="467">
        <v>100</v>
      </c>
      <c r="J943" s="780"/>
      <c r="K943" s="781"/>
    </row>
    <row r="944" spans="1:11" s="425" customFormat="1" ht="12.75" x14ac:dyDescent="0.2">
      <c r="A944" s="2017"/>
      <c r="B944" s="460" t="s">
        <v>1768</v>
      </c>
      <c r="C944" s="456"/>
      <c r="D944" s="456"/>
      <c r="E944" s="591"/>
      <c r="F944" s="458" t="s">
        <v>1564</v>
      </c>
      <c r="G944" s="460" t="s">
        <v>70</v>
      </c>
      <c r="H944" s="767"/>
      <c r="I944" s="467">
        <v>100</v>
      </c>
      <c r="J944" s="780"/>
      <c r="K944" s="781"/>
    </row>
    <row r="945" spans="1:11" s="425" customFormat="1" ht="12.75" x14ac:dyDescent="0.2">
      <c r="A945" s="2017"/>
      <c r="B945" s="460" t="s">
        <v>1768</v>
      </c>
      <c r="C945" s="456"/>
      <c r="D945" s="456"/>
      <c r="E945" s="591"/>
      <c r="F945" s="458" t="s">
        <v>1565</v>
      </c>
      <c r="G945" s="460" t="s">
        <v>70</v>
      </c>
      <c r="H945" s="767"/>
      <c r="I945" s="467">
        <v>100</v>
      </c>
      <c r="J945" s="780"/>
      <c r="K945" s="781"/>
    </row>
    <row r="946" spans="1:11" s="425" customFormat="1" ht="12.75" x14ac:dyDescent="0.2">
      <c r="A946" s="2017"/>
      <c r="B946" s="460" t="s">
        <v>1768</v>
      </c>
      <c r="C946" s="456"/>
      <c r="D946" s="456"/>
      <c r="E946" s="591"/>
      <c r="F946" s="458" t="s">
        <v>1566</v>
      </c>
      <c r="G946" s="460" t="s">
        <v>70</v>
      </c>
      <c r="H946" s="767"/>
      <c r="I946" s="467">
        <v>20</v>
      </c>
      <c r="J946" s="780"/>
      <c r="K946" s="781"/>
    </row>
    <row r="947" spans="1:11" s="425" customFormat="1" ht="12.75" x14ac:dyDescent="0.2">
      <c r="A947" s="2017"/>
      <c r="B947" s="460" t="s">
        <v>1768</v>
      </c>
      <c r="C947" s="456"/>
      <c r="D947" s="456"/>
      <c r="E947" s="591"/>
      <c r="F947" s="458" t="s">
        <v>420</v>
      </c>
      <c r="G947" s="460" t="s">
        <v>70</v>
      </c>
      <c r="H947" s="767"/>
      <c r="I947" s="467"/>
      <c r="J947" s="780"/>
      <c r="K947" s="781"/>
    </row>
    <row r="948" spans="1:11" s="425" customFormat="1" ht="12.75" x14ac:dyDescent="0.2">
      <c r="A948" s="2017"/>
      <c r="B948" s="460" t="s">
        <v>1768</v>
      </c>
      <c r="C948" s="456"/>
      <c r="D948" s="456"/>
      <c r="E948" s="591"/>
      <c r="F948" s="458" t="s">
        <v>1567</v>
      </c>
      <c r="G948" s="460" t="s">
        <v>70</v>
      </c>
      <c r="H948" s="767"/>
      <c r="I948" s="467">
        <v>10</v>
      </c>
      <c r="J948" s="780"/>
      <c r="K948" s="781"/>
    </row>
    <row r="949" spans="1:11" s="425" customFormat="1" ht="12.75" x14ac:dyDescent="0.2">
      <c r="A949" s="2017"/>
      <c r="B949" s="460" t="s">
        <v>1768</v>
      </c>
      <c r="C949" s="456"/>
      <c r="D949" s="456"/>
      <c r="E949" s="591"/>
      <c r="F949" s="458" t="s">
        <v>1568</v>
      </c>
      <c r="G949" s="460" t="s">
        <v>70</v>
      </c>
      <c r="H949" s="767"/>
      <c r="I949" s="467">
        <v>50</v>
      </c>
      <c r="J949" s="780"/>
      <c r="K949" s="781"/>
    </row>
    <row r="950" spans="1:11" s="425" customFormat="1" ht="25.5" x14ac:dyDescent="0.2">
      <c r="A950" s="2017"/>
      <c r="B950" s="460" t="s">
        <v>1768</v>
      </c>
      <c r="C950" s="456"/>
      <c r="D950" s="456"/>
      <c r="E950" s="591"/>
      <c r="F950" s="458" t="s">
        <v>1569</v>
      </c>
      <c r="G950" s="460" t="s">
        <v>70</v>
      </c>
      <c r="H950" s="767"/>
      <c r="I950" s="467">
        <v>40</v>
      </c>
      <c r="J950" s="780"/>
      <c r="K950" s="781"/>
    </row>
    <row r="951" spans="1:11" s="425" customFormat="1" ht="12.75" x14ac:dyDescent="0.2">
      <c r="A951" s="2017"/>
      <c r="B951" s="460" t="s">
        <v>1768</v>
      </c>
      <c r="C951" s="456"/>
      <c r="D951" s="456"/>
      <c r="E951" s="591"/>
      <c r="F951" s="458" t="s">
        <v>1570</v>
      </c>
      <c r="G951" s="460" t="s">
        <v>70</v>
      </c>
      <c r="H951" s="767"/>
      <c r="I951" s="467">
        <v>30</v>
      </c>
      <c r="J951" s="780"/>
      <c r="K951" s="781"/>
    </row>
    <row r="952" spans="1:11" s="425" customFormat="1" ht="12.75" x14ac:dyDescent="0.2">
      <c r="A952" s="2017"/>
      <c r="B952" s="460" t="s">
        <v>1768</v>
      </c>
      <c r="C952" s="456"/>
      <c r="D952" s="456"/>
      <c r="E952" s="591"/>
      <c r="F952" s="458" t="s">
        <v>1571</v>
      </c>
      <c r="G952" s="460" t="s">
        <v>70</v>
      </c>
      <c r="H952" s="767"/>
      <c r="I952" s="467">
        <v>100</v>
      </c>
      <c r="J952" s="780"/>
      <c r="K952" s="781"/>
    </row>
    <row r="953" spans="1:11" s="425" customFormat="1" ht="38.25" x14ac:dyDescent="0.2">
      <c r="A953" s="2017"/>
      <c r="B953" s="460" t="s">
        <v>1768</v>
      </c>
      <c r="C953" s="456"/>
      <c r="D953" s="456"/>
      <c r="E953" s="591"/>
      <c r="F953" s="458" t="s">
        <v>1572</v>
      </c>
      <c r="G953" s="460" t="s">
        <v>70</v>
      </c>
      <c r="H953" s="767"/>
      <c r="I953" s="467">
        <v>12</v>
      </c>
      <c r="J953" s="780"/>
      <c r="K953" s="781"/>
    </row>
    <row r="954" spans="1:11" s="425" customFormat="1" ht="25.5" x14ac:dyDescent="0.2">
      <c r="A954" s="2017"/>
      <c r="B954" s="460" t="s">
        <v>1768</v>
      </c>
      <c r="C954" s="456"/>
      <c r="D954" s="456"/>
      <c r="E954" s="591"/>
      <c r="F954" s="458" t="s">
        <v>1573</v>
      </c>
      <c r="G954" s="460" t="s">
        <v>70</v>
      </c>
      <c r="H954" s="767"/>
      <c r="I954" s="467">
        <v>40</v>
      </c>
      <c r="J954" s="780"/>
      <c r="K954" s="781"/>
    </row>
    <row r="955" spans="1:11" s="425" customFormat="1" ht="12.75" x14ac:dyDescent="0.2">
      <c r="A955" s="2017"/>
      <c r="B955" s="460" t="s">
        <v>1768</v>
      </c>
      <c r="C955" s="456"/>
      <c r="D955" s="456"/>
      <c r="E955" s="591"/>
      <c r="F955" s="458" t="s">
        <v>1574</v>
      </c>
      <c r="G955" s="460" t="s">
        <v>70</v>
      </c>
      <c r="H955" s="767"/>
      <c r="I955" s="467">
        <v>2</v>
      </c>
      <c r="J955" s="780"/>
      <c r="K955" s="781"/>
    </row>
    <row r="956" spans="1:11" s="425" customFormat="1" ht="12.75" x14ac:dyDescent="0.2">
      <c r="A956" s="2017"/>
      <c r="B956" s="460" t="s">
        <v>1768</v>
      </c>
      <c r="C956" s="456"/>
      <c r="D956" s="456"/>
      <c r="E956" s="591"/>
      <c r="F956" s="458" t="s">
        <v>1575</v>
      </c>
      <c r="G956" s="460" t="s">
        <v>70</v>
      </c>
      <c r="H956" s="767"/>
      <c r="I956" s="467">
        <v>100</v>
      </c>
      <c r="J956" s="780"/>
      <c r="K956" s="781"/>
    </row>
    <row r="957" spans="1:11" s="425" customFormat="1" ht="25.5" x14ac:dyDescent="0.2">
      <c r="A957" s="2017"/>
      <c r="B957" s="460" t="s">
        <v>1768</v>
      </c>
      <c r="C957" s="456"/>
      <c r="D957" s="456"/>
      <c r="E957" s="591"/>
      <c r="F957" s="458" t="s">
        <v>1576</v>
      </c>
      <c r="G957" s="460" t="s">
        <v>70</v>
      </c>
      <c r="H957" s="767"/>
      <c r="I957" s="467">
        <v>100</v>
      </c>
      <c r="J957" s="780"/>
      <c r="K957" s="781"/>
    </row>
    <row r="958" spans="1:11" s="425" customFormat="1" ht="25.5" x14ac:dyDescent="0.2">
      <c r="A958" s="2017"/>
      <c r="B958" s="460" t="s">
        <v>1768</v>
      </c>
      <c r="C958" s="456"/>
      <c r="D958" s="456"/>
      <c r="E958" s="591"/>
      <c r="F958" s="458" t="s">
        <v>1577</v>
      </c>
      <c r="G958" s="460" t="s">
        <v>70</v>
      </c>
      <c r="H958" s="767"/>
      <c r="I958" s="467">
        <v>12</v>
      </c>
      <c r="J958" s="780"/>
      <c r="K958" s="781"/>
    </row>
    <row r="959" spans="1:11" s="425" customFormat="1" ht="25.5" x14ac:dyDescent="0.2">
      <c r="A959" s="2017"/>
      <c r="B959" s="460" t="s">
        <v>1768</v>
      </c>
      <c r="C959" s="456"/>
      <c r="D959" s="456"/>
      <c r="E959" s="591"/>
      <c r="F959" s="458" t="s">
        <v>1578</v>
      </c>
      <c r="G959" s="460" t="s">
        <v>70</v>
      </c>
      <c r="H959" s="767"/>
      <c r="I959" s="467">
        <v>20</v>
      </c>
      <c r="J959" s="780"/>
      <c r="K959" s="781"/>
    </row>
    <row r="960" spans="1:11" s="425" customFormat="1" ht="12.75" x14ac:dyDescent="0.2">
      <c r="A960" s="2017"/>
      <c r="B960" s="460" t="s">
        <v>1768</v>
      </c>
      <c r="C960" s="456"/>
      <c r="D960" s="456"/>
      <c r="E960" s="591"/>
      <c r="F960" s="458" t="s">
        <v>1579</v>
      </c>
      <c r="G960" s="460" t="s">
        <v>70</v>
      </c>
      <c r="H960" s="767"/>
      <c r="I960" s="467">
        <v>100</v>
      </c>
      <c r="J960" s="780"/>
      <c r="K960" s="781"/>
    </row>
    <row r="961" spans="1:11" s="425" customFormat="1" ht="12.75" x14ac:dyDescent="0.2">
      <c r="A961" s="2017"/>
      <c r="B961" s="460" t="s">
        <v>1768</v>
      </c>
      <c r="C961" s="456"/>
      <c r="D961" s="456"/>
      <c r="E961" s="591"/>
      <c r="F961" s="458" t="s">
        <v>1580</v>
      </c>
      <c r="G961" s="460" t="s">
        <v>70</v>
      </c>
      <c r="H961" s="767"/>
      <c r="I961" s="467">
        <v>100</v>
      </c>
      <c r="J961" s="780"/>
      <c r="K961" s="781"/>
    </row>
    <row r="962" spans="1:11" s="425" customFormat="1" ht="12.75" x14ac:dyDescent="0.2">
      <c r="A962" s="2017"/>
      <c r="B962" s="460" t="s">
        <v>1768</v>
      </c>
      <c r="C962" s="456"/>
      <c r="D962" s="456"/>
      <c r="E962" s="591"/>
      <c r="F962" s="458" t="s">
        <v>1581</v>
      </c>
      <c r="G962" s="460" t="s">
        <v>70</v>
      </c>
      <c r="H962" s="767"/>
      <c r="I962" s="467">
        <v>100</v>
      </c>
      <c r="J962" s="780"/>
      <c r="K962" s="781"/>
    </row>
    <row r="963" spans="1:11" s="425" customFormat="1" ht="12.75" x14ac:dyDescent="0.2">
      <c r="A963" s="2017"/>
      <c r="B963" s="460" t="s">
        <v>1768</v>
      </c>
      <c r="C963" s="456"/>
      <c r="D963" s="456"/>
      <c r="E963" s="591"/>
      <c r="F963" s="458" t="s">
        <v>1582</v>
      </c>
      <c r="G963" s="460" t="s">
        <v>70</v>
      </c>
      <c r="H963" s="767"/>
      <c r="I963" s="467">
        <v>100</v>
      </c>
      <c r="J963" s="780"/>
      <c r="K963" s="781"/>
    </row>
    <row r="964" spans="1:11" s="425" customFormat="1" ht="12.75" x14ac:dyDescent="0.2">
      <c r="A964" s="2017"/>
      <c r="B964" s="460" t="s">
        <v>1768</v>
      </c>
      <c r="C964" s="456"/>
      <c r="D964" s="456"/>
      <c r="E964" s="591"/>
      <c r="F964" s="458" t="s">
        <v>1583</v>
      </c>
      <c r="G964" s="460" t="s">
        <v>70</v>
      </c>
      <c r="H964" s="767"/>
      <c r="I964" s="467">
        <v>20</v>
      </c>
      <c r="J964" s="780"/>
      <c r="K964" s="781"/>
    </row>
    <row r="965" spans="1:11" s="425" customFormat="1" ht="12.75" x14ac:dyDescent="0.2">
      <c r="A965" s="2017"/>
      <c r="B965" s="460" t="s">
        <v>1768</v>
      </c>
      <c r="C965" s="456"/>
      <c r="D965" s="456"/>
      <c r="E965" s="591"/>
      <c r="F965" s="458" t="s">
        <v>1584</v>
      </c>
      <c r="G965" s="460" t="s">
        <v>70</v>
      </c>
      <c r="H965" s="767"/>
      <c r="I965" s="467">
        <v>20</v>
      </c>
      <c r="J965" s="780"/>
      <c r="K965" s="781"/>
    </row>
    <row r="966" spans="1:11" s="425" customFormat="1" ht="12.75" x14ac:dyDescent="0.2">
      <c r="A966" s="2017"/>
      <c r="B966" s="460" t="s">
        <v>1768</v>
      </c>
      <c r="C966" s="456"/>
      <c r="D966" s="456"/>
      <c r="E966" s="591"/>
      <c r="F966" s="458" t="s">
        <v>1585</v>
      </c>
      <c r="G966" s="460" t="s">
        <v>70</v>
      </c>
      <c r="H966" s="767"/>
      <c r="I966" s="467">
        <v>20</v>
      </c>
      <c r="J966" s="780"/>
      <c r="K966" s="781"/>
    </row>
    <row r="967" spans="1:11" s="425" customFormat="1" ht="12.75" x14ac:dyDescent="0.2">
      <c r="A967" s="2017"/>
      <c r="B967" s="460" t="s">
        <v>1768</v>
      </c>
      <c r="C967" s="456"/>
      <c r="D967" s="456"/>
      <c r="E967" s="591"/>
      <c r="F967" s="458" t="s">
        <v>1586</v>
      </c>
      <c r="G967" s="460" t="s">
        <v>70</v>
      </c>
      <c r="H967" s="767"/>
      <c r="I967" s="467">
        <v>15</v>
      </c>
      <c r="J967" s="780"/>
      <c r="K967" s="781"/>
    </row>
    <row r="968" spans="1:11" s="425" customFormat="1" ht="12.75" x14ac:dyDescent="0.2">
      <c r="A968" s="2017"/>
      <c r="B968" s="460" t="s">
        <v>1768</v>
      </c>
      <c r="C968" s="456"/>
      <c r="D968" s="456"/>
      <c r="E968" s="591"/>
      <c r="F968" s="458" t="s">
        <v>1587</v>
      </c>
      <c r="G968" s="460" t="s">
        <v>70</v>
      </c>
      <c r="H968" s="767"/>
      <c r="I968" s="467">
        <v>5</v>
      </c>
      <c r="J968" s="780"/>
      <c r="K968" s="781"/>
    </row>
    <row r="969" spans="1:11" s="425" customFormat="1" ht="25.5" x14ac:dyDescent="0.2">
      <c r="A969" s="2017"/>
      <c r="B969" s="460" t="s">
        <v>1768</v>
      </c>
      <c r="C969" s="456"/>
      <c r="D969" s="456"/>
      <c r="E969" s="591"/>
      <c r="F969" s="458" t="s">
        <v>1588</v>
      </c>
      <c r="G969" s="460" t="s">
        <v>70</v>
      </c>
      <c r="H969" s="767"/>
      <c r="I969" s="467">
        <v>10</v>
      </c>
      <c r="J969" s="780"/>
      <c r="K969" s="781"/>
    </row>
    <row r="970" spans="1:11" s="425" customFormat="1" ht="12.75" x14ac:dyDescent="0.2">
      <c r="A970" s="2017"/>
      <c r="B970" s="460" t="s">
        <v>1768</v>
      </c>
      <c r="C970" s="456"/>
      <c r="D970" s="456"/>
      <c r="E970" s="591"/>
      <c r="F970" s="458" t="s">
        <v>1589</v>
      </c>
      <c r="G970" s="460" t="s">
        <v>70</v>
      </c>
      <c r="H970" s="767"/>
      <c r="I970" s="467">
        <v>100</v>
      </c>
      <c r="J970" s="780"/>
      <c r="K970" s="781"/>
    </row>
    <row r="971" spans="1:11" s="425" customFormat="1" ht="25.5" x14ac:dyDescent="0.2">
      <c r="A971" s="2017"/>
      <c r="B971" s="460" t="s">
        <v>1768</v>
      </c>
      <c r="C971" s="456"/>
      <c r="D971" s="456"/>
      <c r="E971" s="591"/>
      <c r="F971" s="458" t="s">
        <v>1590</v>
      </c>
      <c r="G971" s="460" t="s">
        <v>70</v>
      </c>
      <c r="H971" s="767"/>
      <c r="I971" s="467">
        <v>30</v>
      </c>
      <c r="J971" s="780"/>
      <c r="K971" s="781"/>
    </row>
    <row r="972" spans="1:11" s="425" customFormat="1" ht="25.5" x14ac:dyDescent="0.2">
      <c r="A972" s="2017"/>
      <c r="B972" s="460" t="s">
        <v>1768</v>
      </c>
      <c r="C972" s="456"/>
      <c r="D972" s="456"/>
      <c r="E972" s="591"/>
      <c r="F972" s="458" t="s">
        <v>1591</v>
      </c>
      <c r="G972" s="460" t="s">
        <v>70</v>
      </c>
      <c r="H972" s="767"/>
      <c r="I972" s="467">
        <v>30</v>
      </c>
      <c r="J972" s="780"/>
      <c r="K972" s="781"/>
    </row>
    <row r="973" spans="1:11" s="425" customFormat="1" ht="25.5" x14ac:dyDescent="0.2">
      <c r="A973" s="2017"/>
      <c r="B973" s="460" t="s">
        <v>1768</v>
      </c>
      <c r="C973" s="456"/>
      <c r="D973" s="456"/>
      <c r="E973" s="591"/>
      <c r="F973" s="458" t="s">
        <v>1592</v>
      </c>
      <c r="G973" s="460" t="s">
        <v>70</v>
      </c>
      <c r="H973" s="767"/>
      <c r="I973" s="467">
        <v>30</v>
      </c>
      <c r="J973" s="780"/>
      <c r="K973" s="781"/>
    </row>
    <row r="974" spans="1:11" s="425" customFormat="1" ht="25.5" x14ac:dyDescent="0.2">
      <c r="A974" s="2017"/>
      <c r="B974" s="460" t="s">
        <v>1768</v>
      </c>
      <c r="C974" s="456"/>
      <c r="D974" s="456"/>
      <c r="E974" s="591"/>
      <c r="F974" s="458" t="s">
        <v>1593</v>
      </c>
      <c r="G974" s="460" t="s">
        <v>70</v>
      </c>
      <c r="H974" s="767"/>
      <c r="I974" s="467">
        <v>10</v>
      </c>
      <c r="J974" s="780"/>
      <c r="K974" s="781"/>
    </row>
    <row r="975" spans="1:11" s="425" customFormat="1" ht="25.5" x14ac:dyDescent="0.2">
      <c r="A975" s="2017"/>
      <c r="B975" s="460" t="s">
        <v>1768</v>
      </c>
      <c r="C975" s="456"/>
      <c r="D975" s="456"/>
      <c r="E975" s="591"/>
      <c r="F975" s="458" t="s">
        <v>1594</v>
      </c>
      <c r="G975" s="460" t="s">
        <v>70</v>
      </c>
      <c r="H975" s="767"/>
      <c r="I975" s="467">
        <v>50</v>
      </c>
      <c r="J975" s="780"/>
      <c r="K975" s="781"/>
    </row>
    <row r="976" spans="1:11" s="425" customFormat="1" ht="25.5" x14ac:dyDescent="0.2">
      <c r="A976" s="2017"/>
      <c r="B976" s="460" t="s">
        <v>1768</v>
      </c>
      <c r="C976" s="456"/>
      <c r="D976" s="456"/>
      <c r="E976" s="591"/>
      <c r="F976" s="458" t="s">
        <v>1595</v>
      </c>
      <c r="G976" s="460" t="s">
        <v>70</v>
      </c>
      <c r="H976" s="767"/>
      <c r="I976" s="467">
        <v>50</v>
      </c>
      <c r="J976" s="780"/>
      <c r="K976" s="781"/>
    </row>
    <row r="977" spans="1:11" s="425" customFormat="1" ht="25.5" x14ac:dyDescent="0.2">
      <c r="A977" s="2017"/>
      <c r="B977" s="460" t="s">
        <v>1768</v>
      </c>
      <c r="C977" s="456"/>
      <c r="D977" s="456"/>
      <c r="E977" s="591"/>
      <c r="F977" s="458" t="s">
        <v>1596</v>
      </c>
      <c r="G977" s="460" t="s">
        <v>70</v>
      </c>
      <c r="H977" s="767"/>
      <c r="I977" s="467">
        <v>10</v>
      </c>
      <c r="J977" s="780"/>
      <c r="K977" s="781"/>
    </row>
    <row r="978" spans="1:11" s="425" customFormat="1" ht="12.75" x14ac:dyDescent="0.2">
      <c r="A978" s="2017"/>
      <c r="B978" s="460" t="s">
        <v>1768</v>
      </c>
      <c r="C978" s="456"/>
      <c r="D978" s="456"/>
      <c r="E978" s="591"/>
      <c r="F978" s="458" t="s">
        <v>1597</v>
      </c>
      <c r="G978" s="460" t="s">
        <v>70</v>
      </c>
      <c r="H978" s="767"/>
      <c r="I978" s="467">
        <v>40</v>
      </c>
      <c r="J978" s="780"/>
      <c r="K978" s="781"/>
    </row>
    <row r="979" spans="1:11" s="425" customFormat="1" ht="12.75" x14ac:dyDescent="0.2">
      <c r="A979" s="2017"/>
      <c r="B979" s="460" t="s">
        <v>1768</v>
      </c>
      <c r="C979" s="456"/>
      <c r="D979" s="456"/>
      <c r="E979" s="591"/>
      <c r="F979" s="458" t="s">
        <v>1598</v>
      </c>
      <c r="G979" s="460" t="s">
        <v>70</v>
      </c>
      <c r="H979" s="767"/>
      <c r="I979" s="467">
        <v>40</v>
      </c>
      <c r="J979" s="780"/>
      <c r="K979" s="781"/>
    </row>
    <row r="980" spans="1:11" s="425" customFormat="1" ht="12.75" x14ac:dyDescent="0.2">
      <c r="A980" s="2017"/>
      <c r="B980" s="460" t="s">
        <v>1768</v>
      </c>
      <c r="C980" s="456"/>
      <c r="D980" s="456"/>
      <c r="E980" s="591"/>
      <c r="F980" s="458" t="s">
        <v>1599</v>
      </c>
      <c r="G980" s="460" t="s">
        <v>70</v>
      </c>
      <c r="H980" s="767"/>
      <c r="I980" s="467">
        <v>60</v>
      </c>
      <c r="J980" s="780"/>
      <c r="K980" s="781"/>
    </row>
    <row r="981" spans="1:11" s="425" customFormat="1" ht="12.75" x14ac:dyDescent="0.2">
      <c r="A981" s="2017"/>
      <c r="B981" s="460" t="s">
        <v>1768</v>
      </c>
      <c r="C981" s="456"/>
      <c r="D981" s="456"/>
      <c r="E981" s="591"/>
      <c r="F981" s="458" t="s">
        <v>1600</v>
      </c>
      <c r="G981" s="460" t="s">
        <v>70</v>
      </c>
      <c r="H981" s="767"/>
      <c r="I981" s="467">
        <v>60</v>
      </c>
      <c r="J981" s="780"/>
      <c r="K981" s="781"/>
    </row>
    <row r="982" spans="1:11" s="425" customFormat="1" ht="12.75" x14ac:dyDescent="0.2">
      <c r="A982" s="2017"/>
      <c r="B982" s="460" t="s">
        <v>1768</v>
      </c>
      <c r="C982" s="456"/>
      <c r="D982" s="456"/>
      <c r="E982" s="591"/>
      <c r="F982" s="458" t="s">
        <v>1601</v>
      </c>
      <c r="G982" s="460" t="s">
        <v>70</v>
      </c>
      <c r="H982" s="767"/>
      <c r="I982" s="467">
        <v>40</v>
      </c>
      <c r="J982" s="780"/>
      <c r="K982" s="781"/>
    </row>
    <row r="983" spans="1:11" s="425" customFormat="1" ht="12.75" x14ac:dyDescent="0.2">
      <c r="A983" s="2017"/>
      <c r="B983" s="460" t="s">
        <v>1768</v>
      </c>
      <c r="C983" s="456"/>
      <c r="D983" s="456"/>
      <c r="E983" s="591"/>
      <c r="F983" s="458" t="s">
        <v>1602</v>
      </c>
      <c r="G983" s="460" t="s">
        <v>70</v>
      </c>
      <c r="H983" s="767"/>
      <c r="I983" s="467">
        <v>40</v>
      </c>
      <c r="J983" s="780"/>
      <c r="K983" s="781"/>
    </row>
    <row r="984" spans="1:11" s="425" customFormat="1" ht="25.5" x14ac:dyDescent="0.2">
      <c r="A984" s="2017"/>
      <c r="B984" s="460" t="s">
        <v>1768</v>
      </c>
      <c r="C984" s="456"/>
      <c r="D984" s="456"/>
      <c r="E984" s="591"/>
      <c r="F984" s="458" t="s">
        <v>1603</v>
      </c>
      <c r="G984" s="460" t="s">
        <v>70</v>
      </c>
      <c r="H984" s="767"/>
      <c r="I984" s="467">
        <v>40</v>
      </c>
      <c r="J984" s="780"/>
      <c r="K984" s="781"/>
    </row>
    <row r="985" spans="1:11" s="425" customFormat="1" ht="12.75" x14ac:dyDescent="0.2">
      <c r="A985" s="2017"/>
      <c r="B985" s="460" t="s">
        <v>1768</v>
      </c>
      <c r="C985" s="456"/>
      <c r="D985" s="456"/>
      <c r="E985" s="591"/>
      <c r="F985" s="458" t="s">
        <v>1604</v>
      </c>
      <c r="G985" s="460" t="s">
        <v>70</v>
      </c>
      <c r="H985" s="767"/>
      <c r="I985" s="467">
        <v>40</v>
      </c>
      <c r="J985" s="780"/>
      <c r="K985" s="781"/>
    </row>
    <row r="986" spans="1:11" s="425" customFormat="1" ht="12.75" x14ac:dyDescent="0.2">
      <c r="A986" s="2017"/>
      <c r="B986" s="460" t="s">
        <v>1768</v>
      </c>
      <c r="C986" s="456"/>
      <c r="D986" s="456"/>
      <c r="E986" s="591"/>
      <c r="F986" s="458" t="s">
        <v>1605</v>
      </c>
      <c r="G986" s="460" t="s">
        <v>70</v>
      </c>
      <c r="H986" s="767"/>
      <c r="I986" s="467">
        <v>40</v>
      </c>
      <c r="J986" s="780"/>
      <c r="K986" s="781"/>
    </row>
    <row r="987" spans="1:11" s="425" customFormat="1" ht="25.5" x14ac:dyDescent="0.2">
      <c r="A987" s="2017"/>
      <c r="B987" s="460" t="s">
        <v>1768</v>
      </c>
      <c r="C987" s="456"/>
      <c r="D987" s="456"/>
      <c r="E987" s="591"/>
      <c r="F987" s="458" t="s">
        <v>1606</v>
      </c>
      <c r="G987" s="460" t="s">
        <v>70</v>
      </c>
      <c r="H987" s="767"/>
      <c r="I987" s="467">
        <v>40</v>
      </c>
      <c r="J987" s="780"/>
      <c r="K987" s="781"/>
    </row>
    <row r="988" spans="1:11" s="425" customFormat="1" ht="12.75" x14ac:dyDescent="0.2">
      <c r="A988" s="2017"/>
      <c r="B988" s="460" t="s">
        <v>1768</v>
      </c>
      <c r="C988" s="456"/>
      <c r="D988" s="456"/>
      <c r="E988" s="591"/>
      <c r="F988" s="458" t="s">
        <v>1607</v>
      </c>
      <c r="G988" s="460" t="s">
        <v>70</v>
      </c>
      <c r="H988" s="767"/>
      <c r="I988" s="467">
        <v>40</v>
      </c>
      <c r="J988" s="780"/>
      <c r="K988" s="781"/>
    </row>
    <row r="989" spans="1:11" s="425" customFormat="1" ht="12.75" x14ac:dyDescent="0.2">
      <c r="A989" s="2017"/>
      <c r="B989" s="460" t="s">
        <v>1768</v>
      </c>
      <c r="C989" s="456"/>
      <c r="D989" s="456"/>
      <c r="E989" s="591"/>
      <c r="F989" s="458" t="s">
        <v>1608</v>
      </c>
      <c r="G989" s="460" t="s">
        <v>70</v>
      </c>
      <c r="H989" s="767"/>
      <c r="I989" s="467">
        <v>40</v>
      </c>
      <c r="J989" s="780"/>
      <c r="K989" s="781"/>
    </row>
    <row r="990" spans="1:11" s="425" customFormat="1" ht="12.75" x14ac:dyDescent="0.2">
      <c r="A990" s="2017"/>
      <c r="B990" s="460" t="s">
        <v>1768</v>
      </c>
      <c r="C990" s="456"/>
      <c r="D990" s="456"/>
      <c r="E990" s="591"/>
      <c r="F990" s="458" t="s">
        <v>1609</v>
      </c>
      <c r="G990" s="460" t="s">
        <v>70</v>
      </c>
      <c r="H990" s="767"/>
      <c r="I990" s="467">
        <v>40</v>
      </c>
      <c r="J990" s="780"/>
      <c r="K990" s="781"/>
    </row>
    <row r="991" spans="1:11" s="425" customFormat="1" ht="12.75" x14ac:dyDescent="0.2">
      <c r="A991" s="2017"/>
      <c r="B991" s="460" t="s">
        <v>1768</v>
      </c>
      <c r="C991" s="456"/>
      <c r="D991" s="456"/>
      <c r="E991" s="591"/>
      <c r="F991" s="458" t="s">
        <v>1610</v>
      </c>
      <c r="G991" s="460" t="s">
        <v>70</v>
      </c>
      <c r="H991" s="767"/>
      <c r="I991" s="467">
        <v>40</v>
      </c>
      <c r="J991" s="780"/>
      <c r="K991" s="781"/>
    </row>
    <row r="992" spans="1:11" s="425" customFormat="1" ht="12.75" x14ac:dyDescent="0.2">
      <c r="A992" s="2017"/>
      <c r="B992" s="460" t="s">
        <v>1768</v>
      </c>
      <c r="C992" s="456"/>
      <c r="D992" s="456"/>
      <c r="E992" s="591"/>
      <c r="F992" s="458" t="s">
        <v>1611</v>
      </c>
      <c r="G992" s="460" t="s">
        <v>70</v>
      </c>
      <c r="H992" s="767"/>
      <c r="I992" s="467">
        <v>40</v>
      </c>
      <c r="J992" s="780"/>
      <c r="K992" s="781"/>
    </row>
    <row r="993" spans="1:11" s="425" customFormat="1" ht="12.75" x14ac:dyDescent="0.2">
      <c r="A993" s="2017"/>
      <c r="B993" s="460" t="s">
        <v>1768</v>
      </c>
      <c r="C993" s="456"/>
      <c r="D993" s="456"/>
      <c r="E993" s="591"/>
      <c r="F993" s="458" t="s">
        <v>1612</v>
      </c>
      <c r="G993" s="460" t="s">
        <v>70</v>
      </c>
      <c r="H993" s="767"/>
      <c r="I993" s="467">
        <v>40</v>
      </c>
      <c r="J993" s="780"/>
      <c r="K993" s="781"/>
    </row>
    <row r="994" spans="1:11" s="425" customFormat="1" ht="12.75" x14ac:dyDescent="0.2">
      <c r="A994" s="2017"/>
      <c r="B994" s="460" t="s">
        <v>1768</v>
      </c>
      <c r="C994" s="456"/>
      <c r="D994" s="456"/>
      <c r="E994" s="591"/>
      <c r="F994" s="458" t="s">
        <v>1613</v>
      </c>
      <c r="G994" s="460" t="s">
        <v>70</v>
      </c>
      <c r="H994" s="767"/>
      <c r="I994" s="467">
        <v>20</v>
      </c>
      <c r="J994" s="780"/>
      <c r="K994" s="781"/>
    </row>
    <row r="995" spans="1:11" s="425" customFormat="1" ht="25.5" x14ac:dyDescent="0.2">
      <c r="A995" s="2017"/>
      <c r="B995" s="460" t="s">
        <v>1768</v>
      </c>
      <c r="C995" s="456"/>
      <c r="D995" s="456"/>
      <c r="E995" s="591"/>
      <c r="F995" s="458" t="s">
        <v>1614</v>
      </c>
      <c r="G995" s="460" t="s">
        <v>70</v>
      </c>
      <c r="H995" s="767"/>
      <c r="I995" s="467">
        <v>10</v>
      </c>
      <c r="J995" s="780"/>
      <c r="K995" s="781"/>
    </row>
    <row r="996" spans="1:11" s="425" customFormat="1" ht="12.75" x14ac:dyDescent="0.2">
      <c r="A996" s="2017"/>
      <c r="B996" s="460" t="s">
        <v>1768</v>
      </c>
      <c r="C996" s="456"/>
      <c r="D996" s="456"/>
      <c r="E996" s="591"/>
      <c r="F996" s="458" t="s">
        <v>1615</v>
      </c>
      <c r="G996" s="460" t="s">
        <v>70</v>
      </c>
      <c r="H996" s="767"/>
      <c r="I996" s="467">
        <v>20</v>
      </c>
      <c r="J996" s="780"/>
      <c r="K996" s="781"/>
    </row>
    <row r="997" spans="1:11" s="425" customFormat="1" ht="12.75" x14ac:dyDescent="0.2">
      <c r="A997" s="2017"/>
      <c r="B997" s="460" t="s">
        <v>1768</v>
      </c>
      <c r="C997" s="746"/>
      <c r="D997" s="746"/>
      <c r="E997" s="748"/>
      <c r="F997" s="458" t="s">
        <v>1616</v>
      </c>
      <c r="G997" s="460" t="s">
        <v>70</v>
      </c>
      <c r="H997" s="767"/>
      <c r="I997" s="467">
        <v>10</v>
      </c>
      <c r="J997" s="780"/>
      <c r="K997" s="781"/>
    </row>
    <row r="998" spans="1:11" s="425" customFormat="1" ht="12.75" x14ac:dyDescent="0.2">
      <c r="A998" s="2017"/>
      <c r="B998" s="460" t="s">
        <v>1768</v>
      </c>
      <c r="C998" s="746"/>
      <c r="D998" s="746"/>
      <c r="E998" s="748"/>
      <c r="F998" s="458" t="s">
        <v>1617</v>
      </c>
      <c r="G998" s="460" t="s">
        <v>70</v>
      </c>
      <c r="H998" s="767"/>
      <c r="I998" s="467">
        <v>1</v>
      </c>
      <c r="J998" s="780"/>
      <c r="K998" s="781"/>
    </row>
    <row r="999" spans="1:11" s="425" customFormat="1" ht="12.75" x14ac:dyDescent="0.2">
      <c r="A999" s="2017"/>
      <c r="B999" s="460" t="s">
        <v>1768</v>
      </c>
      <c r="C999" s="746"/>
      <c r="D999" s="746"/>
      <c r="E999" s="748"/>
      <c r="F999" s="458" t="s">
        <v>1618</v>
      </c>
      <c r="G999" s="460" t="s">
        <v>70</v>
      </c>
      <c r="H999" s="767"/>
      <c r="I999" s="467">
        <v>1</v>
      </c>
      <c r="J999" s="780"/>
      <c r="K999" s="781"/>
    </row>
    <row r="1000" spans="1:11" s="425" customFormat="1" ht="12.75" x14ac:dyDescent="0.2">
      <c r="A1000" s="2017"/>
      <c r="B1000" s="460" t="s">
        <v>1768</v>
      </c>
      <c r="C1000" s="746"/>
      <c r="D1000" s="746"/>
      <c r="E1000" s="748"/>
      <c r="F1000" s="458" t="s">
        <v>1619</v>
      </c>
      <c r="G1000" s="460" t="s">
        <v>70</v>
      </c>
      <c r="H1000" s="767"/>
      <c r="I1000" s="467">
        <v>60</v>
      </c>
      <c r="J1000" s="780"/>
      <c r="K1000" s="781"/>
    </row>
    <row r="1001" spans="1:11" s="425" customFormat="1" ht="12.75" x14ac:dyDescent="0.2">
      <c r="A1001" s="2017"/>
      <c r="B1001" s="460" t="s">
        <v>1768</v>
      </c>
      <c r="C1001" s="746"/>
      <c r="D1001" s="746"/>
      <c r="E1001" s="748"/>
      <c r="F1001" s="458" t="s">
        <v>1620</v>
      </c>
      <c r="G1001" s="460" t="s">
        <v>70</v>
      </c>
      <c r="H1001" s="767"/>
      <c r="I1001" s="467">
        <v>60</v>
      </c>
      <c r="J1001" s="780"/>
      <c r="K1001" s="781"/>
    </row>
    <row r="1002" spans="1:11" s="425" customFormat="1" ht="12.75" x14ac:dyDescent="0.2">
      <c r="A1002" s="2017"/>
      <c r="B1002" s="460" t="s">
        <v>1768</v>
      </c>
      <c r="C1002" s="746"/>
      <c r="D1002" s="746"/>
      <c r="E1002" s="748"/>
      <c r="F1002" s="458" t="s">
        <v>1621</v>
      </c>
      <c r="G1002" s="460" t="s">
        <v>70</v>
      </c>
      <c r="H1002" s="767"/>
      <c r="I1002" s="467">
        <v>60</v>
      </c>
      <c r="J1002" s="780"/>
      <c r="K1002" s="781"/>
    </row>
    <row r="1003" spans="1:11" s="425" customFormat="1" ht="12.75" x14ac:dyDescent="0.2">
      <c r="A1003" s="2017"/>
      <c r="B1003" s="460" t="s">
        <v>1768</v>
      </c>
      <c r="C1003" s="746"/>
      <c r="D1003" s="746"/>
      <c r="E1003" s="748"/>
      <c r="F1003" s="458" t="s">
        <v>1622</v>
      </c>
      <c r="G1003" s="460" t="s">
        <v>70</v>
      </c>
      <c r="H1003" s="767"/>
      <c r="I1003" s="467">
        <v>1</v>
      </c>
      <c r="J1003" s="780"/>
      <c r="K1003" s="781"/>
    </row>
    <row r="1004" spans="1:11" s="425" customFormat="1" ht="12.75" x14ac:dyDescent="0.2">
      <c r="A1004" s="2017"/>
      <c r="B1004" s="460" t="s">
        <v>1768</v>
      </c>
      <c r="C1004" s="746"/>
      <c r="D1004" s="746"/>
      <c r="E1004" s="748"/>
      <c r="F1004" s="458" t="s">
        <v>1623</v>
      </c>
      <c r="G1004" s="460" t="s">
        <v>70</v>
      </c>
      <c r="H1004" s="767"/>
      <c r="I1004" s="467">
        <v>60</v>
      </c>
      <c r="J1004" s="780"/>
      <c r="K1004" s="781"/>
    </row>
    <row r="1005" spans="1:11" s="425" customFormat="1" ht="12.75" x14ac:dyDescent="0.2">
      <c r="A1005" s="2017"/>
      <c r="B1005" s="460" t="s">
        <v>1768</v>
      </c>
      <c r="C1005" s="746"/>
      <c r="D1005" s="746"/>
      <c r="E1005" s="748"/>
      <c r="F1005" s="458" t="s">
        <v>1624</v>
      </c>
      <c r="G1005" s="460" t="s">
        <v>70</v>
      </c>
      <c r="H1005" s="767"/>
      <c r="I1005" s="467">
        <v>60</v>
      </c>
      <c r="J1005" s="780"/>
      <c r="K1005" s="781"/>
    </row>
    <row r="1006" spans="1:11" s="425" customFormat="1" ht="12.75" x14ac:dyDescent="0.2">
      <c r="A1006" s="2017"/>
      <c r="B1006" s="460" t="s">
        <v>1768</v>
      </c>
      <c r="C1006" s="746"/>
      <c r="D1006" s="746"/>
      <c r="E1006" s="748"/>
      <c r="F1006" s="458" t="s">
        <v>1625</v>
      </c>
      <c r="G1006" s="460" t="s">
        <v>70</v>
      </c>
      <c r="H1006" s="767"/>
      <c r="I1006" s="467">
        <v>60</v>
      </c>
      <c r="J1006" s="780"/>
      <c r="K1006" s="781"/>
    </row>
    <row r="1007" spans="1:11" s="425" customFormat="1" ht="25.5" x14ac:dyDescent="0.2">
      <c r="A1007" s="2017"/>
      <c r="B1007" s="460" t="s">
        <v>1768</v>
      </c>
      <c r="C1007" s="746"/>
      <c r="D1007" s="746"/>
      <c r="E1007" s="748"/>
      <c r="F1007" s="458" t="s">
        <v>1626</v>
      </c>
      <c r="G1007" s="460" t="s">
        <v>70</v>
      </c>
      <c r="H1007" s="767"/>
      <c r="I1007" s="467">
        <v>200</v>
      </c>
      <c r="J1007" s="780"/>
      <c r="K1007" s="781"/>
    </row>
    <row r="1008" spans="1:11" s="425" customFormat="1" ht="25.5" x14ac:dyDescent="0.2">
      <c r="A1008" s="2017"/>
      <c r="B1008" s="460" t="s">
        <v>1768</v>
      </c>
      <c r="C1008" s="746"/>
      <c r="D1008" s="746"/>
      <c r="E1008" s="748"/>
      <c r="F1008" s="458" t="s">
        <v>1627</v>
      </c>
      <c r="G1008" s="460" t="s">
        <v>70</v>
      </c>
      <c r="H1008" s="767"/>
      <c r="I1008" s="467">
        <v>60</v>
      </c>
      <c r="J1008" s="780"/>
      <c r="K1008" s="781"/>
    </row>
    <row r="1009" spans="1:11" s="425" customFormat="1" ht="12.75" x14ac:dyDescent="0.2">
      <c r="A1009" s="2017"/>
      <c r="B1009" s="460" t="s">
        <v>1768</v>
      </c>
      <c r="C1009" s="746"/>
      <c r="D1009" s="746"/>
      <c r="E1009" s="748"/>
      <c r="F1009" s="458" t="s">
        <v>1628</v>
      </c>
      <c r="G1009" s="460" t="s">
        <v>70</v>
      </c>
      <c r="H1009" s="767"/>
      <c r="I1009" s="467">
        <v>1</v>
      </c>
      <c r="J1009" s="780"/>
      <c r="K1009" s="781"/>
    </row>
    <row r="1010" spans="1:11" s="425" customFormat="1" ht="12.75" x14ac:dyDescent="0.2">
      <c r="A1010" s="2017"/>
      <c r="B1010" s="460" t="s">
        <v>1768</v>
      </c>
      <c r="C1010" s="746"/>
      <c r="D1010" s="746"/>
      <c r="E1010" s="748"/>
      <c r="F1010" s="458" t="s">
        <v>1629</v>
      </c>
      <c r="G1010" s="460" t="s">
        <v>70</v>
      </c>
      <c r="H1010" s="767"/>
      <c r="I1010" s="467">
        <v>1</v>
      </c>
      <c r="J1010" s="780"/>
      <c r="K1010" s="781"/>
    </row>
    <row r="1011" spans="1:11" s="425" customFormat="1" ht="12.75" x14ac:dyDescent="0.2">
      <c r="A1011" s="2017"/>
      <c r="B1011" s="460" t="s">
        <v>1768</v>
      </c>
      <c r="C1011" s="746"/>
      <c r="D1011" s="746"/>
      <c r="E1011" s="748"/>
      <c r="F1011" s="458" t="s">
        <v>1630</v>
      </c>
      <c r="G1011" s="460" t="s">
        <v>70</v>
      </c>
      <c r="H1011" s="767"/>
      <c r="I1011" s="467">
        <v>1</v>
      </c>
      <c r="J1011" s="780"/>
      <c r="K1011" s="781"/>
    </row>
    <row r="1012" spans="1:11" s="425" customFormat="1" ht="25.5" x14ac:dyDescent="0.2">
      <c r="A1012" s="2017"/>
      <c r="B1012" s="460" t="s">
        <v>1768</v>
      </c>
      <c r="C1012" s="746"/>
      <c r="D1012" s="746"/>
      <c r="E1012" s="748"/>
      <c r="F1012" s="458" t="s">
        <v>1590</v>
      </c>
      <c r="G1012" s="460" t="s">
        <v>70</v>
      </c>
      <c r="H1012" s="767"/>
      <c r="I1012" s="467">
        <v>60</v>
      </c>
      <c r="J1012" s="780"/>
      <c r="K1012" s="781"/>
    </row>
    <row r="1013" spans="1:11" s="425" customFormat="1" ht="25.5" x14ac:dyDescent="0.2">
      <c r="A1013" s="2017"/>
      <c r="B1013" s="460" t="s">
        <v>1768</v>
      </c>
      <c r="C1013" s="746"/>
      <c r="D1013" s="746"/>
      <c r="E1013" s="748"/>
      <c r="F1013" s="458" t="s">
        <v>1591</v>
      </c>
      <c r="G1013" s="460" t="s">
        <v>70</v>
      </c>
      <c r="H1013" s="767"/>
      <c r="I1013" s="467">
        <v>60</v>
      </c>
      <c r="J1013" s="780"/>
      <c r="K1013" s="781"/>
    </row>
    <row r="1014" spans="1:11" s="425" customFormat="1" ht="25.5" x14ac:dyDescent="0.2">
      <c r="A1014" s="2017"/>
      <c r="B1014" s="460" t="s">
        <v>1768</v>
      </c>
      <c r="C1014" s="746"/>
      <c r="D1014" s="746"/>
      <c r="E1014" s="748"/>
      <c r="F1014" s="458" t="s">
        <v>1592</v>
      </c>
      <c r="G1014" s="460" t="s">
        <v>70</v>
      </c>
      <c r="H1014" s="767"/>
      <c r="I1014" s="467">
        <v>60</v>
      </c>
      <c r="J1014" s="780"/>
      <c r="K1014" s="781"/>
    </row>
    <row r="1015" spans="1:11" s="425" customFormat="1" ht="25.5" x14ac:dyDescent="0.2">
      <c r="A1015" s="2017"/>
      <c r="B1015" s="460" t="s">
        <v>1768</v>
      </c>
      <c r="C1015" s="746"/>
      <c r="D1015" s="746"/>
      <c r="E1015" s="748"/>
      <c r="F1015" s="458" t="s">
        <v>1593</v>
      </c>
      <c r="G1015" s="460" t="s">
        <v>70</v>
      </c>
      <c r="H1015" s="767"/>
      <c r="I1015" s="467">
        <v>30</v>
      </c>
      <c r="J1015" s="780"/>
      <c r="K1015" s="781"/>
    </row>
    <row r="1016" spans="1:11" s="425" customFormat="1" ht="25.5" x14ac:dyDescent="0.2">
      <c r="A1016" s="2017"/>
      <c r="B1016" s="460" t="s">
        <v>1768</v>
      </c>
      <c r="C1016" s="746"/>
      <c r="D1016" s="746"/>
      <c r="E1016" s="748"/>
      <c r="F1016" s="458" t="s">
        <v>1594</v>
      </c>
      <c r="G1016" s="460" t="s">
        <v>70</v>
      </c>
      <c r="H1016" s="767"/>
      <c r="I1016" s="467">
        <v>30</v>
      </c>
      <c r="J1016" s="780"/>
      <c r="K1016" s="781"/>
    </row>
    <row r="1017" spans="1:11" s="425" customFormat="1" ht="25.5" x14ac:dyDescent="0.2">
      <c r="A1017" s="2017"/>
      <c r="B1017" s="460" t="s">
        <v>1768</v>
      </c>
      <c r="C1017" s="746"/>
      <c r="D1017" s="746"/>
      <c r="E1017" s="748"/>
      <c r="F1017" s="458" t="s">
        <v>1595</v>
      </c>
      <c r="G1017" s="460" t="s">
        <v>70</v>
      </c>
      <c r="H1017" s="767"/>
      <c r="I1017" s="467">
        <v>30</v>
      </c>
      <c r="J1017" s="780"/>
      <c r="K1017" s="781"/>
    </row>
    <row r="1018" spans="1:11" s="425" customFormat="1" ht="25.5" x14ac:dyDescent="0.2">
      <c r="A1018" s="2017"/>
      <c r="B1018" s="460" t="s">
        <v>1768</v>
      </c>
      <c r="C1018" s="746"/>
      <c r="D1018" s="746"/>
      <c r="E1018" s="748"/>
      <c r="F1018" s="458" t="s">
        <v>1596</v>
      </c>
      <c r="G1018" s="460" t="s">
        <v>70</v>
      </c>
      <c r="H1018" s="767"/>
      <c r="I1018" s="467">
        <v>30</v>
      </c>
      <c r="J1018" s="780"/>
      <c r="K1018" s="781"/>
    </row>
    <row r="1019" spans="1:11" s="425" customFormat="1" ht="12.75" x14ac:dyDescent="0.2">
      <c r="A1019" s="2017"/>
      <c r="B1019" s="460" t="s">
        <v>1768</v>
      </c>
      <c r="C1019" s="746"/>
      <c r="D1019" s="746"/>
      <c r="E1019" s="748"/>
      <c r="F1019" s="458" t="s">
        <v>1597</v>
      </c>
      <c r="G1019" s="460" t="s">
        <v>70</v>
      </c>
      <c r="H1019" s="767"/>
      <c r="I1019" s="467">
        <v>60</v>
      </c>
      <c r="J1019" s="780"/>
      <c r="K1019" s="781"/>
    </row>
    <row r="1020" spans="1:11" s="425" customFormat="1" ht="12.75" x14ac:dyDescent="0.2">
      <c r="A1020" s="2017"/>
      <c r="B1020" s="460" t="s">
        <v>1768</v>
      </c>
      <c r="C1020" s="746"/>
      <c r="D1020" s="746"/>
      <c r="E1020" s="748"/>
      <c r="F1020" s="458" t="s">
        <v>1598</v>
      </c>
      <c r="G1020" s="460" t="s">
        <v>70</v>
      </c>
      <c r="H1020" s="767"/>
      <c r="I1020" s="467">
        <v>60</v>
      </c>
      <c r="J1020" s="780"/>
      <c r="K1020" s="781"/>
    </row>
    <row r="1021" spans="1:11" s="425" customFormat="1" ht="12.75" x14ac:dyDescent="0.2">
      <c r="A1021" s="2017"/>
      <c r="B1021" s="460" t="s">
        <v>1768</v>
      </c>
      <c r="C1021" s="746"/>
      <c r="D1021" s="746"/>
      <c r="E1021" s="748"/>
      <c r="F1021" s="458" t="s">
        <v>1599</v>
      </c>
      <c r="G1021" s="460" t="s">
        <v>70</v>
      </c>
      <c r="H1021" s="767"/>
      <c r="I1021" s="467">
        <v>60</v>
      </c>
      <c r="J1021" s="780"/>
      <c r="K1021" s="781"/>
    </row>
    <row r="1022" spans="1:11" s="425" customFormat="1" ht="12.75" x14ac:dyDescent="0.2">
      <c r="A1022" s="2017"/>
      <c r="B1022" s="460" t="s">
        <v>1768</v>
      </c>
      <c r="C1022" s="746"/>
      <c r="D1022" s="746"/>
      <c r="E1022" s="748"/>
      <c r="F1022" s="458" t="s">
        <v>1600</v>
      </c>
      <c r="G1022" s="460" t="s">
        <v>70</v>
      </c>
      <c r="H1022" s="767"/>
      <c r="I1022" s="467">
        <v>60</v>
      </c>
      <c r="J1022" s="780"/>
      <c r="K1022" s="781"/>
    </row>
    <row r="1023" spans="1:11" s="425" customFormat="1" ht="12.75" x14ac:dyDescent="0.2">
      <c r="A1023" s="2017"/>
      <c r="B1023" s="460" t="s">
        <v>1768</v>
      </c>
      <c r="C1023" s="746"/>
      <c r="D1023" s="746"/>
      <c r="E1023" s="748"/>
      <c r="F1023" s="458" t="s">
        <v>1601</v>
      </c>
      <c r="G1023" s="460" t="s">
        <v>70</v>
      </c>
      <c r="H1023" s="767"/>
      <c r="I1023" s="467">
        <v>80</v>
      </c>
      <c r="J1023" s="780"/>
      <c r="K1023" s="781"/>
    </row>
    <row r="1024" spans="1:11" s="425" customFormat="1" ht="12.75" x14ac:dyDescent="0.2">
      <c r="A1024" s="2017"/>
      <c r="B1024" s="460" t="s">
        <v>1768</v>
      </c>
      <c r="C1024" s="746"/>
      <c r="D1024" s="746"/>
      <c r="E1024" s="748"/>
      <c r="F1024" s="458" t="s">
        <v>1602</v>
      </c>
      <c r="G1024" s="460" t="s">
        <v>70</v>
      </c>
      <c r="H1024" s="767"/>
      <c r="I1024" s="467">
        <v>100</v>
      </c>
      <c r="J1024" s="780"/>
      <c r="K1024" s="781"/>
    </row>
    <row r="1025" spans="1:11" s="425" customFormat="1" ht="25.5" x14ac:dyDescent="0.2">
      <c r="A1025" s="2017"/>
      <c r="B1025" s="460" t="s">
        <v>1768</v>
      </c>
      <c r="C1025" s="746"/>
      <c r="D1025" s="746"/>
      <c r="E1025" s="748"/>
      <c r="F1025" s="458" t="s">
        <v>1603</v>
      </c>
      <c r="G1025" s="460" t="s">
        <v>70</v>
      </c>
      <c r="H1025" s="767"/>
      <c r="I1025" s="467">
        <v>80</v>
      </c>
      <c r="J1025" s="780"/>
      <c r="K1025" s="781"/>
    </row>
    <row r="1026" spans="1:11" s="425" customFormat="1" ht="12.75" x14ac:dyDescent="0.2">
      <c r="A1026" s="2017"/>
      <c r="B1026" s="460" t="s">
        <v>1768</v>
      </c>
      <c r="C1026" s="746"/>
      <c r="D1026" s="746"/>
      <c r="E1026" s="748"/>
      <c r="F1026" s="458" t="s">
        <v>1604</v>
      </c>
      <c r="G1026" s="460" t="s">
        <v>70</v>
      </c>
      <c r="H1026" s="767"/>
      <c r="I1026" s="467">
        <v>40</v>
      </c>
      <c r="J1026" s="780"/>
      <c r="K1026" s="781"/>
    </row>
    <row r="1027" spans="1:11" s="425" customFormat="1" ht="12.75" x14ac:dyDescent="0.2">
      <c r="A1027" s="2017"/>
      <c r="B1027" s="460" t="s">
        <v>1768</v>
      </c>
      <c r="C1027" s="746"/>
      <c r="D1027" s="746"/>
      <c r="E1027" s="748"/>
      <c r="F1027" s="458" t="s">
        <v>1605</v>
      </c>
      <c r="G1027" s="460" t="s">
        <v>70</v>
      </c>
      <c r="H1027" s="767"/>
      <c r="I1027" s="467">
        <v>60</v>
      </c>
      <c r="J1027" s="780"/>
      <c r="K1027" s="781"/>
    </row>
    <row r="1028" spans="1:11" s="425" customFormat="1" ht="25.5" x14ac:dyDescent="0.2">
      <c r="A1028" s="2017"/>
      <c r="B1028" s="460" t="s">
        <v>1768</v>
      </c>
      <c r="C1028" s="746"/>
      <c r="D1028" s="746"/>
      <c r="E1028" s="748"/>
      <c r="F1028" s="458" t="s">
        <v>1606</v>
      </c>
      <c r="G1028" s="460" t="s">
        <v>70</v>
      </c>
      <c r="H1028" s="767"/>
      <c r="I1028" s="467">
        <v>60</v>
      </c>
      <c r="J1028" s="780"/>
      <c r="K1028" s="781"/>
    </row>
    <row r="1029" spans="1:11" s="425" customFormat="1" ht="12.75" x14ac:dyDescent="0.2">
      <c r="A1029" s="2017"/>
      <c r="B1029" s="460" t="s">
        <v>1768</v>
      </c>
      <c r="C1029" s="746"/>
      <c r="D1029" s="746"/>
      <c r="E1029" s="748"/>
      <c r="F1029" s="458" t="s">
        <v>1607</v>
      </c>
      <c r="G1029" s="460" t="s">
        <v>70</v>
      </c>
      <c r="H1029" s="767"/>
      <c r="I1029" s="467">
        <v>50</v>
      </c>
      <c r="J1029" s="780"/>
      <c r="K1029" s="781"/>
    </row>
    <row r="1030" spans="1:11" s="425" customFormat="1" ht="12.75" x14ac:dyDescent="0.2">
      <c r="A1030" s="2017"/>
      <c r="B1030" s="460" t="s">
        <v>1768</v>
      </c>
      <c r="C1030" s="746"/>
      <c r="D1030" s="746"/>
      <c r="E1030" s="748"/>
      <c r="F1030" s="458" t="s">
        <v>1608</v>
      </c>
      <c r="G1030" s="460" t="s">
        <v>70</v>
      </c>
      <c r="H1030" s="767"/>
      <c r="I1030" s="467">
        <v>50</v>
      </c>
      <c r="J1030" s="780"/>
      <c r="K1030" s="781"/>
    </row>
    <row r="1031" spans="1:11" s="425" customFormat="1" ht="12.75" x14ac:dyDescent="0.2">
      <c r="A1031" s="2017"/>
      <c r="B1031" s="460" t="s">
        <v>1768</v>
      </c>
      <c r="C1031" s="746"/>
      <c r="D1031" s="746"/>
      <c r="E1031" s="748"/>
      <c r="F1031" s="458" t="s">
        <v>1609</v>
      </c>
      <c r="G1031" s="460" t="s">
        <v>70</v>
      </c>
      <c r="H1031" s="767"/>
      <c r="I1031" s="467">
        <v>50</v>
      </c>
      <c r="J1031" s="780"/>
      <c r="K1031" s="781"/>
    </row>
    <row r="1032" spans="1:11" s="425" customFormat="1" ht="12.75" x14ac:dyDescent="0.2">
      <c r="A1032" s="2017"/>
      <c r="B1032" s="460" t="s">
        <v>1768</v>
      </c>
      <c r="C1032" s="746"/>
      <c r="D1032" s="746"/>
      <c r="E1032" s="748"/>
      <c r="F1032" s="458" t="s">
        <v>1610</v>
      </c>
      <c r="G1032" s="460" t="s">
        <v>70</v>
      </c>
      <c r="H1032" s="767"/>
      <c r="I1032" s="467">
        <v>50</v>
      </c>
      <c r="J1032" s="780"/>
      <c r="K1032" s="781"/>
    </row>
    <row r="1033" spans="1:11" s="425" customFormat="1" ht="12.75" x14ac:dyDescent="0.2">
      <c r="A1033" s="2017"/>
      <c r="B1033" s="460" t="s">
        <v>1768</v>
      </c>
      <c r="C1033" s="746"/>
      <c r="D1033" s="746"/>
      <c r="E1033" s="748"/>
      <c r="F1033" s="458" t="s">
        <v>1611</v>
      </c>
      <c r="G1033" s="460" t="s">
        <v>70</v>
      </c>
      <c r="H1033" s="767"/>
      <c r="I1033" s="467">
        <v>50</v>
      </c>
      <c r="J1033" s="780"/>
      <c r="K1033" s="781"/>
    </row>
    <row r="1034" spans="1:11" s="425" customFormat="1" ht="12.75" x14ac:dyDescent="0.2">
      <c r="A1034" s="2017"/>
      <c r="B1034" s="460" t="s">
        <v>1768</v>
      </c>
      <c r="C1034" s="746"/>
      <c r="D1034" s="746"/>
      <c r="E1034" s="748"/>
      <c r="F1034" s="458" t="s">
        <v>1612</v>
      </c>
      <c r="G1034" s="460" t="s">
        <v>70</v>
      </c>
      <c r="H1034" s="767"/>
      <c r="I1034" s="467">
        <v>50</v>
      </c>
      <c r="J1034" s="780"/>
      <c r="K1034" s="781"/>
    </row>
    <row r="1035" spans="1:11" s="425" customFormat="1" ht="25.5" x14ac:dyDescent="0.2">
      <c r="A1035" s="2017"/>
      <c r="B1035" s="460" t="s">
        <v>1768</v>
      </c>
      <c r="C1035" s="746"/>
      <c r="D1035" s="746"/>
      <c r="E1035" s="748"/>
      <c r="F1035" s="458" t="s">
        <v>1631</v>
      </c>
      <c r="G1035" s="460" t="s">
        <v>70</v>
      </c>
      <c r="H1035" s="767"/>
      <c r="I1035" s="467">
        <v>5</v>
      </c>
      <c r="J1035" s="780"/>
      <c r="K1035" s="781"/>
    </row>
    <row r="1036" spans="1:11" s="425" customFormat="1" ht="25.5" x14ac:dyDescent="0.2">
      <c r="A1036" s="2017"/>
      <c r="B1036" s="460" t="s">
        <v>1768</v>
      </c>
      <c r="C1036" s="746"/>
      <c r="D1036" s="746"/>
      <c r="E1036" s="748"/>
      <c r="F1036" s="458" t="s">
        <v>1632</v>
      </c>
      <c r="G1036" s="460" t="s">
        <v>70</v>
      </c>
      <c r="H1036" s="767"/>
      <c r="I1036" s="467">
        <v>5</v>
      </c>
      <c r="J1036" s="780"/>
      <c r="K1036" s="781"/>
    </row>
    <row r="1037" spans="1:11" s="425" customFormat="1" ht="25.5" x14ac:dyDescent="0.2">
      <c r="A1037" s="2017"/>
      <c r="B1037" s="460" t="s">
        <v>1768</v>
      </c>
      <c r="C1037" s="746"/>
      <c r="D1037" s="746"/>
      <c r="E1037" s="748"/>
      <c r="F1037" s="458" t="s">
        <v>1633</v>
      </c>
      <c r="G1037" s="460" t="s">
        <v>70</v>
      </c>
      <c r="H1037" s="767"/>
      <c r="I1037" s="467">
        <v>3</v>
      </c>
      <c r="J1037" s="780"/>
      <c r="K1037" s="781"/>
    </row>
    <row r="1038" spans="1:11" s="425" customFormat="1" ht="25.5" x14ac:dyDescent="0.2">
      <c r="A1038" s="2017"/>
      <c r="B1038" s="460" t="s">
        <v>1768</v>
      </c>
      <c r="C1038" s="746"/>
      <c r="D1038" s="746"/>
      <c r="E1038" s="748"/>
      <c r="F1038" s="458" t="s">
        <v>1634</v>
      </c>
      <c r="G1038" s="460" t="s">
        <v>70</v>
      </c>
      <c r="H1038" s="767"/>
      <c r="I1038" s="467">
        <v>2</v>
      </c>
      <c r="J1038" s="780"/>
      <c r="K1038" s="781"/>
    </row>
    <row r="1039" spans="1:11" s="425" customFormat="1" ht="25.5" x14ac:dyDescent="0.2">
      <c r="A1039" s="2017"/>
      <c r="B1039" s="460" t="s">
        <v>1768</v>
      </c>
      <c r="C1039" s="746"/>
      <c r="D1039" s="746"/>
      <c r="E1039" s="748"/>
      <c r="F1039" s="458" t="s">
        <v>1635</v>
      </c>
      <c r="G1039" s="460" t="s">
        <v>70</v>
      </c>
      <c r="H1039" s="767"/>
      <c r="I1039" s="467">
        <v>5</v>
      </c>
      <c r="J1039" s="780"/>
      <c r="K1039" s="781"/>
    </row>
    <row r="1040" spans="1:11" s="425" customFormat="1" ht="25.5" x14ac:dyDescent="0.2">
      <c r="A1040" s="2017"/>
      <c r="B1040" s="460" t="s">
        <v>1768</v>
      </c>
      <c r="C1040" s="746"/>
      <c r="D1040" s="746"/>
      <c r="E1040" s="748"/>
      <c r="F1040" s="458" t="s">
        <v>1636</v>
      </c>
      <c r="G1040" s="460" t="s">
        <v>70</v>
      </c>
      <c r="H1040" s="767"/>
      <c r="I1040" s="467">
        <v>5</v>
      </c>
      <c r="J1040" s="780"/>
      <c r="K1040" s="781"/>
    </row>
    <row r="1041" spans="1:11" s="425" customFormat="1" ht="25.5" x14ac:dyDescent="0.2">
      <c r="A1041" s="2017"/>
      <c r="B1041" s="460" t="s">
        <v>1768</v>
      </c>
      <c r="C1041" s="746"/>
      <c r="D1041" s="746"/>
      <c r="E1041" s="748"/>
      <c r="F1041" s="458" t="s">
        <v>1637</v>
      </c>
      <c r="G1041" s="460" t="s">
        <v>70</v>
      </c>
      <c r="H1041" s="767"/>
      <c r="I1041" s="467">
        <v>2</v>
      </c>
      <c r="J1041" s="780"/>
      <c r="K1041" s="781"/>
    </row>
    <row r="1042" spans="1:11" s="425" customFormat="1" ht="25.5" x14ac:dyDescent="0.2">
      <c r="A1042" s="2017"/>
      <c r="B1042" s="460" t="s">
        <v>1768</v>
      </c>
      <c r="C1042" s="746"/>
      <c r="D1042" s="746"/>
      <c r="E1042" s="748"/>
      <c r="F1042" s="458" t="s">
        <v>1638</v>
      </c>
      <c r="G1042" s="460" t="s">
        <v>70</v>
      </c>
      <c r="H1042" s="767"/>
      <c r="I1042" s="467">
        <v>2</v>
      </c>
      <c r="J1042" s="780"/>
      <c r="K1042" s="781"/>
    </row>
    <row r="1043" spans="1:11" s="425" customFormat="1" ht="12.75" x14ac:dyDescent="0.2">
      <c r="A1043" s="2017"/>
      <c r="B1043" s="460" t="s">
        <v>1768</v>
      </c>
      <c r="C1043" s="746"/>
      <c r="D1043" s="746"/>
      <c r="E1043" s="748"/>
      <c r="F1043" s="458" t="s">
        <v>1639</v>
      </c>
      <c r="G1043" s="460" t="s">
        <v>70</v>
      </c>
      <c r="H1043" s="767"/>
      <c r="I1043" s="467">
        <v>1</v>
      </c>
      <c r="J1043" s="780"/>
      <c r="K1043" s="781"/>
    </row>
    <row r="1044" spans="1:11" s="425" customFormat="1" ht="12.75" x14ac:dyDescent="0.2">
      <c r="A1044" s="2017"/>
      <c r="B1044" s="460" t="s">
        <v>1768</v>
      </c>
      <c r="C1044" s="746"/>
      <c r="D1044" s="746"/>
      <c r="E1044" s="748"/>
      <c r="F1044" s="458" t="s">
        <v>1640</v>
      </c>
      <c r="G1044" s="460" t="s">
        <v>70</v>
      </c>
      <c r="H1044" s="767"/>
      <c r="I1044" s="467">
        <v>2</v>
      </c>
      <c r="J1044" s="780"/>
      <c r="K1044" s="781"/>
    </row>
    <row r="1045" spans="1:11" s="425" customFormat="1" ht="25.5" x14ac:dyDescent="0.2">
      <c r="A1045" s="2017"/>
      <c r="B1045" s="460" t="s">
        <v>1768</v>
      </c>
      <c r="C1045" s="746"/>
      <c r="D1045" s="746"/>
      <c r="E1045" s="748"/>
      <c r="F1045" s="458" t="s">
        <v>1641</v>
      </c>
      <c r="G1045" s="460" t="s">
        <v>70</v>
      </c>
      <c r="H1045" s="767"/>
      <c r="I1045" s="467">
        <v>2</v>
      </c>
      <c r="J1045" s="780"/>
      <c r="K1045" s="781"/>
    </row>
    <row r="1046" spans="1:11" s="425" customFormat="1" ht="25.5" x14ac:dyDescent="0.2">
      <c r="A1046" s="2017"/>
      <c r="B1046" s="460" t="s">
        <v>1768</v>
      </c>
      <c r="C1046" s="746"/>
      <c r="D1046" s="746"/>
      <c r="E1046" s="748"/>
      <c r="F1046" s="458" t="s">
        <v>1642</v>
      </c>
      <c r="G1046" s="460" t="s">
        <v>70</v>
      </c>
      <c r="H1046" s="767"/>
      <c r="I1046" s="467">
        <v>2</v>
      </c>
      <c r="J1046" s="780"/>
      <c r="K1046" s="781"/>
    </row>
    <row r="1047" spans="1:11" s="425" customFormat="1" ht="12.75" x14ac:dyDescent="0.2">
      <c r="A1047" s="2017"/>
      <c r="B1047" s="460" t="s">
        <v>1768</v>
      </c>
      <c r="C1047" s="746"/>
      <c r="D1047" s="746"/>
      <c r="E1047" s="748"/>
      <c r="F1047" s="458" t="s">
        <v>1613</v>
      </c>
      <c r="G1047" s="460" t="s">
        <v>70</v>
      </c>
      <c r="H1047" s="767"/>
      <c r="I1047" s="467">
        <v>20</v>
      </c>
      <c r="J1047" s="780"/>
      <c r="K1047" s="781"/>
    </row>
    <row r="1048" spans="1:11" s="425" customFormat="1" ht="25.5" x14ac:dyDescent="0.2">
      <c r="A1048" s="2017"/>
      <c r="B1048" s="460" t="s">
        <v>1768</v>
      </c>
      <c r="C1048" s="746"/>
      <c r="D1048" s="746"/>
      <c r="E1048" s="748"/>
      <c r="F1048" s="458" t="s">
        <v>1614</v>
      </c>
      <c r="G1048" s="460" t="s">
        <v>70</v>
      </c>
      <c r="H1048" s="767"/>
      <c r="I1048" s="467">
        <v>10</v>
      </c>
      <c r="J1048" s="780"/>
      <c r="K1048" s="781"/>
    </row>
    <row r="1049" spans="1:11" s="425" customFormat="1" ht="12.75" x14ac:dyDescent="0.2">
      <c r="A1049" s="2017"/>
      <c r="B1049" s="460" t="s">
        <v>1768</v>
      </c>
      <c r="C1049" s="746"/>
      <c r="D1049" s="746"/>
      <c r="E1049" s="748"/>
      <c r="F1049" s="458" t="s">
        <v>1615</v>
      </c>
      <c r="G1049" s="460" t="s">
        <v>70</v>
      </c>
      <c r="H1049" s="767"/>
      <c r="I1049" s="467">
        <v>20</v>
      </c>
      <c r="J1049" s="780"/>
      <c r="K1049" s="781"/>
    </row>
    <row r="1050" spans="1:11" s="425" customFormat="1" ht="12.75" x14ac:dyDescent="0.2">
      <c r="A1050" s="2017"/>
      <c r="B1050" s="460" t="s">
        <v>1768</v>
      </c>
      <c r="C1050" s="746"/>
      <c r="D1050" s="746"/>
      <c r="E1050" s="748"/>
      <c r="F1050" s="458" t="s">
        <v>1616</v>
      </c>
      <c r="G1050" s="460" t="s">
        <v>70</v>
      </c>
      <c r="H1050" s="767"/>
      <c r="I1050" s="467">
        <v>10</v>
      </c>
      <c r="J1050" s="780"/>
      <c r="K1050" s="781"/>
    </row>
    <row r="1051" spans="1:11" s="425" customFormat="1" ht="12.75" x14ac:dyDescent="0.2">
      <c r="A1051" s="2017"/>
      <c r="B1051" s="460" t="s">
        <v>1768</v>
      </c>
      <c r="C1051" s="746"/>
      <c r="D1051" s="746"/>
      <c r="E1051" s="748"/>
      <c r="F1051" s="458" t="s">
        <v>1617</v>
      </c>
      <c r="G1051" s="460" t="s">
        <v>70</v>
      </c>
      <c r="H1051" s="767"/>
      <c r="I1051" s="467">
        <v>1</v>
      </c>
      <c r="J1051" s="780"/>
      <c r="K1051" s="781"/>
    </row>
    <row r="1052" spans="1:11" s="425" customFormat="1" ht="12.75" x14ac:dyDescent="0.2">
      <c r="A1052" s="2017"/>
      <c r="B1052" s="460" t="s">
        <v>1768</v>
      </c>
      <c r="C1052" s="746"/>
      <c r="D1052" s="746"/>
      <c r="E1052" s="748"/>
      <c r="F1052" s="458" t="s">
        <v>1618</v>
      </c>
      <c r="G1052" s="460" t="s">
        <v>70</v>
      </c>
      <c r="H1052" s="767"/>
      <c r="I1052" s="467">
        <v>1</v>
      </c>
      <c r="J1052" s="780"/>
      <c r="K1052" s="781"/>
    </row>
    <row r="1053" spans="1:11" s="425" customFormat="1" ht="25.5" x14ac:dyDescent="0.2">
      <c r="A1053" s="2017"/>
      <c r="B1053" s="460" t="s">
        <v>1768</v>
      </c>
      <c r="C1053" s="746"/>
      <c r="D1053" s="746"/>
      <c r="E1053" s="748"/>
      <c r="F1053" s="458" t="s">
        <v>1643</v>
      </c>
      <c r="G1053" s="460" t="s">
        <v>70</v>
      </c>
      <c r="H1053" s="767"/>
      <c r="I1053" s="467">
        <v>5</v>
      </c>
      <c r="J1053" s="780"/>
      <c r="K1053" s="781"/>
    </row>
    <row r="1054" spans="1:11" s="425" customFormat="1" ht="25.5" x14ac:dyDescent="0.2">
      <c r="A1054" s="2017"/>
      <c r="B1054" s="460" t="s">
        <v>1768</v>
      </c>
      <c r="C1054" s="746"/>
      <c r="D1054" s="746"/>
      <c r="E1054" s="748"/>
      <c r="F1054" s="458" t="s">
        <v>1644</v>
      </c>
      <c r="G1054" s="460" t="s">
        <v>70</v>
      </c>
      <c r="H1054" s="767"/>
      <c r="I1054" s="467">
        <v>5</v>
      </c>
      <c r="J1054" s="780"/>
      <c r="K1054" s="781"/>
    </row>
    <row r="1055" spans="1:11" s="425" customFormat="1" ht="25.5" x14ac:dyDescent="0.2">
      <c r="A1055" s="2017"/>
      <c r="B1055" s="460" t="s">
        <v>1768</v>
      </c>
      <c r="C1055" s="746"/>
      <c r="D1055" s="746"/>
      <c r="E1055" s="748"/>
      <c r="F1055" s="458" t="s">
        <v>1645</v>
      </c>
      <c r="G1055" s="460" t="s">
        <v>70</v>
      </c>
      <c r="H1055" s="767"/>
      <c r="I1055" s="467">
        <v>5</v>
      </c>
      <c r="J1055" s="780"/>
      <c r="K1055" s="781"/>
    </row>
    <row r="1056" spans="1:11" s="425" customFormat="1" ht="25.5" x14ac:dyDescent="0.2">
      <c r="A1056" s="2017"/>
      <c r="B1056" s="460" t="s">
        <v>1768</v>
      </c>
      <c r="C1056" s="746"/>
      <c r="D1056" s="746"/>
      <c r="E1056" s="748"/>
      <c r="F1056" s="458" t="s">
        <v>1646</v>
      </c>
      <c r="G1056" s="460" t="s">
        <v>70</v>
      </c>
      <c r="H1056" s="767"/>
      <c r="I1056" s="467">
        <v>5</v>
      </c>
      <c r="J1056" s="780"/>
      <c r="K1056" s="781"/>
    </row>
    <row r="1057" spans="1:11" s="425" customFormat="1" ht="25.5" x14ac:dyDescent="0.2">
      <c r="A1057" s="2017"/>
      <c r="B1057" s="460" t="s">
        <v>1768</v>
      </c>
      <c r="C1057" s="746"/>
      <c r="D1057" s="746"/>
      <c r="E1057" s="748"/>
      <c r="F1057" s="458" t="s">
        <v>1647</v>
      </c>
      <c r="G1057" s="460" t="s">
        <v>70</v>
      </c>
      <c r="H1057" s="767"/>
      <c r="I1057" s="467">
        <v>5</v>
      </c>
      <c r="J1057" s="780"/>
      <c r="K1057" s="781"/>
    </row>
    <row r="1058" spans="1:11" s="425" customFormat="1" ht="25.5" x14ac:dyDescent="0.2">
      <c r="A1058" s="2017"/>
      <c r="B1058" s="460" t="s">
        <v>1768</v>
      </c>
      <c r="C1058" s="746"/>
      <c r="D1058" s="746"/>
      <c r="E1058" s="748"/>
      <c r="F1058" s="458" t="s">
        <v>1648</v>
      </c>
      <c r="G1058" s="460" t="s">
        <v>70</v>
      </c>
      <c r="H1058" s="767"/>
      <c r="I1058" s="467">
        <v>5</v>
      </c>
      <c r="J1058" s="780"/>
      <c r="K1058" s="781"/>
    </row>
    <row r="1059" spans="1:11" s="425" customFormat="1" ht="25.5" x14ac:dyDescent="0.2">
      <c r="A1059" s="2017"/>
      <c r="B1059" s="460" t="s">
        <v>1768</v>
      </c>
      <c r="C1059" s="746"/>
      <c r="D1059" s="746"/>
      <c r="E1059" s="748"/>
      <c r="F1059" s="458" t="s">
        <v>1649</v>
      </c>
      <c r="G1059" s="460" t="s">
        <v>70</v>
      </c>
      <c r="H1059" s="767"/>
      <c r="I1059" s="467">
        <v>5</v>
      </c>
      <c r="J1059" s="780"/>
      <c r="K1059" s="781"/>
    </row>
    <row r="1060" spans="1:11" s="425" customFormat="1" ht="25.5" x14ac:dyDescent="0.2">
      <c r="A1060" s="2017"/>
      <c r="B1060" s="460" t="s">
        <v>1768</v>
      </c>
      <c r="C1060" s="746"/>
      <c r="D1060" s="746"/>
      <c r="E1060" s="748"/>
      <c r="F1060" s="458" t="s">
        <v>1650</v>
      </c>
      <c r="G1060" s="460" t="s">
        <v>70</v>
      </c>
      <c r="H1060" s="767"/>
      <c r="I1060" s="467">
        <v>5</v>
      </c>
      <c r="J1060" s="780"/>
      <c r="K1060" s="781"/>
    </row>
    <row r="1061" spans="1:11" s="425" customFormat="1" ht="25.5" x14ac:dyDescent="0.2">
      <c r="A1061" s="2017"/>
      <c r="B1061" s="460" t="s">
        <v>1768</v>
      </c>
      <c r="C1061" s="746"/>
      <c r="D1061" s="746"/>
      <c r="E1061" s="748"/>
      <c r="F1061" s="458" t="s">
        <v>1651</v>
      </c>
      <c r="G1061" s="460" t="s">
        <v>70</v>
      </c>
      <c r="H1061" s="767"/>
      <c r="I1061" s="467">
        <v>5</v>
      </c>
      <c r="J1061" s="780"/>
      <c r="K1061" s="781"/>
    </row>
    <row r="1062" spans="1:11" s="425" customFormat="1" ht="12.75" x14ac:dyDescent="0.2">
      <c r="A1062" s="2017"/>
      <c r="B1062" s="460" t="s">
        <v>1768</v>
      </c>
      <c r="C1062" s="746"/>
      <c r="D1062" s="746"/>
      <c r="E1062" s="748"/>
      <c r="F1062" s="458" t="s">
        <v>1652</v>
      </c>
      <c r="G1062" s="460" t="s">
        <v>70</v>
      </c>
      <c r="H1062" s="767"/>
      <c r="I1062" s="467">
        <v>5</v>
      </c>
      <c r="J1062" s="780"/>
      <c r="K1062" s="781"/>
    </row>
    <row r="1063" spans="1:11" s="425" customFormat="1" ht="12.75" x14ac:dyDescent="0.2">
      <c r="A1063" s="2017"/>
      <c r="B1063" s="460" t="s">
        <v>1768</v>
      </c>
      <c r="C1063" s="746"/>
      <c r="D1063" s="746"/>
      <c r="E1063" s="748"/>
      <c r="F1063" s="458" t="s">
        <v>1653</v>
      </c>
      <c r="G1063" s="460" t="s">
        <v>70</v>
      </c>
      <c r="H1063" s="767"/>
      <c r="I1063" s="467">
        <v>5</v>
      </c>
      <c r="J1063" s="780"/>
      <c r="K1063" s="781"/>
    </row>
    <row r="1064" spans="1:11" s="425" customFormat="1" ht="12.75" x14ac:dyDescent="0.2">
      <c r="A1064" s="2017"/>
      <c r="B1064" s="460" t="s">
        <v>1768</v>
      </c>
      <c r="C1064" s="746"/>
      <c r="D1064" s="746"/>
      <c r="E1064" s="748"/>
      <c r="F1064" s="458" t="s">
        <v>1654</v>
      </c>
      <c r="G1064" s="460" t="s">
        <v>70</v>
      </c>
      <c r="H1064" s="767"/>
      <c r="I1064" s="467">
        <v>5</v>
      </c>
      <c r="J1064" s="780"/>
      <c r="K1064" s="781"/>
    </row>
    <row r="1065" spans="1:11" s="425" customFormat="1" ht="12.75" x14ac:dyDescent="0.2">
      <c r="A1065" s="2017"/>
      <c r="B1065" s="460" t="s">
        <v>1768</v>
      </c>
      <c r="C1065" s="746"/>
      <c r="D1065" s="746"/>
      <c r="E1065" s="748"/>
      <c r="F1065" s="458" t="s">
        <v>1655</v>
      </c>
      <c r="G1065" s="460" t="s">
        <v>70</v>
      </c>
      <c r="H1065" s="767"/>
      <c r="I1065" s="467">
        <v>5</v>
      </c>
      <c r="J1065" s="780"/>
      <c r="K1065" s="781"/>
    </row>
    <row r="1066" spans="1:11" s="425" customFormat="1" ht="12.75" x14ac:dyDescent="0.2">
      <c r="A1066" s="2017"/>
      <c r="B1066" s="460" t="s">
        <v>1768</v>
      </c>
      <c r="C1066" s="746"/>
      <c r="D1066" s="746"/>
      <c r="E1066" s="748"/>
      <c r="F1066" s="458" t="s">
        <v>1656</v>
      </c>
      <c r="G1066" s="460" t="s">
        <v>70</v>
      </c>
      <c r="H1066" s="767"/>
      <c r="I1066" s="467">
        <v>5</v>
      </c>
      <c r="J1066" s="780"/>
      <c r="K1066" s="781"/>
    </row>
    <row r="1067" spans="1:11" s="425" customFormat="1" ht="12.75" x14ac:dyDescent="0.2">
      <c r="A1067" s="2017"/>
      <c r="B1067" s="460" t="s">
        <v>1768</v>
      </c>
      <c r="C1067" s="746"/>
      <c r="D1067" s="746"/>
      <c r="E1067" s="748"/>
      <c r="F1067" s="458" t="s">
        <v>1657</v>
      </c>
      <c r="G1067" s="460" t="s">
        <v>70</v>
      </c>
      <c r="H1067" s="767"/>
      <c r="I1067" s="467">
        <v>5</v>
      </c>
      <c r="J1067" s="780"/>
      <c r="K1067" s="781"/>
    </row>
    <row r="1068" spans="1:11" s="425" customFormat="1" ht="12.75" x14ac:dyDescent="0.2">
      <c r="A1068" s="2017"/>
      <c r="B1068" s="460" t="s">
        <v>1768</v>
      </c>
      <c r="C1068" s="746"/>
      <c r="D1068" s="746"/>
      <c r="E1068" s="748"/>
      <c r="F1068" s="458" t="s">
        <v>1658</v>
      </c>
      <c r="G1068" s="460" t="s">
        <v>70</v>
      </c>
      <c r="H1068" s="767"/>
      <c r="I1068" s="467">
        <v>5</v>
      </c>
      <c r="J1068" s="780"/>
      <c r="K1068" s="781"/>
    </row>
    <row r="1069" spans="1:11" s="425" customFormat="1" ht="12.75" x14ac:dyDescent="0.2">
      <c r="A1069" s="2017"/>
      <c r="B1069" s="460" t="s">
        <v>1768</v>
      </c>
      <c r="C1069" s="746"/>
      <c r="D1069" s="746"/>
      <c r="E1069" s="748"/>
      <c r="F1069" s="458" t="s">
        <v>1659</v>
      </c>
      <c r="G1069" s="460" t="s">
        <v>70</v>
      </c>
      <c r="H1069" s="767"/>
      <c r="I1069" s="467">
        <v>5</v>
      </c>
      <c r="J1069" s="780"/>
      <c r="K1069" s="781"/>
    </row>
    <row r="1070" spans="1:11" s="425" customFormat="1" ht="12.75" x14ac:dyDescent="0.2">
      <c r="A1070" s="2017"/>
      <c r="B1070" s="460" t="s">
        <v>1768</v>
      </c>
      <c r="C1070" s="746"/>
      <c r="D1070" s="746"/>
      <c r="E1070" s="748"/>
      <c r="F1070" s="458" t="s">
        <v>1660</v>
      </c>
      <c r="G1070" s="460" t="s">
        <v>70</v>
      </c>
      <c r="H1070" s="767"/>
      <c r="I1070" s="467">
        <v>5</v>
      </c>
      <c r="J1070" s="780"/>
      <c r="K1070" s="781"/>
    </row>
    <row r="1071" spans="1:11" s="425" customFormat="1" ht="25.5" x14ac:dyDescent="0.2">
      <c r="A1071" s="2017"/>
      <c r="B1071" s="460" t="s">
        <v>1768</v>
      </c>
      <c r="C1071" s="746"/>
      <c r="D1071" s="746"/>
      <c r="E1071" s="748"/>
      <c r="F1071" s="458" t="s">
        <v>1661</v>
      </c>
      <c r="G1071" s="460" t="s">
        <v>70</v>
      </c>
      <c r="H1071" s="767"/>
      <c r="I1071" s="467">
        <v>5</v>
      </c>
      <c r="J1071" s="780"/>
      <c r="K1071" s="781"/>
    </row>
    <row r="1072" spans="1:11" s="425" customFormat="1" ht="25.5" x14ac:dyDescent="0.2">
      <c r="A1072" s="2017"/>
      <c r="B1072" s="460" t="s">
        <v>1768</v>
      </c>
      <c r="C1072" s="746"/>
      <c r="D1072" s="746"/>
      <c r="E1072" s="748"/>
      <c r="F1072" s="458" t="s">
        <v>1662</v>
      </c>
      <c r="G1072" s="460" t="s">
        <v>70</v>
      </c>
      <c r="H1072" s="767"/>
      <c r="I1072" s="467">
        <v>5</v>
      </c>
      <c r="J1072" s="780"/>
      <c r="K1072" s="781"/>
    </row>
    <row r="1073" spans="1:11" s="425" customFormat="1" ht="25.5" x14ac:dyDescent="0.2">
      <c r="A1073" s="2017"/>
      <c r="B1073" s="460" t="s">
        <v>1768</v>
      </c>
      <c r="C1073" s="746"/>
      <c r="D1073" s="746"/>
      <c r="E1073" s="748"/>
      <c r="F1073" s="458" t="s">
        <v>1663</v>
      </c>
      <c r="G1073" s="460" t="s">
        <v>70</v>
      </c>
      <c r="H1073" s="767"/>
      <c r="I1073" s="467">
        <v>5</v>
      </c>
      <c r="J1073" s="780"/>
      <c r="K1073" s="781"/>
    </row>
    <row r="1074" spans="1:11" s="425" customFormat="1" ht="25.5" x14ac:dyDescent="0.2">
      <c r="A1074" s="2017"/>
      <c r="B1074" s="460" t="s">
        <v>1768</v>
      </c>
      <c r="C1074" s="746"/>
      <c r="D1074" s="746"/>
      <c r="E1074" s="748"/>
      <c r="F1074" s="458" t="s">
        <v>1664</v>
      </c>
      <c r="G1074" s="460" t="s">
        <v>70</v>
      </c>
      <c r="H1074" s="767"/>
      <c r="I1074" s="467">
        <v>5</v>
      </c>
      <c r="J1074" s="780"/>
      <c r="K1074" s="781"/>
    </row>
    <row r="1075" spans="1:11" s="425" customFormat="1" ht="25.5" x14ac:dyDescent="0.2">
      <c r="A1075" s="2017"/>
      <c r="B1075" s="460" t="s">
        <v>1768</v>
      </c>
      <c r="C1075" s="746"/>
      <c r="D1075" s="746"/>
      <c r="E1075" s="748"/>
      <c r="F1075" s="458" t="s">
        <v>1665</v>
      </c>
      <c r="G1075" s="460" t="s">
        <v>70</v>
      </c>
      <c r="H1075" s="767"/>
      <c r="I1075" s="467">
        <v>5</v>
      </c>
      <c r="J1075" s="780"/>
      <c r="K1075" s="781"/>
    </row>
    <row r="1076" spans="1:11" s="425" customFormat="1" ht="25.5" x14ac:dyDescent="0.2">
      <c r="A1076" s="2017"/>
      <c r="B1076" s="460" t="s">
        <v>1768</v>
      </c>
      <c r="C1076" s="746"/>
      <c r="D1076" s="746"/>
      <c r="E1076" s="748"/>
      <c r="F1076" s="458" t="s">
        <v>1666</v>
      </c>
      <c r="G1076" s="460" t="s">
        <v>70</v>
      </c>
      <c r="H1076" s="767"/>
      <c r="I1076" s="467">
        <v>5</v>
      </c>
      <c r="J1076" s="780"/>
      <c r="K1076" s="781"/>
    </row>
    <row r="1077" spans="1:11" s="425" customFormat="1" ht="25.5" x14ac:dyDescent="0.2">
      <c r="A1077" s="2017"/>
      <c r="B1077" s="460" t="s">
        <v>1768</v>
      </c>
      <c r="C1077" s="746"/>
      <c r="D1077" s="746"/>
      <c r="E1077" s="748"/>
      <c r="F1077" s="458" t="s">
        <v>1667</v>
      </c>
      <c r="G1077" s="460" t="s">
        <v>70</v>
      </c>
      <c r="H1077" s="767"/>
      <c r="I1077" s="467">
        <v>5</v>
      </c>
      <c r="J1077" s="780"/>
      <c r="K1077" s="781"/>
    </row>
    <row r="1078" spans="1:11" s="425" customFormat="1" ht="25.5" x14ac:dyDescent="0.2">
      <c r="A1078" s="2017"/>
      <c r="B1078" s="460" t="s">
        <v>1768</v>
      </c>
      <c r="C1078" s="746"/>
      <c r="D1078" s="746"/>
      <c r="E1078" s="748"/>
      <c r="F1078" s="458" t="s">
        <v>1668</v>
      </c>
      <c r="G1078" s="460" t="s">
        <v>70</v>
      </c>
      <c r="H1078" s="767"/>
      <c r="I1078" s="467">
        <v>5</v>
      </c>
      <c r="J1078" s="780"/>
      <c r="K1078" s="781"/>
    </row>
    <row r="1079" spans="1:11" s="425" customFormat="1" ht="12.75" x14ac:dyDescent="0.2">
      <c r="A1079" s="2017"/>
      <c r="B1079" s="460" t="s">
        <v>1768</v>
      </c>
      <c r="C1079" s="746"/>
      <c r="D1079" s="746"/>
      <c r="E1079" s="748"/>
      <c r="F1079" s="458" t="s">
        <v>1669</v>
      </c>
      <c r="G1079" s="460" t="s">
        <v>70</v>
      </c>
      <c r="H1079" s="767"/>
      <c r="I1079" s="467">
        <v>5</v>
      </c>
      <c r="J1079" s="780"/>
      <c r="K1079" s="781"/>
    </row>
    <row r="1080" spans="1:11" s="425" customFormat="1" ht="12.75" x14ac:dyDescent="0.2">
      <c r="A1080" s="2017"/>
      <c r="B1080" s="460" t="s">
        <v>1768</v>
      </c>
      <c r="C1080" s="746"/>
      <c r="D1080" s="746"/>
      <c r="E1080" s="748"/>
      <c r="F1080" s="458" t="s">
        <v>1670</v>
      </c>
      <c r="G1080" s="460" t="s">
        <v>70</v>
      </c>
      <c r="H1080" s="767"/>
      <c r="I1080" s="467">
        <v>5</v>
      </c>
      <c r="J1080" s="780"/>
      <c r="K1080" s="781"/>
    </row>
    <row r="1081" spans="1:11" s="425" customFormat="1" ht="12.75" x14ac:dyDescent="0.2">
      <c r="A1081" s="2017"/>
      <c r="B1081" s="460" t="s">
        <v>1768</v>
      </c>
      <c r="C1081" s="746"/>
      <c r="D1081" s="746"/>
      <c r="E1081" s="748"/>
      <c r="F1081" s="458" t="s">
        <v>1671</v>
      </c>
      <c r="G1081" s="460" t="s">
        <v>70</v>
      </c>
      <c r="H1081" s="767"/>
      <c r="I1081" s="467">
        <v>5</v>
      </c>
      <c r="J1081" s="780"/>
      <c r="K1081" s="781"/>
    </row>
    <row r="1082" spans="1:11" s="425" customFormat="1" ht="25.5" x14ac:dyDescent="0.2">
      <c r="A1082" s="2017"/>
      <c r="B1082" s="460" t="s">
        <v>1768</v>
      </c>
      <c r="C1082" s="746"/>
      <c r="D1082" s="746"/>
      <c r="E1082" s="748"/>
      <c r="F1082" s="458" t="s">
        <v>1672</v>
      </c>
      <c r="G1082" s="460" t="s">
        <v>70</v>
      </c>
      <c r="H1082" s="767"/>
      <c r="I1082" s="467">
        <v>5</v>
      </c>
      <c r="J1082" s="780"/>
      <c r="K1082" s="781"/>
    </row>
    <row r="1083" spans="1:11" s="425" customFormat="1" ht="25.5" x14ac:dyDescent="0.2">
      <c r="A1083" s="2017"/>
      <c r="B1083" s="460" t="s">
        <v>1768</v>
      </c>
      <c r="C1083" s="746"/>
      <c r="D1083" s="746"/>
      <c r="E1083" s="748"/>
      <c r="F1083" s="458" t="s">
        <v>1673</v>
      </c>
      <c r="G1083" s="460" t="s">
        <v>70</v>
      </c>
      <c r="H1083" s="767"/>
      <c r="I1083" s="467">
        <v>5</v>
      </c>
      <c r="J1083" s="780"/>
      <c r="K1083" s="781"/>
    </row>
    <row r="1084" spans="1:11" s="425" customFormat="1" ht="25.5" x14ac:dyDescent="0.2">
      <c r="A1084" s="2017"/>
      <c r="B1084" s="460" t="s">
        <v>1768</v>
      </c>
      <c r="C1084" s="746"/>
      <c r="D1084" s="746"/>
      <c r="E1084" s="748"/>
      <c r="F1084" s="458" t="s">
        <v>1674</v>
      </c>
      <c r="G1084" s="460" t="s">
        <v>70</v>
      </c>
      <c r="H1084" s="767"/>
      <c r="I1084" s="467">
        <v>5</v>
      </c>
      <c r="J1084" s="780"/>
      <c r="K1084" s="781"/>
    </row>
    <row r="1085" spans="1:11" s="425" customFormat="1" ht="25.5" x14ac:dyDescent="0.2">
      <c r="A1085" s="2017"/>
      <c r="B1085" s="460" t="s">
        <v>1768</v>
      </c>
      <c r="C1085" s="746"/>
      <c r="D1085" s="746"/>
      <c r="E1085" s="748"/>
      <c r="F1085" s="458" t="s">
        <v>1675</v>
      </c>
      <c r="G1085" s="460" t="s">
        <v>70</v>
      </c>
      <c r="H1085" s="767"/>
      <c r="I1085" s="467">
        <v>5</v>
      </c>
      <c r="J1085" s="780"/>
      <c r="K1085" s="781"/>
    </row>
    <row r="1086" spans="1:11" s="425" customFormat="1" ht="25.5" x14ac:dyDescent="0.2">
      <c r="A1086" s="2017"/>
      <c r="B1086" s="460" t="s">
        <v>1768</v>
      </c>
      <c r="C1086" s="746"/>
      <c r="D1086" s="746"/>
      <c r="E1086" s="748"/>
      <c r="F1086" s="458" t="s">
        <v>1676</v>
      </c>
      <c r="G1086" s="460" t="s">
        <v>70</v>
      </c>
      <c r="H1086" s="767"/>
      <c r="I1086" s="467">
        <v>5</v>
      </c>
      <c r="J1086" s="780"/>
      <c r="K1086" s="781"/>
    </row>
    <row r="1087" spans="1:11" s="425" customFormat="1" ht="12.75" x14ac:dyDescent="0.2">
      <c r="A1087" s="2017"/>
      <c r="B1087" s="460" t="s">
        <v>1768</v>
      </c>
      <c r="C1087" s="746"/>
      <c r="D1087" s="746"/>
      <c r="E1087" s="748"/>
      <c r="F1087" s="458" t="s">
        <v>1677</v>
      </c>
      <c r="G1087" s="460" t="s">
        <v>70</v>
      </c>
      <c r="H1087" s="767"/>
      <c r="I1087" s="467">
        <v>1</v>
      </c>
      <c r="J1087" s="780"/>
      <c r="K1087" s="781"/>
    </row>
    <row r="1088" spans="1:11" s="425" customFormat="1" ht="12.75" x14ac:dyDescent="0.2">
      <c r="A1088" s="2017"/>
      <c r="B1088" s="460" t="s">
        <v>1768</v>
      </c>
      <c r="C1088" s="746"/>
      <c r="D1088" s="746"/>
      <c r="E1088" s="748"/>
      <c r="F1088" s="458" t="s">
        <v>1678</v>
      </c>
      <c r="G1088" s="460" t="s">
        <v>70</v>
      </c>
      <c r="H1088" s="767"/>
      <c r="I1088" s="467">
        <v>1</v>
      </c>
      <c r="J1088" s="780"/>
      <c r="K1088" s="781"/>
    </row>
    <row r="1089" spans="1:11" s="425" customFormat="1" ht="25.5" x14ac:dyDescent="0.2">
      <c r="A1089" s="2017"/>
      <c r="B1089" s="460" t="s">
        <v>1768</v>
      </c>
      <c r="C1089" s="746"/>
      <c r="D1089" s="746"/>
      <c r="E1089" s="748"/>
      <c r="F1089" s="458" t="s">
        <v>1679</v>
      </c>
      <c r="G1089" s="460" t="s">
        <v>70</v>
      </c>
      <c r="H1089" s="767"/>
      <c r="I1089" s="467">
        <v>1</v>
      </c>
      <c r="J1089" s="780"/>
      <c r="K1089" s="781"/>
    </row>
    <row r="1090" spans="1:11" s="425" customFormat="1" ht="25.5" x14ac:dyDescent="0.2">
      <c r="A1090" s="2017"/>
      <c r="B1090" s="460" t="s">
        <v>1768</v>
      </c>
      <c r="C1090" s="746"/>
      <c r="D1090" s="746"/>
      <c r="E1090" s="748"/>
      <c r="F1090" s="458" t="s">
        <v>1680</v>
      </c>
      <c r="G1090" s="460" t="s">
        <v>70</v>
      </c>
      <c r="H1090" s="767"/>
      <c r="I1090" s="467">
        <v>1</v>
      </c>
      <c r="J1090" s="780"/>
      <c r="K1090" s="781"/>
    </row>
    <row r="1091" spans="1:11" s="425" customFormat="1" ht="12.75" x14ac:dyDescent="0.2">
      <c r="A1091" s="2017"/>
      <c r="B1091" s="460" t="s">
        <v>1768</v>
      </c>
      <c r="C1091" s="746"/>
      <c r="D1091" s="746"/>
      <c r="E1091" s="748"/>
      <c r="F1091" s="458" t="s">
        <v>1619</v>
      </c>
      <c r="G1091" s="460" t="s">
        <v>70</v>
      </c>
      <c r="H1091" s="767"/>
      <c r="I1091" s="467">
        <v>60</v>
      </c>
      <c r="J1091" s="780"/>
      <c r="K1091" s="781"/>
    </row>
    <row r="1092" spans="1:11" s="425" customFormat="1" ht="12.75" x14ac:dyDescent="0.2">
      <c r="A1092" s="2017"/>
      <c r="B1092" s="460" t="s">
        <v>1768</v>
      </c>
      <c r="C1092" s="746"/>
      <c r="D1092" s="746"/>
      <c r="E1092" s="748"/>
      <c r="F1092" s="458" t="s">
        <v>1620</v>
      </c>
      <c r="G1092" s="460" t="s">
        <v>70</v>
      </c>
      <c r="H1092" s="767"/>
      <c r="I1092" s="467">
        <v>60</v>
      </c>
      <c r="J1092" s="780"/>
      <c r="K1092" s="781"/>
    </row>
    <row r="1093" spans="1:11" s="425" customFormat="1" ht="12.75" x14ac:dyDescent="0.2">
      <c r="A1093" s="2017"/>
      <c r="B1093" s="460" t="s">
        <v>1768</v>
      </c>
      <c r="C1093" s="746"/>
      <c r="D1093" s="746"/>
      <c r="E1093" s="748"/>
      <c r="F1093" s="458" t="s">
        <v>1621</v>
      </c>
      <c r="G1093" s="460" t="s">
        <v>70</v>
      </c>
      <c r="H1093" s="767"/>
      <c r="I1093" s="467">
        <v>60</v>
      </c>
      <c r="J1093" s="780"/>
      <c r="K1093" s="781"/>
    </row>
    <row r="1094" spans="1:11" s="425" customFormat="1" ht="12.75" x14ac:dyDescent="0.2">
      <c r="A1094" s="2017"/>
      <c r="B1094" s="460" t="s">
        <v>1768</v>
      </c>
      <c r="C1094" s="746"/>
      <c r="D1094" s="746"/>
      <c r="E1094" s="748"/>
      <c r="F1094" s="458" t="s">
        <v>1681</v>
      </c>
      <c r="G1094" s="460" t="s">
        <v>70</v>
      </c>
      <c r="H1094" s="767"/>
      <c r="I1094" s="467">
        <v>5</v>
      </c>
      <c r="J1094" s="780"/>
      <c r="K1094" s="781"/>
    </row>
    <row r="1095" spans="1:11" s="425" customFormat="1" ht="12.75" x14ac:dyDescent="0.2">
      <c r="A1095" s="2017"/>
      <c r="B1095" s="460" t="s">
        <v>1768</v>
      </c>
      <c r="C1095" s="746"/>
      <c r="D1095" s="746"/>
      <c r="E1095" s="748"/>
      <c r="F1095" s="458" t="s">
        <v>1682</v>
      </c>
      <c r="G1095" s="460" t="s">
        <v>70</v>
      </c>
      <c r="H1095" s="767"/>
      <c r="I1095" s="467">
        <v>5</v>
      </c>
      <c r="J1095" s="780"/>
      <c r="K1095" s="781"/>
    </row>
    <row r="1096" spans="1:11" s="425" customFormat="1" ht="12.75" x14ac:dyDescent="0.2">
      <c r="A1096" s="2017"/>
      <c r="B1096" s="460" t="s">
        <v>1768</v>
      </c>
      <c r="C1096" s="746"/>
      <c r="D1096" s="746"/>
      <c r="E1096" s="748"/>
      <c r="F1096" s="458" t="s">
        <v>1683</v>
      </c>
      <c r="G1096" s="460" t="s">
        <v>70</v>
      </c>
      <c r="H1096" s="767"/>
      <c r="I1096" s="467">
        <v>5</v>
      </c>
      <c r="J1096" s="780"/>
      <c r="K1096" s="781"/>
    </row>
    <row r="1097" spans="1:11" s="425" customFormat="1" ht="12.75" x14ac:dyDescent="0.2">
      <c r="A1097" s="2017"/>
      <c r="B1097" s="460" t="s">
        <v>1768</v>
      </c>
      <c r="C1097" s="746"/>
      <c r="D1097" s="746"/>
      <c r="E1097" s="748"/>
      <c r="F1097" s="458" t="s">
        <v>1684</v>
      </c>
      <c r="G1097" s="460" t="s">
        <v>70</v>
      </c>
      <c r="H1097" s="767"/>
      <c r="I1097" s="467">
        <v>5</v>
      </c>
      <c r="J1097" s="780"/>
      <c r="K1097" s="781"/>
    </row>
    <row r="1098" spans="1:11" s="425" customFormat="1" ht="12.75" x14ac:dyDescent="0.2">
      <c r="A1098" s="2017"/>
      <c r="B1098" s="460" t="s">
        <v>1768</v>
      </c>
      <c r="C1098" s="746"/>
      <c r="D1098" s="746"/>
      <c r="E1098" s="748"/>
      <c r="F1098" s="458" t="s">
        <v>1685</v>
      </c>
      <c r="G1098" s="460" t="s">
        <v>70</v>
      </c>
      <c r="H1098" s="767"/>
      <c r="I1098" s="467">
        <v>5</v>
      </c>
      <c r="J1098" s="780"/>
      <c r="K1098" s="781"/>
    </row>
    <row r="1099" spans="1:11" s="425" customFormat="1" ht="12.75" x14ac:dyDescent="0.2">
      <c r="A1099" s="2017"/>
      <c r="B1099" s="460" t="s">
        <v>1768</v>
      </c>
      <c r="C1099" s="746"/>
      <c r="D1099" s="746"/>
      <c r="E1099" s="748"/>
      <c r="F1099" s="458" t="s">
        <v>1686</v>
      </c>
      <c r="G1099" s="460" t="s">
        <v>70</v>
      </c>
      <c r="H1099" s="767"/>
      <c r="I1099" s="467">
        <v>5</v>
      </c>
      <c r="J1099" s="780"/>
      <c r="K1099" s="781"/>
    </row>
    <row r="1100" spans="1:11" s="425" customFormat="1" ht="12.75" x14ac:dyDescent="0.2">
      <c r="A1100" s="2017"/>
      <c r="B1100" s="460" t="s">
        <v>1768</v>
      </c>
      <c r="C1100" s="746"/>
      <c r="D1100" s="746"/>
      <c r="E1100" s="748"/>
      <c r="F1100" s="458" t="s">
        <v>1687</v>
      </c>
      <c r="G1100" s="460" t="s">
        <v>70</v>
      </c>
      <c r="H1100" s="767"/>
      <c r="I1100" s="467">
        <v>5</v>
      </c>
      <c r="J1100" s="780"/>
      <c r="K1100" s="781"/>
    </row>
    <row r="1101" spans="1:11" s="425" customFormat="1" ht="12.75" x14ac:dyDescent="0.2">
      <c r="A1101" s="2017"/>
      <c r="B1101" s="460" t="s">
        <v>1768</v>
      </c>
      <c r="C1101" s="746"/>
      <c r="D1101" s="746"/>
      <c r="E1101" s="748"/>
      <c r="F1101" s="458" t="s">
        <v>1688</v>
      </c>
      <c r="G1101" s="460" t="s">
        <v>70</v>
      </c>
      <c r="H1101" s="767"/>
      <c r="I1101" s="467">
        <v>5</v>
      </c>
      <c r="J1101" s="780"/>
      <c r="K1101" s="781"/>
    </row>
    <row r="1102" spans="1:11" s="425" customFormat="1" ht="12.75" x14ac:dyDescent="0.2">
      <c r="A1102" s="2017"/>
      <c r="B1102" s="460" t="s">
        <v>1768</v>
      </c>
      <c r="C1102" s="746"/>
      <c r="D1102" s="746"/>
      <c r="E1102" s="748"/>
      <c r="F1102" s="458" t="s">
        <v>1622</v>
      </c>
      <c r="G1102" s="460" t="s">
        <v>70</v>
      </c>
      <c r="H1102" s="767"/>
      <c r="I1102" s="467">
        <v>1</v>
      </c>
      <c r="J1102" s="780"/>
      <c r="K1102" s="781"/>
    </row>
    <row r="1103" spans="1:11" s="425" customFormat="1" ht="12.75" x14ac:dyDescent="0.2">
      <c r="A1103" s="2017"/>
      <c r="B1103" s="460" t="s">
        <v>1768</v>
      </c>
      <c r="C1103" s="746"/>
      <c r="D1103" s="746"/>
      <c r="E1103" s="748"/>
      <c r="F1103" s="458" t="s">
        <v>1623</v>
      </c>
      <c r="G1103" s="460" t="s">
        <v>70</v>
      </c>
      <c r="H1103" s="767"/>
      <c r="I1103" s="467">
        <v>40</v>
      </c>
      <c r="J1103" s="780"/>
      <c r="K1103" s="781"/>
    </row>
    <row r="1104" spans="1:11" s="425" customFormat="1" ht="12.75" x14ac:dyDescent="0.2">
      <c r="A1104" s="2017"/>
      <c r="B1104" s="460" t="s">
        <v>1768</v>
      </c>
      <c r="C1104" s="746"/>
      <c r="D1104" s="746"/>
      <c r="E1104" s="748"/>
      <c r="F1104" s="458" t="s">
        <v>1624</v>
      </c>
      <c r="G1104" s="460" t="s">
        <v>70</v>
      </c>
      <c r="H1104" s="767"/>
      <c r="I1104" s="467">
        <v>40</v>
      </c>
      <c r="J1104" s="780"/>
      <c r="K1104" s="781"/>
    </row>
    <row r="1105" spans="1:11" s="425" customFormat="1" ht="12.75" x14ac:dyDescent="0.2">
      <c r="A1105" s="2017"/>
      <c r="B1105" s="460" t="s">
        <v>1768</v>
      </c>
      <c r="C1105" s="746"/>
      <c r="D1105" s="746"/>
      <c r="E1105" s="748"/>
      <c r="F1105" s="458" t="s">
        <v>1625</v>
      </c>
      <c r="G1105" s="460" t="s">
        <v>70</v>
      </c>
      <c r="H1105" s="767"/>
      <c r="I1105" s="467">
        <v>40</v>
      </c>
      <c r="J1105" s="780"/>
      <c r="K1105" s="781"/>
    </row>
    <row r="1106" spans="1:11" s="425" customFormat="1" ht="12.75" x14ac:dyDescent="0.2">
      <c r="A1106" s="2017"/>
      <c r="B1106" s="460" t="s">
        <v>1768</v>
      </c>
      <c r="C1106" s="746"/>
      <c r="D1106" s="746"/>
      <c r="E1106" s="748"/>
      <c r="F1106" s="458" t="s">
        <v>1689</v>
      </c>
      <c r="G1106" s="460" t="s">
        <v>70</v>
      </c>
      <c r="H1106" s="767"/>
      <c r="I1106" s="467">
        <v>2</v>
      </c>
      <c r="J1106" s="780"/>
      <c r="K1106" s="781"/>
    </row>
    <row r="1107" spans="1:11" s="425" customFormat="1" ht="25.5" x14ac:dyDescent="0.2">
      <c r="A1107" s="2017"/>
      <c r="B1107" s="460" t="s">
        <v>1768</v>
      </c>
      <c r="C1107" s="746"/>
      <c r="D1107" s="746"/>
      <c r="E1107" s="748"/>
      <c r="F1107" s="458" t="s">
        <v>1626</v>
      </c>
      <c r="G1107" s="460" t="s">
        <v>70</v>
      </c>
      <c r="H1107" s="767"/>
      <c r="I1107" s="467">
        <v>200</v>
      </c>
      <c r="J1107" s="780"/>
      <c r="K1107" s="781"/>
    </row>
    <row r="1108" spans="1:11" s="425" customFormat="1" ht="12.75" x14ac:dyDescent="0.2">
      <c r="A1108" s="2017"/>
      <c r="B1108" s="460" t="s">
        <v>1768</v>
      </c>
      <c r="C1108" s="746"/>
      <c r="D1108" s="746"/>
      <c r="E1108" s="748"/>
      <c r="F1108" s="458" t="s">
        <v>1628</v>
      </c>
      <c r="G1108" s="460" t="s">
        <v>70</v>
      </c>
      <c r="H1108" s="767"/>
      <c r="I1108" s="467">
        <v>1</v>
      </c>
      <c r="J1108" s="780"/>
      <c r="K1108" s="781"/>
    </row>
    <row r="1109" spans="1:11" s="425" customFormat="1" ht="12.75" x14ac:dyDescent="0.2">
      <c r="A1109" s="2017"/>
      <c r="B1109" s="460" t="s">
        <v>1768</v>
      </c>
      <c r="C1109" s="746"/>
      <c r="D1109" s="746"/>
      <c r="E1109" s="748"/>
      <c r="F1109" s="458" t="s">
        <v>1629</v>
      </c>
      <c r="G1109" s="460" t="s">
        <v>70</v>
      </c>
      <c r="H1109" s="767"/>
      <c r="I1109" s="467">
        <v>1</v>
      </c>
      <c r="J1109" s="780"/>
      <c r="K1109" s="781"/>
    </row>
    <row r="1110" spans="1:11" s="425" customFormat="1" ht="13.5" thickBot="1" x14ac:dyDescent="0.25">
      <c r="A1110" s="2044"/>
      <c r="B1110" s="428" t="s">
        <v>1768</v>
      </c>
      <c r="C1110" s="747"/>
      <c r="D1110" s="747"/>
      <c r="E1110" s="749"/>
      <c r="F1110" s="468" t="s">
        <v>1630</v>
      </c>
      <c r="G1110" s="428" t="s">
        <v>70</v>
      </c>
      <c r="H1110" s="768"/>
      <c r="I1110" s="469">
        <v>1</v>
      </c>
      <c r="J1110" s="783"/>
      <c r="K1110" s="784"/>
    </row>
    <row r="1111" spans="1:11" s="425" customFormat="1" ht="12.75" x14ac:dyDescent="0.2">
      <c r="C1111" s="550"/>
      <c r="D1111" s="550"/>
      <c r="E1111" s="523"/>
      <c r="F1111" s="551"/>
      <c r="G1111" s="551"/>
      <c r="H1111" s="552"/>
      <c r="I1111" s="552"/>
      <c r="J1111" s="551"/>
      <c r="K1111" s="709"/>
    </row>
    <row r="1112" spans="1:11" s="425" customFormat="1" ht="12.75" x14ac:dyDescent="0.2">
      <c r="C1112" s="550"/>
      <c r="D1112" s="550"/>
      <c r="E1112" s="523"/>
      <c r="F1112" s="551"/>
      <c r="G1112" s="551"/>
      <c r="H1112" s="552"/>
      <c r="I1112" s="552"/>
      <c r="J1112" s="551"/>
      <c r="K1112" s="709"/>
    </row>
    <row r="1113" spans="1:11" s="425" customFormat="1" ht="12.75" x14ac:dyDescent="0.2">
      <c r="C1113" s="550"/>
      <c r="D1113" s="550"/>
      <c r="E1113" s="523"/>
      <c r="F1113" s="551"/>
      <c r="G1113" s="551"/>
      <c r="H1113" s="552"/>
      <c r="I1113" s="552"/>
      <c r="J1113" s="551"/>
      <c r="K1113" s="709"/>
    </row>
    <row r="1114" spans="1:11" s="425" customFormat="1" ht="12.75" x14ac:dyDescent="0.2">
      <c r="C1114" s="550"/>
      <c r="D1114" s="550"/>
      <c r="E1114" s="523"/>
      <c r="F1114" s="551"/>
      <c r="G1114" s="551"/>
      <c r="H1114" s="552"/>
      <c r="I1114" s="552"/>
      <c r="J1114" s="551"/>
      <c r="K1114" s="709"/>
    </row>
    <row r="1115" spans="1:11" s="425" customFormat="1" ht="12.75" x14ac:dyDescent="0.2">
      <c r="C1115" s="550"/>
      <c r="D1115" s="550"/>
      <c r="E1115" s="523"/>
      <c r="F1115" s="551"/>
      <c r="G1115" s="551"/>
      <c r="H1115" s="552"/>
      <c r="I1115" s="552"/>
      <c r="J1115" s="551"/>
      <c r="K1115" s="709"/>
    </row>
    <row r="1116" spans="1:11" s="425" customFormat="1" ht="12.75" x14ac:dyDescent="0.2">
      <c r="C1116" s="550"/>
      <c r="D1116" s="550"/>
      <c r="E1116" s="523"/>
      <c r="F1116" s="551"/>
      <c r="G1116" s="551"/>
      <c r="H1116" s="552"/>
      <c r="I1116" s="552"/>
      <c r="J1116" s="551"/>
      <c r="K1116" s="709"/>
    </row>
    <row r="1117" spans="1:11" s="425" customFormat="1" ht="12.75" x14ac:dyDescent="0.2">
      <c r="C1117" s="550"/>
      <c r="D1117" s="550"/>
      <c r="E1117" s="523"/>
      <c r="F1117" s="551"/>
      <c r="G1117" s="551"/>
      <c r="H1117" s="552"/>
      <c r="I1117" s="552"/>
      <c r="J1117" s="551"/>
      <c r="K1117" s="709"/>
    </row>
    <row r="1118" spans="1:11" s="425" customFormat="1" ht="12.75" x14ac:dyDescent="0.2">
      <c r="C1118" s="550"/>
      <c r="D1118" s="550"/>
      <c r="E1118" s="523"/>
      <c r="F1118" s="551"/>
      <c r="G1118" s="551"/>
      <c r="H1118" s="552"/>
      <c r="I1118" s="552"/>
      <c r="J1118" s="551"/>
      <c r="K1118" s="709"/>
    </row>
    <row r="1119" spans="1:11" s="425" customFormat="1" ht="12.75" x14ac:dyDescent="0.2">
      <c r="C1119" s="550"/>
      <c r="D1119" s="550"/>
      <c r="E1119" s="523"/>
      <c r="F1119" s="551"/>
      <c r="G1119" s="551"/>
      <c r="H1119" s="552"/>
      <c r="I1119" s="552"/>
      <c r="J1119" s="551"/>
      <c r="K1119" s="709"/>
    </row>
    <row r="1120" spans="1:11" s="425" customFormat="1" ht="12.75" x14ac:dyDescent="0.2">
      <c r="C1120" s="550"/>
      <c r="D1120" s="550"/>
      <c r="E1120" s="523"/>
      <c r="F1120" s="551"/>
      <c r="G1120" s="551"/>
      <c r="H1120" s="552"/>
      <c r="I1120" s="552"/>
      <c r="J1120" s="551"/>
      <c r="K1120" s="709"/>
    </row>
    <row r="1121" spans="3:11" s="425" customFormat="1" ht="12.75" x14ac:dyDescent="0.2">
      <c r="C1121" s="550"/>
      <c r="D1121" s="550"/>
      <c r="E1121" s="523"/>
      <c r="F1121" s="551"/>
      <c r="G1121" s="551"/>
      <c r="H1121" s="552"/>
      <c r="I1121" s="552"/>
      <c r="J1121" s="551"/>
      <c r="K1121" s="709"/>
    </row>
    <row r="1122" spans="3:11" s="425" customFormat="1" ht="12.75" x14ac:dyDescent="0.2">
      <c r="C1122" s="550"/>
      <c r="D1122" s="550"/>
      <c r="E1122" s="523"/>
      <c r="F1122" s="551"/>
      <c r="G1122" s="551"/>
      <c r="H1122" s="552"/>
      <c r="I1122" s="552"/>
      <c r="J1122" s="551"/>
      <c r="K1122" s="709"/>
    </row>
    <row r="1123" spans="3:11" s="425" customFormat="1" ht="12.75" x14ac:dyDescent="0.2">
      <c r="C1123" s="550"/>
      <c r="D1123" s="550"/>
      <c r="E1123" s="523"/>
      <c r="F1123" s="551"/>
      <c r="G1123" s="551"/>
      <c r="H1123" s="552"/>
      <c r="I1123" s="552"/>
      <c r="J1123" s="551"/>
      <c r="K1123" s="709"/>
    </row>
    <row r="1124" spans="3:11" s="425" customFormat="1" ht="12.75" x14ac:dyDescent="0.2">
      <c r="C1124" s="550"/>
      <c r="D1124" s="550"/>
      <c r="E1124" s="523"/>
      <c r="F1124" s="551"/>
      <c r="G1124" s="551"/>
      <c r="H1124" s="552"/>
      <c r="I1124" s="552"/>
      <c r="J1124" s="551"/>
      <c r="K1124" s="709"/>
    </row>
    <row r="1125" spans="3:11" s="425" customFormat="1" ht="12.75" x14ac:dyDescent="0.2">
      <c r="C1125" s="550"/>
      <c r="D1125" s="550"/>
      <c r="E1125" s="523"/>
      <c r="F1125" s="551"/>
      <c r="G1125" s="551"/>
      <c r="H1125" s="552"/>
      <c r="I1125" s="552"/>
      <c r="J1125" s="551"/>
      <c r="K1125" s="709"/>
    </row>
    <row r="1126" spans="3:11" s="425" customFormat="1" ht="12.75" x14ac:dyDescent="0.2">
      <c r="C1126" s="550"/>
      <c r="D1126" s="550"/>
      <c r="E1126" s="523"/>
      <c r="F1126" s="551"/>
      <c r="G1126" s="551"/>
      <c r="H1126" s="552"/>
      <c r="I1126" s="552"/>
      <c r="J1126" s="551"/>
      <c r="K1126" s="709"/>
    </row>
    <row r="1127" spans="3:11" s="425" customFormat="1" ht="12.75" x14ac:dyDescent="0.2">
      <c r="C1127" s="550"/>
      <c r="D1127" s="550"/>
      <c r="E1127" s="523"/>
      <c r="F1127" s="551"/>
      <c r="G1127" s="551"/>
      <c r="H1127" s="552"/>
      <c r="I1127" s="552"/>
      <c r="J1127" s="551"/>
      <c r="K1127" s="709"/>
    </row>
    <row r="1128" spans="3:11" s="425" customFormat="1" ht="12.75" x14ac:dyDescent="0.2">
      <c r="C1128" s="550"/>
      <c r="D1128" s="550"/>
      <c r="E1128" s="523"/>
      <c r="F1128" s="551"/>
      <c r="G1128" s="551"/>
      <c r="H1128" s="552"/>
      <c r="I1128" s="552"/>
      <c r="J1128" s="551"/>
      <c r="K1128" s="709"/>
    </row>
    <row r="1129" spans="3:11" s="425" customFormat="1" ht="12.75" x14ac:dyDescent="0.2">
      <c r="C1129" s="550"/>
      <c r="D1129" s="550"/>
      <c r="E1129" s="523"/>
      <c r="F1129" s="551"/>
      <c r="G1129" s="551"/>
      <c r="H1129" s="552"/>
      <c r="I1129" s="552"/>
      <c r="J1129" s="551"/>
      <c r="K1129" s="709"/>
    </row>
    <row r="1130" spans="3:11" s="425" customFormat="1" ht="12.75" x14ac:dyDescent="0.2">
      <c r="C1130" s="550"/>
      <c r="D1130" s="550"/>
      <c r="E1130" s="523"/>
      <c r="F1130" s="551"/>
      <c r="G1130" s="551"/>
      <c r="H1130" s="552"/>
      <c r="I1130" s="552"/>
      <c r="J1130" s="551"/>
      <c r="K1130" s="709"/>
    </row>
    <row r="1131" spans="3:11" s="425" customFormat="1" ht="12.75" x14ac:dyDescent="0.2">
      <c r="C1131" s="550"/>
      <c r="D1131" s="550"/>
      <c r="E1131" s="523"/>
      <c r="F1131" s="551"/>
      <c r="G1131" s="551"/>
      <c r="H1131" s="552"/>
      <c r="I1131" s="552"/>
      <c r="J1131" s="551"/>
      <c r="K1131" s="709"/>
    </row>
    <row r="1132" spans="3:11" s="425" customFormat="1" ht="12.75" x14ac:dyDescent="0.2">
      <c r="C1132" s="550"/>
      <c r="D1132" s="550"/>
      <c r="E1132" s="523"/>
      <c r="F1132" s="551"/>
      <c r="G1132" s="551"/>
      <c r="H1132" s="552"/>
      <c r="I1132" s="552"/>
      <c r="J1132" s="551"/>
      <c r="K1132" s="709"/>
    </row>
    <row r="1133" spans="3:11" s="425" customFormat="1" ht="12.75" x14ac:dyDescent="0.2">
      <c r="C1133" s="550"/>
      <c r="D1133" s="550"/>
      <c r="E1133" s="523"/>
      <c r="F1133" s="551"/>
      <c r="G1133" s="551"/>
      <c r="H1133" s="552"/>
      <c r="I1133" s="552"/>
      <c r="J1133" s="551"/>
      <c r="K1133" s="709"/>
    </row>
    <row r="1134" spans="3:11" s="425" customFormat="1" ht="12.75" x14ac:dyDescent="0.2">
      <c r="C1134" s="550"/>
      <c r="D1134" s="550"/>
      <c r="E1134" s="523"/>
      <c r="F1134" s="551"/>
      <c r="G1134" s="551"/>
      <c r="H1134" s="552"/>
      <c r="I1134" s="552"/>
      <c r="J1134" s="551"/>
      <c r="K1134" s="709"/>
    </row>
    <row r="1135" spans="3:11" s="425" customFormat="1" ht="12.75" x14ac:dyDescent="0.2">
      <c r="C1135" s="550"/>
      <c r="D1135" s="550"/>
      <c r="E1135" s="523"/>
      <c r="F1135" s="551"/>
      <c r="G1135" s="551"/>
      <c r="H1135" s="552"/>
      <c r="I1135" s="552"/>
      <c r="J1135" s="551"/>
      <c r="K1135" s="709"/>
    </row>
    <row r="1136" spans="3:11" s="425" customFormat="1" ht="12.75" x14ac:dyDescent="0.2">
      <c r="C1136" s="550"/>
      <c r="D1136" s="550"/>
      <c r="E1136" s="523"/>
      <c r="F1136" s="551"/>
      <c r="G1136" s="551"/>
      <c r="H1136" s="552"/>
      <c r="I1136" s="552"/>
      <c r="J1136" s="551"/>
      <c r="K1136" s="709"/>
    </row>
    <row r="1137" spans="3:11" s="425" customFormat="1" ht="12.75" x14ac:dyDescent="0.2">
      <c r="C1137" s="550"/>
      <c r="D1137" s="550"/>
      <c r="E1137" s="523"/>
      <c r="F1137" s="551"/>
      <c r="G1137" s="551"/>
      <c r="H1137" s="552"/>
      <c r="I1137" s="552"/>
      <c r="J1137" s="551"/>
      <c r="K1137" s="709"/>
    </row>
    <row r="1138" spans="3:11" s="425" customFormat="1" ht="12.75" x14ac:dyDescent="0.2">
      <c r="C1138" s="550"/>
      <c r="D1138" s="550"/>
      <c r="E1138" s="523"/>
      <c r="F1138" s="551"/>
      <c r="G1138" s="551"/>
      <c r="H1138" s="552"/>
      <c r="I1138" s="552"/>
      <c r="J1138" s="551"/>
      <c r="K1138" s="709"/>
    </row>
    <row r="1139" spans="3:11" s="425" customFormat="1" ht="12.75" x14ac:dyDescent="0.2">
      <c r="C1139" s="550"/>
      <c r="D1139" s="550"/>
      <c r="E1139" s="523"/>
      <c r="F1139" s="551"/>
      <c r="G1139" s="551"/>
      <c r="H1139" s="552"/>
      <c r="I1139" s="552"/>
      <c r="J1139" s="551"/>
      <c r="K1139" s="709"/>
    </row>
    <row r="1140" spans="3:11" s="425" customFormat="1" ht="12.75" x14ac:dyDescent="0.2">
      <c r="C1140" s="550"/>
      <c r="D1140" s="550"/>
      <c r="E1140" s="523"/>
      <c r="F1140" s="551"/>
      <c r="G1140" s="551"/>
      <c r="H1140" s="552"/>
      <c r="I1140" s="552"/>
      <c r="J1140" s="551"/>
      <c r="K1140" s="709"/>
    </row>
    <row r="1141" spans="3:11" s="425" customFormat="1" ht="12.75" x14ac:dyDescent="0.2">
      <c r="C1141" s="550"/>
      <c r="D1141" s="550"/>
      <c r="E1141" s="523"/>
      <c r="F1141" s="551"/>
      <c r="G1141" s="551"/>
      <c r="H1141" s="552"/>
      <c r="I1141" s="552"/>
      <c r="J1141" s="551"/>
      <c r="K1141" s="709"/>
    </row>
    <row r="1142" spans="3:11" s="425" customFormat="1" ht="12.75" x14ac:dyDescent="0.2">
      <c r="C1142" s="550"/>
      <c r="D1142" s="550"/>
      <c r="E1142" s="523"/>
      <c r="F1142" s="551"/>
      <c r="G1142" s="551"/>
      <c r="H1142" s="552"/>
      <c r="I1142" s="552"/>
      <c r="J1142" s="551"/>
      <c r="K1142" s="709"/>
    </row>
    <row r="1143" spans="3:11" s="425" customFormat="1" ht="12.75" x14ac:dyDescent="0.2">
      <c r="C1143" s="550"/>
      <c r="D1143" s="550"/>
      <c r="E1143" s="523"/>
      <c r="F1143" s="551"/>
      <c r="G1143" s="551"/>
      <c r="H1143" s="552"/>
      <c r="I1143" s="552"/>
      <c r="J1143" s="551"/>
      <c r="K1143" s="709"/>
    </row>
    <row r="1144" spans="3:11" s="425" customFormat="1" ht="12.75" x14ac:dyDescent="0.2">
      <c r="C1144" s="550"/>
      <c r="D1144" s="550"/>
      <c r="E1144" s="523"/>
      <c r="F1144" s="551"/>
      <c r="G1144" s="551"/>
      <c r="H1144" s="552"/>
      <c r="I1144" s="552"/>
      <c r="J1144" s="551"/>
      <c r="K1144" s="709"/>
    </row>
    <row r="1145" spans="3:11" s="425" customFormat="1" ht="12.75" x14ac:dyDescent="0.2">
      <c r="C1145" s="550"/>
      <c r="D1145" s="550"/>
      <c r="E1145" s="523"/>
      <c r="F1145" s="551"/>
      <c r="G1145" s="551"/>
      <c r="H1145" s="552"/>
      <c r="I1145" s="552"/>
      <c r="J1145" s="551"/>
      <c r="K1145" s="709"/>
    </row>
    <row r="1146" spans="3:11" s="425" customFormat="1" ht="12.75" x14ac:dyDescent="0.2">
      <c r="C1146" s="550"/>
      <c r="D1146" s="550"/>
      <c r="E1146" s="523"/>
      <c r="F1146" s="551"/>
      <c r="G1146" s="551"/>
      <c r="H1146" s="552"/>
      <c r="I1146" s="552"/>
      <c r="J1146" s="551"/>
      <c r="K1146" s="709"/>
    </row>
    <row r="1147" spans="3:11" s="425" customFormat="1" ht="12.75" x14ac:dyDescent="0.2">
      <c r="C1147" s="550"/>
      <c r="D1147" s="550"/>
      <c r="E1147" s="523"/>
      <c r="F1147" s="551"/>
      <c r="G1147" s="551"/>
      <c r="H1147" s="552"/>
      <c r="I1147" s="552"/>
      <c r="J1147" s="551"/>
      <c r="K1147" s="709"/>
    </row>
    <row r="1148" spans="3:11" s="425" customFormat="1" ht="12.75" x14ac:dyDescent="0.2">
      <c r="C1148" s="550"/>
      <c r="D1148" s="550"/>
      <c r="E1148" s="523"/>
      <c r="F1148" s="551"/>
      <c r="G1148" s="551"/>
      <c r="H1148" s="552"/>
      <c r="I1148" s="552"/>
      <c r="J1148" s="551"/>
      <c r="K1148" s="709"/>
    </row>
    <row r="1149" spans="3:11" s="425" customFormat="1" ht="12.75" x14ac:dyDescent="0.2">
      <c r="C1149" s="550"/>
      <c r="D1149" s="550"/>
      <c r="E1149" s="523"/>
      <c r="F1149" s="551"/>
      <c r="G1149" s="551"/>
      <c r="H1149" s="552"/>
      <c r="I1149" s="552"/>
      <c r="J1149" s="551"/>
      <c r="K1149" s="709"/>
    </row>
    <row r="1150" spans="3:11" s="425" customFormat="1" ht="12.75" x14ac:dyDescent="0.2">
      <c r="C1150" s="550"/>
      <c r="D1150" s="550"/>
      <c r="E1150" s="523"/>
      <c r="F1150" s="551"/>
      <c r="G1150" s="551"/>
      <c r="H1150" s="552"/>
      <c r="I1150" s="552"/>
      <c r="J1150" s="551"/>
      <c r="K1150" s="709"/>
    </row>
    <row r="1151" spans="3:11" s="425" customFormat="1" ht="12.75" x14ac:dyDescent="0.2">
      <c r="C1151" s="550"/>
      <c r="D1151" s="550"/>
      <c r="E1151" s="523"/>
      <c r="F1151" s="551"/>
      <c r="G1151" s="551"/>
      <c r="H1151" s="552"/>
      <c r="I1151" s="552"/>
      <c r="J1151" s="551"/>
      <c r="K1151" s="709"/>
    </row>
    <row r="1152" spans="3:11" s="425" customFormat="1" ht="12.75" x14ac:dyDescent="0.2">
      <c r="C1152" s="550"/>
      <c r="D1152" s="550"/>
      <c r="E1152" s="523"/>
      <c r="F1152" s="551"/>
      <c r="G1152" s="551"/>
      <c r="H1152" s="552"/>
      <c r="I1152" s="552"/>
      <c r="J1152" s="551"/>
      <c r="K1152" s="709"/>
    </row>
    <row r="1153" spans="3:11" s="425" customFormat="1" ht="12.75" x14ac:dyDescent="0.2">
      <c r="C1153" s="550"/>
      <c r="D1153" s="550"/>
      <c r="E1153" s="523"/>
      <c r="F1153" s="551"/>
      <c r="G1153" s="551"/>
      <c r="H1153" s="552"/>
      <c r="I1153" s="552"/>
      <c r="J1153" s="551"/>
      <c r="K1153" s="709"/>
    </row>
    <row r="1154" spans="3:11" s="425" customFormat="1" ht="12.75" x14ac:dyDescent="0.2">
      <c r="C1154" s="550"/>
      <c r="D1154" s="550"/>
      <c r="E1154" s="523"/>
      <c r="F1154" s="551"/>
      <c r="G1154" s="551"/>
      <c r="H1154" s="552"/>
      <c r="I1154" s="552"/>
      <c r="J1154" s="551"/>
      <c r="K1154" s="709"/>
    </row>
    <row r="1155" spans="3:11" s="425" customFormat="1" ht="12.75" x14ac:dyDescent="0.2">
      <c r="C1155" s="550"/>
      <c r="D1155" s="550"/>
      <c r="E1155" s="523"/>
      <c r="F1155" s="551"/>
      <c r="G1155" s="551"/>
      <c r="H1155" s="552"/>
      <c r="I1155" s="552"/>
      <c r="J1155" s="551"/>
      <c r="K1155" s="709"/>
    </row>
    <row r="1156" spans="3:11" s="425" customFormat="1" ht="12.75" x14ac:dyDescent="0.2">
      <c r="C1156" s="550"/>
      <c r="D1156" s="550"/>
      <c r="E1156" s="523"/>
      <c r="F1156" s="551"/>
      <c r="G1156" s="551"/>
      <c r="H1156" s="552"/>
      <c r="I1156" s="552"/>
      <c r="J1156" s="551"/>
      <c r="K1156" s="709"/>
    </row>
    <row r="1157" spans="3:11" s="425" customFormat="1" ht="12.75" x14ac:dyDescent="0.2">
      <c r="C1157" s="550"/>
      <c r="D1157" s="550"/>
      <c r="E1157" s="523"/>
      <c r="F1157" s="551"/>
      <c r="G1157" s="551"/>
      <c r="H1157" s="552"/>
      <c r="I1157" s="552"/>
      <c r="J1157" s="551"/>
      <c r="K1157" s="709"/>
    </row>
    <row r="1158" spans="3:11" s="425" customFormat="1" ht="12.75" x14ac:dyDescent="0.2">
      <c r="C1158" s="550"/>
      <c r="D1158" s="550"/>
      <c r="E1158" s="523"/>
      <c r="F1158" s="551"/>
      <c r="G1158" s="551"/>
      <c r="H1158" s="552"/>
      <c r="I1158" s="552"/>
      <c r="J1158" s="551"/>
      <c r="K1158" s="709"/>
    </row>
    <row r="3293" spans="79:79" x14ac:dyDescent="0.25">
      <c r="CA3293" s="106" t="s">
        <v>89</v>
      </c>
    </row>
    <row r="3294" spans="79:79" x14ac:dyDescent="0.25">
      <c r="CA3294" s="106" t="s">
        <v>54</v>
      </c>
    </row>
    <row r="3295" spans="79:79" x14ac:dyDescent="0.25">
      <c r="CA3295" s="106" t="s">
        <v>70</v>
      </c>
    </row>
    <row r="3296" spans="79:79" x14ac:dyDescent="0.25">
      <c r="CA3296" s="106" t="s">
        <v>28</v>
      </c>
    </row>
    <row r="3297" spans="79:79" x14ac:dyDescent="0.25">
      <c r="CA3297" s="106" t="s">
        <v>90</v>
      </c>
    </row>
    <row r="3298" spans="79:79" x14ac:dyDescent="0.25">
      <c r="CA3298" s="106" t="s">
        <v>91</v>
      </c>
    </row>
    <row r="3299" spans="79:79" x14ac:dyDescent="0.25">
      <c r="CA3299" s="106" t="s">
        <v>92</v>
      </c>
    </row>
    <row r="3300" spans="79:79" x14ac:dyDescent="0.25">
      <c r="CA3300" s="106" t="s">
        <v>21</v>
      </c>
    </row>
    <row r="3301" spans="79:79" x14ac:dyDescent="0.25">
      <c r="CA3301" s="106" t="s">
        <v>93</v>
      </c>
    </row>
    <row r="3302" spans="79:79" x14ac:dyDescent="0.25">
      <c r="CA3302" s="106" t="s">
        <v>78</v>
      </c>
    </row>
    <row r="3303" spans="79:79" x14ac:dyDescent="0.25">
      <c r="CA3303" s="106" t="s">
        <v>66</v>
      </c>
    </row>
    <row r="3304" spans="79:79" x14ac:dyDescent="0.25">
      <c r="CA3304" s="106" t="s">
        <v>41</v>
      </c>
    </row>
  </sheetData>
  <mergeCells count="103">
    <mergeCell ref="F126:K126"/>
    <mergeCell ref="A206:E206"/>
    <mergeCell ref="F206:K206"/>
    <mergeCell ref="A236:A239"/>
    <mergeCell ref="A241:A243"/>
    <mergeCell ref="A245:A246"/>
    <mergeCell ref="A235:E235"/>
    <mergeCell ref="F235:K235"/>
    <mergeCell ref="A207:A210"/>
    <mergeCell ref="A219:E219"/>
    <mergeCell ref="F219:K219"/>
    <mergeCell ref="A188:A204"/>
    <mergeCell ref="B188:B200"/>
    <mergeCell ref="E188:E190"/>
    <mergeCell ref="E191:E193"/>
    <mergeCell ref="E194:E196"/>
    <mergeCell ref="E197:E200"/>
    <mergeCell ref="A129:A146"/>
    <mergeCell ref="A147:A187"/>
    <mergeCell ref="A248:A1110"/>
    <mergeCell ref="A247:E247"/>
    <mergeCell ref="F247:K247"/>
    <mergeCell ref="A227:A228"/>
    <mergeCell ref="A229:E229"/>
    <mergeCell ref="F229:K229"/>
    <mergeCell ref="A230:A231"/>
    <mergeCell ref="A220:A223"/>
    <mergeCell ref="A224:A225"/>
    <mergeCell ref="B73:B74"/>
    <mergeCell ref="C73:C74"/>
    <mergeCell ref="D73:D74"/>
    <mergeCell ref="A103:A105"/>
    <mergeCell ref="A106:A111"/>
    <mergeCell ref="B106:B107"/>
    <mergeCell ref="A112:A125"/>
    <mergeCell ref="A127:A128"/>
    <mergeCell ref="C106:C107"/>
    <mergeCell ref="D106:D107"/>
    <mergeCell ref="B112:B113"/>
    <mergeCell ref="D112:D113"/>
    <mergeCell ref="C112:C113"/>
    <mergeCell ref="A126:E126"/>
    <mergeCell ref="A8:A13"/>
    <mergeCell ref="A15:A16"/>
    <mergeCell ref="A17:A18"/>
    <mergeCell ref="A19:A31"/>
    <mergeCell ref="C24:C25"/>
    <mergeCell ref="D24:D25"/>
    <mergeCell ref="E24:E25"/>
    <mergeCell ref="B27:B29"/>
    <mergeCell ref="E112:E113"/>
    <mergeCell ref="A97:A99"/>
    <mergeCell ref="A100:A102"/>
    <mergeCell ref="B100:B101"/>
    <mergeCell ref="C100:C101"/>
    <mergeCell ref="D100:D101"/>
    <mergeCell ref="E100:E101"/>
    <mergeCell ref="B45:B46"/>
    <mergeCell ref="A75:A93"/>
    <mergeCell ref="B75:B85"/>
    <mergeCell ref="C75:C93"/>
    <mergeCell ref="D75:D93"/>
    <mergeCell ref="E75:E93"/>
    <mergeCell ref="B86:B92"/>
    <mergeCell ref="A61:A71"/>
    <mergeCell ref="B61:B67"/>
    <mergeCell ref="B3:F3"/>
    <mergeCell ref="A5:E5"/>
    <mergeCell ref="F5:K5"/>
    <mergeCell ref="A6:A7"/>
    <mergeCell ref="B6:B7"/>
    <mergeCell ref="C6:D6"/>
    <mergeCell ref="E6:E7"/>
    <mergeCell ref="F6:F7"/>
    <mergeCell ref="G6:G7"/>
    <mergeCell ref="H6:H7"/>
    <mergeCell ref="J6:J7"/>
    <mergeCell ref="K6:K7"/>
    <mergeCell ref="I6:I7"/>
    <mergeCell ref="A32:E32"/>
    <mergeCell ref="F32:K32"/>
    <mergeCell ref="B41:B43"/>
    <mergeCell ref="B37:B39"/>
    <mergeCell ref="E61:E71"/>
    <mergeCell ref="C61:C71"/>
    <mergeCell ref="D61:D71"/>
    <mergeCell ref="A94:E94"/>
    <mergeCell ref="F94:K94"/>
    <mergeCell ref="A33:A46"/>
    <mergeCell ref="C33:C46"/>
    <mergeCell ref="D33:D46"/>
    <mergeCell ref="E33:E46"/>
    <mergeCell ref="A47:A60"/>
    <mergeCell ref="C47:C60"/>
    <mergeCell ref="D47:D60"/>
    <mergeCell ref="E47:E60"/>
    <mergeCell ref="B48:B52"/>
    <mergeCell ref="B53:B54"/>
    <mergeCell ref="B55:B56"/>
    <mergeCell ref="B57:B60"/>
    <mergeCell ref="B68:B71"/>
    <mergeCell ref="A72:A74"/>
    <mergeCell ref="E72:E74"/>
  </mergeCells>
  <dataValidations disablePrompts="1" count="9">
    <dataValidation type="list" showInputMessage="1" showErrorMessage="1" sqref="WVM983285:WVM984147 JA248:JA1110 SW248:SW1110 ACS248:ACS1110 AMO248:AMO1110 AWK248:AWK1110 BGG248:BGG1110 BQC248:BQC1110 BZY248:BZY1110 CJU248:CJU1110 CTQ248:CTQ1110 DDM248:DDM1110 DNI248:DNI1110 DXE248:DXE1110 EHA248:EHA1110 EQW248:EQW1110 FAS248:FAS1110 FKO248:FKO1110 FUK248:FUK1110 GEG248:GEG1110 GOC248:GOC1110 GXY248:GXY1110 HHU248:HHU1110 HRQ248:HRQ1110 IBM248:IBM1110 ILI248:ILI1110 IVE248:IVE1110 JFA248:JFA1110 JOW248:JOW1110 JYS248:JYS1110 KIO248:KIO1110 KSK248:KSK1110 LCG248:LCG1110 LMC248:LMC1110 LVY248:LVY1110 MFU248:MFU1110 MPQ248:MPQ1110 MZM248:MZM1110 NJI248:NJI1110 NTE248:NTE1110 ODA248:ODA1110 OMW248:OMW1110 OWS248:OWS1110 PGO248:PGO1110 PQK248:PQK1110 QAG248:QAG1110 QKC248:QKC1110 QTY248:QTY1110 RDU248:RDU1110 RNQ248:RNQ1110 RXM248:RXM1110 SHI248:SHI1110 SRE248:SRE1110 TBA248:TBA1110 TKW248:TKW1110 TUS248:TUS1110 UEO248:UEO1110 UOK248:UOK1110 UYG248:UYG1110 VIC248:VIC1110 VRY248:VRY1110 WBU248:WBU1110 WLQ248:WLQ1110 WVM248:WVM1110 G65781:G66643 JA65781:JA66643 SW65781:SW66643 ACS65781:ACS66643 AMO65781:AMO66643 AWK65781:AWK66643 BGG65781:BGG66643 BQC65781:BQC66643 BZY65781:BZY66643 CJU65781:CJU66643 CTQ65781:CTQ66643 DDM65781:DDM66643 DNI65781:DNI66643 DXE65781:DXE66643 EHA65781:EHA66643 EQW65781:EQW66643 FAS65781:FAS66643 FKO65781:FKO66643 FUK65781:FUK66643 GEG65781:GEG66643 GOC65781:GOC66643 GXY65781:GXY66643 HHU65781:HHU66643 HRQ65781:HRQ66643 IBM65781:IBM66643 ILI65781:ILI66643 IVE65781:IVE66643 JFA65781:JFA66643 JOW65781:JOW66643 JYS65781:JYS66643 KIO65781:KIO66643 KSK65781:KSK66643 LCG65781:LCG66643 LMC65781:LMC66643 LVY65781:LVY66643 MFU65781:MFU66643 MPQ65781:MPQ66643 MZM65781:MZM66643 NJI65781:NJI66643 NTE65781:NTE66643 ODA65781:ODA66643 OMW65781:OMW66643 OWS65781:OWS66643 PGO65781:PGO66643 PQK65781:PQK66643 QAG65781:QAG66643 QKC65781:QKC66643 QTY65781:QTY66643 RDU65781:RDU66643 RNQ65781:RNQ66643 RXM65781:RXM66643 SHI65781:SHI66643 SRE65781:SRE66643 TBA65781:TBA66643 TKW65781:TKW66643 TUS65781:TUS66643 UEO65781:UEO66643 UOK65781:UOK66643 UYG65781:UYG66643 VIC65781:VIC66643 VRY65781:VRY66643 WBU65781:WBU66643 WLQ65781:WLQ66643 WVM65781:WVM66643 G131317:G132179 JA131317:JA132179 SW131317:SW132179 ACS131317:ACS132179 AMO131317:AMO132179 AWK131317:AWK132179 BGG131317:BGG132179 BQC131317:BQC132179 BZY131317:BZY132179 CJU131317:CJU132179 CTQ131317:CTQ132179 DDM131317:DDM132179 DNI131317:DNI132179 DXE131317:DXE132179 EHA131317:EHA132179 EQW131317:EQW132179 FAS131317:FAS132179 FKO131317:FKO132179 FUK131317:FUK132179 GEG131317:GEG132179 GOC131317:GOC132179 GXY131317:GXY132179 HHU131317:HHU132179 HRQ131317:HRQ132179 IBM131317:IBM132179 ILI131317:ILI132179 IVE131317:IVE132179 JFA131317:JFA132179 JOW131317:JOW132179 JYS131317:JYS132179 KIO131317:KIO132179 KSK131317:KSK132179 LCG131317:LCG132179 LMC131317:LMC132179 LVY131317:LVY132179 MFU131317:MFU132179 MPQ131317:MPQ132179 MZM131317:MZM132179 NJI131317:NJI132179 NTE131317:NTE132179 ODA131317:ODA132179 OMW131317:OMW132179 OWS131317:OWS132179 PGO131317:PGO132179 PQK131317:PQK132179 QAG131317:QAG132179 QKC131317:QKC132179 QTY131317:QTY132179 RDU131317:RDU132179 RNQ131317:RNQ132179 RXM131317:RXM132179 SHI131317:SHI132179 SRE131317:SRE132179 TBA131317:TBA132179 TKW131317:TKW132179 TUS131317:TUS132179 UEO131317:UEO132179 UOK131317:UOK132179 UYG131317:UYG132179 VIC131317:VIC132179 VRY131317:VRY132179 WBU131317:WBU132179 WLQ131317:WLQ132179 WVM131317:WVM132179 G196853:G197715 JA196853:JA197715 SW196853:SW197715 ACS196853:ACS197715 AMO196853:AMO197715 AWK196853:AWK197715 BGG196853:BGG197715 BQC196853:BQC197715 BZY196853:BZY197715 CJU196853:CJU197715 CTQ196853:CTQ197715 DDM196853:DDM197715 DNI196853:DNI197715 DXE196853:DXE197715 EHA196853:EHA197715 EQW196853:EQW197715 FAS196853:FAS197715 FKO196853:FKO197715 FUK196853:FUK197715 GEG196853:GEG197715 GOC196853:GOC197715 GXY196853:GXY197715 HHU196853:HHU197715 HRQ196853:HRQ197715 IBM196853:IBM197715 ILI196853:ILI197715 IVE196853:IVE197715 JFA196853:JFA197715 JOW196853:JOW197715 JYS196853:JYS197715 KIO196853:KIO197715 KSK196853:KSK197715 LCG196853:LCG197715 LMC196853:LMC197715 LVY196853:LVY197715 MFU196853:MFU197715 MPQ196853:MPQ197715 MZM196853:MZM197715 NJI196853:NJI197715 NTE196853:NTE197715 ODA196853:ODA197715 OMW196853:OMW197715 OWS196853:OWS197715 PGO196853:PGO197715 PQK196853:PQK197715 QAG196853:QAG197715 QKC196853:QKC197715 QTY196853:QTY197715 RDU196853:RDU197715 RNQ196853:RNQ197715 RXM196853:RXM197715 SHI196853:SHI197715 SRE196853:SRE197715 TBA196853:TBA197715 TKW196853:TKW197715 TUS196853:TUS197715 UEO196853:UEO197715 UOK196853:UOK197715 UYG196853:UYG197715 VIC196853:VIC197715 VRY196853:VRY197715 WBU196853:WBU197715 WLQ196853:WLQ197715 WVM196853:WVM197715 G262389:G263251 JA262389:JA263251 SW262389:SW263251 ACS262389:ACS263251 AMO262389:AMO263251 AWK262389:AWK263251 BGG262389:BGG263251 BQC262389:BQC263251 BZY262389:BZY263251 CJU262389:CJU263251 CTQ262389:CTQ263251 DDM262389:DDM263251 DNI262389:DNI263251 DXE262389:DXE263251 EHA262389:EHA263251 EQW262389:EQW263251 FAS262389:FAS263251 FKO262389:FKO263251 FUK262389:FUK263251 GEG262389:GEG263251 GOC262389:GOC263251 GXY262389:GXY263251 HHU262389:HHU263251 HRQ262389:HRQ263251 IBM262389:IBM263251 ILI262389:ILI263251 IVE262389:IVE263251 JFA262389:JFA263251 JOW262389:JOW263251 JYS262389:JYS263251 KIO262389:KIO263251 KSK262389:KSK263251 LCG262389:LCG263251 LMC262389:LMC263251 LVY262389:LVY263251 MFU262389:MFU263251 MPQ262389:MPQ263251 MZM262389:MZM263251 NJI262389:NJI263251 NTE262389:NTE263251 ODA262389:ODA263251 OMW262389:OMW263251 OWS262389:OWS263251 PGO262389:PGO263251 PQK262389:PQK263251 QAG262389:QAG263251 QKC262389:QKC263251 QTY262389:QTY263251 RDU262389:RDU263251 RNQ262389:RNQ263251 RXM262389:RXM263251 SHI262389:SHI263251 SRE262389:SRE263251 TBA262389:TBA263251 TKW262389:TKW263251 TUS262389:TUS263251 UEO262389:UEO263251 UOK262389:UOK263251 UYG262389:UYG263251 VIC262389:VIC263251 VRY262389:VRY263251 WBU262389:WBU263251 WLQ262389:WLQ263251 WVM262389:WVM263251 G327925:G328787 JA327925:JA328787 SW327925:SW328787 ACS327925:ACS328787 AMO327925:AMO328787 AWK327925:AWK328787 BGG327925:BGG328787 BQC327925:BQC328787 BZY327925:BZY328787 CJU327925:CJU328787 CTQ327925:CTQ328787 DDM327925:DDM328787 DNI327925:DNI328787 DXE327925:DXE328787 EHA327925:EHA328787 EQW327925:EQW328787 FAS327925:FAS328787 FKO327925:FKO328787 FUK327925:FUK328787 GEG327925:GEG328787 GOC327925:GOC328787 GXY327925:GXY328787 HHU327925:HHU328787 HRQ327925:HRQ328787 IBM327925:IBM328787 ILI327925:ILI328787 IVE327925:IVE328787 JFA327925:JFA328787 JOW327925:JOW328787 JYS327925:JYS328787 KIO327925:KIO328787 KSK327925:KSK328787 LCG327925:LCG328787 LMC327925:LMC328787 LVY327925:LVY328787 MFU327925:MFU328787 MPQ327925:MPQ328787 MZM327925:MZM328787 NJI327925:NJI328787 NTE327925:NTE328787 ODA327925:ODA328787 OMW327925:OMW328787 OWS327925:OWS328787 PGO327925:PGO328787 PQK327925:PQK328787 QAG327925:QAG328787 QKC327925:QKC328787 QTY327925:QTY328787 RDU327925:RDU328787 RNQ327925:RNQ328787 RXM327925:RXM328787 SHI327925:SHI328787 SRE327925:SRE328787 TBA327925:TBA328787 TKW327925:TKW328787 TUS327925:TUS328787 UEO327925:UEO328787 UOK327925:UOK328787 UYG327925:UYG328787 VIC327925:VIC328787 VRY327925:VRY328787 WBU327925:WBU328787 WLQ327925:WLQ328787 WVM327925:WVM328787 G393461:G394323 JA393461:JA394323 SW393461:SW394323 ACS393461:ACS394323 AMO393461:AMO394323 AWK393461:AWK394323 BGG393461:BGG394323 BQC393461:BQC394323 BZY393461:BZY394323 CJU393461:CJU394323 CTQ393461:CTQ394323 DDM393461:DDM394323 DNI393461:DNI394323 DXE393461:DXE394323 EHA393461:EHA394323 EQW393461:EQW394323 FAS393461:FAS394323 FKO393461:FKO394323 FUK393461:FUK394323 GEG393461:GEG394323 GOC393461:GOC394323 GXY393461:GXY394323 HHU393461:HHU394323 HRQ393461:HRQ394323 IBM393461:IBM394323 ILI393461:ILI394323 IVE393461:IVE394323 JFA393461:JFA394323 JOW393461:JOW394323 JYS393461:JYS394323 KIO393461:KIO394323 KSK393461:KSK394323 LCG393461:LCG394323 LMC393461:LMC394323 LVY393461:LVY394323 MFU393461:MFU394323 MPQ393461:MPQ394323 MZM393461:MZM394323 NJI393461:NJI394323 NTE393461:NTE394323 ODA393461:ODA394323 OMW393461:OMW394323 OWS393461:OWS394323 PGO393461:PGO394323 PQK393461:PQK394323 QAG393461:QAG394323 QKC393461:QKC394323 QTY393461:QTY394323 RDU393461:RDU394323 RNQ393461:RNQ394323 RXM393461:RXM394323 SHI393461:SHI394323 SRE393461:SRE394323 TBA393461:TBA394323 TKW393461:TKW394323 TUS393461:TUS394323 UEO393461:UEO394323 UOK393461:UOK394323 UYG393461:UYG394323 VIC393461:VIC394323 VRY393461:VRY394323 WBU393461:WBU394323 WLQ393461:WLQ394323 WVM393461:WVM394323 G458997:G459859 JA458997:JA459859 SW458997:SW459859 ACS458997:ACS459859 AMO458997:AMO459859 AWK458997:AWK459859 BGG458997:BGG459859 BQC458997:BQC459859 BZY458997:BZY459859 CJU458997:CJU459859 CTQ458997:CTQ459859 DDM458997:DDM459859 DNI458997:DNI459859 DXE458997:DXE459859 EHA458997:EHA459859 EQW458997:EQW459859 FAS458997:FAS459859 FKO458997:FKO459859 FUK458997:FUK459859 GEG458997:GEG459859 GOC458997:GOC459859 GXY458997:GXY459859 HHU458997:HHU459859 HRQ458997:HRQ459859 IBM458997:IBM459859 ILI458997:ILI459859 IVE458997:IVE459859 JFA458997:JFA459859 JOW458997:JOW459859 JYS458997:JYS459859 KIO458997:KIO459859 KSK458997:KSK459859 LCG458997:LCG459859 LMC458997:LMC459859 LVY458997:LVY459859 MFU458997:MFU459859 MPQ458997:MPQ459859 MZM458997:MZM459859 NJI458997:NJI459859 NTE458997:NTE459859 ODA458997:ODA459859 OMW458997:OMW459859 OWS458997:OWS459859 PGO458997:PGO459859 PQK458997:PQK459859 QAG458997:QAG459859 QKC458997:QKC459859 QTY458997:QTY459859 RDU458997:RDU459859 RNQ458997:RNQ459859 RXM458997:RXM459859 SHI458997:SHI459859 SRE458997:SRE459859 TBA458997:TBA459859 TKW458997:TKW459859 TUS458997:TUS459859 UEO458997:UEO459859 UOK458997:UOK459859 UYG458997:UYG459859 VIC458997:VIC459859 VRY458997:VRY459859 WBU458997:WBU459859 WLQ458997:WLQ459859 WVM458997:WVM459859 G524533:G525395 JA524533:JA525395 SW524533:SW525395 ACS524533:ACS525395 AMO524533:AMO525395 AWK524533:AWK525395 BGG524533:BGG525395 BQC524533:BQC525395 BZY524533:BZY525395 CJU524533:CJU525395 CTQ524533:CTQ525395 DDM524533:DDM525395 DNI524533:DNI525395 DXE524533:DXE525395 EHA524533:EHA525395 EQW524533:EQW525395 FAS524533:FAS525395 FKO524533:FKO525395 FUK524533:FUK525395 GEG524533:GEG525395 GOC524533:GOC525395 GXY524533:GXY525395 HHU524533:HHU525395 HRQ524533:HRQ525395 IBM524533:IBM525395 ILI524533:ILI525395 IVE524533:IVE525395 JFA524533:JFA525395 JOW524533:JOW525395 JYS524533:JYS525395 KIO524533:KIO525395 KSK524533:KSK525395 LCG524533:LCG525395 LMC524533:LMC525395 LVY524533:LVY525395 MFU524533:MFU525395 MPQ524533:MPQ525395 MZM524533:MZM525395 NJI524533:NJI525395 NTE524533:NTE525395 ODA524533:ODA525395 OMW524533:OMW525395 OWS524533:OWS525395 PGO524533:PGO525395 PQK524533:PQK525395 QAG524533:QAG525395 QKC524533:QKC525395 QTY524533:QTY525395 RDU524533:RDU525395 RNQ524533:RNQ525395 RXM524533:RXM525395 SHI524533:SHI525395 SRE524533:SRE525395 TBA524533:TBA525395 TKW524533:TKW525395 TUS524533:TUS525395 UEO524533:UEO525395 UOK524533:UOK525395 UYG524533:UYG525395 VIC524533:VIC525395 VRY524533:VRY525395 WBU524533:WBU525395 WLQ524533:WLQ525395 WVM524533:WVM525395 G590069:G590931 JA590069:JA590931 SW590069:SW590931 ACS590069:ACS590931 AMO590069:AMO590931 AWK590069:AWK590931 BGG590069:BGG590931 BQC590069:BQC590931 BZY590069:BZY590931 CJU590069:CJU590931 CTQ590069:CTQ590931 DDM590069:DDM590931 DNI590069:DNI590931 DXE590069:DXE590931 EHA590069:EHA590931 EQW590069:EQW590931 FAS590069:FAS590931 FKO590069:FKO590931 FUK590069:FUK590931 GEG590069:GEG590931 GOC590069:GOC590931 GXY590069:GXY590931 HHU590069:HHU590931 HRQ590069:HRQ590931 IBM590069:IBM590931 ILI590069:ILI590931 IVE590069:IVE590931 JFA590069:JFA590931 JOW590069:JOW590931 JYS590069:JYS590931 KIO590069:KIO590931 KSK590069:KSK590931 LCG590069:LCG590931 LMC590069:LMC590931 LVY590069:LVY590931 MFU590069:MFU590931 MPQ590069:MPQ590931 MZM590069:MZM590931 NJI590069:NJI590931 NTE590069:NTE590931 ODA590069:ODA590931 OMW590069:OMW590931 OWS590069:OWS590931 PGO590069:PGO590931 PQK590069:PQK590931 QAG590069:QAG590931 QKC590069:QKC590931 QTY590069:QTY590931 RDU590069:RDU590931 RNQ590069:RNQ590931 RXM590069:RXM590931 SHI590069:SHI590931 SRE590069:SRE590931 TBA590069:TBA590931 TKW590069:TKW590931 TUS590069:TUS590931 UEO590069:UEO590931 UOK590069:UOK590931 UYG590069:UYG590931 VIC590069:VIC590931 VRY590069:VRY590931 WBU590069:WBU590931 WLQ590069:WLQ590931 WVM590069:WVM590931 G655605:G656467 JA655605:JA656467 SW655605:SW656467 ACS655605:ACS656467 AMO655605:AMO656467 AWK655605:AWK656467 BGG655605:BGG656467 BQC655605:BQC656467 BZY655605:BZY656467 CJU655605:CJU656467 CTQ655605:CTQ656467 DDM655605:DDM656467 DNI655605:DNI656467 DXE655605:DXE656467 EHA655605:EHA656467 EQW655605:EQW656467 FAS655605:FAS656467 FKO655605:FKO656467 FUK655605:FUK656467 GEG655605:GEG656467 GOC655605:GOC656467 GXY655605:GXY656467 HHU655605:HHU656467 HRQ655605:HRQ656467 IBM655605:IBM656467 ILI655605:ILI656467 IVE655605:IVE656467 JFA655605:JFA656467 JOW655605:JOW656467 JYS655605:JYS656467 KIO655605:KIO656467 KSK655605:KSK656467 LCG655605:LCG656467 LMC655605:LMC656467 LVY655605:LVY656467 MFU655605:MFU656467 MPQ655605:MPQ656467 MZM655605:MZM656467 NJI655605:NJI656467 NTE655605:NTE656467 ODA655605:ODA656467 OMW655605:OMW656467 OWS655605:OWS656467 PGO655605:PGO656467 PQK655605:PQK656467 QAG655605:QAG656467 QKC655605:QKC656467 QTY655605:QTY656467 RDU655605:RDU656467 RNQ655605:RNQ656467 RXM655605:RXM656467 SHI655605:SHI656467 SRE655605:SRE656467 TBA655605:TBA656467 TKW655605:TKW656467 TUS655605:TUS656467 UEO655605:UEO656467 UOK655605:UOK656467 UYG655605:UYG656467 VIC655605:VIC656467 VRY655605:VRY656467 WBU655605:WBU656467 WLQ655605:WLQ656467 WVM655605:WVM656467 G721141:G722003 JA721141:JA722003 SW721141:SW722003 ACS721141:ACS722003 AMO721141:AMO722003 AWK721141:AWK722003 BGG721141:BGG722003 BQC721141:BQC722003 BZY721141:BZY722003 CJU721141:CJU722003 CTQ721141:CTQ722003 DDM721141:DDM722003 DNI721141:DNI722003 DXE721141:DXE722003 EHA721141:EHA722003 EQW721141:EQW722003 FAS721141:FAS722003 FKO721141:FKO722003 FUK721141:FUK722003 GEG721141:GEG722003 GOC721141:GOC722003 GXY721141:GXY722003 HHU721141:HHU722003 HRQ721141:HRQ722003 IBM721141:IBM722003 ILI721141:ILI722003 IVE721141:IVE722003 JFA721141:JFA722003 JOW721141:JOW722003 JYS721141:JYS722003 KIO721141:KIO722003 KSK721141:KSK722003 LCG721141:LCG722003 LMC721141:LMC722003 LVY721141:LVY722003 MFU721141:MFU722003 MPQ721141:MPQ722003 MZM721141:MZM722003 NJI721141:NJI722003 NTE721141:NTE722003 ODA721141:ODA722003 OMW721141:OMW722003 OWS721141:OWS722003 PGO721141:PGO722003 PQK721141:PQK722003 QAG721141:QAG722003 QKC721141:QKC722003 QTY721141:QTY722003 RDU721141:RDU722003 RNQ721141:RNQ722003 RXM721141:RXM722003 SHI721141:SHI722003 SRE721141:SRE722003 TBA721141:TBA722003 TKW721141:TKW722003 TUS721141:TUS722003 UEO721141:UEO722003 UOK721141:UOK722003 UYG721141:UYG722003 VIC721141:VIC722003 VRY721141:VRY722003 WBU721141:WBU722003 WLQ721141:WLQ722003 WVM721141:WVM722003 G786677:G787539 JA786677:JA787539 SW786677:SW787539 ACS786677:ACS787539 AMO786677:AMO787539 AWK786677:AWK787539 BGG786677:BGG787539 BQC786677:BQC787539 BZY786677:BZY787539 CJU786677:CJU787539 CTQ786677:CTQ787539 DDM786677:DDM787539 DNI786677:DNI787539 DXE786677:DXE787539 EHA786677:EHA787539 EQW786677:EQW787539 FAS786677:FAS787539 FKO786677:FKO787539 FUK786677:FUK787539 GEG786677:GEG787539 GOC786677:GOC787539 GXY786677:GXY787539 HHU786677:HHU787539 HRQ786677:HRQ787539 IBM786677:IBM787539 ILI786677:ILI787539 IVE786677:IVE787539 JFA786677:JFA787539 JOW786677:JOW787539 JYS786677:JYS787539 KIO786677:KIO787539 KSK786677:KSK787539 LCG786677:LCG787539 LMC786677:LMC787539 LVY786677:LVY787539 MFU786677:MFU787539 MPQ786677:MPQ787539 MZM786677:MZM787539 NJI786677:NJI787539 NTE786677:NTE787539 ODA786677:ODA787539 OMW786677:OMW787539 OWS786677:OWS787539 PGO786677:PGO787539 PQK786677:PQK787539 QAG786677:QAG787539 QKC786677:QKC787539 QTY786677:QTY787539 RDU786677:RDU787539 RNQ786677:RNQ787539 RXM786677:RXM787539 SHI786677:SHI787539 SRE786677:SRE787539 TBA786677:TBA787539 TKW786677:TKW787539 TUS786677:TUS787539 UEO786677:UEO787539 UOK786677:UOK787539 UYG786677:UYG787539 VIC786677:VIC787539 VRY786677:VRY787539 WBU786677:WBU787539 WLQ786677:WLQ787539 WVM786677:WVM787539 G852213:G853075 JA852213:JA853075 SW852213:SW853075 ACS852213:ACS853075 AMO852213:AMO853075 AWK852213:AWK853075 BGG852213:BGG853075 BQC852213:BQC853075 BZY852213:BZY853075 CJU852213:CJU853075 CTQ852213:CTQ853075 DDM852213:DDM853075 DNI852213:DNI853075 DXE852213:DXE853075 EHA852213:EHA853075 EQW852213:EQW853075 FAS852213:FAS853075 FKO852213:FKO853075 FUK852213:FUK853075 GEG852213:GEG853075 GOC852213:GOC853075 GXY852213:GXY853075 HHU852213:HHU853075 HRQ852213:HRQ853075 IBM852213:IBM853075 ILI852213:ILI853075 IVE852213:IVE853075 JFA852213:JFA853075 JOW852213:JOW853075 JYS852213:JYS853075 KIO852213:KIO853075 KSK852213:KSK853075 LCG852213:LCG853075 LMC852213:LMC853075 LVY852213:LVY853075 MFU852213:MFU853075 MPQ852213:MPQ853075 MZM852213:MZM853075 NJI852213:NJI853075 NTE852213:NTE853075 ODA852213:ODA853075 OMW852213:OMW853075 OWS852213:OWS853075 PGO852213:PGO853075 PQK852213:PQK853075 QAG852213:QAG853075 QKC852213:QKC853075 QTY852213:QTY853075 RDU852213:RDU853075 RNQ852213:RNQ853075 RXM852213:RXM853075 SHI852213:SHI853075 SRE852213:SRE853075 TBA852213:TBA853075 TKW852213:TKW853075 TUS852213:TUS853075 UEO852213:UEO853075 UOK852213:UOK853075 UYG852213:UYG853075 VIC852213:VIC853075 VRY852213:VRY853075 WBU852213:WBU853075 WLQ852213:WLQ853075 WVM852213:WVM853075 G917749:G918611 JA917749:JA918611 SW917749:SW918611 ACS917749:ACS918611 AMO917749:AMO918611 AWK917749:AWK918611 BGG917749:BGG918611 BQC917749:BQC918611 BZY917749:BZY918611 CJU917749:CJU918611 CTQ917749:CTQ918611 DDM917749:DDM918611 DNI917749:DNI918611 DXE917749:DXE918611 EHA917749:EHA918611 EQW917749:EQW918611 FAS917749:FAS918611 FKO917749:FKO918611 FUK917749:FUK918611 GEG917749:GEG918611 GOC917749:GOC918611 GXY917749:GXY918611 HHU917749:HHU918611 HRQ917749:HRQ918611 IBM917749:IBM918611 ILI917749:ILI918611 IVE917749:IVE918611 JFA917749:JFA918611 JOW917749:JOW918611 JYS917749:JYS918611 KIO917749:KIO918611 KSK917749:KSK918611 LCG917749:LCG918611 LMC917749:LMC918611 LVY917749:LVY918611 MFU917749:MFU918611 MPQ917749:MPQ918611 MZM917749:MZM918611 NJI917749:NJI918611 NTE917749:NTE918611 ODA917749:ODA918611 OMW917749:OMW918611 OWS917749:OWS918611 PGO917749:PGO918611 PQK917749:PQK918611 QAG917749:QAG918611 QKC917749:QKC918611 QTY917749:QTY918611 RDU917749:RDU918611 RNQ917749:RNQ918611 RXM917749:RXM918611 SHI917749:SHI918611 SRE917749:SRE918611 TBA917749:TBA918611 TKW917749:TKW918611 TUS917749:TUS918611 UEO917749:UEO918611 UOK917749:UOK918611 UYG917749:UYG918611 VIC917749:VIC918611 VRY917749:VRY918611 WBU917749:WBU918611 WLQ917749:WLQ918611 WVM917749:WVM918611 G983285:G984147 JA983285:JA984147 SW983285:SW984147 ACS983285:ACS984147 AMO983285:AMO984147 AWK983285:AWK984147 BGG983285:BGG984147 BQC983285:BQC984147 BZY983285:BZY984147 CJU983285:CJU984147 CTQ983285:CTQ984147 DDM983285:DDM984147 DNI983285:DNI984147 DXE983285:DXE984147 EHA983285:EHA984147 EQW983285:EQW984147 FAS983285:FAS984147 FKO983285:FKO984147 FUK983285:FUK984147 GEG983285:GEG984147 GOC983285:GOC984147 GXY983285:GXY984147 HHU983285:HHU984147 HRQ983285:HRQ984147 IBM983285:IBM984147 ILI983285:ILI984147 IVE983285:IVE984147 JFA983285:JFA984147 JOW983285:JOW984147 JYS983285:JYS984147 KIO983285:KIO984147 KSK983285:KSK984147 LCG983285:LCG984147 LMC983285:LMC984147 LVY983285:LVY984147 MFU983285:MFU984147 MPQ983285:MPQ984147 MZM983285:MZM984147 NJI983285:NJI984147 NTE983285:NTE984147 ODA983285:ODA984147 OMW983285:OMW984147 OWS983285:OWS984147 PGO983285:PGO984147 PQK983285:PQK984147 QAG983285:QAG984147 QKC983285:QKC984147 QTY983285:QTY984147 RDU983285:RDU984147 RNQ983285:RNQ984147 RXM983285:RXM984147 SHI983285:SHI984147 SRE983285:SRE984147 TBA983285:TBA984147 TKW983285:TKW984147 TUS983285:TUS984147 UEO983285:UEO984147 UOK983285:UOK984147 UYG983285:UYG984147 VIC983285:VIC984147 VRY983285:VRY984147 WBU983285:WBU984147 WLQ983285:WLQ984147" xr:uid="{00000000-0002-0000-0D00-000000000000}">
      <formula1>$CA$2960:$CA$2972</formula1>
    </dataValidation>
    <dataValidation type="list" showInputMessage="1" showErrorMessage="1" sqref="WVM983262:WVM983273 JA236:JA247 SW236:SW247 ACS236:ACS247 AMO236:AMO247 AWK236:AWK247 BGG236:BGG247 BQC236:BQC247 BZY236:BZY247 CJU236:CJU247 CTQ236:CTQ247 DDM236:DDM247 DNI236:DNI247 DXE236:DXE247 EHA236:EHA247 EQW236:EQW247 FAS236:FAS247 FKO236:FKO247 FUK236:FUK247 GEG236:GEG247 GOC236:GOC247 GXY236:GXY247 HHU236:HHU247 HRQ236:HRQ247 IBM236:IBM247 ILI236:ILI247 IVE236:IVE247 JFA236:JFA247 JOW236:JOW247 JYS236:JYS247 KIO236:KIO247 KSK236:KSK247 LCG236:LCG247 LMC236:LMC247 LVY236:LVY247 MFU236:MFU247 MPQ236:MPQ247 MZM236:MZM247 NJI236:NJI247 NTE236:NTE247 ODA236:ODA247 OMW236:OMW247 OWS236:OWS247 PGO236:PGO247 PQK236:PQK247 QAG236:QAG247 QKC236:QKC247 QTY236:QTY247 RDU236:RDU247 RNQ236:RNQ247 RXM236:RXM247 SHI236:SHI247 SRE236:SRE247 TBA236:TBA247 TKW236:TKW247 TUS236:TUS247 UEO236:UEO247 UOK236:UOK247 UYG236:UYG247 VIC236:VIC247 VRY236:VRY247 WBU236:WBU247 WLQ236:WLQ247 WVM236:WVM247 G65758:G65769 JA65758:JA65769 SW65758:SW65769 ACS65758:ACS65769 AMO65758:AMO65769 AWK65758:AWK65769 BGG65758:BGG65769 BQC65758:BQC65769 BZY65758:BZY65769 CJU65758:CJU65769 CTQ65758:CTQ65769 DDM65758:DDM65769 DNI65758:DNI65769 DXE65758:DXE65769 EHA65758:EHA65769 EQW65758:EQW65769 FAS65758:FAS65769 FKO65758:FKO65769 FUK65758:FUK65769 GEG65758:GEG65769 GOC65758:GOC65769 GXY65758:GXY65769 HHU65758:HHU65769 HRQ65758:HRQ65769 IBM65758:IBM65769 ILI65758:ILI65769 IVE65758:IVE65769 JFA65758:JFA65769 JOW65758:JOW65769 JYS65758:JYS65769 KIO65758:KIO65769 KSK65758:KSK65769 LCG65758:LCG65769 LMC65758:LMC65769 LVY65758:LVY65769 MFU65758:MFU65769 MPQ65758:MPQ65769 MZM65758:MZM65769 NJI65758:NJI65769 NTE65758:NTE65769 ODA65758:ODA65769 OMW65758:OMW65769 OWS65758:OWS65769 PGO65758:PGO65769 PQK65758:PQK65769 QAG65758:QAG65769 QKC65758:QKC65769 QTY65758:QTY65769 RDU65758:RDU65769 RNQ65758:RNQ65769 RXM65758:RXM65769 SHI65758:SHI65769 SRE65758:SRE65769 TBA65758:TBA65769 TKW65758:TKW65769 TUS65758:TUS65769 UEO65758:UEO65769 UOK65758:UOK65769 UYG65758:UYG65769 VIC65758:VIC65769 VRY65758:VRY65769 WBU65758:WBU65769 WLQ65758:WLQ65769 WVM65758:WVM65769 G131294:G131305 JA131294:JA131305 SW131294:SW131305 ACS131294:ACS131305 AMO131294:AMO131305 AWK131294:AWK131305 BGG131294:BGG131305 BQC131294:BQC131305 BZY131294:BZY131305 CJU131294:CJU131305 CTQ131294:CTQ131305 DDM131294:DDM131305 DNI131294:DNI131305 DXE131294:DXE131305 EHA131294:EHA131305 EQW131294:EQW131305 FAS131294:FAS131305 FKO131294:FKO131305 FUK131294:FUK131305 GEG131294:GEG131305 GOC131294:GOC131305 GXY131294:GXY131305 HHU131294:HHU131305 HRQ131294:HRQ131305 IBM131294:IBM131305 ILI131294:ILI131305 IVE131294:IVE131305 JFA131294:JFA131305 JOW131294:JOW131305 JYS131294:JYS131305 KIO131294:KIO131305 KSK131294:KSK131305 LCG131294:LCG131305 LMC131294:LMC131305 LVY131294:LVY131305 MFU131294:MFU131305 MPQ131294:MPQ131305 MZM131294:MZM131305 NJI131294:NJI131305 NTE131294:NTE131305 ODA131294:ODA131305 OMW131294:OMW131305 OWS131294:OWS131305 PGO131294:PGO131305 PQK131294:PQK131305 QAG131294:QAG131305 QKC131294:QKC131305 QTY131294:QTY131305 RDU131294:RDU131305 RNQ131294:RNQ131305 RXM131294:RXM131305 SHI131294:SHI131305 SRE131294:SRE131305 TBA131294:TBA131305 TKW131294:TKW131305 TUS131294:TUS131305 UEO131294:UEO131305 UOK131294:UOK131305 UYG131294:UYG131305 VIC131294:VIC131305 VRY131294:VRY131305 WBU131294:WBU131305 WLQ131294:WLQ131305 WVM131294:WVM131305 G196830:G196841 JA196830:JA196841 SW196830:SW196841 ACS196830:ACS196841 AMO196830:AMO196841 AWK196830:AWK196841 BGG196830:BGG196841 BQC196830:BQC196841 BZY196830:BZY196841 CJU196830:CJU196841 CTQ196830:CTQ196841 DDM196830:DDM196841 DNI196830:DNI196841 DXE196830:DXE196841 EHA196830:EHA196841 EQW196830:EQW196841 FAS196830:FAS196841 FKO196830:FKO196841 FUK196830:FUK196841 GEG196830:GEG196841 GOC196830:GOC196841 GXY196830:GXY196841 HHU196830:HHU196841 HRQ196830:HRQ196841 IBM196830:IBM196841 ILI196830:ILI196841 IVE196830:IVE196841 JFA196830:JFA196841 JOW196830:JOW196841 JYS196830:JYS196841 KIO196830:KIO196841 KSK196830:KSK196841 LCG196830:LCG196841 LMC196830:LMC196841 LVY196830:LVY196841 MFU196830:MFU196841 MPQ196830:MPQ196841 MZM196830:MZM196841 NJI196830:NJI196841 NTE196830:NTE196841 ODA196830:ODA196841 OMW196830:OMW196841 OWS196830:OWS196841 PGO196830:PGO196841 PQK196830:PQK196841 QAG196830:QAG196841 QKC196830:QKC196841 QTY196830:QTY196841 RDU196830:RDU196841 RNQ196830:RNQ196841 RXM196830:RXM196841 SHI196830:SHI196841 SRE196830:SRE196841 TBA196830:TBA196841 TKW196830:TKW196841 TUS196830:TUS196841 UEO196830:UEO196841 UOK196830:UOK196841 UYG196830:UYG196841 VIC196830:VIC196841 VRY196830:VRY196841 WBU196830:WBU196841 WLQ196830:WLQ196841 WVM196830:WVM196841 G262366:G262377 JA262366:JA262377 SW262366:SW262377 ACS262366:ACS262377 AMO262366:AMO262377 AWK262366:AWK262377 BGG262366:BGG262377 BQC262366:BQC262377 BZY262366:BZY262377 CJU262366:CJU262377 CTQ262366:CTQ262377 DDM262366:DDM262377 DNI262366:DNI262377 DXE262366:DXE262377 EHA262366:EHA262377 EQW262366:EQW262377 FAS262366:FAS262377 FKO262366:FKO262377 FUK262366:FUK262377 GEG262366:GEG262377 GOC262366:GOC262377 GXY262366:GXY262377 HHU262366:HHU262377 HRQ262366:HRQ262377 IBM262366:IBM262377 ILI262366:ILI262377 IVE262366:IVE262377 JFA262366:JFA262377 JOW262366:JOW262377 JYS262366:JYS262377 KIO262366:KIO262377 KSK262366:KSK262377 LCG262366:LCG262377 LMC262366:LMC262377 LVY262366:LVY262377 MFU262366:MFU262377 MPQ262366:MPQ262377 MZM262366:MZM262377 NJI262366:NJI262377 NTE262366:NTE262377 ODA262366:ODA262377 OMW262366:OMW262377 OWS262366:OWS262377 PGO262366:PGO262377 PQK262366:PQK262377 QAG262366:QAG262377 QKC262366:QKC262377 QTY262366:QTY262377 RDU262366:RDU262377 RNQ262366:RNQ262377 RXM262366:RXM262377 SHI262366:SHI262377 SRE262366:SRE262377 TBA262366:TBA262377 TKW262366:TKW262377 TUS262366:TUS262377 UEO262366:UEO262377 UOK262366:UOK262377 UYG262366:UYG262377 VIC262366:VIC262377 VRY262366:VRY262377 WBU262366:WBU262377 WLQ262366:WLQ262377 WVM262366:WVM262377 G327902:G327913 JA327902:JA327913 SW327902:SW327913 ACS327902:ACS327913 AMO327902:AMO327913 AWK327902:AWK327913 BGG327902:BGG327913 BQC327902:BQC327913 BZY327902:BZY327913 CJU327902:CJU327913 CTQ327902:CTQ327913 DDM327902:DDM327913 DNI327902:DNI327913 DXE327902:DXE327913 EHA327902:EHA327913 EQW327902:EQW327913 FAS327902:FAS327913 FKO327902:FKO327913 FUK327902:FUK327913 GEG327902:GEG327913 GOC327902:GOC327913 GXY327902:GXY327913 HHU327902:HHU327913 HRQ327902:HRQ327913 IBM327902:IBM327913 ILI327902:ILI327913 IVE327902:IVE327913 JFA327902:JFA327913 JOW327902:JOW327913 JYS327902:JYS327913 KIO327902:KIO327913 KSK327902:KSK327913 LCG327902:LCG327913 LMC327902:LMC327913 LVY327902:LVY327913 MFU327902:MFU327913 MPQ327902:MPQ327913 MZM327902:MZM327913 NJI327902:NJI327913 NTE327902:NTE327913 ODA327902:ODA327913 OMW327902:OMW327913 OWS327902:OWS327913 PGO327902:PGO327913 PQK327902:PQK327913 QAG327902:QAG327913 QKC327902:QKC327913 QTY327902:QTY327913 RDU327902:RDU327913 RNQ327902:RNQ327913 RXM327902:RXM327913 SHI327902:SHI327913 SRE327902:SRE327913 TBA327902:TBA327913 TKW327902:TKW327913 TUS327902:TUS327913 UEO327902:UEO327913 UOK327902:UOK327913 UYG327902:UYG327913 VIC327902:VIC327913 VRY327902:VRY327913 WBU327902:WBU327913 WLQ327902:WLQ327913 WVM327902:WVM327913 G393438:G393449 JA393438:JA393449 SW393438:SW393449 ACS393438:ACS393449 AMO393438:AMO393449 AWK393438:AWK393449 BGG393438:BGG393449 BQC393438:BQC393449 BZY393438:BZY393449 CJU393438:CJU393449 CTQ393438:CTQ393449 DDM393438:DDM393449 DNI393438:DNI393449 DXE393438:DXE393449 EHA393438:EHA393449 EQW393438:EQW393449 FAS393438:FAS393449 FKO393438:FKO393449 FUK393438:FUK393449 GEG393438:GEG393449 GOC393438:GOC393449 GXY393438:GXY393449 HHU393438:HHU393449 HRQ393438:HRQ393449 IBM393438:IBM393449 ILI393438:ILI393449 IVE393438:IVE393449 JFA393438:JFA393449 JOW393438:JOW393449 JYS393438:JYS393449 KIO393438:KIO393449 KSK393438:KSK393449 LCG393438:LCG393449 LMC393438:LMC393449 LVY393438:LVY393449 MFU393438:MFU393449 MPQ393438:MPQ393449 MZM393438:MZM393449 NJI393438:NJI393449 NTE393438:NTE393449 ODA393438:ODA393449 OMW393438:OMW393449 OWS393438:OWS393449 PGO393438:PGO393449 PQK393438:PQK393449 QAG393438:QAG393449 QKC393438:QKC393449 QTY393438:QTY393449 RDU393438:RDU393449 RNQ393438:RNQ393449 RXM393438:RXM393449 SHI393438:SHI393449 SRE393438:SRE393449 TBA393438:TBA393449 TKW393438:TKW393449 TUS393438:TUS393449 UEO393438:UEO393449 UOK393438:UOK393449 UYG393438:UYG393449 VIC393438:VIC393449 VRY393438:VRY393449 WBU393438:WBU393449 WLQ393438:WLQ393449 WVM393438:WVM393449 G458974:G458985 JA458974:JA458985 SW458974:SW458985 ACS458974:ACS458985 AMO458974:AMO458985 AWK458974:AWK458985 BGG458974:BGG458985 BQC458974:BQC458985 BZY458974:BZY458985 CJU458974:CJU458985 CTQ458974:CTQ458985 DDM458974:DDM458985 DNI458974:DNI458985 DXE458974:DXE458985 EHA458974:EHA458985 EQW458974:EQW458985 FAS458974:FAS458985 FKO458974:FKO458985 FUK458974:FUK458985 GEG458974:GEG458985 GOC458974:GOC458985 GXY458974:GXY458985 HHU458974:HHU458985 HRQ458974:HRQ458985 IBM458974:IBM458985 ILI458974:ILI458985 IVE458974:IVE458985 JFA458974:JFA458985 JOW458974:JOW458985 JYS458974:JYS458985 KIO458974:KIO458985 KSK458974:KSK458985 LCG458974:LCG458985 LMC458974:LMC458985 LVY458974:LVY458985 MFU458974:MFU458985 MPQ458974:MPQ458985 MZM458974:MZM458985 NJI458974:NJI458985 NTE458974:NTE458985 ODA458974:ODA458985 OMW458974:OMW458985 OWS458974:OWS458985 PGO458974:PGO458985 PQK458974:PQK458985 QAG458974:QAG458985 QKC458974:QKC458985 QTY458974:QTY458985 RDU458974:RDU458985 RNQ458974:RNQ458985 RXM458974:RXM458985 SHI458974:SHI458985 SRE458974:SRE458985 TBA458974:TBA458985 TKW458974:TKW458985 TUS458974:TUS458985 UEO458974:UEO458985 UOK458974:UOK458985 UYG458974:UYG458985 VIC458974:VIC458985 VRY458974:VRY458985 WBU458974:WBU458985 WLQ458974:WLQ458985 WVM458974:WVM458985 G524510:G524521 JA524510:JA524521 SW524510:SW524521 ACS524510:ACS524521 AMO524510:AMO524521 AWK524510:AWK524521 BGG524510:BGG524521 BQC524510:BQC524521 BZY524510:BZY524521 CJU524510:CJU524521 CTQ524510:CTQ524521 DDM524510:DDM524521 DNI524510:DNI524521 DXE524510:DXE524521 EHA524510:EHA524521 EQW524510:EQW524521 FAS524510:FAS524521 FKO524510:FKO524521 FUK524510:FUK524521 GEG524510:GEG524521 GOC524510:GOC524521 GXY524510:GXY524521 HHU524510:HHU524521 HRQ524510:HRQ524521 IBM524510:IBM524521 ILI524510:ILI524521 IVE524510:IVE524521 JFA524510:JFA524521 JOW524510:JOW524521 JYS524510:JYS524521 KIO524510:KIO524521 KSK524510:KSK524521 LCG524510:LCG524521 LMC524510:LMC524521 LVY524510:LVY524521 MFU524510:MFU524521 MPQ524510:MPQ524521 MZM524510:MZM524521 NJI524510:NJI524521 NTE524510:NTE524521 ODA524510:ODA524521 OMW524510:OMW524521 OWS524510:OWS524521 PGO524510:PGO524521 PQK524510:PQK524521 QAG524510:QAG524521 QKC524510:QKC524521 QTY524510:QTY524521 RDU524510:RDU524521 RNQ524510:RNQ524521 RXM524510:RXM524521 SHI524510:SHI524521 SRE524510:SRE524521 TBA524510:TBA524521 TKW524510:TKW524521 TUS524510:TUS524521 UEO524510:UEO524521 UOK524510:UOK524521 UYG524510:UYG524521 VIC524510:VIC524521 VRY524510:VRY524521 WBU524510:WBU524521 WLQ524510:WLQ524521 WVM524510:WVM524521 G590046:G590057 JA590046:JA590057 SW590046:SW590057 ACS590046:ACS590057 AMO590046:AMO590057 AWK590046:AWK590057 BGG590046:BGG590057 BQC590046:BQC590057 BZY590046:BZY590057 CJU590046:CJU590057 CTQ590046:CTQ590057 DDM590046:DDM590057 DNI590046:DNI590057 DXE590046:DXE590057 EHA590046:EHA590057 EQW590046:EQW590057 FAS590046:FAS590057 FKO590046:FKO590057 FUK590046:FUK590057 GEG590046:GEG590057 GOC590046:GOC590057 GXY590046:GXY590057 HHU590046:HHU590057 HRQ590046:HRQ590057 IBM590046:IBM590057 ILI590046:ILI590057 IVE590046:IVE590057 JFA590046:JFA590057 JOW590046:JOW590057 JYS590046:JYS590057 KIO590046:KIO590057 KSK590046:KSK590057 LCG590046:LCG590057 LMC590046:LMC590057 LVY590046:LVY590057 MFU590046:MFU590057 MPQ590046:MPQ590057 MZM590046:MZM590057 NJI590046:NJI590057 NTE590046:NTE590057 ODA590046:ODA590057 OMW590046:OMW590057 OWS590046:OWS590057 PGO590046:PGO590057 PQK590046:PQK590057 QAG590046:QAG590057 QKC590046:QKC590057 QTY590046:QTY590057 RDU590046:RDU590057 RNQ590046:RNQ590057 RXM590046:RXM590057 SHI590046:SHI590057 SRE590046:SRE590057 TBA590046:TBA590057 TKW590046:TKW590057 TUS590046:TUS590057 UEO590046:UEO590057 UOK590046:UOK590057 UYG590046:UYG590057 VIC590046:VIC590057 VRY590046:VRY590057 WBU590046:WBU590057 WLQ590046:WLQ590057 WVM590046:WVM590057 G655582:G655593 JA655582:JA655593 SW655582:SW655593 ACS655582:ACS655593 AMO655582:AMO655593 AWK655582:AWK655593 BGG655582:BGG655593 BQC655582:BQC655593 BZY655582:BZY655593 CJU655582:CJU655593 CTQ655582:CTQ655593 DDM655582:DDM655593 DNI655582:DNI655593 DXE655582:DXE655593 EHA655582:EHA655593 EQW655582:EQW655593 FAS655582:FAS655593 FKO655582:FKO655593 FUK655582:FUK655593 GEG655582:GEG655593 GOC655582:GOC655593 GXY655582:GXY655593 HHU655582:HHU655593 HRQ655582:HRQ655593 IBM655582:IBM655593 ILI655582:ILI655593 IVE655582:IVE655593 JFA655582:JFA655593 JOW655582:JOW655593 JYS655582:JYS655593 KIO655582:KIO655593 KSK655582:KSK655593 LCG655582:LCG655593 LMC655582:LMC655593 LVY655582:LVY655593 MFU655582:MFU655593 MPQ655582:MPQ655593 MZM655582:MZM655593 NJI655582:NJI655593 NTE655582:NTE655593 ODA655582:ODA655593 OMW655582:OMW655593 OWS655582:OWS655593 PGO655582:PGO655593 PQK655582:PQK655593 QAG655582:QAG655593 QKC655582:QKC655593 QTY655582:QTY655593 RDU655582:RDU655593 RNQ655582:RNQ655593 RXM655582:RXM655593 SHI655582:SHI655593 SRE655582:SRE655593 TBA655582:TBA655593 TKW655582:TKW655593 TUS655582:TUS655593 UEO655582:UEO655593 UOK655582:UOK655593 UYG655582:UYG655593 VIC655582:VIC655593 VRY655582:VRY655593 WBU655582:WBU655593 WLQ655582:WLQ655593 WVM655582:WVM655593 G721118:G721129 JA721118:JA721129 SW721118:SW721129 ACS721118:ACS721129 AMO721118:AMO721129 AWK721118:AWK721129 BGG721118:BGG721129 BQC721118:BQC721129 BZY721118:BZY721129 CJU721118:CJU721129 CTQ721118:CTQ721129 DDM721118:DDM721129 DNI721118:DNI721129 DXE721118:DXE721129 EHA721118:EHA721129 EQW721118:EQW721129 FAS721118:FAS721129 FKO721118:FKO721129 FUK721118:FUK721129 GEG721118:GEG721129 GOC721118:GOC721129 GXY721118:GXY721129 HHU721118:HHU721129 HRQ721118:HRQ721129 IBM721118:IBM721129 ILI721118:ILI721129 IVE721118:IVE721129 JFA721118:JFA721129 JOW721118:JOW721129 JYS721118:JYS721129 KIO721118:KIO721129 KSK721118:KSK721129 LCG721118:LCG721129 LMC721118:LMC721129 LVY721118:LVY721129 MFU721118:MFU721129 MPQ721118:MPQ721129 MZM721118:MZM721129 NJI721118:NJI721129 NTE721118:NTE721129 ODA721118:ODA721129 OMW721118:OMW721129 OWS721118:OWS721129 PGO721118:PGO721129 PQK721118:PQK721129 QAG721118:QAG721129 QKC721118:QKC721129 QTY721118:QTY721129 RDU721118:RDU721129 RNQ721118:RNQ721129 RXM721118:RXM721129 SHI721118:SHI721129 SRE721118:SRE721129 TBA721118:TBA721129 TKW721118:TKW721129 TUS721118:TUS721129 UEO721118:UEO721129 UOK721118:UOK721129 UYG721118:UYG721129 VIC721118:VIC721129 VRY721118:VRY721129 WBU721118:WBU721129 WLQ721118:WLQ721129 WVM721118:WVM721129 G786654:G786665 JA786654:JA786665 SW786654:SW786665 ACS786654:ACS786665 AMO786654:AMO786665 AWK786654:AWK786665 BGG786654:BGG786665 BQC786654:BQC786665 BZY786654:BZY786665 CJU786654:CJU786665 CTQ786654:CTQ786665 DDM786654:DDM786665 DNI786654:DNI786665 DXE786654:DXE786665 EHA786654:EHA786665 EQW786654:EQW786665 FAS786654:FAS786665 FKO786654:FKO786665 FUK786654:FUK786665 GEG786654:GEG786665 GOC786654:GOC786665 GXY786654:GXY786665 HHU786654:HHU786665 HRQ786654:HRQ786665 IBM786654:IBM786665 ILI786654:ILI786665 IVE786654:IVE786665 JFA786654:JFA786665 JOW786654:JOW786665 JYS786654:JYS786665 KIO786654:KIO786665 KSK786654:KSK786665 LCG786654:LCG786665 LMC786654:LMC786665 LVY786654:LVY786665 MFU786654:MFU786665 MPQ786654:MPQ786665 MZM786654:MZM786665 NJI786654:NJI786665 NTE786654:NTE786665 ODA786654:ODA786665 OMW786654:OMW786665 OWS786654:OWS786665 PGO786654:PGO786665 PQK786654:PQK786665 QAG786654:QAG786665 QKC786654:QKC786665 QTY786654:QTY786665 RDU786654:RDU786665 RNQ786654:RNQ786665 RXM786654:RXM786665 SHI786654:SHI786665 SRE786654:SRE786665 TBA786654:TBA786665 TKW786654:TKW786665 TUS786654:TUS786665 UEO786654:UEO786665 UOK786654:UOK786665 UYG786654:UYG786665 VIC786654:VIC786665 VRY786654:VRY786665 WBU786654:WBU786665 WLQ786654:WLQ786665 WVM786654:WVM786665 G852190:G852201 JA852190:JA852201 SW852190:SW852201 ACS852190:ACS852201 AMO852190:AMO852201 AWK852190:AWK852201 BGG852190:BGG852201 BQC852190:BQC852201 BZY852190:BZY852201 CJU852190:CJU852201 CTQ852190:CTQ852201 DDM852190:DDM852201 DNI852190:DNI852201 DXE852190:DXE852201 EHA852190:EHA852201 EQW852190:EQW852201 FAS852190:FAS852201 FKO852190:FKO852201 FUK852190:FUK852201 GEG852190:GEG852201 GOC852190:GOC852201 GXY852190:GXY852201 HHU852190:HHU852201 HRQ852190:HRQ852201 IBM852190:IBM852201 ILI852190:ILI852201 IVE852190:IVE852201 JFA852190:JFA852201 JOW852190:JOW852201 JYS852190:JYS852201 KIO852190:KIO852201 KSK852190:KSK852201 LCG852190:LCG852201 LMC852190:LMC852201 LVY852190:LVY852201 MFU852190:MFU852201 MPQ852190:MPQ852201 MZM852190:MZM852201 NJI852190:NJI852201 NTE852190:NTE852201 ODA852190:ODA852201 OMW852190:OMW852201 OWS852190:OWS852201 PGO852190:PGO852201 PQK852190:PQK852201 QAG852190:QAG852201 QKC852190:QKC852201 QTY852190:QTY852201 RDU852190:RDU852201 RNQ852190:RNQ852201 RXM852190:RXM852201 SHI852190:SHI852201 SRE852190:SRE852201 TBA852190:TBA852201 TKW852190:TKW852201 TUS852190:TUS852201 UEO852190:UEO852201 UOK852190:UOK852201 UYG852190:UYG852201 VIC852190:VIC852201 VRY852190:VRY852201 WBU852190:WBU852201 WLQ852190:WLQ852201 WVM852190:WVM852201 G917726:G917737 JA917726:JA917737 SW917726:SW917737 ACS917726:ACS917737 AMO917726:AMO917737 AWK917726:AWK917737 BGG917726:BGG917737 BQC917726:BQC917737 BZY917726:BZY917737 CJU917726:CJU917737 CTQ917726:CTQ917737 DDM917726:DDM917737 DNI917726:DNI917737 DXE917726:DXE917737 EHA917726:EHA917737 EQW917726:EQW917737 FAS917726:FAS917737 FKO917726:FKO917737 FUK917726:FUK917737 GEG917726:GEG917737 GOC917726:GOC917737 GXY917726:GXY917737 HHU917726:HHU917737 HRQ917726:HRQ917737 IBM917726:IBM917737 ILI917726:ILI917737 IVE917726:IVE917737 JFA917726:JFA917737 JOW917726:JOW917737 JYS917726:JYS917737 KIO917726:KIO917737 KSK917726:KSK917737 LCG917726:LCG917737 LMC917726:LMC917737 LVY917726:LVY917737 MFU917726:MFU917737 MPQ917726:MPQ917737 MZM917726:MZM917737 NJI917726:NJI917737 NTE917726:NTE917737 ODA917726:ODA917737 OMW917726:OMW917737 OWS917726:OWS917737 PGO917726:PGO917737 PQK917726:PQK917737 QAG917726:QAG917737 QKC917726:QKC917737 QTY917726:QTY917737 RDU917726:RDU917737 RNQ917726:RNQ917737 RXM917726:RXM917737 SHI917726:SHI917737 SRE917726:SRE917737 TBA917726:TBA917737 TKW917726:TKW917737 TUS917726:TUS917737 UEO917726:UEO917737 UOK917726:UOK917737 UYG917726:UYG917737 VIC917726:VIC917737 VRY917726:VRY917737 WBU917726:WBU917737 WLQ917726:WLQ917737 WVM917726:WVM917737 G983262:G983273 JA983262:JA983273 SW983262:SW983273 ACS983262:ACS983273 AMO983262:AMO983273 AWK983262:AWK983273 BGG983262:BGG983273 BQC983262:BQC983273 BZY983262:BZY983273 CJU983262:CJU983273 CTQ983262:CTQ983273 DDM983262:DDM983273 DNI983262:DNI983273 DXE983262:DXE983273 EHA983262:EHA983273 EQW983262:EQW983273 FAS983262:FAS983273 FKO983262:FKO983273 FUK983262:FUK983273 GEG983262:GEG983273 GOC983262:GOC983273 GXY983262:GXY983273 HHU983262:HHU983273 HRQ983262:HRQ983273 IBM983262:IBM983273 ILI983262:ILI983273 IVE983262:IVE983273 JFA983262:JFA983273 JOW983262:JOW983273 JYS983262:JYS983273 KIO983262:KIO983273 KSK983262:KSK983273 LCG983262:LCG983273 LMC983262:LMC983273 LVY983262:LVY983273 MFU983262:MFU983273 MPQ983262:MPQ983273 MZM983262:MZM983273 NJI983262:NJI983273 NTE983262:NTE983273 ODA983262:ODA983273 OMW983262:OMW983273 OWS983262:OWS983273 PGO983262:PGO983273 PQK983262:PQK983273 QAG983262:QAG983273 QKC983262:QKC983273 QTY983262:QTY983273 RDU983262:RDU983273 RNQ983262:RNQ983273 RXM983262:RXM983273 SHI983262:SHI983273 SRE983262:SRE983273 TBA983262:TBA983273 TKW983262:TKW983273 TUS983262:TUS983273 UEO983262:UEO983273 UOK983262:UOK983273 UYG983262:UYG983273 VIC983262:VIC983273 VRY983262:VRY983273 WBU983262:WBU983273 WLQ983262:WLQ983273" xr:uid="{00000000-0002-0000-0D00-000001000000}">
      <formula1>$CA$3275:$CA$3287</formula1>
    </dataValidation>
    <dataValidation type="list" showInputMessage="1" showErrorMessage="1" sqref="WLQ983261 G65752:G65755 JA65752:JA65755 SW65752:SW65755 ACS65752:ACS65755 AMO65752:AMO65755 AWK65752:AWK65755 BGG65752:BGG65755 BQC65752:BQC65755 BZY65752:BZY65755 CJU65752:CJU65755 CTQ65752:CTQ65755 DDM65752:DDM65755 DNI65752:DNI65755 DXE65752:DXE65755 EHA65752:EHA65755 EQW65752:EQW65755 FAS65752:FAS65755 FKO65752:FKO65755 FUK65752:FUK65755 GEG65752:GEG65755 GOC65752:GOC65755 GXY65752:GXY65755 HHU65752:HHU65755 HRQ65752:HRQ65755 IBM65752:IBM65755 ILI65752:ILI65755 IVE65752:IVE65755 JFA65752:JFA65755 JOW65752:JOW65755 JYS65752:JYS65755 KIO65752:KIO65755 KSK65752:KSK65755 LCG65752:LCG65755 LMC65752:LMC65755 LVY65752:LVY65755 MFU65752:MFU65755 MPQ65752:MPQ65755 MZM65752:MZM65755 NJI65752:NJI65755 NTE65752:NTE65755 ODA65752:ODA65755 OMW65752:OMW65755 OWS65752:OWS65755 PGO65752:PGO65755 PQK65752:PQK65755 QAG65752:QAG65755 QKC65752:QKC65755 QTY65752:QTY65755 RDU65752:RDU65755 RNQ65752:RNQ65755 RXM65752:RXM65755 SHI65752:SHI65755 SRE65752:SRE65755 TBA65752:TBA65755 TKW65752:TKW65755 TUS65752:TUS65755 UEO65752:UEO65755 UOK65752:UOK65755 UYG65752:UYG65755 VIC65752:VIC65755 VRY65752:VRY65755 WBU65752:WBU65755 WLQ65752:WLQ65755 WVM65752:WVM65755 G131288:G131291 JA131288:JA131291 SW131288:SW131291 ACS131288:ACS131291 AMO131288:AMO131291 AWK131288:AWK131291 BGG131288:BGG131291 BQC131288:BQC131291 BZY131288:BZY131291 CJU131288:CJU131291 CTQ131288:CTQ131291 DDM131288:DDM131291 DNI131288:DNI131291 DXE131288:DXE131291 EHA131288:EHA131291 EQW131288:EQW131291 FAS131288:FAS131291 FKO131288:FKO131291 FUK131288:FUK131291 GEG131288:GEG131291 GOC131288:GOC131291 GXY131288:GXY131291 HHU131288:HHU131291 HRQ131288:HRQ131291 IBM131288:IBM131291 ILI131288:ILI131291 IVE131288:IVE131291 JFA131288:JFA131291 JOW131288:JOW131291 JYS131288:JYS131291 KIO131288:KIO131291 KSK131288:KSK131291 LCG131288:LCG131291 LMC131288:LMC131291 LVY131288:LVY131291 MFU131288:MFU131291 MPQ131288:MPQ131291 MZM131288:MZM131291 NJI131288:NJI131291 NTE131288:NTE131291 ODA131288:ODA131291 OMW131288:OMW131291 OWS131288:OWS131291 PGO131288:PGO131291 PQK131288:PQK131291 QAG131288:QAG131291 QKC131288:QKC131291 QTY131288:QTY131291 RDU131288:RDU131291 RNQ131288:RNQ131291 RXM131288:RXM131291 SHI131288:SHI131291 SRE131288:SRE131291 TBA131288:TBA131291 TKW131288:TKW131291 TUS131288:TUS131291 UEO131288:UEO131291 UOK131288:UOK131291 UYG131288:UYG131291 VIC131288:VIC131291 VRY131288:VRY131291 WBU131288:WBU131291 WLQ131288:WLQ131291 WVM131288:WVM131291 G196824:G196827 JA196824:JA196827 SW196824:SW196827 ACS196824:ACS196827 AMO196824:AMO196827 AWK196824:AWK196827 BGG196824:BGG196827 BQC196824:BQC196827 BZY196824:BZY196827 CJU196824:CJU196827 CTQ196824:CTQ196827 DDM196824:DDM196827 DNI196824:DNI196827 DXE196824:DXE196827 EHA196824:EHA196827 EQW196824:EQW196827 FAS196824:FAS196827 FKO196824:FKO196827 FUK196824:FUK196827 GEG196824:GEG196827 GOC196824:GOC196827 GXY196824:GXY196827 HHU196824:HHU196827 HRQ196824:HRQ196827 IBM196824:IBM196827 ILI196824:ILI196827 IVE196824:IVE196827 JFA196824:JFA196827 JOW196824:JOW196827 JYS196824:JYS196827 KIO196824:KIO196827 KSK196824:KSK196827 LCG196824:LCG196827 LMC196824:LMC196827 LVY196824:LVY196827 MFU196824:MFU196827 MPQ196824:MPQ196827 MZM196824:MZM196827 NJI196824:NJI196827 NTE196824:NTE196827 ODA196824:ODA196827 OMW196824:OMW196827 OWS196824:OWS196827 PGO196824:PGO196827 PQK196824:PQK196827 QAG196824:QAG196827 QKC196824:QKC196827 QTY196824:QTY196827 RDU196824:RDU196827 RNQ196824:RNQ196827 RXM196824:RXM196827 SHI196824:SHI196827 SRE196824:SRE196827 TBA196824:TBA196827 TKW196824:TKW196827 TUS196824:TUS196827 UEO196824:UEO196827 UOK196824:UOK196827 UYG196824:UYG196827 VIC196824:VIC196827 VRY196824:VRY196827 WBU196824:WBU196827 WLQ196824:WLQ196827 WVM196824:WVM196827 G262360:G262363 JA262360:JA262363 SW262360:SW262363 ACS262360:ACS262363 AMO262360:AMO262363 AWK262360:AWK262363 BGG262360:BGG262363 BQC262360:BQC262363 BZY262360:BZY262363 CJU262360:CJU262363 CTQ262360:CTQ262363 DDM262360:DDM262363 DNI262360:DNI262363 DXE262360:DXE262363 EHA262360:EHA262363 EQW262360:EQW262363 FAS262360:FAS262363 FKO262360:FKO262363 FUK262360:FUK262363 GEG262360:GEG262363 GOC262360:GOC262363 GXY262360:GXY262363 HHU262360:HHU262363 HRQ262360:HRQ262363 IBM262360:IBM262363 ILI262360:ILI262363 IVE262360:IVE262363 JFA262360:JFA262363 JOW262360:JOW262363 JYS262360:JYS262363 KIO262360:KIO262363 KSK262360:KSK262363 LCG262360:LCG262363 LMC262360:LMC262363 LVY262360:LVY262363 MFU262360:MFU262363 MPQ262360:MPQ262363 MZM262360:MZM262363 NJI262360:NJI262363 NTE262360:NTE262363 ODA262360:ODA262363 OMW262360:OMW262363 OWS262360:OWS262363 PGO262360:PGO262363 PQK262360:PQK262363 QAG262360:QAG262363 QKC262360:QKC262363 QTY262360:QTY262363 RDU262360:RDU262363 RNQ262360:RNQ262363 RXM262360:RXM262363 SHI262360:SHI262363 SRE262360:SRE262363 TBA262360:TBA262363 TKW262360:TKW262363 TUS262360:TUS262363 UEO262360:UEO262363 UOK262360:UOK262363 UYG262360:UYG262363 VIC262360:VIC262363 VRY262360:VRY262363 WBU262360:WBU262363 WLQ262360:WLQ262363 WVM262360:WVM262363 G327896:G327899 JA327896:JA327899 SW327896:SW327899 ACS327896:ACS327899 AMO327896:AMO327899 AWK327896:AWK327899 BGG327896:BGG327899 BQC327896:BQC327899 BZY327896:BZY327899 CJU327896:CJU327899 CTQ327896:CTQ327899 DDM327896:DDM327899 DNI327896:DNI327899 DXE327896:DXE327899 EHA327896:EHA327899 EQW327896:EQW327899 FAS327896:FAS327899 FKO327896:FKO327899 FUK327896:FUK327899 GEG327896:GEG327899 GOC327896:GOC327899 GXY327896:GXY327899 HHU327896:HHU327899 HRQ327896:HRQ327899 IBM327896:IBM327899 ILI327896:ILI327899 IVE327896:IVE327899 JFA327896:JFA327899 JOW327896:JOW327899 JYS327896:JYS327899 KIO327896:KIO327899 KSK327896:KSK327899 LCG327896:LCG327899 LMC327896:LMC327899 LVY327896:LVY327899 MFU327896:MFU327899 MPQ327896:MPQ327899 MZM327896:MZM327899 NJI327896:NJI327899 NTE327896:NTE327899 ODA327896:ODA327899 OMW327896:OMW327899 OWS327896:OWS327899 PGO327896:PGO327899 PQK327896:PQK327899 QAG327896:QAG327899 QKC327896:QKC327899 QTY327896:QTY327899 RDU327896:RDU327899 RNQ327896:RNQ327899 RXM327896:RXM327899 SHI327896:SHI327899 SRE327896:SRE327899 TBA327896:TBA327899 TKW327896:TKW327899 TUS327896:TUS327899 UEO327896:UEO327899 UOK327896:UOK327899 UYG327896:UYG327899 VIC327896:VIC327899 VRY327896:VRY327899 WBU327896:WBU327899 WLQ327896:WLQ327899 WVM327896:WVM327899 G393432:G393435 JA393432:JA393435 SW393432:SW393435 ACS393432:ACS393435 AMO393432:AMO393435 AWK393432:AWK393435 BGG393432:BGG393435 BQC393432:BQC393435 BZY393432:BZY393435 CJU393432:CJU393435 CTQ393432:CTQ393435 DDM393432:DDM393435 DNI393432:DNI393435 DXE393432:DXE393435 EHA393432:EHA393435 EQW393432:EQW393435 FAS393432:FAS393435 FKO393432:FKO393435 FUK393432:FUK393435 GEG393432:GEG393435 GOC393432:GOC393435 GXY393432:GXY393435 HHU393432:HHU393435 HRQ393432:HRQ393435 IBM393432:IBM393435 ILI393432:ILI393435 IVE393432:IVE393435 JFA393432:JFA393435 JOW393432:JOW393435 JYS393432:JYS393435 KIO393432:KIO393435 KSK393432:KSK393435 LCG393432:LCG393435 LMC393432:LMC393435 LVY393432:LVY393435 MFU393432:MFU393435 MPQ393432:MPQ393435 MZM393432:MZM393435 NJI393432:NJI393435 NTE393432:NTE393435 ODA393432:ODA393435 OMW393432:OMW393435 OWS393432:OWS393435 PGO393432:PGO393435 PQK393432:PQK393435 QAG393432:QAG393435 QKC393432:QKC393435 QTY393432:QTY393435 RDU393432:RDU393435 RNQ393432:RNQ393435 RXM393432:RXM393435 SHI393432:SHI393435 SRE393432:SRE393435 TBA393432:TBA393435 TKW393432:TKW393435 TUS393432:TUS393435 UEO393432:UEO393435 UOK393432:UOK393435 UYG393432:UYG393435 VIC393432:VIC393435 VRY393432:VRY393435 WBU393432:WBU393435 WLQ393432:WLQ393435 WVM393432:WVM393435 G458968:G458971 JA458968:JA458971 SW458968:SW458971 ACS458968:ACS458971 AMO458968:AMO458971 AWK458968:AWK458971 BGG458968:BGG458971 BQC458968:BQC458971 BZY458968:BZY458971 CJU458968:CJU458971 CTQ458968:CTQ458971 DDM458968:DDM458971 DNI458968:DNI458971 DXE458968:DXE458971 EHA458968:EHA458971 EQW458968:EQW458971 FAS458968:FAS458971 FKO458968:FKO458971 FUK458968:FUK458971 GEG458968:GEG458971 GOC458968:GOC458971 GXY458968:GXY458971 HHU458968:HHU458971 HRQ458968:HRQ458971 IBM458968:IBM458971 ILI458968:ILI458971 IVE458968:IVE458971 JFA458968:JFA458971 JOW458968:JOW458971 JYS458968:JYS458971 KIO458968:KIO458971 KSK458968:KSK458971 LCG458968:LCG458971 LMC458968:LMC458971 LVY458968:LVY458971 MFU458968:MFU458971 MPQ458968:MPQ458971 MZM458968:MZM458971 NJI458968:NJI458971 NTE458968:NTE458971 ODA458968:ODA458971 OMW458968:OMW458971 OWS458968:OWS458971 PGO458968:PGO458971 PQK458968:PQK458971 QAG458968:QAG458971 QKC458968:QKC458971 QTY458968:QTY458971 RDU458968:RDU458971 RNQ458968:RNQ458971 RXM458968:RXM458971 SHI458968:SHI458971 SRE458968:SRE458971 TBA458968:TBA458971 TKW458968:TKW458971 TUS458968:TUS458971 UEO458968:UEO458971 UOK458968:UOK458971 UYG458968:UYG458971 VIC458968:VIC458971 VRY458968:VRY458971 WBU458968:WBU458971 WLQ458968:WLQ458971 WVM458968:WVM458971 G524504:G524507 JA524504:JA524507 SW524504:SW524507 ACS524504:ACS524507 AMO524504:AMO524507 AWK524504:AWK524507 BGG524504:BGG524507 BQC524504:BQC524507 BZY524504:BZY524507 CJU524504:CJU524507 CTQ524504:CTQ524507 DDM524504:DDM524507 DNI524504:DNI524507 DXE524504:DXE524507 EHA524504:EHA524507 EQW524504:EQW524507 FAS524504:FAS524507 FKO524504:FKO524507 FUK524504:FUK524507 GEG524504:GEG524507 GOC524504:GOC524507 GXY524504:GXY524507 HHU524504:HHU524507 HRQ524504:HRQ524507 IBM524504:IBM524507 ILI524504:ILI524507 IVE524504:IVE524507 JFA524504:JFA524507 JOW524504:JOW524507 JYS524504:JYS524507 KIO524504:KIO524507 KSK524504:KSK524507 LCG524504:LCG524507 LMC524504:LMC524507 LVY524504:LVY524507 MFU524504:MFU524507 MPQ524504:MPQ524507 MZM524504:MZM524507 NJI524504:NJI524507 NTE524504:NTE524507 ODA524504:ODA524507 OMW524504:OMW524507 OWS524504:OWS524507 PGO524504:PGO524507 PQK524504:PQK524507 QAG524504:QAG524507 QKC524504:QKC524507 QTY524504:QTY524507 RDU524504:RDU524507 RNQ524504:RNQ524507 RXM524504:RXM524507 SHI524504:SHI524507 SRE524504:SRE524507 TBA524504:TBA524507 TKW524504:TKW524507 TUS524504:TUS524507 UEO524504:UEO524507 UOK524504:UOK524507 UYG524504:UYG524507 VIC524504:VIC524507 VRY524504:VRY524507 WBU524504:WBU524507 WLQ524504:WLQ524507 WVM524504:WVM524507 G590040:G590043 JA590040:JA590043 SW590040:SW590043 ACS590040:ACS590043 AMO590040:AMO590043 AWK590040:AWK590043 BGG590040:BGG590043 BQC590040:BQC590043 BZY590040:BZY590043 CJU590040:CJU590043 CTQ590040:CTQ590043 DDM590040:DDM590043 DNI590040:DNI590043 DXE590040:DXE590043 EHA590040:EHA590043 EQW590040:EQW590043 FAS590040:FAS590043 FKO590040:FKO590043 FUK590040:FUK590043 GEG590040:GEG590043 GOC590040:GOC590043 GXY590040:GXY590043 HHU590040:HHU590043 HRQ590040:HRQ590043 IBM590040:IBM590043 ILI590040:ILI590043 IVE590040:IVE590043 JFA590040:JFA590043 JOW590040:JOW590043 JYS590040:JYS590043 KIO590040:KIO590043 KSK590040:KSK590043 LCG590040:LCG590043 LMC590040:LMC590043 LVY590040:LVY590043 MFU590040:MFU590043 MPQ590040:MPQ590043 MZM590040:MZM590043 NJI590040:NJI590043 NTE590040:NTE590043 ODA590040:ODA590043 OMW590040:OMW590043 OWS590040:OWS590043 PGO590040:PGO590043 PQK590040:PQK590043 QAG590040:QAG590043 QKC590040:QKC590043 QTY590040:QTY590043 RDU590040:RDU590043 RNQ590040:RNQ590043 RXM590040:RXM590043 SHI590040:SHI590043 SRE590040:SRE590043 TBA590040:TBA590043 TKW590040:TKW590043 TUS590040:TUS590043 UEO590040:UEO590043 UOK590040:UOK590043 UYG590040:UYG590043 VIC590040:VIC590043 VRY590040:VRY590043 WBU590040:WBU590043 WLQ590040:WLQ590043 WVM590040:WVM590043 G655576:G655579 JA655576:JA655579 SW655576:SW655579 ACS655576:ACS655579 AMO655576:AMO655579 AWK655576:AWK655579 BGG655576:BGG655579 BQC655576:BQC655579 BZY655576:BZY655579 CJU655576:CJU655579 CTQ655576:CTQ655579 DDM655576:DDM655579 DNI655576:DNI655579 DXE655576:DXE655579 EHA655576:EHA655579 EQW655576:EQW655579 FAS655576:FAS655579 FKO655576:FKO655579 FUK655576:FUK655579 GEG655576:GEG655579 GOC655576:GOC655579 GXY655576:GXY655579 HHU655576:HHU655579 HRQ655576:HRQ655579 IBM655576:IBM655579 ILI655576:ILI655579 IVE655576:IVE655579 JFA655576:JFA655579 JOW655576:JOW655579 JYS655576:JYS655579 KIO655576:KIO655579 KSK655576:KSK655579 LCG655576:LCG655579 LMC655576:LMC655579 LVY655576:LVY655579 MFU655576:MFU655579 MPQ655576:MPQ655579 MZM655576:MZM655579 NJI655576:NJI655579 NTE655576:NTE655579 ODA655576:ODA655579 OMW655576:OMW655579 OWS655576:OWS655579 PGO655576:PGO655579 PQK655576:PQK655579 QAG655576:QAG655579 QKC655576:QKC655579 QTY655576:QTY655579 RDU655576:RDU655579 RNQ655576:RNQ655579 RXM655576:RXM655579 SHI655576:SHI655579 SRE655576:SRE655579 TBA655576:TBA655579 TKW655576:TKW655579 TUS655576:TUS655579 UEO655576:UEO655579 UOK655576:UOK655579 UYG655576:UYG655579 VIC655576:VIC655579 VRY655576:VRY655579 WBU655576:WBU655579 WLQ655576:WLQ655579 WVM655576:WVM655579 G721112:G721115 JA721112:JA721115 SW721112:SW721115 ACS721112:ACS721115 AMO721112:AMO721115 AWK721112:AWK721115 BGG721112:BGG721115 BQC721112:BQC721115 BZY721112:BZY721115 CJU721112:CJU721115 CTQ721112:CTQ721115 DDM721112:DDM721115 DNI721112:DNI721115 DXE721112:DXE721115 EHA721112:EHA721115 EQW721112:EQW721115 FAS721112:FAS721115 FKO721112:FKO721115 FUK721112:FUK721115 GEG721112:GEG721115 GOC721112:GOC721115 GXY721112:GXY721115 HHU721112:HHU721115 HRQ721112:HRQ721115 IBM721112:IBM721115 ILI721112:ILI721115 IVE721112:IVE721115 JFA721112:JFA721115 JOW721112:JOW721115 JYS721112:JYS721115 KIO721112:KIO721115 KSK721112:KSK721115 LCG721112:LCG721115 LMC721112:LMC721115 LVY721112:LVY721115 MFU721112:MFU721115 MPQ721112:MPQ721115 MZM721112:MZM721115 NJI721112:NJI721115 NTE721112:NTE721115 ODA721112:ODA721115 OMW721112:OMW721115 OWS721112:OWS721115 PGO721112:PGO721115 PQK721112:PQK721115 QAG721112:QAG721115 QKC721112:QKC721115 QTY721112:QTY721115 RDU721112:RDU721115 RNQ721112:RNQ721115 RXM721112:RXM721115 SHI721112:SHI721115 SRE721112:SRE721115 TBA721112:TBA721115 TKW721112:TKW721115 TUS721112:TUS721115 UEO721112:UEO721115 UOK721112:UOK721115 UYG721112:UYG721115 VIC721112:VIC721115 VRY721112:VRY721115 WBU721112:WBU721115 WLQ721112:WLQ721115 WVM721112:WVM721115 G786648:G786651 JA786648:JA786651 SW786648:SW786651 ACS786648:ACS786651 AMO786648:AMO786651 AWK786648:AWK786651 BGG786648:BGG786651 BQC786648:BQC786651 BZY786648:BZY786651 CJU786648:CJU786651 CTQ786648:CTQ786651 DDM786648:DDM786651 DNI786648:DNI786651 DXE786648:DXE786651 EHA786648:EHA786651 EQW786648:EQW786651 FAS786648:FAS786651 FKO786648:FKO786651 FUK786648:FUK786651 GEG786648:GEG786651 GOC786648:GOC786651 GXY786648:GXY786651 HHU786648:HHU786651 HRQ786648:HRQ786651 IBM786648:IBM786651 ILI786648:ILI786651 IVE786648:IVE786651 JFA786648:JFA786651 JOW786648:JOW786651 JYS786648:JYS786651 KIO786648:KIO786651 KSK786648:KSK786651 LCG786648:LCG786651 LMC786648:LMC786651 LVY786648:LVY786651 MFU786648:MFU786651 MPQ786648:MPQ786651 MZM786648:MZM786651 NJI786648:NJI786651 NTE786648:NTE786651 ODA786648:ODA786651 OMW786648:OMW786651 OWS786648:OWS786651 PGO786648:PGO786651 PQK786648:PQK786651 QAG786648:QAG786651 QKC786648:QKC786651 QTY786648:QTY786651 RDU786648:RDU786651 RNQ786648:RNQ786651 RXM786648:RXM786651 SHI786648:SHI786651 SRE786648:SRE786651 TBA786648:TBA786651 TKW786648:TKW786651 TUS786648:TUS786651 UEO786648:UEO786651 UOK786648:UOK786651 UYG786648:UYG786651 VIC786648:VIC786651 VRY786648:VRY786651 WBU786648:WBU786651 WLQ786648:WLQ786651 WVM786648:WVM786651 G852184:G852187 JA852184:JA852187 SW852184:SW852187 ACS852184:ACS852187 AMO852184:AMO852187 AWK852184:AWK852187 BGG852184:BGG852187 BQC852184:BQC852187 BZY852184:BZY852187 CJU852184:CJU852187 CTQ852184:CTQ852187 DDM852184:DDM852187 DNI852184:DNI852187 DXE852184:DXE852187 EHA852184:EHA852187 EQW852184:EQW852187 FAS852184:FAS852187 FKO852184:FKO852187 FUK852184:FUK852187 GEG852184:GEG852187 GOC852184:GOC852187 GXY852184:GXY852187 HHU852184:HHU852187 HRQ852184:HRQ852187 IBM852184:IBM852187 ILI852184:ILI852187 IVE852184:IVE852187 JFA852184:JFA852187 JOW852184:JOW852187 JYS852184:JYS852187 KIO852184:KIO852187 KSK852184:KSK852187 LCG852184:LCG852187 LMC852184:LMC852187 LVY852184:LVY852187 MFU852184:MFU852187 MPQ852184:MPQ852187 MZM852184:MZM852187 NJI852184:NJI852187 NTE852184:NTE852187 ODA852184:ODA852187 OMW852184:OMW852187 OWS852184:OWS852187 PGO852184:PGO852187 PQK852184:PQK852187 QAG852184:QAG852187 QKC852184:QKC852187 QTY852184:QTY852187 RDU852184:RDU852187 RNQ852184:RNQ852187 RXM852184:RXM852187 SHI852184:SHI852187 SRE852184:SRE852187 TBA852184:TBA852187 TKW852184:TKW852187 TUS852184:TUS852187 UEO852184:UEO852187 UOK852184:UOK852187 UYG852184:UYG852187 VIC852184:VIC852187 VRY852184:VRY852187 WBU852184:WBU852187 WLQ852184:WLQ852187 WVM852184:WVM852187 G917720:G917723 JA917720:JA917723 SW917720:SW917723 ACS917720:ACS917723 AMO917720:AMO917723 AWK917720:AWK917723 BGG917720:BGG917723 BQC917720:BQC917723 BZY917720:BZY917723 CJU917720:CJU917723 CTQ917720:CTQ917723 DDM917720:DDM917723 DNI917720:DNI917723 DXE917720:DXE917723 EHA917720:EHA917723 EQW917720:EQW917723 FAS917720:FAS917723 FKO917720:FKO917723 FUK917720:FUK917723 GEG917720:GEG917723 GOC917720:GOC917723 GXY917720:GXY917723 HHU917720:HHU917723 HRQ917720:HRQ917723 IBM917720:IBM917723 ILI917720:ILI917723 IVE917720:IVE917723 JFA917720:JFA917723 JOW917720:JOW917723 JYS917720:JYS917723 KIO917720:KIO917723 KSK917720:KSK917723 LCG917720:LCG917723 LMC917720:LMC917723 LVY917720:LVY917723 MFU917720:MFU917723 MPQ917720:MPQ917723 MZM917720:MZM917723 NJI917720:NJI917723 NTE917720:NTE917723 ODA917720:ODA917723 OMW917720:OMW917723 OWS917720:OWS917723 PGO917720:PGO917723 PQK917720:PQK917723 QAG917720:QAG917723 QKC917720:QKC917723 QTY917720:QTY917723 RDU917720:RDU917723 RNQ917720:RNQ917723 RXM917720:RXM917723 SHI917720:SHI917723 SRE917720:SRE917723 TBA917720:TBA917723 TKW917720:TKW917723 TUS917720:TUS917723 UEO917720:UEO917723 UOK917720:UOK917723 UYG917720:UYG917723 VIC917720:VIC917723 VRY917720:VRY917723 WBU917720:WBU917723 WLQ917720:WLQ917723 WVM917720:WVM917723 G983256:G983259 JA983256:JA983259 SW983256:SW983259 ACS983256:ACS983259 AMO983256:AMO983259 AWK983256:AWK983259 BGG983256:BGG983259 BQC983256:BQC983259 BZY983256:BZY983259 CJU983256:CJU983259 CTQ983256:CTQ983259 DDM983256:DDM983259 DNI983256:DNI983259 DXE983256:DXE983259 EHA983256:EHA983259 EQW983256:EQW983259 FAS983256:FAS983259 FKO983256:FKO983259 FUK983256:FUK983259 GEG983256:GEG983259 GOC983256:GOC983259 GXY983256:GXY983259 HHU983256:HHU983259 HRQ983256:HRQ983259 IBM983256:IBM983259 ILI983256:ILI983259 IVE983256:IVE983259 JFA983256:JFA983259 JOW983256:JOW983259 JYS983256:JYS983259 KIO983256:KIO983259 KSK983256:KSK983259 LCG983256:LCG983259 LMC983256:LMC983259 LVY983256:LVY983259 MFU983256:MFU983259 MPQ983256:MPQ983259 MZM983256:MZM983259 NJI983256:NJI983259 NTE983256:NTE983259 ODA983256:ODA983259 OMW983256:OMW983259 OWS983256:OWS983259 PGO983256:PGO983259 PQK983256:PQK983259 QAG983256:QAG983259 QKC983256:QKC983259 QTY983256:QTY983259 RDU983256:RDU983259 RNQ983256:RNQ983259 RXM983256:RXM983259 SHI983256:SHI983259 SRE983256:SRE983259 TBA983256:TBA983259 TKW983256:TKW983259 TUS983256:TUS983259 UEO983256:UEO983259 UOK983256:UOK983259 UYG983256:UYG983259 VIC983256:VIC983259 VRY983256:VRY983259 WBU983256:WBU983259 WLQ983256:WLQ983259 WVM983256:WVM983259 WVM983261 JA230:JA235 SW230:SW235 ACS230:ACS235 AMO230:AMO235 AWK230:AWK235 BGG230:BGG235 BQC230:BQC235 BZY230:BZY235 CJU230:CJU235 CTQ230:CTQ235 DDM230:DDM235 DNI230:DNI235 DXE230:DXE235 EHA230:EHA235 EQW230:EQW235 FAS230:FAS235 FKO230:FKO235 FUK230:FUK235 GEG230:GEG235 GOC230:GOC235 GXY230:GXY235 HHU230:HHU235 HRQ230:HRQ235 IBM230:IBM235 ILI230:ILI235 IVE230:IVE235 JFA230:JFA235 JOW230:JOW235 JYS230:JYS235 KIO230:KIO235 KSK230:KSK235 LCG230:LCG235 LMC230:LMC235 LVY230:LVY235 MFU230:MFU235 MPQ230:MPQ235 MZM230:MZM235 NJI230:NJI235 NTE230:NTE235 ODA230:ODA235 OMW230:OMW235 OWS230:OWS235 PGO230:PGO235 PQK230:PQK235 QAG230:QAG235 QKC230:QKC235 QTY230:QTY235 RDU230:RDU235 RNQ230:RNQ235 RXM230:RXM235 SHI230:SHI235 SRE230:SRE235 TBA230:TBA235 TKW230:TKW235 TUS230:TUS235 UEO230:UEO235 UOK230:UOK235 UYG230:UYG235 VIC230:VIC235 VRY230:VRY235 WBU230:WBU235 WLQ230:WLQ235 WVM230:WVM235 G65757 JA65757 SW65757 ACS65757 AMO65757 AWK65757 BGG65757 BQC65757 BZY65757 CJU65757 CTQ65757 DDM65757 DNI65757 DXE65757 EHA65757 EQW65757 FAS65757 FKO65757 FUK65757 GEG65757 GOC65757 GXY65757 HHU65757 HRQ65757 IBM65757 ILI65757 IVE65757 JFA65757 JOW65757 JYS65757 KIO65757 KSK65757 LCG65757 LMC65757 LVY65757 MFU65757 MPQ65757 MZM65757 NJI65757 NTE65757 ODA65757 OMW65757 OWS65757 PGO65757 PQK65757 QAG65757 QKC65757 QTY65757 RDU65757 RNQ65757 RXM65757 SHI65757 SRE65757 TBA65757 TKW65757 TUS65757 UEO65757 UOK65757 UYG65757 VIC65757 VRY65757 WBU65757 WLQ65757 WVM65757 G131293 JA131293 SW131293 ACS131293 AMO131293 AWK131293 BGG131293 BQC131293 BZY131293 CJU131293 CTQ131293 DDM131293 DNI131293 DXE131293 EHA131293 EQW131293 FAS131293 FKO131293 FUK131293 GEG131293 GOC131293 GXY131293 HHU131293 HRQ131293 IBM131293 ILI131293 IVE131293 JFA131293 JOW131293 JYS131293 KIO131293 KSK131293 LCG131293 LMC131293 LVY131293 MFU131293 MPQ131293 MZM131293 NJI131293 NTE131293 ODA131293 OMW131293 OWS131293 PGO131293 PQK131293 QAG131293 QKC131293 QTY131293 RDU131293 RNQ131293 RXM131293 SHI131293 SRE131293 TBA131293 TKW131293 TUS131293 UEO131293 UOK131293 UYG131293 VIC131293 VRY131293 WBU131293 WLQ131293 WVM131293 G196829 JA196829 SW196829 ACS196829 AMO196829 AWK196829 BGG196829 BQC196829 BZY196829 CJU196829 CTQ196829 DDM196829 DNI196829 DXE196829 EHA196829 EQW196829 FAS196829 FKO196829 FUK196829 GEG196829 GOC196829 GXY196829 HHU196829 HRQ196829 IBM196829 ILI196829 IVE196829 JFA196829 JOW196829 JYS196829 KIO196829 KSK196829 LCG196829 LMC196829 LVY196829 MFU196829 MPQ196829 MZM196829 NJI196829 NTE196829 ODA196829 OMW196829 OWS196829 PGO196829 PQK196829 QAG196829 QKC196829 QTY196829 RDU196829 RNQ196829 RXM196829 SHI196829 SRE196829 TBA196829 TKW196829 TUS196829 UEO196829 UOK196829 UYG196829 VIC196829 VRY196829 WBU196829 WLQ196829 WVM196829 G262365 JA262365 SW262365 ACS262365 AMO262365 AWK262365 BGG262365 BQC262365 BZY262365 CJU262365 CTQ262365 DDM262365 DNI262365 DXE262365 EHA262365 EQW262365 FAS262365 FKO262365 FUK262365 GEG262365 GOC262365 GXY262365 HHU262365 HRQ262365 IBM262365 ILI262365 IVE262365 JFA262365 JOW262365 JYS262365 KIO262365 KSK262365 LCG262365 LMC262365 LVY262365 MFU262365 MPQ262365 MZM262365 NJI262365 NTE262365 ODA262365 OMW262365 OWS262365 PGO262365 PQK262365 QAG262365 QKC262365 QTY262365 RDU262365 RNQ262365 RXM262365 SHI262365 SRE262365 TBA262365 TKW262365 TUS262365 UEO262365 UOK262365 UYG262365 VIC262365 VRY262365 WBU262365 WLQ262365 WVM262365 G327901 JA327901 SW327901 ACS327901 AMO327901 AWK327901 BGG327901 BQC327901 BZY327901 CJU327901 CTQ327901 DDM327901 DNI327901 DXE327901 EHA327901 EQW327901 FAS327901 FKO327901 FUK327901 GEG327901 GOC327901 GXY327901 HHU327901 HRQ327901 IBM327901 ILI327901 IVE327901 JFA327901 JOW327901 JYS327901 KIO327901 KSK327901 LCG327901 LMC327901 LVY327901 MFU327901 MPQ327901 MZM327901 NJI327901 NTE327901 ODA327901 OMW327901 OWS327901 PGO327901 PQK327901 QAG327901 QKC327901 QTY327901 RDU327901 RNQ327901 RXM327901 SHI327901 SRE327901 TBA327901 TKW327901 TUS327901 UEO327901 UOK327901 UYG327901 VIC327901 VRY327901 WBU327901 WLQ327901 WVM327901 G393437 JA393437 SW393437 ACS393437 AMO393437 AWK393437 BGG393437 BQC393437 BZY393437 CJU393437 CTQ393437 DDM393437 DNI393437 DXE393437 EHA393437 EQW393437 FAS393437 FKO393437 FUK393437 GEG393437 GOC393437 GXY393437 HHU393437 HRQ393437 IBM393437 ILI393437 IVE393437 JFA393437 JOW393437 JYS393437 KIO393437 KSK393437 LCG393437 LMC393437 LVY393437 MFU393437 MPQ393437 MZM393437 NJI393437 NTE393437 ODA393437 OMW393437 OWS393437 PGO393437 PQK393437 QAG393437 QKC393437 QTY393437 RDU393437 RNQ393437 RXM393437 SHI393437 SRE393437 TBA393437 TKW393437 TUS393437 UEO393437 UOK393437 UYG393437 VIC393437 VRY393437 WBU393437 WLQ393437 WVM393437 G458973 JA458973 SW458973 ACS458973 AMO458973 AWK458973 BGG458973 BQC458973 BZY458973 CJU458973 CTQ458973 DDM458973 DNI458973 DXE458973 EHA458973 EQW458973 FAS458973 FKO458973 FUK458973 GEG458973 GOC458973 GXY458973 HHU458973 HRQ458973 IBM458973 ILI458973 IVE458973 JFA458973 JOW458973 JYS458973 KIO458973 KSK458973 LCG458973 LMC458973 LVY458973 MFU458973 MPQ458973 MZM458973 NJI458973 NTE458973 ODA458973 OMW458973 OWS458973 PGO458973 PQK458973 QAG458973 QKC458973 QTY458973 RDU458973 RNQ458973 RXM458973 SHI458973 SRE458973 TBA458973 TKW458973 TUS458973 UEO458973 UOK458973 UYG458973 VIC458973 VRY458973 WBU458973 WLQ458973 WVM458973 G524509 JA524509 SW524509 ACS524509 AMO524509 AWK524509 BGG524509 BQC524509 BZY524509 CJU524509 CTQ524509 DDM524509 DNI524509 DXE524509 EHA524509 EQW524509 FAS524509 FKO524509 FUK524509 GEG524509 GOC524509 GXY524509 HHU524509 HRQ524509 IBM524509 ILI524509 IVE524509 JFA524509 JOW524509 JYS524509 KIO524509 KSK524509 LCG524509 LMC524509 LVY524509 MFU524509 MPQ524509 MZM524509 NJI524509 NTE524509 ODA524509 OMW524509 OWS524509 PGO524509 PQK524509 QAG524509 QKC524509 QTY524509 RDU524509 RNQ524509 RXM524509 SHI524509 SRE524509 TBA524509 TKW524509 TUS524509 UEO524509 UOK524509 UYG524509 VIC524509 VRY524509 WBU524509 WLQ524509 WVM524509 G590045 JA590045 SW590045 ACS590045 AMO590045 AWK590045 BGG590045 BQC590045 BZY590045 CJU590045 CTQ590045 DDM590045 DNI590045 DXE590045 EHA590045 EQW590045 FAS590045 FKO590045 FUK590045 GEG590045 GOC590045 GXY590045 HHU590045 HRQ590045 IBM590045 ILI590045 IVE590045 JFA590045 JOW590045 JYS590045 KIO590045 KSK590045 LCG590045 LMC590045 LVY590045 MFU590045 MPQ590045 MZM590045 NJI590045 NTE590045 ODA590045 OMW590045 OWS590045 PGO590045 PQK590045 QAG590045 QKC590045 QTY590045 RDU590045 RNQ590045 RXM590045 SHI590045 SRE590045 TBA590045 TKW590045 TUS590045 UEO590045 UOK590045 UYG590045 VIC590045 VRY590045 WBU590045 WLQ590045 WVM590045 G655581 JA655581 SW655581 ACS655581 AMO655581 AWK655581 BGG655581 BQC655581 BZY655581 CJU655581 CTQ655581 DDM655581 DNI655581 DXE655581 EHA655581 EQW655581 FAS655581 FKO655581 FUK655581 GEG655581 GOC655581 GXY655581 HHU655581 HRQ655581 IBM655581 ILI655581 IVE655581 JFA655581 JOW655581 JYS655581 KIO655581 KSK655581 LCG655581 LMC655581 LVY655581 MFU655581 MPQ655581 MZM655581 NJI655581 NTE655581 ODA655581 OMW655581 OWS655581 PGO655581 PQK655581 QAG655581 QKC655581 QTY655581 RDU655581 RNQ655581 RXM655581 SHI655581 SRE655581 TBA655581 TKW655581 TUS655581 UEO655581 UOK655581 UYG655581 VIC655581 VRY655581 WBU655581 WLQ655581 WVM655581 G721117 JA721117 SW721117 ACS721117 AMO721117 AWK721117 BGG721117 BQC721117 BZY721117 CJU721117 CTQ721117 DDM721117 DNI721117 DXE721117 EHA721117 EQW721117 FAS721117 FKO721117 FUK721117 GEG721117 GOC721117 GXY721117 HHU721117 HRQ721117 IBM721117 ILI721117 IVE721117 JFA721117 JOW721117 JYS721117 KIO721117 KSK721117 LCG721117 LMC721117 LVY721117 MFU721117 MPQ721117 MZM721117 NJI721117 NTE721117 ODA721117 OMW721117 OWS721117 PGO721117 PQK721117 QAG721117 QKC721117 QTY721117 RDU721117 RNQ721117 RXM721117 SHI721117 SRE721117 TBA721117 TKW721117 TUS721117 UEO721117 UOK721117 UYG721117 VIC721117 VRY721117 WBU721117 WLQ721117 WVM721117 G786653 JA786653 SW786653 ACS786653 AMO786653 AWK786653 BGG786653 BQC786653 BZY786653 CJU786653 CTQ786653 DDM786653 DNI786653 DXE786653 EHA786653 EQW786653 FAS786653 FKO786653 FUK786653 GEG786653 GOC786653 GXY786653 HHU786653 HRQ786653 IBM786653 ILI786653 IVE786653 JFA786653 JOW786653 JYS786653 KIO786653 KSK786653 LCG786653 LMC786653 LVY786653 MFU786653 MPQ786653 MZM786653 NJI786653 NTE786653 ODA786653 OMW786653 OWS786653 PGO786653 PQK786653 QAG786653 QKC786653 QTY786653 RDU786653 RNQ786653 RXM786653 SHI786653 SRE786653 TBA786653 TKW786653 TUS786653 UEO786653 UOK786653 UYG786653 VIC786653 VRY786653 WBU786653 WLQ786653 WVM786653 G852189 JA852189 SW852189 ACS852189 AMO852189 AWK852189 BGG852189 BQC852189 BZY852189 CJU852189 CTQ852189 DDM852189 DNI852189 DXE852189 EHA852189 EQW852189 FAS852189 FKO852189 FUK852189 GEG852189 GOC852189 GXY852189 HHU852189 HRQ852189 IBM852189 ILI852189 IVE852189 JFA852189 JOW852189 JYS852189 KIO852189 KSK852189 LCG852189 LMC852189 LVY852189 MFU852189 MPQ852189 MZM852189 NJI852189 NTE852189 ODA852189 OMW852189 OWS852189 PGO852189 PQK852189 QAG852189 QKC852189 QTY852189 RDU852189 RNQ852189 RXM852189 SHI852189 SRE852189 TBA852189 TKW852189 TUS852189 UEO852189 UOK852189 UYG852189 VIC852189 VRY852189 WBU852189 WLQ852189 WVM852189 G917725 JA917725 SW917725 ACS917725 AMO917725 AWK917725 BGG917725 BQC917725 BZY917725 CJU917725 CTQ917725 DDM917725 DNI917725 DXE917725 EHA917725 EQW917725 FAS917725 FKO917725 FUK917725 GEG917725 GOC917725 GXY917725 HHU917725 HRQ917725 IBM917725 ILI917725 IVE917725 JFA917725 JOW917725 JYS917725 KIO917725 KSK917725 LCG917725 LMC917725 LVY917725 MFU917725 MPQ917725 MZM917725 NJI917725 NTE917725 ODA917725 OMW917725 OWS917725 PGO917725 PQK917725 QAG917725 QKC917725 QTY917725 RDU917725 RNQ917725 RXM917725 SHI917725 SRE917725 TBA917725 TKW917725 TUS917725 UEO917725 UOK917725 UYG917725 VIC917725 VRY917725 WBU917725 WLQ917725 WVM917725 G983261 JA983261 SW983261 ACS983261 AMO983261 AWK983261 BGG983261 BQC983261 BZY983261 CJU983261 CTQ983261 DDM983261 DNI983261 DXE983261 EHA983261 EQW983261 FAS983261 FKO983261 FUK983261 GEG983261 GOC983261 GXY983261 HHU983261 HRQ983261 IBM983261 ILI983261 IVE983261 JFA983261 JOW983261 JYS983261 KIO983261 KSK983261 LCG983261 LMC983261 LVY983261 MFU983261 MPQ983261 MZM983261 NJI983261 NTE983261 ODA983261 OMW983261 OWS983261 PGO983261 PQK983261 QAG983261 QKC983261 QTY983261 RDU983261 RNQ983261 RXM983261 SHI983261 SRE983261 TBA983261 TKW983261 TUS983261 UEO983261 UOK983261 UYG983261 VIC983261 VRY983261 WBU983261" xr:uid="{00000000-0002-0000-0D00-000002000000}">
      <formula1>$CA$3265:$CA$3277</formula1>
    </dataValidation>
    <dataValidation type="list" showInputMessage="1" showErrorMessage="1" sqref="G65723:G65739 WVM983227:WVM983243 JA207:JA219 SW207:SW219 ACS207:ACS219 AMO207:AMO219 AWK207:AWK219 BGG207:BGG219 BQC207:BQC219 BZY207:BZY219 CJU207:CJU219 CTQ207:CTQ219 DDM207:DDM219 DNI207:DNI219 DXE207:DXE219 EHA207:EHA219 EQW207:EQW219 FAS207:FAS219 FKO207:FKO219 FUK207:FUK219 GEG207:GEG219 GOC207:GOC219 GXY207:GXY219 HHU207:HHU219 HRQ207:HRQ219 IBM207:IBM219 ILI207:ILI219 IVE207:IVE219 JFA207:JFA219 JOW207:JOW219 JYS207:JYS219 KIO207:KIO219 KSK207:KSK219 LCG207:LCG219 LMC207:LMC219 LVY207:LVY219 MFU207:MFU219 MPQ207:MPQ219 MZM207:MZM219 NJI207:NJI219 NTE207:NTE219 ODA207:ODA219 OMW207:OMW219 OWS207:OWS219 PGO207:PGO219 PQK207:PQK219 QAG207:QAG219 QKC207:QKC219 QTY207:QTY219 RDU207:RDU219 RNQ207:RNQ219 RXM207:RXM219 SHI207:SHI219 SRE207:SRE219 TBA207:TBA219 TKW207:TKW219 TUS207:TUS219 UEO207:UEO219 UOK207:UOK219 UYG207:UYG219 VIC207:VIC219 VRY207:VRY219 WBU207:WBU219 WLQ207:WLQ219 WVM207:WVM219 JA65723:JA65739 SW65723:SW65739 ACS65723:ACS65739 AMO65723:AMO65739 AWK65723:AWK65739 BGG65723:BGG65739 BQC65723:BQC65739 BZY65723:BZY65739 CJU65723:CJU65739 CTQ65723:CTQ65739 DDM65723:DDM65739 DNI65723:DNI65739 DXE65723:DXE65739 EHA65723:EHA65739 EQW65723:EQW65739 FAS65723:FAS65739 FKO65723:FKO65739 FUK65723:FUK65739 GEG65723:GEG65739 GOC65723:GOC65739 GXY65723:GXY65739 HHU65723:HHU65739 HRQ65723:HRQ65739 IBM65723:IBM65739 ILI65723:ILI65739 IVE65723:IVE65739 JFA65723:JFA65739 JOW65723:JOW65739 JYS65723:JYS65739 KIO65723:KIO65739 KSK65723:KSK65739 LCG65723:LCG65739 LMC65723:LMC65739 LVY65723:LVY65739 MFU65723:MFU65739 MPQ65723:MPQ65739 MZM65723:MZM65739 NJI65723:NJI65739 NTE65723:NTE65739 ODA65723:ODA65739 OMW65723:OMW65739 OWS65723:OWS65739 PGO65723:PGO65739 PQK65723:PQK65739 QAG65723:QAG65739 QKC65723:QKC65739 QTY65723:QTY65739 RDU65723:RDU65739 RNQ65723:RNQ65739 RXM65723:RXM65739 SHI65723:SHI65739 SRE65723:SRE65739 TBA65723:TBA65739 TKW65723:TKW65739 TUS65723:TUS65739 UEO65723:UEO65739 UOK65723:UOK65739 UYG65723:UYG65739 VIC65723:VIC65739 VRY65723:VRY65739 WBU65723:WBU65739 WLQ65723:WLQ65739 WVM65723:WVM65739 G131259:G131275 JA131259:JA131275 SW131259:SW131275 ACS131259:ACS131275 AMO131259:AMO131275 AWK131259:AWK131275 BGG131259:BGG131275 BQC131259:BQC131275 BZY131259:BZY131275 CJU131259:CJU131275 CTQ131259:CTQ131275 DDM131259:DDM131275 DNI131259:DNI131275 DXE131259:DXE131275 EHA131259:EHA131275 EQW131259:EQW131275 FAS131259:FAS131275 FKO131259:FKO131275 FUK131259:FUK131275 GEG131259:GEG131275 GOC131259:GOC131275 GXY131259:GXY131275 HHU131259:HHU131275 HRQ131259:HRQ131275 IBM131259:IBM131275 ILI131259:ILI131275 IVE131259:IVE131275 JFA131259:JFA131275 JOW131259:JOW131275 JYS131259:JYS131275 KIO131259:KIO131275 KSK131259:KSK131275 LCG131259:LCG131275 LMC131259:LMC131275 LVY131259:LVY131275 MFU131259:MFU131275 MPQ131259:MPQ131275 MZM131259:MZM131275 NJI131259:NJI131275 NTE131259:NTE131275 ODA131259:ODA131275 OMW131259:OMW131275 OWS131259:OWS131275 PGO131259:PGO131275 PQK131259:PQK131275 QAG131259:QAG131275 QKC131259:QKC131275 QTY131259:QTY131275 RDU131259:RDU131275 RNQ131259:RNQ131275 RXM131259:RXM131275 SHI131259:SHI131275 SRE131259:SRE131275 TBA131259:TBA131275 TKW131259:TKW131275 TUS131259:TUS131275 UEO131259:UEO131275 UOK131259:UOK131275 UYG131259:UYG131275 VIC131259:VIC131275 VRY131259:VRY131275 WBU131259:WBU131275 WLQ131259:WLQ131275 WVM131259:WVM131275 G196795:G196811 JA196795:JA196811 SW196795:SW196811 ACS196795:ACS196811 AMO196795:AMO196811 AWK196795:AWK196811 BGG196795:BGG196811 BQC196795:BQC196811 BZY196795:BZY196811 CJU196795:CJU196811 CTQ196795:CTQ196811 DDM196795:DDM196811 DNI196795:DNI196811 DXE196795:DXE196811 EHA196795:EHA196811 EQW196795:EQW196811 FAS196795:FAS196811 FKO196795:FKO196811 FUK196795:FUK196811 GEG196795:GEG196811 GOC196795:GOC196811 GXY196795:GXY196811 HHU196795:HHU196811 HRQ196795:HRQ196811 IBM196795:IBM196811 ILI196795:ILI196811 IVE196795:IVE196811 JFA196795:JFA196811 JOW196795:JOW196811 JYS196795:JYS196811 KIO196795:KIO196811 KSK196795:KSK196811 LCG196795:LCG196811 LMC196795:LMC196811 LVY196795:LVY196811 MFU196795:MFU196811 MPQ196795:MPQ196811 MZM196795:MZM196811 NJI196795:NJI196811 NTE196795:NTE196811 ODA196795:ODA196811 OMW196795:OMW196811 OWS196795:OWS196811 PGO196795:PGO196811 PQK196795:PQK196811 QAG196795:QAG196811 QKC196795:QKC196811 QTY196795:QTY196811 RDU196795:RDU196811 RNQ196795:RNQ196811 RXM196795:RXM196811 SHI196795:SHI196811 SRE196795:SRE196811 TBA196795:TBA196811 TKW196795:TKW196811 TUS196795:TUS196811 UEO196795:UEO196811 UOK196795:UOK196811 UYG196795:UYG196811 VIC196795:VIC196811 VRY196795:VRY196811 WBU196795:WBU196811 WLQ196795:WLQ196811 WVM196795:WVM196811 G262331:G262347 JA262331:JA262347 SW262331:SW262347 ACS262331:ACS262347 AMO262331:AMO262347 AWK262331:AWK262347 BGG262331:BGG262347 BQC262331:BQC262347 BZY262331:BZY262347 CJU262331:CJU262347 CTQ262331:CTQ262347 DDM262331:DDM262347 DNI262331:DNI262347 DXE262331:DXE262347 EHA262331:EHA262347 EQW262331:EQW262347 FAS262331:FAS262347 FKO262331:FKO262347 FUK262331:FUK262347 GEG262331:GEG262347 GOC262331:GOC262347 GXY262331:GXY262347 HHU262331:HHU262347 HRQ262331:HRQ262347 IBM262331:IBM262347 ILI262331:ILI262347 IVE262331:IVE262347 JFA262331:JFA262347 JOW262331:JOW262347 JYS262331:JYS262347 KIO262331:KIO262347 KSK262331:KSK262347 LCG262331:LCG262347 LMC262331:LMC262347 LVY262331:LVY262347 MFU262331:MFU262347 MPQ262331:MPQ262347 MZM262331:MZM262347 NJI262331:NJI262347 NTE262331:NTE262347 ODA262331:ODA262347 OMW262331:OMW262347 OWS262331:OWS262347 PGO262331:PGO262347 PQK262331:PQK262347 QAG262331:QAG262347 QKC262331:QKC262347 QTY262331:QTY262347 RDU262331:RDU262347 RNQ262331:RNQ262347 RXM262331:RXM262347 SHI262331:SHI262347 SRE262331:SRE262347 TBA262331:TBA262347 TKW262331:TKW262347 TUS262331:TUS262347 UEO262331:UEO262347 UOK262331:UOK262347 UYG262331:UYG262347 VIC262331:VIC262347 VRY262331:VRY262347 WBU262331:WBU262347 WLQ262331:WLQ262347 WVM262331:WVM262347 G327867:G327883 JA327867:JA327883 SW327867:SW327883 ACS327867:ACS327883 AMO327867:AMO327883 AWK327867:AWK327883 BGG327867:BGG327883 BQC327867:BQC327883 BZY327867:BZY327883 CJU327867:CJU327883 CTQ327867:CTQ327883 DDM327867:DDM327883 DNI327867:DNI327883 DXE327867:DXE327883 EHA327867:EHA327883 EQW327867:EQW327883 FAS327867:FAS327883 FKO327867:FKO327883 FUK327867:FUK327883 GEG327867:GEG327883 GOC327867:GOC327883 GXY327867:GXY327883 HHU327867:HHU327883 HRQ327867:HRQ327883 IBM327867:IBM327883 ILI327867:ILI327883 IVE327867:IVE327883 JFA327867:JFA327883 JOW327867:JOW327883 JYS327867:JYS327883 KIO327867:KIO327883 KSK327867:KSK327883 LCG327867:LCG327883 LMC327867:LMC327883 LVY327867:LVY327883 MFU327867:MFU327883 MPQ327867:MPQ327883 MZM327867:MZM327883 NJI327867:NJI327883 NTE327867:NTE327883 ODA327867:ODA327883 OMW327867:OMW327883 OWS327867:OWS327883 PGO327867:PGO327883 PQK327867:PQK327883 QAG327867:QAG327883 QKC327867:QKC327883 QTY327867:QTY327883 RDU327867:RDU327883 RNQ327867:RNQ327883 RXM327867:RXM327883 SHI327867:SHI327883 SRE327867:SRE327883 TBA327867:TBA327883 TKW327867:TKW327883 TUS327867:TUS327883 UEO327867:UEO327883 UOK327867:UOK327883 UYG327867:UYG327883 VIC327867:VIC327883 VRY327867:VRY327883 WBU327867:WBU327883 WLQ327867:WLQ327883 WVM327867:WVM327883 G393403:G393419 JA393403:JA393419 SW393403:SW393419 ACS393403:ACS393419 AMO393403:AMO393419 AWK393403:AWK393419 BGG393403:BGG393419 BQC393403:BQC393419 BZY393403:BZY393419 CJU393403:CJU393419 CTQ393403:CTQ393419 DDM393403:DDM393419 DNI393403:DNI393419 DXE393403:DXE393419 EHA393403:EHA393419 EQW393403:EQW393419 FAS393403:FAS393419 FKO393403:FKO393419 FUK393403:FUK393419 GEG393403:GEG393419 GOC393403:GOC393419 GXY393403:GXY393419 HHU393403:HHU393419 HRQ393403:HRQ393419 IBM393403:IBM393419 ILI393403:ILI393419 IVE393403:IVE393419 JFA393403:JFA393419 JOW393403:JOW393419 JYS393403:JYS393419 KIO393403:KIO393419 KSK393403:KSK393419 LCG393403:LCG393419 LMC393403:LMC393419 LVY393403:LVY393419 MFU393403:MFU393419 MPQ393403:MPQ393419 MZM393403:MZM393419 NJI393403:NJI393419 NTE393403:NTE393419 ODA393403:ODA393419 OMW393403:OMW393419 OWS393403:OWS393419 PGO393403:PGO393419 PQK393403:PQK393419 QAG393403:QAG393419 QKC393403:QKC393419 QTY393403:QTY393419 RDU393403:RDU393419 RNQ393403:RNQ393419 RXM393403:RXM393419 SHI393403:SHI393419 SRE393403:SRE393419 TBA393403:TBA393419 TKW393403:TKW393419 TUS393403:TUS393419 UEO393403:UEO393419 UOK393403:UOK393419 UYG393403:UYG393419 VIC393403:VIC393419 VRY393403:VRY393419 WBU393403:WBU393419 WLQ393403:WLQ393419 WVM393403:WVM393419 G458939:G458955 JA458939:JA458955 SW458939:SW458955 ACS458939:ACS458955 AMO458939:AMO458955 AWK458939:AWK458955 BGG458939:BGG458955 BQC458939:BQC458955 BZY458939:BZY458955 CJU458939:CJU458955 CTQ458939:CTQ458955 DDM458939:DDM458955 DNI458939:DNI458955 DXE458939:DXE458955 EHA458939:EHA458955 EQW458939:EQW458955 FAS458939:FAS458955 FKO458939:FKO458955 FUK458939:FUK458955 GEG458939:GEG458955 GOC458939:GOC458955 GXY458939:GXY458955 HHU458939:HHU458955 HRQ458939:HRQ458955 IBM458939:IBM458955 ILI458939:ILI458955 IVE458939:IVE458955 JFA458939:JFA458955 JOW458939:JOW458955 JYS458939:JYS458955 KIO458939:KIO458955 KSK458939:KSK458955 LCG458939:LCG458955 LMC458939:LMC458955 LVY458939:LVY458955 MFU458939:MFU458955 MPQ458939:MPQ458955 MZM458939:MZM458955 NJI458939:NJI458955 NTE458939:NTE458955 ODA458939:ODA458955 OMW458939:OMW458955 OWS458939:OWS458955 PGO458939:PGO458955 PQK458939:PQK458955 QAG458939:QAG458955 QKC458939:QKC458955 QTY458939:QTY458955 RDU458939:RDU458955 RNQ458939:RNQ458955 RXM458939:RXM458955 SHI458939:SHI458955 SRE458939:SRE458955 TBA458939:TBA458955 TKW458939:TKW458955 TUS458939:TUS458955 UEO458939:UEO458955 UOK458939:UOK458955 UYG458939:UYG458955 VIC458939:VIC458955 VRY458939:VRY458955 WBU458939:WBU458955 WLQ458939:WLQ458955 WVM458939:WVM458955 G524475:G524491 JA524475:JA524491 SW524475:SW524491 ACS524475:ACS524491 AMO524475:AMO524491 AWK524475:AWK524491 BGG524475:BGG524491 BQC524475:BQC524491 BZY524475:BZY524491 CJU524475:CJU524491 CTQ524475:CTQ524491 DDM524475:DDM524491 DNI524475:DNI524491 DXE524475:DXE524491 EHA524475:EHA524491 EQW524475:EQW524491 FAS524475:FAS524491 FKO524475:FKO524491 FUK524475:FUK524491 GEG524475:GEG524491 GOC524475:GOC524491 GXY524475:GXY524491 HHU524475:HHU524491 HRQ524475:HRQ524491 IBM524475:IBM524491 ILI524475:ILI524491 IVE524475:IVE524491 JFA524475:JFA524491 JOW524475:JOW524491 JYS524475:JYS524491 KIO524475:KIO524491 KSK524475:KSK524491 LCG524475:LCG524491 LMC524475:LMC524491 LVY524475:LVY524491 MFU524475:MFU524491 MPQ524475:MPQ524491 MZM524475:MZM524491 NJI524475:NJI524491 NTE524475:NTE524491 ODA524475:ODA524491 OMW524475:OMW524491 OWS524475:OWS524491 PGO524475:PGO524491 PQK524475:PQK524491 QAG524475:QAG524491 QKC524475:QKC524491 QTY524475:QTY524491 RDU524475:RDU524491 RNQ524475:RNQ524491 RXM524475:RXM524491 SHI524475:SHI524491 SRE524475:SRE524491 TBA524475:TBA524491 TKW524475:TKW524491 TUS524475:TUS524491 UEO524475:UEO524491 UOK524475:UOK524491 UYG524475:UYG524491 VIC524475:VIC524491 VRY524475:VRY524491 WBU524475:WBU524491 WLQ524475:WLQ524491 WVM524475:WVM524491 G590011:G590027 JA590011:JA590027 SW590011:SW590027 ACS590011:ACS590027 AMO590011:AMO590027 AWK590011:AWK590027 BGG590011:BGG590027 BQC590011:BQC590027 BZY590011:BZY590027 CJU590011:CJU590027 CTQ590011:CTQ590027 DDM590011:DDM590027 DNI590011:DNI590027 DXE590011:DXE590027 EHA590011:EHA590027 EQW590011:EQW590027 FAS590011:FAS590027 FKO590011:FKO590027 FUK590011:FUK590027 GEG590011:GEG590027 GOC590011:GOC590027 GXY590011:GXY590027 HHU590011:HHU590027 HRQ590011:HRQ590027 IBM590011:IBM590027 ILI590011:ILI590027 IVE590011:IVE590027 JFA590011:JFA590027 JOW590011:JOW590027 JYS590011:JYS590027 KIO590011:KIO590027 KSK590011:KSK590027 LCG590011:LCG590027 LMC590011:LMC590027 LVY590011:LVY590027 MFU590011:MFU590027 MPQ590011:MPQ590027 MZM590011:MZM590027 NJI590011:NJI590027 NTE590011:NTE590027 ODA590011:ODA590027 OMW590011:OMW590027 OWS590011:OWS590027 PGO590011:PGO590027 PQK590011:PQK590027 QAG590011:QAG590027 QKC590011:QKC590027 QTY590011:QTY590027 RDU590011:RDU590027 RNQ590011:RNQ590027 RXM590011:RXM590027 SHI590011:SHI590027 SRE590011:SRE590027 TBA590011:TBA590027 TKW590011:TKW590027 TUS590011:TUS590027 UEO590011:UEO590027 UOK590011:UOK590027 UYG590011:UYG590027 VIC590011:VIC590027 VRY590011:VRY590027 WBU590011:WBU590027 WLQ590011:WLQ590027 WVM590011:WVM590027 G655547:G655563 JA655547:JA655563 SW655547:SW655563 ACS655547:ACS655563 AMO655547:AMO655563 AWK655547:AWK655563 BGG655547:BGG655563 BQC655547:BQC655563 BZY655547:BZY655563 CJU655547:CJU655563 CTQ655547:CTQ655563 DDM655547:DDM655563 DNI655547:DNI655563 DXE655547:DXE655563 EHA655547:EHA655563 EQW655547:EQW655563 FAS655547:FAS655563 FKO655547:FKO655563 FUK655547:FUK655563 GEG655547:GEG655563 GOC655547:GOC655563 GXY655547:GXY655563 HHU655547:HHU655563 HRQ655547:HRQ655563 IBM655547:IBM655563 ILI655547:ILI655563 IVE655547:IVE655563 JFA655547:JFA655563 JOW655547:JOW655563 JYS655547:JYS655563 KIO655547:KIO655563 KSK655547:KSK655563 LCG655547:LCG655563 LMC655547:LMC655563 LVY655547:LVY655563 MFU655547:MFU655563 MPQ655547:MPQ655563 MZM655547:MZM655563 NJI655547:NJI655563 NTE655547:NTE655563 ODA655547:ODA655563 OMW655547:OMW655563 OWS655547:OWS655563 PGO655547:PGO655563 PQK655547:PQK655563 QAG655547:QAG655563 QKC655547:QKC655563 QTY655547:QTY655563 RDU655547:RDU655563 RNQ655547:RNQ655563 RXM655547:RXM655563 SHI655547:SHI655563 SRE655547:SRE655563 TBA655547:TBA655563 TKW655547:TKW655563 TUS655547:TUS655563 UEO655547:UEO655563 UOK655547:UOK655563 UYG655547:UYG655563 VIC655547:VIC655563 VRY655547:VRY655563 WBU655547:WBU655563 WLQ655547:WLQ655563 WVM655547:WVM655563 G721083:G721099 JA721083:JA721099 SW721083:SW721099 ACS721083:ACS721099 AMO721083:AMO721099 AWK721083:AWK721099 BGG721083:BGG721099 BQC721083:BQC721099 BZY721083:BZY721099 CJU721083:CJU721099 CTQ721083:CTQ721099 DDM721083:DDM721099 DNI721083:DNI721099 DXE721083:DXE721099 EHA721083:EHA721099 EQW721083:EQW721099 FAS721083:FAS721099 FKO721083:FKO721099 FUK721083:FUK721099 GEG721083:GEG721099 GOC721083:GOC721099 GXY721083:GXY721099 HHU721083:HHU721099 HRQ721083:HRQ721099 IBM721083:IBM721099 ILI721083:ILI721099 IVE721083:IVE721099 JFA721083:JFA721099 JOW721083:JOW721099 JYS721083:JYS721099 KIO721083:KIO721099 KSK721083:KSK721099 LCG721083:LCG721099 LMC721083:LMC721099 LVY721083:LVY721099 MFU721083:MFU721099 MPQ721083:MPQ721099 MZM721083:MZM721099 NJI721083:NJI721099 NTE721083:NTE721099 ODA721083:ODA721099 OMW721083:OMW721099 OWS721083:OWS721099 PGO721083:PGO721099 PQK721083:PQK721099 QAG721083:QAG721099 QKC721083:QKC721099 QTY721083:QTY721099 RDU721083:RDU721099 RNQ721083:RNQ721099 RXM721083:RXM721099 SHI721083:SHI721099 SRE721083:SRE721099 TBA721083:TBA721099 TKW721083:TKW721099 TUS721083:TUS721099 UEO721083:UEO721099 UOK721083:UOK721099 UYG721083:UYG721099 VIC721083:VIC721099 VRY721083:VRY721099 WBU721083:WBU721099 WLQ721083:WLQ721099 WVM721083:WVM721099 G786619:G786635 JA786619:JA786635 SW786619:SW786635 ACS786619:ACS786635 AMO786619:AMO786635 AWK786619:AWK786635 BGG786619:BGG786635 BQC786619:BQC786635 BZY786619:BZY786635 CJU786619:CJU786635 CTQ786619:CTQ786635 DDM786619:DDM786635 DNI786619:DNI786635 DXE786619:DXE786635 EHA786619:EHA786635 EQW786619:EQW786635 FAS786619:FAS786635 FKO786619:FKO786635 FUK786619:FUK786635 GEG786619:GEG786635 GOC786619:GOC786635 GXY786619:GXY786635 HHU786619:HHU786635 HRQ786619:HRQ786635 IBM786619:IBM786635 ILI786619:ILI786635 IVE786619:IVE786635 JFA786619:JFA786635 JOW786619:JOW786635 JYS786619:JYS786635 KIO786619:KIO786635 KSK786619:KSK786635 LCG786619:LCG786635 LMC786619:LMC786635 LVY786619:LVY786635 MFU786619:MFU786635 MPQ786619:MPQ786635 MZM786619:MZM786635 NJI786619:NJI786635 NTE786619:NTE786635 ODA786619:ODA786635 OMW786619:OMW786635 OWS786619:OWS786635 PGO786619:PGO786635 PQK786619:PQK786635 QAG786619:QAG786635 QKC786619:QKC786635 QTY786619:QTY786635 RDU786619:RDU786635 RNQ786619:RNQ786635 RXM786619:RXM786635 SHI786619:SHI786635 SRE786619:SRE786635 TBA786619:TBA786635 TKW786619:TKW786635 TUS786619:TUS786635 UEO786619:UEO786635 UOK786619:UOK786635 UYG786619:UYG786635 VIC786619:VIC786635 VRY786619:VRY786635 WBU786619:WBU786635 WLQ786619:WLQ786635 WVM786619:WVM786635 G852155:G852171 JA852155:JA852171 SW852155:SW852171 ACS852155:ACS852171 AMO852155:AMO852171 AWK852155:AWK852171 BGG852155:BGG852171 BQC852155:BQC852171 BZY852155:BZY852171 CJU852155:CJU852171 CTQ852155:CTQ852171 DDM852155:DDM852171 DNI852155:DNI852171 DXE852155:DXE852171 EHA852155:EHA852171 EQW852155:EQW852171 FAS852155:FAS852171 FKO852155:FKO852171 FUK852155:FUK852171 GEG852155:GEG852171 GOC852155:GOC852171 GXY852155:GXY852171 HHU852155:HHU852171 HRQ852155:HRQ852171 IBM852155:IBM852171 ILI852155:ILI852171 IVE852155:IVE852171 JFA852155:JFA852171 JOW852155:JOW852171 JYS852155:JYS852171 KIO852155:KIO852171 KSK852155:KSK852171 LCG852155:LCG852171 LMC852155:LMC852171 LVY852155:LVY852171 MFU852155:MFU852171 MPQ852155:MPQ852171 MZM852155:MZM852171 NJI852155:NJI852171 NTE852155:NTE852171 ODA852155:ODA852171 OMW852155:OMW852171 OWS852155:OWS852171 PGO852155:PGO852171 PQK852155:PQK852171 QAG852155:QAG852171 QKC852155:QKC852171 QTY852155:QTY852171 RDU852155:RDU852171 RNQ852155:RNQ852171 RXM852155:RXM852171 SHI852155:SHI852171 SRE852155:SRE852171 TBA852155:TBA852171 TKW852155:TKW852171 TUS852155:TUS852171 UEO852155:UEO852171 UOK852155:UOK852171 UYG852155:UYG852171 VIC852155:VIC852171 VRY852155:VRY852171 WBU852155:WBU852171 WLQ852155:WLQ852171 WVM852155:WVM852171 G917691:G917707 JA917691:JA917707 SW917691:SW917707 ACS917691:ACS917707 AMO917691:AMO917707 AWK917691:AWK917707 BGG917691:BGG917707 BQC917691:BQC917707 BZY917691:BZY917707 CJU917691:CJU917707 CTQ917691:CTQ917707 DDM917691:DDM917707 DNI917691:DNI917707 DXE917691:DXE917707 EHA917691:EHA917707 EQW917691:EQW917707 FAS917691:FAS917707 FKO917691:FKO917707 FUK917691:FUK917707 GEG917691:GEG917707 GOC917691:GOC917707 GXY917691:GXY917707 HHU917691:HHU917707 HRQ917691:HRQ917707 IBM917691:IBM917707 ILI917691:ILI917707 IVE917691:IVE917707 JFA917691:JFA917707 JOW917691:JOW917707 JYS917691:JYS917707 KIO917691:KIO917707 KSK917691:KSK917707 LCG917691:LCG917707 LMC917691:LMC917707 LVY917691:LVY917707 MFU917691:MFU917707 MPQ917691:MPQ917707 MZM917691:MZM917707 NJI917691:NJI917707 NTE917691:NTE917707 ODA917691:ODA917707 OMW917691:OMW917707 OWS917691:OWS917707 PGO917691:PGO917707 PQK917691:PQK917707 QAG917691:QAG917707 QKC917691:QKC917707 QTY917691:QTY917707 RDU917691:RDU917707 RNQ917691:RNQ917707 RXM917691:RXM917707 SHI917691:SHI917707 SRE917691:SRE917707 TBA917691:TBA917707 TKW917691:TKW917707 TUS917691:TUS917707 UEO917691:UEO917707 UOK917691:UOK917707 UYG917691:UYG917707 VIC917691:VIC917707 VRY917691:VRY917707 WBU917691:WBU917707 WLQ917691:WLQ917707 WVM917691:WVM917707 G983227:G983243 JA983227:JA983243 SW983227:SW983243 ACS983227:ACS983243 AMO983227:AMO983243 AWK983227:AWK983243 BGG983227:BGG983243 BQC983227:BQC983243 BZY983227:BZY983243 CJU983227:CJU983243 CTQ983227:CTQ983243 DDM983227:DDM983243 DNI983227:DNI983243 DXE983227:DXE983243 EHA983227:EHA983243 EQW983227:EQW983243 FAS983227:FAS983243 FKO983227:FKO983243 FUK983227:FUK983243 GEG983227:GEG983243 GOC983227:GOC983243 GXY983227:GXY983243 HHU983227:HHU983243 HRQ983227:HRQ983243 IBM983227:IBM983243 ILI983227:ILI983243 IVE983227:IVE983243 JFA983227:JFA983243 JOW983227:JOW983243 JYS983227:JYS983243 KIO983227:KIO983243 KSK983227:KSK983243 LCG983227:LCG983243 LMC983227:LMC983243 LVY983227:LVY983243 MFU983227:MFU983243 MPQ983227:MPQ983243 MZM983227:MZM983243 NJI983227:NJI983243 NTE983227:NTE983243 ODA983227:ODA983243 OMW983227:OMW983243 OWS983227:OWS983243 PGO983227:PGO983243 PQK983227:PQK983243 QAG983227:QAG983243 QKC983227:QKC983243 QTY983227:QTY983243 RDU983227:RDU983243 RNQ983227:RNQ983243 RXM983227:RXM983243 SHI983227:SHI983243 SRE983227:SRE983243 TBA983227:TBA983243 TKW983227:TKW983243 TUS983227:TUS983243 UEO983227:UEO983243 UOK983227:UOK983243 UYG983227:UYG983243 VIC983227:VIC983243 VRY983227:VRY983243 WBU983227:WBU983243 WLQ983227:WLQ983243" xr:uid="{00000000-0002-0000-0D00-000003000000}">
      <formula1>$CA$3278:$CA$3290</formula1>
    </dataValidation>
    <dataValidation type="list" showInputMessage="1" showErrorMessage="1" sqref="WVM983168 JA147 SW147 ACS147 AMO147 AWK147 BGG147 BQC147 BZY147 CJU147 CTQ147 DDM147 DNI147 DXE147 EHA147 EQW147 FAS147 FKO147 FUK147 GEG147 GOC147 GXY147 HHU147 HRQ147 IBM147 ILI147 IVE147 JFA147 JOW147 JYS147 KIO147 KSK147 LCG147 LMC147 LVY147 MFU147 MPQ147 MZM147 NJI147 NTE147 ODA147 OMW147 OWS147 PGO147 PQK147 QAG147 QKC147 QTY147 RDU147 RNQ147 RXM147 SHI147 SRE147 TBA147 TKW147 TUS147 UEO147 UOK147 UYG147 VIC147 VRY147 WBU147 WLQ147 WVM147 G65664 JA65664 SW65664 ACS65664 AMO65664 AWK65664 BGG65664 BQC65664 BZY65664 CJU65664 CTQ65664 DDM65664 DNI65664 DXE65664 EHA65664 EQW65664 FAS65664 FKO65664 FUK65664 GEG65664 GOC65664 GXY65664 HHU65664 HRQ65664 IBM65664 ILI65664 IVE65664 JFA65664 JOW65664 JYS65664 KIO65664 KSK65664 LCG65664 LMC65664 LVY65664 MFU65664 MPQ65664 MZM65664 NJI65664 NTE65664 ODA65664 OMW65664 OWS65664 PGO65664 PQK65664 QAG65664 QKC65664 QTY65664 RDU65664 RNQ65664 RXM65664 SHI65664 SRE65664 TBA65664 TKW65664 TUS65664 UEO65664 UOK65664 UYG65664 VIC65664 VRY65664 WBU65664 WLQ65664 WVM65664 G131200 JA131200 SW131200 ACS131200 AMO131200 AWK131200 BGG131200 BQC131200 BZY131200 CJU131200 CTQ131200 DDM131200 DNI131200 DXE131200 EHA131200 EQW131200 FAS131200 FKO131200 FUK131200 GEG131200 GOC131200 GXY131200 HHU131200 HRQ131200 IBM131200 ILI131200 IVE131200 JFA131200 JOW131200 JYS131200 KIO131200 KSK131200 LCG131200 LMC131200 LVY131200 MFU131200 MPQ131200 MZM131200 NJI131200 NTE131200 ODA131200 OMW131200 OWS131200 PGO131200 PQK131200 QAG131200 QKC131200 QTY131200 RDU131200 RNQ131200 RXM131200 SHI131200 SRE131200 TBA131200 TKW131200 TUS131200 UEO131200 UOK131200 UYG131200 VIC131200 VRY131200 WBU131200 WLQ131200 WVM131200 G196736 JA196736 SW196736 ACS196736 AMO196736 AWK196736 BGG196736 BQC196736 BZY196736 CJU196736 CTQ196736 DDM196736 DNI196736 DXE196736 EHA196736 EQW196736 FAS196736 FKO196736 FUK196736 GEG196736 GOC196736 GXY196736 HHU196736 HRQ196736 IBM196736 ILI196736 IVE196736 JFA196736 JOW196736 JYS196736 KIO196736 KSK196736 LCG196736 LMC196736 LVY196736 MFU196736 MPQ196736 MZM196736 NJI196736 NTE196736 ODA196736 OMW196736 OWS196736 PGO196736 PQK196736 QAG196736 QKC196736 QTY196736 RDU196736 RNQ196736 RXM196736 SHI196736 SRE196736 TBA196736 TKW196736 TUS196736 UEO196736 UOK196736 UYG196736 VIC196736 VRY196736 WBU196736 WLQ196736 WVM196736 G262272 JA262272 SW262272 ACS262272 AMO262272 AWK262272 BGG262272 BQC262272 BZY262272 CJU262272 CTQ262272 DDM262272 DNI262272 DXE262272 EHA262272 EQW262272 FAS262272 FKO262272 FUK262272 GEG262272 GOC262272 GXY262272 HHU262272 HRQ262272 IBM262272 ILI262272 IVE262272 JFA262272 JOW262272 JYS262272 KIO262272 KSK262272 LCG262272 LMC262272 LVY262272 MFU262272 MPQ262272 MZM262272 NJI262272 NTE262272 ODA262272 OMW262272 OWS262272 PGO262272 PQK262272 QAG262272 QKC262272 QTY262272 RDU262272 RNQ262272 RXM262272 SHI262272 SRE262272 TBA262272 TKW262272 TUS262272 UEO262272 UOK262272 UYG262272 VIC262272 VRY262272 WBU262272 WLQ262272 WVM262272 G327808 JA327808 SW327808 ACS327808 AMO327808 AWK327808 BGG327808 BQC327808 BZY327808 CJU327808 CTQ327808 DDM327808 DNI327808 DXE327808 EHA327808 EQW327808 FAS327808 FKO327808 FUK327808 GEG327808 GOC327808 GXY327808 HHU327808 HRQ327808 IBM327808 ILI327808 IVE327808 JFA327808 JOW327808 JYS327808 KIO327808 KSK327808 LCG327808 LMC327808 LVY327808 MFU327808 MPQ327808 MZM327808 NJI327808 NTE327808 ODA327808 OMW327808 OWS327808 PGO327808 PQK327808 QAG327808 QKC327808 QTY327808 RDU327808 RNQ327808 RXM327808 SHI327808 SRE327808 TBA327808 TKW327808 TUS327808 UEO327808 UOK327808 UYG327808 VIC327808 VRY327808 WBU327808 WLQ327808 WVM327808 G393344 JA393344 SW393344 ACS393344 AMO393344 AWK393344 BGG393344 BQC393344 BZY393344 CJU393344 CTQ393344 DDM393344 DNI393344 DXE393344 EHA393344 EQW393344 FAS393344 FKO393344 FUK393344 GEG393344 GOC393344 GXY393344 HHU393344 HRQ393344 IBM393344 ILI393344 IVE393344 JFA393344 JOW393344 JYS393344 KIO393344 KSK393344 LCG393344 LMC393344 LVY393344 MFU393344 MPQ393344 MZM393344 NJI393344 NTE393344 ODA393344 OMW393344 OWS393344 PGO393344 PQK393344 QAG393344 QKC393344 QTY393344 RDU393344 RNQ393344 RXM393344 SHI393344 SRE393344 TBA393344 TKW393344 TUS393344 UEO393344 UOK393344 UYG393344 VIC393344 VRY393344 WBU393344 WLQ393344 WVM393344 G458880 JA458880 SW458880 ACS458880 AMO458880 AWK458880 BGG458880 BQC458880 BZY458880 CJU458880 CTQ458880 DDM458880 DNI458880 DXE458880 EHA458880 EQW458880 FAS458880 FKO458880 FUK458880 GEG458880 GOC458880 GXY458880 HHU458880 HRQ458880 IBM458880 ILI458880 IVE458880 JFA458880 JOW458880 JYS458880 KIO458880 KSK458880 LCG458880 LMC458880 LVY458880 MFU458880 MPQ458880 MZM458880 NJI458880 NTE458880 ODA458880 OMW458880 OWS458880 PGO458880 PQK458880 QAG458880 QKC458880 QTY458880 RDU458880 RNQ458880 RXM458880 SHI458880 SRE458880 TBA458880 TKW458880 TUS458880 UEO458880 UOK458880 UYG458880 VIC458880 VRY458880 WBU458880 WLQ458880 WVM458880 G524416 JA524416 SW524416 ACS524416 AMO524416 AWK524416 BGG524416 BQC524416 BZY524416 CJU524416 CTQ524416 DDM524416 DNI524416 DXE524416 EHA524416 EQW524416 FAS524416 FKO524416 FUK524416 GEG524416 GOC524416 GXY524416 HHU524416 HRQ524416 IBM524416 ILI524416 IVE524416 JFA524416 JOW524416 JYS524416 KIO524416 KSK524416 LCG524416 LMC524416 LVY524416 MFU524416 MPQ524416 MZM524416 NJI524416 NTE524416 ODA524416 OMW524416 OWS524416 PGO524416 PQK524416 QAG524416 QKC524416 QTY524416 RDU524416 RNQ524416 RXM524416 SHI524416 SRE524416 TBA524416 TKW524416 TUS524416 UEO524416 UOK524416 UYG524416 VIC524416 VRY524416 WBU524416 WLQ524416 WVM524416 G589952 JA589952 SW589952 ACS589952 AMO589952 AWK589952 BGG589952 BQC589952 BZY589952 CJU589952 CTQ589952 DDM589952 DNI589952 DXE589952 EHA589952 EQW589952 FAS589952 FKO589952 FUK589952 GEG589952 GOC589952 GXY589952 HHU589952 HRQ589952 IBM589952 ILI589952 IVE589952 JFA589952 JOW589952 JYS589952 KIO589952 KSK589952 LCG589952 LMC589952 LVY589952 MFU589952 MPQ589952 MZM589952 NJI589952 NTE589952 ODA589952 OMW589952 OWS589952 PGO589952 PQK589952 QAG589952 QKC589952 QTY589952 RDU589952 RNQ589952 RXM589952 SHI589952 SRE589952 TBA589952 TKW589952 TUS589952 UEO589952 UOK589952 UYG589952 VIC589952 VRY589952 WBU589952 WLQ589952 WVM589952 G655488 JA655488 SW655488 ACS655488 AMO655488 AWK655488 BGG655488 BQC655488 BZY655488 CJU655488 CTQ655488 DDM655488 DNI655488 DXE655488 EHA655488 EQW655488 FAS655488 FKO655488 FUK655488 GEG655488 GOC655488 GXY655488 HHU655488 HRQ655488 IBM655488 ILI655488 IVE655488 JFA655488 JOW655488 JYS655488 KIO655488 KSK655488 LCG655488 LMC655488 LVY655488 MFU655488 MPQ655488 MZM655488 NJI655488 NTE655488 ODA655488 OMW655488 OWS655488 PGO655488 PQK655488 QAG655488 QKC655488 QTY655488 RDU655488 RNQ655488 RXM655488 SHI655488 SRE655488 TBA655488 TKW655488 TUS655488 UEO655488 UOK655488 UYG655488 VIC655488 VRY655488 WBU655488 WLQ655488 WVM655488 G721024 JA721024 SW721024 ACS721024 AMO721024 AWK721024 BGG721024 BQC721024 BZY721024 CJU721024 CTQ721024 DDM721024 DNI721024 DXE721024 EHA721024 EQW721024 FAS721024 FKO721024 FUK721024 GEG721024 GOC721024 GXY721024 HHU721024 HRQ721024 IBM721024 ILI721024 IVE721024 JFA721024 JOW721024 JYS721024 KIO721024 KSK721024 LCG721024 LMC721024 LVY721024 MFU721024 MPQ721024 MZM721024 NJI721024 NTE721024 ODA721024 OMW721024 OWS721024 PGO721024 PQK721024 QAG721024 QKC721024 QTY721024 RDU721024 RNQ721024 RXM721024 SHI721024 SRE721024 TBA721024 TKW721024 TUS721024 UEO721024 UOK721024 UYG721024 VIC721024 VRY721024 WBU721024 WLQ721024 WVM721024 G786560 JA786560 SW786560 ACS786560 AMO786560 AWK786560 BGG786560 BQC786560 BZY786560 CJU786560 CTQ786560 DDM786560 DNI786560 DXE786560 EHA786560 EQW786560 FAS786560 FKO786560 FUK786560 GEG786560 GOC786560 GXY786560 HHU786560 HRQ786560 IBM786560 ILI786560 IVE786560 JFA786560 JOW786560 JYS786560 KIO786560 KSK786560 LCG786560 LMC786560 LVY786560 MFU786560 MPQ786560 MZM786560 NJI786560 NTE786560 ODA786560 OMW786560 OWS786560 PGO786560 PQK786560 QAG786560 QKC786560 QTY786560 RDU786560 RNQ786560 RXM786560 SHI786560 SRE786560 TBA786560 TKW786560 TUS786560 UEO786560 UOK786560 UYG786560 VIC786560 VRY786560 WBU786560 WLQ786560 WVM786560 G852096 JA852096 SW852096 ACS852096 AMO852096 AWK852096 BGG852096 BQC852096 BZY852096 CJU852096 CTQ852096 DDM852096 DNI852096 DXE852096 EHA852096 EQW852096 FAS852096 FKO852096 FUK852096 GEG852096 GOC852096 GXY852096 HHU852096 HRQ852096 IBM852096 ILI852096 IVE852096 JFA852096 JOW852096 JYS852096 KIO852096 KSK852096 LCG852096 LMC852096 LVY852096 MFU852096 MPQ852096 MZM852096 NJI852096 NTE852096 ODA852096 OMW852096 OWS852096 PGO852096 PQK852096 QAG852096 QKC852096 QTY852096 RDU852096 RNQ852096 RXM852096 SHI852096 SRE852096 TBA852096 TKW852096 TUS852096 UEO852096 UOK852096 UYG852096 VIC852096 VRY852096 WBU852096 WLQ852096 WVM852096 G917632 JA917632 SW917632 ACS917632 AMO917632 AWK917632 BGG917632 BQC917632 BZY917632 CJU917632 CTQ917632 DDM917632 DNI917632 DXE917632 EHA917632 EQW917632 FAS917632 FKO917632 FUK917632 GEG917632 GOC917632 GXY917632 HHU917632 HRQ917632 IBM917632 ILI917632 IVE917632 JFA917632 JOW917632 JYS917632 KIO917632 KSK917632 LCG917632 LMC917632 LVY917632 MFU917632 MPQ917632 MZM917632 NJI917632 NTE917632 ODA917632 OMW917632 OWS917632 PGO917632 PQK917632 QAG917632 QKC917632 QTY917632 RDU917632 RNQ917632 RXM917632 SHI917632 SRE917632 TBA917632 TKW917632 TUS917632 UEO917632 UOK917632 UYG917632 VIC917632 VRY917632 WBU917632 WLQ917632 WVM917632 G983168 JA983168 SW983168 ACS983168 AMO983168 AWK983168 BGG983168 BQC983168 BZY983168 CJU983168 CTQ983168 DDM983168 DNI983168 DXE983168 EHA983168 EQW983168 FAS983168 FKO983168 FUK983168 GEG983168 GOC983168 GXY983168 HHU983168 HRQ983168 IBM983168 ILI983168 IVE983168 JFA983168 JOW983168 JYS983168 KIO983168 KSK983168 LCG983168 LMC983168 LVY983168 MFU983168 MPQ983168 MZM983168 NJI983168 NTE983168 ODA983168 OMW983168 OWS983168 PGO983168 PQK983168 QAG983168 QKC983168 QTY983168 RDU983168 RNQ983168 RXM983168 SHI983168 SRE983168 TBA983168 TKW983168 TUS983168 UEO983168 UOK983168 UYG983168 VIC983168 VRY983168 WBU983168 WLQ983168" xr:uid="{00000000-0002-0000-0D00-000004000000}">
      <formula1>$CA$1423:$CA$1435</formula1>
    </dataValidation>
    <dataValidation type="list" showInputMessage="1" showErrorMessage="1" sqref="WLT983215:WLT983221 WVP983215:WVP983221 SW127:SW146 ACS127:ACS146 AMO127:AMO146 AWK127:AWK146 BGG127:BGG146 BQC127:BQC146 BZY127:BZY146 CJU127:CJU146 CTQ127:CTQ146 DDM127:DDM146 DNI127:DNI146 DXE127:DXE146 EHA127:EHA146 EQW127:EQW146 FAS127:FAS146 FKO127:FKO146 FUK127:FUK146 GEG127:GEG146 GOC127:GOC146 GXY127:GXY146 HHU127:HHU146 HRQ127:HRQ146 IBM127:IBM146 ILI127:ILI146 IVE127:IVE146 JFA127:JFA146 JOW127:JOW146 JYS127:JYS146 KIO127:KIO146 KSK127:KSK146 LCG127:LCG146 LMC127:LMC146 LVY127:LVY146 MFU127:MFU146 MPQ127:MPQ146 MZM127:MZM146 NJI127:NJI146 NTE127:NTE146 ODA127:ODA146 OMW127:OMW146 OWS127:OWS146 PGO127:PGO146 PQK127:PQK146 QAG127:QAG146 QKC127:QKC146 QTY127:QTY146 RDU127:RDU146 RNQ127:RNQ146 RXM127:RXM146 SHI127:SHI146 SRE127:SRE146 TBA127:TBA146 TKW127:TKW146 TUS127:TUS146 UEO127:UEO146 UOK127:UOK146 UYG127:UYG146 VIC127:VIC146 VRY127:VRY146 WBU127:WBU146 WLQ127:WLQ146 WVM127:WVM146 G65644:G65663 JA65644:JA65663 SW65644:SW65663 ACS65644:ACS65663 AMO65644:AMO65663 AWK65644:AWK65663 BGG65644:BGG65663 BQC65644:BQC65663 BZY65644:BZY65663 CJU65644:CJU65663 CTQ65644:CTQ65663 DDM65644:DDM65663 DNI65644:DNI65663 DXE65644:DXE65663 EHA65644:EHA65663 EQW65644:EQW65663 FAS65644:FAS65663 FKO65644:FKO65663 FUK65644:FUK65663 GEG65644:GEG65663 GOC65644:GOC65663 GXY65644:GXY65663 HHU65644:HHU65663 HRQ65644:HRQ65663 IBM65644:IBM65663 ILI65644:ILI65663 IVE65644:IVE65663 JFA65644:JFA65663 JOW65644:JOW65663 JYS65644:JYS65663 KIO65644:KIO65663 KSK65644:KSK65663 LCG65644:LCG65663 LMC65644:LMC65663 LVY65644:LVY65663 MFU65644:MFU65663 MPQ65644:MPQ65663 MZM65644:MZM65663 NJI65644:NJI65663 NTE65644:NTE65663 ODA65644:ODA65663 OMW65644:OMW65663 OWS65644:OWS65663 PGO65644:PGO65663 PQK65644:PQK65663 QAG65644:QAG65663 QKC65644:QKC65663 QTY65644:QTY65663 RDU65644:RDU65663 RNQ65644:RNQ65663 RXM65644:RXM65663 SHI65644:SHI65663 SRE65644:SRE65663 TBA65644:TBA65663 TKW65644:TKW65663 TUS65644:TUS65663 UEO65644:UEO65663 UOK65644:UOK65663 UYG65644:UYG65663 VIC65644:VIC65663 VRY65644:VRY65663 WBU65644:WBU65663 WLQ65644:WLQ65663 WVM65644:WVM65663 G131180:G131199 JA131180:JA131199 SW131180:SW131199 ACS131180:ACS131199 AMO131180:AMO131199 AWK131180:AWK131199 BGG131180:BGG131199 BQC131180:BQC131199 BZY131180:BZY131199 CJU131180:CJU131199 CTQ131180:CTQ131199 DDM131180:DDM131199 DNI131180:DNI131199 DXE131180:DXE131199 EHA131180:EHA131199 EQW131180:EQW131199 FAS131180:FAS131199 FKO131180:FKO131199 FUK131180:FUK131199 GEG131180:GEG131199 GOC131180:GOC131199 GXY131180:GXY131199 HHU131180:HHU131199 HRQ131180:HRQ131199 IBM131180:IBM131199 ILI131180:ILI131199 IVE131180:IVE131199 JFA131180:JFA131199 JOW131180:JOW131199 JYS131180:JYS131199 KIO131180:KIO131199 KSK131180:KSK131199 LCG131180:LCG131199 LMC131180:LMC131199 LVY131180:LVY131199 MFU131180:MFU131199 MPQ131180:MPQ131199 MZM131180:MZM131199 NJI131180:NJI131199 NTE131180:NTE131199 ODA131180:ODA131199 OMW131180:OMW131199 OWS131180:OWS131199 PGO131180:PGO131199 PQK131180:PQK131199 QAG131180:QAG131199 QKC131180:QKC131199 QTY131180:QTY131199 RDU131180:RDU131199 RNQ131180:RNQ131199 RXM131180:RXM131199 SHI131180:SHI131199 SRE131180:SRE131199 TBA131180:TBA131199 TKW131180:TKW131199 TUS131180:TUS131199 UEO131180:UEO131199 UOK131180:UOK131199 UYG131180:UYG131199 VIC131180:VIC131199 VRY131180:VRY131199 WBU131180:WBU131199 WLQ131180:WLQ131199 WVM131180:WVM131199 G196716:G196735 JA196716:JA196735 SW196716:SW196735 ACS196716:ACS196735 AMO196716:AMO196735 AWK196716:AWK196735 BGG196716:BGG196735 BQC196716:BQC196735 BZY196716:BZY196735 CJU196716:CJU196735 CTQ196716:CTQ196735 DDM196716:DDM196735 DNI196716:DNI196735 DXE196716:DXE196735 EHA196716:EHA196735 EQW196716:EQW196735 FAS196716:FAS196735 FKO196716:FKO196735 FUK196716:FUK196735 GEG196716:GEG196735 GOC196716:GOC196735 GXY196716:GXY196735 HHU196716:HHU196735 HRQ196716:HRQ196735 IBM196716:IBM196735 ILI196716:ILI196735 IVE196716:IVE196735 JFA196716:JFA196735 JOW196716:JOW196735 JYS196716:JYS196735 KIO196716:KIO196735 KSK196716:KSK196735 LCG196716:LCG196735 LMC196716:LMC196735 LVY196716:LVY196735 MFU196716:MFU196735 MPQ196716:MPQ196735 MZM196716:MZM196735 NJI196716:NJI196735 NTE196716:NTE196735 ODA196716:ODA196735 OMW196716:OMW196735 OWS196716:OWS196735 PGO196716:PGO196735 PQK196716:PQK196735 QAG196716:QAG196735 QKC196716:QKC196735 QTY196716:QTY196735 RDU196716:RDU196735 RNQ196716:RNQ196735 RXM196716:RXM196735 SHI196716:SHI196735 SRE196716:SRE196735 TBA196716:TBA196735 TKW196716:TKW196735 TUS196716:TUS196735 UEO196716:UEO196735 UOK196716:UOK196735 UYG196716:UYG196735 VIC196716:VIC196735 VRY196716:VRY196735 WBU196716:WBU196735 WLQ196716:WLQ196735 WVM196716:WVM196735 G262252:G262271 JA262252:JA262271 SW262252:SW262271 ACS262252:ACS262271 AMO262252:AMO262271 AWK262252:AWK262271 BGG262252:BGG262271 BQC262252:BQC262271 BZY262252:BZY262271 CJU262252:CJU262271 CTQ262252:CTQ262271 DDM262252:DDM262271 DNI262252:DNI262271 DXE262252:DXE262271 EHA262252:EHA262271 EQW262252:EQW262271 FAS262252:FAS262271 FKO262252:FKO262271 FUK262252:FUK262271 GEG262252:GEG262271 GOC262252:GOC262271 GXY262252:GXY262271 HHU262252:HHU262271 HRQ262252:HRQ262271 IBM262252:IBM262271 ILI262252:ILI262271 IVE262252:IVE262271 JFA262252:JFA262271 JOW262252:JOW262271 JYS262252:JYS262271 KIO262252:KIO262271 KSK262252:KSK262271 LCG262252:LCG262271 LMC262252:LMC262271 LVY262252:LVY262271 MFU262252:MFU262271 MPQ262252:MPQ262271 MZM262252:MZM262271 NJI262252:NJI262271 NTE262252:NTE262271 ODA262252:ODA262271 OMW262252:OMW262271 OWS262252:OWS262271 PGO262252:PGO262271 PQK262252:PQK262271 QAG262252:QAG262271 QKC262252:QKC262271 QTY262252:QTY262271 RDU262252:RDU262271 RNQ262252:RNQ262271 RXM262252:RXM262271 SHI262252:SHI262271 SRE262252:SRE262271 TBA262252:TBA262271 TKW262252:TKW262271 TUS262252:TUS262271 UEO262252:UEO262271 UOK262252:UOK262271 UYG262252:UYG262271 VIC262252:VIC262271 VRY262252:VRY262271 WBU262252:WBU262271 WLQ262252:WLQ262271 WVM262252:WVM262271 G327788:G327807 JA327788:JA327807 SW327788:SW327807 ACS327788:ACS327807 AMO327788:AMO327807 AWK327788:AWK327807 BGG327788:BGG327807 BQC327788:BQC327807 BZY327788:BZY327807 CJU327788:CJU327807 CTQ327788:CTQ327807 DDM327788:DDM327807 DNI327788:DNI327807 DXE327788:DXE327807 EHA327788:EHA327807 EQW327788:EQW327807 FAS327788:FAS327807 FKO327788:FKO327807 FUK327788:FUK327807 GEG327788:GEG327807 GOC327788:GOC327807 GXY327788:GXY327807 HHU327788:HHU327807 HRQ327788:HRQ327807 IBM327788:IBM327807 ILI327788:ILI327807 IVE327788:IVE327807 JFA327788:JFA327807 JOW327788:JOW327807 JYS327788:JYS327807 KIO327788:KIO327807 KSK327788:KSK327807 LCG327788:LCG327807 LMC327788:LMC327807 LVY327788:LVY327807 MFU327788:MFU327807 MPQ327788:MPQ327807 MZM327788:MZM327807 NJI327788:NJI327807 NTE327788:NTE327807 ODA327788:ODA327807 OMW327788:OMW327807 OWS327788:OWS327807 PGO327788:PGO327807 PQK327788:PQK327807 QAG327788:QAG327807 QKC327788:QKC327807 QTY327788:QTY327807 RDU327788:RDU327807 RNQ327788:RNQ327807 RXM327788:RXM327807 SHI327788:SHI327807 SRE327788:SRE327807 TBA327788:TBA327807 TKW327788:TKW327807 TUS327788:TUS327807 UEO327788:UEO327807 UOK327788:UOK327807 UYG327788:UYG327807 VIC327788:VIC327807 VRY327788:VRY327807 WBU327788:WBU327807 WLQ327788:WLQ327807 WVM327788:WVM327807 G393324:G393343 JA393324:JA393343 SW393324:SW393343 ACS393324:ACS393343 AMO393324:AMO393343 AWK393324:AWK393343 BGG393324:BGG393343 BQC393324:BQC393343 BZY393324:BZY393343 CJU393324:CJU393343 CTQ393324:CTQ393343 DDM393324:DDM393343 DNI393324:DNI393343 DXE393324:DXE393343 EHA393324:EHA393343 EQW393324:EQW393343 FAS393324:FAS393343 FKO393324:FKO393343 FUK393324:FUK393343 GEG393324:GEG393343 GOC393324:GOC393343 GXY393324:GXY393343 HHU393324:HHU393343 HRQ393324:HRQ393343 IBM393324:IBM393343 ILI393324:ILI393343 IVE393324:IVE393343 JFA393324:JFA393343 JOW393324:JOW393343 JYS393324:JYS393343 KIO393324:KIO393343 KSK393324:KSK393343 LCG393324:LCG393343 LMC393324:LMC393343 LVY393324:LVY393343 MFU393324:MFU393343 MPQ393324:MPQ393343 MZM393324:MZM393343 NJI393324:NJI393343 NTE393324:NTE393343 ODA393324:ODA393343 OMW393324:OMW393343 OWS393324:OWS393343 PGO393324:PGO393343 PQK393324:PQK393343 QAG393324:QAG393343 QKC393324:QKC393343 QTY393324:QTY393343 RDU393324:RDU393343 RNQ393324:RNQ393343 RXM393324:RXM393343 SHI393324:SHI393343 SRE393324:SRE393343 TBA393324:TBA393343 TKW393324:TKW393343 TUS393324:TUS393343 UEO393324:UEO393343 UOK393324:UOK393343 UYG393324:UYG393343 VIC393324:VIC393343 VRY393324:VRY393343 WBU393324:WBU393343 WLQ393324:WLQ393343 WVM393324:WVM393343 G458860:G458879 JA458860:JA458879 SW458860:SW458879 ACS458860:ACS458879 AMO458860:AMO458879 AWK458860:AWK458879 BGG458860:BGG458879 BQC458860:BQC458879 BZY458860:BZY458879 CJU458860:CJU458879 CTQ458860:CTQ458879 DDM458860:DDM458879 DNI458860:DNI458879 DXE458860:DXE458879 EHA458860:EHA458879 EQW458860:EQW458879 FAS458860:FAS458879 FKO458860:FKO458879 FUK458860:FUK458879 GEG458860:GEG458879 GOC458860:GOC458879 GXY458860:GXY458879 HHU458860:HHU458879 HRQ458860:HRQ458879 IBM458860:IBM458879 ILI458860:ILI458879 IVE458860:IVE458879 JFA458860:JFA458879 JOW458860:JOW458879 JYS458860:JYS458879 KIO458860:KIO458879 KSK458860:KSK458879 LCG458860:LCG458879 LMC458860:LMC458879 LVY458860:LVY458879 MFU458860:MFU458879 MPQ458860:MPQ458879 MZM458860:MZM458879 NJI458860:NJI458879 NTE458860:NTE458879 ODA458860:ODA458879 OMW458860:OMW458879 OWS458860:OWS458879 PGO458860:PGO458879 PQK458860:PQK458879 QAG458860:QAG458879 QKC458860:QKC458879 QTY458860:QTY458879 RDU458860:RDU458879 RNQ458860:RNQ458879 RXM458860:RXM458879 SHI458860:SHI458879 SRE458860:SRE458879 TBA458860:TBA458879 TKW458860:TKW458879 TUS458860:TUS458879 UEO458860:UEO458879 UOK458860:UOK458879 UYG458860:UYG458879 VIC458860:VIC458879 VRY458860:VRY458879 WBU458860:WBU458879 WLQ458860:WLQ458879 WVM458860:WVM458879 G524396:G524415 JA524396:JA524415 SW524396:SW524415 ACS524396:ACS524415 AMO524396:AMO524415 AWK524396:AWK524415 BGG524396:BGG524415 BQC524396:BQC524415 BZY524396:BZY524415 CJU524396:CJU524415 CTQ524396:CTQ524415 DDM524396:DDM524415 DNI524396:DNI524415 DXE524396:DXE524415 EHA524396:EHA524415 EQW524396:EQW524415 FAS524396:FAS524415 FKO524396:FKO524415 FUK524396:FUK524415 GEG524396:GEG524415 GOC524396:GOC524415 GXY524396:GXY524415 HHU524396:HHU524415 HRQ524396:HRQ524415 IBM524396:IBM524415 ILI524396:ILI524415 IVE524396:IVE524415 JFA524396:JFA524415 JOW524396:JOW524415 JYS524396:JYS524415 KIO524396:KIO524415 KSK524396:KSK524415 LCG524396:LCG524415 LMC524396:LMC524415 LVY524396:LVY524415 MFU524396:MFU524415 MPQ524396:MPQ524415 MZM524396:MZM524415 NJI524396:NJI524415 NTE524396:NTE524415 ODA524396:ODA524415 OMW524396:OMW524415 OWS524396:OWS524415 PGO524396:PGO524415 PQK524396:PQK524415 QAG524396:QAG524415 QKC524396:QKC524415 QTY524396:QTY524415 RDU524396:RDU524415 RNQ524396:RNQ524415 RXM524396:RXM524415 SHI524396:SHI524415 SRE524396:SRE524415 TBA524396:TBA524415 TKW524396:TKW524415 TUS524396:TUS524415 UEO524396:UEO524415 UOK524396:UOK524415 UYG524396:UYG524415 VIC524396:VIC524415 VRY524396:VRY524415 WBU524396:WBU524415 WLQ524396:WLQ524415 WVM524396:WVM524415 G589932:G589951 JA589932:JA589951 SW589932:SW589951 ACS589932:ACS589951 AMO589932:AMO589951 AWK589932:AWK589951 BGG589932:BGG589951 BQC589932:BQC589951 BZY589932:BZY589951 CJU589932:CJU589951 CTQ589932:CTQ589951 DDM589932:DDM589951 DNI589932:DNI589951 DXE589932:DXE589951 EHA589932:EHA589951 EQW589932:EQW589951 FAS589932:FAS589951 FKO589932:FKO589951 FUK589932:FUK589951 GEG589932:GEG589951 GOC589932:GOC589951 GXY589932:GXY589951 HHU589932:HHU589951 HRQ589932:HRQ589951 IBM589932:IBM589951 ILI589932:ILI589951 IVE589932:IVE589951 JFA589932:JFA589951 JOW589932:JOW589951 JYS589932:JYS589951 KIO589932:KIO589951 KSK589932:KSK589951 LCG589932:LCG589951 LMC589932:LMC589951 LVY589932:LVY589951 MFU589932:MFU589951 MPQ589932:MPQ589951 MZM589932:MZM589951 NJI589932:NJI589951 NTE589932:NTE589951 ODA589932:ODA589951 OMW589932:OMW589951 OWS589932:OWS589951 PGO589932:PGO589951 PQK589932:PQK589951 QAG589932:QAG589951 QKC589932:QKC589951 QTY589932:QTY589951 RDU589932:RDU589951 RNQ589932:RNQ589951 RXM589932:RXM589951 SHI589932:SHI589951 SRE589932:SRE589951 TBA589932:TBA589951 TKW589932:TKW589951 TUS589932:TUS589951 UEO589932:UEO589951 UOK589932:UOK589951 UYG589932:UYG589951 VIC589932:VIC589951 VRY589932:VRY589951 WBU589932:WBU589951 WLQ589932:WLQ589951 WVM589932:WVM589951 G655468:G655487 JA655468:JA655487 SW655468:SW655487 ACS655468:ACS655487 AMO655468:AMO655487 AWK655468:AWK655487 BGG655468:BGG655487 BQC655468:BQC655487 BZY655468:BZY655487 CJU655468:CJU655487 CTQ655468:CTQ655487 DDM655468:DDM655487 DNI655468:DNI655487 DXE655468:DXE655487 EHA655468:EHA655487 EQW655468:EQW655487 FAS655468:FAS655487 FKO655468:FKO655487 FUK655468:FUK655487 GEG655468:GEG655487 GOC655468:GOC655487 GXY655468:GXY655487 HHU655468:HHU655487 HRQ655468:HRQ655487 IBM655468:IBM655487 ILI655468:ILI655487 IVE655468:IVE655487 JFA655468:JFA655487 JOW655468:JOW655487 JYS655468:JYS655487 KIO655468:KIO655487 KSK655468:KSK655487 LCG655468:LCG655487 LMC655468:LMC655487 LVY655468:LVY655487 MFU655468:MFU655487 MPQ655468:MPQ655487 MZM655468:MZM655487 NJI655468:NJI655487 NTE655468:NTE655487 ODA655468:ODA655487 OMW655468:OMW655487 OWS655468:OWS655487 PGO655468:PGO655487 PQK655468:PQK655487 QAG655468:QAG655487 QKC655468:QKC655487 QTY655468:QTY655487 RDU655468:RDU655487 RNQ655468:RNQ655487 RXM655468:RXM655487 SHI655468:SHI655487 SRE655468:SRE655487 TBA655468:TBA655487 TKW655468:TKW655487 TUS655468:TUS655487 UEO655468:UEO655487 UOK655468:UOK655487 UYG655468:UYG655487 VIC655468:VIC655487 VRY655468:VRY655487 WBU655468:WBU655487 WLQ655468:WLQ655487 WVM655468:WVM655487 G721004:G721023 JA721004:JA721023 SW721004:SW721023 ACS721004:ACS721023 AMO721004:AMO721023 AWK721004:AWK721023 BGG721004:BGG721023 BQC721004:BQC721023 BZY721004:BZY721023 CJU721004:CJU721023 CTQ721004:CTQ721023 DDM721004:DDM721023 DNI721004:DNI721023 DXE721004:DXE721023 EHA721004:EHA721023 EQW721004:EQW721023 FAS721004:FAS721023 FKO721004:FKO721023 FUK721004:FUK721023 GEG721004:GEG721023 GOC721004:GOC721023 GXY721004:GXY721023 HHU721004:HHU721023 HRQ721004:HRQ721023 IBM721004:IBM721023 ILI721004:ILI721023 IVE721004:IVE721023 JFA721004:JFA721023 JOW721004:JOW721023 JYS721004:JYS721023 KIO721004:KIO721023 KSK721004:KSK721023 LCG721004:LCG721023 LMC721004:LMC721023 LVY721004:LVY721023 MFU721004:MFU721023 MPQ721004:MPQ721023 MZM721004:MZM721023 NJI721004:NJI721023 NTE721004:NTE721023 ODA721004:ODA721023 OMW721004:OMW721023 OWS721004:OWS721023 PGO721004:PGO721023 PQK721004:PQK721023 QAG721004:QAG721023 QKC721004:QKC721023 QTY721004:QTY721023 RDU721004:RDU721023 RNQ721004:RNQ721023 RXM721004:RXM721023 SHI721004:SHI721023 SRE721004:SRE721023 TBA721004:TBA721023 TKW721004:TKW721023 TUS721004:TUS721023 UEO721004:UEO721023 UOK721004:UOK721023 UYG721004:UYG721023 VIC721004:VIC721023 VRY721004:VRY721023 WBU721004:WBU721023 WLQ721004:WLQ721023 WVM721004:WVM721023 G786540:G786559 JA786540:JA786559 SW786540:SW786559 ACS786540:ACS786559 AMO786540:AMO786559 AWK786540:AWK786559 BGG786540:BGG786559 BQC786540:BQC786559 BZY786540:BZY786559 CJU786540:CJU786559 CTQ786540:CTQ786559 DDM786540:DDM786559 DNI786540:DNI786559 DXE786540:DXE786559 EHA786540:EHA786559 EQW786540:EQW786559 FAS786540:FAS786559 FKO786540:FKO786559 FUK786540:FUK786559 GEG786540:GEG786559 GOC786540:GOC786559 GXY786540:GXY786559 HHU786540:HHU786559 HRQ786540:HRQ786559 IBM786540:IBM786559 ILI786540:ILI786559 IVE786540:IVE786559 JFA786540:JFA786559 JOW786540:JOW786559 JYS786540:JYS786559 KIO786540:KIO786559 KSK786540:KSK786559 LCG786540:LCG786559 LMC786540:LMC786559 LVY786540:LVY786559 MFU786540:MFU786559 MPQ786540:MPQ786559 MZM786540:MZM786559 NJI786540:NJI786559 NTE786540:NTE786559 ODA786540:ODA786559 OMW786540:OMW786559 OWS786540:OWS786559 PGO786540:PGO786559 PQK786540:PQK786559 QAG786540:QAG786559 QKC786540:QKC786559 QTY786540:QTY786559 RDU786540:RDU786559 RNQ786540:RNQ786559 RXM786540:RXM786559 SHI786540:SHI786559 SRE786540:SRE786559 TBA786540:TBA786559 TKW786540:TKW786559 TUS786540:TUS786559 UEO786540:UEO786559 UOK786540:UOK786559 UYG786540:UYG786559 VIC786540:VIC786559 VRY786540:VRY786559 WBU786540:WBU786559 WLQ786540:WLQ786559 WVM786540:WVM786559 G852076:G852095 JA852076:JA852095 SW852076:SW852095 ACS852076:ACS852095 AMO852076:AMO852095 AWK852076:AWK852095 BGG852076:BGG852095 BQC852076:BQC852095 BZY852076:BZY852095 CJU852076:CJU852095 CTQ852076:CTQ852095 DDM852076:DDM852095 DNI852076:DNI852095 DXE852076:DXE852095 EHA852076:EHA852095 EQW852076:EQW852095 FAS852076:FAS852095 FKO852076:FKO852095 FUK852076:FUK852095 GEG852076:GEG852095 GOC852076:GOC852095 GXY852076:GXY852095 HHU852076:HHU852095 HRQ852076:HRQ852095 IBM852076:IBM852095 ILI852076:ILI852095 IVE852076:IVE852095 JFA852076:JFA852095 JOW852076:JOW852095 JYS852076:JYS852095 KIO852076:KIO852095 KSK852076:KSK852095 LCG852076:LCG852095 LMC852076:LMC852095 LVY852076:LVY852095 MFU852076:MFU852095 MPQ852076:MPQ852095 MZM852076:MZM852095 NJI852076:NJI852095 NTE852076:NTE852095 ODA852076:ODA852095 OMW852076:OMW852095 OWS852076:OWS852095 PGO852076:PGO852095 PQK852076:PQK852095 QAG852076:QAG852095 QKC852076:QKC852095 QTY852076:QTY852095 RDU852076:RDU852095 RNQ852076:RNQ852095 RXM852076:RXM852095 SHI852076:SHI852095 SRE852076:SRE852095 TBA852076:TBA852095 TKW852076:TKW852095 TUS852076:TUS852095 UEO852076:UEO852095 UOK852076:UOK852095 UYG852076:UYG852095 VIC852076:VIC852095 VRY852076:VRY852095 WBU852076:WBU852095 WLQ852076:WLQ852095 WVM852076:WVM852095 G917612:G917631 JA917612:JA917631 SW917612:SW917631 ACS917612:ACS917631 AMO917612:AMO917631 AWK917612:AWK917631 BGG917612:BGG917631 BQC917612:BQC917631 BZY917612:BZY917631 CJU917612:CJU917631 CTQ917612:CTQ917631 DDM917612:DDM917631 DNI917612:DNI917631 DXE917612:DXE917631 EHA917612:EHA917631 EQW917612:EQW917631 FAS917612:FAS917631 FKO917612:FKO917631 FUK917612:FUK917631 GEG917612:GEG917631 GOC917612:GOC917631 GXY917612:GXY917631 HHU917612:HHU917631 HRQ917612:HRQ917631 IBM917612:IBM917631 ILI917612:ILI917631 IVE917612:IVE917631 JFA917612:JFA917631 JOW917612:JOW917631 JYS917612:JYS917631 KIO917612:KIO917631 KSK917612:KSK917631 LCG917612:LCG917631 LMC917612:LMC917631 LVY917612:LVY917631 MFU917612:MFU917631 MPQ917612:MPQ917631 MZM917612:MZM917631 NJI917612:NJI917631 NTE917612:NTE917631 ODA917612:ODA917631 OMW917612:OMW917631 OWS917612:OWS917631 PGO917612:PGO917631 PQK917612:PQK917631 QAG917612:QAG917631 QKC917612:QKC917631 QTY917612:QTY917631 RDU917612:RDU917631 RNQ917612:RNQ917631 RXM917612:RXM917631 SHI917612:SHI917631 SRE917612:SRE917631 TBA917612:TBA917631 TKW917612:TKW917631 TUS917612:TUS917631 UEO917612:UEO917631 UOK917612:UOK917631 UYG917612:UYG917631 VIC917612:VIC917631 VRY917612:VRY917631 WBU917612:WBU917631 WLQ917612:WLQ917631 WVM917612:WVM917631 G983148:G983167 JA983148:JA983167 SW983148:SW983167 ACS983148:ACS983167 AMO983148:AMO983167 AWK983148:AWK983167 BGG983148:BGG983167 BQC983148:BQC983167 BZY983148:BZY983167 CJU983148:CJU983167 CTQ983148:CTQ983167 DDM983148:DDM983167 DNI983148:DNI983167 DXE983148:DXE983167 EHA983148:EHA983167 EQW983148:EQW983167 FAS983148:FAS983167 FKO983148:FKO983167 FUK983148:FUK983167 GEG983148:GEG983167 GOC983148:GOC983167 GXY983148:GXY983167 HHU983148:HHU983167 HRQ983148:HRQ983167 IBM983148:IBM983167 ILI983148:ILI983167 IVE983148:IVE983167 JFA983148:JFA983167 JOW983148:JOW983167 JYS983148:JYS983167 KIO983148:KIO983167 KSK983148:KSK983167 LCG983148:LCG983167 LMC983148:LMC983167 LVY983148:LVY983167 MFU983148:MFU983167 MPQ983148:MPQ983167 MZM983148:MZM983167 NJI983148:NJI983167 NTE983148:NTE983167 ODA983148:ODA983167 OMW983148:OMW983167 OWS983148:OWS983167 PGO983148:PGO983167 PQK983148:PQK983167 QAG983148:QAG983167 QKC983148:QKC983167 QTY983148:QTY983167 RDU983148:RDU983167 RNQ983148:RNQ983167 RXM983148:RXM983167 SHI983148:SHI983167 SRE983148:SRE983167 TBA983148:TBA983167 TKW983148:TKW983167 TUS983148:TUS983167 UEO983148:UEO983167 UOK983148:UOK983167 UYG983148:UYG983167 VIC983148:VIC983167 VRY983148:VRY983167 WBU983148:WBU983167 WLQ983148:WLQ983167 WVM983148:WVM983167 JA127:JA146 JA188:JA206 SW188:SW206 ACS188:ACS206 AMO188:AMO206 AWK188:AWK206 BGG188:BGG206 BQC188:BQC206 BZY188:BZY206 CJU188:CJU206 CTQ188:CTQ206 DDM188:DDM206 DNI188:DNI206 DXE188:DXE206 EHA188:EHA206 EQW188:EQW206 FAS188:FAS206 FKO188:FKO206 FUK188:FUK206 GEG188:GEG206 GOC188:GOC206 GXY188:GXY206 HHU188:HHU206 HRQ188:HRQ206 IBM188:IBM206 ILI188:ILI206 IVE188:IVE206 JFA188:JFA206 JOW188:JOW206 JYS188:JYS206 KIO188:KIO206 KSK188:KSK206 LCG188:LCG206 LMC188:LMC206 LVY188:LVY206 MFU188:MFU206 MPQ188:MPQ206 MZM188:MZM206 NJI188:NJI206 NTE188:NTE206 ODA188:ODA206 OMW188:OMW206 OWS188:OWS206 PGO188:PGO206 PQK188:PQK206 QAG188:QAG206 QKC188:QKC206 QTY188:QTY206 RDU188:RDU206 RNQ188:RNQ206 RXM188:RXM206 SHI188:SHI206 SRE188:SRE206 TBA188:TBA206 TKW188:TKW206 TUS188:TUS206 UEO188:UEO206 UOK188:UOK206 UYG188:UYG206 VIC188:VIC206 VRY188:VRY206 WBU188:WBU206 WLQ188:WLQ206 WVM188:WVM206 G65705:G65722 JA65705:JA65722 SW65705:SW65722 ACS65705:ACS65722 AMO65705:AMO65722 AWK65705:AWK65722 BGG65705:BGG65722 BQC65705:BQC65722 BZY65705:BZY65722 CJU65705:CJU65722 CTQ65705:CTQ65722 DDM65705:DDM65722 DNI65705:DNI65722 DXE65705:DXE65722 EHA65705:EHA65722 EQW65705:EQW65722 FAS65705:FAS65722 FKO65705:FKO65722 FUK65705:FUK65722 GEG65705:GEG65722 GOC65705:GOC65722 GXY65705:GXY65722 HHU65705:HHU65722 HRQ65705:HRQ65722 IBM65705:IBM65722 ILI65705:ILI65722 IVE65705:IVE65722 JFA65705:JFA65722 JOW65705:JOW65722 JYS65705:JYS65722 KIO65705:KIO65722 KSK65705:KSK65722 LCG65705:LCG65722 LMC65705:LMC65722 LVY65705:LVY65722 MFU65705:MFU65722 MPQ65705:MPQ65722 MZM65705:MZM65722 NJI65705:NJI65722 NTE65705:NTE65722 ODA65705:ODA65722 OMW65705:OMW65722 OWS65705:OWS65722 PGO65705:PGO65722 PQK65705:PQK65722 QAG65705:QAG65722 QKC65705:QKC65722 QTY65705:QTY65722 RDU65705:RDU65722 RNQ65705:RNQ65722 RXM65705:RXM65722 SHI65705:SHI65722 SRE65705:SRE65722 TBA65705:TBA65722 TKW65705:TKW65722 TUS65705:TUS65722 UEO65705:UEO65722 UOK65705:UOK65722 UYG65705:UYG65722 VIC65705:VIC65722 VRY65705:VRY65722 WBU65705:WBU65722 WLQ65705:WLQ65722 WVM65705:WVM65722 G131241:G131258 JA131241:JA131258 SW131241:SW131258 ACS131241:ACS131258 AMO131241:AMO131258 AWK131241:AWK131258 BGG131241:BGG131258 BQC131241:BQC131258 BZY131241:BZY131258 CJU131241:CJU131258 CTQ131241:CTQ131258 DDM131241:DDM131258 DNI131241:DNI131258 DXE131241:DXE131258 EHA131241:EHA131258 EQW131241:EQW131258 FAS131241:FAS131258 FKO131241:FKO131258 FUK131241:FUK131258 GEG131241:GEG131258 GOC131241:GOC131258 GXY131241:GXY131258 HHU131241:HHU131258 HRQ131241:HRQ131258 IBM131241:IBM131258 ILI131241:ILI131258 IVE131241:IVE131258 JFA131241:JFA131258 JOW131241:JOW131258 JYS131241:JYS131258 KIO131241:KIO131258 KSK131241:KSK131258 LCG131241:LCG131258 LMC131241:LMC131258 LVY131241:LVY131258 MFU131241:MFU131258 MPQ131241:MPQ131258 MZM131241:MZM131258 NJI131241:NJI131258 NTE131241:NTE131258 ODA131241:ODA131258 OMW131241:OMW131258 OWS131241:OWS131258 PGO131241:PGO131258 PQK131241:PQK131258 QAG131241:QAG131258 QKC131241:QKC131258 QTY131241:QTY131258 RDU131241:RDU131258 RNQ131241:RNQ131258 RXM131241:RXM131258 SHI131241:SHI131258 SRE131241:SRE131258 TBA131241:TBA131258 TKW131241:TKW131258 TUS131241:TUS131258 UEO131241:UEO131258 UOK131241:UOK131258 UYG131241:UYG131258 VIC131241:VIC131258 VRY131241:VRY131258 WBU131241:WBU131258 WLQ131241:WLQ131258 WVM131241:WVM131258 G196777:G196794 JA196777:JA196794 SW196777:SW196794 ACS196777:ACS196794 AMO196777:AMO196794 AWK196777:AWK196794 BGG196777:BGG196794 BQC196777:BQC196794 BZY196777:BZY196794 CJU196777:CJU196794 CTQ196777:CTQ196794 DDM196777:DDM196794 DNI196777:DNI196794 DXE196777:DXE196794 EHA196777:EHA196794 EQW196777:EQW196794 FAS196777:FAS196794 FKO196777:FKO196794 FUK196777:FUK196794 GEG196777:GEG196794 GOC196777:GOC196794 GXY196777:GXY196794 HHU196777:HHU196794 HRQ196777:HRQ196794 IBM196777:IBM196794 ILI196777:ILI196794 IVE196777:IVE196794 JFA196777:JFA196794 JOW196777:JOW196794 JYS196777:JYS196794 KIO196777:KIO196794 KSK196777:KSK196794 LCG196777:LCG196794 LMC196777:LMC196794 LVY196777:LVY196794 MFU196777:MFU196794 MPQ196777:MPQ196794 MZM196777:MZM196794 NJI196777:NJI196794 NTE196777:NTE196794 ODA196777:ODA196794 OMW196777:OMW196794 OWS196777:OWS196794 PGO196777:PGO196794 PQK196777:PQK196794 QAG196777:QAG196794 QKC196777:QKC196794 QTY196777:QTY196794 RDU196777:RDU196794 RNQ196777:RNQ196794 RXM196777:RXM196794 SHI196777:SHI196794 SRE196777:SRE196794 TBA196777:TBA196794 TKW196777:TKW196794 TUS196777:TUS196794 UEO196777:UEO196794 UOK196777:UOK196794 UYG196777:UYG196794 VIC196777:VIC196794 VRY196777:VRY196794 WBU196777:WBU196794 WLQ196777:WLQ196794 WVM196777:WVM196794 G262313:G262330 JA262313:JA262330 SW262313:SW262330 ACS262313:ACS262330 AMO262313:AMO262330 AWK262313:AWK262330 BGG262313:BGG262330 BQC262313:BQC262330 BZY262313:BZY262330 CJU262313:CJU262330 CTQ262313:CTQ262330 DDM262313:DDM262330 DNI262313:DNI262330 DXE262313:DXE262330 EHA262313:EHA262330 EQW262313:EQW262330 FAS262313:FAS262330 FKO262313:FKO262330 FUK262313:FUK262330 GEG262313:GEG262330 GOC262313:GOC262330 GXY262313:GXY262330 HHU262313:HHU262330 HRQ262313:HRQ262330 IBM262313:IBM262330 ILI262313:ILI262330 IVE262313:IVE262330 JFA262313:JFA262330 JOW262313:JOW262330 JYS262313:JYS262330 KIO262313:KIO262330 KSK262313:KSK262330 LCG262313:LCG262330 LMC262313:LMC262330 LVY262313:LVY262330 MFU262313:MFU262330 MPQ262313:MPQ262330 MZM262313:MZM262330 NJI262313:NJI262330 NTE262313:NTE262330 ODA262313:ODA262330 OMW262313:OMW262330 OWS262313:OWS262330 PGO262313:PGO262330 PQK262313:PQK262330 QAG262313:QAG262330 QKC262313:QKC262330 QTY262313:QTY262330 RDU262313:RDU262330 RNQ262313:RNQ262330 RXM262313:RXM262330 SHI262313:SHI262330 SRE262313:SRE262330 TBA262313:TBA262330 TKW262313:TKW262330 TUS262313:TUS262330 UEO262313:UEO262330 UOK262313:UOK262330 UYG262313:UYG262330 VIC262313:VIC262330 VRY262313:VRY262330 WBU262313:WBU262330 WLQ262313:WLQ262330 WVM262313:WVM262330 G327849:G327866 JA327849:JA327866 SW327849:SW327866 ACS327849:ACS327866 AMO327849:AMO327866 AWK327849:AWK327866 BGG327849:BGG327866 BQC327849:BQC327866 BZY327849:BZY327866 CJU327849:CJU327866 CTQ327849:CTQ327866 DDM327849:DDM327866 DNI327849:DNI327866 DXE327849:DXE327866 EHA327849:EHA327866 EQW327849:EQW327866 FAS327849:FAS327866 FKO327849:FKO327866 FUK327849:FUK327866 GEG327849:GEG327866 GOC327849:GOC327866 GXY327849:GXY327866 HHU327849:HHU327866 HRQ327849:HRQ327866 IBM327849:IBM327866 ILI327849:ILI327866 IVE327849:IVE327866 JFA327849:JFA327866 JOW327849:JOW327866 JYS327849:JYS327866 KIO327849:KIO327866 KSK327849:KSK327866 LCG327849:LCG327866 LMC327849:LMC327866 LVY327849:LVY327866 MFU327849:MFU327866 MPQ327849:MPQ327866 MZM327849:MZM327866 NJI327849:NJI327866 NTE327849:NTE327866 ODA327849:ODA327866 OMW327849:OMW327866 OWS327849:OWS327866 PGO327849:PGO327866 PQK327849:PQK327866 QAG327849:QAG327866 QKC327849:QKC327866 QTY327849:QTY327866 RDU327849:RDU327866 RNQ327849:RNQ327866 RXM327849:RXM327866 SHI327849:SHI327866 SRE327849:SRE327866 TBA327849:TBA327866 TKW327849:TKW327866 TUS327849:TUS327866 UEO327849:UEO327866 UOK327849:UOK327866 UYG327849:UYG327866 VIC327849:VIC327866 VRY327849:VRY327866 WBU327849:WBU327866 WLQ327849:WLQ327866 WVM327849:WVM327866 G393385:G393402 JA393385:JA393402 SW393385:SW393402 ACS393385:ACS393402 AMO393385:AMO393402 AWK393385:AWK393402 BGG393385:BGG393402 BQC393385:BQC393402 BZY393385:BZY393402 CJU393385:CJU393402 CTQ393385:CTQ393402 DDM393385:DDM393402 DNI393385:DNI393402 DXE393385:DXE393402 EHA393385:EHA393402 EQW393385:EQW393402 FAS393385:FAS393402 FKO393385:FKO393402 FUK393385:FUK393402 GEG393385:GEG393402 GOC393385:GOC393402 GXY393385:GXY393402 HHU393385:HHU393402 HRQ393385:HRQ393402 IBM393385:IBM393402 ILI393385:ILI393402 IVE393385:IVE393402 JFA393385:JFA393402 JOW393385:JOW393402 JYS393385:JYS393402 KIO393385:KIO393402 KSK393385:KSK393402 LCG393385:LCG393402 LMC393385:LMC393402 LVY393385:LVY393402 MFU393385:MFU393402 MPQ393385:MPQ393402 MZM393385:MZM393402 NJI393385:NJI393402 NTE393385:NTE393402 ODA393385:ODA393402 OMW393385:OMW393402 OWS393385:OWS393402 PGO393385:PGO393402 PQK393385:PQK393402 QAG393385:QAG393402 QKC393385:QKC393402 QTY393385:QTY393402 RDU393385:RDU393402 RNQ393385:RNQ393402 RXM393385:RXM393402 SHI393385:SHI393402 SRE393385:SRE393402 TBA393385:TBA393402 TKW393385:TKW393402 TUS393385:TUS393402 UEO393385:UEO393402 UOK393385:UOK393402 UYG393385:UYG393402 VIC393385:VIC393402 VRY393385:VRY393402 WBU393385:WBU393402 WLQ393385:WLQ393402 WVM393385:WVM393402 G458921:G458938 JA458921:JA458938 SW458921:SW458938 ACS458921:ACS458938 AMO458921:AMO458938 AWK458921:AWK458938 BGG458921:BGG458938 BQC458921:BQC458938 BZY458921:BZY458938 CJU458921:CJU458938 CTQ458921:CTQ458938 DDM458921:DDM458938 DNI458921:DNI458938 DXE458921:DXE458938 EHA458921:EHA458938 EQW458921:EQW458938 FAS458921:FAS458938 FKO458921:FKO458938 FUK458921:FUK458938 GEG458921:GEG458938 GOC458921:GOC458938 GXY458921:GXY458938 HHU458921:HHU458938 HRQ458921:HRQ458938 IBM458921:IBM458938 ILI458921:ILI458938 IVE458921:IVE458938 JFA458921:JFA458938 JOW458921:JOW458938 JYS458921:JYS458938 KIO458921:KIO458938 KSK458921:KSK458938 LCG458921:LCG458938 LMC458921:LMC458938 LVY458921:LVY458938 MFU458921:MFU458938 MPQ458921:MPQ458938 MZM458921:MZM458938 NJI458921:NJI458938 NTE458921:NTE458938 ODA458921:ODA458938 OMW458921:OMW458938 OWS458921:OWS458938 PGO458921:PGO458938 PQK458921:PQK458938 QAG458921:QAG458938 QKC458921:QKC458938 QTY458921:QTY458938 RDU458921:RDU458938 RNQ458921:RNQ458938 RXM458921:RXM458938 SHI458921:SHI458938 SRE458921:SRE458938 TBA458921:TBA458938 TKW458921:TKW458938 TUS458921:TUS458938 UEO458921:UEO458938 UOK458921:UOK458938 UYG458921:UYG458938 VIC458921:VIC458938 VRY458921:VRY458938 WBU458921:WBU458938 WLQ458921:WLQ458938 WVM458921:WVM458938 G524457:G524474 JA524457:JA524474 SW524457:SW524474 ACS524457:ACS524474 AMO524457:AMO524474 AWK524457:AWK524474 BGG524457:BGG524474 BQC524457:BQC524474 BZY524457:BZY524474 CJU524457:CJU524474 CTQ524457:CTQ524474 DDM524457:DDM524474 DNI524457:DNI524474 DXE524457:DXE524474 EHA524457:EHA524474 EQW524457:EQW524474 FAS524457:FAS524474 FKO524457:FKO524474 FUK524457:FUK524474 GEG524457:GEG524474 GOC524457:GOC524474 GXY524457:GXY524474 HHU524457:HHU524474 HRQ524457:HRQ524474 IBM524457:IBM524474 ILI524457:ILI524474 IVE524457:IVE524474 JFA524457:JFA524474 JOW524457:JOW524474 JYS524457:JYS524474 KIO524457:KIO524474 KSK524457:KSK524474 LCG524457:LCG524474 LMC524457:LMC524474 LVY524457:LVY524474 MFU524457:MFU524474 MPQ524457:MPQ524474 MZM524457:MZM524474 NJI524457:NJI524474 NTE524457:NTE524474 ODA524457:ODA524474 OMW524457:OMW524474 OWS524457:OWS524474 PGO524457:PGO524474 PQK524457:PQK524474 QAG524457:QAG524474 QKC524457:QKC524474 QTY524457:QTY524474 RDU524457:RDU524474 RNQ524457:RNQ524474 RXM524457:RXM524474 SHI524457:SHI524474 SRE524457:SRE524474 TBA524457:TBA524474 TKW524457:TKW524474 TUS524457:TUS524474 UEO524457:UEO524474 UOK524457:UOK524474 UYG524457:UYG524474 VIC524457:VIC524474 VRY524457:VRY524474 WBU524457:WBU524474 WLQ524457:WLQ524474 WVM524457:WVM524474 G589993:G590010 JA589993:JA590010 SW589993:SW590010 ACS589993:ACS590010 AMO589993:AMO590010 AWK589993:AWK590010 BGG589993:BGG590010 BQC589993:BQC590010 BZY589993:BZY590010 CJU589993:CJU590010 CTQ589993:CTQ590010 DDM589993:DDM590010 DNI589993:DNI590010 DXE589993:DXE590010 EHA589993:EHA590010 EQW589993:EQW590010 FAS589993:FAS590010 FKO589993:FKO590010 FUK589993:FUK590010 GEG589993:GEG590010 GOC589993:GOC590010 GXY589993:GXY590010 HHU589993:HHU590010 HRQ589993:HRQ590010 IBM589993:IBM590010 ILI589993:ILI590010 IVE589993:IVE590010 JFA589993:JFA590010 JOW589993:JOW590010 JYS589993:JYS590010 KIO589993:KIO590010 KSK589993:KSK590010 LCG589993:LCG590010 LMC589993:LMC590010 LVY589993:LVY590010 MFU589993:MFU590010 MPQ589993:MPQ590010 MZM589993:MZM590010 NJI589993:NJI590010 NTE589993:NTE590010 ODA589993:ODA590010 OMW589993:OMW590010 OWS589993:OWS590010 PGO589993:PGO590010 PQK589993:PQK590010 QAG589993:QAG590010 QKC589993:QKC590010 QTY589993:QTY590010 RDU589993:RDU590010 RNQ589993:RNQ590010 RXM589993:RXM590010 SHI589993:SHI590010 SRE589993:SRE590010 TBA589993:TBA590010 TKW589993:TKW590010 TUS589993:TUS590010 UEO589993:UEO590010 UOK589993:UOK590010 UYG589993:UYG590010 VIC589993:VIC590010 VRY589993:VRY590010 WBU589993:WBU590010 WLQ589993:WLQ590010 WVM589993:WVM590010 G655529:G655546 JA655529:JA655546 SW655529:SW655546 ACS655529:ACS655546 AMO655529:AMO655546 AWK655529:AWK655546 BGG655529:BGG655546 BQC655529:BQC655546 BZY655529:BZY655546 CJU655529:CJU655546 CTQ655529:CTQ655546 DDM655529:DDM655546 DNI655529:DNI655546 DXE655529:DXE655546 EHA655529:EHA655546 EQW655529:EQW655546 FAS655529:FAS655546 FKO655529:FKO655546 FUK655529:FUK655546 GEG655529:GEG655546 GOC655529:GOC655546 GXY655529:GXY655546 HHU655529:HHU655546 HRQ655529:HRQ655546 IBM655529:IBM655546 ILI655529:ILI655546 IVE655529:IVE655546 JFA655529:JFA655546 JOW655529:JOW655546 JYS655529:JYS655546 KIO655529:KIO655546 KSK655529:KSK655546 LCG655529:LCG655546 LMC655529:LMC655546 LVY655529:LVY655546 MFU655529:MFU655546 MPQ655529:MPQ655546 MZM655529:MZM655546 NJI655529:NJI655546 NTE655529:NTE655546 ODA655529:ODA655546 OMW655529:OMW655546 OWS655529:OWS655546 PGO655529:PGO655546 PQK655529:PQK655546 QAG655529:QAG655546 QKC655529:QKC655546 QTY655529:QTY655546 RDU655529:RDU655546 RNQ655529:RNQ655546 RXM655529:RXM655546 SHI655529:SHI655546 SRE655529:SRE655546 TBA655529:TBA655546 TKW655529:TKW655546 TUS655529:TUS655546 UEO655529:UEO655546 UOK655529:UOK655546 UYG655529:UYG655546 VIC655529:VIC655546 VRY655529:VRY655546 WBU655529:WBU655546 WLQ655529:WLQ655546 WVM655529:WVM655546 G721065:G721082 JA721065:JA721082 SW721065:SW721082 ACS721065:ACS721082 AMO721065:AMO721082 AWK721065:AWK721082 BGG721065:BGG721082 BQC721065:BQC721082 BZY721065:BZY721082 CJU721065:CJU721082 CTQ721065:CTQ721082 DDM721065:DDM721082 DNI721065:DNI721082 DXE721065:DXE721082 EHA721065:EHA721082 EQW721065:EQW721082 FAS721065:FAS721082 FKO721065:FKO721082 FUK721065:FUK721082 GEG721065:GEG721082 GOC721065:GOC721082 GXY721065:GXY721082 HHU721065:HHU721082 HRQ721065:HRQ721082 IBM721065:IBM721082 ILI721065:ILI721082 IVE721065:IVE721082 JFA721065:JFA721082 JOW721065:JOW721082 JYS721065:JYS721082 KIO721065:KIO721082 KSK721065:KSK721082 LCG721065:LCG721082 LMC721065:LMC721082 LVY721065:LVY721082 MFU721065:MFU721082 MPQ721065:MPQ721082 MZM721065:MZM721082 NJI721065:NJI721082 NTE721065:NTE721082 ODA721065:ODA721082 OMW721065:OMW721082 OWS721065:OWS721082 PGO721065:PGO721082 PQK721065:PQK721082 QAG721065:QAG721082 QKC721065:QKC721082 QTY721065:QTY721082 RDU721065:RDU721082 RNQ721065:RNQ721082 RXM721065:RXM721082 SHI721065:SHI721082 SRE721065:SRE721082 TBA721065:TBA721082 TKW721065:TKW721082 TUS721065:TUS721082 UEO721065:UEO721082 UOK721065:UOK721082 UYG721065:UYG721082 VIC721065:VIC721082 VRY721065:VRY721082 WBU721065:WBU721082 WLQ721065:WLQ721082 WVM721065:WVM721082 G786601:G786618 JA786601:JA786618 SW786601:SW786618 ACS786601:ACS786618 AMO786601:AMO786618 AWK786601:AWK786618 BGG786601:BGG786618 BQC786601:BQC786618 BZY786601:BZY786618 CJU786601:CJU786618 CTQ786601:CTQ786618 DDM786601:DDM786618 DNI786601:DNI786618 DXE786601:DXE786618 EHA786601:EHA786618 EQW786601:EQW786618 FAS786601:FAS786618 FKO786601:FKO786618 FUK786601:FUK786618 GEG786601:GEG786618 GOC786601:GOC786618 GXY786601:GXY786618 HHU786601:HHU786618 HRQ786601:HRQ786618 IBM786601:IBM786618 ILI786601:ILI786618 IVE786601:IVE786618 JFA786601:JFA786618 JOW786601:JOW786618 JYS786601:JYS786618 KIO786601:KIO786618 KSK786601:KSK786618 LCG786601:LCG786618 LMC786601:LMC786618 LVY786601:LVY786618 MFU786601:MFU786618 MPQ786601:MPQ786618 MZM786601:MZM786618 NJI786601:NJI786618 NTE786601:NTE786618 ODA786601:ODA786618 OMW786601:OMW786618 OWS786601:OWS786618 PGO786601:PGO786618 PQK786601:PQK786618 QAG786601:QAG786618 QKC786601:QKC786618 QTY786601:QTY786618 RDU786601:RDU786618 RNQ786601:RNQ786618 RXM786601:RXM786618 SHI786601:SHI786618 SRE786601:SRE786618 TBA786601:TBA786618 TKW786601:TKW786618 TUS786601:TUS786618 UEO786601:UEO786618 UOK786601:UOK786618 UYG786601:UYG786618 VIC786601:VIC786618 VRY786601:VRY786618 WBU786601:WBU786618 WLQ786601:WLQ786618 WVM786601:WVM786618 G852137:G852154 JA852137:JA852154 SW852137:SW852154 ACS852137:ACS852154 AMO852137:AMO852154 AWK852137:AWK852154 BGG852137:BGG852154 BQC852137:BQC852154 BZY852137:BZY852154 CJU852137:CJU852154 CTQ852137:CTQ852154 DDM852137:DDM852154 DNI852137:DNI852154 DXE852137:DXE852154 EHA852137:EHA852154 EQW852137:EQW852154 FAS852137:FAS852154 FKO852137:FKO852154 FUK852137:FUK852154 GEG852137:GEG852154 GOC852137:GOC852154 GXY852137:GXY852154 HHU852137:HHU852154 HRQ852137:HRQ852154 IBM852137:IBM852154 ILI852137:ILI852154 IVE852137:IVE852154 JFA852137:JFA852154 JOW852137:JOW852154 JYS852137:JYS852154 KIO852137:KIO852154 KSK852137:KSK852154 LCG852137:LCG852154 LMC852137:LMC852154 LVY852137:LVY852154 MFU852137:MFU852154 MPQ852137:MPQ852154 MZM852137:MZM852154 NJI852137:NJI852154 NTE852137:NTE852154 ODA852137:ODA852154 OMW852137:OMW852154 OWS852137:OWS852154 PGO852137:PGO852154 PQK852137:PQK852154 QAG852137:QAG852154 QKC852137:QKC852154 QTY852137:QTY852154 RDU852137:RDU852154 RNQ852137:RNQ852154 RXM852137:RXM852154 SHI852137:SHI852154 SRE852137:SRE852154 TBA852137:TBA852154 TKW852137:TKW852154 TUS852137:TUS852154 UEO852137:UEO852154 UOK852137:UOK852154 UYG852137:UYG852154 VIC852137:VIC852154 VRY852137:VRY852154 WBU852137:WBU852154 WLQ852137:WLQ852154 WVM852137:WVM852154 G917673:G917690 JA917673:JA917690 SW917673:SW917690 ACS917673:ACS917690 AMO917673:AMO917690 AWK917673:AWK917690 BGG917673:BGG917690 BQC917673:BQC917690 BZY917673:BZY917690 CJU917673:CJU917690 CTQ917673:CTQ917690 DDM917673:DDM917690 DNI917673:DNI917690 DXE917673:DXE917690 EHA917673:EHA917690 EQW917673:EQW917690 FAS917673:FAS917690 FKO917673:FKO917690 FUK917673:FUK917690 GEG917673:GEG917690 GOC917673:GOC917690 GXY917673:GXY917690 HHU917673:HHU917690 HRQ917673:HRQ917690 IBM917673:IBM917690 ILI917673:ILI917690 IVE917673:IVE917690 JFA917673:JFA917690 JOW917673:JOW917690 JYS917673:JYS917690 KIO917673:KIO917690 KSK917673:KSK917690 LCG917673:LCG917690 LMC917673:LMC917690 LVY917673:LVY917690 MFU917673:MFU917690 MPQ917673:MPQ917690 MZM917673:MZM917690 NJI917673:NJI917690 NTE917673:NTE917690 ODA917673:ODA917690 OMW917673:OMW917690 OWS917673:OWS917690 PGO917673:PGO917690 PQK917673:PQK917690 QAG917673:QAG917690 QKC917673:QKC917690 QTY917673:QTY917690 RDU917673:RDU917690 RNQ917673:RNQ917690 RXM917673:RXM917690 SHI917673:SHI917690 SRE917673:SRE917690 TBA917673:TBA917690 TKW917673:TKW917690 TUS917673:TUS917690 UEO917673:UEO917690 UOK917673:UOK917690 UYG917673:UYG917690 VIC917673:VIC917690 VRY917673:VRY917690 WBU917673:WBU917690 WLQ917673:WLQ917690 WVM917673:WVM917690 G983209:G983226 JA983209:JA983226 SW983209:SW983226 ACS983209:ACS983226 AMO983209:AMO983226 AWK983209:AWK983226 BGG983209:BGG983226 BQC983209:BQC983226 BZY983209:BZY983226 CJU983209:CJU983226 CTQ983209:CTQ983226 DDM983209:DDM983226 DNI983209:DNI983226 DXE983209:DXE983226 EHA983209:EHA983226 EQW983209:EQW983226 FAS983209:FAS983226 FKO983209:FKO983226 FUK983209:FUK983226 GEG983209:GEG983226 GOC983209:GOC983226 GXY983209:GXY983226 HHU983209:HHU983226 HRQ983209:HRQ983226 IBM983209:IBM983226 ILI983209:ILI983226 IVE983209:IVE983226 JFA983209:JFA983226 JOW983209:JOW983226 JYS983209:JYS983226 KIO983209:KIO983226 KSK983209:KSK983226 LCG983209:LCG983226 LMC983209:LMC983226 LVY983209:LVY983226 MFU983209:MFU983226 MPQ983209:MPQ983226 MZM983209:MZM983226 NJI983209:NJI983226 NTE983209:NTE983226 ODA983209:ODA983226 OMW983209:OMW983226 OWS983209:OWS983226 PGO983209:PGO983226 PQK983209:PQK983226 QAG983209:QAG983226 QKC983209:QKC983226 QTY983209:QTY983226 RDU983209:RDU983226 RNQ983209:RNQ983226 RXM983209:RXM983226 SHI983209:SHI983226 SRE983209:SRE983226 TBA983209:TBA983226 TKW983209:TKW983226 TUS983209:TUS983226 UEO983209:UEO983226 UOK983209:UOK983226 UYG983209:UYG983226 VIC983209:VIC983226 VRY983209:VRY983226 WBU983209:WBU983226 WLQ983209:WLQ983226 WVM983209:WVM983226 J194:J200 JD194:JD200 SZ194:SZ200 ACV194:ACV200 AMR194:AMR200 AWN194:AWN200 BGJ194:BGJ200 BQF194:BQF200 CAB194:CAB200 CJX194:CJX200 CTT194:CTT200 DDP194:DDP200 DNL194:DNL200 DXH194:DXH200 EHD194:EHD200 EQZ194:EQZ200 FAV194:FAV200 FKR194:FKR200 FUN194:FUN200 GEJ194:GEJ200 GOF194:GOF200 GYB194:GYB200 HHX194:HHX200 HRT194:HRT200 IBP194:IBP200 ILL194:ILL200 IVH194:IVH200 JFD194:JFD200 JOZ194:JOZ200 JYV194:JYV200 KIR194:KIR200 KSN194:KSN200 LCJ194:LCJ200 LMF194:LMF200 LWB194:LWB200 MFX194:MFX200 MPT194:MPT200 MZP194:MZP200 NJL194:NJL200 NTH194:NTH200 ODD194:ODD200 OMZ194:OMZ200 OWV194:OWV200 PGR194:PGR200 PQN194:PQN200 QAJ194:QAJ200 QKF194:QKF200 QUB194:QUB200 RDX194:RDX200 RNT194:RNT200 RXP194:RXP200 SHL194:SHL200 SRH194:SRH200 TBD194:TBD200 TKZ194:TKZ200 TUV194:TUV200 UER194:UER200 UON194:UON200 UYJ194:UYJ200 VIF194:VIF200 VSB194:VSB200 WBX194:WBX200 WLT194:WLT200 WVP194:WVP200 J65711:J65717 JD65711:JD65717 SZ65711:SZ65717 ACV65711:ACV65717 AMR65711:AMR65717 AWN65711:AWN65717 BGJ65711:BGJ65717 BQF65711:BQF65717 CAB65711:CAB65717 CJX65711:CJX65717 CTT65711:CTT65717 DDP65711:DDP65717 DNL65711:DNL65717 DXH65711:DXH65717 EHD65711:EHD65717 EQZ65711:EQZ65717 FAV65711:FAV65717 FKR65711:FKR65717 FUN65711:FUN65717 GEJ65711:GEJ65717 GOF65711:GOF65717 GYB65711:GYB65717 HHX65711:HHX65717 HRT65711:HRT65717 IBP65711:IBP65717 ILL65711:ILL65717 IVH65711:IVH65717 JFD65711:JFD65717 JOZ65711:JOZ65717 JYV65711:JYV65717 KIR65711:KIR65717 KSN65711:KSN65717 LCJ65711:LCJ65717 LMF65711:LMF65717 LWB65711:LWB65717 MFX65711:MFX65717 MPT65711:MPT65717 MZP65711:MZP65717 NJL65711:NJL65717 NTH65711:NTH65717 ODD65711:ODD65717 OMZ65711:OMZ65717 OWV65711:OWV65717 PGR65711:PGR65717 PQN65711:PQN65717 QAJ65711:QAJ65717 QKF65711:QKF65717 QUB65711:QUB65717 RDX65711:RDX65717 RNT65711:RNT65717 RXP65711:RXP65717 SHL65711:SHL65717 SRH65711:SRH65717 TBD65711:TBD65717 TKZ65711:TKZ65717 TUV65711:TUV65717 UER65711:UER65717 UON65711:UON65717 UYJ65711:UYJ65717 VIF65711:VIF65717 VSB65711:VSB65717 WBX65711:WBX65717 WLT65711:WLT65717 WVP65711:WVP65717 J131247:J131253 JD131247:JD131253 SZ131247:SZ131253 ACV131247:ACV131253 AMR131247:AMR131253 AWN131247:AWN131253 BGJ131247:BGJ131253 BQF131247:BQF131253 CAB131247:CAB131253 CJX131247:CJX131253 CTT131247:CTT131253 DDP131247:DDP131253 DNL131247:DNL131253 DXH131247:DXH131253 EHD131247:EHD131253 EQZ131247:EQZ131253 FAV131247:FAV131253 FKR131247:FKR131253 FUN131247:FUN131253 GEJ131247:GEJ131253 GOF131247:GOF131253 GYB131247:GYB131253 HHX131247:HHX131253 HRT131247:HRT131253 IBP131247:IBP131253 ILL131247:ILL131253 IVH131247:IVH131253 JFD131247:JFD131253 JOZ131247:JOZ131253 JYV131247:JYV131253 KIR131247:KIR131253 KSN131247:KSN131253 LCJ131247:LCJ131253 LMF131247:LMF131253 LWB131247:LWB131253 MFX131247:MFX131253 MPT131247:MPT131253 MZP131247:MZP131253 NJL131247:NJL131253 NTH131247:NTH131253 ODD131247:ODD131253 OMZ131247:OMZ131253 OWV131247:OWV131253 PGR131247:PGR131253 PQN131247:PQN131253 QAJ131247:QAJ131253 QKF131247:QKF131253 QUB131247:QUB131253 RDX131247:RDX131253 RNT131247:RNT131253 RXP131247:RXP131253 SHL131247:SHL131253 SRH131247:SRH131253 TBD131247:TBD131253 TKZ131247:TKZ131253 TUV131247:TUV131253 UER131247:UER131253 UON131247:UON131253 UYJ131247:UYJ131253 VIF131247:VIF131253 VSB131247:VSB131253 WBX131247:WBX131253 WLT131247:WLT131253 WVP131247:WVP131253 J196783:J196789 JD196783:JD196789 SZ196783:SZ196789 ACV196783:ACV196789 AMR196783:AMR196789 AWN196783:AWN196789 BGJ196783:BGJ196789 BQF196783:BQF196789 CAB196783:CAB196789 CJX196783:CJX196789 CTT196783:CTT196789 DDP196783:DDP196789 DNL196783:DNL196789 DXH196783:DXH196789 EHD196783:EHD196789 EQZ196783:EQZ196789 FAV196783:FAV196789 FKR196783:FKR196789 FUN196783:FUN196789 GEJ196783:GEJ196789 GOF196783:GOF196789 GYB196783:GYB196789 HHX196783:HHX196789 HRT196783:HRT196789 IBP196783:IBP196789 ILL196783:ILL196789 IVH196783:IVH196789 JFD196783:JFD196789 JOZ196783:JOZ196789 JYV196783:JYV196789 KIR196783:KIR196789 KSN196783:KSN196789 LCJ196783:LCJ196789 LMF196783:LMF196789 LWB196783:LWB196789 MFX196783:MFX196789 MPT196783:MPT196789 MZP196783:MZP196789 NJL196783:NJL196789 NTH196783:NTH196789 ODD196783:ODD196789 OMZ196783:OMZ196789 OWV196783:OWV196789 PGR196783:PGR196789 PQN196783:PQN196789 QAJ196783:QAJ196789 QKF196783:QKF196789 QUB196783:QUB196789 RDX196783:RDX196789 RNT196783:RNT196789 RXP196783:RXP196789 SHL196783:SHL196789 SRH196783:SRH196789 TBD196783:TBD196789 TKZ196783:TKZ196789 TUV196783:TUV196789 UER196783:UER196789 UON196783:UON196789 UYJ196783:UYJ196789 VIF196783:VIF196789 VSB196783:VSB196789 WBX196783:WBX196789 WLT196783:WLT196789 WVP196783:WVP196789 J262319:J262325 JD262319:JD262325 SZ262319:SZ262325 ACV262319:ACV262325 AMR262319:AMR262325 AWN262319:AWN262325 BGJ262319:BGJ262325 BQF262319:BQF262325 CAB262319:CAB262325 CJX262319:CJX262325 CTT262319:CTT262325 DDP262319:DDP262325 DNL262319:DNL262325 DXH262319:DXH262325 EHD262319:EHD262325 EQZ262319:EQZ262325 FAV262319:FAV262325 FKR262319:FKR262325 FUN262319:FUN262325 GEJ262319:GEJ262325 GOF262319:GOF262325 GYB262319:GYB262325 HHX262319:HHX262325 HRT262319:HRT262325 IBP262319:IBP262325 ILL262319:ILL262325 IVH262319:IVH262325 JFD262319:JFD262325 JOZ262319:JOZ262325 JYV262319:JYV262325 KIR262319:KIR262325 KSN262319:KSN262325 LCJ262319:LCJ262325 LMF262319:LMF262325 LWB262319:LWB262325 MFX262319:MFX262325 MPT262319:MPT262325 MZP262319:MZP262325 NJL262319:NJL262325 NTH262319:NTH262325 ODD262319:ODD262325 OMZ262319:OMZ262325 OWV262319:OWV262325 PGR262319:PGR262325 PQN262319:PQN262325 QAJ262319:QAJ262325 QKF262319:QKF262325 QUB262319:QUB262325 RDX262319:RDX262325 RNT262319:RNT262325 RXP262319:RXP262325 SHL262319:SHL262325 SRH262319:SRH262325 TBD262319:TBD262325 TKZ262319:TKZ262325 TUV262319:TUV262325 UER262319:UER262325 UON262319:UON262325 UYJ262319:UYJ262325 VIF262319:VIF262325 VSB262319:VSB262325 WBX262319:WBX262325 WLT262319:WLT262325 WVP262319:WVP262325 J327855:J327861 JD327855:JD327861 SZ327855:SZ327861 ACV327855:ACV327861 AMR327855:AMR327861 AWN327855:AWN327861 BGJ327855:BGJ327861 BQF327855:BQF327861 CAB327855:CAB327861 CJX327855:CJX327861 CTT327855:CTT327861 DDP327855:DDP327861 DNL327855:DNL327861 DXH327855:DXH327861 EHD327855:EHD327861 EQZ327855:EQZ327861 FAV327855:FAV327861 FKR327855:FKR327861 FUN327855:FUN327861 GEJ327855:GEJ327861 GOF327855:GOF327861 GYB327855:GYB327861 HHX327855:HHX327861 HRT327855:HRT327861 IBP327855:IBP327861 ILL327855:ILL327861 IVH327855:IVH327861 JFD327855:JFD327861 JOZ327855:JOZ327861 JYV327855:JYV327861 KIR327855:KIR327861 KSN327855:KSN327861 LCJ327855:LCJ327861 LMF327855:LMF327861 LWB327855:LWB327861 MFX327855:MFX327861 MPT327855:MPT327861 MZP327855:MZP327861 NJL327855:NJL327861 NTH327855:NTH327861 ODD327855:ODD327861 OMZ327855:OMZ327861 OWV327855:OWV327861 PGR327855:PGR327861 PQN327855:PQN327861 QAJ327855:QAJ327861 QKF327855:QKF327861 QUB327855:QUB327861 RDX327855:RDX327861 RNT327855:RNT327861 RXP327855:RXP327861 SHL327855:SHL327861 SRH327855:SRH327861 TBD327855:TBD327861 TKZ327855:TKZ327861 TUV327855:TUV327861 UER327855:UER327861 UON327855:UON327861 UYJ327855:UYJ327861 VIF327855:VIF327861 VSB327855:VSB327861 WBX327855:WBX327861 WLT327855:WLT327861 WVP327855:WVP327861 J393391:J393397 JD393391:JD393397 SZ393391:SZ393397 ACV393391:ACV393397 AMR393391:AMR393397 AWN393391:AWN393397 BGJ393391:BGJ393397 BQF393391:BQF393397 CAB393391:CAB393397 CJX393391:CJX393397 CTT393391:CTT393397 DDP393391:DDP393397 DNL393391:DNL393397 DXH393391:DXH393397 EHD393391:EHD393397 EQZ393391:EQZ393397 FAV393391:FAV393397 FKR393391:FKR393397 FUN393391:FUN393397 GEJ393391:GEJ393397 GOF393391:GOF393397 GYB393391:GYB393397 HHX393391:HHX393397 HRT393391:HRT393397 IBP393391:IBP393397 ILL393391:ILL393397 IVH393391:IVH393397 JFD393391:JFD393397 JOZ393391:JOZ393397 JYV393391:JYV393397 KIR393391:KIR393397 KSN393391:KSN393397 LCJ393391:LCJ393397 LMF393391:LMF393397 LWB393391:LWB393397 MFX393391:MFX393397 MPT393391:MPT393397 MZP393391:MZP393397 NJL393391:NJL393397 NTH393391:NTH393397 ODD393391:ODD393397 OMZ393391:OMZ393397 OWV393391:OWV393397 PGR393391:PGR393397 PQN393391:PQN393397 QAJ393391:QAJ393397 QKF393391:QKF393397 QUB393391:QUB393397 RDX393391:RDX393397 RNT393391:RNT393397 RXP393391:RXP393397 SHL393391:SHL393397 SRH393391:SRH393397 TBD393391:TBD393397 TKZ393391:TKZ393397 TUV393391:TUV393397 UER393391:UER393397 UON393391:UON393397 UYJ393391:UYJ393397 VIF393391:VIF393397 VSB393391:VSB393397 WBX393391:WBX393397 WLT393391:WLT393397 WVP393391:WVP393397 J458927:J458933 JD458927:JD458933 SZ458927:SZ458933 ACV458927:ACV458933 AMR458927:AMR458933 AWN458927:AWN458933 BGJ458927:BGJ458933 BQF458927:BQF458933 CAB458927:CAB458933 CJX458927:CJX458933 CTT458927:CTT458933 DDP458927:DDP458933 DNL458927:DNL458933 DXH458927:DXH458933 EHD458927:EHD458933 EQZ458927:EQZ458933 FAV458927:FAV458933 FKR458927:FKR458933 FUN458927:FUN458933 GEJ458927:GEJ458933 GOF458927:GOF458933 GYB458927:GYB458933 HHX458927:HHX458933 HRT458927:HRT458933 IBP458927:IBP458933 ILL458927:ILL458933 IVH458927:IVH458933 JFD458927:JFD458933 JOZ458927:JOZ458933 JYV458927:JYV458933 KIR458927:KIR458933 KSN458927:KSN458933 LCJ458927:LCJ458933 LMF458927:LMF458933 LWB458927:LWB458933 MFX458927:MFX458933 MPT458927:MPT458933 MZP458927:MZP458933 NJL458927:NJL458933 NTH458927:NTH458933 ODD458927:ODD458933 OMZ458927:OMZ458933 OWV458927:OWV458933 PGR458927:PGR458933 PQN458927:PQN458933 QAJ458927:QAJ458933 QKF458927:QKF458933 QUB458927:QUB458933 RDX458927:RDX458933 RNT458927:RNT458933 RXP458927:RXP458933 SHL458927:SHL458933 SRH458927:SRH458933 TBD458927:TBD458933 TKZ458927:TKZ458933 TUV458927:TUV458933 UER458927:UER458933 UON458927:UON458933 UYJ458927:UYJ458933 VIF458927:VIF458933 VSB458927:VSB458933 WBX458927:WBX458933 WLT458927:WLT458933 WVP458927:WVP458933 J524463:J524469 JD524463:JD524469 SZ524463:SZ524469 ACV524463:ACV524469 AMR524463:AMR524469 AWN524463:AWN524469 BGJ524463:BGJ524469 BQF524463:BQF524469 CAB524463:CAB524469 CJX524463:CJX524469 CTT524463:CTT524469 DDP524463:DDP524469 DNL524463:DNL524469 DXH524463:DXH524469 EHD524463:EHD524469 EQZ524463:EQZ524469 FAV524463:FAV524469 FKR524463:FKR524469 FUN524463:FUN524469 GEJ524463:GEJ524469 GOF524463:GOF524469 GYB524463:GYB524469 HHX524463:HHX524469 HRT524463:HRT524469 IBP524463:IBP524469 ILL524463:ILL524469 IVH524463:IVH524469 JFD524463:JFD524469 JOZ524463:JOZ524469 JYV524463:JYV524469 KIR524463:KIR524469 KSN524463:KSN524469 LCJ524463:LCJ524469 LMF524463:LMF524469 LWB524463:LWB524469 MFX524463:MFX524469 MPT524463:MPT524469 MZP524463:MZP524469 NJL524463:NJL524469 NTH524463:NTH524469 ODD524463:ODD524469 OMZ524463:OMZ524469 OWV524463:OWV524469 PGR524463:PGR524469 PQN524463:PQN524469 QAJ524463:QAJ524469 QKF524463:QKF524469 QUB524463:QUB524469 RDX524463:RDX524469 RNT524463:RNT524469 RXP524463:RXP524469 SHL524463:SHL524469 SRH524463:SRH524469 TBD524463:TBD524469 TKZ524463:TKZ524469 TUV524463:TUV524469 UER524463:UER524469 UON524463:UON524469 UYJ524463:UYJ524469 VIF524463:VIF524469 VSB524463:VSB524469 WBX524463:WBX524469 WLT524463:WLT524469 WVP524463:WVP524469 J589999:J590005 JD589999:JD590005 SZ589999:SZ590005 ACV589999:ACV590005 AMR589999:AMR590005 AWN589999:AWN590005 BGJ589999:BGJ590005 BQF589999:BQF590005 CAB589999:CAB590005 CJX589999:CJX590005 CTT589999:CTT590005 DDP589999:DDP590005 DNL589999:DNL590005 DXH589999:DXH590005 EHD589999:EHD590005 EQZ589999:EQZ590005 FAV589999:FAV590005 FKR589999:FKR590005 FUN589999:FUN590005 GEJ589999:GEJ590005 GOF589999:GOF590005 GYB589999:GYB590005 HHX589999:HHX590005 HRT589999:HRT590005 IBP589999:IBP590005 ILL589999:ILL590005 IVH589999:IVH590005 JFD589999:JFD590005 JOZ589999:JOZ590005 JYV589999:JYV590005 KIR589999:KIR590005 KSN589999:KSN590005 LCJ589999:LCJ590005 LMF589999:LMF590005 LWB589999:LWB590005 MFX589999:MFX590005 MPT589999:MPT590005 MZP589999:MZP590005 NJL589999:NJL590005 NTH589999:NTH590005 ODD589999:ODD590005 OMZ589999:OMZ590005 OWV589999:OWV590005 PGR589999:PGR590005 PQN589999:PQN590005 QAJ589999:QAJ590005 QKF589999:QKF590005 QUB589999:QUB590005 RDX589999:RDX590005 RNT589999:RNT590005 RXP589999:RXP590005 SHL589999:SHL590005 SRH589999:SRH590005 TBD589999:TBD590005 TKZ589999:TKZ590005 TUV589999:TUV590005 UER589999:UER590005 UON589999:UON590005 UYJ589999:UYJ590005 VIF589999:VIF590005 VSB589999:VSB590005 WBX589999:WBX590005 WLT589999:WLT590005 WVP589999:WVP590005 J655535:J655541 JD655535:JD655541 SZ655535:SZ655541 ACV655535:ACV655541 AMR655535:AMR655541 AWN655535:AWN655541 BGJ655535:BGJ655541 BQF655535:BQF655541 CAB655535:CAB655541 CJX655535:CJX655541 CTT655535:CTT655541 DDP655535:DDP655541 DNL655535:DNL655541 DXH655535:DXH655541 EHD655535:EHD655541 EQZ655535:EQZ655541 FAV655535:FAV655541 FKR655535:FKR655541 FUN655535:FUN655541 GEJ655535:GEJ655541 GOF655535:GOF655541 GYB655535:GYB655541 HHX655535:HHX655541 HRT655535:HRT655541 IBP655535:IBP655541 ILL655535:ILL655541 IVH655535:IVH655541 JFD655535:JFD655541 JOZ655535:JOZ655541 JYV655535:JYV655541 KIR655535:KIR655541 KSN655535:KSN655541 LCJ655535:LCJ655541 LMF655535:LMF655541 LWB655535:LWB655541 MFX655535:MFX655541 MPT655535:MPT655541 MZP655535:MZP655541 NJL655535:NJL655541 NTH655535:NTH655541 ODD655535:ODD655541 OMZ655535:OMZ655541 OWV655535:OWV655541 PGR655535:PGR655541 PQN655535:PQN655541 QAJ655535:QAJ655541 QKF655535:QKF655541 QUB655535:QUB655541 RDX655535:RDX655541 RNT655535:RNT655541 RXP655535:RXP655541 SHL655535:SHL655541 SRH655535:SRH655541 TBD655535:TBD655541 TKZ655535:TKZ655541 TUV655535:TUV655541 UER655535:UER655541 UON655535:UON655541 UYJ655535:UYJ655541 VIF655535:VIF655541 VSB655535:VSB655541 WBX655535:WBX655541 WLT655535:WLT655541 WVP655535:WVP655541 J721071:J721077 JD721071:JD721077 SZ721071:SZ721077 ACV721071:ACV721077 AMR721071:AMR721077 AWN721071:AWN721077 BGJ721071:BGJ721077 BQF721071:BQF721077 CAB721071:CAB721077 CJX721071:CJX721077 CTT721071:CTT721077 DDP721071:DDP721077 DNL721071:DNL721077 DXH721071:DXH721077 EHD721071:EHD721077 EQZ721071:EQZ721077 FAV721071:FAV721077 FKR721071:FKR721077 FUN721071:FUN721077 GEJ721071:GEJ721077 GOF721071:GOF721077 GYB721071:GYB721077 HHX721071:HHX721077 HRT721071:HRT721077 IBP721071:IBP721077 ILL721071:ILL721077 IVH721071:IVH721077 JFD721071:JFD721077 JOZ721071:JOZ721077 JYV721071:JYV721077 KIR721071:KIR721077 KSN721071:KSN721077 LCJ721071:LCJ721077 LMF721071:LMF721077 LWB721071:LWB721077 MFX721071:MFX721077 MPT721071:MPT721077 MZP721071:MZP721077 NJL721071:NJL721077 NTH721071:NTH721077 ODD721071:ODD721077 OMZ721071:OMZ721077 OWV721071:OWV721077 PGR721071:PGR721077 PQN721071:PQN721077 QAJ721071:QAJ721077 QKF721071:QKF721077 QUB721071:QUB721077 RDX721071:RDX721077 RNT721071:RNT721077 RXP721071:RXP721077 SHL721071:SHL721077 SRH721071:SRH721077 TBD721071:TBD721077 TKZ721071:TKZ721077 TUV721071:TUV721077 UER721071:UER721077 UON721071:UON721077 UYJ721071:UYJ721077 VIF721071:VIF721077 VSB721071:VSB721077 WBX721071:WBX721077 WLT721071:WLT721077 WVP721071:WVP721077 J786607:J786613 JD786607:JD786613 SZ786607:SZ786613 ACV786607:ACV786613 AMR786607:AMR786613 AWN786607:AWN786613 BGJ786607:BGJ786613 BQF786607:BQF786613 CAB786607:CAB786613 CJX786607:CJX786613 CTT786607:CTT786613 DDP786607:DDP786613 DNL786607:DNL786613 DXH786607:DXH786613 EHD786607:EHD786613 EQZ786607:EQZ786613 FAV786607:FAV786613 FKR786607:FKR786613 FUN786607:FUN786613 GEJ786607:GEJ786613 GOF786607:GOF786613 GYB786607:GYB786613 HHX786607:HHX786613 HRT786607:HRT786613 IBP786607:IBP786613 ILL786607:ILL786613 IVH786607:IVH786613 JFD786607:JFD786613 JOZ786607:JOZ786613 JYV786607:JYV786613 KIR786607:KIR786613 KSN786607:KSN786613 LCJ786607:LCJ786613 LMF786607:LMF786613 LWB786607:LWB786613 MFX786607:MFX786613 MPT786607:MPT786613 MZP786607:MZP786613 NJL786607:NJL786613 NTH786607:NTH786613 ODD786607:ODD786613 OMZ786607:OMZ786613 OWV786607:OWV786613 PGR786607:PGR786613 PQN786607:PQN786613 QAJ786607:QAJ786613 QKF786607:QKF786613 QUB786607:QUB786613 RDX786607:RDX786613 RNT786607:RNT786613 RXP786607:RXP786613 SHL786607:SHL786613 SRH786607:SRH786613 TBD786607:TBD786613 TKZ786607:TKZ786613 TUV786607:TUV786613 UER786607:UER786613 UON786607:UON786613 UYJ786607:UYJ786613 VIF786607:VIF786613 VSB786607:VSB786613 WBX786607:WBX786613 WLT786607:WLT786613 WVP786607:WVP786613 J852143:J852149 JD852143:JD852149 SZ852143:SZ852149 ACV852143:ACV852149 AMR852143:AMR852149 AWN852143:AWN852149 BGJ852143:BGJ852149 BQF852143:BQF852149 CAB852143:CAB852149 CJX852143:CJX852149 CTT852143:CTT852149 DDP852143:DDP852149 DNL852143:DNL852149 DXH852143:DXH852149 EHD852143:EHD852149 EQZ852143:EQZ852149 FAV852143:FAV852149 FKR852143:FKR852149 FUN852143:FUN852149 GEJ852143:GEJ852149 GOF852143:GOF852149 GYB852143:GYB852149 HHX852143:HHX852149 HRT852143:HRT852149 IBP852143:IBP852149 ILL852143:ILL852149 IVH852143:IVH852149 JFD852143:JFD852149 JOZ852143:JOZ852149 JYV852143:JYV852149 KIR852143:KIR852149 KSN852143:KSN852149 LCJ852143:LCJ852149 LMF852143:LMF852149 LWB852143:LWB852149 MFX852143:MFX852149 MPT852143:MPT852149 MZP852143:MZP852149 NJL852143:NJL852149 NTH852143:NTH852149 ODD852143:ODD852149 OMZ852143:OMZ852149 OWV852143:OWV852149 PGR852143:PGR852149 PQN852143:PQN852149 QAJ852143:QAJ852149 QKF852143:QKF852149 QUB852143:QUB852149 RDX852143:RDX852149 RNT852143:RNT852149 RXP852143:RXP852149 SHL852143:SHL852149 SRH852143:SRH852149 TBD852143:TBD852149 TKZ852143:TKZ852149 TUV852143:TUV852149 UER852143:UER852149 UON852143:UON852149 UYJ852143:UYJ852149 VIF852143:VIF852149 VSB852143:VSB852149 WBX852143:WBX852149 WLT852143:WLT852149 WVP852143:WVP852149 J917679:J917685 JD917679:JD917685 SZ917679:SZ917685 ACV917679:ACV917685 AMR917679:AMR917685 AWN917679:AWN917685 BGJ917679:BGJ917685 BQF917679:BQF917685 CAB917679:CAB917685 CJX917679:CJX917685 CTT917679:CTT917685 DDP917679:DDP917685 DNL917679:DNL917685 DXH917679:DXH917685 EHD917679:EHD917685 EQZ917679:EQZ917685 FAV917679:FAV917685 FKR917679:FKR917685 FUN917679:FUN917685 GEJ917679:GEJ917685 GOF917679:GOF917685 GYB917679:GYB917685 HHX917679:HHX917685 HRT917679:HRT917685 IBP917679:IBP917685 ILL917679:ILL917685 IVH917679:IVH917685 JFD917679:JFD917685 JOZ917679:JOZ917685 JYV917679:JYV917685 KIR917679:KIR917685 KSN917679:KSN917685 LCJ917679:LCJ917685 LMF917679:LMF917685 LWB917679:LWB917685 MFX917679:MFX917685 MPT917679:MPT917685 MZP917679:MZP917685 NJL917679:NJL917685 NTH917679:NTH917685 ODD917679:ODD917685 OMZ917679:OMZ917685 OWV917679:OWV917685 PGR917679:PGR917685 PQN917679:PQN917685 QAJ917679:QAJ917685 QKF917679:QKF917685 QUB917679:QUB917685 RDX917679:RDX917685 RNT917679:RNT917685 RXP917679:RXP917685 SHL917679:SHL917685 SRH917679:SRH917685 TBD917679:TBD917685 TKZ917679:TKZ917685 TUV917679:TUV917685 UER917679:UER917685 UON917679:UON917685 UYJ917679:UYJ917685 VIF917679:VIF917685 VSB917679:VSB917685 WBX917679:WBX917685 WLT917679:WLT917685 WVP917679:WVP917685 J983215:J983221 JD983215:JD983221 SZ983215:SZ983221 ACV983215:ACV983221 AMR983215:AMR983221 AWN983215:AWN983221 BGJ983215:BGJ983221 BQF983215:BQF983221 CAB983215:CAB983221 CJX983215:CJX983221 CTT983215:CTT983221 DDP983215:DDP983221 DNL983215:DNL983221 DXH983215:DXH983221 EHD983215:EHD983221 EQZ983215:EQZ983221 FAV983215:FAV983221 FKR983215:FKR983221 FUN983215:FUN983221 GEJ983215:GEJ983221 GOF983215:GOF983221 GYB983215:GYB983221 HHX983215:HHX983221 HRT983215:HRT983221 IBP983215:IBP983221 ILL983215:ILL983221 IVH983215:IVH983221 JFD983215:JFD983221 JOZ983215:JOZ983221 JYV983215:JYV983221 KIR983215:KIR983221 KSN983215:KSN983221 LCJ983215:LCJ983221 LMF983215:LMF983221 LWB983215:LWB983221 MFX983215:MFX983221 MPT983215:MPT983221 MZP983215:MZP983221 NJL983215:NJL983221 NTH983215:NTH983221 ODD983215:ODD983221 OMZ983215:OMZ983221 OWV983215:OWV983221 PGR983215:PGR983221 PQN983215:PQN983221 QAJ983215:QAJ983221 QKF983215:QKF983221 QUB983215:QUB983221 RDX983215:RDX983221 RNT983215:RNT983221 RXP983215:RXP983221 SHL983215:SHL983221 SRH983215:SRH983221 TBD983215:TBD983221 TKZ983215:TKZ983221 TUV983215:TUV983221 UER983215:UER983221 UON983215:UON983221 UYJ983215:UYJ983221 VIF983215:VIF983221 VSB983215:VSB983221 WBX983215:WBX983221" xr:uid="{00000000-0002-0000-0D00-000005000000}">
      <formula1>$CA$2141:$CA$2153</formula1>
    </dataValidation>
    <dataValidation type="list" showInputMessage="1" showErrorMessage="1" sqref="JA95:JA125 SW95:SW125 ACS95:ACS125 AMO95:AMO125 AWK95:AWK125 BGG95:BGG125 BQC95:BQC125 BZY95:BZY125 CJU95:CJU125 CTQ95:CTQ125 DDM95:DDM125 DNI95:DNI125 DXE95:DXE125 EHA95:EHA125 EQW95:EQW125 FAS95:FAS125 FKO95:FKO125 FUK95:FUK125 GEG95:GEG125 GOC95:GOC125 GXY95:GXY125 HHU95:HHU125 HRQ95:HRQ125 IBM95:IBM125 ILI95:ILI125 IVE95:IVE125 JFA95:JFA125 JOW95:JOW125 JYS95:JYS125 KIO95:KIO125 KSK95:KSK125 LCG95:LCG125 LMC95:LMC125 LVY95:LVY125 MFU95:MFU125 MPQ95:MPQ125 MZM95:MZM125 NJI95:NJI125 NTE95:NTE125 ODA95:ODA125 OMW95:OMW125 OWS95:OWS125 PGO95:PGO125 PQK95:PQK125 QAG95:QAG125 QKC95:QKC125 QTY95:QTY125 RDU95:RDU125 RNQ95:RNQ125 RXM95:RXM125 SHI95:SHI125 SRE95:SRE125 TBA95:TBA125 TKW95:TKW125 TUS95:TUS125 UEO95:UEO125 UOK95:UOK125 UYG95:UYG125 VIC95:VIC125 VRY95:VRY125 WBU95:WBU125 WLQ95:WLQ125 WVM95:WVM125 WVM983117:WVM983147 G65613:G65643 JA65613:JA65643 SW65613:SW65643 ACS65613:ACS65643 AMO65613:AMO65643 AWK65613:AWK65643 BGG65613:BGG65643 BQC65613:BQC65643 BZY65613:BZY65643 CJU65613:CJU65643 CTQ65613:CTQ65643 DDM65613:DDM65643 DNI65613:DNI65643 DXE65613:DXE65643 EHA65613:EHA65643 EQW65613:EQW65643 FAS65613:FAS65643 FKO65613:FKO65643 FUK65613:FUK65643 GEG65613:GEG65643 GOC65613:GOC65643 GXY65613:GXY65643 HHU65613:HHU65643 HRQ65613:HRQ65643 IBM65613:IBM65643 ILI65613:ILI65643 IVE65613:IVE65643 JFA65613:JFA65643 JOW65613:JOW65643 JYS65613:JYS65643 KIO65613:KIO65643 KSK65613:KSK65643 LCG65613:LCG65643 LMC65613:LMC65643 LVY65613:LVY65643 MFU65613:MFU65643 MPQ65613:MPQ65643 MZM65613:MZM65643 NJI65613:NJI65643 NTE65613:NTE65643 ODA65613:ODA65643 OMW65613:OMW65643 OWS65613:OWS65643 PGO65613:PGO65643 PQK65613:PQK65643 QAG65613:QAG65643 QKC65613:QKC65643 QTY65613:QTY65643 RDU65613:RDU65643 RNQ65613:RNQ65643 RXM65613:RXM65643 SHI65613:SHI65643 SRE65613:SRE65643 TBA65613:TBA65643 TKW65613:TKW65643 TUS65613:TUS65643 UEO65613:UEO65643 UOK65613:UOK65643 UYG65613:UYG65643 VIC65613:VIC65643 VRY65613:VRY65643 WBU65613:WBU65643 WLQ65613:WLQ65643 WVM65613:WVM65643 G131149:G131179 JA131149:JA131179 SW131149:SW131179 ACS131149:ACS131179 AMO131149:AMO131179 AWK131149:AWK131179 BGG131149:BGG131179 BQC131149:BQC131179 BZY131149:BZY131179 CJU131149:CJU131179 CTQ131149:CTQ131179 DDM131149:DDM131179 DNI131149:DNI131179 DXE131149:DXE131179 EHA131149:EHA131179 EQW131149:EQW131179 FAS131149:FAS131179 FKO131149:FKO131179 FUK131149:FUK131179 GEG131149:GEG131179 GOC131149:GOC131179 GXY131149:GXY131179 HHU131149:HHU131179 HRQ131149:HRQ131179 IBM131149:IBM131179 ILI131149:ILI131179 IVE131149:IVE131179 JFA131149:JFA131179 JOW131149:JOW131179 JYS131149:JYS131179 KIO131149:KIO131179 KSK131149:KSK131179 LCG131149:LCG131179 LMC131149:LMC131179 LVY131149:LVY131179 MFU131149:MFU131179 MPQ131149:MPQ131179 MZM131149:MZM131179 NJI131149:NJI131179 NTE131149:NTE131179 ODA131149:ODA131179 OMW131149:OMW131179 OWS131149:OWS131179 PGO131149:PGO131179 PQK131149:PQK131179 QAG131149:QAG131179 QKC131149:QKC131179 QTY131149:QTY131179 RDU131149:RDU131179 RNQ131149:RNQ131179 RXM131149:RXM131179 SHI131149:SHI131179 SRE131149:SRE131179 TBA131149:TBA131179 TKW131149:TKW131179 TUS131149:TUS131179 UEO131149:UEO131179 UOK131149:UOK131179 UYG131149:UYG131179 VIC131149:VIC131179 VRY131149:VRY131179 WBU131149:WBU131179 WLQ131149:WLQ131179 WVM131149:WVM131179 G196685:G196715 JA196685:JA196715 SW196685:SW196715 ACS196685:ACS196715 AMO196685:AMO196715 AWK196685:AWK196715 BGG196685:BGG196715 BQC196685:BQC196715 BZY196685:BZY196715 CJU196685:CJU196715 CTQ196685:CTQ196715 DDM196685:DDM196715 DNI196685:DNI196715 DXE196685:DXE196715 EHA196685:EHA196715 EQW196685:EQW196715 FAS196685:FAS196715 FKO196685:FKO196715 FUK196685:FUK196715 GEG196685:GEG196715 GOC196685:GOC196715 GXY196685:GXY196715 HHU196685:HHU196715 HRQ196685:HRQ196715 IBM196685:IBM196715 ILI196685:ILI196715 IVE196685:IVE196715 JFA196685:JFA196715 JOW196685:JOW196715 JYS196685:JYS196715 KIO196685:KIO196715 KSK196685:KSK196715 LCG196685:LCG196715 LMC196685:LMC196715 LVY196685:LVY196715 MFU196685:MFU196715 MPQ196685:MPQ196715 MZM196685:MZM196715 NJI196685:NJI196715 NTE196685:NTE196715 ODA196685:ODA196715 OMW196685:OMW196715 OWS196685:OWS196715 PGO196685:PGO196715 PQK196685:PQK196715 QAG196685:QAG196715 QKC196685:QKC196715 QTY196685:QTY196715 RDU196685:RDU196715 RNQ196685:RNQ196715 RXM196685:RXM196715 SHI196685:SHI196715 SRE196685:SRE196715 TBA196685:TBA196715 TKW196685:TKW196715 TUS196685:TUS196715 UEO196685:UEO196715 UOK196685:UOK196715 UYG196685:UYG196715 VIC196685:VIC196715 VRY196685:VRY196715 WBU196685:WBU196715 WLQ196685:WLQ196715 WVM196685:WVM196715 G262221:G262251 JA262221:JA262251 SW262221:SW262251 ACS262221:ACS262251 AMO262221:AMO262251 AWK262221:AWK262251 BGG262221:BGG262251 BQC262221:BQC262251 BZY262221:BZY262251 CJU262221:CJU262251 CTQ262221:CTQ262251 DDM262221:DDM262251 DNI262221:DNI262251 DXE262221:DXE262251 EHA262221:EHA262251 EQW262221:EQW262251 FAS262221:FAS262251 FKO262221:FKO262251 FUK262221:FUK262251 GEG262221:GEG262251 GOC262221:GOC262251 GXY262221:GXY262251 HHU262221:HHU262251 HRQ262221:HRQ262251 IBM262221:IBM262251 ILI262221:ILI262251 IVE262221:IVE262251 JFA262221:JFA262251 JOW262221:JOW262251 JYS262221:JYS262251 KIO262221:KIO262251 KSK262221:KSK262251 LCG262221:LCG262251 LMC262221:LMC262251 LVY262221:LVY262251 MFU262221:MFU262251 MPQ262221:MPQ262251 MZM262221:MZM262251 NJI262221:NJI262251 NTE262221:NTE262251 ODA262221:ODA262251 OMW262221:OMW262251 OWS262221:OWS262251 PGO262221:PGO262251 PQK262221:PQK262251 QAG262221:QAG262251 QKC262221:QKC262251 QTY262221:QTY262251 RDU262221:RDU262251 RNQ262221:RNQ262251 RXM262221:RXM262251 SHI262221:SHI262251 SRE262221:SRE262251 TBA262221:TBA262251 TKW262221:TKW262251 TUS262221:TUS262251 UEO262221:UEO262251 UOK262221:UOK262251 UYG262221:UYG262251 VIC262221:VIC262251 VRY262221:VRY262251 WBU262221:WBU262251 WLQ262221:WLQ262251 WVM262221:WVM262251 G327757:G327787 JA327757:JA327787 SW327757:SW327787 ACS327757:ACS327787 AMO327757:AMO327787 AWK327757:AWK327787 BGG327757:BGG327787 BQC327757:BQC327787 BZY327757:BZY327787 CJU327757:CJU327787 CTQ327757:CTQ327787 DDM327757:DDM327787 DNI327757:DNI327787 DXE327757:DXE327787 EHA327757:EHA327787 EQW327757:EQW327787 FAS327757:FAS327787 FKO327757:FKO327787 FUK327757:FUK327787 GEG327757:GEG327787 GOC327757:GOC327787 GXY327757:GXY327787 HHU327757:HHU327787 HRQ327757:HRQ327787 IBM327757:IBM327787 ILI327757:ILI327787 IVE327757:IVE327787 JFA327757:JFA327787 JOW327757:JOW327787 JYS327757:JYS327787 KIO327757:KIO327787 KSK327757:KSK327787 LCG327757:LCG327787 LMC327757:LMC327787 LVY327757:LVY327787 MFU327757:MFU327787 MPQ327757:MPQ327787 MZM327757:MZM327787 NJI327757:NJI327787 NTE327757:NTE327787 ODA327757:ODA327787 OMW327757:OMW327787 OWS327757:OWS327787 PGO327757:PGO327787 PQK327757:PQK327787 QAG327757:QAG327787 QKC327757:QKC327787 QTY327757:QTY327787 RDU327757:RDU327787 RNQ327757:RNQ327787 RXM327757:RXM327787 SHI327757:SHI327787 SRE327757:SRE327787 TBA327757:TBA327787 TKW327757:TKW327787 TUS327757:TUS327787 UEO327757:UEO327787 UOK327757:UOK327787 UYG327757:UYG327787 VIC327757:VIC327787 VRY327757:VRY327787 WBU327757:WBU327787 WLQ327757:WLQ327787 WVM327757:WVM327787 G393293:G393323 JA393293:JA393323 SW393293:SW393323 ACS393293:ACS393323 AMO393293:AMO393323 AWK393293:AWK393323 BGG393293:BGG393323 BQC393293:BQC393323 BZY393293:BZY393323 CJU393293:CJU393323 CTQ393293:CTQ393323 DDM393293:DDM393323 DNI393293:DNI393323 DXE393293:DXE393323 EHA393293:EHA393323 EQW393293:EQW393323 FAS393293:FAS393323 FKO393293:FKO393323 FUK393293:FUK393323 GEG393293:GEG393323 GOC393293:GOC393323 GXY393293:GXY393323 HHU393293:HHU393323 HRQ393293:HRQ393323 IBM393293:IBM393323 ILI393293:ILI393323 IVE393293:IVE393323 JFA393293:JFA393323 JOW393293:JOW393323 JYS393293:JYS393323 KIO393293:KIO393323 KSK393293:KSK393323 LCG393293:LCG393323 LMC393293:LMC393323 LVY393293:LVY393323 MFU393293:MFU393323 MPQ393293:MPQ393323 MZM393293:MZM393323 NJI393293:NJI393323 NTE393293:NTE393323 ODA393293:ODA393323 OMW393293:OMW393323 OWS393293:OWS393323 PGO393293:PGO393323 PQK393293:PQK393323 QAG393293:QAG393323 QKC393293:QKC393323 QTY393293:QTY393323 RDU393293:RDU393323 RNQ393293:RNQ393323 RXM393293:RXM393323 SHI393293:SHI393323 SRE393293:SRE393323 TBA393293:TBA393323 TKW393293:TKW393323 TUS393293:TUS393323 UEO393293:UEO393323 UOK393293:UOK393323 UYG393293:UYG393323 VIC393293:VIC393323 VRY393293:VRY393323 WBU393293:WBU393323 WLQ393293:WLQ393323 WVM393293:WVM393323 G458829:G458859 JA458829:JA458859 SW458829:SW458859 ACS458829:ACS458859 AMO458829:AMO458859 AWK458829:AWK458859 BGG458829:BGG458859 BQC458829:BQC458859 BZY458829:BZY458859 CJU458829:CJU458859 CTQ458829:CTQ458859 DDM458829:DDM458859 DNI458829:DNI458859 DXE458829:DXE458859 EHA458829:EHA458859 EQW458829:EQW458859 FAS458829:FAS458859 FKO458829:FKO458859 FUK458829:FUK458859 GEG458829:GEG458859 GOC458829:GOC458859 GXY458829:GXY458859 HHU458829:HHU458859 HRQ458829:HRQ458859 IBM458829:IBM458859 ILI458829:ILI458859 IVE458829:IVE458859 JFA458829:JFA458859 JOW458829:JOW458859 JYS458829:JYS458859 KIO458829:KIO458859 KSK458829:KSK458859 LCG458829:LCG458859 LMC458829:LMC458859 LVY458829:LVY458859 MFU458829:MFU458859 MPQ458829:MPQ458859 MZM458829:MZM458859 NJI458829:NJI458859 NTE458829:NTE458859 ODA458829:ODA458859 OMW458829:OMW458859 OWS458829:OWS458859 PGO458829:PGO458859 PQK458829:PQK458859 QAG458829:QAG458859 QKC458829:QKC458859 QTY458829:QTY458859 RDU458829:RDU458859 RNQ458829:RNQ458859 RXM458829:RXM458859 SHI458829:SHI458859 SRE458829:SRE458859 TBA458829:TBA458859 TKW458829:TKW458859 TUS458829:TUS458859 UEO458829:UEO458859 UOK458829:UOK458859 UYG458829:UYG458859 VIC458829:VIC458859 VRY458829:VRY458859 WBU458829:WBU458859 WLQ458829:WLQ458859 WVM458829:WVM458859 G524365:G524395 JA524365:JA524395 SW524365:SW524395 ACS524365:ACS524395 AMO524365:AMO524395 AWK524365:AWK524395 BGG524365:BGG524395 BQC524365:BQC524395 BZY524365:BZY524395 CJU524365:CJU524395 CTQ524365:CTQ524395 DDM524365:DDM524395 DNI524365:DNI524395 DXE524365:DXE524395 EHA524365:EHA524395 EQW524365:EQW524395 FAS524365:FAS524395 FKO524365:FKO524395 FUK524365:FUK524395 GEG524365:GEG524395 GOC524365:GOC524395 GXY524365:GXY524395 HHU524365:HHU524395 HRQ524365:HRQ524395 IBM524365:IBM524395 ILI524365:ILI524395 IVE524365:IVE524395 JFA524365:JFA524395 JOW524365:JOW524395 JYS524365:JYS524395 KIO524365:KIO524395 KSK524365:KSK524395 LCG524365:LCG524395 LMC524365:LMC524395 LVY524365:LVY524395 MFU524365:MFU524395 MPQ524365:MPQ524395 MZM524365:MZM524395 NJI524365:NJI524395 NTE524365:NTE524395 ODA524365:ODA524395 OMW524365:OMW524395 OWS524365:OWS524395 PGO524365:PGO524395 PQK524365:PQK524395 QAG524365:QAG524395 QKC524365:QKC524395 QTY524365:QTY524395 RDU524365:RDU524395 RNQ524365:RNQ524395 RXM524365:RXM524395 SHI524365:SHI524395 SRE524365:SRE524395 TBA524365:TBA524395 TKW524365:TKW524395 TUS524365:TUS524395 UEO524365:UEO524395 UOK524365:UOK524395 UYG524365:UYG524395 VIC524365:VIC524395 VRY524365:VRY524395 WBU524365:WBU524395 WLQ524365:WLQ524395 WVM524365:WVM524395 G589901:G589931 JA589901:JA589931 SW589901:SW589931 ACS589901:ACS589931 AMO589901:AMO589931 AWK589901:AWK589931 BGG589901:BGG589931 BQC589901:BQC589931 BZY589901:BZY589931 CJU589901:CJU589931 CTQ589901:CTQ589931 DDM589901:DDM589931 DNI589901:DNI589931 DXE589901:DXE589931 EHA589901:EHA589931 EQW589901:EQW589931 FAS589901:FAS589931 FKO589901:FKO589931 FUK589901:FUK589931 GEG589901:GEG589931 GOC589901:GOC589931 GXY589901:GXY589931 HHU589901:HHU589931 HRQ589901:HRQ589931 IBM589901:IBM589931 ILI589901:ILI589931 IVE589901:IVE589931 JFA589901:JFA589931 JOW589901:JOW589931 JYS589901:JYS589931 KIO589901:KIO589931 KSK589901:KSK589931 LCG589901:LCG589931 LMC589901:LMC589931 LVY589901:LVY589931 MFU589901:MFU589931 MPQ589901:MPQ589931 MZM589901:MZM589931 NJI589901:NJI589931 NTE589901:NTE589931 ODA589901:ODA589931 OMW589901:OMW589931 OWS589901:OWS589931 PGO589901:PGO589931 PQK589901:PQK589931 QAG589901:QAG589931 QKC589901:QKC589931 QTY589901:QTY589931 RDU589901:RDU589931 RNQ589901:RNQ589931 RXM589901:RXM589931 SHI589901:SHI589931 SRE589901:SRE589931 TBA589901:TBA589931 TKW589901:TKW589931 TUS589901:TUS589931 UEO589901:UEO589931 UOK589901:UOK589931 UYG589901:UYG589931 VIC589901:VIC589931 VRY589901:VRY589931 WBU589901:WBU589931 WLQ589901:WLQ589931 WVM589901:WVM589931 G655437:G655467 JA655437:JA655467 SW655437:SW655467 ACS655437:ACS655467 AMO655437:AMO655467 AWK655437:AWK655467 BGG655437:BGG655467 BQC655437:BQC655467 BZY655437:BZY655467 CJU655437:CJU655467 CTQ655437:CTQ655467 DDM655437:DDM655467 DNI655437:DNI655467 DXE655437:DXE655467 EHA655437:EHA655467 EQW655437:EQW655467 FAS655437:FAS655467 FKO655437:FKO655467 FUK655437:FUK655467 GEG655437:GEG655467 GOC655437:GOC655467 GXY655437:GXY655467 HHU655437:HHU655467 HRQ655437:HRQ655467 IBM655437:IBM655467 ILI655437:ILI655467 IVE655437:IVE655467 JFA655437:JFA655467 JOW655437:JOW655467 JYS655437:JYS655467 KIO655437:KIO655467 KSK655437:KSK655467 LCG655437:LCG655467 LMC655437:LMC655467 LVY655437:LVY655467 MFU655437:MFU655467 MPQ655437:MPQ655467 MZM655437:MZM655467 NJI655437:NJI655467 NTE655437:NTE655467 ODA655437:ODA655467 OMW655437:OMW655467 OWS655437:OWS655467 PGO655437:PGO655467 PQK655437:PQK655467 QAG655437:QAG655467 QKC655437:QKC655467 QTY655437:QTY655467 RDU655437:RDU655467 RNQ655437:RNQ655467 RXM655437:RXM655467 SHI655437:SHI655467 SRE655437:SRE655467 TBA655437:TBA655467 TKW655437:TKW655467 TUS655437:TUS655467 UEO655437:UEO655467 UOK655437:UOK655467 UYG655437:UYG655467 VIC655437:VIC655467 VRY655437:VRY655467 WBU655437:WBU655467 WLQ655437:WLQ655467 WVM655437:WVM655467 G720973:G721003 JA720973:JA721003 SW720973:SW721003 ACS720973:ACS721003 AMO720973:AMO721003 AWK720973:AWK721003 BGG720973:BGG721003 BQC720973:BQC721003 BZY720973:BZY721003 CJU720973:CJU721003 CTQ720973:CTQ721003 DDM720973:DDM721003 DNI720973:DNI721003 DXE720973:DXE721003 EHA720973:EHA721003 EQW720973:EQW721003 FAS720973:FAS721003 FKO720973:FKO721003 FUK720973:FUK721003 GEG720973:GEG721003 GOC720973:GOC721003 GXY720973:GXY721003 HHU720973:HHU721003 HRQ720973:HRQ721003 IBM720973:IBM721003 ILI720973:ILI721003 IVE720973:IVE721003 JFA720973:JFA721003 JOW720973:JOW721003 JYS720973:JYS721003 KIO720973:KIO721003 KSK720973:KSK721003 LCG720973:LCG721003 LMC720973:LMC721003 LVY720973:LVY721003 MFU720973:MFU721003 MPQ720973:MPQ721003 MZM720973:MZM721003 NJI720973:NJI721003 NTE720973:NTE721003 ODA720973:ODA721003 OMW720973:OMW721003 OWS720973:OWS721003 PGO720973:PGO721003 PQK720973:PQK721003 QAG720973:QAG721003 QKC720973:QKC721003 QTY720973:QTY721003 RDU720973:RDU721003 RNQ720973:RNQ721003 RXM720973:RXM721003 SHI720973:SHI721003 SRE720973:SRE721003 TBA720973:TBA721003 TKW720973:TKW721003 TUS720973:TUS721003 UEO720973:UEO721003 UOK720973:UOK721003 UYG720973:UYG721003 VIC720973:VIC721003 VRY720973:VRY721003 WBU720973:WBU721003 WLQ720973:WLQ721003 WVM720973:WVM721003 G786509:G786539 JA786509:JA786539 SW786509:SW786539 ACS786509:ACS786539 AMO786509:AMO786539 AWK786509:AWK786539 BGG786509:BGG786539 BQC786509:BQC786539 BZY786509:BZY786539 CJU786509:CJU786539 CTQ786509:CTQ786539 DDM786509:DDM786539 DNI786509:DNI786539 DXE786509:DXE786539 EHA786509:EHA786539 EQW786509:EQW786539 FAS786509:FAS786539 FKO786509:FKO786539 FUK786509:FUK786539 GEG786509:GEG786539 GOC786509:GOC786539 GXY786509:GXY786539 HHU786509:HHU786539 HRQ786509:HRQ786539 IBM786509:IBM786539 ILI786509:ILI786539 IVE786509:IVE786539 JFA786509:JFA786539 JOW786509:JOW786539 JYS786509:JYS786539 KIO786509:KIO786539 KSK786509:KSK786539 LCG786509:LCG786539 LMC786509:LMC786539 LVY786509:LVY786539 MFU786509:MFU786539 MPQ786509:MPQ786539 MZM786509:MZM786539 NJI786509:NJI786539 NTE786509:NTE786539 ODA786509:ODA786539 OMW786509:OMW786539 OWS786509:OWS786539 PGO786509:PGO786539 PQK786509:PQK786539 QAG786509:QAG786539 QKC786509:QKC786539 QTY786509:QTY786539 RDU786509:RDU786539 RNQ786509:RNQ786539 RXM786509:RXM786539 SHI786509:SHI786539 SRE786509:SRE786539 TBA786509:TBA786539 TKW786509:TKW786539 TUS786509:TUS786539 UEO786509:UEO786539 UOK786509:UOK786539 UYG786509:UYG786539 VIC786509:VIC786539 VRY786509:VRY786539 WBU786509:WBU786539 WLQ786509:WLQ786539 WVM786509:WVM786539 G852045:G852075 JA852045:JA852075 SW852045:SW852075 ACS852045:ACS852075 AMO852045:AMO852075 AWK852045:AWK852075 BGG852045:BGG852075 BQC852045:BQC852075 BZY852045:BZY852075 CJU852045:CJU852075 CTQ852045:CTQ852075 DDM852045:DDM852075 DNI852045:DNI852075 DXE852045:DXE852075 EHA852045:EHA852075 EQW852045:EQW852075 FAS852045:FAS852075 FKO852045:FKO852075 FUK852045:FUK852075 GEG852045:GEG852075 GOC852045:GOC852075 GXY852045:GXY852075 HHU852045:HHU852075 HRQ852045:HRQ852075 IBM852045:IBM852075 ILI852045:ILI852075 IVE852045:IVE852075 JFA852045:JFA852075 JOW852045:JOW852075 JYS852045:JYS852075 KIO852045:KIO852075 KSK852045:KSK852075 LCG852045:LCG852075 LMC852045:LMC852075 LVY852045:LVY852075 MFU852045:MFU852075 MPQ852045:MPQ852075 MZM852045:MZM852075 NJI852045:NJI852075 NTE852045:NTE852075 ODA852045:ODA852075 OMW852045:OMW852075 OWS852045:OWS852075 PGO852045:PGO852075 PQK852045:PQK852075 QAG852045:QAG852075 QKC852045:QKC852075 QTY852045:QTY852075 RDU852045:RDU852075 RNQ852045:RNQ852075 RXM852045:RXM852075 SHI852045:SHI852075 SRE852045:SRE852075 TBA852045:TBA852075 TKW852045:TKW852075 TUS852045:TUS852075 UEO852045:UEO852075 UOK852045:UOK852075 UYG852045:UYG852075 VIC852045:VIC852075 VRY852045:VRY852075 WBU852045:WBU852075 WLQ852045:WLQ852075 WVM852045:WVM852075 G917581:G917611 JA917581:JA917611 SW917581:SW917611 ACS917581:ACS917611 AMO917581:AMO917611 AWK917581:AWK917611 BGG917581:BGG917611 BQC917581:BQC917611 BZY917581:BZY917611 CJU917581:CJU917611 CTQ917581:CTQ917611 DDM917581:DDM917611 DNI917581:DNI917611 DXE917581:DXE917611 EHA917581:EHA917611 EQW917581:EQW917611 FAS917581:FAS917611 FKO917581:FKO917611 FUK917581:FUK917611 GEG917581:GEG917611 GOC917581:GOC917611 GXY917581:GXY917611 HHU917581:HHU917611 HRQ917581:HRQ917611 IBM917581:IBM917611 ILI917581:ILI917611 IVE917581:IVE917611 JFA917581:JFA917611 JOW917581:JOW917611 JYS917581:JYS917611 KIO917581:KIO917611 KSK917581:KSK917611 LCG917581:LCG917611 LMC917581:LMC917611 LVY917581:LVY917611 MFU917581:MFU917611 MPQ917581:MPQ917611 MZM917581:MZM917611 NJI917581:NJI917611 NTE917581:NTE917611 ODA917581:ODA917611 OMW917581:OMW917611 OWS917581:OWS917611 PGO917581:PGO917611 PQK917581:PQK917611 QAG917581:QAG917611 QKC917581:QKC917611 QTY917581:QTY917611 RDU917581:RDU917611 RNQ917581:RNQ917611 RXM917581:RXM917611 SHI917581:SHI917611 SRE917581:SRE917611 TBA917581:TBA917611 TKW917581:TKW917611 TUS917581:TUS917611 UEO917581:UEO917611 UOK917581:UOK917611 UYG917581:UYG917611 VIC917581:VIC917611 VRY917581:VRY917611 WBU917581:WBU917611 WLQ917581:WLQ917611 WVM917581:WVM917611 G983117:G983147 JA983117:JA983147 SW983117:SW983147 ACS983117:ACS983147 AMO983117:AMO983147 AWK983117:AWK983147 BGG983117:BGG983147 BQC983117:BQC983147 BZY983117:BZY983147 CJU983117:CJU983147 CTQ983117:CTQ983147 DDM983117:DDM983147 DNI983117:DNI983147 DXE983117:DXE983147 EHA983117:EHA983147 EQW983117:EQW983147 FAS983117:FAS983147 FKO983117:FKO983147 FUK983117:FUK983147 GEG983117:GEG983147 GOC983117:GOC983147 GXY983117:GXY983147 HHU983117:HHU983147 HRQ983117:HRQ983147 IBM983117:IBM983147 ILI983117:ILI983147 IVE983117:IVE983147 JFA983117:JFA983147 JOW983117:JOW983147 JYS983117:JYS983147 KIO983117:KIO983147 KSK983117:KSK983147 LCG983117:LCG983147 LMC983117:LMC983147 LVY983117:LVY983147 MFU983117:MFU983147 MPQ983117:MPQ983147 MZM983117:MZM983147 NJI983117:NJI983147 NTE983117:NTE983147 ODA983117:ODA983147 OMW983117:OMW983147 OWS983117:OWS983147 PGO983117:PGO983147 PQK983117:PQK983147 QAG983117:QAG983147 QKC983117:QKC983147 QTY983117:QTY983147 RDU983117:RDU983147 RNQ983117:RNQ983147 RXM983117:RXM983147 SHI983117:SHI983147 SRE983117:SRE983147 TBA983117:TBA983147 TKW983117:TKW983147 TUS983117:TUS983147 UEO983117:UEO983147 UOK983117:UOK983147 UYG983117:UYG983147 VIC983117:VIC983147 VRY983117:VRY983147 WBU983117:WBU983147 WLQ983117:WLQ983147" xr:uid="{00000000-0002-0000-0D00-000006000000}">
      <formula1>$CA$3296:$CA$3308</formula1>
    </dataValidation>
    <dataValidation type="list" showInputMessage="1" showErrorMessage="1" sqref="G8:G31 G95:G125 G33:G93" xr:uid="{00000000-0002-0000-0D00-000007000000}">
      <formula1>$CA$3293:$CA$3305</formula1>
    </dataValidation>
    <dataValidation type="list" allowBlank="1" showInputMessage="1" showErrorMessage="1" sqref="G127:G205 G248:G1110 G236:G246 G230:G234 G220:G228 G207:G218" xr:uid="{00000000-0002-0000-0D00-000008000000}">
      <formula1>$CA$3293:$CA$3305</formula1>
    </dataValidation>
  </dataValidations>
  <pageMargins left="0.7" right="0.7" top="0.75" bottom="0.75" header="0.3" footer="0.3"/>
  <extLst>
    <ext xmlns:x14="http://schemas.microsoft.com/office/spreadsheetml/2009/9/main" uri="{CCE6A557-97BC-4b89-ADB6-D9C93CAAB3DF}">
      <x14:dataValidations xmlns:xm="http://schemas.microsoft.com/office/excel/2006/main" disablePrompts="1" count="1">
        <x14:dataValidation type="list" showInputMessage="1" showErrorMessage="1" xr:uid="{00000000-0002-0000-0D00-000009000000}">
          <x14:formula1>
            <xm:f>$CA$3292:$CA$3304</xm:f>
          </x14:formula1>
          <xm:sqref>JA94 SW94 ACS94 AMO94 AWK94 BGG94 BQC94 BZY94 CJU94 CTQ94 DDM94 DNI94 DXE94 EHA94 EQW94 FAS94 FKO94 FUK94 GEG94 GOC94 GXY94 HHU94 HRQ94 IBM94 ILI94 IVE94 JFA94 JOW94 JYS94 KIO94 KSK94 LCG94 LMC94 LVY94 MFU94 MPQ94 MZM94 NJI94 NTE94 ODA94 OMW94 OWS94 PGO94 PQK94 QAG94 QKC94 QTY94 RDU94 RNQ94 RXM94 SHI94 SRE94 TBA94 TKW94 TUS94 UEO94 UOK94 UYG94 VIC94 VRY94 WBU94 WLQ94 WVM94 G65612 JA65612 SW65612 ACS65612 AMO65612 AWK65612 BGG65612 BQC65612 BZY65612 CJU65612 CTQ65612 DDM65612 DNI65612 DXE65612 EHA65612 EQW65612 FAS65612 FKO65612 FUK65612 GEG65612 GOC65612 GXY65612 HHU65612 HRQ65612 IBM65612 ILI65612 IVE65612 JFA65612 JOW65612 JYS65612 KIO65612 KSK65612 LCG65612 LMC65612 LVY65612 MFU65612 MPQ65612 MZM65612 NJI65612 NTE65612 ODA65612 OMW65612 OWS65612 PGO65612 PQK65612 QAG65612 QKC65612 QTY65612 RDU65612 RNQ65612 RXM65612 SHI65612 SRE65612 TBA65612 TKW65612 TUS65612 UEO65612 UOK65612 UYG65612 VIC65612 VRY65612 WBU65612 WLQ65612 WVM65612 G131148 JA131148 SW131148 ACS131148 AMO131148 AWK131148 BGG131148 BQC131148 BZY131148 CJU131148 CTQ131148 DDM131148 DNI131148 DXE131148 EHA131148 EQW131148 FAS131148 FKO131148 FUK131148 GEG131148 GOC131148 GXY131148 HHU131148 HRQ131148 IBM131148 ILI131148 IVE131148 JFA131148 JOW131148 JYS131148 KIO131148 KSK131148 LCG131148 LMC131148 LVY131148 MFU131148 MPQ131148 MZM131148 NJI131148 NTE131148 ODA131148 OMW131148 OWS131148 PGO131148 PQK131148 QAG131148 QKC131148 QTY131148 RDU131148 RNQ131148 RXM131148 SHI131148 SRE131148 TBA131148 TKW131148 TUS131148 UEO131148 UOK131148 UYG131148 VIC131148 VRY131148 WBU131148 WLQ131148 WVM131148 G196684 JA196684 SW196684 ACS196684 AMO196684 AWK196684 BGG196684 BQC196684 BZY196684 CJU196684 CTQ196684 DDM196684 DNI196684 DXE196684 EHA196684 EQW196684 FAS196684 FKO196684 FUK196684 GEG196684 GOC196684 GXY196684 HHU196684 HRQ196684 IBM196684 ILI196684 IVE196684 JFA196684 JOW196684 JYS196684 KIO196684 KSK196684 LCG196684 LMC196684 LVY196684 MFU196684 MPQ196684 MZM196684 NJI196684 NTE196684 ODA196684 OMW196684 OWS196684 PGO196684 PQK196684 QAG196684 QKC196684 QTY196684 RDU196684 RNQ196684 RXM196684 SHI196684 SRE196684 TBA196684 TKW196684 TUS196684 UEO196684 UOK196684 UYG196684 VIC196684 VRY196684 WBU196684 WLQ196684 WVM196684 G262220 JA262220 SW262220 ACS262220 AMO262220 AWK262220 BGG262220 BQC262220 BZY262220 CJU262220 CTQ262220 DDM262220 DNI262220 DXE262220 EHA262220 EQW262220 FAS262220 FKO262220 FUK262220 GEG262220 GOC262220 GXY262220 HHU262220 HRQ262220 IBM262220 ILI262220 IVE262220 JFA262220 JOW262220 JYS262220 KIO262220 KSK262220 LCG262220 LMC262220 LVY262220 MFU262220 MPQ262220 MZM262220 NJI262220 NTE262220 ODA262220 OMW262220 OWS262220 PGO262220 PQK262220 QAG262220 QKC262220 QTY262220 RDU262220 RNQ262220 RXM262220 SHI262220 SRE262220 TBA262220 TKW262220 TUS262220 UEO262220 UOK262220 UYG262220 VIC262220 VRY262220 WBU262220 WLQ262220 WVM262220 G327756 JA327756 SW327756 ACS327756 AMO327756 AWK327756 BGG327756 BQC327756 BZY327756 CJU327756 CTQ327756 DDM327756 DNI327756 DXE327756 EHA327756 EQW327756 FAS327756 FKO327756 FUK327756 GEG327756 GOC327756 GXY327756 HHU327756 HRQ327756 IBM327756 ILI327756 IVE327756 JFA327756 JOW327756 JYS327756 KIO327756 KSK327756 LCG327756 LMC327756 LVY327756 MFU327756 MPQ327756 MZM327756 NJI327756 NTE327756 ODA327756 OMW327756 OWS327756 PGO327756 PQK327756 QAG327756 QKC327756 QTY327756 RDU327756 RNQ327756 RXM327756 SHI327756 SRE327756 TBA327756 TKW327756 TUS327756 UEO327756 UOK327756 UYG327756 VIC327756 VRY327756 WBU327756 WLQ327756 WVM327756 G393292 JA393292 SW393292 ACS393292 AMO393292 AWK393292 BGG393292 BQC393292 BZY393292 CJU393292 CTQ393292 DDM393292 DNI393292 DXE393292 EHA393292 EQW393292 FAS393292 FKO393292 FUK393292 GEG393292 GOC393292 GXY393292 HHU393292 HRQ393292 IBM393292 ILI393292 IVE393292 JFA393292 JOW393292 JYS393292 KIO393292 KSK393292 LCG393292 LMC393292 LVY393292 MFU393292 MPQ393292 MZM393292 NJI393292 NTE393292 ODA393292 OMW393292 OWS393292 PGO393292 PQK393292 QAG393292 QKC393292 QTY393292 RDU393292 RNQ393292 RXM393292 SHI393292 SRE393292 TBA393292 TKW393292 TUS393292 UEO393292 UOK393292 UYG393292 VIC393292 VRY393292 WBU393292 WLQ393292 WVM393292 G458828 JA458828 SW458828 ACS458828 AMO458828 AWK458828 BGG458828 BQC458828 BZY458828 CJU458828 CTQ458828 DDM458828 DNI458828 DXE458828 EHA458828 EQW458828 FAS458828 FKO458828 FUK458828 GEG458828 GOC458828 GXY458828 HHU458828 HRQ458828 IBM458828 ILI458828 IVE458828 JFA458828 JOW458828 JYS458828 KIO458828 KSK458828 LCG458828 LMC458828 LVY458828 MFU458828 MPQ458828 MZM458828 NJI458828 NTE458828 ODA458828 OMW458828 OWS458828 PGO458828 PQK458828 QAG458828 QKC458828 QTY458828 RDU458828 RNQ458828 RXM458828 SHI458828 SRE458828 TBA458828 TKW458828 TUS458828 UEO458828 UOK458828 UYG458828 VIC458828 VRY458828 WBU458828 WLQ458828 WVM458828 G524364 JA524364 SW524364 ACS524364 AMO524364 AWK524364 BGG524364 BQC524364 BZY524364 CJU524364 CTQ524364 DDM524364 DNI524364 DXE524364 EHA524364 EQW524364 FAS524364 FKO524364 FUK524364 GEG524364 GOC524364 GXY524364 HHU524364 HRQ524364 IBM524364 ILI524364 IVE524364 JFA524364 JOW524364 JYS524364 KIO524364 KSK524364 LCG524364 LMC524364 LVY524364 MFU524364 MPQ524364 MZM524364 NJI524364 NTE524364 ODA524364 OMW524364 OWS524364 PGO524364 PQK524364 QAG524364 QKC524364 QTY524364 RDU524364 RNQ524364 RXM524364 SHI524364 SRE524364 TBA524364 TKW524364 TUS524364 UEO524364 UOK524364 UYG524364 VIC524364 VRY524364 WBU524364 WLQ524364 WVM524364 G589900 JA589900 SW589900 ACS589900 AMO589900 AWK589900 BGG589900 BQC589900 BZY589900 CJU589900 CTQ589900 DDM589900 DNI589900 DXE589900 EHA589900 EQW589900 FAS589900 FKO589900 FUK589900 GEG589900 GOC589900 GXY589900 HHU589900 HRQ589900 IBM589900 ILI589900 IVE589900 JFA589900 JOW589900 JYS589900 KIO589900 KSK589900 LCG589900 LMC589900 LVY589900 MFU589900 MPQ589900 MZM589900 NJI589900 NTE589900 ODA589900 OMW589900 OWS589900 PGO589900 PQK589900 QAG589900 QKC589900 QTY589900 RDU589900 RNQ589900 RXM589900 SHI589900 SRE589900 TBA589900 TKW589900 TUS589900 UEO589900 UOK589900 UYG589900 VIC589900 VRY589900 WBU589900 WLQ589900 WVM589900 G655436 JA655436 SW655436 ACS655436 AMO655436 AWK655436 BGG655436 BQC655436 BZY655436 CJU655436 CTQ655436 DDM655436 DNI655436 DXE655436 EHA655436 EQW655436 FAS655436 FKO655436 FUK655436 GEG655436 GOC655436 GXY655436 HHU655436 HRQ655436 IBM655436 ILI655436 IVE655436 JFA655436 JOW655436 JYS655436 KIO655436 KSK655436 LCG655436 LMC655436 LVY655436 MFU655436 MPQ655436 MZM655436 NJI655436 NTE655436 ODA655436 OMW655436 OWS655436 PGO655436 PQK655436 QAG655436 QKC655436 QTY655436 RDU655436 RNQ655436 RXM655436 SHI655436 SRE655436 TBA655436 TKW655436 TUS655436 UEO655436 UOK655436 UYG655436 VIC655436 VRY655436 WBU655436 WLQ655436 WVM655436 G720972 JA720972 SW720972 ACS720972 AMO720972 AWK720972 BGG720972 BQC720972 BZY720972 CJU720972 CTQ720972 DDM720972 DNI720972 DXE720972 EHA720972 EQW720972 FAS720972 FKO720972 FUK720972 GEG720972 GOC720972 GXY720972 HHU720972 HRQ720972 IBM720972 ILI720972 IVE720972 JFA720972 JOW720972 JYS720972 KIO720972 KSK720972 LCG720972 LMC720972 LVY720972 MFU720972 MPQ720972 MZM720972 NJI720972 NTE720972 ODA720972 OMW720972 OWS720972 PGO720972 PQK720972 QAG720972 QKC720972 QTY720972 RDU720972 RNQ720972 RXM720972 SHI720972 SRE720972 TBA720972 TKW720972 TUS720972 UEO720972 UOK720972 UYG720972 VIC720972 VRY720972 WBU720972 WLQ720972 WVM720972 G786508 JA786508 SW786508 ACS786508 AMO786508 AWK786508 BGG786508 BQC786508 BZY786508 CJU786508 CTQ786508 DDM786508 DNI786508 DXE786508 EHA786508 EQW786508 FAS786508 FKO786508 FUK786508 GEG786508 GOC786508 GXY786508 HHU786508 HRQ786508 IBM786508 ILI786508 IVE786508 JFA786508 JOW786508 JYS786508 KIO786508 KSK786508 LCG786508 LMC786508 LVY786508 MFU786508 MPQ786508 MZM786508 NJI786508 NTE786508 ODA786508 OMW786508 OWS786508 PGO786508 PQK786508 QAG786508 QKC786508 QTY786508 RDU786508 RNQ786508 RXM786508 SHI786508 SRE786508 TBA786508 TKW786508 TUS786508 UEO786508 UOK786508 UYG786508 VIC786508 VRY786508 WBU786508 WLQ786508 WVM786508 G852044 JA852044 SW852044 ACS852044 AMO852044 AWK852044 BGG852044 BQC852044 BZY852044 CJU852044 CTQ852044 DDM852044 DNI852044 DXE852044 EHA852044 EQW852044 FAS852044 FKO852044 FUK852044 GEG852044 GOC852044 GXY852044 HHU852044 HRQ852044 IBM852044 ILI852044 IVE852044 JFA852044 JOW852044 JYS852044 KIO852044 KSK852044 LCG852044 LMC852044 LVY852044 MFU852044 MPQ852044 MZM852044 NJI852044 NTE852044 ODA852044 OMW852044 OWS852044 PGO852044 PQK852044 QAG852044 QKC852044 QTY852044 RDU852044 RNQ852044 RXM852044 SHI852044 SRE852044 TBA852044 TKW852044 TUS852044 UEO852044 UOK852044 UYG852044 VIC852044 VRY852044 WBU852044 WLQ852044 WVM852044 G917580 JA917580 SW917580 ACS917580 AMO917580 AWK917580 BGG917580 BQC917580 BZY917580 CJU917580 CTQ917580 DDM917580 DNI917580 DXE917580 EHA917580 EQW917580 FAS917580 FKO917580 FUK917580 GEG917580 GOC917580 GXY917580 HHU917580 HRQ917580 IBM917580 ILI917580 IVE917580 JFA917580 JOW917580 JYS917580 KIO917580 KSK917580 LCG917580 LMC917580 LVY917580 MFU917580 MPQ917580 MZM917580 NJI917580 NTE917580 ODA917580 OMW917580 OWS917580 PGO917580 PQK917580 QAG917580 QKC917580 QTY917580 RDU917580 RNQ917580 RXM917580 SHI917580 SRE917580 TBA917580 TKW917580 TUS917580 UEO917580 UOK917580 UYG917580 VIC917580 VRY917580 WBU917580 WLQ917580 WVM917580 G983116 JA983116 SW983116 ACS983116 AMO983116 AWK983116 BGG983116 BQC983116 BZY983116 CJU983116 CTQ983116 DDM983116 DNI983116 DXE983116 EHA983116 EQW983116 FAS983116 FKO983116 FUK983116 GEG983116 GOC983116 GXY983116 HHU983116 HRQ983116 IBM983116 ILI983116 IVE983116 JFA983116 JOW983116 JYS983116 KIO983116 KSK983116 LCG983116 LMC983116 LVY983116 MFU983116 MPQ983116 MZM983116 NJI983116 NTE983116 ODA983116 OMW983116 OWS983116 PGO983116 PQK983116 QAG983116 QKC983116 QTY983116 RDU983116 RNQ983116 RXM983116 SHI983116 SRE983116 TBA983116 TKW983116 TUS983116 UEO983116 UOK983116 UYG983116 VIC983116 VRY983116 WBU983116 WLQ983116 WVM983116 UOK126 G65770:G65780 JA65770:JA65780 SW65770:SW65780 ACS65770:ACS65780 AMO65770:AMO65780 AWK65770:AWK65780 BGG65770:BGG65780 BQC65770:BQC65780 BZY65770:BZY65780 CJU65770:CJU65780 CTQ65770:CTQ65780 DDM65770:DDM65780 DNI65770:DNI65780 DXE65770:DXE65780 EHA65770:EHA65780 EQW65770:EQW65780 FAS65770:FAS65780 FKO65770:FKO65780 FUK65770:FUK65780 GEG65770:GEG65780 GOC65770:GOC65780 GXY65770:GXY65780 HHU65770:HHU65780 HRQ65770:HRQ65780 IBM65770:IBM65780 ILI65770:ILI65780 IVE65770:IVE65780 JFA65770:JFA65780 JOW65770:JOW65780 JYS65770:JYS65780 KIO65770:KIO65780 KSK65770:KSK65780 LCG65770:LCG65780 LMC65770:LMC65780 LVY65770:LVY65780 MFU65770:MFU65780 MPQ65770:MPQ65780 MZM65770:MZM65780 NJI65770:NJI65780 NTE65770:NTE65780 ODA65770:ODA65780 OMW65770:OMW65780 OWS65770:OWS65780 PGO65770:PGO65780 PQK65770:PQK65780 QAG65770:QAG65780 QKC65770:QKC65780 QTY65770:QTY65780 RDU65770:RDU65780 RNQ65770:RNQ65780 RXM65770:RXM65780 SHI65770:SHI65780 SRE65770:SRE65780 TBA65770:TBA65780 TKW65770:TKW65780 TUS65770:TUS65780 UEO65770:UEO65780 UOK65770:UOK65780 UYG65770:UYG65780 VIC65770:VIC65780 VRY65770:VRY65780 WBU65770:WBU65780 WLQ65770:WLQ65780 WVM65770:WVM65780 G131306:G131316 JA131306:JA131316 SW131306:SW131316 ACS131306:ACS131316 AMO131306:AMO131316 AWK131306:AWK131316 BGG131306:BGG131316 BQC131306:BQC131316 BZY131306:BZY131316 CJU131306:CJU131316 CTQ131306:CTQ131316 DDM131306:DDM131316 DNI131306:DNI131316 DXE131306:DXE131316 EHA131306:EHA131316 EQW131306:EQW131316 FAS131306:FAS131316 FKO131306:FKO131316 FUK131306:FUK131316 GEG131306:GEG131316 GOC131306:GOC131316 GXY131306:GXY131316 HHU131306:HHU131316 HRQ131306:HRQ131316 IBM131306:IBM131316 ILI131306:ILI131316 IVE131306:IVE131316 JFA131306:JFA131316 JOW131306:JOW131316 JYS131306:JYS131316 KIO131306:KIO131316 KSK131306:KSK131316 LCG131306:LCG131316 LMC131306:LMC131316 LVY131306:LVY131316 MFU131306:MFU131316 MPQ131306:MPQ131316 MZM131306:MZM131316 NJI131306:NJI131316 NTE131306:NTE131316 ODA131306:ODA131316 OMW131306:OMW131316 OWS131306:OWS131316 PGO131306:PGO131316 PQK131306:PQK131316 QAG131306:QAG131316 QKC131306:QKC131316 QTY131306:QTY131316 RDU131306:RDU131316 RNQ131306:RNQ131316 RXM131306:RXM131316 SHI131306:SHI131316 SRE131306:SRE131316 TBA131306:TBA131316 TKW131306:TKW131316 TUS131306:TUS131316 UEO131306:UEO131316 UOK131306:UOK131316 UYG131306:UYG131316 VIC131306:VIC131316 VRY131306:VRY131316 WBU131306:WBU131316 WLQ131306:WLQ131316 WVM131306:WVM131316 G196842:G196852 JA196842:JA196852 SW196842:SW196852 ACS196842:ACS196852 AMO196842:AMO196852 AWK196842:AWK196852 BGG196842:BGG196852 BQC196842:BQC196852 BZY196842:BZY196852 CJU196842:CJU196852 CTQ196842:CTQ196852 DDM196842:DDM196852 DNI196842:DNI196852 DXE196842:DXE196852 EHA196842:EHA196852 EQW196842:EQW196852 FAS196842:FAS196852 FKO196842:FKO196852 FUK196842:FUK196852 GEG196842:GEG196852 GOC196842:GOC196852 GXY196842:GXY196852 HHU196842:HHU196852 HRQ196842:HRQ196852 IBM196842:IBM196852 ILI196842:ILI196852 IVE196842:IVE196852 JFA196842:JFA196852 JOW196842:JOW196852 JYS196842:JYS196852 KIO196842:KIO196852 KSK196842:KSK196852 LCG196842:LCG196852 LMC196842:LMC196852 LVY196842:LVY196852 MFU196842:MFU196852 MPQ196842:MPQ196852 MZM196842:MZM196852 NJI196842:NJI196852 NTE196842:NTE196852 ODA196842:ODA196852 OMW196842:OMW196852 OWS196842:OWS196852 PGO196842:PGO196852 PQK196842:PQK196852 QAG196842:QAG196852 QKC196842:QKC196852 QTY196842:QTY196852 RDU196842:RDU196852 RNQ196842:RNQ196852 RXM196842:RXM196852 SHI196842:SHI196852 SRE196842:SRE196852 TBA196842:TBA196852 TKW196842:TKW196852 TUS196842:TUS196852 UEO196842:UEO196852 UOK196842:UOK196852 UYG196842:UYG196852 VIC196842:VIC196852 VRY196842:VRY196852 WBU196842:WBU196852 WLQ196842:WLQ196852 WVM196842:WVM196852 G262378:G262388 JA262378:JA262388 SW262378:SW262388 ACS262378:ACS262388 AMO262378:AMO262388 AWK262378:AWK262388 BGG262378:BGG262388 BQC262378:BQC262388 BZY262378:BZY262388 CJU262378:CJU262388 CTQ262378:CTQ262388 DDM262378:DDM262388 DNI262378:DNI262388 DXE262378:DXE262388 EHA262378:EHA262388 EQW262378:EQW262388 FAS262378:FAS262388 FKO262378:FKO262388 FUK262378:FUK262388 GEG262378:GEG262388 GOC262378:GOC262388 GXY262378:GXY262388 HHU262378:HHU262388 HRQ262378:HRQ262388 IBM262378:IBM262388 ILI262378:ILI262388 IVE262378:IVE262388 JFA262378:JFA262388 JOW262378:JOW262388 JYS262378:JYS262388 KIO262378:KIO262388 KSK262378:KSK262388 LCG262378:LCG262388 LMC262378:LMC262388 LVY262378:LVY262388 MFU262378:MFU262388 MPQ262378:MPQ262388 MZM262378:MZM262388 NJI262378:NJI262388 NTE262378:NTE262388 ODA262378:ODA262388 OMW262378:OMW262388 OWS262378:OWS262388 PGO262378:PGO262388 PQK262378:PQK262388 QAG262378:QAG262388 QKC262378:QKC262388 QTY262378:QTY262388 RDU262378:RDU262388 RNQ262378:RNQ262388 RXM262378:RXM262388 SHI262378:SHI262388 SRE262378:SRE262388 TBA262378:TBA262388 TKW262378:TKW262388 TUS262378:TUS262388 UEO262378:UEO262388 UOK262378:UOK262388 UYG262378:UYG262388 VIC262378:VIC262388 VRY262378:VRY262388 WBU262378:WBU262388 WLQ262378:WLQ262388 WVM262378:WVM262388 G327914:G327924 JA327914:JA327924 SW327914:SW327924 ACS327914:ACS327924 AMO327914:AMO327924 AWK327914:AWK327924 BGG327914:BGG327924 BQC327914:BQC327924 BZY327914:BZY327924 CJU327914:CJU327924 CTQ327914:CTQ327924 DDM327914:DDM327924 DNI327914:DNI327924 DXE327914:DXE327924 EHA327914:EHA327924 EQW327914:EQW327924 FAS327914:FAS327924 FKO327914:FKO327924 FUK327914:FUK327924 GEG327914:GEG327924 GOC327914:GOC327924 GXY327914:GXY327924 HHU327914:HHU327924 HRQ327914:HRQ327924 IBM327914:IBM327924 ILI327914:ILI327924 IVE327914:IVE327924 JFA327914:JFA327924 JOW327914:JOW327924 JYS327914:JYS327924 KIO327914:KIO327924 KSK327914:KSK327924 LCG327914:LCG327924 LMC327914:LMC327924 LVY327914:LVY327924 MFU327914:MFU327924 MPQ327914:MPQ327924 MZM327914:MZM327924 NJI327914:NJI327924 NTE327914:NTE327924 ODA327914:ODA327924 OMW327914:OMW327924 OWS327914:OWS327924 PGO327914:PGO327924 PQK327914:PQK327924 QAG327914:QAG327924 QKC327914:QKC327924 QTY327914:QTY327924 RDU327914:RDU327924 RNQ327914:RNQ327924 RXM327914:RXM327924 SHI327914:SHI327924 SRE327914:SRE327924 TBA327914:TBA327924 TKW327914:TKW327924 TUS327914:TUS327924 UEO327914:UEO327924 UOK327914:UOK327924 UYG327914:UYG327924 VIC327914:VIC327924 VRY327914:VRY327924 WBU327914:WBU327924 WLQ327914:WLQ327924 WVM327914:WVM327924 G393450:G393460 JA393450:JA393460 SW393450:SW393460 ACS393450:ACS393460 AMO393450:AMO393460 AWK393450:AWK393460 BGG393450:BGG393460 BQC393450:BQC393460 BZY393450:BZY393460 CJU393450:CJU393460 CTQ393450:CTQ393460 DDM393450:DDM393460 DNI393450:DNI393460 DXE393450:DXE393460 EHA393450:EHA393460 EQW393450:EQW393460 FAS393450:FAS393460 FKO393450:FKO393460 FUK393450:FUK393460 GEG393450:GEG393460 GOC393450:GOC393460 GXY393450:GXY393460 HHU393450:HHU393460 HRQ393450:HRQ393460 IBM393450:IBM393460 ILI393450:ILI393460 IVE393450:IVE393460 JFA393450:JFA393460 JOW393450:JOW393460 JYS393450:JYS393460 KIO393450:KIO393460 KSK393450:KSK393460 LCG393450:LCG393460 LMC393450:LMC393460 LVY393450:LVY393460 MFU393450:MFU393460 MPQ393450:MPQ393460 MZM393450:MZM393460 NJI393450:NJI393460 NTE393450:NTE393460 ODA393450:ODA393460 OMW393450:OMW393460 OWS393450:OWS393460 PGO393450:PGO393460 PQK393450:PQK393460 QAG393450:QAG393460 QKC393450:QKC393460 QTY393450:QTY393460 RDU393450:RDU393460 RNQ393450:RNQ393460 RXM393450:RXM393460 SHI393450:SHI393460 SRE393450:SRE393460 TBA393450:TBA393460 TKW393450:TKW393460 TUS393450:TUS393460 UEO393450:UEO393460 UOK393450:UOK393460 UYG393450:UYG393460 VIC393450:VIC393460 VRY393450:VRY393460 WBU393450:WBU393460 WLQ393450:WLQ393460 WVM393450:WVM393460 G458986:G458996 JA458986:JA458996 SW458986:SW458996 ACS458986:ACS458996 AMO458986:AMO458996 AWK458986:AWK458996 BGG458986:BGG458996 BQC458986:BQC458996 BZY458986:BZY458996 CJU458986:CJU458996 CTQ458986:CTQ458996 DDM458986:DDM458996 DNI458986:DNI458996 DXE458986:DXE458996 EHA458986:EHA458996 EQW458986:EQW458996 FAS458986:FAS458996 FKO458986:FKO458996 FUK458986:FUK458996 GEG458986:GEG458996 GOC458986:GOC458996 GXY458986:GXY458996 HHU458986:HHU458996 HRQ458986:HRQ458996 IBM458986:IBM458996 ILI458986:ILI458996 IVE458986:IVE458996 JFA458986:JFA458996 JOW458986:JOW458996 JYS458986:JYS458996 KIO458986:KIO458996 KSK458986:KSK458996 LCG458986:LCG458996 LMC458986:LMC458996 LVY458986:LVY458996 MFU458986:MFU458996 MPQ458986:MPQ458996 MZM458986:MZM458996 NJI458986:NJI458996 NTE458986:NTE458996 ODA458986:ODA458996 OMW458986:OMW458996 OWS458986:OWS458996 PGO458986:PGO458996 PQK458986:PQK458996 QAG458986:QAG458996 QKC458986:QKC458996 QTY458986:QTY458996 RDU458986:RDU458996 RNQ458986:RNQ458996 RXM458986:RXM458996 SHI458986:SHI458996 SRE458986:SRE458996 TBA458986:TBA458996 TKW458986:TKW458996 TUS458986:TUS458996 UEO458986:UEO458996 UOK458986:UOK458996 UYG458986:UYG458996 VIC458986:VIC458996 VRY458986:VRY458996 WBU458986:WBU458996 WLQ458986:WLQ458996 WVM458986:WVM458996 G524522:G524532 JA524522:JA524532 SW524522:SW524532 ACS524522:ACS524532 AMO524522:AMO524532 AWK524522:AWK524532 BGG524522:BGG524532 BQC524522:BQC524532 BZY524522:BZY524532 CJU524522:CJU524532 CTQ524522:CTQ524532 DDM524522:DDM524532 DNI524522:DNI524532 DXE524522:DXE524532 EHA524522:EHA524532 EQW524522:EQW524532 FAS524522:FAS524532 FKO524522:FKO524532 FUK524522:FUK524532 GEG524522:GEG524532 GOC524522:GOC524532 GXY524522:GXY524532 HHU524522:HHU524532 HRQ524522:HRQ524532 IBM524522:IBM524532 ILI524522:ILI524532 IVE524522:IVE524532 JFA524522:JFA524532 JOW524522:JOW524532 JYS524522:JYS524532 KIO524522:KIO524532 KSK524522:KSK524532 LCG524522:LCG524532 LMC524522:LMC524532 LVY524522:LVY524532 MFU524522:MFU524532 MPQ524522:MPQ524532 MZM524522:MZM524532 NJI524522:NJI524532 NTE524522:NTE524532 ODA524522:ODA524532 OMW524522:OMW524532 OWS524522:OWS524532 PGO524522:PGO524532 PQK524522:PQK524532 QAG524522:QAG524532 QKC524522:QKC524532 QTY524522:QTY524532 RDU524522:RDU524532 RNQ524522:RNQ524532 RXM524522:RXM524532 SHI524522:SHI524532 SRE524522:SRE524532 TBA524522:TBA524532 TKW524522:TKW524532 TUS524522:TUS524532 UEO524522:UEO524532 UOK524522:UOK524532 UYG524522:UYG524532 VIC524522:VIC524532 VRY524522:VRY524532 WBU524522:WBU524532 WLQ524522:WLQ524532 WVM524522:WVM524532 G590058:G590068 JA590058:JA590068 SW590058:SW590068 ACS590058:ACS590068 AMO590058:AMO590068 AWK590058:AWK590068 BGG590058:BGG590068 BQC590058:BQC590068 BZY590058:BZY590068 CJU590058:CJU590068 CTQ590058:CTQ590068 DDM590058:DDM590068 DNI590058:DNI590068 DXE590058:DXE590068 EHA590058:EHA590068 EQW590058:EQW590068 FAS590058:FAS590068 FKO590058:FKO590068 FUK590058:FUK590068 GEG590058:GEG590068 GOC590058:GOC590068 GXY590058:GXY590068 HHU590058:HHU590068 HRQ590058:HRQ590068 IBM590058:IBM590068 ILI590058:ILI590068 IVE590058:IVE590068 JFA590058:JFA590068 JOW590058:JOW590068 JYS590058:JYS590068 KIO590058:KIO590068 KSK590058:KSK590068 LCG590058:LCG590068 LMC590058:LMC590068 LVY590058:LVY590068 MFU590058:MFU590068 MPQ590058:MPQ590068 MZM590058:MZM590068 NJI590058:NJI590068 NTE590058:NTE590068 ODA590058:ODA590068 OMW590058:OMW590068 OWS590058:OWS590068 PGO590058:PGO590068 PQK590058:PQK590068 QAG590058:QAG590068 QKC590058:QKC590068 QTY590058:QTY590068 RDU590058:RDU590068 RNQ590058:RNQ590068 RXM590058:RXM590068 SHI590058:SHI590068 SRE590058:SRE590068 TBA590058:TBA590068 TKW590058:TKW590068 TUS590058:TUS590068 UEO590058:UEO590068 UOK590058:UOK590068 UYG590058:UYG590068 VIC590058:VIC590068 VRY590058:VRY590068 WBU590058:WBU590068 WLQ590058:WLQ590068 WVM590058:WVM590068 G655594:G655604 JA655594:JA655604 SW655594:SW655604 ACS655594:ACS655604 AMO655594:AMO655604 AWK655594:AWK655604 BGG655594:BGG655604 BQC655594:BQC655604 BZY655594:BZY655604 CJU655594:CJU655604 CTQ655594:CTQ655604 DDM655594:DDM655604 DNI655594:DNI655604 DXE655594:DXE655604 EHA655594:EHA655604 EQW655594:EQW655604 FAS655594:FAS655604 FKO655594:FKO655604 FUK655594:FUK655604 GEG655594:GEG655604 GOC655594:GOC655604 GXY655594:GXY655604 HHU655594:HHU655604 HRQ655594:HRQ655604 IBM655594:IBM655604 ILI655594:ILI655604 IVE655594:IVE655604 JFA655594:JFA655604 JOW655594:JOW655604 JYS655594:JYS655604 KIO655594:KIO655604 KSK655594:KSK655604 LCG655594:LCG655604 LMC655594:LMC655604 LVY655594:LVY655604 MFU655594:MFU655604 MPQ655594:MPQ655604 MZM655594:MZM655604 NJI655594:NJI655604 NTE655594:NTE655604 ODA655594:ODA655604 OMW655594:OMW655604 OWS655594:OWS655604 PGO655594:PGO655604 PQK655594:PQK655604 QAG655594:QAG655604 QKC655594:QKC655604 QTY655594:QTY655604 RDU655594:RDU655604 RNQ655594:RNQ655604 RXM655594:RXM655604 SHI655594:SHI655604 SRE655594:SRE655604 TBA655594:TBA655604 TKW655594:TKW655604 TUS655594:TUS655604 UEO655594:UEO655604 UOK655594:UOK655604 UYG655594:UYG655604 VIC655594:VIC655604 VRY655594:VRY655604 WBU655594:WBU655604 WLQ655594:WLQ655604 WVM655594:WVM655604 G721130:G721140 JA721130:JA721140 SW721130:SW721140 ACS721130:ACS721140 AMO721130:AMO721140 AWK721130:AWK721140 BGG721130:BGG721140 BQC721130:BQC721140 BZY721130:BZY721140 CJU721130:CJU721140 CTQ721130:CTQ721140 DDM721130:DDM721140 DNI721130:DNI721140 DXE721130:DXE721140 EHA721130:EHA721140 EQW721130:EQW721140 FAS721130:FAS721140 FKO721130:FKO721140 FUK721130:FUK721140 GEG721130:GEG721140 GOC721130:GOC721140 GXY721130:GXY721140 HHU721130:HHU721140 HRQ721130:HRQ721140 IBM721130:IBM721140 ILI721130:ILI721140 IVE721130:IVE721140 JFA721130:JFA721140 JOW721130:JOW721140 JYS721130:JYS721140 KIO721130:KIO721140 KSK721130:KSK721140 LCG721130:LCG721140 LMC721130:LMC721140 LVY721130:LVY721140 MFU721130:MFU721140 MPQ721130:MPQ721140 MZM721130:MZM721140 NJI721130:NJI721140 NTE721130:NTE721140 ODA721130:ODA721140 OMW721130:OMW721140 OWS721130:OWS721140 PGO721130:PGO721140 PQK721130:PQK721140 QAG721130:QAG721140 QKC721130:QKC721140 QTY721130:QTY721140 RDU721130:RDU721140 RNQ721130:RNQ721140 RXM721130:RXM721140 SHI721130:SHI721140 SRE721130:SRE721140 TBA721130:TBA721140 TKW721130:TKW721140 TUS721130:TUS721140 UEO721130:UEO721140 UOK721130:UOK721140 UYG721130:UYG721140 VIC721130:VIC721140 VRY721130:VRY721140 WBU721130:WBU721140 WLQ721130:WLQ721140 WVM721130:WVM721140 G786666:G786676 JA786666:JA786676 SW786666:SW786676 ACS786666:ACS786676 AMO786666:AMO786676 AWK786666:AWK786676 BGG786666:BGG786676 BQC786666:BQC786676 BZY786666:BZY786676 CJU786666:CJU786676 CTQ786666:CTQ786676 DDM786666:DDM786676 DNI786666:DNI786676 DXE786666:DXE786676 EHA786666:EHA786676 EQW786666:EQW786676 FAS786666:FAS786676 FKO786666:FKO786676 FUK786666:FUK786676 GEG786666:GEG786676 GOC786666:GOC786676 GXY786666:GXY786676 HHU786666:HHU786676 HRQ786666:HRQ786676 IBM786666:IBM786676 ILI786666:ILI786676 IVE786666:IVE786676 JFA786666:JFA786676 JOW786666:JOW786676 JYS786666:JYS786676 KIO786666:KIO786676 KSK786666:KSK786676 LCG786666:LCG786676 LMC786666:LMC786676 LVY786666:LVY786676 MFU786666:MFU786676 MPQ786666:MPQ786676 MZM786666:MZM786676 NJI786666:NJI786676 NTE786666:NTE786676 ODA786666:ODA786676 OMW786666:OMW786676 OWS786666:OWS786676 PGO786666:PGO786676 PQK786666:PQK786676 QAG786666:QAG786676 QKC786666:QKC786676 QTY786666:QTY786676 RDU786666:RDU786676 RNQ786666:RNQ786676 RXM786666:RXM786676 SHI786666:SHI786676 SRE786666:SRE786676 TBA786666:TBA786676 TKW786666:TKW786676 TUS786666:TUS786676 UEO786666:UEO786676 UOK786666:UOK786676 UYG786666:UYG786676 VIC786666:VIC786676 VRY786666:VRY786676 WBU786666:WBU786676 WLQ786666:WLQ786676 WVM786666:WVM786676 G852202:G852212 JA852202:JA852212 SW852202:SW852212 ACS852202:ACS852212 AMO852202:AMO852212 AWK852202:AWK852212 BGG852202:BGG852212 BQC852202:BQC852212 BZY852202:BZY852212 CJU852202:CJU852212 CTQ852202:CTQ852212 DDM852202:DDM852212 DNI852202:DNI852212 DXE852202:DXE852212 EHA852202:EHA852212 EQW852202:EQW852212 FAS852202:FAS852212 FKO852202:FKO852212 FUK852202:FUK852212 GEG852202:GEG852212 GOC852202:GOC852212 GXY852202:GXY852212 HHU852202:HHU852212 HRQ852202:HRQ852212 IBM852202:IBM852212 ILI852202:ILI852212 IVE852202:IVE852212 JFA852202:JFA852212 JOW852202:JOW852212 JYS852202:JYS852212 KIO852202:KIO852212 KSK852202:KSK852212 LCG852202:LCG852212 LMC852202:LMC852212 LVY852202:LVY852212 MFU852202:MFU852212 MPQ852202:MPQ852212 MZM852202:MZM852212 NJI852202:NJI852212 NTE852202:NTE852212 ODA852202:ODA852212 OMW852202:OMW852212 OWS852202:OWS852212 PGO852202:PGO852212 PQK852202:PQK852212 QAG852202:QAG852212 QKC852202:QKC852212 QTY852202:QTY852212 RDU852202:RDU852212 RNQ852202:RNQ852212 RXM852202:RXM852212 SHI852202:SHI852212 SRE852202:SRE852212 TBA852202:TBA852212 TKW852202:TKW852212 TUS852202:TUS852212 UEO852202:UEO852212 UOK852202:UOK852212 UYG852202:UYG852212 VIC852202:VIC852212 VRY852202:VRY852212 WBU852202:WBU852212 WLQ852202:WLQ852212 WVM852202:WVM852212 G917738:G917748 JA917738:JA917748 SW917738:SW917748 ACS917738:ACS917748 AMO917738:AMO917748 AWK917738:AWK917748 BGG917738:BGG917748 BQC917738:BQC917748 BZY917738:BZY917748 CJU917738:CJU917748 CTQ917738:CTQ917748 DDM917738:DDM917748 DNI917738:DNI917748 DXE917738:DXE917748 EHA917738:EHA917748 EQW917738:EQW917748 FAS917738:FAS917748 FKO917738:FKO917748 FUK917738:FUK917748 GEG917738:GEG917748 GOC917738:GOC917748 GXY917738:GXY917748 HHU917738:HHU917748 HRQ917738:HRQ917748 IBM917738:IBM917748 ILI917738:ILI917748 IVE917738:IVE917748 JFA917738:JFA917748 JOW917738:JOW917748 JYS917738:JYS917748 KIO917738:KIO917748 KSK917738:KSK917748 LCG917738:LCG917748 LMC917738:LMC917748 LVY917738:LVY917748 MFU917738:MFU917748 MPQ917738:MPQ917748 MZM917738:MZM917748 NJI917738:NJI917748 NTE917738:NTE917748 ODA917738:ODA917748 OMW917738:OMW917748 OWS917738:OWS917748 PGO917738:PGO917748 PQK917738:PQK917748 QAG917738:QAG917748 QKC917738:QKC917748 QTY917738:QTY917748 RDU917738:RDU917748 RNQ917738:RNQ917748 RXM917738:RXM917748 SHI917738:SHI917748 SRE917738:SRE917748 TBA917738:TBA917748 TKW917738:TKW917748 TUS917738:TUS917748 UEO917738:UEO917748 UOK917738:UOK917748 UYG917738:UYG917748 VIC917738:VIC917748 VRY917738:VRY917748 WBU917738:WBU917748 WLQ917738:WLQ917748 WVM917738:WVM917748 G983274:G983284 JA983274:JA983284 SW983274:SW983284 ACS983274:ACS983284 AMO983274:AMO983284 AWK983274:AWK983284 BGG983274:BGG983284 BQC983274:BQC983284 BZY983274:BZY983284 CJU983274:CJU983284 CTQ983274:CTQ983284 DDM983274:DDM983284 DNI983274:DNI983284 DXE983274:DXE983284 EHA983274:EHA983284 EQW983274:EQW983284 FAS983274:FAS983284 FKO983274:FKO983284 FUK983274:FUK983284 GEG983274:GEG983284 GOC983274:GOC983284 GXY983274:GXY983284 HHU983274:HHU983284 HRQ983274:HRQ983284 IBM983274:IBM983284 ILI983274:ILI983284 IVE983274:IVE983284 JFA983274:JFA983284 JOW983274:JOW983284 JYS983274:JYS983284 KIO983274:KIO983284 KSK983274:KSK983284 LCG983274:LCG983284 LMC983274:LMC983284 LVY983274:LVY983284 MFU983274:MFU983284 MPQ983274:MPQ983284 MZM983274:MZM983284 NJI983274:NJI983284 NTE983274:NTE983284 ODA983274:ODA983284 OMW983274:OMW983284 OWS983274:OWS983284 PGO983274:PGO983284 PQK983274:PQK983284 QAG983274:QAG983284 QKC983274:QKC983284 QTY983274:QTY983284 RDU983274:RDU983284 RNQ983274:RNQ983284 RXM983274:RXM983284 SHI983274:SHI983284 SRE983274:SRE983284 TBA983274:TBA983284 TKW983274:TKW983284 TUS983274:TUS983284 UEO983274:UEO983284 UOK983274:UOK983284 UYG983274:UYG983284 VIC983274:VIC983284 VRY983274:VRY983284 WBU983274:WBU983284 WLQ983274:WLQ983284 WVM983274:WVM983284 WVM126 JA220:JA229 SW220:SW229 ACS220:ACS229 AMO220:AMO229 AWK220:AWK229 BGG220:BGG229 BQC220:BQC229 BZY220:BZY229 CJU220:CJU229 CTQ220:CTQ229 DDM220:DDM229 DNI220:DNI229 DXE220:DXE229 EHA220:EHA229 EQW220:EQW229 FAS220:FAS229 FKO220:FKO229 FUK220:FUK229 GEG220:GEG229 GOC220:GOC229 GXY220:GXY229 HHU220:HHU229 HRQ220:HRQ229 IBM220:IBM229 ILI220:ILI229 IVE220:IVE229 JFA220:JFA229 JOW220:JOW229 JYS220:JYS229 KIO220:KIO229 KSK220:KSK229 LCG220:LCG229 LMC220:LMC229 LVY220:LVY229 MFU220:MFU229 MPQ220:MPQ229 MZM220:MZM229 NJI220:NJI229 NTE220:NTE229 ODA220:ODA229 OMW220:OMW229 OWS220:OWS229 PGO220:PGO229 PQK220:PQK229 QAG220:QAG229 QKC220:QKC229 QTY220:QTY229 RDU220:RDU229 RNQ220:RNQ229 RXM220:RXM229 SHI220:SHI229 SRE220:SRE229 TBA220:TBA229 TKW220:TKW229 TUS220:TUS229 UEO220:UEO229 UOK220:UOK229 UYG220:UYG229 VIC220:VIC229 VRY220:VRY229 WBU220:WBU229 WLQ220:WLQ229 WVM220:WVM229 G65740:G65751 JA65740:JA65751 SW65740:SW65751 ACS65740:ACS65751 AMO65740:AMO65751 AWK65740:AWK65751 BGG65740:BGG65751 BQC65740:BQC65751 BZY65740:BZY65751 CJU65740:CJU65751 CTQ65740:CTQ65751 DDM65740:DDM65751 DNI65740:DNI65751 DXE65740:DXE65751 EHA65740:EHA65751 EQW65740:EQW65751 FAS65740:FAS65751 FKO65740:FKO65751 FUK65740:FUK65751 GEG65740:GEG65751 GOC65740:GOC65751 GXY65740:GXY65751 HHU65740:HHU65751 HRQ65740:HRQ65751 IBM65740:IBM65751 ILI65740:ILI65751 IVE65740:IVE65751 JFA65740:JFA65751 JOW65740:JOW65751 JYS65740:JYS65751 KIO65740:KIO65751 KSK65740:KSK65751 LCG65740:LCG65751 LMC65740:LMC65751 LVY65740:LVY65751 MFU65740:MFU65751 MPQ65740:MPQ65751 MZM65740:MZM65751 NJI65740:NJI65751 NTE65740:NTE65751 ODA65740:ODA65751 OMW65740:OMW65751 OWS65740:OWS65751 PGO65740:PGO65751 PQK65740:PQK65751 QAG65740:QAG65751 QKC65740:QKC65751 QTY65740:QTY65751 RDU65740:RDU65751 RNQ65740:RNQ65751 RXM65740:RXM65751 SHI65740:SHI65751 SRE65740:SRE65751 TBA65740:TBA65751 TKW65740:TKW65751 TUS65740:TUS65751 UEO65740:UEO65751 UOK65740:UOK65751 UYG65740:UYG65751 VIC65740:VIC65751 VRY65740:VRY65751 WBU65740:WBU65751 WLQ65740:WLQ65751 WVM65740:WVM65751 G131276:G131287 JA131276:JA131287 SW131276:SW131287 ACS131276:ACS131287 AMO131276:AMO131287 AWK131276:AWK131287 BGG131276:BGG131287 BQC131276:BQC131287 BZY131276:BZY131287 CJU131276:CJU131287 CTQ131276:CTQ131287 DDM131276:DDM131287 DNI131276:DNI131287 DXE131276:DXE131287 EHA131276:EHA131287 EQW131276:EQW131287 FAS131276:FAS131287 FKO131276:FKO131287 FUK131276:FUK131287 GEG131276:GEG131287 GOC131276:GOC131287 GXY131276:GXY131287 HHU131276:HHU131287 HRQ131276:HRQ131287 IBM131276:IBM131287 ILI131276:ILI131287 IVE131276:IVE131287 JFA131276:JFA131287 JOW131276:JOW131287 JYS131276:JYS131287 KIO131276:KIO131287 KSK131276:KSK131287 LCG131276:LCG131287 LMC131276:LMC131287 LVY131276:LVY131287 MFU131276:MFU131287 MPQ131276:MPQ131287 MZM131276:MZM131287 NJI131276:NJI131287 NTE131276:NTE131287 ODA131276:ODA131287 OMW131276:OMW131287 OWS131276:OWS131287 PGO131276:PGO131287 PQK131276:PQK131287 QAG131276:QAG131287 QKC131276:QKC131287 QTY131276:QTY131287 RDU131276:RDU131287 RNQ131276:RNQ131287 RXM131276:RXM131287 SHI131276:SHI131287 SRE131276:SRE131287 TBA131276:TBA131287 TKW131276:TKW131287 TUS131276:TUS131287 UEO131276:UEO131287 UOK131276:UOK131287 UYG131276:UYG131287 VIC131276:VIC131287 VRY131276:VRY131287 WBU131276:WBU131287 WLQ131276:WLQ131287 WVM131276:WVM131287 G196812:G196823 JA196812:JA196823 SW196812:SW196823 ACS196812:ACS196823 AMO196812:AMO196823 AWK196812:AWK196823 BGG196812:BGG196823 BQC196812:BQC196823 BZY196812:BZY196823 CJU196812:CJU196823 CTQ196812:CTQ196823 DDM196812:DDM196823 DNI196812:DNI196823 DXE196812:DXE196823 EHA196812:EHA196823 EQW196812:EQW196823 FAS196812:FAS196823 FKO196812:FKO196823 FUK196812:FUK196823 GEG196812:GEG196823 GOC196812:GOC196823 GXY196812:GXY196823 HHU196812:HHU196823 HRQ196812:HRQ196823 IBM196812:IBM196823 ILI196812:ILI196823 IVE196812:IVE196823 JFA196812:JFA196823 JOW196812:JOW196823 JYS196812:JYS196823 KIO196812:KIO196823 KSK196812:KSK196823 LCG196812:LCG196823 LMC196812:LMC196823 LVY196812:LVY196823 MFU196812:MFU196823 MPQ196812:MPQ196823 MZM196812:MZM196823 NJI196812:NJI196823 NTE196812:NTE196823 ODA196812:ODA196823 OMW196812:OMW196823 OWS196812:OWS196823 PGO196812:PGO196823 PQK196812:PQK196823 QAG196812:QAG196823 QKC196812:QKC196823 QTY196812:QTY196823 RDU196812:RDU196823 RNQ196812:RNQ196823 RXM196812:RXM196823 SHI196812:SHI196823 SRE196812:SRE196823 TBA196812:TBA196823 TKW196812:TKW196823 TUS196812:TUS196823 UEO196812:UEO196823 UOK196812:UOK196823 UYG196812:UYG196823 VIC196812:VIC196823 VRY196812:VRY196823 WBU196812:WBU196823 WLQ196812:WLQ196823 WVM196812:WVM196823 G262348:G262359 JA262348:JA262359 SW262348:SW262359 ACS262348:ACS262359 AMO262348:AMO262359 AWK262348:AWK262359 BGG262348:BGG262359 BQC262348:BQC262359 BZY262348:BZY262359 CJU262348:CJU262359 CTQ262348:CTQ262359 DDM262348:DDM262359 DNI262348:DNI262359 DXE262348:DXE262359 EHA262348:EHA262359 EQW262348:EQW262359 FAS262348:FAS262359 FKO262348:FKO262359 FUK262348:FUK262359 GEG262348:GEG262359 GOC262348:GOC262359 GXY262348:GXY262359 HHU262348:HHU262359 HRQ262348:HRQ262359 IBM262348:IBM262359 ILI262348:ILI262359 IVE262348:IVE262359 JFA262348:JFA262359 JOW262348:JOW262359 JYS262348:JYS262359 KIO262348:KIO262359 KSK262348:KSK262359 LCG262348:LCG262359 LMC262348:LMC262359 LVY262348:LVY262359 MFU262348:MFU262359 MPQ262348:MPQ262359 MZM262348:MZM262359 NJI262348:NJI262359 NTE262348:NTE262359 ODA262348:ODA262359 OMW262348:OMW262359 OWS262348:OWS262359 PGO262348:PGO262359 PQK262348:PQK262359 QAG262348:QAG262359 QKC262348:QKC262359 QTY262348:QTY262359 RDU262348:RDU262359 RNQ262348:RNQ262359 RXM262348:RXM262359 SHI262348:SHI262359 SRE262348:SRE262359 TBA262348:TBA262359 TKW262348:TKW262359 TUS262348:TUS262359 UEO262348:UEO262359 UOK262348:UOK262359 UYG262348:UYG262359 VIC262348:VIC262359 VRY262348:VRY262359 WBU262348:WBU262359 WLQ262348:WLQ262359 WVM262348:WVM262359 G327884:G327895 JA327884:JA327895 SW327884:SW327895 ACS327884:ACS327895 AMO327884:AMO327895 AWK327884:AWK327895 BGG327884:BGG327895 BQC327884:BQC327895 BZY327884:BZY327895 CJU327884:CJU327895 CTQ327884:CTQ327895 DDM327884:DDM327895 DNI327884:DNI327895 DXE327884:DXE327895 EHA327884:EHA327895 EQW327884:EQW327895 FAS327884:FAS327895 FKO327884:FKO327895 FUK327884:FUK327895 GEG327884:GEG327895 GOC327884:GOC327895 GXY327884:GXY327895 HHU327884:HHU327895 HRQ327884:HRQ327895 IBM327884:IBM327895 ILI327884:ILI327895 IVE327884:IVE327895 JFA327884:JFA327895 JOW327884:JOW327895 JYS327884:JYS327895 KIO327884:KIO327895 KSK327884:KSK327895 LCG327884:LCG327895 LMC327884:LMC327895 LVY327884:LVY327895 MFU327884:MFU327895 MPQ327884:MPQ327895 MZM327884:MZM327895 NJI327884:NJI327895 NTE327884:NTE327895 ODA327884:ODA327895 OMW327884:OMW327895 OWS327884:OWS327895 PGO327884:PGO327895 PQK327884:PQK327895 QAG327884:QAG327895 QKC327884:QKC327895 QTY327884:QTY327895 RDU327884:RDU327895 RNQ327884:RNQ327895 RXM327884:RXM327895 SHI327884:SHI327895 SRE327884:SRE327895 TBA327884:TBA327895 TKW327884:TKW327895 TUS327884:TUS327895 UEO327884:UEO327895 UOK327884:UOK327895 UYG327884:UYG327895 VIC327884:VIC327895 VRY327884:VRY327895 WBU327884:WBU327895 WLQ327884:WLQ327895 WVM327884:WVM327895 G393420:G393431 JA393420:JA393431 SW393420:SW393431 ACS393420:ACS393431 AMO393420:AMO393431 AWK393420:AWK393431 BGG393420:BGG393431 BQC393420:BQC393431 BZY393420:BZY393431 CJU393420:CJU393431 CTQ393420:CTQ393431 DDM393420:DDM393431 DNI393420:DNI393431 DXE393420:DXE393431 EHA393420:EHA393431 EQW393420:EQW393431 FAS393420:FAS393431 FKO393420:FKO393431 FUK393420:FUK393431 GEG393420:GEG393431 GOC393420:GOC393431 GXY393420:GXY393431 HHU393420:HHU393431 HRQ393420:HRQ393431 IBM393420:IBM393431 ILI393420:ILI393431 IVE393420:IVE393431 JFA393420:JFA393431 JOW393420:JOW393431 JYS393420:JYS393431 KIO393420:KIO393431 KSK393420:KSK393431 LCG393420:LCG393431 LMC393420:LMC393431 LVY393420:LVY393431 MFU393420:MFU393431 MPQ393420:MPQ393431 MZM393420:MZM393431 NJI393420:NJI393431 NTE393420:NTE393431 ODA393420:ODA393431 OMW393420:OMW393431 OWS393420:OWS393431 PGO393420:PGO393431 PQK393420:PQK393431 QAG393420:QAG393431 QKC393420:QKC393431 QTY393420:QTY393431 RDU393420:RDU393431 RNQ393420:RNQ393431 RXM393420:RXM393431 SHI393420:SHI393431 SRE393420:SRE393431 TBA393420:TBA393431 TKW393420:TKW393431 TUS393420:TUS393431 UEO393420:UEO393431 UOK393420:UOK393431 UYG393420:UYG393431 VIC393420:VIC393431 VRY393420:VRY393431 WBU393420:WBU393431 WLQ393420:WLQ393431 WVM393420:WVM393431 G458956:G458967 JA458956:JA458967 SW458956:SW458967 ACS458956:ACS458967 AMO458956:AMO458967 AWK458956:AWK458967 BGG458956:BGG458967 BQC458956:BQC458967 BZY458956:BZY458967 CJU458956:CJU458967 CTQ458956:CTQ458967 DDM458956:DDM458967 DNI458956:DNI458967 DXE458956:DXE458967 EHA458956:EHA458967 EQW458956:EQW458967 FAS458956:FAS458967 FKO458956:FKO458967 FUK458956:FUK458967 GEG458956:GEG458967 GOC458956:GOC458967 GXY458956:GXY458967 HHU458956:HHU458967 HRQ458956:HRQ458967 IBM458956:IBM458967 ILI458956:ILI458967 IVE458956:IVE458967 JFA458956:JFA458967 JOW458956:JOW458967 JYS458956:JYS458967 KIO458956:KIO458967 KSK458956:KSK458967 LCG458956:LCG458967 LMC458956:LMC458967 LVY458956:LVY458967 MFU458956:MFU458967 MPQ458956:MPQ458967 MZM458956:MZM458967 NJI458956:NJI458967 NTE458956:NTE458967 ODA458956:ODA458967 OMW458956:OMW458967 OWS458956:OWS458967 PGO458956:PGO458967 PQK458956:PQK458967 QAG458956:QAG458967 QKC458956:QKC458967 QTY458956:QTY458967 RDU458956:RDU458967 RNQ458956:RNQ458967 RXM458956:RXM458967 SHI458956:SHI458967 SRE458956:SRE458967 TBA458956:TBA458967 TKW458956:TKW458967 TUS458956:TUS458967 UEO458956:UEO458967 UOK458956:UOK458967 UYG458956:UYG458967 VIC458956:VIC458967 VRY458956:VRY458967 WBU458956:WBU458967 WLQ458956:WLQ458967 WVM458956:WVM458967 G524492:G524503 JA524492:JA524503 SW524492:SW524503 ACS524492:ACS524503 AMO524492:AMO524503 AWK524492:AWK524503 BGG524492:BGG524503 BQC524492:BQC524503 BZY524492:BZY524503 CJU524492:CJU524503 CTQ524492:CTQ524503 DDM524492:DDM524503 DNI524492:DNI524503 DXE524492:DXE524503 EHA524492:EHA524503 EQW524492:EQW524503 FAS524492:FAS524503 FKO524492:FKO524503 FUK524492:FUK524503 GEG524492:GEG524503 GOC524492:GOC524503 GXY524492:GXY524503 HHU524492:HHU524503 HRQ524492:HRQ524503 IBM524492:IBM524503 ILI524492:ILI524503 IVE524492:IVE524503 JFA524492:JFA524503 JOW524492:JOW524503 JYS524492:JYS524503 KIO524492:KIO524503 KSK524492:KSK524503 LCG524492:LCG524503 LMC524492:LMC524503 LVY524492:LVY524503 MFU524492:MFU524503 MPQ524492:MPQ524503 MZM524492:MZM524503 NJI524492:NJI524503 NTE524492:NTE524503 ODA524492:ODA524503 OMW524492:OMW524503 OWS524492:OWS524503 PGO524492:PGO524503 PQK524492:PQK524503 QAG524492:QAG524503 QKC524492:QKC524503 QTY524492:QTY524503 RDU524492:RDU524503 RNQ524492:RNQ524503 RXM524492:RXM524503 SHI524492:SHI524503 SRE524492:SRE524503 TBA524492:TBA524503 TKW524492:TKW524503 TUS524492:TUS524503 UEO524492:UEO524503 UOK524492:UOK524503 UYG524492:UYG524503 VIC524492:VIC524503 VRY524492:VRY524503 WBU524492:WBU524503 WLQ524492:WLQ524503 WVM524492:WVM524503 G590028:G590039 JA590028:JA590039 SW590028:SW590039 ACS590028:ACS590039 AMO590028:AMO590039 AWK590028:AWK590039 BGG590028:BGG590039 BQC590028:BQC590039 BZY590028:BZY590039 CJU590028:CJU590039 CTQ590028:CTQ590039 DDM590028:DDM590039 DNI590028:DNI590039 DXE590028:DXE590039 EHA590028:EHA590039 EQW590028:EQW590039 FAS590028:FAS590039 FKO590028:FKO590039 FUK590028:FUK590039 GEG590028:GEG590039 GOC590028:GOC590039 GXY590028:GXY590039 HHU590028:HHU590039 HRQ590028:HRQ590039 IBM590028:IBM590039 ILI590028:ILI590039 IVE590028:IVE590039 JFA590028:JFA590039 JOW590028:JOW590039 JYS590028:JYS590039 KIO590028:KIO590039 KSK590028:KSK590039 LCG590028:LCG590039 LMC590028:LMC590039 LVY590028:LVY590039 MFU590028:MFU590039 MPQ590028:MPQ590039 MZM590028:MZM590039 NJI590028:NJI590039 NTE590028:NTE590039 ODA590028:ODA590039 OMW590028:OMW590039 OWS590028:OWS590039 PGO590028:PGO590039 PQK590028:PQK590039 QAG590028:QAG590039 QKC590028:QKC590039 QTY590028:QTY590039 RDU590028:RDU590039 RNQ590028:RNQ590039 RXM590028:RXM590039 SHI590028:SHI590039 SRE590028:SRE590039 TBA590028:TBA590039 TKW590028:TKW590039 TUS590028:TUS590039 UEO590028:UEO590039 UOK590028:UOK590039 UYG590028:UYG590039 VIC590028:VIC590039 VRY590028:VRY590039 WBU590028:WBU590039 WLQ590028:WLQ590039 WVM590028:WVM590039 G655564:G655575 JA655564:JA655575 SW655564:SW655575 ACS655564:ACS655575 AMO655564:AMO655575 AWK655564:AWK655575 BGG655564:BGG655575 BQC655564:BQC655575 BZY655564:BZY655575 CJU655564:CJU655575 CTQ655564:CTQ655575 DDM655564:DDM655575 DNI655564:DNI655575 DXE655564:DXE655575 EHA655564:EHA655575 EQW655564:EQW655575 FAS655564:FAS655575 FKO655564:FKO655575 FUK655564:FUK655575 GEG655564:GEG655575 GOC655564:GOC655575 GXY655564:GXY655575 HHU655564:HHU655575 HRQ655564:HRQ655575 IBM655564:IBM655575 ILI655564:ILI655575 IVE655564:IVE655575 JFA655564:JFA655575 JOW655564:JOW655575 JYS655564:JYS655575 KIO655564:KIO655575 KSK655564:KSK655575 LCG655564:LCG655575 LMC655564:LMC655575 LVY655564:LVY655575 MFU655564:MFU655575 MPQ655564:MPQ655575 MZM655564:MZM655575 NJI655564:NJI655575 NTE655564:NTE655575 ODA655564:ODA655575 OMW655564:OMW655575 OWS655564:OWS655575 PGO655564:PGO655575 PQK655564:PQK655575 QAG655564:QAG655575 QKC655564:QKC655575 QTY655564:QTY655575 RDU655564:RDU655575 RNQ655564:RNQ655575 RXM655564:RXM655575 SHI655564:SHI655575 SRE655564:SRE655575 TBA655564:TBA655575 TKW655564:TKW655575 TUS655564:TUS655575 UEO655564:UEO655575 UOK655564:UOK655575 UYG655564:UYG655575 VIC655564:VIC655575 VRY655564:VRY655575 WBU655564:WBU655575 WLQ655564:WLQ655575 WVM655564:WVM655575 G721100:G721111 JA721100:JA721111 SW721100:SW721111 ACS721100:ACS721111 AMO721100:AMO721111 AWK721100:AWK721111 BGG721100:BGG721111 BQC721100:BQC721111 BZY721100:BZY721111 CJU721100:CJU721111 CTQ721100:CTQ721111 DDM721100:DDM721111 DNI721100:DNI721111 DXE721100:DXE721111 EHA721100:EHA721111 EQW721100:EQW721111 FAS721100:FAS721111 FKO721100:FKO721111 FUK721100:FUK721111 GEG721100:GEG721111 GOC721100:GOC721111 GXY721100:GXY721111 HHU721100:HHU721111 HRQ721100:HRQ721111 IBM721100:IBM721111 ILI721100:ILI721111 IVE721100:IVE721111 JFA721100:JFA721111 JOW721100:JOW721111 JYS721100:JYS721111 KIO721100:KIO721111 KSK721100:KSK721111 LCG721100:LCG721111 LMC721100:LMC721111 LVY721100:LVY721111 MFU721100:MFU721111 MPQ721100:MPQ721111 MZM721100:MZM721111 NJI721100:NJI721111 NTE721100:NTE721111 ODA721100:ODA721111 OMW721100:OMW721111 OWS721100:OWS721111 PGO721100:PGO721111 PQK721100:PQK721111 QAG721100:QAG721111 QKC721100:QKC721111 QTY721100:QTY721111 RDU721100:RDU721111 RNQ721100:RNQ721111 RXM721100:RXM721111 SHI721100:SHI721111 SRE721100:SRE721111 TBA721100:TBA721111 TKW721100:TKW721111 TUS721100:TUS721111 UEO721100:UEO721111 UOK721100:UOK721111 UYG721100:UYG721111 VIC721100:VIC721111 VRY721100:VRY721111 WBU721100:WBU721111 WLQ721100:WLQ721111 WVM721100:WVM721111 G786636:G786647 JA786636:JA786647 SW786636:SW786647 ACS786636:ACS786647 AMO786636:AMO786647 AWK786636:AWK786647 BGG786636:BGG786647 BQC786636:BQC786647 BZY786636:BZY786647 CJU786636:CJU786647 CTQ786636:CTQ786647 DDM786636:DDM786647 DNI786636:DNI786647 DXE786636:DXE786647 EHA786636:EHA786647 EQW786636:EQW786647 FAS786636:FAS786647 FKO786636:FKO786647 FUK786636:FUK786647 GEG786636:GEG786647 GOC786636:GOC786647 GXY786636:GXY786647 HHU786636:HHU786647 HRQ786636:HRQ786647 IBM786636:IBM786647 ILI786636:ILI786647 IVE786636:IVE786647 JFA786636:JFA786647 JOW786636:JOW786647 JYS786636:JYS786647 KIO786636:KIO786647 KSK786636:KSK786647 LCG786636:LCG786647 LMC786636:LMC786647 LVY786636:LVY786647 MFU786636:MFU786647 MPQ786636:MPQ786647 MZM786636:MZM786647 NJI786636:NJI786647 NTE786636:NTE786647 ODA786636:ODA786647 OMW786636:OMW786647 OWS786636:OWS786647 PGO786636:PGO786647 PQK786636:PQK786647 QAG786636:QAG786647 QKC786636:QKC786647 QTY786636:QTY786647 RDU786636:RDU786647 RNQ786636:RNQ786647 RXM786636:RXM786647 SHI786636:SHI786647 SRE786636:SRE786647 TBA786636:TBA786647 TKW786636:TKW786647 TUS786636:TUS786647 UEO786636:UEO786647 UOK786636:UOK786647 UYG786636:UYG786647 VIC786636:VIC786647 VRY786636:VRY786647 WBU786636:WBU786647 WLQ786636:WLQ786647 WVM786636:WVM786647 G852172:G852183 JA852172:JA852183 SW852172:SW852183 ACS852172:ACS852183 AMO852172:AMO852183 AWK852172:AWK852183 BGG852172:BGG852183 BQC852172:BQC852183 BZY852172:BZY852183 CJU852172:CJU852183 CTQ852172:CTQ852183 DDM852172:DDM852183 DNI852172:DNI852183 DXE852172:DXE852183 EHA852172:EHA852183 EQW852172:EQW852183 FAS852172:FAS852183 FKO852172:FKO852183 FUK852172:FUK852183 GEG852172:GEG852183 GOC852172:GOC852183 GXY852172:GXY852183 HHU852172:HHU852183 HRQ852172:HRQ852183 IBM852172:IBM852183 ILI852172:ILI852183 IVE852172:IVE852183 JFA852172:JFA852183 JOW852172:JOW852183 JYS852172:JYS852183 KIO852172:KIO852183 KSK852172:KSK852183 LCG852172:LCG852183 LMC852172:LMC852183 LVY852172:LVY852183 MFU852172:MFU852183 MPQ852172:MPQ852183 MZM852172:MZM852183 NJI852172:NJI852183 NTE852172:NTE852183 ODA852172:ODA852183 OMW852172:OMW852183 OWS852172:OWS852183 PGO852172:PGO852183 PQK852172:PQK852183 QAG852172:QAG852183 QKC852172:QKC852183 QTY852172:QTY852183 RDU852172:RDU852183 RNQ852172:RNQ852183 RXM852172:RXM852183 SHI852172:SHI852183 SRE852172:SRE852183 TBA852172:TBA852183 TKW852172:TKW852183 TUS852172:TUS852183 UEO852172:UEO852183 UOK852172:UOK852183 UYG852172:UYG852183 VIC852172:VIC852183 VRY852172:VRY852183 WBU852172:WBU852183 WLQ852172:WLQ852183 WVM852172:WVM852183 G917708:G917719 JA917708:JA917719 SW917708:SW917719 ACS917708:ACS917719 AMO917708:AMO917719 AWK917708:AWK917719 BGG917708:BGG917719 BQC917708:BQC917719 BZY917708:BZY917719 CJU917708:CJU917719 CTQ917708:CTQ917719 DDM917708:DDM917719 DNI917708:DNI917719 DXE917708:DXE917719 EHA917708:EHA917719 EQW917708:EQW917719 FAS917708:FAS917719 FKO917708:FKO917719 FUK917708:FUK917719 GEG917708:GEG917719 GOC917708:GOC917719 GXY917708:GXY917719 HHU917708:HHU917719 HRQ917708:HRQ917719 IBM917708:IBM917719 ILI917708:ILI917719 IVE917708:IVE917719 JFA917708:JFA917719 JOW917708:JOW917719 JYS917708:JYS917719 KIO917708:KIO917719 KSK917708:KSK917719 LCG917708:LCG917719 LMC917708:LMC917719 LVY917708:LVY917719 MFU917708:MFU917719 MPQ917708:MPQ917719 MZM917708:MZM917719 NJI917708:NJI917719 NTE917708:NTE917719 ODA917708:ODA917719 OMW917708:OMW917719 OWS917708:OWS917719 PGO917708:PGO917719 PQK917708:PQK917719 QAG917708:QAG917719 QKC917708:QKC917719 QTY917708:QTY917719 RDU917708:RDU917719 RNQ917708:RNQ917719 RXM917708:RXM917719 SHI917708:SHI917719 SRE917708:SRE917719 TBA917708:TBA917719 TKW917708:TKW917719 TUS917708:TUS917719 UEO917708:UEO917719 UOK917708:UOK917719 UYG917708:UYG917719 VIC917708:VIC917719 VRY917708:VRY917719 WBU917708:WBU917719 WLQ917708:WLQ917719 WVM917708:WVM917719 G983244:G983255 JA983244:JA983255 SW983244:SW983255 ACS983244:ACS983255 AMO983244:AMO983255 AWK983244:AWK983255 BGG983244:BGG983255 BQC983244:BQC983255 BZY983244:BZY983255 CJU983244:CJU983255 CTQ983244:CTQ983255 DDM983244:DDM983255 DNI983244:DNI983255 DXE983244:DXE983255 EHA983244:EHA983255 EQW983244:EQW983255 FAS983244:FAS983255 FKO983244:FKO983255 FUK983244:FUK983255 GEG983244:GEG983255 GOC983244:GOC983255 GXY983244:GXY983255 HHU983244:HHU983255 HRQ983244:HRQ983255 IBM983244:IBM983255 ILI983244:ILI983255 IVE983244:IVE983255 JFA983244:JFA983255 JOW983244:JOW983255 JYS983244:JYS983255 KIO983244:KIO983255 KSK983244:KSK983255 LCG983244:LCG983255 LMC983244:LMC983255 LVY983244:LVY983255 MFU983244:MFU983255 MPQ983244:MPQ983255 MZM983244:MZM983255 NJI983244:NJI983255 NTE983244:NTE983255 ODA983244:ODA983255 OMW983244:OMW983255 OWS983244:OWS983255 PGO983244:PGO983255 PQK983244:PQK983255 QAG983244:QAG983255 QKC983244:QKC983255 QTY983244:QTY983255 RDU983244:RDU983255 RNQ983244:RNQ983255 RXM983244:RXM983255 SHI983244:SHI983255 SRE983244:SRE983255 TBA983244:TBA983255 TKW983244:TKW983255 TUS983244:TUS983255 UEO983244:UEO983255 UOK983244:UOK983255 UYG983244:UYG983255 VIC983244:VIC983255 VRY983244:VRY983255 WBU983244:WBU983255 WLQ983244:WLQ983255 WVM983244:WVM983255 JA47 SW47 ACS47 AMO47 AWK47 BGG47 BQC47 BZY47 CJU47 CTQ47 DDM47 DNI47 DXE47 EHA47 EQW47 FAS47 FKO47 FUK47 GEG47 GOC47 GXY47 HHU47 HRQ47 IBM47 ILI47 IVE47 JFA47 JOW47 JYS47 KIO47 KSK47 LCG47 LMC47 LVY47 MFU47 MPQ47 MZM47 NJI47 NTE47 ODA47 OMW47 OWS47 PGO47 PQK47 QAG47 QKC47 QTY47 RDU47 RNQ47 RXM47 SHI47 SRE47 TBA47 TKW47 TUS47 UEO47 UOK47 UYG47 VIC47 VRY47 WBU47 WLQ47 WVM47 G65565 JA65565 SW65565 ACS65565 AMO65565 AWK65565 BGG65565 BQC65565 BZY65565 CJU65565 CTQ65565 DDM65565 DNI65565 DXE65565 EHA65565 EQW65565 FAS65565 FKO65565 FUK65565 GEG65565 GOC65565 GXY65565 HHU65565 HRQ65565 IBM65565 ILI65565 IVE65565 JFA65565 JOW65565 JYS65565 KIO65565 KSK65565 LCG65565 LMC65565 LVY65565 MFU65565 MPQ65565 MZM65565 NJI65565 NTE65565 ODA65565 OMW65565 OWS65565 PGO65565 PQK65565 QAG65565 QKC65565 QTY65565 RDU65565 RNQ65565 RXM65565 SHI65565 SRE65565 TBA65565 TKW65565 TUS65565 UEO65565 UOK65565 UYG65565 VIC65565 VRY65565 WBU65565 WLQ65565 WVM65565 G131101 JA131101 SW131101 ACS131101 AMO131101 AWK131101 BGG131101 BQC131101 BZY131101 CJU131101 CTQ131101 DDM131101 DNI131101 DXE131101 EHA131101 EQW131101 FAS131101 FKO131101 FUK131101 GEG131101 GOC131101 GXY131101 HHU131101 HRQ131101 IBM131101 ILI131101 IVE131101 JFA131101 JOW131101 JYS131101 KIO131101 KSK131101 LCG131101 LMC131101 LVY131101 MFU131101 MPQ131101 MZM131101 NJI131101 NTE131101 ODA131101 OMW131101 OWS131101 PGO131101 PQK131101 QAG131101 QKC131101 QTY131101 RDU131101 RNQ131101 RXM131101 SHI131101 SRE131101 TBA131101 TKW131101 TUS131101 UEO131101 UOK131101 UYG131101 VIC131101 VRY131101 WBU131101 WLQ131101 WVM131101 G196637 JA196637 SW196637 ACS196637 AMO196637 AWK196637 BGG196637 BQC196637 BZY196637 CJU196637 CTQ196637 DDM196637 DNI196637 DXE196637 EHA196637 EQW196637 FAS196637 FKO196637 FUK196637 GEG196637 GOC196637 GXY196637 HHU196637 HRQ196637 IBM196637 ILI196637 IVE196637 JFA196637 JOW196637 JYS196637 KIO196637 KSK196637 LCG196637 LMC196637 LVY196637 MFU196637 MPQ196637 MZM196637 NJI196637 NTE196637 ODA196637 OMW196637 OWS196637 PGO196637 PQK196637 QAG196637 QKC196637 QTY196637 RDU196637 RNQ196637 RXM196637 SHI196637 SRE196637 TBA196637 TKW196637 TUS196637 UEO196637 UOK196637 UYG196637 VIC196637 VRY196637 WBU196637 WLQ196637 WVM196637 G262173 JA262173 SW262173 ACS262173 AMO262173 AWK262173 BGG262173 BQC262173 BZY262173 CJU262173 CTQ262173 DDM262173 DNI262173 DXE262173 EHA262173 EQW262173 FAS262173 FKO262173 FUK262173 GEG262173 GOC262173 GXY262173 HHU262173 HRQ262173 IBM262173 ILI262173 IVE262173 JFA262173 JOW262173 JYS262173 KIO262173 KSK262173 LCG262173 LMC262173 LVY262173 MFU262173 MPQ262173 MZM262173 NJI262173 NTE262173 ODA262173 OMW262173 OWS262173 PGO262173 PQK262173 QAG262173 QKC262173 QTY262173 RDU262173 RNQ262173 RXM262173 SHI262173 SRE262173 TBA262173 TKW262173 TUS262173 UEO262173 UOK262173 UYG262173 VIC262173 VRY262173 WBU262173 WLQ262173 WVM262173 G327709 JA327709 SW327709 ACS327709 AMO327709 AWK327709 BGG327709 BQC327709 BZY327709 CJU327709 CTQ327709 DDM327709 DNI327709 DXE327709 EHA327709 EQW327709 FAS327709 FKO327709 FUK327709 GEG327709 GOC327709 GXY327709 HHU327709 HRQ327709 IBM327709 ILI327709 IVE327709 JFA327709 JOW327709 JYS327709 KIO327709 KSK327709 LCG327709 LMC327709 LVY327709 MFU327709 MPQ327709 MZM327709 NJI327709 NTE327709 ODA327709 OMW327709 OWS327709 PGO327709 PQK327709 QAG327709 QKC327709 QTY327709 RDU327709 RNQ327709 RXM327709 SHI327709 SRE327709 TBA327709 TKW327709 TUS327709 UEO327709 UOK327709 UYG327709 VIC327709 VRY327709 WBU327709 WLQ327709 WVM327709 G393245 JA393245 SW393245 ACS393245 AMO393245 AWK393245 BGG393245 BQC393245 BZY393245 CJU393245 CTQ393245 DDM393245 DNI393245 DXE393245 EHA393245 EQW393245 FAS393245 FKO393245 FUK393245 GEG393245 GOC393245 GXY393245 HHU393245 HRQ393245 IBM393245 ILI393245 IVE393245 JFA393245 JOW393245 JYS393245 KIO393245 KSK393245 LCG393245 LMC393245 LVY393245 MFU393245 MPQ393245 MZM393245 NJI393245 NTE393245 ODA393245 OMW393245 OWS393245 PGO393245 PQK393245 QAG393245 QKC393245 QTY393245 RDU393245 RNQ393245 RXM393245 SHI393245 SRE393245 TBA393245 TKW393245 TUS393245 UEO393245 UOK393245 UYG393245 VIC393245 VRY393245 WBU393245 WLQ393245 WVM393245 G458781 JA458781 SW458781 ACS458781 AMO458781 AWK458781 BGG458781 BQC458781 BZY458781 CJU458781 CTQ458781 DDM458781 DNI458781 DXE458781 EHA458781 EQW458781 FAS458781 FKO458781 FUK458781 GEG458781 GOC458781 GXY458781 HHU458781 HRQ458781 IBM458781 ILI458781 IVE458781 JFA458781 JOW458781 JYS458781 KIO458781 KSK458781 LCG458781 LMC458781 LVY458781 MFU458781 MPQ458781 MZM458781 NJI458781 NTE458781 ODA458781 OMW458781 OWS458781 PGO458781 PQK458781 QAG458781 QKC458781 QTY458781 RDU458781 RNQ458781 RXM458781 SHI458781 SRE458781 TBA458781 TKW458781 TUS458781 UEO458781 UOK458781 UYG458781 VIC458781 VRY458781 WBU458781 WLQ458781 WVM458781 G524317 JA524317 SW524317 ACS524317 AMO524317 AWK524317 BGG524317 BQC524317 BZY524317 CJU524317 CTQ524317 DDM524317 DNI524317 DXE524317 EHA524317 EQW524317 FAS524317 FKO524317 FUK524317 GEG524317 GOC524317 GXY524317 HHU524317 HRQ524317 IBM524317 ILI524317 IVE524317 JFA524317 JOW524317 JYS524317 KIO524317 KSK524317 LCG524317 LMC524317 LVY524317 MFU524317 MPQ524317 MZM524317 NJI524317 NTE524317 ODA524317 OMW524317 OWS524317 PGO524317 PQK524317 QAG524317 QKC524317 QTY524317 RDU524317 RNQ524317 RXM524317 SHI524317 SRE524317 TBA524317 TKW524317 TUS524317 UEO524317 UOK524317 UYG524317 VIC524317 VRY524317 WBU524317 WLQ524317 WVM524317 G589853 JA589853 SW589853 ACS589853 AMO589853 AWK589853 BGG589853 BQC589853 BZY589853 CJU589853 CTQ589853 DDM589853 DNI589853 DXE589853 EHA589853 EQW589853 FAS589853 FKO589853 FUK589853 GEG589853 GOC589853 GXY589853 HHU589853 HRQ589853 IBM589853 ILI589853 IVE589853 JFA589853 JOW589853 JYS589853 KIO589853 KSK589853 LCG589853 LMC589853 LVY589853 MFU589853 MPQ589853 MZM589853 NJI589853 NTE589853 ODA589853 OMW589853 OWS589853 PGO589853 PQK589853 QAG589853 QKC589853 QTY589853 RDU589853 RNQ589853 RXM589853 SHI589853 SRE589853 TBA589853 TKW589853 TUS589853 UEO589853 UOK589853 UYG589853 VIC589853 VRY589853 WBU589853 WLQ589853 WVM589853 G655389 JA655389 SW655389 ACS655389 AMO655389 AWK655389 BGG655389 BQC655389 BZY655389 CJU655389 CTQ655389 DDM655389 DNI655389 DXE655389 EHA655389 EQW655389 FAS655389 FKO655389 FUK655389 GEG655389 GOC655389 GXY655389 HHU655389 HRQ655389 IBM655389 ILI655389 IVE655389 JFA655389 JOW655389 JYS655389 KIO655389 KSK655389 LCG655389 LMC655389 LVY655389 MFU655389 MPQ655389 MZM655389 NJI655389 NTE655389 ODA655389 OMW655389 OWS655389 PGO655389 PQK655389 QAG655389 QKC655389 QTY655389 RDU655389 RNQ655389 RXM655389 SHI655389 SRE655389 TBA655389 TKW655389 TUS655389 UEO655389 UOK655389 UYG655389 VIC655389 VRY655389 WBU655389 WLQ655389 WVM655389 G720925 JA720925 SW720925 ACS720925 AMO720925 AWK720925 BGG720925 BQC720925 BZY720925 CJU720925 CTQ720925 DDM720925 DNI720925 DXE720925 EHA720925 EQW720925 FAS720925 FKO720925 FUK720925 GEG720925 GOC720925 GXY720925 HHU720925 HRQ720925 IBM720925 ILI720925 IVE720925 JFA720925 JOW720925 JYS720925 KIO720925 KSK720925 LCG720925 LMC720925 LVY720925 MFU720925 MPQ720925 MZM720925 NJI720925 NTE720925 ODA720925 OMW720925 OWS720925 PGO720925 PQK720925 QAG720925 QKC720925 QTY720925 RDU720925 RNQ720925 RXM720925 SHI720925 SRE720925 TBA720925 TKW720925 TUS720925 UEO720925 UOK720925 UYG720925 VIC720925 VRY720925 WBU720925 WLQ720925 WVM720925 G786461 JA786461 SW786461 ACS786461 AMO786461 AWK786461 BGG786461 BQC786461 BZY786461 CJU786461 CTQ786461 DDM786461 DNI786461 DXE786461 EHA786461 EQW786461 FAS786461 FKO786461 FUK786461 GEG786461 GOC786461 GXY786461 HHU786461 HRQ786461 IBM786461 ILI786461 IVE786461 JFA786461 JOW786461 JYS786461 KIO786461 KSK786461 LCG786461 LMC786461 LVY786461 MFU786461 MPQ786461 MZM786461 NJI786461 NTE786461 ODA786461 OMW786461 OWS786461 PGO786461 PQK786461 QAG786461 QKC786461 QTY786461 RDU786461 RNQ786461 RXM786461 SHI786461 SRE786461 TBA786461 TKW786461 TUS786461 UEO786461 UOK786461 UYG786461 VIC786461 VRY786461 WBU786461 WLQ786461 WVM786461 G851997 JA851997 SW851997 ACS851997 AMO851997 AWK851997 BGG851997 BQC851997 BZY851997 CJU851997 CTQ851997 DDM851997 DNI851997 DXE851997 EHA851997 EQW851997 FAS851997 FKO851997 FUK851997 GEG851997 GOC851997 GXY851997 HHU851997 HRQ851997 IBM851997 ILI851997 IVE851997 JFA851997 JOW851997 JYS851997 KIO851997 KSK851997 LCG851997 LMC851997 LVY851997 MFU851997 MPQ851997 MZM851997 NJI851997 NTE851997 ODA851997 OMW851997 OWS851997 PGO851997 PQK851997 QAG851997 QKC851997 QTY851997 RDU851997 RNQ851997 RXM851997 SHI851997 SRE851997 TBA851997 TKW851997 TUS851997 UEO851997 UOK851997 UYG851997 VIC851997 VRY851997 WBU851997 WLQ851997 WVM851997 G917533 JA917533 SW917533 ACS917533 AMO917533 AWK917533 BGG917533 BQC917533 BZY917533 CJU917533 CTQ917533 DDM917533 DNI917533 DXE917533 EHA917533 EQW917533 FAS917533 FKO917533 FUK917533 GEG917533 GOC917533 GXY917533 HHU917533 HRQ917533 IBM917533 ILI917533 IVE917533 JFA917533 JOW917533 JYS917533 KIO917533 KSK917533 LCG917533 LMC917533 LVY917533 MFU917533 MPQ917533 MZM917533 NJI917533 NTE917533 ODA917533 OMW917533 OWS917533 PGO917533 PQK917533 QAG917533 QKC917533 QTY917533 RDU917533 RNQ917533 RXM917533 SHI917533 SRE917533 TBA917533 TKW917533 TUS917533 UEO917533 UOK917533 UYG917533 VIC917533 VRY917533 WBU917533 WLQ917533 WVM917533 G983069 JA983069 SW983069 ACS983069 AMO983069 AWK983069 BGG983069 BQC983069 BZY983069 CJU983069 CTQ983069 DDM983069 DNI983069 DXE983069 EHA983069 EQW983069 FAS983069 FKO983069 FUK983069 GEG983069 GOC983069 GXY983069 HHU983069 HRQ983069 IBM983069 ILI983069 IVE983069 JFA983069 JOW983069 JYS983069 KIO983069 KSK983069 LCG983069 LMC983069 LVY983069 MFU983069 MPQ983069 MZM983069 NJI983069 NTE983069 ODA983069 OMW983069 OWS983069 PGO983069 PQK983069 QAG983069 QKC983069 QTY983069 RDU983069 RNQ983069 RXM983069 SHI983069 SRE983069 TBA983069 TKW983069 TUS983069 UEO983069 UOK983069 UYG983069 VIC983069 VRY983069 WBU983069 WLQ983069 WVM983069 JA37:JA38 SW37:SW38 ACS37:ACS38 AMO37:AMO38 AWK37:AWK38 BGG37:BGG38 BQC37:BQC38 BZY37:BZY38 CJU37:CJU38 CTQ37:CTQ38 DDM37:DDM38 DNI37:DNI38 DXE37:DXE38 EHA37:EHA38 EQW37:EQW38 FAS37:FAS38 FKO37:FKO38 FUK37:FUK38 GEG37:GEG38 GOC37:GOC38 GXY37:GXY38 HHU37:HHU38 HRQ37:HRQ38 IBM37:IBM38 ILI37:ILI38 IVE37:IVE38 JFA37:JFA38 JOW37:JOW38 JYS37:JYS38 KIO37:KIO38 KSK37:KSK38 LCG37:LCG38 LMC37:LMC38 LVY37:LVY38 MFU37:MFU38 MPQ37:MPQ38 MZM37:MZM38 NJI37:NJI38 NTE37:NTE38 ODA37:ODA38 OMW37:OMW38 OWS37:OWS38 PGO37:PGO38 PQK37:PQK38 QAG37:QAG38 QKC37:QKC38 QTY37:QTY38 RDU37:RDU38 RNQ37:RNQ38 RXM37:RXM38 SHI37:SHI38 SRE37:SRE38 TBA37:TBA38 TKW37:TKW38 TUS37:TUS38 UEO37:UEO38 UOK37:UOK38 UYG37:UYG38 VIC37:VIC38 VRY37:VRY38 WBU37:WBU38 WLQ37:WLQ38 WVM37:WVM38 G65554:G65555 JA65554:JA65555 SW65554:SW65555 ACS65554:ACS65555 AMO65554:AMO65555 AWK65554:AWK65555 BGG65554:BGG65555 BQC65554:BQC65555 BZY65554:BZY65555 CJU65554:CJU65555 CTQ65554:CTQ65555 DDM65554:DDM65555 DNI65554:DNI65555 DXE65554:DXE65555 EHA65554:EHA65555 EQW65554:EQW65555 FAS65554:FAS65555 FKO65554:FKO65555 FUK65554:FUK65555 GEG65554:GEG65555 GOC65554:GOC65555 GXY65554:GXY65555 HHU65554:HHU65555 HRQ65554:HRQ65555 IBM65554:IBM65555 ILI65554:ILI65555 IVE65554:IVE65555 JFA65554:JFA65555 JOW65554:JOW65555 JYS65554:JYS65555 KIO65554:KIO65555 KSK65554:KSK65555 LCG65554:LCG65555 LMC65554:LMC65555 LVY65554:LVY65555 MFU65554:MFU65555 MPQ65554:MPQ65555 MZM65554:MZM65555 NJI65554:NJI65555 NTE65554:NTE65555 ODA65554:ODA65555 OMW65554:OMW65555 OWS65554:OWS65555 PGO65554:PGO65555 PQK65554:PQK65555 QAG65554:QAG65555 QKC65554:QKC65555 QTY65554:QTY65555 RDU65554:RDU65555 RNQ65554:RNQ65555 RXM65554:RXM65555 SHI65554:SHI65555 SRE65554:SRE65555 TBA65554:TBA65555 TKW65554:TKW65555 TUS65554:TUS65555 UEO65554:UEO65555 UOK65554:UOK65555 UYG65554:UYG65555 VIC65554:VIC65555 VRY65554:VRY65555 WBU65554:WBU65555 WLQ65554:WLQ65555 WVM65554:WVM65555 G131090:G131091 JA131090:JA131091 SW131090:SW131091 ACS131090:ACS131091 AMO131090:AMO131091 AWK131090:AWK131091 BGG131090:BGG131091 BQC131090:BQC131091 BZY131090:BZY131091 CJU131090:CJU131091 CTQ131090:CTQ131091 DDM131090:DDM131091 DNI131090:DNI131091 DXE131090:DXE131091 EHA131090:EHA131091 EQW131090:EQW131091 FAS131090:FAS131091 FKO131090:FKO131091 FUK131090:FUK131091 GEG131090:GEG131091 GOC131090:GOC131091 GXY131090:GXY131091 HHU131090:HHU131091 HRQ131090:HRQ131091 IBM131090:IBM131091 ILI131090:ILI131091 IVE131090:IVE131091 JFA131090:JFA131091 JOW131090:JOW131091 JYS131090:JYS131091 KIO131090:KIO131091 KSK131090:KSK131091 LCG131090:LCG131091 LMC131090:LMC131091 LVY131090:LVY131091 MFU131090:MFU131091 MPQ131090:MPQ131091 MZM131090:MZM131091 NJI131090:NJI131091 NTE131090:NTE131091 ODA131090:ODA131091 OMW131090:OMW131091 OWS131090:OWS131091 PGO131090:PGO131091 PQK131090:PQK131091 QAG131090:QAG131091 QKC131090:QKC131091 QTY131090:QTY131091 RDU131090:RDU131091 RNQ131090:RNQ131091 RXM131090:RXM131091 SHI131090:SHI131091 SRE131090:SRE131091 TBA131090:TBA131091 TKW131090:TKW131091 TUS131090:TUS131091 UEO131090:UEO131091 UOK131090:UOK131091 UYG131090:UYG131091 VIC131090:VIC131091 VRY131090:VRY131091 WBU131090:WBU131091 WLQ131090:WLQ131091 WVM131090:WVM131091 G196626:G196627 JA196626:JA196627 SW196626:SW196627 ACS196626:ACS196627 AMO196626:AMO196627 AWK196626:AWK196627 BGG196626:BGG196627 BQC196626:BQC196627 BZY196626:BZY196627 CJU196626:CJU196627 CTQ196626:CTQ196627 DDM196626:DDM196627 DNI196626:DNI196627 DXE196626:DXE196627 EHA196626:EHA196627 EQW196626:EQW196627 FAS196626:FAS196627 FKO196626:FKO196627 FUK196626:FUK196627 GEG196626:GEG196627 GOC196626:GOC196627 GXY196626:GXY196627 HHU196626:HHU196627 HRQ196626:HRQ196627 IBM196626:IBM196627 ILI196626:ILI196627 IVE196626:IVE196627 JFA196626:JFA196627 JOW196626:JOW196627 JYS196626:JYS196627 KIO196626:KIO196627 KSK196626:KSK196627 LCG196626:LCG196627 LMC196626:LMC196627 LVY196626:LVY196627 MFU196626:MFU196627 MPQ196626:MPQ196627 MZM196626:MZM196627 NJI196626:NJI196627 NTE196626:NTE196627 ODA196626:ODA196627 OMW196626:OMW196627 OWS196626:OWS196627 PGO196626:PGO196627 PQK196626:PQK196627 QAG196626:QAG196627 QKC196626:QKC196627 QTY196626:QTY196627 RDU196626:RDU196627 RNQ196626:RNQ196627 RXM196626:RXM196627 SHI196626:SHI196627 SRE196626:SRE196627 TBA196626:TBA196627 TKW196626:TKW196627 TUS196626:TUS196627 UEO196626:UEO196627 UOK196626:UOK196627 UYG196626:UYG196627 VIC196626:VIC196627 VRY196626:VRY196627 WBU196626:WBU196627 WLQ196626:WLQ196627 WVM196626:WVM196627 G262162:G262163 JA262162:JA262163 SW262162:SW262163 ACS262162:ACS262163 AMO262162:AMO262163 AWK262162:AWK262163 BGG262162:BGG262163 BQC262162:BQC262163 BZY262162:BZY262163 CJU262162:CJU262163 CTQ262162:CTQ262163 DDM262162:DDM262163 DNI262162:DNI262163 DXE262162:DXE262163 EHA262162:EHA262163 EQW262162:EQW262163 FAS262162:FAS262163 FKO262162:FKO262163 FUK262162:FUK262163 GEG262162:GEG262163 GOC262162:GOC262163 GXY262162:GXY262163 HHU262162:HHU262163 HRQ262162:HRQ262163 IBM262162:IBM262163 ILI262162:ILI262163 IVE262162:IVE262163 JFA262162:JFA262163 JOW262162:JOW262163 JYS262162:JYS262163 KIO262162:KIO262163 KSK262162:KSK262163 LCG262162:LCG262163 LMC262162:LMC262163 LVY262162:LVY262163 MFU262162:MFU262163 MPQ262162:MPQ262163 MZM262162:MZM262163 NJI262162:NJI262163 NTE262162:NTE262163 ODA262162:ODA262163 OMW262162:OMW262163 OWS262162:OWS262163 PGO262162:PGO262163 PQK262162:PQK262163 QAG262162:QAG262163 QKC262162:QKC262163 QTY262162:QTY262163 RDU262162:RDU262163 RNQ262162:RNQ262163 RXM262162:RXM262163 SHI262162:SHI262163 SRE262162:SRE262163 TBA262162:TBA262163 TKW262162:TKW262163 TUS262162:TUS262163 UEO262162:UEO262163 UOK262162:UOK262163 UYG262162:UYG262163 VIC262162:VIC262163 VRY262162:VRY262163 WBU262162:WBU262163 WLQ262162:WLQ262163 WVM262162:WVM262163 G327698:G327699 JA327698:JA327699 SW327698:SW327699 ACS327698:ACS327699 AMO327698:AMO327699 AWK327698:AWK327699 BGG327698:BGG327699 BQC327698:BQC327699 BZY327698:BZY327699 CJU327698:CJU327699 CTQ327698:CTQ327699 DDM327698:DDM327699 DNI327698:DNI327699 DXE327698:DXE327699 EHA327698:EHA327699 EQW327698:EQW327699 FAS327698:FAS327699 FKO327698:FKO327699 FUK327698:FUK327699 GEG327698:GEG327699 GOC327698:GOC327699 GXY327698:GXY327699 HHU327698:HHU327699 HRQ327698:HRQ327699 IBM327698:IBM327699 ILI327698:ILI327699 IVE327698:IVE327699 JFA327698:JFA327699 JOW327698:JOW327699 JYS327698:JYS327699 KIO327698:KIO327699 KSK327698:KSK327699 LCG327698:LCG327699 LMC327698:LMC327699 LVY327698:LVY327699 MFU327698:MFU327699 MPQ327698:MPQ327699 MZM327698:MZM327699 NJI327698:NJI327699 NTE327698:NTE327699 ODA327698:ODA327699 OMW327698:OMW327699 OWS327698:OWS327699 PGO327698:PGO327699 PQK327698:PQK327699 QAG327698:QAG327699 QKC327698:QKC327699 QTY327698:QTY327699 RDU327698:RDU327699 RNQ327698:RNQ327699 RXM327698:RXM327699 SHI327698:SHI327699 SRE327698:SRE327699 TBA327698:TBA327699 TKW327698:TKW327699 TUS327698:TUS327699 UEO327698:UEO327699 UOK327698:UOK327699 UYG327698:UYG327699 VIC327698:VIC327699 VRY327698:VRY327699 WBU327698:WBU327699 WLQ327698:WLQ327699 WVM327698:WVM327699 G393234:G393235 JA393234:JA393235 SW393234:SW393235 ACS393234:ACS393235 AMO393234:AMO393235 AWK393234:AWK393235 BGG393234:BGG393235 BQC393234:BQC393235 BZY393234:BZY393235 CJU393234:CJU393235 CTQ393234:CTQ393235 DDM393234:DDM393235 DNI393234:DNI393235 DXE393234:DXE393235 EHA393234:EHA393235 EQW393234:EQW393235 FAS393234:FAS393235 FKO393234:FKO393235 FUK393234:FUK393235 GEG393234:GEG393235 GOC393234:GOC393235 GXY393234:GXY393235 HHU393234:HHU393235 HRQ393234:HRQ393235 IBM393234:IBM393235 ILI393234:ILI393235 IVE393234:IVE393235 JFA393234:JFA393235 JOW393234:JOW393235 JYS393234:JYS393235 KIO393234:KIO393235 KSK393234:KSK393235 LCG393234:LCG393235 LMC393234:LMC393235 LVY393234:LVY393235 MFU393234:MFU393235 MPQ393234:MPQ393235 MZM393234:MZM393235 NJI393234:NJI393235 NTE393234:NTE393235 ODA393234:ODA393235 OMW393234:OMW393235 OWS393234:OWS393235 PGO393234:PGO393235 PQK393234:PQK393235 QAG393234:QAG393235 QKC393234:QKC393235 QTY393234:QTY393235 RDU393234:RDU393235 RNQ393234:RNQ393235 RXM393234:RXM393235 SHI393234:SHI393235 SRE393234:SRE393235 TBA393234:TBA393235 TKW393234:TKW393235 TUS393234:TUS393235 UEO393234:UEO393235 UOK393234:UOK393235 UYG393234:UYG393235 VIC393234:VIC393235 VRY393234:VRY393235 WBU393234:WBU393235 WLQ393234:WLQ393235 WVM393234:WVM393235 G458770:G458771 JA458770:JA458771 SW458770:SW458771 ACS458770:ACS458771 AMO458770:AMO458771 AWK458770:AWK458771 BGG458770:BGG458771 BQC458770:BQC458771 BZY458770:BZY458771 CJU458770:CJU458771 CTQ458770:CTQ458771 DDM458770:DDM458771 DNI458770:DNI458771 DXE458770:DXE458771 EHA458770:EHA458771 EQW458770:EQW458771 FAS458770:FAS458771 FKO458770:FKO458771 FUK458770:FUK458771 GEG458770:GEG458771 GOC458770:GOC458771 GXY458770:GXY458771 HHU458770:HHU458771 HRQ458770:HRQ458771 IBM458770:IBM458771 ILI458770:ILI458771 IVE458770:IVE458771 JFA458770:JFA458771 JOW458770:JOW458771 JYS458770:JYS458771 KIO458770:KIO458771 KSK458770:KSK458771 LCG458770:LCG458771 LMC458770:LMC458771 LVY458770:LVY458771 MFU458770:MFU458771 MPQ458770:MPQ458771 MZM458770:MZM458771 NJI458770:NJI458771 NTE458770:NTE458771 ODA458770:ODA458771 OMW458770:OMW458771 OWS458770:OWS458771 PGO458770:PGO458771 PQK458770:PQK458771 QAG458770:QAG458771 QKC458770:QKC458771 QTY458770:QTY458771 RDU458770:RDU458771 RNQ458770:RNQ458771 RXM458770:RXM458771 SHI458770:SHI458771 SRE458770:SRE458771 TBA458770:TBA458771 TKW458770:TKW458771 TUS458770:TUS458771 UEO458770:UEO458771 UOK458770:UOK458771 UYG458770:UYG458771 VIC458770:VIC458771 VRY458770:VRY458771 WBU458770:WBU458771 WLQ458770:WLQ458771 WVM458770:WVM458771 G524306:G524307 JA524306:JA524307 SW524306:SW524307 ACS524306:ACS524307 AMO524306:AMO524307 AWK524306:AWK524307 BGG524306:BGG524307 BQC524306:BQC524307 BZY524306:BZY524307 CJU524306:CJU524307 CTQ524306:CTQ524307 DDM524306:DDM524307 DNI524306:DNI524307 DXE524306:DXE524307 EHA524306:EHA524307 EQW524306:EQW524307 FAS524306:FAS524307 FKO524306:FKO524307 FUK524306:FUK524307 GEG524306:GEG524307 GOC524306:GOC524307 GXY524306:GXY524307 HHU524306:HHU524307 HRQ524306:HRQ524307 IBM524306:IBM524307 ILI524306:ILI524307 IVE524306:IVE524307 JFA524306:JFA524307 JOW524306:JOW524307 JYS524306:JYS524307 KIO524306:KIO524307 KSK524306:KSK524307 LCG524306:LCG524307 LMC524306:LMC524307 LVY524306:LVY524307 MFU524306:MFU524307 MPQ524306:MPQ524307 MZM524306:MZM524307 NJI524306:NJI524307 NTE524306:NTE524307 ODA524306:ODA524307 OMW524306:OMW524307 OWS524306:OWS524307 PGO524306:PGO524307 PQK524306:PQK524307 QAG524306:QAG524307 QKC524306:QKC524307 QTY524306:QTY524307 RDU524306:RDU524307 RNQ524306:RNQ524307 RXM524306:RXM524307 SHI524306:SHI524307 SRE524306:SRE524307 TBA524306:TBA524307 TKW524306:TKW524307 TUS524306:TUS524307 UEO524306:UEO524307 UOK524306:UOK524307 UYG524306:UYG524307 VIC524306:VIC524307 VRY524306:VRY524307 WBU524306:WBU524307 WLQ524306:WLQ524307 WVM524306:WVM524307 G589842:G589843 JA589842:JA589843 SW589842:SW589843 ACS589842:ACS589843 AMO589842:AMO589843 AWK589842:AWK589843 BGG589842:BGG589843 BQC589842:BQC589843 BZY589842:BZY589843 CJU589842:CJU589843 CTQ589842:CTQ589843 DDM589842:DDM589843 DNI589842:DNI589843 DXE589842:DXE589843 EHA589842:EHA589843 EQW589842:EQW589843 FAS589842:FAS589843 FKO589842:FKO589843 FUK589842:FUK589843 GEG589842:GEG589843 GOC589842:GOC589843 GXY589842:GXY589843 HHU589842:HHU589843 HRQ589842:HRQ589843 IBM589842:IBM589843 ILI589842:ILI589843 IVE589842:IVE589843 JFA589842:JFA589843 JOW589842:JOW589843 JYS589842:JYS589843 KIO589842:KIO589843 KSK589842:KSK589843 LCG589842:LCG589843 LMC589842:LMC589843 LVY589842:LVY589843 MFU589842:MFU589843 MPQ589842:MPQ589843 MZM589842:MZM589843 NJI589842:NJI589843 NTE589842:NTE589843 ODA589842:ODA589843 OMW589842:OMW589843 OWS589842:OWS589843 PGO589842:PGO589843 PQK589842:PQK589843 QAG589842:QAG589843 QKC589842:QKC589843 QTY589842:QTY589843 RDU589842:RDU589843 RNQ589842:RNQ589843 RXM589842:RXM589843 SHI589842:SHI589843 SRE589842:SRE589843 TBA589842:TBA589843 TKW589842:TKW589843 TUS589842:TUS589843 UEO589842:UEO589843 UOK589842:UOK589843 UYG589842:UYG589843 VIC589842:VIC589843 VRY589842:VRY589843 WBU589842:WBU589843 WLQ589842:WLQ589843 WVM589842:WVM589843 G655378:G655379 JA655378:JA655379 SW655378:SW655379 ACS655378:ACS655379 AMO655378:AMO655379 AWK655378:AWK655379 BGG655378:BGG655379 BQC655378:BQC655379 BZY655378:BZY655379 CJU655378:CJU655379 CTQ655378:CTQ655379 DDM655378:DDM655379 DNI655378:DNI655379 DXE655378:DXE655379 EHA655378:EHA655379 EQW655378:EQW655379 FAS655378:FAS655379 FKO655378:FKO655379 FUK655378:FUK655379 GEG655378:GEG655379 GOC655378:GOC655379 GXY655378:GXY655379 HHU655378:HHU655379 HRQ655378:HRQ655379 IBM655378:IBM655379 ILI655378:ILI655379 IVE655378:IVE655379 JFA655378:JFA655379 JOW655378:JOW655379 JYS655378:JYS655379 KIO655378:KIO655379 KSK655378:KSK655379 LCG655378:LCG655379 LMC655378:LMC655379 LVY655378:LVY655379 MFU655378:MFU655379 MPQ655378:MPQ655379 MZM655378:MZM655379 NJI655378:NJI655379 NTE655378:NTE655379 ODA655378:ODA655379 OMW655378:OMW655379 OWS655378:OWS655379 PGO655378:PGO655379 PQK655378:PQK655379 QAG655378:QAG655379 QKC655378:QKC655379 QTY655378:QTY655379 RDU655378:RDU655379 RNQ655378:RNQ655379 RXM655378:RXM655379 SHI655378:SHI655379 SRE655378:SRE655379 TBA655378:TBA655379 TKW655378:TKW655379 TUS655378:TUS655379 UEO655378:UEO655379 UOK655378:UOK655379 UYG655378:UYG655379 VIC655378:VIC655379 VRY655378:VRY655379 WBU655378:WBU655379 WLQ655378:WLQ655379 WVM655378:WVM655379 G720914:G720915 JA720914:JA720915 SW720914:SW720915 ACS720914:ACS720915 AMO720914:AMO720915 AWK720914:AWK720915 BGG720914:BGG720915 BQC720914:BQC720915 BZY720914:BZY720915 CJU720914:CJU720915 CTQ720914:CTQ720915 DDM720914:DDM720915 DNI720914:DNI720915 DXE720914:DXE720915 EHA720914:EHA720915 EQW720914:EQW720915 FAS720914:FAS720915 FKO720914:FKO720915 FUK720914:FUK720915 GEG720914:GEG720915 GOC720914:GOC720915 GXY720914:GXY720915 HHU720914:HHU720915 HRQ720914:HRQ720915 IBM720914:IBM720915 ILI720914:ILI720915 IVE720914:IVE720915 JFA720914:JFA720915 JOW720914:JOW720915 JYS720914:JYS720915 KIO720914:KIO720915 KSK720914:KSK720915 LCG720914:LCG720915 LMC720914:LMC720915 LVY720914:LVY720915 MFU720914:MFU720915 MPQ720914:MPQ720915 MZM720914:MZM720915 NJI720914:NJI720915 NTE720914:NTE720915 ODA720914:ODA720915 OMW720914:OMW720915 OWS720914:OWS720915 PGO720914:PGO720915 PQK720914:PQK720915 QAG720914:QAG720915 QKC720914:QKC720915 QTY720914:QTY720915 RDU720914:RDU720915 RNQ720914:RNQ720915 RXM720914:RXM720915 SHI720914:SHI720915 SRE720914:SRE720915 TBA720914:TBA720915 TKW720914:TKW720915 TUS720914:TUS720915 UEO720914:UEO720915 UOK720914:UOK720915 UYG720914:UYG720915 VIC720914:VIC720915 VRY720914:VRY720915 WBU720914:WBU720915 WLQ720914:WLQ720915 WVM720914:WVM720915 G786450:G786451 JA786450:JA786451 SW786450:SW786451 ACS786450:ACS786451 AMO786450:AMO786451 AWK786450:AWK786451 BGG786450:BGG786451 BQC786450:BQC786451 BZY786450:BZY786451 CJU786450:CJU786451 CTQ786450:CTQ786451 DDM786450:DDM786451 DNI786450:DNI786451 DXE786450:DXE786451 EHA786450:EHA786451 EQW786450:EQW786451 FAS786450:FAS786451 FKO786450:FKO786451 FUK786450:FUK786451 GEG786450:GEG786451 GOC786450:GOC786451 GXY786450:GXY786451 HHU786450:HHU786451 HRQ786450:HRQ786451 IBM786450:IBM786451 ILI786450:ILI786451 IVE786450:IVE786451 JFA786450:JFA786451 JOW786450:JOW786451 JYS786450:JYS786451 KIO786450:KIO786451 KSK786450:KSK786451 LCG786450:LCG786451 LMC786450:LMC786451 LVY786450:LVY786451 MFU786450:MFU786451 MPQ786450:MPQ786451 MZM786450:MZM786451 NJI786450:NJI786451 NTE786450:NTE786451 ODA786450:ODA786451 OMW786450:OMW786451 OWS786450:OWS786451 PGO786450:PGO786451 PQK786450:PQK786451 QAG786450:QAG786451 QKC786450:QKC786451 QTY786450:QTY786451 RDU786450:RDU786451 RNQ786450:RNQ786451 RXM786450:RXM786451 SHI786450:SHI786451 SRE786450:SRE786451 TBA786450:TBA786451 TKW786450:TKW786451 TUS786450:TUS786451 UEO786450:UEO786451 UOK786450:UOK786451 UYG786450:UYG786451 VIC786450:VIC786451 VRY786450:VRY786451 WBU786450:WBU786451 WLQ786450:WLQ786451 WVM786450:WVM786451 G851986:G851987 JA851986:JA851987 SW851986:SW851987 ACS851986:ACS851987 AMO851986:AMO851987 AWK851986:AWK851987 BGG851986:BGG851987 BQC851986:BQC851987 BZY851986:BZY851987 CJU851986:CJU851987 CTQ851986:CTQ851987 DDM851986:DDM851987 DNI851986:DNI851987 DXE851986:DXE851987 EHA851986:EHA851987 EQW851986:EQW851987 FAS851986:FAS851987 FKO851986:FKO851987 FUK851986:FUK851987 GEG851986:GEG851987 GOC851986:GOC851987 GXY851986:GXY851987 HHU851986:HHU851987 HRQ851986:HRQ851987 IBM851986:IBM851987 ILI851986:ILI851987 IVE851986:IVE851987 JFA851986:JFA851987 JOW851986:JOW851987 JYS851986:JYS851987 KIO851986:KIO851987 KSK851986:KSK851987 LCG851986:LCG851987 LMC851986:LMC851987 LVY851986:LVY851987 MFU851986:MFU851987 MPQ851986:MPQ851987 MZM851986:MZM851987 NJI851986:NJI851987 NTE851986:NTE851987 ODA851986:ODA851987 OMW851986:OMW851987 OWS851986:OWS851987 PGO851986:PGO851987 PQK851986:PQK851987 QAG851986:QAG851987 QKC851986:QKC851987 QTY851986:QTY851987 RDU851986:RDU851987 RNQ851986:RNQ851987 RXM851986:RXM851987 SHI851986:SHI851987 SRE851986:SRE851987 TBA851986:TBA851987 TKW851986:TKW851987 TUS851986:TUS851987 UEO851986:UEO851987 UOK851986:UOK851987 UYG851986:UYG851987 VIC851986:VIC851987 VRY851986:VRY851987 WBU851986:WBU851987 WLQ851986:WLQ851987 WVM851986:WVM851987 G917522:G917523 JA917522:JA917523 SW917522:SW917523 ACS917522:ACS917523 AMO917522:AMO917523 AWK917522:AWK917523 BGG917522:BGG917523 BQC917522:BQC917523 BZY917522:BZY917523 CJU917522:CJU917523 CTQ917522:CTQ917523 DDM917522:DDM917523 DNI917522:DNI917523 DXE917522:DXE917523 EHA917522:EHA917523 EQW917522:EQW917523 FAS917522:FAS917523 FKO917522:FKO917523 FUK917522:FUK917523 GEG917522:GEG917523 GOC917522:GOC917523 GXY917522:GXY917523 HHU917522:HHU917523 HRQ917522:HRQ917523 IBM917522:IBM917523 ILI917522:ILI917523 IVE917522:IVE917523 JFA917522:JFA917523 JOW917522:JOW917523 JYS917522:JYS917523 KIO917522:KIO917523 KSK917522:KSK917523 LCG917522:LCG917523 LMC917522:LMC917523 LVY917522:LVY917523 MFU917522:MFU917523 MPQ917522:MPQ917523 MZM917522:MZM917523 NJI917522:NJI917523 NTE917522:NTE917523 ODA917522:ODA917523 OMW917522:OMW917523 OWS917522:OWS917523 PGO917522:PGO917523 PQK917522:PQK917523 QAG917522:QAG917523 QKC917522:QKC917523 QTY917522:QTY917523 RDU917522:RDU917523 RNQ917522:RNQ917523 RXM917522:RXM917523 SHI917522:SHI917523 SRE917522:SRE917523 TBA917522:TBA917523 TKW917522:TKW917523 TUS917522:TUS917523 UEO917522:UEO917523 UOK917522:UOK917523 UYG917522:UYG917523 VIC917522:VIC917523 VRY917522:VRY917523 WBU917522:WBU917523 WLQ917522:WLQ917523 WVM917522:WVM917523 G983058:G983059 JA983058:JA983059 SW983058:SW983059 ACS983058:ACS983059 AMO983058:AMO983059 AWK983058:AWK983059 BGG983058:BGG983059 BQC983058:BQC983059 BZY983058:BZY983059 CJU983058:CJU983059 CTQ983058:CTQ983059 DDM983058:DDM983059 DNI983058:DNI983059 DXE983058:DXE983059 EHA983058:EHA983059 EQW983058:EQW983059 FAS983058:FAS983059 FKO983058:FKO983059 FUK983058:FUK983059 GEG983058:GEG983059 GOC983058:GOC983059 GXY983058:GXY983059 HHU983058:HHU983059 HRQ983058:HRQ983059 IBM983058:IBM983059 ILI983058:ILI983059 IVE983058:IVE983059 JFA983058:JFA983059 JOW983058:JOW983059 JYS983058:JYS983059 KIO983058:KIO983059 KSK983058:KSK983059 LCG983058:LCG983059 LMC983058:LMC983059 LVY983058:LVY983059 MFU983058:MFU983059 MPQ983058:MPQ983059 MZM983058:MZM983059 NJI983058:NJI983059 NTE983058:NTE983059 ODA983058:ODA983059 OMW983058:OMW983059 OWS983058:OWS983059 PGO983058:PGO983059 PQK983058:PQK983059 QAG983058:QAG983059 QKC983058:QKC983059 QTY983058:QTY983059 RDU983058:RDU983059 RNQ983058:RNQ983059 RXM983058:RXM983059 SHI983058:SHI983059 SRE983058:SRE983059 TBA983058:TBA983059 TKW983058:TKW983059 TUS983058:TUS983059 UEO983058:UEO983059 UOK983058:UOK983059 UYG983058:UYG983059 VIC983058:VIC983059 VRY983058:VRY983059 WBU983058:WBU983059 WLQ983058:WLQ983059 WVM983058:WVM983059 JA45 SW45 ACS45 AMO45 AWK45 BGG45 BQC45 BZY45 CJU45 CTQ45 DDM45 DNI45 DXE45 EHA45 EQW45 FAS45 FKO45 FUK45 GEG45 GOC45 GXY45 HHU45 HRQ45 IBM45 ILI45 IVE45 JFA45 JOW45 JYS45 KIO45 KSK45 LCG45 LMC45 LVY45 MFU45 MPQ45 MZM45 NJI45 NTE45 ODA45 OMW45 OWS45 PGO45 PQK45 QAG45 QKC45 QTY45 RDU45 RNQ45 RXM45 SHI45 SRE45 TBA45 TKW45 TUS45 UEO45 UOK45 UYG45 VIC45 VRY45 WBU45 WLQ45 WVM45 G65563 JA65563 SW65563 ACS65563 AMO65563 AWK65563 BGG65563 BQC65563 BZY65563 CJU65563 CTQ65563 DDM65563 DNI65563 DXE65563 EHA65563 EQW65563 FAS65563 FKO65563 FUK65563 GEG65563 GOC65563 GXY65563 HHU65563 HRQ65563 IBM65563 ILI65563 IVE65563 JFA65563 JOW65563 JYS65563 KIO65563 KSK65563 LCG65563 LMC65563 LVY65563 MFU65563 MPQ65563 MZM65563 NJI65563 NTE65563 ODA65563 OMW65563 OWS65563 PGO65563 PQK65563 QAG65563 QKC65563 QTY65563 RDU65563 RNQ65563 RXM65563 SHI65563 SRE65563 TBA65563 TKW65563 TUS65563 UEO65563 UOK65563 UYG65563 VIC65563 VRY65563 WBU65563 WLQ65563 WVM65563 G131099 JA131099 SW131099 ACS131099 AMO131099 AWK131099 BGG131099 BQC131099 BZY131099 CJU131099 CTQ131099 DDM131099 DNI131099 DXE131099 EHA131099 EQW131099 FAS131099 FKO131099 FUK131099 GEG131099 GOC131099 GXY131099 HHU131099 HRQ131099 IBM131099 ILI131099 IVE131099 JFA131099 JOW131099 JYS131099 KIO131099 KSK131099 LCG131099 LMC131099 LVY131099 MFU131099 MPQ131099 MZM131099 NJI131099 NTE131099 ODA131099 OMW131099 OWS131099 PGO131099 PQK131099 QAG131099 QKC131099 QTY131099 RDU131099 RNQ131099 RXM131099 SHI131099 SRE131099 TBA131099 TKW131099 TUS131099 UEO131099 UOK131099 UYG131099 VIC131099 VRY131099 WBU131099 WLQ131099 WVM131099 G196635 JA196635 SW196635 ACS196635 AMO196635 AWK196635 BGG196635 BQC196635 BZY196635 CJU196635 CTQ196635 DDM196635 DNI196635 DXE196635 EHA196635 EQW196635 FAS196635 FKO196635 FUK196635 GEG196635 GOC196635 GXY196635 HHU196635 HRQ196635 IBM196635 ILI196635 IVE196635 JFA196635 JOW196635 JYS196635 KIO196635 KSK196635 LCG196635 LMC196635 LVY196635 MFU196635 MPQ196635 MZM196635 NJI196635 NTE196635 ODA196635 OMW196635 OWS196635 PGO196635 PQK196635 QAG196635 QKC196635 QTY196635 RDU196635 RNQ196635 RXM196635 SHI196635 SRE196635 TBA196635 TKW196635 TUS196635 UEO196635 UOK196635 UYG196635 VIC196635 VRY196635 WBU196635 WLQ196635 WVM196635 G262171 JA262171 SW262171 ACS262171 AMO262171 AWK262171 BGG262171 BQC262171 BZY262171 CJU262171 CTQ262171 DDM262171 DNI262171 DXE262171 EHA262171 EQW262171 FAS262171 FKO262171 FUK262171 GEG262171 GOC262171 GXY262171 HHU262171 HRQ262171 IBM262171 ILI262171 IVE262171 JFA262171 JOW262171 JYS262171 KIO262171 KSK262171 LCG262171 LMC262171 LVY262171 MFU262171 MPQ262171 MZM262171 NJI262171 NTE262171 ODA262171 OMW262171 OWS262171 PGO262171 PQK262171 QAG262171 QKC262171 QTY262171 RDU262171 RNQ262171 RXM262171 SHI262171 SRE262171 TBA262171 TKW262171 TUS262171 UEO262171 UOK262171 UYG262171 VIC262171 VRY262171 WBU262171 WLQ262171 WVM262171 G327707 JA327707 SW327707 ACS327707 AMO327707 AWK327707 BGG327707 BQC327707 BZY327707 CJU327707 CTQ327707 DDM327707 DNI327707 DXE327707 EHA327707 EQW327707 FAS327707 FKO327707 FUK327707 GEG327707 GOC327707 GXY327707 HHU327707 HRQ327707 IBM327707 ILI327707 IVE327707 JFA327707 JOW327707 JYS327707 KIO327707 KSK327707 LCG327707 LMC327707 LVY327707 MFU327707 MPQ327707 MZM327707 NJI327707 NTE327707 ODA327707 OMW327707 OWS327707 PGO327707 PQK327707 QAG327707 QKC327707 QTY327707 RDU327707 RNQ327707 RXM327707 SHI327707 SRE327707 TBA327707 TKW327707 TUS327707 UEO327707 UOK327707 UYG327707 VIC327707 VRY327707 WBU327707 WLQ327707 WVM327707 G393243 JA393243 SW393243 ACS393243 AMO393243 AWK393243 BGG393243 BQC393243 BZY393243 CJU393243 CTQ393243 DDM393243 DNI393243 DXE393243 EHA393243 EQW393243 FAS393243 FKO393243 FUK393243 GEG393243 GOC393243 GXY393243 HHU393243 HRQ393243 IBM393243 ILI393243 IVE393243 JFA393243 JOW393243 JYS393243 KIO393243 KSK393243 LCG393243 LMC393243 LVY393243 MFU393243 MPQ393243 MZM393243 NJI393243 NTE393243 ODA393243 OMW393243 OWS393243 PGO393243 PQK393243 QAG393243 QKC393243 QTY393243 RDU393243 RNQ393243 RXM393243 SHI393243 SRE393243 TBA393243 TKW393243 TUS393243 UEO393243 UOK393243 UYG393243 VIC393243 VRY393243 WBU393243 WLQ393243 WVM393243 G458779 JA458779 SW458779 ACS458779 AMO458779 AWK458779 BGG458779 BQC458779 BZY458779 CJU458779 CTQ458779 DDM458779 DNI458779 DXE458779 EHA458779 EQW458779 FAS458779 FKO458779 FUK458779 GEG458779 GOC458779 GXY458779 HHU458779 HRQ458779 IBM458779 ILI458779 IVE458779 JFA458779 JOW458779 JYS458779 KIO458779 KSK458779 LCG458779 LMC458779 LVY458779 MFU458779 MPQ458779 MZM458779 NJI458779 NTE458779 ODA458779 OMW458779 OWS458779 PGO458779 PQK458779 QAG458779 QKC458779 QTY458779 RDU458779 RNQ458779 RXM458779 SHI458779 SRE458779 TBA458779 TKW458779 TUS458779 UEO458779 UOK458779 UYG458779 VIC458779 VRY458779 WBU458779 WLQ458779 WVM458779 G524315 JA524315 SW524315 ACS524315 AMO524315 AWK524315 BGG524315 BQC524315 BZY524315 CJU524315 CTQ524315 DDM524315 DNI524315 DXE524315 EHA524315 EQW524315 FAS524315 FKO524315 FUK524315 GEG524315 GOC524315 GXY524315 HHU524315 HRQ524315 IBM524315 ILI524315 IVE524315 JFA524315 JOW524315 JYS524315 KIO524315 KSK524315 LCG524315 LMC524315 LVY524315 MFU524315 MPQ524315 MZM524315 NJI524315 NTE524315 ODA524315 OMW524315 OWS524315 PGO524315 PQK524315 QAG524315 QKC524315 QTY524315 RDU524315 RNQ524315 RXM524315 SHI524315 SRE524315 TBA524315 TKW524315 TUS524315 UEO524315 UOK524315 UYG524315 VIC524315 VRY524315 WBU524315 WLQ524315 WVM524315 G589851 JA589851 SW589851 ACS589851 AMO589851 AWK589851 BGG589851 BQC589851 BZY589851 CJU589851 CTQ589851 DDM589851 DNI589851 DXE589851 EHA589851 EQW589851 FAS589851 FKO589851 FUK589851 GEG589851 GOC589851 GXY589851 HHU589851 HRQ589851 IBM589851 ILI589851 IVE589851 JFA589851 JOW589851 JYS589851 KIO589851 KSK589851 LCG589851 LMC589851 LVY589851 MFU589851 MPQ589851 MZM589851 NJI589851 NTE589851 ODA589851 OMW589851 OWS589851 PGO589851 PQK589851 QAG589851 QKC589851 QTY589851 RDU589851 RNQ589851 RXM589851 SHI589851 SRE589851 TBA589851 TKW589851 TUS589851 UEO589851 UOK589851 UYG589851 VIC589851 VRY589851 WBU589851 WLQ589851 WVM589851 G655387 JA655387 SW655387 ACS655387 AMO655387 AWK655387 BGG655387 BQC655387 BZY655387 CJU655387 CTQ655387 DDM655387 DNI655387 DXE655387 EHA655387 EQW655387 FAS655387 FKO655387 FUK655387 GEG655387 GOC655387 GXY655387 HHU655387 HRQ655387 IBM655387 ILI655387 IVE655387 JFA655387 JOW655387 JYS655387 KIO655387 KSK655387 LCG655387 LMC655387 LVY655387 MFU655387 MPQ655387 MZM655387 NJI655387 NTE655387 ODA655387 OMW655387 OWS655387 PGO655387 PQK655387 QAG655387 QKC655387 QTY655387 RDU655387 RNQ655387 RXM655387 SHI655387 SRE655387 TBA655387 TKW655387 TUS655387 UEO655387 UOK655387 UYG655387 VIC655387 VRY655387 WBU655387 WLQ655387 WVM655387 G720923 JA720923 SW720923 ACS720923 AMO720923 AWK720923 BGG720923 BQC720923 BZY720923 CJU720923 CTQ720923 DDM720923 DNI720923 DXE720923 EHA720923 EQW720923 FAS720923 FKO720923 FUK720923 GEG720923 GOC720923 GXY720923 HHU720923 HRQ720923 IBM720923 ILI720923 IVE720923 JFA720923 JOW720923 JYS720923 KIO720923 KSK720923 LCG720923 LMC720923 LVY720923 MFU720923 MPQ720923 MZM720923 NJI720923 NTE720923 ODA720923 OMW720923 OWS720923 PGO720923 PQK720923 QAG720923 QKC720923 QTY720923 RDU720923 RNQ720923 RXM720923 SHI720923 SRE720923 TBA720923 TKW720923 TUS720923 UEO720923 UOK720923 UYG720923 VIC720923 VRY720923 WBU720923 WLQ720923 WVM720923 G786459 JA786459 SW786459 ACS786459 AMO786459 AWK786459 BGG786459 BQC786459 BZY786459 CJU786459 CTQ786459 DDM786459 DNI786459 DXE786459 EHA786459 EQW786459 FAS786459 FKO786459 FUK786459 GEG786459 GOC786459 GXY786459 HHU786459 HRQ786459 IBM786459 ILI786459 IVE786459 JFA786459 JOW786459 JYS786459 KIO786459 KSK786459 LCG786459 LMC786459 LVY786459 MFU786459 MPQ786459 MZM786459 NJI786459 NTE786459 ODA786459 OMW786459 OWS786459 PGO786459 PQK786459 QAG786459 QKC786459 QTY786459 RDU786459 RNQ786459 RXM786459 SHI786459 SRE786459 TBA786459 TKW786459 TUS786459 UEO786459 UOK786459 UYG786459 VIC786459 VRY786459 WBU786459 WLQ786459 WVM786459 G851995 JA851995 SW851995 ACS851995 AMO851995 AWK851995 BGG851995 BQC851995 BZY851995 CJU851995 CTQ851995 DDM851995 DNI851995 DXE851995 EHA851995 EQW851995 FAS851995 FKO851995 FUK851995 GEG851995 GOC851995 GXY851995 HHU851995 HRQ851995 IBM851995 ILI851995 IVE851995 JFA851995 JOW851995 JYS851995 KIO851995 KSK851995 LCG851995 LMC851995 LVY851995 MFU851995 MPQ851995 MZM851995 NJI851995 NTE851995 ODA851995 OMW851995 OWS851995 PGO851995 PQK851995 QAG851995 QKC851995 QTY851995 RDU851995 RNQ851995 RXM851995 SHI851995 SRE851995 TBA851995 TKW851995 TUS851995 UEO851995 UOK851995 UYG851995 VIC851995 VRY851995 WBU851995 WLQ851995 WVM851995 G917531 JA917531 SW917531 ACS917531 AMO917531 AWK917531 BGG917531 BQC917531 BZY917531 CJU917531 CTQ917531 DDM917531 DNI917531 DXE917531 EHA917531 EQW917531 FAS917531 FKO917531 FUK917531 GEG917531 GOC917531 GXY917531 HHU917531 HRQ917531 IBM917531 ILI917531 IVE917531 JFA917531 JOW917531 JYS917531 KIO917531 KSK917531 LCG917531 LMC917531 LVY917531 MFU917531 MPQ917531 MZM917531 NJI917531 NTE917531 ODA917531 OMW917531 OWS917531 PGO917531 PQK917531 QAG917531 QKC917531 QTY917531 RDU917531 RNQ917531 RXM917531 SHI917531 SRE917531 TBA917531 TKW917531 TUS917531 UEO917531 UOK917531 UYG917531 VIC917531 VRY917531 WBU917531 WLQ917531 WVM917531 G983067 JA983067 SW983067 ACS983067 AMO983067 AWK983067 BGG983067 BQC983067 BZY983067 CJU983067 CTQ983067 DDM983067 DNI983067 DXE983067 EHA983067 EQW983067 FAS983067 FKO983067 FUK983067 GEG983067 GOC983067 GXY983067 HHU983067 HRQ983067 IBM983067 ILI983067 IVE983067 JFA983067 JOW983067 JYS983067 KIO983067 KSK983067 LCG983067 LMC983067 LVY983067 MFU983067 MPQ983067 MZM983067 NJI983067 NTE983067 ODA983067 OMW983067 OWS983067 PGO983067 PQK983067 QAG983067 QKC983067 QTY983067 RDU983067 RNQ983067 RXM983067 SHI983067 SRE983067 TBA983067 TKW983067 TUS983067 UEO983067 UOK983067 UYG983067 VIC983067 VRY983067 WBU983067 WLQ983067 WVM983067 UYG126 JA43 SW43 ACS43 AMO43 AWK43 BGG43 BQC43 BZY43 CJU43 CTQ43 DDM43 DNI43 DXE43 EHA43 EQW43 FAS43 FKO43 FUK43 GEG43 GOC43 GXY43 HHU43 HRQ43 IBM43 ILI43 IVE43 JFA43 JOW43 JYS43 KIO43 KSK43 LCG43 LMC43 LVY43 MFU43 MPQ43 MZM43 NJI43 NTE43 ODA43 OMW43 OWS43 PGO43 PQK43 QAG43 QKC43 QTY43 RDU43 RNQ43 RXM43 SHI43 SRE43 TBA43 TKW43 TUS43 UEO43 UOK43 UYG43 VIC43 VRY43 WBU43 WLQ43 WVM43 G65561 JA65561 SW65561 ACS65561 AMO65561 AWK65561 BGG65561 BQC65561 BZY65561 CJU65561 CTQ65561 DDM65561 DNI65561 DXE65561 EHA65561 EQW65561 FAS65561 FKO65561 FUK65561 GEG65561 GOC65561 GXY65561 HHU65561 HRQ65561 IBM65561 ILI65561 IVE65561 JFA65561 JOW65561 JYS65561 KIO65561 KSK65561 LCG65561 LMC65561 LVY65561 MFU65561 MPQ65561 MZM65561 NJI65561 NTE65561 ODA65561 OMW65561 OWS65561 PGO65561 PQK65561 QAG65561 QKC65561 QTY65561 RDU65561 RNQ65561 RXM65561 SHI65561 SRE65561 TBA65561 TKW65561 TUS65561 UEO65561 UOK65561 UYG65561 VIC65561 VRY65561 WBU65561 WLQ65561 WVM65561 G131097 JA131097 SW131097 ACS131097 AMO131097 AWK131097 BGG131097 BQC131097 BZY131097 CJU131097 CTQ131097 DDM131097 DNI131097 DXE131097 EHA131097 EQW131097 FAS131097 FKO131097 FUK131097 GEG131097 GOC131097 GXY131097 HHU131097 HRQ131097 IBM131097 ILI131097 IVE131097 JFA131097 JOW131097 JYS131097 KIO131097 KSK131097 LCG131097 LMC131097 LVY131097 MFU131097 MPQ131097 MZM131097 NJI131097 NTE131097 ODA131097 OMW131097 OWS131097 PGO131097 PQK131097 QAG131097 QKC131097 QTY131097 RDU131097 RNQ131097 RXM131097 SHI131097 SRE131097 TBA131097 TKW131097 TUS131097 UEO131097 UOK131097 UYG131097 VIC131097 VRY131097 WBU131097 WLQ131097 WVM131097 G196633 JA196633 SW196633 ACS196633 AMO196633 AWK196633 BGG196633 BQC196633 BZY196633 CJU196633 CTQ196633 DDM196633 DNI196633 DXE196633 EHA196633 EQW196633 FAS196633 FKO196633 FUK196633 GEG196633 GOC196633 GXY196633 HHU196633 HRQ196633 IBM196633 ILI196633 IVE196633 JFA196633 JOW196633 JYS196633 KIO196633 KSK196633 LCG196633 LMC196633 LVY196633 MFU196633 MPQ196633 MZM196633 NJI196633 NTE196633 ODA196633 OMW196633 OWS196633 PGO196633 PQK196633 QAG196633 QKC196633 QTY196633 RDU196633 RNQ196633 RXM196633 SHI196633 SRE196633 TBA196633 TKW196633 TUS196633 UEO196633 UOK196633 UYG196633 VIC196633 VRY196633 WBU196633 WLQ196633 WVM196633 G262169 JA262169 SW262169 ACS262169 AMO262169 AWK262169 BGG262169 BQC262169 BZY262169 CJU262169 CTQ262169 DDM262169 DNI262169 DXE262169 EHA262169 EQW262169 FAS262169 FKO262169 FUK262169 GEG262169 GOC262169 GXY262169 HHU262169 HRQ262169 IBM262169 ILI262169 IVE262169 JFA262169 JOW262169 JYS262169 KIO262169 KSK262169 LCG262169 LMC262169 LVY262169 MFU262169 MPQ262169 MZM262169 NJI262169 NTE262169 ODA262169 OMW262169 OWS262169 PGO262169 PQK262169 QAG262169 QKC262169 QTY262169 RDU262169 RNQ262169 RXM262169 SHI262169 SRE262169 TBA262169 TKW262169 TUS262169 UEO262169 UOK262169 UYG262169 VIC262169 VRY262169 WBU262169 WLQ262169 WVM262169 G327705 JA327705 SW327705 ACS327705 AMO327705 AWK327705 BGG327705 BQC327705 BZY327705 CJU327705 CTQ327705 DDM327705 DNI327705 DXE327705 EHA327705 EQW327705 FAS327705 FKO327705 FUK327705 GEG327705 GOC327705 GXY327705 HHU327705 HRQ327705 IBM327705 ILI327705 IVE327705 JFA327705 JOW327705 JYS327705 KIO327705 KSK327705 LCG327705 LMC327705 LVY327705 MFU327705 MPQ327705 MZM327705 NJI327705 NTE327705 ODA327705 OMW327705 OWS327705 PGO327705 PQK327705 QAG327705 QKC327705 QTY327705 RDU327705 RNQ327705 RXM327705 SHI327705 SRE327705 TBA327705 TKW327705 TUS327705 UEO327705 UOK327705 UYG327705 VIC327705 VRY327705 WBU327705 WLQ327705 WVM327705 G393241 JA393241 SW393241 ACS393241 AMO393241 AWK393241 BGG393241 BQC393241 BZY393241 CJU393241 CTQ393241 DDM393241 DNI393241 DXE393241 EHA393241 EQW393241 FAS393241 FKO393241 FUK393241 GEG393241 GOC393241 GXY393241 HHU393241 HRQ393241 IBM393241 ILI393241 IVE393241 JFA393241 JOW393241 JYS393241 KIO393241 KSK393241 LCG393241 LMC393241 LVY393241 MFU393241 MPQ393241 MZM393241 NJI393241 NTE393241 ODA393241 OMW393241 OWS393241 PGO393241 PQK393241 QAG393241 QKC393241 QTY393241 RDU393241 RNQ393241 RXM393241 SHI393241 SRE393241 TBA393241 TKW393241 TUS393241 UEO393241 UOK393241 UYG393241 VIC393241 VRY393241 WBU393241 WLQ393241 WVM393241 G458777 JA458777 SW458777 ACS458777 AMO458777 AWK458777 BGG458777 BQC458777 BZY458777 CJU458777 CTQ458777 DDM458777 DNI458777 DXE458777 EHA458777 EQW458777 FAS458777 FKO458777 FUK458777 GEG458777 GOC458777 GXY458777 HHU458777 HRQ458777 IBM458777 ILI458777 IVE458777 JFA458777 JOW458777 JYS458777 KIO458777 KSK458777 LCG458777 LMC458777 LVY458777 MFU458777 MPQ458777 MZM458777 NJI458777 NTE458777 ODA458777 OMW458777 OWS458777 PGO458777 PQK458777 QAG458777 QKC458777 QTY458777 RDU458777 RNQ458777 RXM458777 SHI458777 SRE458777 TBA458777 TKW458777 TUS458777 UEO458777 UOK458777 UYG458777 VIC458777 VRY458777 WBU458777 WLQ458777 WVM458777 G524313 JA524313 SW524313 ACS524313 AMO524313 AWK524313 BGG524313 BQC524313 BZY524313 CJU524313 CTQ524313 DDM524313 DNI524313 DXE524313 EHA524313 EQW524313 FAS524313 FKO524313 FUK524313 GEG524313 GOC524313 GXY524313 HHU524313 HRQ524313 IBM524313 ILI524313 IVE524313 JFA524313 JOW524313 JYS524313 KIO524313 KSK524313 LCG524313 LMC524313 LVY524313 MFU524313 MPQ524313 MZM524313 NJI524313 NTE524313 ODA524313 OMW524313 OWS524313 PGO524313 PQK524313 QAG524313 QKC524313 QTY524313 RDU524313 RNQ524313 RXM524313 SHI524313 SRE524313 TBA524313 TKW524313 TUS524313 UEO524313 UOK524313 UYG524313 VIC524313 VRY524313 WBU524313 WLQ524313 WVM524313 G589849 JA589849 SW589849 ACS589849 AMO589849 AWK589849 BGG589849 BQC589849 BZY589849 CJU589849 CTQ589849 DDM589849 DNI589849 DXE589849 EHA589849 EQW589849 FAS589849 FKO589849 FUK589849 GEG589849 GOC589849 GXY589849 HHU589849 HRQ589849 IBM589849 ILI589849 IVE589849 JFA589849 JOW589849 JYS589849 KIO589849 KSK589849 LCG589849 LMC589849 LVY589849 MFU589849 MPQ589849 MZM589849 NJI589849 NTE589849 ODA589849 OMW589849 OWS589849 PGO589849 PQK589849 QAG589849 QKC589849 QTY589849 RDU589849 RNQ589849 RXM589849 SHI589849 SRE589849 TBA589849 TKW589849 TUS589849 UEO589849 UOK589849 UYG589849 VIC589849 VRY589849 WBU589849 WLQ589849 WVM589849 G655385 JA655385 SW655385 ACS655385 AMO655385 AWK655385 BGG655385 BQC655385 BZY655385 CJU655385 CTQ655385 DDM655385 DNI655385 DXE655385 EHA655385 EQW655385 FAS655385 FKO655385 FUK655385 GEG655385 GOC655385 GXY655385 HHU655385 HRQ655385 IBM655385 ILI655385 IVE655385 JFA655385 JOW655385 JYS655385 KIO655385 KSK655385 LCG655385 LMC655385 LVY655385 MFU655385 MPQ655385 MZM655385 NJI655385 NTE655385 ODA655385 OMW655385 OWS655385 PGO655385 PQK655385 QAG655385 QKC655385 QTY655385 RDU655385 RNQ655385 RXM655385 SHI655385 SRE655385 TBA655385 TKW655385 TUS655385 UEO655385 UOK655385 UYG655385 VIC655385 VRY655385 WBU655385 WLQ655385 WVM655385 G720921 JA720921 SW720921 ACS720921 AMO720921 AWK720921 BGG720921 BQC720921 BZY720921 CJU720921 CTQ720921 DDM720921 DNI720921 DXE720921 EHA720921 EQW720921 FAS720921 FKO720921 FUK720921 GEG720921 GOC720921 GXY720921 HHU720921 HRQ720921 IBM720921 ILI720921 IVE720921 JFA720921 JOW720921 JYS720921 KIO720921 KSK720921 LCG720921 LMC720921 LVY720921 MFU720921 MPQ720921 MZM720921 NJI720921 NTE720921 ODA720921 OMW720921 OWS720921 PGO720921 PQK720921 QAG720921 QKC720921 QTY720921 RDU720921 RNQ720921 RXM720921 SHI720921 SRE720921 TBA720921 TKW720921 TUS720921 UEO720921 UOK720921 UYG720921 VIC720921 VRY720921 WBU720921 WLQ720921 WVM720921 G786457 JA786457 SW786457 ACS786457 AMO786457 AWK786457 BGG786457 BQC786457 BZY786457 CJU786457 CTQ786457 DDM786457 DNI786457 DXE786457 EHA786457 EQW786457 FAS786457 FKO786457 FUK786457 GEG786457 GOC786457 GXY786457 HHU786457 HRQ786457 IBM786457 ILI786457 IVE786457 JFA786457 JOW786457 JYS786457 KIO786457 KSK786457 LCG786457 LMC786457 LVY786457 MFU786457 MPQ786457 MZM786457 NJI786457 NTE786457 ODA786457 OMW786457 OWS786457 PGO786457 PQK786457 QAG786457 QKC786457 QTY786457 RDU786457 RNQ786457 RXM786457 SHI786457 SRE786457 TBA786457 TKW786457 TUS786457 UEO786457 UOK786457 UYG786457 VIC786457 VRY786457 WBU786457 WLQ786457 WVM786457 G851993 JA851993 SW851993 ACS851993 AMO851993 AWK851993 BGG851993 BQC851993 BZY851993 CJU851993 CTQ851993 DDM851993 DNI851993 DXE851993 EHA851993 EQW851993 FAS851993 FKO851993 FUK851993 GEG851993 GOC851993 GXY851993 HHU851993 HRQ851993 IBM851993 ILI851993 IVE851993 JFA851993 JOW851993 JYS851993 KIO851993 KSK851993 LCG851993 LMC851993 LVY851993 MFU851993 MPQ851993 MZM851993 NJI851993 NTE851993 ODA851993 OMW851993 OWS851993 PGO851993 PQK851993 QAG851993 QKC851993 QTY851993 RDU851993 RNQ851993 RXM851993 SHI851993 SRE851993 TBA851993 TKW851993 TUS851993 UEO851993 UOK851993 UYG851993 VIC851993 VRY851993 WBU851993 WLQ851993 WVM851993 G917529 JA917529 SW917529 ACS917529 AMO917529 AWK917529 BGG917529 BQC917529 BZY917529 CJU917529 CTQ917529 DDM917529 DNI917529 DXE917529 EHA917529 EQW917529 FAS917529 FKO917529 FUK917529 GEG917529 GOC917529 GXY917529 HHU917529 HRQ917529 IBM917529 ILI917529 IVE917529 JFA917529 JOW917529 JYS917529 KIO917529 KSK917529 LCG917529 LMC917529 LVY917529 MFU917529 MPQ917529 MZM917529 NJI917529 NTE917529 ODA917529 OMW917529 OWS917529 PGO917529 PQK917529 QAG917529 QKC917529 QTY917529 RDU917529 RNQ917529 RXM917529 SHI917529 SRE917529 TBA917529 TKW917529 TUS917529 UEO917529 UOK917529 UYG917529 VIC917529 VRY917529 WBU917529 WLQ917529 WVM917529 G983065 JA983065 SW983065 ACS983065 AMO983065 AWK983065 BGG983065 BQC983065 BZY983065 CJU983065 CTQ983065 DDM983065 DNI983065 DXE983065 EHA983065 EQW983065 FAS983065 FKO983065 FUK983065 GEG983065 GOC983065 GXY983065 HHU983065 HRQ983065 IBM983065 ILI983065 IVE983065 JFA983065 JOW983065 JYS983065 KIO983065 KSK983065 LCG983065 LMC983065 LVY983065 MFU983065 MPQ983065 MZM983065 NJI983065 NTE983065 ODA983065 OMW983065 OWS983065 PGO983065 PQK983065 QAG983065 QKC983065 QTY983065 RDU983065 RNQ983065 RXM983065 SHI983065 SRE983065 TBA983065 TKW983065 TUS983065 UEO983065 UOK983065 UYG983065 VIC983065 VRY983065 WBU983065 WLQ983065 WVM983065 G65559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G131095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G196631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G262167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G327703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G393239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G458775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G524311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G589847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G655383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G720919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G786455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G851991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G917527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G983063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VIC126 JA40:JA41 SW40:SW41 ACS40:ACS41 AMO40:AMO41 AWK40:AWK41 BGG40:BGG41 BQC40:BQC41 BZY40:BZY41 CJU40:CJU41 CTQ40:CTQ41 DDM40:DDM41 DNI40:DNI41 DXE40:DXE41 EHA40:EHA41 EQW40:EQW41 FAS40:FAS41 FKO40:FKO41 FUK40:FUK41 GEG40:GEG41 GOC40:GOC41 GXY40:GXY41 HHU40:HHU41 HRQ40:HRQ41 IBM40:IBM41 ILI40:ILI41 IVE40:IVE41 JFA40:JFA41 JOW40:JOW41 JYS40:JYS41 KIO40:KIO41 KSK40:KSK41 LCG40:LCG41 LMC40:LMC41 LVY40:LVY41 MFU40:MFU41 MPQ40:MPQ41 MZM40:MZM41 NJI40:NJI41 NTE40:NTE41 ODA40:ODA41 OMW40:OMW41 OWS40:OWS41 PGO40:PGO41 PQK40:PQK41 QAG40:QAG41 QKC40:QKC41 QTY40:QTY41 RDU40:RDU41 RNQ40:RNQ41 RXM40:RXM41 SHI40:SHI41 SRE40:SRE41 TBA40:TBA41 TKW40:TKW41 TUS40:TUS41 UEO40:UEO41 UOK40:UOK41 UYG40:UYG41 VIC40:VIC41 VRY40:VRY41 WBU40:WBU41 WLQ40:WLQ41 WVM40:WVM41 G65557 JA65557 SW65557 ACS65557 AMO65557 AWK65557 BGG65557 BQC65557 BZY65557 CJU65557 CTQ65557 DDM65557 DNI65557 DXE65557 EHA65557 EQW65557 FAS65557 FKO65557 FUK65557 GEG65557 GOC65557 GXY65557 HHU65557 HRQ65557 IBM65557 ILI65557 IVE65557 JFA65557 JOW65557 JYS65557 KIO65557 KSK65557 LCG65557 LMC65557 LVY65557 MFU65557 MPQ65557 MZM65557 NJI65557 NTE65557 ODA65557 OMW65557 OWS65557 PGO65557 PQK65557 QAG65557 QKC65557 QTY65557 RDU65557 RNQ65557 RXM65557 SHI65557 SRE65557 TBA65557 TKW65557 TUS65557 UEO65557 UOK65557 UYG65557 VIC65557 VRY65557 WBU65557 WLQ65557 WVM65557 G131093 JA131093 SW131093 ACS131093 AMO131093 AWK131093 BGG131093 BQC131093 BZY131093 CJU131093 CTQ131093 DDM131093 DNI131093 DXE131093 EHA131093 EQW131093 FAS131093 FKO131093 FUK131093 GEG131093 GOC131093 GXY131093 HHU131093 HRQ131093 IBM131093 ILI131093 IVE131093 JFA131093 JOW131093 JYS131093 KIO131093 KSK131093 LCG131093 LMC131093 LVY131093 MFU131093 MPQ131093 MZM131093 NJI131093 NTE131093 ODA131093 OMW131093 OWS131093 PGO131093 PQK131093 QAG131093 QKC131093 QTY131093 RDU131093 RNQ131093 RXM131093 SHI131093 SRE131093 TBA131093 TKW131093 TUS131093 UEO131093 UOK131093 UYG131093 VIC131093 VRY131093 WBU131093 WLQ131093 WVM131093 G196629 JA196629 SW196629 ACS196629 AMO196629 AWK196629 BGG196629 BQC196629 BZY196629 CJU196629 CTQ196629 DDM196629 DNI196629 DXE196629 EHA196629 EQW196629 FAS196629 FKO196629 FUK196629 GEG196629 GOC196629 GXY196629 HHU196629 HRQ196629 IBM196629 ILI196629 IVE196629 JFA196629 JOW196629 JYS196629 KIO196629 KSK196629 LCG196629 LMC196629 LVY196629 MFU196629 MPQ196629 MZM196629 NJI196629 NTE196629 ODA196629 OMW196629 OWS196629 PGO196629 PQK196629 QAG196629 QKC196629 QTY196629 RDU196629 RNQ196629 RXM196629 SHI196629 SRE196629 TBA196629 TKW196629 TUS196629 UEO196629 UOK196629 UYG196629 VIC196629 VRY196629 WBU196629 WLQ196629 WVM196629 G262165 JA262165 SW262165 ACS262165 AMO262165 AWK262165 BGG262165 BQC262165 BZY262165 CJU262165 CTQ262165 DDM262165 DNI262165 DXE262165 EHA262165 EQW262165 FAS262165 FKO262165 FUK262165 GEG262165 GOC262165 GXY262165 HHU262165 HRQ262165 IBM262165 ILI262165 IVE262165 JFA262165 JOW262165 JYS262165 KIO262165 KSK262165 LCG262165 LMC262165 LVY262165 MFU262165 MPQ262165 MZM262165 NJI262165 NTE262165 ODA262165 OMW262165 OWS262165 PGO262165 PQK262165 QAG262165 QKC262165 QTY262165 RDU262165 RNQ262165 RXM262165 SHI262165 SRE262165 TBA262165 TKW262165 TUS262165 UEO262165 UOK262165 UYG262165 VIC262165 VRY262165 WBU262165 WLQ262165 WVM262165 G327701 JA327701 SW327701 ACS327701 AMO327701 AWK327701 BGG327701 BQC327701 BZY327701 CJU327701 CTQ327701 DDM327701 DNI327701 DXE327701 EHA327701 EQW327701 FAS327701 FKO327701 FUK327701 GEG327701 GOC327701 GXY327701 HHU327701 HRQ327701 IBM327701 ILI327701 IVE327701 JFA327701 JOW327701 JYS327701 KIO327701 KSK327701 LCG327701 LMC327701 LVY327701 MFU327701 MPQ327701 MZM327701 NJI327701 NTE327701 ODA327701 OMW327701 OWS327701 PGO327701 PQK327701 QAG327701 QKC327701 QTY327701 RDU327701 RNQ327701 RXM327701 SHI327701 SRE327701 TBA327701 TKW327701 TUS327701 UEO327701 UOK327701 UYG327701 VIC327701 VRY327701 WBU327701 WLQ327701 WVM327701 G393237 JA393237 SW393237 ACS393237 AMO393237 AWK393237 BGG393237 BQC393237 BZY393237 CJU393237 CTQ393237 DDM393237 DNI393237 DXE393237 EHA393237 EQW393237 FAS393237 FKO393237 FUK393237 GEG393237 GOC393237 GXY393237 HHU393237 HRQ393237 IBM393237 ILI393237 IVE393237 JFA393237 JOW393237 JYS393237 KIO393237 KSK393237 LCG393237 LMC393237 LVY393237 MFU393237 MPQ393237 MZM393237 NJI393237 NTE393237 ODA393237 OMW393237 OWS393237 PGO393237 PQK393237 QAG393237 QKC393237 QTY393237 RDU393237 RNQ393237 RXM393237 SHI393237 SRE393237 TBA393237 TKW393237 TUS393237 UEO393237 UOK393237 UYG393237 VIC393237 VRY393237 WBU393237 WLQ393237 WVM393237 G458773 JA458773 SW458773 ACS458773 AMO458773 AWK458773 BGG458773 BQC458773 BZY458773 CJU458773 CTQ458773 DDM458773 DNI458773 DXE458773 EHA458773 EQW458773 FAS458773 FKO458773 FUK458773 GEG458773 GOC458773 GXY458773 HHU458773 HRQ458773 IBM458773 ILI458773 IVE458773 JFA458773 JOW458773 JYS458773 KIO458773 KSK458773 LCG458773 LMC458773 LVY458773 MFU458773 MPQ458773 MZM458773 NJI458773 NTE458773 ODA458773 OMW458773 OWS458773 PGO458773 PQK458773 QAG458773 QKC458773 QTY458773 RDU458773 RNQ458773 RXM458773 SHI458773 SRE458773 TBA458773 TKW458773 TUS458773 UEO458773 UOK458773 UYG458773 VIC458773 VRY458773 WBU458773 WLQ458773 WVM458773 G524309 JA524309 SW524309 ACS524309 AMO524309 AWK524309 BGG524309 BQC524309 BZY524309 CJU524309 CTQ524309 DDM524309 DNI524309 DXE524309 EHA524309 EQW524309 FAS524309 FKO524309 FUK524309 GEG524309 GOC524309 GXY524309 HHU524309 HRQ524309 IBM524309 ILI524309 IVE524309 JFA524309 JOW524309 JYS524309 KIO524309 KSK524309 LCG524309 LMC524309 LVY524309 MFU524309 MPQ524309 MZM524309 NJI524309 NTE524309 ODA524309 OMW524309 OWS524309 PGO524309 PQK524309 QAG524309 QKC524309 QTY524309 RDU524309 RNQ524309 RXM524309 SHI524309 SRE524309 TBA524309 TKW524309 TUS524309 UEO524309 UOK524309 UYG524309 VIC524309 VRY524309 WBU524309 WLQ524309 WVM524309 G589845 JA589845 SW589845 ACS589845 AMO589845 AWK589845 BGG589845 BQC589845 BZY589845 CJU589845 CTQ589845 DDM589845 DNI589845 DXE589845 EHA589845 EQW589845 FAS589845 FKO589845 FUK589845 GEG589845 GOC589845 GXY589845 HHU589845 HRQ589845 IBM589845 ILI589845 IVE589845 JFA589845 JOW589845 JYS589845 KIO589845 KSK589845 LCG589845 LMC589845 LVY589845 MFU589845 MPQ589845 MZM589845 NJI589845 NTE589845 ODA589845 OMW589845 OWS589845 PGO589845 PQK589845 QAG589845 QKC589845 QTY589845 RDU589845 RNQ589845 RXM589845 SHI589845 SRE589845 TBA589845 TKW589845 TUS589845 UEO589845 UOK589845 UYG589845 VIC589845 VRY589845 WBU589845 WLQ589845 WVM589845 G655381 JA655381 SW655381 ACS655381 AMO655381 AWK655381 BGG655381 BQC655381 BZY655381 CJU655381 CTQ655381 DDM655381 DNI655381 DXE655381 EHA655381 EQW655381 FAS655381 FKO655381 FUK655381 GEG655381 GOC655381 GXY655381 HHU655381 HRQ655381 IBM655381 ILI655381 IVE655381 JFA655381 JOW655381 JYS655381 KIO655381 KSK655381 LCG655381 LMC655381 LVY655381 MFU655381 MPQ655381 MZM655381 NJI655381 NTE655381 ODA655381 OMW655381 OWS655381 PGO655381 PQK655381 QAG655381 QKC655381 QTY655381 RDU655381 RNQ655381 RXM655381 SHI655381 SRE655381 TBA655381 TKW655381 TUS655381 UEO655381 UOK655381 UYG655381 VIC655381 VRY655381 WBU655381 WLQ655381 WVM655381 G720917 JA720917 SW720917 ACS720917 AMO720917 AWK720917 BGG720917 BQC720917 BZY720917 CJU720917 CTQ720917 DDM720917 DNI720917 DXE720917 EHA720917 EQW720917 FAS720917 FKO720917 FUK720917 GEG720917 GOC720917 GXY720917 HHU720917 HRQ720917 IBM720917 ILI720917 IVE720917 JFA720917 JOW720917 JYS720917 KIO720917 KSK720917 LCG720917 LMC720917 LVY720917 MFU720917 MPQ720917 MZM720917 NJI720917 NTE720917 ODA720917 OMW720917 OWS720917 PGO720917 PQK720917 QAG720917 QKC720917 QTY720917 RDU720917 RNQ720917 RXM720917 SHI720917 SRE720917 TBA720917 TKW720917 TUS720917 UEO720917 UOK720917 UYG720917 VIC720917 VRY720917 WBU720917 WLQ720917 WVM720917 G786453 JA786453 SW786453 ACS786453 AMO786453 AWK786453 BGG786453 BQC786453 BZY786453 CJU786453 CTQ786453 DDM786453 DNI786453 DXE786453 EHA786453 EQW786453 FAS786453 FKO786453 FUK786453 GEG786453 GOC786453 GXY786453 HHU786453 HRQ786453 IBM786453 ILI786453 IVE786453 JFA786453 JOW786453 JYS786453 KIO786453 KSK786453 LCG786453 LMC786453 LVY786453 MFU786453 MPQ786453 MZM786453 NJI786453 NTE786453 ODA786453 OMW786453 OWS786453 PGO786453 PQK786453 QAG786453 QKC786453 QTY786453 RDU786453 RNQ786453 RXM786453 SHI786453 SRE786453 TBA786453 TKW786453 TUS786453 UEO786453 UOK786453 UYG786453 VIC786453 VRY786453 WBU786453 WLQ786453 WVM786453 G851989 JA851989 SW851989 ACS851989 AMO851989 AWK851989 BGG851989 BQC851989 BZY851989 CJU851989 CTQ851989 DDM851989 DNI851989 DXE851989 EHA851989 EQW851989 FAS851989 FKO851989 FUK851989 GEG851989 GOC851989 GXY851989 HHU851989 HRQ851989 IBM851989 ILI851989 IVE851989 JFA851989 JOW851989 JYS851989 KIO851989 KSK851989 LCG851989 LMC851989 LVY851989 MFU851989 MPQ851989 MZM851989 NJI851989 NTE851989 ODA851989 OMW851989 OWS851989 PGO851989 PQK851989 QAG851989 QKC851989 QTY851989 RDU851989 RNQ851989 RXM851989 SHI851989 SRE851989 TBA851989 TKW851989 TUS851989 UEO851989 UOK851989 UYG851989 VIC851989 VRY851989 WBU851989 WLQ851989 WVM851989 G917525 JA917525 SW917525 ACS917525 AMO917525 AWK917525 BGG917525 BQC917525 BZY917525 CJU917525 CTQ917525 DDM917525 DNI917525 DXE917525 EHA917525 EQW917525 FAS917525 FKO917525 FUK917525 GEG917525 GOC917525 GXY917525 HHU917525 HRQ917525 IBM917525 ILI917525 IVE917525 JFA917525 JOW917525 JYS917525 KIO917525 KSK917525 LCG917525 LMC917525 LVY917525 MFU917525 MPQ917525 MZM917525 NJI917525 NTE917525 ODA917525 OMW917525 OWS917525 PGO917525 PQK917525 QAG917525 QKC917525 QTY917525 RDU917525 RNQ917525 RXM917525 SHI917525 SRE917525 TBA917525 TKW917525 TUS917525 UEO917525 UOK917525 UYG917525 VIC917525 VRY917525 WBU917525 WLQ917525 WVM917525 G983061 JA983061 SW983061 ACS983061 AMO983061 AWK983061 BGG983061 BQC983061 BZY983061 CJU983061 CTQ983061 DDM983061 DNI983061 DXE983061 EHA983061 EQW983061 FAS983061 FKO983061 FUK983061 GEG983061 GOC983061 GXY983061 HHU983061 HRQ983061 IBM983061 ILI983061 IVE983061 JFA983061 JOW983061 JYS983061 KIO983061 KSK983061 LCG983061 LMC983061 LVY983061 MFU983061 MPQ983061 MZM983061 NJI983061 NTE983061 ODA983061 OMW983061 OWS983061 PGO983061 PQK983061 QAG983061 QKC983061 QTY983061 RDU983061 RNQ983061 RXM983061 SHI983061 SRE983061 TBA983061 TKW983061 TUS983061 UEO983061 UOK983061 UYG983061 VIC983061 VRY983061 WBU983061 WLQ983061 WVM983061 VRY126 JA72:JA74 SW72:SW74 ACS72:ACS74 AMO72:AMO74 AWK72:AWK74 BGG72:BGG74 BQC72:BQC74 BZY72:BZY74 CJU72:CJU74 CTQ72:CTQ74 DDM72:DDM74 DNI72:DNI74 DXE72:DXE74 EHA72:EHA74 EQW72:EQW74 FAS72:FAS74 FKO72:FKO74 FUK72:FUK74 GEG72:GEG74 GOC72:GOC74 GXY72:GXY74 HHU72:HHU74 HRQ72:HRQ74 IBM72:IBM74 ILI72:ILI74 IVE72:IVE74 JFA72:JFA74 JOW72:JOW74 JYS72:JYS74 KIO72:KIO74 KSK72:KSK74 LCG72:LCG74 LMC72:LMC74 LVY72:LVY74 MFU72:MFU74 MPQ72:MPQ74 MZM72:MZM74 NJI72:NJI74 NTE72:NTE74 ODA72:ODA74 OMW72:OMW74 OWS72:OWS74 PGO72:PGO74 PQK72:PQK74 QAG72:QAG74 QKC72:QKC74 QTY72:QTY74 RDU72:RDU74 RNQ72:RNQ74 RXM72:RXM74 SHI72:SHI74 SRE72:SRE74 TBA72:TBA74 TKW72:TKW74 TUS72:TUS74 UEO72:UEO74 UOK72:UOK74 UYG72:UYG74 VIC72:VIC74 VRY72:VRY74 WBU72:WBU74 WLQ72:WLQ74 WVM72:WVM74 G65590:G65592 JA65590:JA65592 SW65590:SW65592 ACS65590:ACS65592 AMO65590:AMO65592 AWK65590:AWK65592 BGG65590:BGG65592 BQC65590:BQC65592 BZY65590:BZY65592 CJU65590:CJU65592 CTQ65590:CTQ65592 DDM65590:DDM65592 DNI65590:DNI65592 DXE65590:DXE65592 EHA65590:EHA65592 EQW65590:EQW65592 FAS65590:FAS65592 FKO65590:FKO65592 FUK65590:FUK65592 GEG65590:GEG65592 GOC65590:GOC65592 GXY65590:GXY65592 HHU65590:HHU65592 HRQ65590:HRQ65592 IBM65590:IBM65592 ILI65590:ILI65592 IVE65590:IVE65592 JFA65590:JFA65592 JOW65590:JOW65592 JYS65590:JYS65592 KIO65590:KIO65592 KSK65590:KSK65592 LCG65590:LCG65592 LMC65590:LMC65592 LVY65590:LVY65592 MFU65590:MFU65592 MPQ65590:MPQ65592 MZM65590:MZM65592 NJI65590:NJI65592 NTE65590:NTE65592 ODA65590:ODA65592 OMW65590:OMW65592 OWS65590:OWS65592 PGO65590:PGO65592 PQK65590:PQK65592 QAG65590:QAG65592 QKC65590:QKC65592 QTY65590:QTY65592 RDU65590:RDU65592 RNQ65590:RNQ65592 RXM65590:RXM65592 SHI65590:SHI65592 SRE65590:SRE65592 TBA65590:TBA65592 TKW65590:TKW65592 TUS65590:TUS65592 UEO65590:UEO65592 UOK65590:UOK65592 UYG65590:UYG65592 VIC65590:VIC65592 VRY65590:VRY65592 WBU65590:WBU65592 WLQ65590:WLQ65592 WVM65590:WVM65592 G131126:G131128 JA131126:JA131128 SW131126:SW131128 ACS131126:ACS131128 AMO131126:AMO131128 AWK131126:AWK131128 BGG131126:BGG131128 BQC131126:BQC131128 BZY131126:BZY131128 CJU131126:CJU131128 CTQ131126:CTQ131128 DDM131126:DDM131128 DNI131126:DNI131128 DXE131126:DXE131128 EHA131126:EHA131128 EQW131126:EQW131128 FAS131126:FAS131128 FKO131126:FKO131128 FUK131126:FUK131128 GEG131126:GEG131128 GOC131126:GOC131128 GXY131126:GXY131128 HHU131126:HHU131128 HRQ131126:HRQ131128 IBM131126:IBM131128 ILI131126:ILI131128 IVE131126:IVE131128 JFA131126:JFA131128 JOW131126:JOW131128 JYS131126:JYS131128 KIO131126:KIO131128 KSK131126:KSK131128 LCG131126:LCG131128 LMC131126:LMC131128 LVY131126:LVY131128 MFU131126:MFU131128 MPQ131126:MPQ131128 MZM131126:MZM131128 NJI131126:NJI131128 NTE131126:NTE131128 ODA131126:ODA131128 OMW131126:OMW131128 OWS131126:OWS131128 PGO131126:PGO131128 PQK131126:PQK131128 QAG131126:QAG131128 QKC131126:QKC131128 QTY131126:QTY131128 RDU131126:RDU131128 RNQ131126:RNQ131128 RXM131126:RXM131128 SHI131126:SHI131128 SRE131126:SRE131128 TBA131126:TBA131128 TKW131126:TKW131128 TUS131126:TUS131128 UEO131126:UEO131128 UOK131126:UOK131128 UYG131126:UYG131128 VIC131126:VIC131128 VRY131126:VRY131128 WBU131126:WBU131128 WLQ131126:WLQ131128 WVM131126:WVM131128 G196662:G196664 JA196662:JA196664 SW196662:SW196664 ACS196662:ACS196664 AMO196662:AMO196664 AWK196662:AWK196664 BGG196662:BGG196664 BQC196662:BQC196664 BZY196662:BZY196664 CJU196662:CJU196664 CTQ196662:CTQ196664 DDM196662:DDM196664 DNI196662:DNI196664 DXE196662:DXE196664 EHA196662:EHA196664 EQW196662:EQW196664 FAS196662:FAS196664 FKO196662:FKO196664 FUK196662:FUK196664 GEG196662:GEG196664 GOC196662:GOC196664 GXY196662:GXY196664 HHU196662:HHU196664 HRQ196662:HRQ196664 IBM196662:IBM196664 ILI196662:ILI196664 IVE196662:IVE196664 JFA196662:JFA196664 JOW196662:JOW196664 JYS196662:JYS196664 KIO196662:KIO196664 KSK196662:KSK196664 LCG196662:LCG196664 LMC196662:LMC196664 LVY196662:LVY196664 MFU196662:MFU196664 MPQ196662:MPQ196664 MZM196662:MZM196664 NJI196662:NJI196664 NTE196662:NTE196664 ODA196662:ODA196664 OMW196662:OMW196664 OWS196662:OWS196664 PGO196662:PGO196664 PQK196662:PQK196664 QAG196662:QAG196664 QKC196662:QKC196664 QTY196662:QTY196664 RDU196662:RDU196664 RNQ196662:RNQ196664 RXM196662:RXM196664 SHI196662:SHI196664 SRE196662:SRE196664 TBA196662:TBA196664 TKW196662:TKW196664 TUS196662:TUS196664 UEO196662:UEO196664 UOK196662:UOK196664 UYG196662:UYG196664 VIC196662:VIC196664 VRY196662:VRY196664 WBU196662:WBU196664 WLQ196662:WLQ196664 WVM196662:WVM196664 G262198:G262200 JA262198:JA262200 SW262198:SW262200 ACS262198:ACS262200 AMO262198:AMO262200 AWK262198:AWK262200 BGG262198:BGG262200 BQC262198:BQC262200 BZY262198:BZY262200 CJU262198:CJU262200 CTQ262198:CTQ262200 DDM262198:DDM262200 DNI262198:DNI262200 DXE262198:DXE262200 EHA262198:EHA262200 EQW262198:EQW262200 FAS262198:FAS262200 FKO262198:FKO262200 FUK262198:FUK262200 GEG262198:GEG262200 GOC262198:GOC262200 GXY262198:GXY262200 HHU262198:HHU262200 HRQ262198:HRQ262200 IBM262198:IBM262200 ILI262198:ILI262200 IVE262198:IVE262200 JFA262198:JFA262200 JOW262198:JOW262200 JYS262198:JYS262200 KIO262198:KIO262200 KSK262198:KSK262200 LCG262198:LCG262200 LMC262198:LMC262200 LVY262198:LVY262200 MFU262198:MFU262200 MPQ262198:MPQ262200 MZM262198:MZM262200 NJI262198:NJI262200 NTE262198:NTE262200 ODA262198:ODA262200 OMW262198:OMW262200 OWS262198:OWS262200 PGO262198:PGO262200 PQK262198:PQK262200 QAG262198:QAG262200 QKC262198:QKC262200 QTY262198:QTY262200 RDU262198:RDU262200 RNQ262198:RNQ262200 RXM262198:RXM262200 SHI262198:SHI262200 SRE262198:SRE262200 TBA262198:TBA262200 TKW262198:TKW262200 TUS262198:TUS262200 UEO262198:UEO262200 UOK262198:UOK262200 UYG262198:UYG262200 VIC262198:VIC262200 VRY262198:VRY262200 WBU262198:WBU262200 WLQ262198:WLQ262200 WVM262198:WVM262200 G327734:G327736 JA327734:JA327736 SW327734:SW327736 ACS327734:ACS327736 AMO327734:AMO327736 AWK327734:AWK327736 BGG327734:BGG327736 BQC327734:BQC327736 BZY327734:BZY327736 CJU327734:CJU327736 CTQ327734:CTQ327736 DDM327734:DDM327736 DNI327734:DNI327736 DXE327734:DXE327736 EHA327734:EHA327736 EQW327734:EQW327736 FAS327734:FAS327736 FKO327734:FKO327736 FUK327734:FUK327736 GEG327734:GEG327736 GOC327734:GOC327736 GXY327734:GXY327736 HHU327734:HHU327736 HRQ327734:HRQ327736 IBM327734:IBM327736 ILI327734:ILI327736 IVE327734:IVE327736 JFA327734:JFA327736 JOW327734:JOW327736 JYS327734:JYS327736 KIO327734:KIO327736 KSK327734:KSK327736 LCG327734:LCG327736 LMC327734:LMC327736 LVY327734:LVY327736 MFU327734:MFU327736 MPQ327734:MPQ327736 MZM327734:MZM327736 NJI327734:NJI327736 NTE327734:NTE327736 ODA327734:ODA327736 OMW327734:OMW327736 OWS327734:OWS327736 PGO327734:PGO327736 PQK327734:PQK327736 QAG327734:QAG327736 QKC327734:QKC327736 QTY327734:QTY327736 RDU327734:RDU327736 RNQ327734:RNQ327736 RXM327734:RXM327736 SHI327734:SHI327736 SRE327734:SRE327736 TBA327734:TBA327736 TKW327734:TKW327736 TUS327734:TUS327736 UEO327734:UEO327736 UOK327734:UOK327736 UYG327734:UYG327736 VIC327734:VIC327736 VRY327734:VRY327736 WBU327734:WBU327736 WLQ327734:WLQ327736 WVM327734:WVM327736 G393270:G393272 JA393270:JA393272 SW393270:SW393272 ACS393270:ACS393272 AMO393270:AMO393272 AWK393270:AWK393272 BGG393270:BGG393272 BQC393270:BQC393272 BZY393270:BZY393272 CJU393270:CJU393272 CTQ393270:CTQ393272 DDM393270:DDM393272 DNI393270:DNI393272 DXE393270:DXE393272 EHA393270:EHA393272 EQW393270:EQW393272 FAS393270:FAS393272 FKO393270:FKO393272 FUK393270:FUK393272 GEG393270:GEG393272 GOC393270:GOC393272 GXY393270:GXY393272 HHU393270:HHU393272 HRQ393270:HRQ393272 IBM393270:IBM393272 ILI393270:ILI393272 IVE393270:IVE393272 JFA393270:JFA393272 JOW393270:JOW393272 JYS393270:JYS393272 KIO393270:KIO393272 KSK393270:KSK393272 LCG393270:LCG393272 LMC393270:LMC393272 LVY393270:LVY393272 MFU393270:MFU393272 MPQ393270:MPQ393272 MZM393270:MZM393272 NJI393270:NJI393272 NTE393270:NTE393272 ODA393270:ODA393272 OMW393270:OMW393272 OWS393270:OWS393272 PGO393270:PGO393272 PQK393270:PQK393272 QAG393270:QAG393272 QKC393270:QKC393272 QTY393270:QTY393272 RDU393270:RDU393272 RNQ393270:RNQ393272 RXM393270:RXM393272 SHI393270:SHI393272 SRE393270:SRE393272 TBA393270:TBA393272 TKW393270:TKW393272 TUS393270:TUS393272 UEO393270:UEO393272 UOK393270:UOK393272 UYG393270:UYG393272 VIC393270:VIC393272 VRY393270:VRY393272 WBU393270:WBU393272 WLQ393270:WLQ393272 WVM393270:WVM393272 G458806:G458808 JA458806:JA458808 SW458806:SW458808 ACS458806:ACS458808 AMO458806:AMO458808 AWK458806:AWK458808 BGG458806:BGG458808 BQC458806:BQC458808 BZY458806:BZY458808 CJU458806:CJU458808 CTQ458806:CTQ458808 DDM458806:DDM458808 DNI458806:DNI458808 DXE458806:DXE458808 EHA458806:EHA458808 EQW458806:EQW458808 FAS458806:FAS458808 FKO458806:FKO458808 FUK458806:FUK458808 GEG458806:GEG458808 GOC458806:GOC458808 GXY458806:GXY458808 HHU458806:HHU458808 HRQ458806:HRQ458808 IBM458806:IBM458808 ILI458806:ILI458808 IVE458806:IVE458808 JFA458806:JFA458808 JOW458806:JOW458808 JYS458806:JYS458808 KIO458806:KIO458808 KSK458806:KSK458808 LCG458806:LCG458808 LMC458806:LMC458808 LVY458806:LVY458808 MFU458806:MFU458808 MPQ458806:MPQ458808 MZM458806:MZM458808 NJI458806:NJI458808 NTE458806:NTE458808 ODA458806:ODA458808 OMW458806:OMW458808 OWS458806:OWS458808 PGO458806:PGO458808 PQK458806:PQK458808 QAG458806:QAG458808 QKC458806:QKC458808 QTY458806:QTY458808 RDU458806:RDU458808 RNQ458806:RNQ458808 RXM458806:RXM458808 SHI458806:SHI458808 SRE458806:SRE458808 TBA458806:TBA458808 TKW458806:TKW458808 TUS458806:TUS458808 UEO458806:UEO458808 UOK458806:UOK458808 UYG458806:UYG458808 VIC458806:VIC458808 VRY458806:VRY458808 WBU458806:WBU458808 WLQ458806:WLQ458808 WVM458806:WVM458808 G524342:G524344 JA524342:JA524344 SW524342:SW524344 ACS524342:ACS524344 AMO524342:AMO524344 AWK524342:AWK524344 BGG524342:BGG524344 BQC524342:BQC524344 BZY524342:BZY524344 CJU524342:CJU524344 CTQ524342:CTQ524344 DDM524342:DDM524344 DNI524342:DNI524344 DXE524342:DXE524344 EHA524342:EHA524344 EQW524342:EQW524344 FAS524342:FAS524344 FKO524342:FKO524344 FUK524342:FUK524344 GEG524342:GEG524344 GOC524342:GOC524344 GXY524342:GXY524344 HHU524342:HHU524344 HRQ524342:HRQ524344 IBM524342:IBM524344 ILI524342:ILI524344 IVE524342:IVE524344 JFA524342:JFA524344 JOW524342:JOW524344 JYS524342:JYS524344 KIO524342:KIO524344 KSK524342:KSK524344 LCG524342:LCG524344 LMC524342:LMC524344 LVY524342:LVY524344 MFU524342:MFU524344 MPQ524342:MPQ524344 MZM524342:MZM524344 NJI524342:NJI524344 NTE524342:NTE524344 ODA524342:ODA524344 OMW524342:OMW524344 OWS524342:OWS524344 PGO524342:PGO524344 PQK524342:PQK524344 QAG524342:QAG524344 QKC524342:QKC524344 QTY524342:QTY524344 RDU524342:RDU524344 RNQ524342:RNQ524344 RXM524342:RXM524344 SHI524342:SHI524344 SRE524342:SRE524344 TBA524342:TBA524344 TKW524342:TKW524344 TUS524342:TUS524344 UEO524342:UEO524344 UOK524342:UOK524344 UYG524342:UYG524344 VIC524342:VIC524344 VRY524342:VRY524344 WBU524342:WBU524344 WLQ524342:WLQ524344 WVM524342:WVM524344 G589878:G589880 JA589878:JA589880 SW589878:SW589880 ACS589878:ACS589880 AMO589878:AMO589880 AWK589878:AWK589880 BGG589878:BGG589880 BQC589878:BQC589880 BZY589878:BZY589880 CJU589878:CJU589880 CTQ589878:CTQ589880 DDM589878:DDM589880 DNI589878:DNI589880 DXE589878:DXE589880 EHA589878:EHA589880 EQW589878:EQW589880 FAS589878:FAS589880 FKO589878:FKO589880 FUK589878:FUK589880 GEG589878:GEG589880 GOC589878:GOC589880 GXY589878:GXY589880 HHU589878:HHU589880 HRQ589878:HRQ589880 IBM589878:IBM589880 ILI589878:ILI589880 IVE589878:IVE589880 JFA589878:JFA589880 JOW589878:JOW589880 JYS589878:JYS589880 KIO589878:KIO589880 KSK589878:KSK589880 LCG589878:LCG589880 LMC589878:LMC589880 LVY589878:LVY589880 MFU589878:MFU589880 MPQ589878:MPQ589880 MZM589878:MZM589880 NJI589878:NJI589880 NTE589878:NTE589880 ODA589878:ODA589880 OMW589878:OMW589880 OWS589878:OWS589880 PGO589878:PGO589880 PQK589878:PQK589880 QAG589878:QAG589880 QKC589878:QKC589880 QTY589878:QTY589880 RDU589878:RDU589880 RNQ589878:RNQ589880 RXM589878:RXM589880 SHI589878:SHI589880 SRE589878:SRE589880 TBA589878:TBA589880 TKW589878:TKW589880 TUS589878:TUS589880 UEO589878:UEO589880 UOK589878:UOK589880 UYG589878:UYG589880 VIC589878:VIC589880 VRY589878:VRY589880 WBU589878:WBU589880 WLQ589878:WLQ589880 WVM589878:WVM589880 G655414:G655416 JA655414:JA655416 SW655414:SW655416 ACS655414:ACS655416 AMO655414:AMO655416 AWK655414:AWK655416 BGG655414:BGG655416 BQC655414:BQC655416 BZY655414:BZY655416 CJU655414:CJU655416 CTQ655414:CTQ655416 DDM655414:DDM655416 DNI655414:DNI655416 DXE655414:DXE655416 EHA655414:EHA655416 EQW655414:EQW655416 FAS655414:FAS655416 FKO655414:FKO655416 FUK655414:FUK655416 GEG655414:GEG655416 GOC655414:GOC655416 GXY655414:GXY655416 HHU655414:HHU655416 HRQ655414:HRQ655416 IBM655414:IBM655416 ILI655414:ILI655416 IVE655414:IVE655416 JFA655414:JFA655416 JOW655414:JOW655416 JYS655414:JYS655416 KIO655414:KIO655416 KSK655414:KSK655416 LCG655414:LCG655416 LMC655414:LMC655416 LVY655414:LVY655416 MFU655414:MFU655416 MPQ655414:MPQ655416 MZM655414:MZM655416 NJI655414:NJI655416 NTE655414:NTE655416 ODA655414:ODA655416 OMW655414:OMW655416 OWS655414:OWS655416 PGO655414:PGO655416 PQK655414:PQK655416 QAG655414:QAG655416 QKC655414:QKC655416 QTY655414:QTY655416 RDU655414:RDU655416 RNQ655414:RNQ655416 RXM655414:RXM655416 SHI655414:SHI655416 SRE655414:SRE655416 TBA655414:TBA655416 TKW655414:TKW655416 TUS655414:TUS655416 UEO655414:UEO655416 UOK655414:UOK655416 UYG655414:UYG655416 VIC655414:VIC655416 VRY655414:VRY655416 WBU655414:WBU655416 WLQ655414:WLQ655416 WVM655414:WVM655416 G720950:G720952 JA720950:JA720952 SW720950:SW720952 ACS720950:ACS720952 AMO720950:AMO720952 AWK720950:AWK720952 BGG720950:BGG720952 BQC720950:BQC720952 BZY720950:BZY720952 CJU720950:CJU720952 CTQ720950:CTQ720952 DDM720950:DDM720952 DNI720950:DNI720952 DXE720950:DXE720952 EHA720950:EHA720952 EQW720950:EQW720952 FAS720950:FAS720952 FKO720950:FKO720952 FUK720950:FUK720952 GEG720950:GEG720952 GOC720950:GOC720952 GXY720950:GXY720952 HHU720950:HHU720952 HRQ720950:HRQ720952 IBM720950:IBM720952 ILI720950:ILI720952 IVE720950:IVE720952 JFA720950:JFA720952 JOW720950:JOW720952 JYS720950:JYS720952 KIO720950:KIO720952 KSK720950:KSK720952 LCG720950:LCG720952 LMC720950:LMC720952 LVY720950:LVY720952 MFU720950:MFU720952 MPQ720950:MPQ720952 MZM720950:MZM720952 NJI720950:NJI720952 NTE720950:NTE720952 ODA720950:ODA720952 OMW720950:OMW720952 OWS720950:OWS720952 PGO720950:PGO720952 PQK720950:PQK720952 QAG720950:QAG720952 QKC720950:QKC720952 QTY720950:QTY720952 RDU720950:RDU720952 RNQ720950:RNQ720952 RXM720950:RXM720952 SHI720950:SHI720952 SRE720950:SRE720952 TBA720950:TBA720952 TKW720950:TKW720952 TUS720950:TUS720952 UEO720950:UEO720952 UOK720950:UOK720952 UYG720950:UYG720952 VIC720950:VIC720952 VRY720950:VRY720952 WBU720950:WBU720952 WLQ720950:WLQ720952 WVM720950:WVM720952 G786486:G786488 JA786486:JA786488 SW786486:SW786488 ACS786486:ACS786488 AMO786486:AMO786488 AWK786486:AWK786488 BGG786486:BGG786488 BQC786486:BQC786488 BZY786486:BZY786488 CJU786486:CJU786488 CTQ786486:CTQ786488 DDM786486:DDM786488 DNI786486:DNI786488 DXE786486:DXE786488 EHA786486:EHA786488 EQW786486:EQW786488 FAS786486:FAS786488 FKO786486:FKO786488 FUK786486:FUK786488 GEG786486:GEG786488 GOC786486:GOC786488 GXY786486:GXY786488 HHU786486:HHU786488 HRQ786486:HRQ786488 IBM786486:IBM786488 ILI786486:ILI786488 IVE786486:IVE786488 JFA786486:JFA786488 JOW786486:JOW786488 JYS786486:JYS786488 KIO786486:KIO786488 KSK786486:KSK786488 LCG786486:LCG786488 LMC786486:LMC786488 LVY786486:LVY786488 MFU786486:MFU786488 MPQ786486:MPQ786488 MZM786486:MZM786488 NJI786486:NJI786488 NTE786486:NTE786488 ODA786486:ODA786488 OMW786486:OMW786488 OWS786486:OWS786488 PGO786486:PGO786488 PQK786486:PQK786488 QAG786486:QAG786488 QKC786486:QKC786488 QTY786486:QTY786488 RDU786486:RDU786488 RNQ786486:RNQ786488 RXM786486:RXM786488 SHI786486:SHI786488 SRE786486:SRE786488 TBA786486:TBA786488 TKW786486:TKW786488 TUS786486:TUS786488 UEO786486:UEO786488 UOK786486:UOK786488 UYG786486:UYG786488 VIC786486:VIC786488 VRY786486:VRY786488 WBU786486:WBU786488 WLQ786486:WLQ786488 WVM786486:WVM786488 G852022:G852024 JA852022:JA852024 SW852022:SW852024 ACS852022:ACS852024 AMO852022:AMO852024 AWK852022:AWK852024 BGG852022:BGG852024 BQC852022:BQC852024 BZY852022:BZY852024 CJU852022:CJU852024 CTQ852022:CTQ852024 DDM852022:DDM852024 DNI852022:DNI852024 DXE852022:DXE852024 EHA852022:EHA852024 EQW852022:EQW852024 FAS852022:FAS852024 FKO852022:FKO852024 FUK852022:FUK852024 GEG852022:GEG852024 GOC852022:GOC852024 GXY852022:GXY852024 HHU852022:HHU852024 HRQ852022:HRQ852024 IBM852022:IBM852024 ILI852022:ILI852024 IVE852022:IVE852024 JFA852022:JFA852024 JOW852022:JOW852024 JYS852022:JYS852024 KIO852022:KIO852024 KSK852022:KSK852024 LCG852022:LCG852024 LMC852022:LMC852024 LVY852022:LVY852024 MFU852022:MFU852024 MPQ852022:MPQ852024 MZM852022:MZM852024 NJI852022:NJI852024 NTE852022:NTE852024 ODA852022:ODA852024 OMW852022:OMW852024 OWS852022:OWS852024 PGO852022:PGO852024 PQK852022:PQK852024 QAG852022:QAG852024 QKC852022:QKC852024 QTY852022:QTY852024 RDU852022:RDU852024 RNQ852022:RNQ852024 RXM852022:RXM852024 SHI852022:SHI852024 SRE852022:SRE852024 TBA852022:TBA852024 TKW852022:TKW852024 TUS852022:TUS852024 UEO852022:UEO852024 UOK852022:UOK852024 UYG852022:UYG852024 VIC852022:VIC852024 VRY852022:VRY852024 WBU852022:WBU852024 WLQ852022:WLQ852024 WVM852022:WVM852024 G917558:G917560 JA917558:JA917560 SW917558:SW917560 ACS917558:ACS917560 AMO917558:AMO917560 AWK917558:AWK917560 BGG917558:BGG917560 BQC917558:BQC917560 BZY917558:BZY917560 CJU917558:CJU917560 CTQ917558:CTQ917560 DDM917558:DDM917560 DNI917558:DNI917560 DXE917558:DXE917560 EHA917558:EHA917560 EQW917558:EQW917560 FAS917558:FAS917560 FKO917558:FKO917560 FUK917558:FUK917560 GEG917558:GEG917560 GOC917558:GOC917560 GXY917558:GXY917560 HHU917558:HHU917560 HRQ917558:HRQ917560 IBM917558:IBM917560 ILI917558:ILI917560 IVE917558:IVE917560 JFA917558:JFA917560 JOW917558:JOW917560 JYS917558:JYS917560 KIO917558:KIO917560 KSK917558:KSK917560 LCG917558:LCG917560 LMC917558:LMC917560 LVY917558:LVY917560 MFU917558:MFU917560 MPQ917558:MPQ917560 MZM917558:MZM917560 NJI917558:NJI917560 NTE917558:NTE917560 ODA917558:ODA917560 OMW917558:OMW917560 OWS917558:OWS917560 PGO917558:PGO917560 PQK917558:PQK917560 QAG917558:QAG917560 QKC917558:QKC917560 QTY917558:QTY917560 RDU917558:RDU917560 RNQ917558:RNQ917560 RXM917558:RXM917560 SHI917558:SHI917560 SRE917558:SRE917560 TBA917558:TBA917560 TKW917558:TKW917560 TUS917558:TUS917560 UEO917558:UEO917560 UOK917558:UOK917560 UYG917558:UYG917560 VIC917558:VIC917560 VRY917558:VRY917560 WBU917558:WBU917560 WLQ917558:WLQ917560 WVM917558:WVM917560 G983094:G983096 JA983094:JA983096 SW983094:SW983096 ACS983094:ACS983096 AMO983094:AMO983096 AWK983094:AWK983096 BGG983094:BGG983096 BQC983094:BQC983096 BZY983094:BZY983096 CJU983094:CJU983096 CTQ983094:CTQ983096 DDM983094:DDM983096 DNI983094:DNI983096 DXE983094:DXE983096 EHA983094:EHA983096 EQW983094:EQW983096 FAS983094:FAS983096 FKO983094:FKO983096 FUK983094:FUK983096 GEG983094:GEG983096 GOC983094:GOC983096 GXY983094:GXY983096 HHU983094:HHU983096 HRQ983094:HRQ983096 IBM983094:IBM983096 ILI983094:ILI983096 IVE983094:IVE983096 JFA983094:JFA983096 JOW983094:JOW983096 JYS983094:JYS983096 KIO983094:KIO983096 KSK983094:KSK983096 LCG983094:LCG983096 LMC983094:LMC983096 LVY983094:LVY983096 MFU983094:MFU983096 MPQ983094:MPQ983096 MZM983094:MZM983096 NJI983094:NJI983096 NTE983094:NTE983096 ODA983094:ODA983096 OMW983094:OMW983096 OWS983094:OWS983096 PGO983094:PGO983096 PQK983094:PQK983096 QAG983094:QAG983096 QKC983094:QKC983096 QTY983094:QTY983096 RDU983094:RDU983096 RNQ983094:RNQ983096 RXM983094:RXM983096 SHI983094:SHI983096 SRE983094:SRE983096 TBA983094:TBA983096 TKW983094:TKW983096 TUS983094:TUS983096 UEO983094:UEO983096 UOK983094:UOK983096 UYG983094:UYG983096 VIC983094:VIC983096 VRY983094:VRY983096 WBU983094:WBU983096 WLQ983094:WLQ983096 WVM983094:WVM983096 JA8:JA31 SW8:SW31 ACS8:ACS31 AMO8:AMO31 AWK8:AWK31 BGG8:BGG31 BQC8:BQC31 BZY8:BZY31 CJU8:CJU31 CTQ8:CTQ31 DDM8:DDM31 DNI8:DNI31 DXE8:DXE31 EHA8:EHA31 EQW8:EQW31 FAS8:FAS31 FKO8:FKO31 FUK8:FUK31 GEG8:GEG31 GOC8:GOC31 GXY8:GXY31 HHU8:HHU31 HRQ8:HRQ31 IBM8:IBM31 ILI8:ILI31 IVE8:IVE31 JFA8:JFA31 JOW8:JOW31 JYS8:JYS31 KIO8:KIO31 KSK8:KSK31 LCG8:LCG31 LMC8:LMC31 LVY8:LVY31 MFU8:MFU31 MPQ8:MPQ31 MZM8:MZM31 NJI8:NJI31 NTE8:NTE31 ODA8:ODA31 OMW8:OMW31 OWS8:OWS31 PGO8:PGO31 PQK8:PQK31 QAG8:QAG31 QKC8:QKC31 QTY8:QTY31 RDU8:RDU31 RNQ8:RNQ31 RXM8:RXM31 SHI8:SHI31 SRE8:SRE31 TBA8:TBA31 TKW8:TKW31 TUS8:TUS31 UEO8:UEO31 UOK8:UOK31 UYG8:UYG31 VIC8:VIC31 VRY8:VRY31 WBU8:WBU31 WLQ8:WLQ31 WVM8:WVM31 WVM983028:WVM983053 G65524:G65549 JA65524:JA65549 SW65524:SW65549 ACS65524:ACS65549 AMO65524:AMO65549 AWK65524:AWK65549 BGG65524:BGG65549 BQC65524:BQC65549 BZY65524:BZY65549 CJU65524:CJU65549 CTQ65524:CTQ65549 DDM65524:DDM65549 DNI65524:DNI65549 DXE65524:DXE65549 EHA65524:EHA65549 EQW65524:EQW65549 FAS65524:FAS65549 FKO65524:FKO65549 FUK65524:FUK65549 GEG65524:GEG65549 GOC65524:GOC65549 GXY65524:GXY65549 HHU65524:HHU65549 HRQ65524:HRQ65549 IBM65524:IBM65549 ILI65524:ILI65549 IVE65524:IVE65549 JFA65524:JFA65549 JOW65524:JOW65549 JYS65524:JYS65549 KIO65524:KIO65549 KSK65524:KSK65549 LCG65524:LCG65549 LMC65524:LMC65549 LVY65524:LVY65549 MFU65524:MFU65549 MPQ65524:MPQ65549 MZM65524:MZM65549 NJI65524:NJI65549 NTE65524:NTE65549 ODA65524:ODA65549 OMW65524:OMW65549 OWS65524:OWS65549 PGO65524:PGO65549 PQK65524:PQK65549 QAG65524:QAG65549 QKC65524:QKC65549 QTY65524:QTY65549 RDU65524:RDU65549 RNQ65524:RNQ65549 RXM65524:RXM65549 SHI65524:SHI65549 SRE65524:SRE65549 TBA65524:TBA65549 TKW65524:TKW65549 TUS65524:TUS65549 UEO65524:UEO65549 UOK65524:UOK65549 UYG65524:UYG65549 VIC65524:VIC65549 VRY65524:VRY65549 WBU65524:WBU65549 WLQ65524:WLQ65549 WVM65524:WVM65549 G131060:G131085 JA131060:JA131085 SW131060:SW131085 ACS131060:ACS131085 AMO131060:AMO131085 AWK131060:AWK131085 BGG131060:BGG131085 BQC131060:BQC131085 BZY131060:BZY131085 CJU131060:CJU131085 CTQ131060:CTQ131085 DDM131060:DDM131085 DNI131060:DNI131085 DXE131060:DXE131085 EHA131060:EHA131085 EQW131060:EQW131085 FAS131060:FAS131085 FKO131060:FKO131085 FUK131060:FUK131085 GEG131060:GEG131085 GOC131060:GOC131085 GXY131060:GXY131085 HHU131060:HHU131085 HRQ131060:HRQ131085 IBM131060:IBM131085 ILI131060:ILI131085 IVE131060:IVE131085 JFA131060:JFA131085 JOW131060:JOW131085 JYS131060:JYS131085 KIO131060:KIO131085 KSK131060:KSK131085 LCG131060:LCG131085 LMC131060:LMC131085 LVY131060:LVY131085 MFU131060:MFU131085 MPQ131060:MPQ131085 MZM131060:MZM131085 NJI131060:NJI131085 NTE131060:NTE131085 ODA131060:ODA131085 OMW131060:OMW131085 OWS131060:OWS131085 PGO131060:PGO131085 PQK131060:PQK131085 QAG131060:QAG131085 QKC131060:QKC131085 QTY131060:QTY131085 RDU131060:RDU131085 RNQ131060:RNQ131085 RXM131060:RXM131085 SHI131060:SHI131085 SRE131060:SRE131085 TBA131060:TBA131085 TKW131060:TKW131085 TUS131060:TUS131085 UEO131060:UEO131085 UOK131060:UOK131085 UYG131060:UYG131085 VIC131060:VIC131085 VRY131060:VRY131085 WBU131060:WBU131085 WLQ131060:WLQ131085 WVM131060:WVM131085 G196596:G196621 JA196596:JA196621 SW196596:SW196621 ACS196596:ACS196621 AMO196596:AMO196621 AWK196596:AWK196621 BGG196596:BGG196621 BQC196596:BQC196621 BZY196596:BZY196621 CJU196596:CJU196621 CTQ196596:CTQ196621 DDM196596:DDM196621 DNI196596:DNI196621 DXE196596:DXE196621 EHA196596:EHA196621 EQW196596:EQW196621 FAS196596:FAS196621 FKO196596:FKO196621 FUK196596:FUK196621 GEG196596:GEG196621 GOC196596:GOC196621 GXY196596:GXY196621 HHU196596:HHU196621 HRQ196596:HRQ196621 IBM196596:IBM196621 ILI196596:ILI196621 IVE196596:IVE196621 JFA196596:JFA196621 JOW196596:JOW196621 JYS196596:JYS196621 KIO196596:KIO196621 KSK196596:KSK196621 LCG196596:LCG196621 LMC196596:LMC196621 LVY196596:LVY196621 MFU196596:MFU196621 MPQ196596:MPQ196621 MZM196596:MZM196621 NJI196596:NJI196621 NTE196596:NTE196621 ODA196596:ODA196621 OMW196596:OMW196621 OWS196596:OWS196621 PGO196596:PGO196621 PQK196596:PQK196621 QAG196596:QAG196621 QKC196596:QKC196621 QTY196596:QTY196621 RDU196596:RDU196621 RNQ196596:RNQ196621 RXM196596:RXM196621 SHI196596:SHI196621 SRE196596:SRE196621 TBA196596:TBA196621 TKW196596:TKW196621 TUS196596:TUS196621 UEO196596:UEO196621 UOK196596:UOK196621 UYG196596:UYG196621 VIC196596:VIC196621 VRY196596:VRY196621 WBU196596:WBU196621 WLQ196596:WLQ196621 WVM196596:WVM196621 G262132:G262157 JA262132:JA262157 SW262132:SW262157 ACS262132:ACS262157 AMO262132:AMO262157 AWK262132:AWK262157 BGG262132:BGG262157 BQC262132:BQC262157 BZY262132:BZY262157 CJU262132:CJU262157 CTQ262132:CTQ262157 DDM262132:DDM262157 DNI262132:DNI262157 DXE262132:DXE262157 EHA262132:EHA262157 EQW262132:EQW262157 FAS262132:FAS262157 FKO262132:FKO262157 FUK262132:FUK262157 GEG262132:GEG262157 GOC262132:GOC262157 GXY262132:GXY262157 HHU262132:HHU262157 HRQ262132:HRQ262157 IBM262132:IBM262157 ILI262132:ILI262157 IVE262132:IVE262157 JFA262132:JFA262157 JOW262132:JOW262157 JYS262132:JYS262157 KIO262132:KIO262157 KSK262132:KSK262157 LCG262132:LCG262157 LMC262132:LMC262157 LVY262132:LVY262157 MFU262132:MFU262157 MPQ262132:MPQ262157 MZM262132:MZM262157 NJI262132:NJI262157 NTE262132:NTE262157 ODA262132:ODA262157 OMW262132:OMW262157 OWS262132:OWS262157 PGO262132:PGO262157 PQK262132:PQK262157 QAG262132:QAG262157 QKC262132:QKC262157 QTY262132:QTY262157 RDU262132:RDU262157 RNQ262132:RNQ262157 RXM262132:RXM262157 SHI262132:SHI262157 SRE262132:SRE262157 TBA262132:TBA262157 TKW262132:TKW262157 TUS262132:TUS262157 UEO262132:UEO262157 UOK262132:UOK262157 UYG262132:UYG262157 VIC262132:VIC262157 VRY262132:VRY262157 WBU262132:WBU262157 WLQ262132:WLQ262157 WVM262132:WVM262157 G327668:G327693 JA327668:JA327693 SW327668:SW327693 ACS327668:ACS327693 AMO327668:AMO327693 AWK327668:AWK327693 BGG327668:BGG327693 BQC327668:BQC327693 BZY327668:BZY327693 CJU327668:CJU327693 CTQ327668:CTQ327693 DDM327668:DDM327693 DNI327668:DNI327693 DXE327668:DXE327693 EHA327668:EHA327693 EQW327668:EQW327693 FAS327668:FAS327693 FKO327668:FKO327693 FUK327668:FUK327693 GEG327668:GEG327693 GOC327668:GOC327693 GXY327668:GXY327693 HHU327668:HHU327693 HRQ327668:HRQ327693 IBM327668:IBM327693 ILI327668:ILI327693 IVE327668:IVE327693 JFA327668:JFA327693 JOW327668:JOW327693 JYS327668:JYS327693 KIO327668:KIO327693 KSK327668:KSK327693 LCG327668:LCG327693 LMC327668:LMC327693 LVY327668:LVY327693 MFU327668:MFU327693 MPQ327668:MPQ327693 MZM327668:MZM327693 NJI327668:NJI327693 NTE327668:NTE327693 ODA327668:ODA327693 OMW327668:OMW327693 OWS327668:OWS327693 PGO327668:PGO327693 PQK327668:PQK327693 QAG327668:QAG327693 QKC327668:QKC327693 QTY327668:QTY327693 RDU327668:RDU327693 RNQ327668:RNQ327693 RXM327668:RXM327693 SHI327668:SHI327693 SRE327668:SRE327693 TBA327668:TBA327693 TKW327668:TKW327693 TUS327668:TUS327693 UEO327668:UEO327693 UOK327668:UOK327693 UYG327668:UYG327693 VIC327668:VIC327693 VRY327668:VRY327693 WBU327668:WBU327693 WLQ327668:WLQ327693 WVM327668:WVM327693 G393204:G393229 JA393204:JA393229 SW393204:SW393229 ACS393204:ACS393229 AMO393204:AMO393229 AWK393204:AWK393229 BGG393204:BGG393229 BQC393204:BQC393229 BZY393204:BZY393229 CJU393204:CJU393229 CTQ393204:CTQ393229 DDM393204:DDM393229 DNI393204:DNI393229 DXE393204:DXE393229 EHA393204:EHA393229 EQW393204:EQW393229 FAS393204:FAS393229 FKO393204:FKO393229 FUK393204:FUK393229 GEG393204:GEG393229 GOC393204:GOC393229 GXY393204:GXY393229 HHU393204:HHU393229 HRQ393204:HRQ393229 IBM393204:IBM393229 ILI393204:ILI393229 IVE393204:IVE393229 JFA393204:JFA393229 JOW393204:JOW393229 JYS393204:JYS393229 KIO393204:KIO393229 KSK393204:KSK393229 LCG393204:LCG393229 LMC393204:LMC393229 LVY393204:LVY393229 MFU393204:MFU393229 MPQ393204:MPQ393229 MZM393204:MZM393229 NJI393204:NJI393229 NTE393204:NTE393229 ODA393204:ODA393229 OMW393204:OMW393229 OWS393204:OWS393229 PGO393204:PGO393229 PQK393204:PQK393229 QAG393204:QAG393229 QKC393204:QKC393229 QTY393204:QTY393229 RDU393204:RDU393229 RNQ393204:RNQ393229 RXM393204:RXM393229 SHI393204:SHI393229 SRE393204:SRE393229 TBA393204:TBA393229 TKW393204:TKW393229 TUS393204:TUS393229 UEO393204:UEO393229 UOK393204:UOK393229 UYG393204:UYG393229 VIC393204:VIC393229 VRY393204:VRY393229 WBU393204:WBU393229 WLQ393204:WLQ393229 WVM393204:WVM393229 G458740:G458765 JA458740:JA458765 SW458740:SW458765 ACS458740:ACS458765 AMO458740:AMO458765 AWK458740:AWK458765 BGG458740:BGG458765 BQC458740:BQC458765 BZY458740:BZY458765 CJU458740:CJU458765 CTQ458740:CTQ458765 DDM458740:DDM458765 DNI458740:DNI458765 DXE458740:DXE458765 EHA458740:EHA458765 EQW458740:EQW458765 FAS458740:FAS458765 FKO458740:FKO458765 FUK458740:FUK458765 GEG458740:GEG458765 GOC458740:GOC458765 GXY458740:GXY458765 HHU458740:HHU458765 HRQ458740:HRQ458765 IBM458740:IBM458765 ILI458740:ILI458765 IVE458740:IVE458765 JFA458740:JFA458765 JOW458740:JOW458765 JYS458740:JYS458765 KIO458740:KIO458765 KSK458740:KSK458765 LCG458740:LCG458765 LMC458740:LMC458765 LVY458740:LVY458765 MFU458740:MFU458765 MPQ458740:MPQ458765 MZM458740:MZM458765 NJI458740:NJI458765 NTE458740:NTE458765 ODA458740:ODA458765 OMW458740:OMW458765 OWS458740:OWS458765 PGO458740:PGO458765 PQK458740:PQK458765 QAG458740:QAG458765 QKC458740:QKC458765 QTY458740:QTY458765 RDU458740:RDU458765 RNQ458740:RNQ458765 RXM458740:RXM458765 SHI458740:SHI458765 SRE458740:SRE458765 TBA458740:TBA458765 TKW458740:TKW458765 TUS458740:TUS458765 UEO458740:UEO458765 UOK458740:UOK458765 UYG458740:UYG458765 VIC458740:VIC458765 VRY458740:VRY458765 WBU458740:WBU458765 WLQ458740:WLQ458765 WVM458740:WVM458765 G524276:G524301 JA524276:JA524301 SW524276:SW524301 ACS524276:ACS524301 AMO524276:AMO524301 AWK524276:AWK524301 BGG524276:BGG524301 BQC524276:BQC524301 BZY524276:BZY524301 CJU524276:CJU524301 CTQ524276:CTQ524301 DDM524276:DDM524301 DNI524276:DNI524301 DXE524276:DXE524301 EHA524276:EHA524301 EQW524276:EQW524301 FAS524276:FAS524301 FKO524276:FKO524301 FUK524276:FUK524301 GEG524276:GEG524301 GOC524276:GOC524301 GXY524276:GXY524301 HHU524276:HHU524301 HRQ524276:HRQ524301 IBM524276:IBM524301 ILI524276:ILI524301 IVE524276:IVE524301 JFA524276:JFA524301 JOW524276:JOW524301 JYS524276:JYS524301 KIO524276:KIO524301 KSK524276:KSK524301 LCG524276:LCG524301 LMC524276:LMC524301 LVY524276:LVY524301 MFU524276:MFU524301 MPQ524276:MPQ524301 MZM524276:MZM524301 NJI524276:NJI524301 NTE524276:NTE524301 ODA524276:ODA524301 OMW524276:OMW524301 OWS524276:OWS524301 PGO524276:PGO524301 PQK524276:PQK524301 QAG524276:QAG524301 QKC524276:QKC524301 QTY524276:QTY524301 RDU524276:RDU524301 RNQ524276:RNQ524301 RXM524276:RXM524301 SHI524276:SHI524301 SRE524276:SRE524301 TBA524276:TBA524301 TKW524276:TKW524301 TUS524276:TUS524301 UEO524276:UEO524301 UOK524276:UOK524301 UYG524276:UYG524301 VIC524276:VIC524301 VRY524276:VRY524301 WBU524276:WBU524301 WLQ524276:WLQ524301 WVM524276:WVM524301 G589812:G589837 JA589812:JA589837 SW589812:SW589837 ACS589812:ACS589837 AMO589812:AMO589837 AWK589812:AWK589837 BGG589812:BGG589837 BQC589812:BQC589837 BZY589812:BZY589837 CJU589812:CJU589837 CTQ589812:CTQ589837 DDM589812:DDM589837 DNI589812:DNI589837 DXE589812:DXE589837 EHA589812:EHA589837 EQW589812:EQW589837 FAS589812:FAS589837 FKO589812:FKO589837 FUK589812:FUK589837 GEG589812:GEG589837 GOC589812:GOC589837 GXY589812:GXY589837 HHU589812:HHU589837 HRQ589812:HRQ589837 IBM589812:IBM589837 ILI589812:ILI589837 IVE589812:IVE589837 JFA589812:JFA589837 JOW589812:JOW589837 JYS589812:JYS589837 KIO589812:KIO589837 KSK589812:KSK589837 LCG589812:LCG589837 LMC589812:LMC589837 LVY589812:LVY589837 MFU589812:MFU589837 MPQ589812:MPQ589837 MZM589812:MZM589837 NJI589812:NJI589837 NTE589812:NTE589837 ODA589812:ODA589837 OMW589812:OMW589837 OWS589812:OWS589837 PGO589812:PGO589837 PQK589812:PQK589837 QAG589812:QAG589837 QKC589812:QKC589837 QTY589812:QTY589837 RDU589812:RDU589837 RNQ589812:RNQ589837 RXM589812:RXM589837 SHI589812:SHI589837 SRE589812:SRE589837 TBA589812:TBA589837 TKW589812:TKW589837 TUS589812:TUS589837 UEO589812:UEO589837 UOK589812:UOK589837 UYG589812:UYG589837 VIC589812:VIC589837 VRY589812:VRY589837 WBU589812:WBU589837 WLQ589812:WLQ589837 WVM589812:WVM589837 G655348:G655373 JA655348:JA655373 SW655348:SW655373 ACS655348:ACS655373 AMO655348:AMO655373 AWK655348:AWK655373 BGG655348:BGG655373 BQC655348:BQC655373 BZY655348:BZY655373 CJU655348:CJU655373 CTQ655348:CTQ655373 DDM655348:DDM655373 DNI655348:DNI655373 DXE655348:DXE655373 EHA655348:EHA655373 EQW655348:EQW655373 FAS655348:FAS655373 FKO655348:FKO655373 FUK655348:FUK655373 GEG655348:GEG655373 GOC655348:GOC655373 GXY655348:GXY655373 HHU655348:HHU655373 HRQ655348:HRQ655373 IBM655348:IBM655373 ILI655348:ILI655373 IVE655348:IVE655373 JFA655348:JFA655373 JOW655348:JOW655373 JYS655348:JYS655373 KIO655348:KIO655373 KSK655348:KSK655373 LCG655348:LCG655373 LMC655348:LMC655373 LVY655348:LVY655373 MFU655348:MFU655373 MPQ655348:MPQ655373 MZM655348:MZM655373 NJI655348:NJI655373 NTE655348:NTE655373 ODA655348:ODA655373 OMW655348:OMW655373 OWS655348:OWS655373 PGO655348:PGO655373 PQK655348:PQK655373 QAG655348:QAG655373 QKC655348:QKC655373 QTY655348:QTY655373 RDU655348:RDU655373 RNQ655348:RNQ655373 RXM655348:RXM655373 SHI655348:SHI655373 SRE655348:SRE655373 TBA655348:TBA655373 TKW655348:TKW655373 TUS655348:TUS655373 UEO655348:UEO655373 UOK655348:UOK655373 UYG655348:UYG655373 VIC655348:VIC655373 VRY655348:VRY655373 WBU655348:WBU655373 WLQ655348:WLQ655373 WVM655348:WVM655373 G720884:G720909 JA720884:JA720909 SW720884:SW720909 ACS720884:ACS720909 AMO720884:AMO720909 AWK720884:AWK720909 BGG720884:BGG720909 BQC720884:BQC720909 BZY720884:BZY720909 CJU720884:CJU720909 CTQ720884:CTQ720909 DDM720884:DDM720909 DNI720884:DNI720909 DXE720884:DXE720909 EHA720884:EHA720909 EQW720884:EQW720909 FAS720884:FAS720909 FKO720884:FKO720909 FUK720884:FUK720909 GEG720884:GEG720909 GOC720884:GOC720909 GXY720884:GXY720909 HHU720884:HHU720909 HRQ720884:HRQ720909 IBM720884:IBM720909 ILI720884:ILI720909 IVE720884:IVE720909 JFA720884:JFA720909 JOW720884:JOW720909 JYS720884:JYS720909 KIO720884:KIO720909 KSK720884:KSK720909 LCG720884:LCG720909 LMC720884:LMC720909 LVY720884:LVY720909 MFU720884:MFU720909 MPQ720884:MPQ720909 MZM720884:MZM720909 NJI720884:NJI720909 NTE720884:NTE720909 ODA720884:ODA720909 OMW720884:OMW720909 OWS720884:OWS720909 PGO720884:PGO720909 PQK720884:PQK720909 QAG720884:QAG720909 QKC720884:QKC720909 QTY720884:QTY720909 RDU720884:RDU720909 RNQ720884:RNQ720909 RXM720884:RXM720909 SHI720884:SHI720909 SRE720884:SRE720909 TBA720884:TBA720909 TKW720884:TKW720909 TUS720884:TUS720909 UEO720884:UEO720909 UOK720884:UOK720909 UYG720884:UYG720909 VIC720884:VIC720909 VRY720884:VRY720909 WBU720884:WBU720909 WLQ720884:WLQ720909 WVM720884:WVM720909 G786420:G786445 JA786420:JA786445 SW786420:SW786445 ACS786420:ACS786445 AMO786420:AMO786445 AWK786420:AWK786445 BGG786420:BGG786445 BQC786420:BQC786445 BZY786420:BZY786445 CJU786420:CJU786445 CTQ786420:CTQ786445 DDM786420:DDM786445 DNI786420:DNI786445 DXE786420:DXE786445 EHA786420:EHA786445 EQW786420:EQW786445 FAS786420:FAS786445 FKO786420:FKO786445 FUK786420:FUK786445 GEG786420:GEG786445 GOC786420:GOC786445 GXY786420:GXY786445 HHU786420:HHU786445 HRQ786420:HRQ786445 IBM786420:IBM786445 ILI786420:ILI786445 IVE786420:IVE786445 JFA786420:JFA786445 JOW786420:JOW786445 JYS786420:JYS786445 KIO786420:KIO786445 KSK786420:KSK786445 LCG786420:LCG786445 LMC786420:LMC786445 LVY786420:LVY786445 MFU786420:MFU786445 MPQ786420:MPQ786445 MZM786420:MZM786445 NJI786420:NJI786445 NTE786420:NTE786445 ODA786420:ODA786445 OMW786420:OMW786445 OWS786420:OWS786445 PGO786420:PGO786445 PQK786420:PQK786445 QAG786420:QAG786445 QKC786420:QKC786445 QTY786420:QTY786445 RDU786420:RDU786445 RNQ786420:RNQ786445 RXM786420:RXM786445 SHI786420:SHI786445 SRE786420:SRE786445 TBA786420:TBA786445 TKW786420:TKW786445 TUS786420:TUS786445 UEO786420:UEO786445 UOK786420:UOK786445 UYG786420:UYG786445 VIC786420:VIC786445 VRY786420:VRY786445 WBU786420:WBU786445 WLQ786420:WLQ786445 WVM786420:WVM786445 G851956:G851981 JA851956:JA851981 SW851956:SW851981 ACS851956:ACS851981 AMO851956:AMO851981 AWK851956:AWK851981 BGG851956:BGG851981 BQC851956:BQC851981 BZY851956:BZY851981 CJU851956:CJU851981 CTQ851956:CTQ851981 DDM851956:DDM851981 DNI851956:DNI851981 DXE851956:DXE851981 EHA851956:EHA851981 EQW851956:EQW851981 FAS851956:FAS851981 FKO851956:FKO851981 FUK851956:FUK851981 GEG851956:GEG851981 GOC851956:GOC851981 GXY851956:GXY851981 HHU851956:HHU851981 HRQ851956:HRQ851981 IBM851956:IBM851981 ILI851956:ILI851981 IVE851956:IVE851981 JFA851956:JFA851981 JOW851956:JOW851981 JYS851956:JYS851981 KIO851956:KIO851981 KSK851956:KSK851981 LCG851956:LCG851981 LMC851956:LMC851981 LVY851956:LVY851981 MFU851956:MFU851981 MPQ851956:MPQ851981 MZM851956:MZM851981 NJI851956:NJI851981 NTE851956:NTE851981 ODA851956:ODA851981 OMW851956:OMW851981 OWS851956:OWS851981 PGO851956:PGO851981 PQK851956:PQK851981 QAG851956:QAG851981 QKC851956:QKC851981 QTY851956:QTY851981 RDU851956:RDU851981 RNQ851956:RNQ851981 RXM851956:RXM851981 SHI851956:SHI851981 SRE851956:SRE851981 TBA851956:TBA851981 TKW851956:TKW851981 TUS851956:TUS851981 UEO851956:UEO851981 UOK851956:UOK851981 UYG851956:UYG851981 VIC851956:VIC851981 VRY851956:VRY851981 WBU851956:WBU851981 WLQ851956:WLQ851981 WVM851956:WVM851981 G917492:G917517 JA917492:JA917517 SW917492:SW917517 ACS917492:ACS917517 AMO917492:AMO917517 AWK917492:AWK917517 BGG917492:BGG917517 BQC917492:BQC917517 BZY917492:BZY917517 CJU917492:CJU917517 CTQ917492:CTQ917517 DDM917492:DDM917517 DNI917492:DNI917517 DXE917492:DXE917517 EHA917492:EHA917517 EQW917492:EQW917517 FAS917492:FAS917517 FKO917492:FKO917517 FUK917492:FUK917517 GEG917492:GEG917517 GOC917492:GOC917517 GXY917492:GXY917517 HHU917492:HHU917517 HRQ917492:HRQ917517 IBM917492:IBM917517 ILI917492:ILI917517 IVE917492:IVE917517 JFA917492:JFA917517 JOW917492:JOW917517 JYS917492:JYS917517 KIO917492:KIO917517 KSK917492:KSK917517 LCG917492:LCG917517 LMC917492:LMC917517 LVY917492:LVY917517 MFU917492:MFU917517 MPQ917492:MPQ917517 MZM917492:MZM917517 NJI917492:NJI917517 NTE917492:NTE917517 ODA917492:ODA917517 OMW917492:OMW917517 OWS917492:OWS917517 PGO917492:PGO917517 PQK917492:PQK917517 QAG917492:QAG917517 QKC917492:QKC917517 QTY917492:QTY917517 RDU917492:RDU917517 RNQ917492:RNQ917517 RXM917492:RXM917517 SHI917492:SHI917517 SRE917492:SRE917517 TBA917492:TBA917517 TKW917492:TKW917517 TUS917492:TUS917517 UEO917492:UEO917517 UOK917492:UOK917517 UYG917492:UYG917517 VIC917492:VIC917517 VRY917492:VRY917517 WBU917492:WBU917517 WLQ917492:WLQ917517 WVM917492:WVM917517 G983028:G983053 JA983028:JA983053 SW983028:SW983053 ACS983028:ACS983053 AMO983028:AMO983053 AWK983028:AWK983053 BGG983028:BGG983053 BQC983028:BQC983053 BZY983028:BZY983053 CJU983028:CJU983053 CTQ983028:CTQ983053 DDM983028:DDM983053 DNI983028:DNI983053 DXE983028:DXE983053 EHA983028:EHA983053 EQW983028:EQW983053 FAS983028:FAS983053 FKO983028:FKO983053 FUK983028:FUK983053 GEG983028:GEG983053 GOC983028:GOC983053 GXY983028:GXY983053 HHU983028:HHU983053 HRQ983028:HRQ983053 IBM983028:IBM983053 ILI983028:ILI983053 IVE983028:IVE983053 JFA983028:JFA983053 JOW983028:JOW983053 JYS983028:JYS983053 KIO983028:KIO983053 KSK983028:KSK983053 LCG983028:LCG983053 LMC983028:LMC983053 LVY983028:LVY983053 MFU983028:MFU983053 MPQ983028:MPQ983053 MZM983028:MZM983053 NJI983028:NJI983053 NTE983028:NTE983053 ODA983028:ODA983053 OMW983028:OMW983053 OWS983028:OWS983053 PGO983028:PGO983053 PQK983028:PQK983053 QAG983028:QAG983053 QKC983028:QKC983053 QTY983028:QTY983053 RDU983028:RDU983053 RNQ983028:RNQ983053 RXM983028:RXM983053 SHI983028:SHI983053 SRE983028:SRE983053 TBA983028:TBA983053 TKW983028:TKW983053 TUS983028:TUS983053 UEO983028:UEO983053 UOK983028:UOK983053 UYG983028:UYG983053 VIC983028:VIC983053 VRY983028:VRY983053 WBU983028:WBU983053 WLQ983028:WLQ983053 WLQ126 WBU126 JA126 SW126 ACS126 AMO126 AWK126 BGG126 BQC126 BZY126 CJU126 CTQ126 DDM126 DNI126 DXE126 EHA126 EQW126 FAS126 FKO126 FUK126 GEG126 GOC126 GXY126 HHU126 HRQ126 IBM126 ILI126 IVE126 JFA126 JOW126 JYS126 KIO126 KSK126 LCG126 LMC126 LVY126 MFU126 MPQ126 MZM126 NJI126 NTE126 ODA126 OMW126 OWS126 PGO126 PQK126 QAG126 QKC126 QTY126 RDU126 RNQ126 RXM126 SHI126 SRE126 TBA126 TKW126 TUS126 UEO126</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CC2883"/>
  <sheetViews>
    <sheetView topLeftCell="A25" zoomScale="40" zoomScaleNormal="40" workbookViewId="0">
      <selection activeCell="A8" sqref="A8:K53"/>
    </sheetView>
  </sheetViews>
  <sheetFormatPr baseColWidth="10" defaultColWidth="10.85546875" defaultRowHeight="15" x14ac:dyDescent="0.25"/>
  <cols>
    <col min="1" max="1" width="44.42578125" style="106" customWidth="1"/>
    <col min="2" max="2" width="35.28515625" style="106" customWidth="1"/>
    <col min="3" max="3" width="9.7109375" style="110" customWidth="1"/>
    <col min="4" max="4" width="10.42578125" style="110" customWidth="1"/>
    <col min="5" max="5" width="19.28515625" style="107" customWidth="1"/>
    <col min="6" max="6" width="24.140625" style="106" customWidth="1"/>
    <col min="7" max="7" width="23.7109375" style="105" customWidth="1"/>
    <col min="8" max="8" width="13.42578125" style="108" customWidth="1"/>
    <col min="9" max="9" width="10.42578125" style="109" bestFit="1" customWidth="1"/>
    <col min="10" max="10" width="13.28515625" style="105" bestFit="1" customWidth="1"/>
    <col min="11" max="11" width="14.140625" style="105" bestFit="1" customWidth="1"/>
    <col min="12" max="12" width="11.85546875" style="106" bestFit="1" customWidth="1"/>
    <col min="13" max="16384" width="10.85546875" style="106"/>
  </cols>
  <sheetData>
    <row r="1" spans="1:12" s="103" customFormat="1" ht="21.75" thickBot="1" x14ac:dyDescent="0.4">
      <c r="A1" s="112" t="s">
        <v>0</v>
      </c>
      <c r="B1" s="113">
        <f>+SUM(K:K)</f>
        <v>762233500</v>
      </c>
      <c r="C1" s="101"/>
      <c r="D1" s="101" t="s">
        <v>1</v>
      </c>
      <c r="E1" s="101"/>
      <c r="F1" s="101"/>
      <c r="G1" s="101"/>
      <c r="H1" s="101"/>
      <c r="I1" s="101"/>
      <c r="J1" s="102"/>
      <c r="K1" s="102"/>
    </row>
    <row r="2" spans="1:12" ht="29.25" thickBot="1" x14ac:dyDescent="0.3">
      <c r="A2" s="104"/>
      <c r="B2" s="104"/>
      <c r="C2" s="104"/>
      <c r="D2" s="104"/>
      <c r="E2" s="104"/>
      <c r="F2" s="104"/>
      <c r="G2" s="104"/>
      <c r="H2" s="104"/>
      <c r="I2" s="104"/>
    </row>
    <row r="3" spans="1:12" ht="29.25" thickBot="1" x14ac:dyDescent="0.3">
      <c r="A3" s="111" t="s">
        <v>2</v>
      </c>
      <c r="B3" s="1799" t="s">
        <v>229</v>
      </c>
      <c r="C3" s="1800"/>
      <c r="D3" s="1800"/>
      <c r="E3" s="1800"/>
      <c r="F3" s="1801"/>
      <c r="G3" s="104"/>
      <c r="H3" s="104"/>
      <c r="I3" s="104"/>
      <c r="L3" s="194"/>
    </row>
    <row r="4" spans="1:12" ht="29.25" thickBot="1" x14ac:dyDescent="0.3">
      <c r="A4" s="104"/>
      <c r="B4" s="104"/>
      <c r="C4" s="104"/>
      <c r="D4" s="104"/>
      <c r="E4" s="104"/>
      <c r="F4" s="104"/>
      <c r="G4" s="104"/>
      <c r="H4" s="104"/>
      <c r="I4" s="104"/>
    </row>
    <row r="5" spans="1:12" x14ac:dyDescent="0.25">
      <c r="A5" s="2114" t="s">
        <v>4</v>
      </c>
      <c r="B5" s="2115"/>
      <c r="C5" s="2115"/>
      <c r="D5" s="2115"/>
      <c r="E5" s="2115"/>
      <c r="F5" s="2116" t="s">
        <v>5</v>
      </c>
      <c r="G5" s="2116"/>
      <c r="H5" s="2116"/>
      <c r="I5" s="2116"/>
      <c r="J5" s="2116"/>
      <c r="K5" s="2117"/>
    </row>
    <row r="6" spans="1:12" x14ac:dyDescent="0.25">
      <c r="A6" s="2118" t="s">
        <v>6</v>
      </c>
      <c r="B6" s="2119" t="s">
        <v>4</v>
      </c>
      <c r="C6" s="2119" t="s">
        <v>7</v>
      </c>
      <c r="D6" s="2119"/>
      <c r="E6" s="2119" t="s">
        <v>8</v>
      </c>
      <c r="F6" s="2120" t="s">
        <v>9</v>
      </c>
      <c r="G6" s="2120" t="s">
        <v>10</v>
      </c>
      <c r="H6" s="2120" t="s">
        <v>11</v>
      </c>
      <c r="I6" s="2120" t="s">
        <v>12</v>
      </c>
      <c r="J6" s="2120" t="s">
        <v>13</v>
      </c>
      <c r="K6" s="2122" t="s">
        <v>14</v>
      </c>
    </row>
    <row r="7" spans="1:12" ht="24" customHeight="1" thickBot="1" x14ac:dyDescent="0.3">
      <c r="A7" s="1928"/>
      <c r="B7" s="1929"/>
      <c r="C7" s="210" t="s">
        <v>15</v>
      </c>
      <c r="D7" s="210" t="s">
        <v>16</v>
      </c>
      <c r="E7" s="1929"/>
      <c r="F7" s="2121"/>
      <c r="G7" s="2121"/>
      <c r="H7" s="2121"/>
      <c r="I7" s="2121"/>
      <c r="J7" s="2121"/>
      <c r="K7" s="2123"/>
    </row>
    <row r="8" spans="1:12" ht="39" x14ac:dyDescent="0.25">
      <c r="A8" s="2124" t="s">
        <v>230</v>
      </c>
      <c r="B8" s="62" t="s">
        <v>231</v>
      </c>
      <c r="C8" s="33">
        <v>42771</v>
      </c>
      <c r="D8" s="33">
        <v>43069</v>
      </c>
      <c r="E8" s="62" t="s">
        <v>232</v>
      </c>
      <c r="F8" s="209" t="s">
        <v>233</v>
      </c>
      <c r="G8" s="62" t="s">
        <v>92</v>
      </c>
      <c r="H8" s="62" t="s">
        <v>22</v>
      </c>
      <c r="I8" s="128">
        <v>1</v>
      </c>
      <c r="J8" s="64">
        <v>22000000</v>
      </c>
      <c r="K8" s="65">
        <f>+J8*I8</f>
        <v>22000000</v>
      </c>
    </row>
    <row r="9" spans="1:12" ht="26.25" x14ac:dyDescent="0.25">
      <c r="A9" s="2125"/>
      <c r="B9" s="66" t="s">
        <v>234</v>
      </c>
      <c r="C9" s="39">
        <v>42891</v>
      </c>
      <c r="D9" s="39">
        <v>43069</v>
      </c>
      <c r="E9" s="66" t="s">
        <v>235</v>
      </c>
      <c r="F9" s="70" t="s">
        <v>236</v>
      </c>
      <c r="G9" s="66" t="s">
        <v>92</v>
      </c>
      <c r="H9" s="66" t="s">
        <v>237</v>
      </c>
      <c r="I9" s="114">
        <v>1</v>
      </c>
      <c r="J9" s="68">
        <f>12*1250000</f>
        <v>15000000</v>
      </c>
      <c r="K9" s="69">
        <f>+J9*I9</f>
        <v>15000000</v>
      </c>
    </row>
    <row r="10" spans="1:12" ht="27" thickBot="1" x14ac:dyDescent="0.3">
      <c r="A10" s="2126"/>
      <c r="B10" s="44" t="s">
        <v>238</v>
      </c>
      <c r="C10" s="45">
        <v>42771</v>
      </c>
      <c r="D10" s="45">
        <v>43069</v>
      </c>
      <c r="E10" s="44" t="s">
        <v>239</v>
      </c>
      <c r="F10" s="72" t="s">
        <v>240</v>
      </c>
      <c r="G10" s="44" t="s">
        <v>92</v>
      </c>
      <c r="H10" s="44" t="s">
        <v>237</v>
      </c>
      <c r="I10" s="170">
        <v>6</v>
      </c>
      <c r="J10" s="74">
        <v>2500000</v>
      </c>
      <c r="K10" s="75">
        <f t="shared" ref="K10:K19" si="0">+J10*I10</f>
        <v>15000000</v>
      </c>
    </row>
    <row r="11" spans="1:12" ht="39" x14ac:dyDescent="0.25">
      <c r="A11" s="2124" t="s">
        <v>241</v>
      </c>
      <c r="B11" s="62" t="s">
        <v>242</v>
      </c>
      <c r="C11" s="33">
        <v>42750</v>
      </c>
      <c r="D11" s="33">
        <v>43084</v>
      </c>
      <c r="E11" s="168" t="s">
        <v>243</v>
      </c>
      <c r="F11" s="209" t="s">
        <v>244</v>
      </c>
      <c r="G11" s="62" t="s">
        <v>21</v>
      </c>
      <c r="H11" s="62" t="s">
        <v>22</v>
      </c>
      <c r="I11" s="128">
        <v>11</v>
      </c>
      <c r="J11" s="64">
        <v>2400000</v>
      </c>
      <c r="K11" s="65">
        <f>+I11*J11</f>
        <v>26400000</v>
      </c>
    </row>
    <row r="12" spans="1:12" ht="51.75" x14ac:dyDescent="0.25">
      <c r="A12" s="2125"/>
      <c r="B12" s="66" t="s">
        <v>245</v>
      </c>
      <c r="C12" s="39">
        <v>42750</v>
      </c>
      <c r="D12" s="39">
        <v>43084</v>
      </c>
      <c r="E12" s="149" t="s">
        <v>243</v>
      </c>
      <c r="F12" s="70" t="s">
        <v>246</v>
      </c>
      <c r="G12" s="66" t="s">
        <v>21</v>
      </c>
      <c r="H12" s="66" t="s">
        <v>22</v>
      </c>
      <c r="I12" s="114">
        <v>11</v>
      </c>
      <c r="J12" s="68">
        <v>2400000</v>
      </c>
      <c r="K12" s="69">
        <f>+I12*J12</f>
        <v>26400000</v>
      </c>
    </row>
    <row r="13" spans="1:12" ht="39" x14ac:dyDescent="0.25">
      <c r="A13" s="2125"/>
      <c r="B13" s="66" t="s">
        <v>247</v>
      </c>
      <c r="C13" s="39">
        <v>42750</v>
      </c>
      <c r="D13" s="39">
        <v>43084</v>
      </c>
      <c r="E13" s="195"/>
      <c r="F13" s="70" t="s">
        <v>248</v>
      </c>
      <c r="G13" s="195" t="s">
        <v>21</v>
      </c>
      <c r="H13" s="195" t="s">
        <v>22</v>
      </c>
      <c r="I13" s="195">
        <v>1</v>
      </c>
      <c r="J13" s="68">
        <f>122000000*1.1</f>
        <v>134200000.00000001</v>
      </c>
      <c r="K13" s="211">
        <f>+J13</f>
        <v>134200000.00000001</v>
      </c>
    </row>
    <row r="14" spans="1:12" x14ac:dyDescent="0.25">
      <c r="A14" s="2125"/>
      <c r="B14" s="1594" t="s">
        <v>249</v>
      </c>
      <c r="C14" s="2129">
        <v>42750</v>
      </c>
      <c r="D14" s="2129">
        <v>43084</v>
      </c>
      <c r="E14" s="1595" t="s">
        <v>250</v>
      </c>
      <c r="F14" s="197" t="s">
        <v>251</v>
      </c>
      <c r="G14" s="66" t="s">
        <v>70</v>
      </c>
      <c r="H14" s="195"/>
      <c r="I14" s="195"/>
      <c r="J14" s="1617">
        <v>180000000</v>
      </c>
      <c r="K14" s="2136">
        <v>180000000</v>
      </c>
    </row>
    <row r="15" spans="1:12" ht="25.5" x14ac:dyDescent="0.25">
      <c r="A15" s="2125"/>
      <c r="B15" s="2127"/>
      <c r="C15" s="2130"/>
      <c r="D15" s="2130"/>
      <c r="E15" s="2132"/>
      <c r="F15" s="198" t="s">
        <v>252</v>
      </c>
      <c r="G15" s="66" t="s">
        <v>90</v>
      </c>
      <c r="H15" s="195"/>
      <c r="I15" s="195"/>
      <c r="J15" s="2134"/>
      <c r="K15" s="2137"/>
    </row>
    <row r="16" spans="1:12" ht="26.25" x14ac:dyDescent="0.25">
      <c r="A16" s="2125"/>
      <c r="B16" s="2127"/>
      <c r="C16" s="2130"/>
      <c r="D16" s="2130"/>
      <c r="E16" s="2132"/>
      <c r="F16" s="198" t="s">
        <v>253</v>
      </c>
      <c r="G16" s="66" t="s">
        <v>41</v>
      </c>
      <c r="H16" s="195"/>
      <c r="I16" s="195"/>
      <c r="J16" s="2134"/>
      <c r="K16" s="2137"/>
    </row>
    <row r="17" spans="1:12" ht="26.25" x14ac:dyDescent="0.25">
      <c r="A17" s="2125"/>
      <c r="B17" s="2127"/>
      <c r="C17" s="2130"/>
      <c r="D17" s="2130"/>
      <c r="E17" s="2132"/>
      <c r="F17" s="199" t="s">
        <v>254</v>
      </c>
      <c r="G17" s="66" t="s">
        <v>41</v>
      </c>
      <c r="H17" s="66" t="s">
        <v>255</v>
      </c>
      <c r="I17" s="114">
        <v>6</v>
      </c>
      <c r="J17" s="2134"/>
      <c r="K17" s="2137"/>
    </row>
    <row r="18" spans="1:12" ht="15.75" thickBot="1" x14ac:dyDescent="0.3">
      <c r="A18" s="2126"/>
      <c r="B18" s="2128"/>
      <c r="C18" s="2131"/>
      <c r="D18" s="2131"/>
      <c r="E18" s="2133"/>
      <c r="F18" s="212" t="s">
        <v>256</v>
      </c>
      <c r="G18" s="44" t="s">
        <v>93</v>
      </c>
      <c r="H18" s="44" t="s">
        <v>255</v>
      </c>
      <c r="I18" s="170"/>
      <c r="J18" s="2135"/>
      <c r="K18" s="2138"/>
    </row>
    <row r="19" spans="1:12" ht="25.5" x14ac:dyDescent="0.25">
      <c r="A19" s="2124" t="s">
        <v>257</v>
      </c>
      <c r="B19" s="62" t="s">
        <v>258</v>
      </c>
      <c r="C19" s="33">
        <v>42771</v>
      </c>
      <c r="D19" s="33" t="s">
        <v>259</v>
      </c>
      <c r="E19" s="62" t="s">
        <v>260</v>
      </c>
      <c r="F19" s="209" t="s">
        <v>261</v>
      </c>
      <c r="G19" s="62" t="s">
        <v>41</v>
      </c>
      <c r="H19" s="62" t="s">
        <v>22</v>
      </c>
      <c r="I19" s="128">
        <v>1</v>
      </c>
      <c r="J19" s="64">
        <v>434000</v>
      </c>
      <c r="K19" s="65">
        <f t="shared" si="0"/>
        <v>434000</v>
      </c>
    </row>
    <row r="20" spans="1:12" ht="25.5" x14ac:dyDescent="0.25">
      <c r="A20" s="2125"/>
      <c r="B20" s="66" t="s">
        <v>262</v>
      </c>
      <c r="C20" s="39">
        <v>42771</v>
      </c>
      <c r="D20" s="39" t="s">
        <v>259</v>
      </c>
      <c r="E20" s="66" t="s">
        <v>260</v>
      </c>
      <c r="F20" s="70" t="s">
        <v>261</v>
      </c>
      <c r="G20" s="70" t="s">
        <v>263</v>
      </c>
      <c r="H20" s="66" t="s">
        <v>22</v>
      </c>
      <c r="I20" s="114">
        <v>1</v>
      </c>
      <c r="J20" s="68">
        <v>862000</v>
      </c>
      <c r="K20" s="69">
        <f>+J20</f>
        <v>862000</v>
      </c>
    </row>
    <row r="21" spans="1:12" ht="39" x14ac:dyDescent="0.25">
      <c r="A21" s="2125"/>
      <c r="B21" s="1556" t="s">
        <v>264</v>
      </c>
      <c r="C21" s="1590">
        <v>43041</v>
      </c>
      <c r="D21" s="1590">
        <v>43069</v>
      </c>
      <c r="E21" s="1589" t="s">
        <v>265</v>
      </c>
      <c r="F21" s="70" t="s">
        <v>266</v>
      </c>
      <c r="G21" s="66" t="s">
        <v>21</v>
      </c>
      <c r="H21" s="66" t="s">
        <v>267</v>
      </c>
      <c r="I21" s="114">
        <v>1</v>
      </c>
      <c r="J21" s="68">
        <f>15*120000</f>
        <v>1800000</v>
      </c>
      <c r="K21" s="69">
        <f t="shared" ref="K21:K32" si="1">+J21*I21</f>
        <v>1800000</v>
      </c>
      <c r="L21" s="200"/>
    </row>
    <row r="22" spans="1:12" x14ac:dyDescent="0.25">
      <c r="A22" s="2125"/>
      <c r="B22" s="1556"/>
      <c r="C22" s="1590"/>
      <c r="D22" s="1590"/>
      <c r="E22" s="1589"/>
      <c r="F22" s="70" t="s">
        <v>268</v>
      </c>
      <c r="G22" s="66" t="s">
        <v>28</v>
      </c>
      <c r="H22" s="66" t="s">
        <v>267</v>
      </c>
      <c r="I22" s="114">
        <v>200</v>
      </c>
      <c r="J22" s="68">
        <v>21000</v>
      </c>
      <c r="K22" s="69">
        <f t="shared" si="1"/>
        <v>4200000</v>
      </c>
      <c r="L22" s="200"/>
    </row>
    <row r="23" spans="1:12" ht="26.25" x14ac:dyDescent="0.25">
      <c r="A23" s="2125"/>
      <c r="B23" s="1556"/>
      <c r="C23" s="1590"/>
      <c r="D23" s="1590"/>
      <c r="E23" s="1589"/>
      <c r="F23" s="70" t="s">
        <v>269</v>
      </c>
      <c r="G23" s="66" t="s">
        <v>93</v>
      </c>
      <c r="H23" s="66" t="s">
        <v>267</v>
      </c>
      <c r="I23" s="114">
        <v>1</v>
      </c>
      <c r="J23" s="68">
        <v>5500000</v>
      </c>
      <c r="K23" s="69">
        <f t="shared" si="1"/>
        <v>5500000</v>
      </c>
      <c r="L23" s="200"/>
    </row>
    <row r="24" spans="1:12" ht="38.25" x14ac:dyDescent="0.25">
      <c r="A24" s="2125"/>
      <c r="B24" s="66" t="s">
        <v>270</v>
      </c>
      <c r="C24" s="143">
        <v>42857</v>
      </c>
      <c r="D24" s="143">
        <v>42885</v>
      </c>
      <c r="E24" s="114" t="s">
        <v>271</v>
      </c>
      <c r="F24" s="70" t="s">
        <v>272</v>
      </c>
      <c r="G24" s="66" t="s">
        <v>41</v>
      </c>
      <c r="H24" s="66" t="s">
        <v>159</v>
      </c>
      <c r="I24" s="114">
        <v>15</v>
      </c>
      <c r="J24" s="68">
        <v>120000</v>
      </c>
      <c r="K24" s="69">
        <f t="shared" si="1"/>
        <v>1800000</v>
      </c>
      <c r="L24" s="200"/>
    </row>
    <row r="25" spans="1:12" x14ac:dyDescent="0.25">
      <c r="A25" s="2125"/>
      <c r="B25" s="1556" t="s">
        <v>273</v>
      </c>
      <c r="C25" s="1590">
        <v>43010</v>
      </c>
      <c r="D25" s="1590">
        <v>43038</v>
      </c>
      <c r="E25" s="1589" t="s">
        <v>265</v>
      </c>
      <c r="F25" s="70" t="s">
        <v>272</v>
      </c>
      <c r="G25" s="66" t="s">
        <v>41</v>
      </c>
      <c r="H25" s="66" t="s">
        <v>274</v>
      </c>
      <c r="I25" s="114">
        <v>10</v>
      </c>
      <c r="J25" s="68">
        <v>150000</v>
      </c>
      <c r="K25" s="69">
        <f t="shared" si="1"/>
        <v>1500000</v>
      </c>
      <c r="L25" s="200"/>
    </row>
    <row r="26" spans="1:12" ht="26.25" x14ac:dyDescent="0.25">
      <c r="A26" s="2125"/>
      <c r="B26" s="1556"/>
      <c r="C26" s="1590"/>
      <c r="D26" s="1590"/>
      <c r="E26" s="1589"/>
      <c r="F26" s="70" t="s">
        <v>275</v>
      </c>
      <c r="G26" s="66" t="s">
        <v>28</v>
      </c>
      <c r="H26" s="66" t="s">
        <v>267</v>
      </c>
      <c r="I26" s="114">
        <v>10</v>
      </c>
      <c r="J26" s="68">
        <v>350000</v>
      </c>
      <c r="K26" s="69">
        <f t="shared" si="1"/>
        <v>3500000</v>
      </c>
      <c r="L26" s="200"/>
    </row>
    <row r="27" spans="1:12" x14ac:dyDescent="0.25">
      <c r="A27" s="2125"/>
      <c r="B27" s="1556"/>
      <c r="C27" s="1590"/>
      <c r="D27" s="1590"/>
      <c r="E27" s="1589"/>
      <c r="F27" s="70" t="s">
        <v>276</v>
      </c>
      <c r="G27" s="66" t="s">
        <v>28</v>
      </c>
      <c r="H27" s="66" t="s">
        <v>267</v>
      </c>
      <c r="I27" s="114">
        <v>10</v>
      </c>
      <c r="J27" s="68">
        <v>550000</v>
      </c>
      <c r="K27" s="69">
        <f t="shared" si="1"/>
        <v>5500000</v>
      </c>
      <c r="L27" s="200"/>
    </row>
    <row r="28" spans="1:12" ht="26.25" x14ac:dyDescent="0.25">
      <c r="A28" s="2125"/>
      <c r="B28" s="1556" t="s">
        <v>277</v>
      </c>
      <c r="C28" s="1590">
        <v>42737</v>
      </c>
      <c r="D28" s="1590">
        <v>43099</v>
      </c>
      <c r="E28" s="1589" t="s">
        <v>278</v>
      </c>
      <c r="F28" s="70" t="s">
        <v>279</v>
      </c>
      <c r="G28" s="66" t="s">
        <v>21</v>
      </c>
      <c r="H28" s="66" t="s">
        <v>146</v>
      </c>
      <c r="I28" s="114">
        <v>1</v>
      </c>
      <c r="J28" s="68">
        <f>70*2*25000</f>
        <v>3500000</v>
      </c>
      <c r="K28" s="69">
        <f t="shared" si="1"/>
        <v>3500000</v>
      </c>
      <c r="L28" s="200"/>
    </row>
    <row r="29" spans="1:12" ht="26.25" x14ac:dyDescent="0.25">
      <c r="A29" s="2125"/>
      <c r="B29" s="1556"/>
      <c r="C29" s="1590"/>
      <c r="D29" s="1590"/>
      <c r="E29" s="1589"/>
      <c r="F29" s="70" t="s">
        <v>280</v>
      </c>
      <c r="G29" s="66" t="s">
        <v>93</v>
      </c>
      <c r="H29" s="66" t="s">
        <v>146</v>
      </c>
      <c r="I29" s="114">
        <v>1</v>
      </c>
      <c r="J29" s="68">
        <v>7500000</v>
      </c>
      <c r="K29" s="69">
        <f t="shared" si="1"/>
        <v>7500000</v>
      </c>
      <c r="L29" s="200"/>
    </row>
    <row r="30" spans="1:12" x14ac:dyDescent="0.25">
      <c r="A30" s="2125"/>
      <c r="B30" s="1556" t="s">
        <v>281</v>
      </c>
      <c r="C30" s="1590">
        <v>42768</v>
      </c>
      <c r="D30" s="1590">
        <v>43038</v>
      </c>
      <c r="E30" s="1589" t="s">
        <v>282</v>
      </c>
      <c r="F30" s="70" t="s">
        <v>283</v>
      </c>
      <c r="G30" s="66" t="s">
        <v>21</v>
      </c>
      <c r="H30" s="66" t="s">
        <v>284</v>
      </c>
      <c r="I30" s="114">
        <v>1</v>
      </c>
      <c r="J30" s="68">
        <v>2500000</v>
      </c>
      <c r="K30" s="69">
        <f t="shared" si="1"/>
        <v>2500000</v>
      </c>
      <c r="L30" s="200"/>
    </row>
    <row r="31" spans="1:12" ht="26.25" x14ac:dyDescent="0.25">
      <c r="A31" s="2125"/>
      <c r="B31" s="1556"/>
      <c r="C31" s="1590"/>
      <c r="D31" s="1590"/>
      <c r="E31" s="1589"/>
      <c r="F31" s="70" t="s">
        <v>275</v>
      </c>
      <c r="G31" s="66" t="s">
        <v>28</v>
      </c>
      <c r="H31" s="66" t="s">
        <v>267</v>
      </c>
      <c r="I31" s="114">
        <v>50</v>
      </c>
      <c r="J31" s="68">
        <v>50000</v>
      </c>
      <c r="K31" s="69">
        <f t="shared" si="1"/>
        <v>2500000</v>
      </c>
      <c r="L31" s="200"/>
    </row>
    <row r="32" spans="1:12" ht="26.25" x14ac:dyDescent="0.25">
      <c r="A32" s="2125"/>
      <c r="B32" s="1556"/>
      <c r="C32" s="1590"/>
      <c r="D32" s="1590"/>
      <c r="E32" s="1589"/>
      <c r="F32" s="70" t="s">
        <v>285</v>
      </c>
      <c r="G32" s="66" t="s">
        <v>28</v>
      </c>
      <c r="H32" s="66" t="s">
        <v>267</v>
      </c>
      <c r="I32" s="114">
        <v>50</v>
      </c>
      <c r="J32" s="68">
        <v>230000</v>
      </c>
      <c r="K32" s="69">
        <f t="shared" si="1"/>
        <v>11500000</v>
      </c>
      <c r="L32" s="200"/>
    </row>
    <row r="33" spans="1:12" ht="26.25" x14ac:dyDescent="0.25">
      <c r="A33" s="2125"/>
      <c r="B33" s="1556" t="s">
        <v>286</v>
      </c>
      <c r="C33" s="1590">
        <v>42980</v>
      </c>
      <c r="D33" s="1590">
        <v>43008</v>
      </c>
      <c r="E33" s="1589" t="s">
        <v>287</v>
      </c>
      <c r="F33" s="70" t="s">
        <v>288</v>
      </c>
      <c r="G33" s="66" t="s">
        <v>93</v>
      </c>
      <c r="H33" s="66" t="s">
        <v>289</v>
      </c>
      <c r="I33" s="114">
        <v>1</v>
      </c>
      <c r="J33" s="68">
        <f>15*450000</f>
        <v>6750000</v>
      </c>
      <c r="K33" s="69">
        <f>+J33*I33-146000</f>
        <v>6604000</v>
      </c>
      <c r="L33" s="200"/>
    </row>
    <row r="34" spans="1:12" x14ac:dyDescent="0.25">
      <c r="A34" s="2125"/>
      <c r="B34" s="1556"/>
      <c r="C34" s="1590"/>
      <c r="D34" s="1590"/>
      <c r="E34" s="1589"/>
      <c r="F34" s="70" t="s">
        <v>268</v>
      </c>
      <c r="G34" s="66" t="s">
        <v>28</v>
      </c>
      <c r="H34" s="66" t="s">
        <v>289</v>
      </c>
      <c r="I34" s="114">
        <v>180</v>
      </c>
      <c r="J34" s="68">
        <v>50000</v>
      </c>
      <c r="K34" s="69">
        <f t="shared" ref="K34:K97" si="2">+J34*I34</f>
        <v>9000000</v>
      </c>
      <c r="L34" s="200"/>
    </row>
    <row r="35" spans="1:12" ht="26.25" x14ac:dyDescent="0.25">
      <c r="A35" s="2125"/>
      <c r="B35" s="1556"/>
      <c r="C35" s="1590"/>
      <c r="D35" s="1590"/>
      <c r="E35" s="1589"/>
      <c r="F35" s="70" t="s">
        <v>290</v>
      </c>
      <c r="G35" s="66" t="s">
        <v>89</v>
      </c>
      <c r="H35" s="66" t="s">
        <v>289</v>
      </c>
      <c r="I35" s="114">
        <v>25</v>
      </c>
      <c r="J35" s="68">
        <v>80000</v>
      </c>
      <c r="K35" s="69">
        <f t="shared" si="2"/>
        <v>2000000</v>
      </c>
      <c r="L35" s="200"/>
    </row>
    <row r="36" spans="1:12" x14ac:dyDescent="0.25">
      <c r="A36" s="2125"/>
      <c r="B36" s="1615" t="s">
        <v>291</v>
      </c>
      <c r="C36" s="1590">
        <v>42768</v>
      </c>
      <c r="D36" s="1590">
        <v>43038</v>
      </c>
      <c r="E36" s="2141" t="s">
        <v>292</v>
      </c>
      <c r="F36" s="195" t="s">
        <v>293</v>
      </c>
      <c r="G36" s="195" t="s">
        <v>41</v>
      </c>
      <c r="H36" s="195"/>
      <c r="I36" s="68">
        <v>4</v>
      </c>
      <c r="J36" s="68">
        <v>1200000</v>
      </c>
      <c r="K36" s="211">
        <f t="shared" si="2"/>
        <v>4800000</v>
      </c>
      <c r="L36" s="200"/>
    </row>
    <row r="37" spans="1:12" ht="15.75" thickBot="1" x14ac:dyDescent="0.3">
      <c r="A37" s="2139"/>
      <c r="B37" s="2140"/>
      <c r="C37" s="2129"/>
      <c r="D37" s="2129"/>
      <c r="E37" s="2142"/>
      <c r="F37" s="215" t="s">
        <v>276</v>
      </c>
      <c r="G37" s="215" t="s">
        <v>41</v>
      </c>
      <c r="H37" s="215"/>
      <c r="I37" s="216">
        <v>4</v>
      </c>
      <c r="J37" s="216">
        <v>1500000</v>
      </c>
      <c r="K37" s="217">
        <f t="shared" si="2"/>
        <v>6000000</v>
      </c>
      <c r="L37" s="200"/>
    </row>
    <row r="38" spans="1:12" x14ac:dyDescent="0.25">
      <c r="A38" s="2143" t="s">
        <v>294</v>
      </c>
      <c r="B38" s="62" t="s">
        <v>295</v>
      </c>
      <c r="C38" s="222">
        <v>42747</v>
      </c>
      <c r="D38" s="222">
        <v>43089</v>
      </c>
      <c r="E38" s="168" t="s">
        <v>243</v>
      </c>
      <c r="F38" s="223" t="s">
        <v>296</v>
      </c>
      <c r="G38" s="128" t="s">
        <v>21</v>
      </c>
      <c r="H38" s="62" t="s">
        <v>22</v>
      </c>
      <c r="I38" s="128">
        <v>1</v>
      </c>
      <c r="J38" s="64">
        <v>3570000</v>
      </c>
      <c r="K38" s="65">
        <f>J38*11*1.05</f>
        <v>41233500</v>
      </c>
      <c r="L38" s="200"/>
    </row>
    <row r="39" spans="1:12" ht="51" x14ac:dyDescent="0.25">
      <c r="A39" s="2144"/>
      <c r="B39" s="66" t="s">
        <v>297</v>
      </c>
      <c r="C39" s="220" t="s">
        <v>298</v>
      </c>
      <c r="D39" s="220" t="s">
        <v>299</v>
      </c>
      <c r="E39" s="149" t="s">
        <v>300</v>
      </c>
      <c r="F39" s="114" t="s">
        <v>301</v>
      </c>
      <c r="G39" s="114" t="s">
        <v>21</v>
      </c>
      <c r="H39" s="66" t="s">
        <v>29</v>
      </c>
      <c r="I39" s="114">
        <v>1</v>
      </c>
      <c r="J39" s="68">
        <v>10000000</v>
      </c>
      <c r="K39" s="69">
        <f>+J39*I39</f>
        <v>10000000</v>
      </c>
      <c r="L39" s="200"/>
    </row>
    <row r="40" spans="1:12" ht="25.5" x14ac:dyDescent="0.25">
      <c r="A40" s="2144"/>
      <c r="B40" s="1556" t="s">
        <v>302</v>
      </c>
      <c r="C40" s="221" t="s">
        <v>22</v>
      </c>
      <c r="D40" s="221" t="s">
        <v>303</v>
      </c>
      <c r="E40" s="149" t="s">
        <v>304</v>
      </c>
      <c r="F40" s="114" t="s">
        <v>305</v>
      </c>
      <c r="G40" s="114" t="s">
        <v>28</v>
      </c>
      <c r="H40" s="66" t="s">
        <v>29</v>
      </c>
      <c r="I40" s="123">
        <v>1000</v>
      </c>
      <c r="J40" s="68">
        <v>10000000</v>
      </c>
      <c r="K40" s="69">
        <v>10000000</v>
      </c>
      <c r="L40" s="200"/>
    </row>
    <row r="41" spans="1:12" ht="25.5" x14ac:dyDescent="0.25">
      <c r="A41" s="2144"/>
      <c r="B41" s="1556"/>
      <c r="C41" s="221" t="s">
        <v>22</v>
      </c>
      <c r="D41" s="221" t="s">
        <v>303</v>
      </c>
      <c r="E41" s="149" t="s">
        <v>306</v>
      </c>
      <c r="F41" s="114" t="s">
        <v>307</v>
      </c>
      <c r="G41" s="114" t="s">
        <v>70</v>
      </c>
      <c r="H41" s="66" t="s">
        <v>29</v>
      </c>
      <c r="I41" s="123">
        <v>500</v>
      </c>
      <c r="J41" s="68">
        <v>15000000</v>
      </c>
      <c r="K41" s="69">
        <v>15000000</v>
      </c>
      <c r="L41" s="200"/>
    </row>
    <row r="42" spans="1:12" ht="25.5" x14ac:dyDescent="0.25">
      <c r="A42" s="2144"/>
      <c r="B42" s="1556" t="s">
        <v>308</v>
      </c>
      <c r="C42" s="221" t="s">
        <v>165</v>
      </c>
      <c r="D42" s="221" t="s">
        <v>81</v>
      </c>
      <c r="E42" s="149" t="s">
        <v>309</v>
      </c>
      <c r="F42" s="114" t="s">
        <v>309</v>
      </c>
      <c r="G42" s="114" t="s">
        <v>21</v>
      </c>
      <c r="H42" s="66" t="s">
        <v>22</v>
      </c>
      <c r="I42" s="123">
        <v>1</v>
      </c>
      <c r="J42" s="68">
        <v>2000000</v>
      </c>
      <c r="K42" s="69">
        <v>6000000</v>
      </c>
      <c r="L42" s="200"/>
    </row>
    <row r="43" spans="1:12" ht="15.75" thickBot="1" x14ac:dyDescent="0.3">
      <c r="A43" s="2145"/>
      <c r="B43" s="1787"/>
      <c r="C43" s="225" t="s">
        <v>22</v>
      </c>
      <c r="D43" s="225" t="s">
        <v>310</v>
      </c>
      <c r="E43" s="169" t="s">
        <v>311</v>
      </c>
      <c r="F43" s="226" t="s">
        <v>312</v>
      </c>
      <c r="G43" s="170" t="s">
        <v>41</v>
      </c>
      <c r="H43" s="44" t="s">
        <v>22</v>
      </c>
      <c r="I43" s="170">
        <v>1</v>
      </c>
      <c r="J43" s="74">
        <v>2000000</v>
      </c>
      <c r="K43" s="75">
        <f>+J43*I43</f>
        <v>2000000</v>
      </c>
      <c r="L43" s="200"/>
    </row>
    <row r="44" spans="1:12" x14ac:dyDescent="0.25">
      <c r="A44" s="2143" t="s">
        <v>313</v>
      </c>
      <c r="B44" s="1703" t="s">
        <v>314</v>
      </c>
      <c r="C44" s="2146" t="s">
        <v>29</v>
      </c>
      <c r="D44" s="2146" t="s">
        <v>310</v>
      </c>
      <c r="E44" s="1703" t="s">
        <v>315</v>
      </c>
      <c r="F44" s="1704" t="s">
        <v>260</v>
      </c>
      <c r="G44" s="1704" t="s">
        <v>41</v>
      </c>
      <c r="H44" s="1703" t="s">
        <v>29</v>
      </c>
      <c r="I44" s="1704">
        <v>2</v>
      </c>
      <c r="J44" s="1705">
        <v>10000000</v>
      </c>
      <c r="K44" s="1784">
        <f>J44*I44</f>
        <v>20000000</v>
      </c>
      <c r="L44" s="200"/>
    </row>
    <row r="45" spans="1:12" x14ac:dyDescent="0.25">
      <c r="A45" s="2144"/>
      <c r="B45" s="1556"/>
      <c r="C45" s="1613"/>
      <c r="D45" s="1613"/>
      <c r="E45" s="1556"/>
      <c r="F45" s="1589"/>
      <c r="G45" s="1589"/>
      <c r="H45" s="1556"/>
      <c r="I45" s="1589"/>
      <c r="J45" s="1591"/>
      <c r="K45" s="1785"/>
      <c r="L45" s="200"/>
    </row>
    <row r="46" spans="1:12" ht="76.5" x14ac:dyDescent="0.25">
      <c r="A46" s="2144"/>
      <c r="B46" s="1556" t="s">
        <v>316</v>
      </c>
      <c r="C46" s="221" t="s">
        <v>22</v>
      </c>
      <c r="D46" s="221" t="s">
        <v>310</v>
      </c>
      <c r="E46" s="66" t="s">
        <v>317</v>
      </c>
      <c r="F46" s="201" t="s">
        <v>318</v>
      </c>
      <c r="G46" s="114" t="s">
        <v>41</v>
      </c>
      <c r="H46" s="66" t="s">
        <v>55</v>
      </c>
      <c r="I46" s="114">
        <v>1</v>
      </c>
      <c r="J46" s="68">
        <v>10000000</v>
      </c>
      <c r="K46" s="69">
        <f>+J46*I46</f>
        <v>10000000</v>
      </c>
      <c r="L46" s="200"/>
    </row>
    <row r="47" spans="1:12" ht="90" thickBot="1" x14ac:dyDescent="0.3">
      <c r="A47" s="2145"/>
      <c r="B47" s="1787"/>
      <c r="C47" s="225" t="s">
        <v>298</v>
      </c>
      <c r="D47" s="225" t="s">
        <v>55</v>
      </c>
      <c r="E47" s="44" t="s">
        <v>319</v>
      </c>
      <c r="F47" s="226" t="s">
        <v>92</v>
      </c>
      <c r="G47" s="170" t="s">
        <v>21</v>
      </c>
      <c r="H47" s="44" t="s">
        <v>29</v>
      </c>
      <c r="I47" s="170">
        <v>1</v>
      </c>
      <c r="J47" s="74">
        <v>30000000</v>
      </c>
      <c r="K47" s="75">
        <f>+J47*I47</f>
        <v>30000000</v>
      </c>
      <c r="L47" s="200"/>
    </row>
    <row r="48" spans="1:12" ht="38.25" x14ac:dyDescent="0.25">
      <c r="A48" s="2143" t="s">
        <v>320</v>
      </c>
      <c r="B48" s="62" t="s">
        <v>321</v>
      </c>
      <c r="C48" s="227" t="s">
        <v>22</v>
      </c>
      <c r="D48" s="227" t="s">
        <v>310</v>
      </c>
      <c r="E48" s="62" t="s">
        <v>322</v>
      </c>
      <c r="F48" s="228" t="s">
        <v>92</v>
      </c>
      <c r="G48" s="128" t="s">
        <v>21</v>
      </c>
      <c r="H48" s="62" t="s">
        <v>29</v>
      </c>
      <c r="I48" s="128">
        <v>10</v>
      </c>
      <c r="J48" s="64">
        <v>4000000</v>
      </c>
      <c r="K48" s="65">
        <f>I48*J48</f>
        <v>40000000</v>
      </c>
      <c r="L48" s="200"/>
    </row>
    <row r="49" spans="1:12" ht="51" x14ac:dyDescent="0.25">
      <c r="A49" s="2144"/>
      <c r="B49" s="66" t="s">
        <v>323</v>
      </c>
      <c r="C49" s="221" t="s">
        <v>29</v>
      </c>
      <c r="D49" s="221" t="s">
        <v>310</v>
      </c>
      <c r="E49" s="66" t="s">
        <v>324</v>
      </c>
      <c r="F49" s="201" t="s">
        <v>64</v>
      </c>
      <c r="G49" s="114" t="s">
        <v>41</v>
      </c>
      <c r="H49" s="66"/>
      <c r="I49" s="114"/>
      <c r="J49" s="68"/>
      <c r="K49" s="69">
        <f>+J49*I49</f>
        <v>0</v>
      </c>
      <c r="L49" s="200"/>
    </row>
    <row r="50" spans="1:12" ht="39.75" thickBot="1" x14ac:dyDescent="0.3">
      <c r="A50" s="2145"/>
      <c r="B50" s="44" t="s">
        <v>325</v>
      </c>
      <c r="C50" s="225" t="s">
        <v>303</v>
      </c>
      <c r="D50" s="225" t="s">
        <v>299</v>
      </c>
      <c r="E50" s="44" t="s">
        <v>326</v>
      </c>
      <c r="F50" s="226" t="s">
        <v>327</v>
      </c>
      <c r="G50" s="170" t="s">
        <v>21</v>
      </c>
      <c r="H50" s="44" t="s">
        <v>29</v>
      </c>
      <c r="I50" s="170">
        <v>2</v>
      </c>
      <c r="J50" s="74">
        <v>7500000</v>
      </c>
      <c r="K50" s="75">
        <f>J50*I50</f>
        <v>15000000</v>
      </c>
      <c r="L50" s="200"/>
    </row>
    <row r="51" spans="1:12" x14ac:dyDescent="0.25">
      <c r="A51" s="2124" t="s">
        <v>328</v>
      </c>
      <c r="B51" s="62" t="s">
        <v>92</v>
      </c>
      <c r="C51" s="33">
        <v>42887</v>
      </c>
      <c r="D51" s="33">
        <v>42962</v>
      </c>
      <c r="E51" s="62" t="s">
        <v>329</v>
      </c>
      <c r="F51" s="209" t="s">
        <v>330</v>
      </c>
      <c r="G51" s="62" t="s">
        <v>21</v>
      </c>
      <c r="H51" s="62" t="s">
        <v>55</v>
      </c>
      <c r="I51" s="128">
        <v>1</v>
      </c>
      <c r="J51" s="64">
        <v>15000000</v>
      </c>
      <c r="K51" s="65">
        <f>+J51*I51</f>
        <v>15000000</v>
      </c>
      <c r="L51" s="200"/>
    </row>
    <row r="52" spans="1:12" ht="25.5" x14ac:dyDescent="0.25">
      <c r="A52" s="2125"/>
      <c r="B52" s="66" t="s">
        <v>331</v>
      </c>
      <c r="C52" s="39">
        <v>42795</v>
      </c>
      <c r="D52" s="39">
        <v>43069</v>
      </c>
      <c r="E52" s="66" t="s">
        <v>332</v>
      </c>
      <c r="F52" s="66" t="s">
        <v>333</v>
      </c>
      <c r="G52" s="66" t="s">
        <v>28</v>
      </c>
      <c r="H52" s="66" t="s">
        <v>81</v>
      </c>
      <c r="I52" s="114">
        <v>1</v>
      </c>
      <c r="J52" s="68">
        <v>10000000</v>
      </c>
      <c r="K52" s="69">
        <f>+J52*I52</f>
        <v>10000000</v>
      </c>
      <c r="L52" s="200"/>
    </row>
    <row r="53" spans="1:12" ht="15.75" thickBot="1" x14ac:dyDescent="0.3">
      <c r="A53" s="2126"/>
      <c r="B53" s="44" t="s">
        <v>334</v>
      </c>
      <c r="C53" s="45">
        <v>42795</v>
      </c>
      <c r="D53" s="45">
        <v>43069</v>
      </c>
      <c r="E53" s="44" t="s">
        <v>329</v>
      </c>
      <c r="F53" s="72" t="s">
        <v>330</v>
      </c>
      <c r="G53" s="44" t="s">
        <v>21</v>
      </c>
      <c r="H53" s="44" t="s">
        <v>22</v>
      </c>
      <c r="I53" s="170">
        <v>1</v>
      </c>
      <c r="J53" s="74">
        <v>38000000</v>
      </c>
      <c r="K53" s="75">
        <f>+J53*I53</f>
        <v>38000000</v>
      </c>
      <c r="L53" s="200"/>
    </row>
    <row r="54" spans="1:12" x14ac:dyDescent="0.25">
      <c r="A54" s="203"/>
      <c r="B54" s="203"/>
      <c r="C54" s="204"/>
      <c r="D54" s="204"/>
      <c r="E54" s="205"/>
      <c r="F54" s="203"/>
      <c r="G54" s="205"/>
      <c r="H54" s="205"/>
      <c r="I54" s="206"/>
      <c r="J54" s="207"/>
      <c r="K54" s="208">
        <f t="shared" si="2"/>
        <v>0</v>
      </c>
      <c r="L54" s="200"/>
    </row>
    <row r="55" spans="1:12" x14ac:dyDescent="0.25">
      <c r="A55" s="203"/>
      <c r="B55" s="203"/>
      <c r="C55" s="204"/>
      <c r="D55" s="204"/>
      <c r="E55" s="205"/>
      <c r="F55" s="203"/>
      <c r="G55" s="205"/>
      <c r="H55" s="205"/>
      <c r="I55" s="206"/>
      <c r="J55" s="207"/>
      <c r="K55" s="208">
        <f t="shared" si="2"/>
        <v>0</v>
      </c>
      <c r="L55" s="200"/>
    </row>
    <row r="56" spans="1:12" x14ac:dyDescent="0.25">
      <c r="A56" s="203"/>
      <c r="B56" s="203"/>
      <c r="C56" s="204"/>
      <c r="D56" s="204"/>
      <c r="E56" s="205"/>
      <c r="F56" s="203"/>
      <c r="G56" s="205"/>
      <c r="H56" s="205"/>
      <c r="I56" s="206"/>
      <c r="J56" s="207"/>
      <c r="K56" s="208">
        <f t="shared" si="2"/>
        <v>0</v>
      </c>
      <c r="L56" s="200"/>
    </row>
    <row r="57" spans="1:12" x14ac:dyDescent="0.25">
      <c r="A57" s="203"/>
      <c r="B57" s="203"/>
      <c r="C57" s="204"/>
      <c r="D57" s="204"/>
      <c r="E57" s="205"/>
      <c r="F57" s="203"/>
      <c r="G57" s="205"/>
      <c r="H57" s="205"/>
      <c r="I57" s="206"/>
      <c r="J57" s="207"/>
      <c r="K57" s="208">
        <f t="shared" si="2"/>
        <v>0</v>
      </c>
      <c r="L57" s="200"/>
    </row>
    <row r="58" spans="1:12" x14ac:dyDescent="0.25">
      <c r="A58" s="203"/>
      <c r="B58" s="203"/>
      <c r="C58" s="204"/>
      <c r="D58" s="204"/>
      <c r="E58" s="205"/>
      <c r="F58" s="203"/>
      <c r="G58" s="205"/>
      <c r="H58" s="205"/>
      <c r="I58" s="206"/>
      <c r="J58" s="207"/>
      <c r="K58" s="208">
        <f t="shared" si="2"/>
        <v>0</v>
      </c>
      <c r="L58" s="200"/>
    </row>
    <row r="59" spans="1:12" x14ac:dyDescent="0.25">
      <c r="A59" s="203"/>
      <c r="B59" s="203"/>
      <c r="C59" s="204"/>
      <c r="D59" s="204"/>
      <c r="E59" s="205"/>
      <c r="F59" s="203"/>
      <c r="G59" s="205"/>
      <c r="H59" s="205"/>
      <c r="I59" s="206"/>
      <c r="J59" s="207"/>
      <c r="K59" s="208">
        <f t="shared" si="2"/>
        <v>0</v>
      </c>
      <c r="L59" s="200"/>
    </row>
    <row r="60" spans="1:12" x14ac:dyDescent="0.25">
      <c r="A60" s="203"/>
      <c r="B60" s="203"/>
      <c r="C60" s="204"/>
      <c r="D60" s="204"/>
      <c r="E60" s="205"/>
      <c r="F60" s="203"/>
      <c r="G60" s="205"/>
      <c r="H60" s="205"/>
      <c r="I60" s="206"/>
      <c r="J60" s="207"/>
      <c r="K60" s="208">
        <f t="shared" si="2"/>
        <v>0</v>
      </c>
      <c r="L60" s="200"/>
    </row>
    <row r="61" spans="1:12" x14ac:dyDescent="0.25">
      <c r="A61" s="203"/>
      <c r="B61" s="203"/>
      <c r="C61" s="204"/>
      <c r="D61" s="204"/>
      <c r="E61" s="205"/>
      <c r="F61" s="203"/>
      <c r="G61" s="205"/>
      <c r="H61" s="205"/>
      <c r="I61" s="206"/>
      <c r="J61" s="207"/>
      <c r="K61" s="208">
        <f t="shared" si="2"/>
        <v>0</v>
      </c>
      <c r="L61" s="200"/>
    </row>
    <row r="62" spans="1:12" x14ac:dyDescent="0.25">
      <c r="A62" s="203"/>
      <c r="B62" s="203"/>
      <c r="C62" s="204"/>
      <c r="D62" s="204"/>
      <c r="E62" s="205"/>
      <c r="F62" s="203"/>
      <c r="G62" s="205"/>
      <c r="H62" s="205"/>
      <c r="I62" s="206"/>
      <c r="J62" s="207"/>
      <c r="K62" s="208">
        <f t="shared" si="2"/>
        <v>0</v>
      </c>
      <c r="L62" s="200"/>
    </row>
    <row r="63" spans="1:12" x14ac:dyDescent="0.25">
      <c r="A63" s="203"/>
      <c r="B63" s="203"/>
      <c r="C63" s="204"/>
      <c r="D63" s="204"/>
      <c r="E63" s="205"/>
      <c r="F63" s="203"/>
      <c r="G63" s="205"/>
      <c r="H63" s="205"/>
      <c r="I63" s="206"/>
      <c r="J63" s="207"/>
      <c r="K63" s="208">
        <f t="shared" si="2"/>
        <v>0</v>
      </c>
      <c r="L63" s="200"/>
    </row>
    <row r="64" spans="1:12" x14ac:dyDescent="0.25">
      <c r="A64" s="203"/>
      <c r="B64" s="203"/>
      <c r="C64" s="204"/>
      <c r="D64" s="204"/>
      <c r="E64" s="205"/>
      <c r="F64" s="203"/>
      <c r="G64" s="205"/>
      <c r="H64" s="205"/>
      <c r="I64" s="206"/>
      <c r="J64" s="207"/>
      <c r="K64" s="208">
        <f t="shared" si="2"/>
        <v>0</v>
      </c>
      <c r="L64" s="200"/>
    </row>
    <row r="65" spans="1:12" x14ac:dyDescent="0.25">
      <c r="A65" s="203"/>
      <c r="B65" s="203"/>
      <c r="C65" s="204"/>
      <c r="D65" s="204"/>
      <c r="E65" s="205"/>
      <c r="F65" s="203"/>
      <c r="G65" s="205"/>
      <c r="H65" s="205"/>
      <c r="I65" s="206"/>
      <c r="J65" s="207"/>
      <c r="K65" s="208">
        <f t="shared" si="2"/>
        <v>0</v>
      </c>
      <c r="L65" s="200"/>
    </row>
    <row r="66" spans="1:12" x14ac:dyDescent="0.25">
      <c r="A66" s="203"/>
      <c r="B66" s="203"/>
      <c r="C66" s="204"/>
      <c r="D66" s="204"/>
      <c r="E66" s="205"/>
      <c r="F66" s="203"/>
      <c r="G66" s="205"/>
      <c r="H66" s="205"/>
      <c r="I66" s="206"/>
      <c r="J66" s="207"/>
      <c r="K66" s="208">
        <f t="shared" si="2"/>
        <v>0</v>
      </c>
      <c r="L66" s="200"/>
    </row>
    <row r="67" spans="1:12" x14ac:dyDescent="0.25">
      <c r="A67" s="203"/>
      <c r="B67" s="203"/>
      <c r="C67" s="204"/>
      <c r="D67" s="204"/>
      <c r="E67" s="205"/>
      <c r="F67" s="203"/>
      <c r="G67" s="205"/>
      <c r="H67" s="205"/>
      <c r="I67" s="206"/>
      <c r="J67" s="207"/>
      <c r="K67" s="208">
        <f t="shared" si="2"/>
        <v>0</v>
      </c>
      <c r="L67" s="200"/>
    </row>
    <row r="68" spans="1:12" x14ac:dyDescent="0.25">
      <c r="A68" s="203"/>
      <c r="B68" s="203"/>
      <c r="C68" s="204"/>
      <c r="D68" s="204"/>
      <c r="E68" s="205"/>
      <c r="F68" s="203"/>
      <c r="G68" s="205"/>
      <c r="H68" s="205"/>
      <c r="I68" s="206"/>
      <c r="J68" s="207"/>
      <c r="K68" s="208">
        <f t="shared" si="2"/>
        <v>0</v>
      </c>
      <c r="L68" s="200"/>
    </row>
    <row r="69" spans="1:12" x14ac:dyDescent="0.25">
      <c r="A69" s="203"/>
      <c r="B69" s="203"/>
      <c r="C69" s="204"/>
      <c r="D69" s="204"/>
      <c r="E69" s="205"/>
      <c r="F69" s="203"/>
      <c r="G69" s="205"/>
      <c r="H69" s="205"/>
      <c r="I69" s="206"/>
      <c r="J69" s="207"/>
      <c r="K69" s="208">
        <f t="shared" si="2"/>
        <v>0</v>
      </c>
      <c r="L69" s="200"/>
    </row>
    <row r="70" spans="1:12" x14ac:dyDescent="0.25">
      <c r="A70" s="203"/>
      <c r="B70" s="203"/>
      <c r="C70" s="204"/>
      <c r="D70" s="204"/>
      <c r="E70" s="205"/>
      <c r="F70" s="203"/>
      <c r="G70" s="205"/>
      <c r="H70" s="205"/>
      <c r="I70" s="206"/>
      <c r="J70" s="207"/>
      <c r="K70" s="208">
        <f t="shared" si="2"/>
        <v>0</v>
      </c>
      <c r="L70" s="200"/>
    </row>
    <row r="71" spans="1:12" x14ac:dyDescent="0.25">
      <c r="A71" s="203"/>
      <c r="B71" s="203"/>
      <c r="C71" s="204"/>
      <c r="D71" s="204"/>
      <c r="E71" s="205"/>
      <c r="F71" s="203"/>
      <c r="G71" s="205"/>
      <c r="H71" s="205"/>
      <c r="I71" s="206"/>
      <c r="J71" s="207"/>
      <c r="K71" s="208">
        <f t="shared" si="2"/>
        <v>0</v>
      </c>
      <c r="L71" s="200"/>
    </row>
    <row r="72" spans="1:12" x14ac:dyDescent="0.25">
      <c r="A72" s="203"/>
      <c r="B72" s="203"/>
      <c r="C72" s="204"/>
      <c r="D72" s="204"/>
      <c r="E72" s="205"/>
      <c r="F72" s="203"/>
      <c r="G72" s="205"/>
      <c r="H72" s="205"/>
      <c r="I72" s="206"/>
      <c r="J72" s="207"/>
      <c r="K72" s="208">
        <f t="shared" si="2"/>
        <v>0</v>
      </c>
      <c r="L72" s="200"/>
    </row>
    <row r="73" spans="1:12" x14ac:dyDescent="0.25">
      <c r="A73" s="203"/>
      <c r="B73" s="203"/>
      <c r="C73" s="204"/>
      <c r="D73" s="204"/>
      <c r="E73" s="205"/>
      <c r="F73" s="203"/>
      <c r="G73" s="205"/>
      <c r="H73" s="205"/>
      <c r="I73" s="206"/>
      <c r="J73" s="207"/>
      <c r="K73" s="208">
        <f t="shared" si="2"/>
        <v>0</v>
      </c>
      <c r="L73" s="200"/>
    </row>
    <row r="74" spans="1:12" x14ac:dyDescent="0.25">
      <c r="A74" s="203"/>
      <c r="B74" s="203"/>
      <c r="C74" s="204"/>
      <c r="D74" s="204"/>
      <c r="E74" s="205"/>
      <c r="F74" s="203"/>
      <c r="G74" s="205"/>
      <c r="H74" s="205"/>
      <c r="I74" s="206"/>
      <c r="J74" s="207"/>
      <c r="K74" s="208">
        <f t="shared" si="2"/>
        <v>0</v>
      </c>
      <c r="L74" s="200"/>
    </row>
    <row r="75" spans="1:12" x14ac:dyDescent="0.25">
      <c r="A75" s="203"/>
      <c r="B75" s="203"/>
      <c r="C75" s="204"/>
      <c r="D75" s="204"/>
      <c r="E75" s="205"/>
      <c r="F75" s="203"/>
      <c r="G75" s="205"/>
      <c r="H75" s="205"/>
      <c r="I75" s="206"/>
      <c r="J75" s="207"/>
      <c r="K75" s="208">
        <f t="shared" si="2"/>
        <v>0</v>
      </c>
      <c r="L75" s="200"/>
    </row>
    <row r="76" spans="1:12" x14ac:dyDescent="0.25">
      <c r="A76" s="203"/>
      <c r="B76" s="203"/>
      <c r="C76" s="204"/>
      <c r="D76" s="204"/>
      <c r="E76" s="205"/>
      <c r="F76" s="203"/>
      <c r="G76" s="205"/>
      <c r="H76" s="205"/>
      <c r="I76" s="206"/>
      <c r="J76" s="207"/>
      <c r="K76" s="208">
        <f t="shared" si="2"/>
        <v>0</v>
      </c>
      <c r="L76" s="200"/>
    </row>
    <row r="77" spans="1:12" x14ac:dyDescent="0.25">
      <c r="A77" s="203"/>
      <c r="B77" s="203"/>
      <c r="C77" s="204"/>
      <c r="D77" s="204"/>
      <c r="E77" s="205"/>
      <c r="F77" s="203"/>
      <c r="G77" s="205"/>
      <c r="H77" s="205"/>
      <c r="I77" s="206"/>
      <c r="J77" s="207"/>
      <c r="K77" s="208">
        <f t="shared" si="2"/>
        <v>0</v>
      </c>
      <c r="L77" s="200"/>
    </row>
    <row r="78" spans="1:12" x14ac:dyDescent="0.25">
      <c r="A78" s="203"/>
      <c r="B78" s="203"/>
      <c r="C78" s="204"/>
      <c r="D78" s="204"/>
      <c r="E78" s="205"/>
      <c r="F78" s="203"/>
      <c r="G78" s="205"/>
      <c r="H78" s="205"/>
      <c r="I78" s="206"/>
      <c r="J78" s="207"/>
      <c r="K78" s="208">
        <f t="shared" si="2"/>
        <v>0</v>
      </c>
      <c r="L78" s="200"/>
    </row>
    <row r="79" spans="1:12" x14ac:dyDescent="0.25">
      <c r="A79" s="203"/>
      <c r="B79" s="203"/>
      <c r="C79" s="204"/>
      <c r="D79" s="204"/>
      <c r="E79" s="205"/>
      <c r="F79" s="203"/>
      <c r="G79" s="205"/>
      <c r="H79" s="205"/>
      <c r="I79" s="206"/>
      <c r="J79" s="207"/>
      <c r="K79" s="208">
        <f t="shared" si="2"/>
        <v>0</v>
      </c>
      <c r="L79" s="200"/>
    </row>
    <row r="80" spans="1:12" x14ac:dyDescent="0.25">
      <c r="A80" s="203"/>
      <c r="B80" s="203"/>
      <c r="C80" s="204"/>
      <c r="D80" s="204"/>
      <c r="E80" s="205"/>
      <c r="F80" s="203"/>
      <c r="G80" s="205"/>
      <c r="H80" s="205"/>
      <c r="I80" s="206"/>
      <c r="J80" s="207"/>
      <c r="K80" s="208">
        <f t="shared" si="2"/>
        <v>0</v>
      </c>
      <c r="L80" s="200"/>
    </row>
    <row r="81" spans="1:12" x14ac:dyDescent="0.25">
      <c r="A81" s="203"/>
      <c r="B81" s="203"/>
      <c r="C81" s="204"/>
      <c r="D81" s="204"/>
      <c r="E81" s="205"/>
      <c r="F81" s="203"/>
      <c r="G81" s="205"/>
      <c r="H81" s="205"/>
      <c r="I81" s="206"/>
      <c r="J81" s="207"/>
      <c r="K81" s="208">
        <f t="shared" si="2"/>
        <v>0</v>
      </c>
      <c r="L81" s="200"/>
    </row>
    <row r="82" spans="1:12" x14ac:dyDescent="0.25">
      <c r="A82" s="203"/>
      <c r="B82" s="203"/>
      <c r="C82" s="204"/>
      <c r="D82" s="204"/>
      <c r="E82" s="205"/>
      <c r="F82" s="203"/>
      <c r="G82" s="205"/>
      <c r="H82" s="205"/>
      <c r="I82" s="206"/>
      <c r="J82" s="207"/>
      <c r="K82" s="208">
        <f t="shared" si="2"/>
        <v>0</v>
      </c>
      <c r="L82" s="200"/>
    </row>
    <row r="83" spans="1:12" x14ac:dyDescent="0.25">
      <c r="A83" s="203"/>
      <c r="B83" s="203"/>
      <c r="C83" s="204"/>
      <c r="D83" s="204"/>
      <c r="E83" s="205"/>
      <c r="F83" s="203"/>
      <c r="G83" s="205"/>
      <c r="H83" s="205"/>
      <c r="I83" s="206"/>
      <c r="J83" s="207"/>
      <c r="K83" s="208">
        <f t="shared" si="2"/>
        <v>0</v>
      </c>
      <c r="L83" s="200"/>
    </row>
    <row r="84" spans="1:12" x14ac:dyDescent="0.25">
      <c r="A84" s="203"/>
      <c r="B84" s="203"/>
      <c r="C84" s="204"/>
      <c r="D84" s="204"/>
      <c r="E84" s="205"/>
      <c r="F84" s="203"/>
      <c r="G84" s="205"/>
      <c r="H84" s="205"/>
      <c r="I84" s="206"/>
      <c r="J84" s="207"/>
      <c r="K84" s="208">
        <f t="shared" si="2"/>
        <v>0</v>
      </c>
      <c r="L84" s="200"/>
    </row>
    <row r="85" spans="1:12" x14ac:dyDescent="0.25">
      <c r="A85" s="203"/>
      <c r="B85" s="203"/>
      <c r="C85" s="204"/>
      <c r="D85" s="204"/>
      <c r="E85" s="205"/>
      <c r="F85" s="203"/>
      <c r="G85" s="205"/>
      <c r="H85" s="205"/>
      <c r="I85" s="206"/>
      <c r="J85" s="207"/>
      <c r="K85" s="208">
        <f t="shared" si="2"/>
        <v>0</v>
      </c>
      <c r="L85" s="200"/>
    </row>
    <row r="86" spans="1:12" x14ac:dyDescent="0.25">
      <c r="A86" s="203"/>
      <c r="B86" s="203"/>
      <c r="C86" s="204"/>
      <c r="D86" s="204"/>
      <c r="E86" s="205"/>
      <c r="F86" s="203"/>
      <c r="G86" s="205"/>
      <c r="H86" s="205"/>
      <c r="I86" s="206"/>
      <c r="J86" s="207"/>
      <c r="K86" s="208">
        <f t="shared" si="2"/>
        <v>0</v>
      </c>
      <c r="L86" s="200"/>
    </row>
    <row r="87" spans="1:12" x14ac:dyDescent="0.25">
      <c r="A87" s="203"/>
      <c r="B87" s="203"/>
      <c r="C87" s="204"/>
      <c r="D87" s="204"/>
      <c r="E87" s="205"/>
      <c r="F87" s="203"/>
      <c r="G87" s="205"/>
      <c r="H87" s="205"/>
      <c r="I87" s="206"/>
      <c r="J87" s="207"/>
      <c r="K87" s="208">
        <f t="shared" si="2"/>
        <v>0</v>
      </c>
      <c r="L87" s="200"/>
    </row>
    <row r="88" spans="1:12" x14ac:dyDescent="0.25">
      <c r="A88" s="203"/>
      <c r="B88" s="203"/>
      <c r="C88" s="204"/>
      <c r="D88" s="204"/>
      <c r="E88" s="205"/>
      <c r="F88" s="203"/>
      <c r="G88" s="205"/>
      <c r="H88" s="205"/>
      <c r="I88" s="206"/>
      <c r="J88" s="207"/>
      <c r="K88" s="208">
        <f t="shared" si="2"/>
        <v>0</v>
      </c>
      <c r="L88" s="200"/>
    </row>
    <row r="89" spans="1:12" x14ac:dyDescent="0.25">
      <c r="A89" s="203"/>
      <c r="B89" s="203"/>
      <c r="C89" s="204"/>
      <c r="D89" s="204"/>
      <c r="E89" s="205"/>
      <c r="F89" s="203"/>
      <c r="G89" s="205"/>
      <c r="H89" s="205"/>
      <c r="I89" s="206"/>
      <c r="J89" s="207"/>
      <c r="K89" s="208">
        <f t="shared" si="2"/>
        <v>0</v>
      </c>
      <c r="L89" s="200"/>
    </row>
    <row r="90" spans="1:12" x14ac:dyDescent="0.25">
      <c r="A90" s="203"/>
      <c r="B90" s="203"/>
      <c r="C90" s="204"/>
      <c r="D90" s="204"/>
      <c r="E90" s="205"/>
      <c r="F90" s="203"/>
      <c r="G90" s="205"/>
      <c r="H90" s="205"/>
      <c r="I90" s="206"/>
      <c r="J90" s="207"/>
      <c r="K90" s="208">
        <f t="shared" si="2"/>
        <v>0</v>
      </c>
      <c r="L90" s="200"/>
    </row>
    <row r="91" spans="1:12" x14ac:dyDescent="0.25">
      <c r="A91" s="203"/>
      <c r="B91" s="203"/>
      <c r="C91" s="204"/>
      <c r="D91" s="204"/>
      <c r="E91" s="205"/>
      <c r="F91" s="203"/>
      <c r="G91" s="205"/>
      <c r="H91" s="205"/>
      <c r="I91" s="206"/>
      <c r="J91" s="207"/>
      <c r="K91" s="208">
        <f t="shared" si="2"/>
        <v>0</v>
      </c>
      <c r="L91" s="200"/>
    </row>
    <row r="92" spans="1:12" x14ac:dyDescent="0.25">
      <c r="A92" s="203"/>
      <c r="B92" s="203"/>
      <c r="C92" s="204"/>
      <c r="D92" s="204"/>
      <c r="E92" s="205"/>
      <c r="F92" s="203"/>
      <c r="G92" s="205"/>
      <c r="H92" s="205"/>
      <c r="I92" s="206"/>
      <c r="J92" s="207"/>
      <c r="K92" s="208">
        <f t="shared" si="2"/>
        <v>0</v>
      </c>
      <c r="L92" s="200"/>
    </row>
    <row r="93" spans="1:12" x14ac:dyDescent="0.25">
      <c r="A93" s="203"/>
      <c r="B93" s="203"/>
      <c r="C93" s="204"/>
      <c r="D93" s="204"/>
      <c r="E93" s="205"/>
      <c r="F93" s="203"/>
      <c r="G93" s="205"/>
      <c r="H93" s="205"/>
      <c r="I93" s="206"/>
      <c r="J93" s="207"/>
      <c r="K93" s="208">
        <f t="shared" si="2"/>
        <v>0</v>
      </c>
      <c r="L93" s="200"/>
    </row>
    <row r="94" spans="1:12" x14ac:dyDescent="0.25">
      <c r="A94" s="203"/>
      <c r="B94" s="203"/>
      <c r="C94" s="204"/>
      <c r="D94" s="204"/>
      <c r="E94" s="205"/>
      <c r="F94" s="203"/>
      <c r="G94" s="205"/>
      <c r="H94" s="205"/>
      <c r="I94" s="206"/>
      <c r="J94" s="207"/>
      <c r="K94" s="208">
        <f t="shared" si="2"/>
        <v>0</v>
      </c>
      <c r="L94" s="200"/>
    </row>
    <row r="95" spans="1:12" x14ac:dyDescent="0.25">
      <c r="A95" s="203"/>
      <c r="B95" s="203"/>
      <c r="C95" s="204"/>
      <c r="D95" s="204"/>
      <c r="E95" s="205"/>
      <c r="F95" s="203"/>
      <c r="G95" s="205"/>
      <c r="H95" s="205"/>
      <c r="I95" s="206"/>
      <c r="J95" s="207"/>
      <c r="K95" s="208">
        <f t="shared" si="2"/>
        <v>0</v>
      </c>
      <c r="L95" s="200"/>
    </row>
    <row r="96" spans="1:12" x14ac:dyDescent="0.25">
      <c r="A96" s="203"/>
      <c r="B96" s="203"/>
      <c r="C96" s="204"/>
      <c r="D96" s="204"/>
      <c r="E96" s="205"/>
      <c r="F96" s="203"/>
      <c r="G96" s="205"/>
      <c r="H96" s="205"/>
      <c r="I96" s="206"/>
      <c r="J96" s="207"/>
      <c r="K96" s="208">
        <f t="shared" si="2"/>
        <v>0</v>
      </c>
      <c r="L96" s="200"/>
    </row>
    <row r="97" spans="1:12" x14ac:dyDescent="0.25">
      <c r="A97" s="203"/>
      <c r="B97" s="203"/>
      <c r="C97" s="204"/>
      <c r="D97" s="204"/>
      <c r="E97" s="205"/>
      <c r="F97" s="203"/>
      <c r="G97" s="205"/>
      <c r="H97" s="205"/>
      <c r="I97" s="206"/>
      <c r="J97" s="207"/>
      <c r="K97" s="208">
        <f t="shared" si="2"/>
        <v>0</v>
      </c>
      <c r="L97" s="200"/>
    </row>
    <row r="98" spans="1:12" x14ac:dyDescent="0.25">
      <c r="A98" s="203"/>
      <c r="B98" s="203"/>
      <c r="C98" s="204"/>
      <c r="D98" s="204"/>
      <c r="E98" s="205"/>
      <c r="F98" s="203"/>
      <c r="G98" s="205"/>
      <c r="H98" s="205"/>
      <c r="I98" s="206"/>
      <c r="J98" s="207"/>
      <c r="K98" s="208">
        <f t="shared" ref="K98:K161" si="3">+J98*I98</f>
        <v>0</v>
      </c>
      <c r="L98" s="200"/>
    </row>
    <row r="99" spans="1:12" x14ac:dyDescent="0.25">
      <c r="A99" s="203"/>
      <c r="B99" s="203"/>
      <c r="C99" s="204"/>
      <c r="D99" s="204"/>
      <c r="E99" s="205"/>
      <c r="F99" s="203"/>
      <c r="G99" s="205"/>
      <c r="H99" s="205"/>
      <c r="I99" s="206"/>
      <c r="J99" s="207"/>
      <c r="K99" s="208">
        <f t="shared" si="3"/>
        <v>0</v>
      </c>
      <c r="L99" s="200"/>
    </row>
    <row r="100" spans="1:12" x14ac:dyDescent="0.25">
      <c r="A100" s="203"/>
      <c r="B100" s="203"/>
      <c r="C100" s="204"/>
      <c r="D100" s="204"/>
      <c r="E100" s="205"/>
      <c r="F100" s="203"/>
      <c r="G100" s="205"/>
      <c r="H100" s="205"/>
      <c r="I100" s="206"/>
      <c r="J100" s="207"/>
      <c r="K100" s="208">
        <f t="shared" si="3"/>
        <v>0</v>
      </c>
      <c r="L100" s="200"/>
    </row>
    <row r="101" spans="1:12" x14ac:dyDescent="0.25">
      <c r="A101" s="203"/>
      <c r="B101" s="203"/>
      <c r="C101" s="204"/>
      <c r="D101" s="204"/>
      <c r="E101" s="205"/>
      <c r="F101" s="203"/>
      <c r="G101" s="205"/>
      <c r="H101" s="205"/>
      <c r="I101" s="206"/>
      <c r="J101" s="207"/>
      <c r="K101" s="208">
        <f t="shared" si="3"/>
        <v>0</v>
      </c>
      <c r="L101" s="200"/>
    </row>
    <row r="102" spans="1:12" x14ac:dyDescent="0.25">
      <c r="A102" s="203"/>
      <c r="B102" s="203"/>
      <c r="C102" s="204"/>
      <c r="D102" s="204"/>
      <c r="E102" s="205"/>
      <c r="F102" s="203"/>
      <c r="G102" s="205"/>
      <c r="H102" s="205"/>
      <c r="I102" s="206"/>
      <c r="J102" s="207"/>
      <c r="K102" s="208">
        <f t="shared" si="3"/>
        <v>0</v>
      </c>
      <c r="L102" s="200"/>
    </row>
    <row r="103" spans="1:12" x14ac:dyDescent="0.25">
      <c r="A103" s="203"/>
      <c r="B103" s="203"/>
      <c r="C103" s="204"/>
      <c r="D103" s="204"/>
      <c r="E103" s="205"/>
      <c r="F103" s="203"/>
      <c r="G103" s="205"/>
      <c r="H103" s="205"/>
      <c r="I103" s="206"/>
      <c r="J103" s="207"/>
      <c r="K103" s="208">
        <f t="shared" si="3"/>
        <v>0</v>
      </c>
      <c r="L103" s="200"/>
    </row>
    <row r="104" spans="1:12" x14ac:dyDescent="0.25">
      <c r="A104" s="203"/>
      <c r="B104" s="203"/>
      <c r="C104" s="204"/>
      <c r="D104" s="204"/>
      <c r="E104" s="205"/>
      <c r="F104" s="203"/>
      <c r="G104" s="205"/>
      <c r="H104" s="205"/>
      <c r="I104" s="206"/>
      <c r="J104" s="207"/>
      <c r="K104" s="208">
        <f t="shared" si="3"/>
        <v>0</v>
      </c>
      <c r="L104" s="200"/>
    </row>
    <row r="105" spans="1:12" x14ac:dyDescent="0.25">
      <c r="A105" s="203"/>
      <c r="B105" s="203"/>
      <c r="C105" s="204"/>
      <c r="D105" s="204"/>
      <c r="E105" s="205"/>
      <c r="F105" s="203"/>
      <c r="G105" s="205"/>
      <c r="H105" s="205"/>
      <c r="I105" s="206"/>
      <c r="J105" s="207"/>
      <c r="K105" s="208">
        <f t="shared" si="3"/>
        <v>0</v>
      </c>
      <c r="L105" s="200"/>
    </row>
    <row r="106" spans="1:12" x14ac:dyDescent="0.25">
      <c r="A106" s="203"/>
      <c r="B106" s="203"/>
      <c r="C106" s="204"/>
      <c r="D106" s="204"/>
      <c r="E106" s="205"/>
      <c r="F106" s="203"/>
      <c r="G106" s="205"/>
      <c r="H106" s="205"/>
      <c r="I106" s="206"/>
      <c r="J106" s="207"/>
      <c r="K106" s="208">
        <f t="shared" si="3"/>
        <v>0</v>
      </c>
      <c r="L106" s="200"/>
    </row>
    <row r="107" spans="1:12" x14ac:dyDescent="0.25">
      <c r="A107" s="203"/>
      <c r="B107" s="203"/>
      <c r="C107" s="204"/>
      <c r="D107" s="204"/>
      <c r="E107" s="205"/>
      <c r="F107" s="203"/>
      <c r="G107" s="205"/>
      <c r="H107" s="205"/>
      <c r="I107" s="206"/>
      <c r="J107" s="207"/>
      <c r="K107" s="208">
        <f t="shared" si="3"/>
        <v>0</v>
      </c>
      <c r="L107" s="200"/>
    </row>
    <row r="108" spans="1:12" x14ac:dyDescent="0.25">
      <c r="A108" s="203"/>
      <c r="B108" s="203"/>
      <c r="C108" s="204"/>
      <c r="D108" s="204"/>
      <c r="E108" s="205"/>
      <c r="F108" s="203"/>
      <c r="G108" s="205"/>
      <c r="H108" s="205"/>
      <c r="I108" s="206"/>
      <c r="J108" s="207"/>
      <c r="K108" s="208">
        <f t="shared" si="3"/>
        <v>0</v>
      </c>
      <c r="L108" s="200"/>
    </row>
    <row r="109" spans="1:12" x14ac:dyDescent="0.25">
      <c r="A109" s="203"/>
      <c r="B109" s="203"/>
      <c r="C109" s="204"/>
      <c r="D109" s="204"/>
      <c r="E109" s="205"/>
      <c r="F109" s="203"/>
      <c r="G109" s="205"/>
      <c r="H109" s="205"/>
      <c r="I109" s="206"/>
      <c r="J109" s="207"/>
      <c r="K109" s="208">
        <f t="shared" si="3"/>
        <v>0</v>
      </c>
      <c r="L109" s="200"/>
    </row>
    <row r="110" spans="1:12" x14ac:dyDescent="0.25">
      <c r="A110" s="203"/>
      <c r="B110" s="203"/>
      <c r="C110" s="204"/>
      <c r="D110" s="204"/>
      <c r="E110" s="205"/>
      <c r="F110" s="203"/>
      <c r="G110" s="205"/>
      <c r="H110" s="205"/>
      <c r="I110" s="206"/>
      <c r="J110" s="207"/>
      <c r="K110" s="208">
        <f t="shared" si="3"/>
        <v>0</v>
      </c>
      <c r="L110" s="200"/>
    </row>
    <row r="111" spans="1:12" x14ac:dyDescent="0.25">
      <c r="A111" s="203"/>
      <c r="B111" s="203"/>
      <c r="C111" s="204"/>
      <c r="D111" s="204"/>
      <c r="E111" s="205"/>
      <c r="F111" s="203"/>
      <c r="G111" s="205"/>
      <c r="H111" s="205"/>
      <c r="I111" s="206"/>
      <c r="J111" s="207"/>
      <c r="K111" s="208">
        <f t="shared" si="3"/>
        <v>0</v>
      </c>
      <c r="L111" s="200"/>
    </row>
    <row r="112" spans="1:12" x14ac:dyDescent="0.25">
      <c r="A112" s="203"/>
      <c r="B112" s="203"/>
      <c r="C112" s="204"/>
      <c r="D112" s="204"/>
      <c r="E112" s="205"/>
      <c r="F112" s="203"/>
      <c r="G112" s="205"/>
      <c r="H112" s="205"/>
      <c r="I112" s="206"/>
      <c r="J112" s="207"/>
      <c r="K112" s="208">
        <f t="shared" si="3"/>
        <v>0</v>
      </c>
      <c r="L112" s="200"/>
    </row>
    <row r="113" spans="1:12" x14ac:dyDescent="0.25">
      <c r="A113" s="203"/>
      <c r="B113" s="203"/>
      <c r="C113" s="204"/>
      <c r="D113" s="204"/>
      <c r="E113" s="205"/>
      <c r="F113" s="203"/>
      <c r="G113" s="205"/>
      <c r="H113" s="205"/>
      <c r="I113" s="206"/>
      <c r="J113" s="207"/>
      <c r="K113" s="208">
        <f t="shared" si="3"/>
        <v>0</v>
      </c>
      <c r="L113" s="200"/>
    </row>
    <row r="114" spans="1:12" x14ac:dyDescent="0.25">
      <c r="A114" s="203"/>
      <c r="B114" s="203"/>
      <c r="C114" s="204"/>
      <c r="D114" s="204"/>
      <c r="E114" s="205"/>
      <c r="F114" s="203"/>
      <c r="G114" s="205"/>
      <c r="H114" s="205"/>
      <c r="I114" s="206"/>
      <c r="J114" s="207"/>
      <c r="K114" s="208">
        <f t="shared" si="3"/>
        <v>0</v>
      </c>
      <c r="L114" s="200"/>
    </row>
    <row r="115" spans="1:12" x14ac:dyDescent="0.25">
      <c r="A115" s="203"/>
      <c r="B115" s="203"/>
      <c r="C115" s="204"/>
      <c r="D115" s="204"/>
      <c r="E115" s="205"/>
      <c r="F115" s="203"/>
      <c r="G115" s="205"/>
      <c r="H115" s="205"/>
      <c r="I115" s="206"/>
      <c r="J115" s="207"/>
      <c r="K115" s="208">
        <f t="shared" si="3"/>
        <v>0</v>
      </c>
      <c r="L115" s="200"/>
    </row>
    <row r="116" spans="1:12" x14ac:dyDescent="0.25">
      <c r="A116" s="203"/>
      <c r="B116" s="203"/>
      <c r="C116" s="204"/>
      <c r="D116" s="204"/>
      <c r="E116" s="205"/>
      <c r="F116" s="203"/>
      <c r="G116" s="205"/>
      <c r="H116" s="205"/>
      <c r="I116" s="206"/>
      <c r="J116" s="207"/>
      <c r="K116" s="208">
        <f t="shared" si="3"/>
        <v>0</v>
      </c>
      <c r="L116" s="200"/>
    </row>
    <row r="117" spans="1:12" x14ac:dyDescent="0.25">
      <c r="A117" s="203"/>
      <c r="B117" s="203"/>
      <c r="C117" s="204"/>
      <c r="D117" s="204"/>
      <c r="E117" s="205"/>
      <c r="F117" s="203"/>
      <c r="G117" s="205"/>
      <c r="H117" s="205"/>
      <c r="I117" s="206"/>
      <c r="J117" s="207"/>
      <c r="K117" s="208">
        <f t="shared" si="3"/>
        <v>0</v>
      </c>
      <c r="L117" s="200"/>
    </row>
    <row r="118" spans="1:12" x14ac:dyDescent="0.25">
      <c r="A118" s="203"/>
      <c r="B118" s="203"/>
      <c r="C118" s="204"/>
      <c r="D118" s="204"/>
      <c r="E118" s="205"/>
      <c r="F118" s="203"/>
      <c r="G118" s="205"/>
      <c r="H118" s="205"/>
      <c r="I118" s="206"/>
      <c r="J118" s="207"/>
      <c r="K118" s="208">
        <f t="shared" si="3"/>
        <v>0</v>
      </c>
      <c r="L118" s="200"/>
    </row>
    <row r="119" spans="1:12" x14ac:dyDescent="0.25">
      <c r="A119" s="203"/>
      <c r="B119" s="203"/>
      <c r="C119" s="204"/>
      <c r="D119" s="204"/>
      <c r="E119" s="205"/>
      <c r="F119" s="203"/>
      <c r="G119" s="205"/>
      <c r="H119" s="205"/>
      <c r="I119" s="206"/>
      <c r="J119" s="207"/>
      <c r="K119" s="208">
        <f t="shared" si="3"/>
        <v>0</v>
      </c>
      <c r="L119" s="200"/>
    </row>
    <row r="120" spans="1:12" x14ac:dyDescent="0.25">
      <c r="A120" s="203"/>
      <c r="B120" s="203"/>
      <c r="C120" s="204"/>
      <c r="D120" s="204"/>
      <c r="E120" s="205"/>
      <c r="F120" s="203"/>
      <c r="G120" s="205"/>
      <c r="H120" s="205"/>
      <c r="I120" s="206"/>
      <c r="J120" s="207"/>
      <c r="K120" s="208">
        <f t="shared" si="3"/>
        <v>0</v>
      </c>
      <c r="L120" s="200"/>
    </row>
    <row r="121" spans="1:12" x14ac:dyDescent="0.25">
      <c r="A121" s="203"/>
      <c r="B121" s="203"/>
      <c r="C121" s="204"/>
      <c r="D121" s="204"/>
      <c r="E121" s="205"/>
      <c r="F121" s="203"/>
      <c r="G121" s="205"/>
      <c r="H121" s="205"/>
      <c r="I121" s="206"/>
      <c r="J121" s="207"/>
      <c r="K121" s="208">
        <f t="shared" si="3"/>
        <v>0</v>
      </c>
      <c r="L121" s="200"/>
    </row>
    <row r="122" spans="1:12" x14ac:dyDescent="0.25">
      <c r="A122" s="203"/>
      <c r="B122" s="203"/>
      <c r="C122" s="204"/>
      <c r="D122" s="204"/>
      <c r="E122" s="205"/>
      <c r="F122" s="203"/>
      <c r="G122" s="205"/>
      <c r="H122" s="205"/>
      <c r="I122" s="206"/>
      <c r="J122" s="207"/>
      <c r="K122" s="208">
        <f t="shared" si="3"/>
        <v>0</v>
      </c>
      <c r="L122" s="200"/>
    </row>
    <row r="123" spans="1:12" x14ac:dyDescent="0.25">
      <c r="A123" s="203"/>
      <c r="B123" s="203"/>
      <c r="C123" s="204"/>
      <c r="D123" s="204"/>
      <c r="E123" s="205"/>
      <c r="F123" s="203"/>
      <c r="G123" s="205"/>
      <c r="H123" s="205"/>
      <c r="I123" s="206"/>
      <c r="J123" s="207"/>
      <c r="K123" s="208">
        <f t="shared" si="3"/>
        <v>0</v>
      </c>
      <c r="L123" s="200"/>
    </row>
    <row r="124" spans="1:12" x14ac:dyDescent="0.25">
      <c r="A124" s="203"/>
      <c r="B124" s="203"/>
      <c r="C124" s="204"/>
      <c r="D124" s="204"/>
      <c r="E124" s="205"/>
      <c r="F124" s="203"/>
      <c r="G124" s="205"/>
      <c r="H124" s="205"/>
      <c r="I124" s="206"/>
      <c r="J124" s="207"/>
      <c r="K124" s="208">
        <f t="shared" si="3"/>
        <v>0</v>
      </c>
      <c r="L124" s="200"/>
    </row>
    <row r="125" spans="1:12" x14ac:dyDescent="0.25">
      <c r="A125" s="203"/>
      <c r="B125" s="203"/>
      <c r="C125" s="204"/>
      <c r="D125" s="204"/>
      <c r="E125" s="205"/>
      <c r="F125" s="203"/>
      <c r="G125" s="205"/>
      <c r="H125" s="205"/>
      <c r="I125" s="206"/>
      <c r="J125" s="207"/>
      <c r="K125" s="208">
        <f t="shared" si="3"/>
        <v>0</v>
      </c>
      <c r="L125" s="200"/>
    </row>
    <row r="126" spans="1:12" x14ac:dyDescent="0.25">
      <c r="A126" s="203"/>
      <c r="B126" s="203"/>
      <c r="C126" s="204"/>
      <c r="D126" s="204"/>
      <c r="E126" s="205"/>
      <c r="F126" s="203"/>
      <c r="G126" s="205"/>
      <c r="H126" s="205"/>
      <c r="I126" s="206"/>
      <c r="J126" s="207"/>
      <c r="K126" s="208">
        <f t="shared" si="3"/>
        <v>0</v>
      </c>
      <c r="L126" s="200"/>
    </row>
    <row r="127" spans="1:12" x14ac:dyDescent="0.25">
      <c r="A127" s="203"/>
      <c r="B127" s="203"/>
      <c r="C127" s="204"/>
      <c r="D127" s="204"/>
      <c r="E127" s="205"/>
      <c r="F127" s="203"/>
      <c r="G127" s="205"/>
      <c r="H127" s="205"/>
      <c r="I127" s="206"/>
      <c r="J127" s="207"/>
      <c r="K127" s="208">
        <f t="shared" si="3"/>
        <v>0</v>
      </c>
      <c r="L127" s="200"/>
    </row>
    <row r="128" spans="1:12" x14ac:dyDescent="0.25">
      <c r="A128" s="203"/>
      <c r="B128" s="203"/>
      <c r="C128" s="204"/>
      <c r="D128" s="204"/>
      <c r="E128" s="205"/>
      <c r="F128" s="203"/>
      <c r="G128" s="205"/>
      <c r="H128" s="205"/>
      <c r="I128" s="206"/>
      <c r="J128" s="207"/>
      <c r="K128" s="208">
        <f t="shared" si="3"/>
        <v>0</v>
      </c>
      <c r="L128" s="200"/>
    </row>
    <row r="129" spans="1:12" x14ac:dyDescent="0.25">
      <c r="A129" s="203"/>
      <c r="B129" s="203"/>
      <c r="C129" s="204"/>
      <c r="D129" s="204"/>
      <c r="E129" s="205"/>
      <c r="F129" s="203"/>
      <c r="G129" s="205"/>
      <c r="H129" s="205"/>
      <c r="I129" s="206"/>
      <c r="J129" s="207"/>
      <c r="K129" s="208">
        <f t="shared" si="3"/>
        <v>0</v>
      </c>
      <c r="L129" s="200"/>
    </row>
    <row r="130" spans="1:12" x14ac:dyDescent="0.25">
      <c r="A130" s="203"/>
      <c r="B130" s="203"/>
      <c r="C130" s="204"/>
      <c r="D130" s="204"/>
      <c r="E130" s="205"/>
      <c r="F130" s="203"/>
      <c r="G130" s="205"/>
      <c r="H130" s="205"/>
      <c r="I130" s="206"/>
      <c r="J130" s="207"/>
      <c r="K130" s="208">
        <f t="shared" si="3"/>
        <v>0</v>
      </c>
      <c r="L130" s="200"/>
    </row>
    <row r="131" spans="1:12" x14ac:dyDescent="0.25">
      <c r="A131" s="203"/>
      <c r="B131" s="203"/>
      <c r="C131" s="204"/>
      <c r="D131" s="204"/>
      <c r="E131" s="205"/>
      <c r="F131" s="203"/>
      <c r="G131" s="205"/>
      <c r="H131" s="205"/>
      <c r="I131" s="206"/>
      <c r="J131" s="207"/>
      <c r="K131" s="208">
        <f t="shared" si="3"/>
        <v>0</v>
      </c>
      <c r="L131" s="200"/>
    </row>
    <row r="132" spans="1:12" x14ac:dyDescent="0.25">
      <c r="A132" s="203"/>
      <c r="B132" s="203"/>
      <c r="C132" s="204"/>
      <c r="D132" s="204"/>
      <c r="E132" s="205"/>
      <c r="F132" s="203"/>
      <c r="G132" s="205"/>
      <c r="H132" s="205"/>
      <c r="I132" s="206"/>
      <c r="J132" s="207"/>
      <c r="K132" s="208">
        <f t="shared" si="3"/>
        <v>0</v>
      </c>
      <c r="L132" s="200"/>
    </row>
    <row r="133" spans="1:12" x14ac:dyDescent="0.25">
      <c r="A133" s="203"/>
      <c r="B133" s="203"/>
      <c r="C133" s="204"/>
      <c r="D133" s="204"/>
      <c r="E133" s="205"/>
      <c r="F133" s="203"/>
      <c r="G133" s="205"/>
      <c r="H133" s="205"/>
      <c r="I133" s="206"/>
      <c r="J133" s="207"/>
      <c r="K133" s="208">
        <f t="shared" si="3"/>
        <v>0</v>
      </c>
      <c r="L133" s="200"/>
    </row>
    <row r="134" spans="1:12" x14ac:dyDescent="0.25">
      <c r="A134" s="203"/>
      <c r="B134" s="203"/>
      <c r="C134" s="204"/>
      <c r="D134" s="204"/>
      <c r="E134" s="205"/>
      <c r="F134" s="203"/>
      <c r="G134" s="205"/>
      <c r="H134" s="205"/>
      <c r="I134" s="206"/>
      <c r="J134" s="207"/>
      <c r="K134" s="208">
        <f t="shared" si="3"/>
        <v>0</v>
      </c>
      <c r="L134" s="200"/>
    </row>
    <row r="135" spans="1:12" x14ac:dyDescent="0.25">
      <c r="A135" s="203"/>
      <c r="B135" s="203"/>
      <c r="C135" s="204"/>
      <c r="D135" s="204"/>
      <c r="E135" s="205"/>
      <c r="F135" s="203"/>
      <c r="G135" s="205"/>
      <c r="H135" s="205"/>
      <c r="I135" s="206"/>
      <c r="J135" s="207"/>
      <c r="K135" s="208">
        <f t="shared" si="3"/>
        <v>0</v>
      </c>
      <c r="L135" s="200"/>
    </row>
    <row r="136" spans="1:12" x14ac:dyDescent="0.25">
      <c r="A136" s="203"/>
      <c r="B136" s="203"/>
      <c r="C136" s="204"/>
      <c r="D136" s="204"/>
      <c r="E136" s="205"/>
      <c r="F136" s="203"/>
      <c r="G136" s="205"/>
      <c r="H136" s="205"/>
      <c r="I136" s="206"/>
      <c r="J136" s="207"/>
      <c r="K136" s="208">
        <f t="shared" si="3"/>
        <v>0</v>
      </c>
      <c r="L136" s="200"/>
    </row>
    <row r="137" spans="1:12" x14ac:dyDescent="0.25">
      <c r="A137" s="203"/>
      <c r="B137" s="203"/>
      <c r="C137" s="204"/>
      <c r="D137" s="204"/>
      <c r="E137" s="205"/>
      <c r="F137" s="203"/>
      <c r="G137" s="205"/>
      <c r="H137" s="205"/>
      <c r="I137" s="206"/>
      <c r="J137" s="207"/>
      <c r="K137" s="208">
        <f t="shared" si="3"/>
        <v>0</v>
      </c>
      <c r="L137" s="200"/>
    </row>
    <row r="138" spans="1:12" x14ac:dyDescent="0.25">
      <c r="A138" s="203"/>
      <c r="B138" s="203"/>
      <c r="C138" s="204"/>
      <c r="D138" s="204"/>
      <c r="E138" s="205"/>
      <c r="F138" s="203"/>
      <c r="G138" s="205"/>
      <c r="H138" s="205"/>
      <c r="I138" s="206"/>
      <c r="J138" s="207"/>
      <c r="K138" s="208">
        <f t="shared" si="3"/>
        <v>0</v>
      </c>
      <c r="L138" s="200"/>
    </row>
    <row r="139" spans="1:12" x14ac:dyDescent="0.25">
      <c r="A139" s="203"/>
      <c r="B139" s="203"/>
      <c r="C139" s="204"/>
      <c r="D139" s="204"/>
      <c r="E139" s="205"/>
      <c r="F139" s="203"/>
      <c r="G139" s="205"/>
      <c r="H139" s="205"/>
      <c r="I139" s="206"/>
      <c r="J139" s="207"/>
      <c r="K139" s="208">
        <f t="shared" si="3"/>
        <v>0</v>
      </c>
      <c r="L139" s="200"/>
    </row>
    <row r="140" spans="1:12" x14ac:dyDescent="0.25">
      <c r="A140" s="203"/>
      <c r="B140" s="203"/>
      <c r="C140" s="204"/>
      <c r="D140" s="204"/>
      <c r="E140" s="205"/>
      <c r="F140" s="203"/>
      <c r="G140" s="205"/>
      <c r="H140" s="205"/>
      <c r="I140" s="206"/>
      <c r="J140" s="207"/>
      <c r="K140" s="208">
        <f t="shared" si="3"/>
        <v>0</v>
      </c>
      <c r="L140" s="200"/>
    </row>
    <row r="141" spans="1:12" x14ac:dyDescent="0.25">
      <c r="A141" s="203"/>
      <c r="B141" s="203"/>
      <c r="C141" s="204"/>
      <c r="D141" s="204"/>
      <c r="E141" s="205"/>
      <c r="F141" s="203"/>
      <c r="G141" s="205"/>
      <c r="H141" s="205"/>
      <c r="I141" s="206"/>
      <c r="J141" s="207"/>
      <c r="K141" s="208">
        <f t="shared" si="3"/>
        <v>0</v>
      </c>
      <c r="L141" s="200"/>
    </row>
    <row r="142" spans="1:12" x14ac:dyDescent="0.25">
      <c r="A142" s="203"/>
      <c r="B142" s="203"/>
      <c r="C142" s="204"/>
      <c r="D142" s="204"/>
      <c r="E142" s="205"/>
      <c r="F142" s="203"/>
      <c r="G142" s="205"/>
      <c r="H142" s="205"/>
      <c r="I142" s="206"/>
      <c r="J142" s="207"/>
      <c r="K142" s="208">
        <f t="shared" si="3"/>
        <v>0</v>
      </c>
      <c r="L142" s="200"/>
    </row>
    <row r="143" spans="1:12" x14ac:dyDescent="0.25">
      <c r="A143" s="203"/>
      <c r="B143" s="203"/>
      <c r="C143" s="204"/>
      <c r="D143" s="204"/>
      <c r="E143" s="205"/>
      <c r="F143" s="203"/>
      <c r="G143" s="205"/>
      <c r="H143" s="205"/>
      <c r="I143" s="206"/>
      <c r="J143" s="207"/>
      <c r="K143" s="208">
        <f t="shared" si="3"/>
        <v>0</v>
      </c>
      <c r="L143" s="200"/>
    </row>
    <row r="144" spans="1:12" x14ac:dyDescent="0.25">
      <c r="A144" s="203"/>
      <c r="B144" s="203"/>
      <c r="C144" s="204"/>
      <c r="D144" s="204"/>
      <c r="E144" s="205"/>
      <c r="F144" s="203"/>
      <c r="G144" s="205"/>
      <c r="H144" s="205"/>
      <c r="I144" s="206"/>
      <c r="J144" s="207"/>
      <c r="K144" s="208">
        <f t="shared" si="3"/>
        <v>0</v>
      </c>
      <c r="L144" s="200"/>
    </row>
    <row r="145" spans="1:12" x14ac:dyDescent="0.25">
      <c r="A145" s="203"/>
      <c r="B145" s="203"/>
      <c r="C145" s="204"/>
      <c r="D145" s="204"/>
      <c r="E145" s="205"/>
      <c r="F145" s="203"/>
      <c r="G145" s="205"/>
      <c r="H145" s="205"/>
      <c r="I145" s="206"/>
      <c r="J145" s="207"/>
      <c r="K145" s="208">
        <f t="shared" si="3"/>
        <v>0</v>
      </c>
      <c r="L145" s="200"/>
    </row>
    <row r="146" spans="1:12" x14ac:dyDescent="0.25">
      <c r="A146" s="203"/>
      <c r="B146" s="203"/>
      <c r="C146" s="204"/>
      <c r="D146" s="204"/>
      <c r="E146" s="205"/>
      <c r="F146" s="203"/>
      <c r="G146" s="205"/>
      <c r="H146" s="205"/>
      <c r="I146" s="206"/>
      <c r="J146" s="207"/>
      <c r="K146" s="208">
        <f t="shared" si="3"/>
        <v>0</v>
      </c>
      <c r="L146" s="200"/>
    </row>
    <row r="147" spans="1:12" x14ac:dyDescent="0.25">
      <c r="A147" s="203"/>
      <c r="B147" s="203"/>
      <c r="C147" s="204"/>
      <c r="D147" s="204"/>
      <c r="E147" s="205"/>
      <c r="F147" s="203"/>
      <c r="G147" s="205"/>
      <c r="H147" s="205"/>
      <c r="I147" s="206"/>
      <c r="J147" s="207"/>
      <c r="K147" s="208">
        <f t="shared" si="3"/>
        <v>0</v>
      </c>
      <c r="L147" s="200"/>
    </row>
    <row r="148" spans="1:12" x14ac:dyDescent="0.25">
      <c r="A148" s="203"/>
      <c r="B148" s="203"/>
      <c r="C148" s="204"/>
      <c r="D148" s="204"/>
      <c r="E148" s="205"/>
      <c r="F148" s="203"/>
      <c r="G148" s="205"/>
      <c r="H148" s="205"/>
      <c r="I148" s="206"/>
      <c r="J148" s="207"/>
      <c r="K148" s="208">
        <f t="shared" si="3"/>
        <v>0</v>
      </c>
      <c r="L148" s="200"/>
    </row>
    <row r="149" spans="1:12" x14ac:dyDescent="0.25">
      <c r="A149" s="203"/>
      <c r="B149" s="203"/>
      <c r="C149" s="204"/>
      <c r="D149" s="204"/>
      <c r="E149" s="205"/>
      <c r="F149" s="203"/>
      <c r="G149" s="205"/>
      <c r="H149" s="205"/>
      <c r="I149" s="206"/>
      <c r="J149" s="207"/>
      <c r="K149" s="208">
        <f t="shared" si="3"/>
        <v>0</v>
      </c>
      <c r="L149" s="200"/>
    </row>
    <row r="150" spans="1:12" x14ac:dyDescent="0.25">
      <c r="A150" s="203"/>
      <c r="B150" s="203"/>
      <c r="C150" s="204"/>
      <c r="D150" s="204"/>
      <c r="E150" s="205"/>
      <c r="F150" s="203"/>
      <c r="G150" s="205"/>
      <c r="H150" s="205"/>
      <c r="I150" s="206"/>
      <c r="J150" s="207"/>
      <c r="K150" s="208">
        <f t="shared" si="3"/>
        <v>0</v>
      </c>
      <c r="L150" s="200"/>
    </row>
    <row r="151" spans="1:12" x14ac:dyDescent="0.25">
      <c r="A151" s="203"/>
      <c r="B151" s="203"/>
      <c r="C151" s="204"/>
      <c r="D151" s="204"/>
      <c r="E151" s="205"/>
      <c r="F151" s="203"/>
      <c r="G151" s="205"/>
      <c r="H151" s="205"/>
      <c r="I151" s="206"/>
      <c r="J151" s="207"/>
      <c r="K151" s="208">
        <f t="shared" si="3"/>
        <v>0</v>
      </c>
      <c r="L151" s="200"/>
    </row>
    <row r="152" spans="1:12" x14ac:dyDescent="0.25">
      <c r="A152" s="203"/>
      <c r="B152" s="203"/>
      <c r="C152" s="204"/>
      <c r="D152" s="204"/>
      <c r="E152" s="205"/>
      <c r="F152" s="203"/>
      <c r="G152" s="205"/>
      <c r="H152" s="205"/>
      <c r="I152" s="206"/>
      <c r="J152" s="207"/>
      <c r="K152" s="208">
        <f t="shared" si="3"/>
        <v>0</v>
      </c>
      <c r="L152" s="200"/>
    </row>
    <row r="153" spans="1:12" x14ac:dyDescent="0.25">
      <c r="A153" s="203"/>
      <c r="B153" s="203"/>
      <c r="C153" s="204"/>
      <c r="D153" s="204"/>
      <c r="E153" s="205"/>
      <c r="F153" s="203"/>
      <c r="G153" s="205"/>
      <c r="H153" s="205"/>
      <c r="I153" s="206"/>
      <c r="J153" s="207"/>
      <c r="K153" s="208">
        <f t="shared" si="3"/>
        <v>0</v>
      </c>
      <c r="L153" s="200"/>
    </row>
    <row r="154" spans="1:12" x14ac:dyDescent="0.25">
      <c r="A154" s="203"/>
      <c r="B154" s="203"/>
      <c r="C154" s="204"/>
      <c r="D154" s="204"/>
      <c r="E154" s="205"/>
      <c r="F154" s="203"/>
      <c r="G154" s="205"/>
      <c r="H154" s="205"/>
      <c r="I154" s="206"/>
      <c r="J154" s="207"/>
      <c r="K154" s="208">
        <f t="shared" si="3"/>
        <v>0</v>
      </c>
      <c r="L154" s="200"/>
    </row>
    <row r="155" spans="1:12" x14ac:dyDescent="0.25">
      <c r="A155" s="203"/>
      <c r="B155" s="203"/>
      <c r="C155" s="204"/>
      <c r="D155" s="204"/>
      <c r="E155" s="205"/>
      <c r="F155" s="203"/>
      <c r="G155" s="205"/>
      <c r="H155" s="205"/>
      <c r="I155" s="206"/>
      <c r="J155" s="207"/>
      <c r="K155" s="208">
        <f t="shared" si="3"/>
        <v>0</v>
      </c>
      <c r="L155" s="200"/>
    </row>
    <row r="156" spans="1:12" x14ac:dyDescent="0.25">
      <c r="A156" s="203"/>
      <c r="B156" s="203"/>
      <c r="C156" s="204"/>
      <c r="D156" s="204"/>
      <c r="E156" s="205"/>
      <c r="F156" s="203"/>
      <c r="G156" s="205"/>
      <c r="H156" s="205"/>
      <c r="I156" s="206"/>
      <c r="J156" s="207"/>
      <c r="K156" s="208">
        <f t="shared" si="3"/>
        <v>0</v>
      </c>
      <c r="L156" s="200"/>
    </row>
    <row r="157" spans="1:12" x14ac:dyDescent="0.25">
      <c r="A157" s="203"/>
      <c r="B157" s="203"/>
      <c r="C157" s="204"/>
      <c r="D157" s="204"/>
      <c r="E157" s="205"/>
      <c r="F157" s="203"/>
      <c r="G157" s="205"/>
      <c r="H157" s="205"/>
      <c r="I157" s="206"/>
      <c r="J157" s="207"/>
      <c r="K157" s="208">
        <f t="shared" si="3"/>
        <v>0</v>
      </c>
      <c r="L157" s="200"/>
    </row>
    <row r="158" spans="1:12" x14ac:dyDescent="0.25">
      <c r="A158" s="203"/>
      <c r="B158" s="203"/>
      <c r="C158" s="204"/>
      <c r="D158" s="204"/>
      <c r="E158" s="205"/>
      <c r="F158" s="203"/>
      <c r="G158" s="205"/>
      <c r="H158" s="205"/>
      <c r="I158" s="206"/>
      <c r="J158" s="207"/>
      <c r="K158" s="208">
        <f t="shared" si="3"/>
        <v>0</v>
      </c>
      <c r="L158" s="200"/>
    </row>
    <row r="159" spans="1:12" x14ac:dyDescent="0.25">
      <c r="A159" s="203"/>
      <c r="B159" s="203"/>
      <c r="C159" s="204"/>
      <c r="D159" s="204"/>
      <c r="E159" s="205"/>
      <c r="F159" s="203"/>
      <c r="G159" s="205"/>
      <c r="H159" s="205"/>
      <c r="I159" s="206"/>
      <c r="J159" s="207"/>
      <c r="K159" s="208">
        <f t="shared" si="3"/>
        <v>0</v>
      </c>
      <c r="L159" s="200"/>
    </row>
    <row r="160" spans="1:12" x14ac:dyDescent="0.25">
      <c r="A160" s="203"/>
      <c r="B160" s="203"/>
      <c r="C160" s="204"/>
      <c r="D160" s="204"/>
      <c r="E160" s="205"/>
      <c r="F160" s="203"/>
      <c r="G160" s="205"/>
      <c r="H160" s="205"/>
      <c r="I160" s="206"/>
      <c r="J160" s="207"/>
      <c r="K160" s="208">
        <f t="shared" si="3"/>
        <v>0</v>
      </c>
      <c r="L160" s="200"/>
    </row>
    <row r="161" spans="1:12" x14ac:dyDescent="0.25">
      <c r="A161" s="203"/>
      <c r="B161" s="203"/>
      <c r="C161" s="204"/>
      <c r="D161" s="204"/>
      <c r="E161" s="205"/>
      <c r="F161" s="203"/>
      <c r="G161" s="205"/>
      <c r="H161" s="205"/>
      <c r="I161" s="206"/>
      <c r="J161" s="207"/>
      <c r="K161" s="208">
        <f t="shared" si="3"/>
        <v>0</v>
      </c>
      <c r="L161" s="200"/>
    </row>
    <row r="162" spans="1:12" x14ac:dyDescent="0.25">
      <c r="A162" s="203"/>
      <c r="B162" s="203"/>
      <c r="C162" s="204"/>
      <c r="D162" s="204"/>
      <c r="E162" s="205"/>
      <c r="F162" s="203"/>
      <c r="G162" s="205"/>
      <c r="H162" s="205"/>
      <c r="I162" s="206"/>
      <c r="J162" s="207"/>
      <c r="K162" s="208">
        <f t="shared" ref="K162:K225" si="4">+J162*I162</f>
        <v>0</v>
      </c>
      <c r="L162" s="200"/>
    </row>
    <row r="163" spans="1:12" x14ac:dyDescent="0.25">
      <c r="A163" s="203"/>
      <c r="B163" s="203"/>
      <c r="C163" s="204"/>
      <c r="D163" s="204"/>
      <c r="E163" s="205"/>
      <c r="F163" s="203"/>
      <c r="G163" s="205"/>
      <c r="H163" s="205"/>
      <c r="I163" s="206"/>
      <c r="J163" s="207"/>
      <c r="K163" s="208">
        <f t="shared" si="4"/>
        <v>0</v>
      </c>
      <c r="L163" s="200"/>
    </row>
    <row r="164" spans="1:12" x14ac:dyDescent="0.25">
      <c r="A164" s="203"/>
      <c r="B164" s="203"/>
      <c r="C164" s="204"/>
      <c r="D164" s="204"/>
      <c r="E164" s="205"/>
      <c r="F164" s="203"/>
      <c r="G164" s="205"/>
      <c r="H164" s="205"/>
      <c r="I164" s="206"/>
      <c r="J164" s="207"/>
      <c r="K164" s="208">
        <f t="shared" si="4"/>
        <v>0</v>
      </c>
      <c r="L164" s="200"/>
    </row>
    <row r="165" spans="1:12" x14ac:dyDescent="0.25">
      <c r="A165" s="203"/>
      <c r="B165" s="203"/>
      <c r="C165" s="204"/>
      <c r="D165" s="204"/>
      <c r="E165" s="205"/>
      <c r="F165" s="203"/>
      <c r="G165" s="205"/>
      <c r="H165" s="205"/>
      <c r="I165" s="206"/>
      <c r="J165" s="207"/>
      <c r="K165" s="208">
        <f t="shared" si="4"/>
        <v>0</v>
      </c>
      <c r="L165" s="200"/>
    </row>
    <row r="166" spans="1:12" x14ac:dyDescent="0.25">
      <c r="A166" s="203"/>
      <c r="B166" s="203"/>
      <c r="C166" s="204"/>
      <c r="D166" s="204"/>
      <c r="E166" s="205"/>
      <c r="F166" s="203"/>
      <c r="G166" s="205"/>
      <c r="H166" s="205"/>
      <c r="I166" s="206"/>
      <c r="J166" s="207"/>
      <c r="K166" s="208">
        <f t="shared" si="4"/>
        <v>0</v>
      </c>
      <c r="L166" s="200"/>
    </row>
    <row r="167" spans="1:12" x14ac:dyDescent="0.25">
      <c r="A167" s="203"/>
      <c r="B167" s="203"/>
      <c r="C167" s="204"/>
      <c r="D167" s="204"/>
      <c r="E167" s="205"/>
      <c r="F167" s="203"/>
      <c r="G167" s="205"/>
      <c r="H167" s="205"/>
      <c r="I167" s="206"/>
      <c r="J167" s="207"/>
      <c r="K167" s="208">
        <f t="shared" si="4"/>
        <v>0</v>
      </c>
      <c r="L167" s="200"/>
    </row>
    <row r="168" spans="1:12" x14ac:dyDescent="0.25">
      <c r="A168" s="203"/>
      <c r="B168" s="203"/>
      <c r="C168" s="204"/>
      <c r="D168" s="204"/>
      <c r="E168" s="205"/>
      <c r="F168" s="203"/>
      <c r="G168" s="205"/>
      <c r="H168" s="205"/>
      <c r="I168" s="206"/>
      <c r="J168" s="207"/>
      <c r="K168" s="208">
        <f t="shared" si="4"/>
        <v>0</v>
      </c>
      <c r="L168" s="200"/>
    </row>
    <row r="169" spans="1:12" x14ac:dyDescent="0.25">
      <c r="A169" s="203"/>
      <c r="B169" s="203"/>
      <c r="C169" s="204"/>
      <c r="D169" s="204"/>
      <c r="E169" s="205"/>
      <c r="F169" s="203"/>
      <c r="G169" s="205"/>
      <c r="H169" s="205"/>
      <c r="I169" s="206"/>
      <c r="J169" s="207"/>
      <c r="K169" s="208">
        <f t="shared" si="4"/>
        <v>0</v>
      </c>
      <c r="L169" s="200"/>
    </row>
    <row r="170" spans="1:12" x14ac:dyDescent="0.25">
      <c r="A170" s="203"/>
      <c r="B170" s="203"/>
      <c r="C170" s="204"/>
      <c r="D170" s="204"/>
      <c r="E170" s="205"/>
      <c r="F170" s="203"/>
      <c r="G170" s="205"/>
      <c r="H170" s="205"/>
      <c r="I170" s="206"/>
      <c r="J170" s="207"/>
      <c r="K170" s="208">
        <f t="shared" si="4"/>
        <v>0</v>
      </c>
      <c r="L170" s="200"/>
    </row>
    <row r="171" spans="1:12" x14ac:dyDescent="0.25">
      <c r="A171" s="203"/>
      <c r="B171" s="203"/>
      <c r="C171" s="204"/>
      <c r="D171" s="204"/>
      <c r="E171" s="205"/>
      <c r="F171" s="203"/>
      <c r="G171" s="205"/>
      <c r="H171" s="205"/>
      <c r="I171" s="206"/>
      <c r="J171" s="207"/>
      <c r="K171" s="208">
        <f t="shared" si="4"/>
        <v>0</v>
      </c>
      <c r="L171" s="200"/>
    </row>
    <row r="172" spans="1:12" x14ac:dyDescent="0.25">
      <c r="A172" s="203"/>
      <c r="B172" s="203"/>
      <c r="C172" s="204"/>
      <c r="D172" s="204"/>
      <c r="E172" s="205"/>
      <c r="F172" s="203"/>
      <c r="G172" s="205"/>
      <c r="H172" s="205"/>
      <c r="I172" s="206"/>
      <c r="J172" s="207"/>
      <c r="K172" s="208">
        <f t="shared" si="4"/>
        <v>0</v>
      </c>
      <c r="L172" s="200"/>
    </row>
    <row r="173" spans="1:12" x14ac:dyDescent="0.25">
      <c r="A173" s="203"/>
      <c r="B173" s="203"/>
      <c r="C173" s="204"/>
      <c r="D173" s="204"/>
      <c r="E173" s="205"/>
      <c r="F173" s="203"/>
      <c r="G173" s="205"/>
      <c r="H173" s="205"/>
      <c r="I173" s="206"/>
      <c r="J173" s="207"/>
      <c r="K173" s="208">
        <f t="shared" si="4"/>
        <v>0</v>
      </c>
      <c r="L173" s="200"/>
    </row>
    <row r="174" spans="1:12" x14ac:dyDescent="0.25">
      <c r="A174" s="203"/>
      <c r="B174" s="203"/>
      <c r="C174" s="204"/>
      <c r="D174" s="204"/>
      <c r="E174" s="205"/>
      <c r="F174" s="203"/>
      <c r="G174" s="205"/>
      <c r="H174" s="205"/>
      <c r="I174" s="206"/>
      <c r="J174" s="207"/>
      <c r="K174" s="208">
        <f t="shared" si="4"/>
        <v>0</v>
      </c>
      <c r="L174" s="200"/>
    </row>
    <row r="175" spans="1:12" x14ac:dyDescent="0.25">
      <c r="A175" s="203"/>
      <c r="B175" s="203"/>
      <c r="C175" s="204"/>
      <c r="D175" s="204"/>
      <c r="E175" s="205"/>
      <c r="F175" s="203"/>
      <c r="G175" s="205"/>
      <c r="H175" s="205"/>
      <c r="I175" s="206"/>
      <c r="J175" s="207"/>
      <c r="K175" s="208">
        <f t="shared" si="4"/>
        <v>0</v>
      </c>
      <c r="L175" s="200"/>
    </row>
    <row r="176" spans="1:12" x14ac:dyDescent="0.25">
      <c r="A176" s="203"/>
      <c r="B176" s="203"/>
      <c r="C176" s="204"/>
      <c r="D176" s="204"/>
      <c r="E176" s="205"/>
      <c r="F176" s="203"/>
      <c r="G176" s="205"/>
      <c r="H176" s="205"/>
      <c r="I176" s="206"/>
      <c r="J176" s="207"/>
      <c r="K176" s="208">
        <f t="shared" si="4"/>
        <v>0</v>
      </c>
      <c r="L176" s="200"/>
    </row>
    <row r="177" spans="1:12" x14ac:dyDescent="0.25">
      <c r="A177" s="203"/>
      <c r="B177" s="203"/>
      <c r="C177" s="204"/>
      <c r="D177" s="204"/>
      <c r="E177" s="205"/>
      <c r="F177" s="203"/>
      <c r="G177" s="205"/>
      <c r="H177" s="205"/>
      <c r="I177" s="206"/>
      <c r="J177" s="207"/>
      <c r="K177" s="208">
        <f t="shared" si="4"/>
        <v>0</v>
      </c>
      <c r="L177" s="200"/>
    </row>
    <row r="178" spans="1:12" x14ac:dyDescent="0.25">
      <c r="A178" s="203"/>
      <c r="B178" s="203"/>
      <c r="C178" s="204"/>
      <c r="D178" s="204"/>
      <c r="E178" s="205"/>
      <c r="F178" s="203"/>
      <c r="G178" s="205"/>
      <c r="H178" s="205"/>
      <c r="I178" s="206"/>
      <c r="J178" s="207"/>
      <c r="K178" s="208">
        <f t="shared" si="4"/>
        <v>0</v>
      </c>
      <c r="L178" s="200"/>
    </row>
    <row r="179" spans="1:12" x14ac:dyDescent="0.25">
      <c r="A179" s="203"/>
      <c r="B179" s="203"/>
      <c r="C179" s="204"/>
      <c r="D179" s="204"/>
      <c r="E179" s="205"/>
      <c r="F179" s="203"/>
      <c r="G179" s="205"/>
      <c r="H179" s="205"/>
      <c r="I179" s="206"/>
      <c r="J179" s="207"/>
      <c r="K179" s="208">
        <f t="shared" si="4"/>
        <v>0</v>
      </c>
      <c r="L179" s="200"/>
    </row>
    <row r="180" spans="1:12" x14ac:dyDescent="0.25">
      <c r="A180" s="203"/>
      <c r="B180" s="203"/>
      <c r="C180" s="204"/>
      <c r="D180" s="204"/>
      <c r="E180" s="205"/>
      <c r="F180" s="203"/>
      <c r="G180" s="205"/>
      <c r="H180" s="205"/>
      <c r="I180" s="206"/>
      <c r="J180" s="207"/>
      <c r="K180" s="208">
        <f t="shared" si="4"/>
        <v>0</v>
      </c>
      <c r="L180" s="200"/>
    </row>
    <row r="181" spans="1:12" x14ac:dyDescent="0.25">
      <c r="A181" s="203"/>
      <c r="B181" s="203"/>
      <c r="C181" s="204"/>
      <c r="D181" s="204"/>
      <c r="E181" s="205"/>
      <c r="F181" s="203"/>
      <c r="G181" s="205"/>
      <c r="H181" s="205"/>
      <c r="I181" s="206"/>
      <c r="J181" s="207"/>
      <c r="K181" s="208">
        <f t="shared" si="4"/>
        <v>0</v>
      </c>
      <c r="L181" s="200"/>
    </row>
    <row r="182" spans="1:12" x14ac:dyDescent="0.25">
      <c r="A182" s="203"/>
      <c r="B182" s="203"/>
      <c r="C182" s="204"/>
      <c r="D182" s="204"/>
      <c r="E182" s="205"/>
      <c r="F182" s="203"/>
      <c r="G182" s="205"/>
      <c r="H182" s="205"/>
      <c r="I182" s="206"/>
      <c r="J182" s="207"/>
      <c r="K182" s="208">
        <f t="shared" si="4"/>
        <v>0</v>
      </c>
      <c r="L182" s="200"/>
    </row>
    <row r="183" spans="1:12" x14ac:dyDescent="0.25">
      <c r="A183" s="203"/>
      <c r="B183" s="203"/>
      <c r="C183" s="204"/>
      <c r="D183" s="204"/>
      <c r="E183" s="205"/>
      <c r="F183" s="203"/>
      <c r="G183" s="205"/>
      <c r="H183" s="205"/>
      <c r="I183" s="206"/>
      <c r="J183" s="207"/>
      <c r="K183" s="208">
        <f t="shared" si="4"/>
        <v>0</v>
      </c>
      <c r="L183" s="200"/>
    </row>
    <row r="184" spans="1:12" x14ac:dyDescent="0.25">
      <c r="A184" s="203"/>
      <c r="B184" s="203"/>
      <c r="C184" s="204"/>
      <c r="D184" s="204"/>
      <c r="E184" s="205"/>
      <c r="F184" s="203"/>
      <c r="G184" s="205"/>
      <c r="H184" s="205"/>
      <c r="I184" s="206"/>
      <c r="J184" s="207"/>
      <c r="K184" s="208">
        <f t="shared" si="4"/>
        <v>0</v>
      </c>
      <c r="L184" s="200"/>
    </row>
    <row r="185" spans="1:12" x14ac:dyDescent="0.25">
      <c r="A185" s="203"/>
      <c r="B185" s="203"/>
      <c r="C185" s="204"/>
      <c r="D185" s="204"/>
      <c r="E185" s="205"/>
      <c r="F185" s="203"/>
      <c r="G185" s="205"/>
      <c r="H185" s="205"/>
      <c r="I185" s="206"/>
      <c r="J185" s="207"/>
      <c r="K185" s="208">
        <f t="shared" si="4"/>
        <v>0</v>
      </c>
      <c r="L185" s="200"/>
    </row>
    <row r="186" spans="1:12" x14ac:dyDescent="0.25">
      <c r="A186" s="203"/>
      <c r="B186" s="203"/>
      <c r="C186" s="204"/>
      <c r="D186" s="204"/>
      <c r="E186" s="205"/>
      <c r="F186" s="203"/>
      <c r="G186" s="205"/>
      <c r="H186" s="205"/>
      <c r="I186" s="206"/>
      <c r="J186" s="207"/>
      <c r="K186" s="208">
        <f t="shared" si="4"/>
        <v>0</v>
      </c>
      <c r="L186" s="200"/>
    </row>
    <row r="187" spans="1:12" x14ac:dyDescent="0.25">
      <c r="A187" s="203"/>
      <c r="B187" s="203"/>
      <c r="C187" s="204"/>
      <c r="D187" s="204"/>
      <c r="E187" s="205"/>
      <c r="F187" s="203"/>
      <c r="G187" s="205"/>
      <c r="H187" s="205"/>
      <c r="I187" s="206"/>
      <c r="J187" s="207"/>
      <c r="K187" s="208">
        <f t="shared" si="4"/>
        <v>0</v>
      </c>
      <c r="L187" s="200"/>
    </row>
    <row r="188" spans="1:12" x14ac:dyDescent="0.25">
      <c r="A188" s="203"/>
      <c r="B188" s="203"/>
      <c r="C188" s="204"/>
      <c r="D188" s="204"/>
      <c r="E188" s="205"/>
      <c r="F188" s="203"/>
      <c r="G188" s="205"/>
      <c r="H188" s="205"/>
      <c r="I188" s="206"/>
      <c r="J188" s="207"/>
      <c r="K188" s="208">
        <f t="shared" si="4"/>
        <v>0</v>
      </c>
      <c r="L188" s="200"/>
    </row>
    <row r="189" spans="1:12" x14ac:dyDescent="0.25">
      <c r="A189" s="203"/>
      <c r="B189" s="203"/>
      <c r="C189" s="204"/>
      <c r="D189" s="204"/>
      <c r="E189" s="205"/>
      <c r="F189" s="203"/>
      <c r="G189" s="205"/>
      <c r="H189" s="205"/>
      <c r="I189" s="206"/>
      <c r="J189" s="207"/>
      <c r="K189" s="208">
        <f t="shared" si="4"/>
        <v>0</v>
      </c>
      <c r="L189" s="200"/>
    </row>
    <row r="190" spans="1:12" x14ac:dyDescent="0.25">
      <c r="A190" s="203"/>
      <c r="B190" s="203"/>
      <c r="C190" s="204"/>
      <c r="D190" s="204"/>
      <c r="E190" s="205"/>
      <c r="F190" s="203"/>
      <c r="G190" s="205"/>
      <c r="H190" s="205"/>
      <c r="I190" s="206"/>
      <c r="J190" s="207"/>
      <c r="K190" s="208">
        <f t="shared" si="4"/>
        <v>0</v>
      </c>
      <c r="L190" s="200"/>
    </row>
    <row r="191" spans="1:12" x14ac:dyDescent="0.25">
      <c r="A191" s="203"/>
      <c r="B191" s="203"/>
      <c r="C191" s="204"/>
      <c r="D191" s="204"/>
      <c r="E191" s="205"/>
      <c r="F191" s="203"/>
      <c r="G191" s="205"/>
      <c r="H191" s="205"/>
      <c r="I191" s="206"/>
      <c r="J191" s="207"/>
      <c r="K191" s="208">
        <f t="shared" si="4"/>
        <v>0</v>
      </c>
      <c r="L191" s="200"/>
    </row>
    <row r="192" spans="1:12" x14ac:dyDescent="0.25">
      <c r="A192" s="203"/>
      <c r="B192" s="203"/>
      <c r="C192" s="204"/>
      <c r="D192" s="204"/>
      <c r="E192" s="205"/>
      <c r="F192" s="203"/>
      <c r="G192" s="205"/>
      <c r="H192" s="205"/>
      <c r="I192" s="206"/>
      <c r="J192" s="207"/>
      <c r="K192" s="208">
        <f t="shared" si="4"/>
        <v>0</v>
      </c>
      <c r="L192" s="200"/>
    </row>
    <row r="193" spans="1:12" x14ac:dyDescent="0.25">
      <c r="A193" s="203"/>
      <c r="B193" s="203"/>
      <c r="C193" s="204"/>
      <c r="D193" s="204"/>
      <c r="E193" s="205"/>
      <c r="F193" s="203"/>
      <c r="G193" s="205"/>
      <c r="H193" s="205"/>
      <c r="I193" s="206"/>
      <c r="J193" s="207"/>
      <c r="K193" s="208">
        <f t="shared" si="4"/>
        <v>0</v>
      </c>
      <c r="L193" s="200"/>
    </row>
    <row r="194" spans="1:12" x14ac:dyDescent="0.25">
      <c r="A194" s="203"/>
      <c r="B194" s="203"/>
      <c r="C194" s="204"/>
      <c r="D194" s="204"/>
      <c r="E194" s="205"/>
      <c r="F194" s="203"/>
      <c r="G194" s="205"/>
      <c r="H194" s="205"/>
      <c r="I194" s="206"/>
      <c r="J194" s="207"/>
      <c r="K194" s="208">
        <f t="shared" si="4"/>
        <v>0</v>
      </c>
      <c r="L194" s="200"/>
    </row>
    <row r="195" spans="1:12" x14ac:dyDescent="0.25">
      <c r="A195" s="203"/>
      <c r="B195" s="203"/>
      <c r="C195" s="204"/>
      <c r="D195" s="204"/>
      <c r="E195" s="205"/>
      <c r="F195" s="203"/>
      <c r="G195" s="205"/>
      <c r="H195" s="205"/>
      <c r="I195" s="206"/>
      <c r="J195" s="207"/>
      <c r="K195" s="208">
        <f t="shared" si="4"/>
        <v>0</v>
      </c>
      <c r="L195" s="200"/>
    </row>
    <row r="196" spans="1:12" x14ac:dyDescent="0.25">
      <c r="A196" s="203"/>
      <c r="B196" s="203"/>
      <c r="C196" s="204"/>
      <c r="D196" s="204"/>
      <c r="E196" s="205"/>
      <c r="F196" s="203"/>
      <c r="G196" s="205"/>
      <c r="H196" s="205"/>
      <c r="I196" s="206"/>
      <c r="J196" s="207"/>
      <c r="K196" s="208">
        <f t="shared" si="4"/>
        <v>0</v>
      </c>
      <c r="L196" s="200"/>
    </row>
    <row r="197" spans="1:12" x14ac:dyDescent="0.25">
      <c r="A197" s="203"/>
      <c r="B197" s="203"/>
      <c r="C197" s="204"/>
      <c r="D197" s="204"/>
      <c r="E197" s="205"/>
      <c r="F197" s="203"/>
      <c r="G197" s="205"/>
      <c r="H197" s="205"/>
      <c r="I197" s="206"/>
      <c r="J197" s="207"/>
      <c r="K197" s="208">
        <f t="shared" si="4"/>
        <v>0</v>
      </c>
      <c r="L197" s="200"/>
    </row>
    <row r="198" spans="1:12" x14ac:dyDescent="0.25">
      <c r="A198" s="203"/>
      <c r="B198" s="203"/>
      <c r="C198" s="204"/>
      <c r="D198" s="204"/>
      <c r="E198" s="205"/>
      <c r="F198" s="203"/>
      <c r="G198" s="205"/>
      <c r="H198" s="205"/>
      <c r="I198" s="206"/>
      <c r="J198" s="207"/>
      <c r="K198" s="208">
        <f t="shared" si="4"/>
        <v>0</v>
      </c>
      <c r="L198" s="200"/>
    </row>
    <row r="199" spans="1:12" x14ac:dyDescent="0.25">
      <c r="A199" s="203"/>
      <c r="B199" s="203"/>
      <c r="C199" s="204"/>
      <c r="D199" s="204"/>
      <c r="E199" s="205"/>
      <c r="F199" s="203"/>
      <c r="G199" s="205"/>
      <c r="H199" s="205"/>
      <c r="I199" s="206"/>
      <c r="J199" s="207"/>
      <c r="K199" s="208">
        <f t="shared" si="4"/>
        <v>0</v>
      </c>
      <c r="L199" s="200"/>
    </row>
    <row r="200" spans="1:12" x14ac:dyDescent="0.25">
      <c r="A200" s="203"/>
      <c r="B200" s="203"/>
      <c r="C200" s="204"/>
      <c r="D200" s="204"/>
      <c r="E200" s="205"/>
      <c r="F200" s="203"/>
      <c r="G200" s="205"/>
      <c r="H200" s="205"/>
      <c r="I200" s="206"/>
      <c r="J200" s="207"/>
      <c r="K200" s="208">
        <f t="shared" si="4"/>
        <v>0</v>
      </c>
      <c r="L200" s="200"/>
    </row>
    <row r="201" spans="1:12" x14ac:dyDescent="0.25">
      <c r="A201" s="203"/>
      <c r="B201" s="203"/>
      <c r="C201" s="204"/>
      <c r="D201" s="204"/>
      <c r="E201" s="205"/>
      <c r="F201" s="203"/>
      <c r="G201" s="205"/>
      <c r="H201" s="205"/>
      <c r="I201" s="206"/>
      <c r="J201" s="207"/>
      <c r="K201" s="208">
        <f t="shared" si="4"/>
        <v>0</v>
      </c>
      <c r="L201" s="200"/>
    </row>
    <row r="202" spans="1:12" x14ac:dyDescent="0.25">
      <c r="A202" s="203"/>
      <c r="B202" s="203"/>
      <c r="C202" s="204"/>
      <c r="D202" s="204"/>
      <c r="E202" s="205"/>
      <c r="F202" s="203"/>
      <c r="G202" s="205"/>
      <c r="H202" s="205"/>
      <c r="I202" s="206"/>
      <c r="J202" s="207"/>
      <c r="K202" s="208">
        <f t="shared" si="4"/>
        <v>0</v>
      </c>
      <c r="L202" s="200"/>
    </row>
    <row r="203" spans="1:12" x14ac:dyDescent="0.25">
      <c r="A203" s="203"/>
      <c r="B203" s="203"/>
      <c r="C203" s="204"/>
      <c r="D203" s="204"/>
      <c r="E203" s="205"/>
      <c r="F203" s="203"/>
      <c r="G203" s="205"/>
      <c r="H203" s="205"/>
      <c r="I203" s="206"/>
      <c r="J203" s="207"/>
      <c r="K203" s="208">
        <f t="shared" si="4"/>
        <v>0</v>
      </c>
      <c r="L203" s="200"/>
    </row>
    <row r="204" spans="1:12" x14ac:dyDescent="0.25">
      <c r="A204" s="203"/>
      <c r="B204" s="203"/>
      <c r="C204" s="204"/>
      <c r="D204" s="204"/>
      <c r="E204" s="205"/>
      <c r="F204" s="203"/>
      <c r="G204" s="205"/>
      <c r="H204" s="205"/>
      <c r="I204" s="206"/>
      <c r="J204" s="207"/>
      <c r="K204" s="208">
        <f t="shared" si="4"/>
        <v>0</v>
      </c>
      <c r="L204" s="200"/>
    </row>
    <row r="205" spans="1:12" x14ac:dyDescent="0.25">
      <c r="A205" s="203"/>
      <c r="B205" s="203"/>
      <c r="C205" s="204"/>
      <c r="D205" s="204"/>
      <c r="E205" s="205"/>
      <c r="F205" s="203"/>
      <c r="G205" s="205"/>
      <c r="H205" s="205"/>
      <c r="I205" s="206"/>
      <c r="J205" s="207"/>
      <c r="K205" s="208">
        <f t="shared" si="4"/>
        <v>0</v>
      </c>
      <c r="L205" s="200"/>
    </row>
    <row r="206" spans="1:12" x14ac:dyDescent="0.25">
      <c r="A206" s="203"/>
      <c r="B206" s="203"/>
      <c r="C206" s="204"/>
      <c r="D206" s="204"/>
      <c r="E206" s="205"/>
      <c r="F206" s="203"/>
      <c r="G206" s="205"/>
      <c r="H206" s="205"/>
      <c r="I206" s="206"/>
      <c r="J206" s="207"/>
      <c r="K206" s="208">
        <f t="shared" si="4"/>
        <v>0</v>
      </c>
      <c r="L206" s="200"/>
    </row>
    <row r="207" spans="1:12" x14ac:dyDescent="0.25">
      <c r="A207" s="203"/>
      <c r="B207" s="203"/>
      <c r="C207" s="204"/>
      <c r="D207" s="204"/>
      <c r="E207" s="205"/>
      <c r="F207" s="203"/>
      <c r="G207" s="205"/>
      <c r="H207" s="205"/>
      <c r="I207" s="206"/>
      <c r="J207" s="207"/>
      <c r="K207" s="208">
        <f t="shared" si="4"/>
        <v>0</v>
      </c>
      <c r="L207" s="200"/>
    </row>
    <row r="208" spans="1:12" x14ac:dyDescent="0.25">
      <c r="A208" s="203"/>
      <c r="B208" s="203"/>
      <c r="C208" s="204"/>
      <c r="D208" s="204"/>
      <c r="E208" s="205"/>
      <c r="F208" s="203"/>
      <c r="G208" s="205"/>
      <c r="H208" s="205"/>
      <c r="I208" s="206"/>
      <c r="J208" s="207"/>
      <c r="K208" s="208">
        <f t="shared" si="4"/>
        <v>0</v>
      </c>
      <c r="L208" s="200"/>
    </row>
    <row r="209" spans="1:12" x14ac:dyDescent="0.25">
      <c r="A209" s="203"/>
      <c r="B209" s="203"/>
      <c r="C209" s="204"/>
      <c r="D209" s="204"/>
      <c r="E209" s="205"/>
      <c r="F209" s="203"/>
      <c r="G209" s="205"/>
      <c r="H209" s="205"/>
      <c r="I209" s="206"/>
      <c r="J209" s="207"/>
      <c r="K209" s="208">
        <f t="shared" si="4"/>
        <v>0</v>
      </c>
      <c r="L209" s="200"/>
    </row>
    <row r="210" spans="1:12" x14ac:dyDescent="0.25">
      <c r="A210" s="203"/>
      <c r="B210" s="203"/>
      <c r="C210" s="204"/>
      <c r="D210" s="204"/>
      <c r="E210" s="205"/>
      <c r="F210" s="203"/>
      <c r="G210" s="205"/>
      <c r="H210" s="205"/>
      <c r="I210" s="206"/>
      <c r="J210" s="207"/>
      <c r="K210" s="208">
        <f t="shared" si="4"/>
        <v>0</v>
      </c>
      <c r="L210" s="200"/>
    </row>
    <row r="211" spans="1:12" x14ac:dyDescent="0.25">
      <c r="A211" s="203"/>
      <c r="B211" s="203"/>
      <c r="C211" s="204"/>
      <c r="D211" s="204"/>
      <c r="E211" s="205"/>
      <c r="F211" s="203"/>
      <c r="G211" s="205"/>
      <c r="H211" s="205"/>
      <c r="I211" s="206"/>
      <c r="J211" s="207"/>
      <c r="K211" s="208">
        <f t="shared" si="4"/>
        <v>0</v>
      </c>
      <c r="L211" s="200"/>
    </row>
    <row r="212" spans="1:12" x14ac:dyDescent="0.25">
      <c r="A212" s="203"/>
      <c r="B212" s="203"/>
      <c r="C212" s="204"/>
      <c r="D212" s="204"/>
      <c r="E212" s="205"/>
      <c r="F212" s="203"/>
      <c r="G212" s="205"/>
      <c r="H212" s="205"/>
      <c r="I212" s="206"/>
      <c r="J212" s="207"/>
      <c r="K212" s="208">
        <f t="shared" si="4"/>
        <v>0</v>
      </c>
      <c r="L212" s="200"/>
    </row>
    <row r="213" spans="1:12" x14ac:dyDescent="0.25">
      <c r="A213" s="203"/>
      <c r="B213" s="203"/>
      <c r="C213" s="204"/>
      <c r="D213" s="204"/>
      <c r="E213" s="205"/>
      <c r="F213" s="203"/>
      <c r="G213" s="205"/>
      <c r="H213" s="205"/>
      <c r="I213" s="206"/>
      <c r="J213" s="207"/>
      <c r="K213" s="208">
        <f t="shared" si="4"/>
        <v>0</v>
      </c>
      <c r="L213" s="200"/>
    </row>
    <row r="214" spans="1:12" x14ac:dyDescent="0.25">
      <c r="A214" s="203"/>
      <c r="B214" s="203"/>
      <c r="C214" s="204"/>
      <c r="D214" s="204"/>
      <c r="E214" s="205"/>
      <c r="F214" s="203"/>
      <c r="G214" s="205"/>
      <c r="H214" s="205"/>
      <c r="I214" s="206"/>
      <c r="J214" s="207"/>
      <c r="K214" s="208">
        <f t="shared" si="4"/>
        <v>0</v>
      </c>
      <c r="L214" s="200"/>
    </row>
    <row r="215" spans="1:12" x14ac:dyDescent="0.25">
      <c r="A215" s="203"/>
      <c r="B215" s="203"/>
      <c r="C215" s="204"/>
      <c r="D215" s="204"/>
      <c r="E215" s="205"/>
      <c r="F215" s="203"/>
      <c r="G215" s="205"/>
      <c r="H215" s="205"/>
      <c r="I215" s="206"/>
      <c r="J215" s="207"/>
      <c r="K215" s="208">
        <f t="shared" si="4"/>
        <v>0</v>
      </c>
      <c r="L215" s="200"/>
    </row>
    <row r="216" spans="1:12" x14ac:dyDescent="0.25">
      <c r="A216" s="203"/>
      <c r="B216" s="203"/>
      <c r="C216" s="204"/>
      <c r="D216" s="204"/>
      <c r="E216" s="205"/>
      <c r="F216" s="203"/>
      <c r="G216" s="205"/>
      <c r="H216" s="205"/>
      <c r="I216" s="206"/>
      <c r="J216" s="207"/>
      <c r="K216" s="208">
        <f t="shared" si="4"/>
        <v>0</v>
      </c>
      <c r="L216" s="200"/>
    </row>
    <row r="217" spans="1:12" x14ac:dyDescent="0.25">
      <c r="A217" s="203"/>
      <c r="B217" s="203"/>
      <c r="C217" s="204"/>
      <c r="D217" s="204"/>
      <c r="E217" s="205"/>
      <c r="F217" s="203"/>
      <c r="G217" s="205"/>
      <c r="H217" s="205"/>
      <c r="I217" s="206"/>
      <c r="J217" s="207"/>
      <c r="K217" s="208">
        <f t="shared" si="4"/>
        <v>0</v>
      </c>
      <c r="L217" s="200"/>
    </row>
    <row r="218" spans="1:12" x14ac:dyDescent="0.25">
      <c r="A218" s="203"/>
      <c r="B218" s="203"/>
      <c r="C218" s="204"/>
      <c r="D218" s="204"/>
      <c r="E218" s="205"/>
      <c r="F218" s="203"/>
      <c r="G218" s="205"/>
      <c r="H218" s="205"/>
      <c r="I218" s="206"/>
      <c r="J218" s="207"/>
      <c r="K218" s="208">
        <f t="shared" si="4"/>
        <v>0</v>
      </c>
      <c r="L218" s="200"/>
    </row>
    <row r="219" spans="1:12" x14ac:dyDescent="0.25">
      <c r="A219" s="203"/>
      <c r="B219" s="203"/>
      <c r="C219" s="204"/>
      <c r="D219" s="204"/>
      <c r="E219" s="205"/>
      <c r="F219" s="203"/>
      <c r="G219" s="205"/>
      <c r="H219" s="205"/>
      <c r="I219" s="206"/>
      <c r="J219" s="207"/>
      <c r="K219" s="208">
        <f t="shared" si="4"/>
        <v>0</v>
      </c>
      <c r="L219" s="200"/>
    </row>
    <row r="220" spans="1:12" x14ac:dyDescent="0.25">
      <c r="A220" s="203"/>
      <c r="B220" s="203"/>
      <c r="C220" s="204"/>
      <c r="D220" s="204"/>
      <c r="E220" s="205"/>
      <c r="F220" s="203"/>
      <c r="G220" s="205"/>
      <c r="H220" s="205"/>
      <c r="I220" s="206"/>
      <c r="J220" s="207"/>
      <c r="K220" s="208">
        <f t="shared" si="4"/>
        <v>0</v>
      </c>
      <c r="L220" s="200"/>
    </row>
    <row r="221" spans="1:12" x14ac:dyDescent="0.25">
      <c r="A221" s="203"/>
      <c r="B221" s="203"/>
      <c r="C221" s="204"/>
      <c r="D221" s="204"/>
      <c r="E221" s="205"/>
      <c r="F221" s="203"/>
      <c r="G221" s="205"/>
      <c r="H221" s="205"/>
      <c r="I221" s="206"/>
      <c r="J221" s="207"/>
      <c r="K221" s="208">
        <f t="shared" si="4"/>
        <v>0</v>
      </c>
      <c r="L221" s="200"/>
    </row>
    <row r="222" spans="1:12" x14ac:dyDescent="0.25">
      <c r="A222" s="203"/>
      <c r="B222" s="203"/>
      <c r="C222" s="204"/>
      <c r="D222" s="204"/>
      <c r="E222" s="205"/>
      <c r="F222" s="203"/>
      <c r="G222" s="205"/>
      <c r="H222" s="205"/>
      <c r="I222" s="206"/>
      <c r="J222" s="207"/>
      <c r="K222" s="208">
        <f t="shared" si="4"/>
        <v>0</v>
      </c>
      <c r="L222" s="200"/>
    </row>
    <row r="223" spans="1:12" x14ac:dyDescent="0.25">
      <c r="A223" s="203"/>
      <c r="B223" s="203"/>
      <c r="C223" s="204"/>
      <c r="D223" s="204"/>
      <c r="E223" s="205"/>
      <c r="F223" s="203"/>
      <c r="G223" s="205"/>
      <c r="H223" s="205"/>
      <c r="I223" s="206"/>
      <c r="J223" s="207"/>
      <c r="K223" s="208">
        <f t="shared" si="4"/>
        <v>0</v>
      </c>
      <c r="L223" s="200"/>
    </row>
    <row r="224" spans="1:12" x14ac:dyDescent="0.25">
      <c r="A224" s="203"/>
      <c r="B224" s="203"/>
      <c r="C224" s="204"/>
      <c r="D224" s="204"/>
      <c r="E224" s="205"/>
      <c r="F224" s="203"/>
      <c r="G224" s="205"/>
      <c r="H224" s="205"/>
      <c r="I224" s="206"/>
      <c r="J224" s="207"/>
      <c r="K224" s="208">
        <f t="shared" si="4"/>
        <v>0</v>
      </c>
      <c r="L224" s="200"/>
    </row>
    <row r="225" spans="1:12" x14ac:dyDescent="0.25">
      <c r="A225" s="203"/>
      <c r="B225" s="203"/>
      <c r="C225" s="204"/>
      <c r="D225" s="204"/>
      <c r="E225" s="205"/>
      <c r="F225" s="203"/>
      <c r="G225" s="205"/>
      <c r="H225" s="205"/>
      <c r="I225" s="206"/>
      <c r="J225" s="207"/>
      <c r="K225" s="208">
        <f t="shared" si="4"/>
        <v>0</v>
      </c>
      <c r="L225" s="200"/>
    </row>
    <row r="226" spans="1:12" x14ac:dyDescent="0.25">
      <c r="A226" s="203"/>
      <c r="B226" s="203"/>
      <c r="C226" s="204"/>
      <c r="D226" s="204"/>
      <c r="E226" s="205"/>
      <c r="F226" s="203"/>
      <c r="G226" s="205"/>
      <c r="H226" s="205"/>
      <c r="I226" s="206"/>
      <c r="J226" s="207"/>
      <c r="K226" s="208">
        <f t="shared" ref="K226:K289" si="5">+J226*I226</f>
        <v>0</v>
      </c>
      <c r="L226" s="200"/>
    </row>
    <row r="227" spans="1:12" x14ac:dyDescent="0.25">
      <c r="A227" s="203"/>
      <c r="B227" s="203"/>
      <c r="C227" s="204"/>
      <c r="D227" s="204"/>
      <c r="E227" s="205"/>
      <c r="F227" s="203"/>
      <c r="G227" s="205"/>
      <c r="H227" s="205"/>
      <c r="I227" s="206"/>
      <c r="J227" s="207"/>
      <c r="K227" s="208">
        <f t="shared" si="5"/>
        <v>0</v>
      </c>
      <c r="L227" s="200"/>
    </row>
    <row r="228" spans="1:12" x14ac:dyDescent="0.25">
      <c r="A228" s="203"/>
      <c r="B228" s="203"/>
      <c r="C228" s="204"/>
      <c r="D228" s="204"/>
      <c r="E228" s="205"/>
      <c r="F228" s="203"/>
      <c r="G228" s="205"/>
      <c r="H228" s="205"/>
      <c r="I228" s="206"/>
      <c r="J228" s="207"/>
      <c r="K228" s="208">
        <f t="shared" si="5"/>
        <v>0</v>
      </c>
      <c r="L228" s="200"/>
    </row>
    <row r="229" spans="1:12" x14ac:dyDescent="0.25">
      <c r="A229" s="203"/>
      <c r="B229" s="203"/>
      <c r="C229" s="204"/>
      <c r="D229" s="204"/>
      <c r="E229" s="205"/>
      <c r="F229" s="203"/>
      <c r="G229" s="205"/>
      <c r="H229" s="205"/>
      <c r="I229" s="206"/>
      <c r="J229" s="207"/>
      <c r="K229" s="208">
        <f t="shared" si="5"/>
        <v>0</v>
      </c>
      <c r="L229" s="200"/>
    </row>
    <row r="230" spans="1:12" x14ac:dyDescent="0.25">
      <c r="A230" s="203"/>
      <c r="B230" s="203"/>
      <c r="C230" s="204"/>
      <c r="D230" s="204"/>
      <c r="E230" s="205"/>
      <c r="F230" s="203"/>
      <c r="G230" s="205"/>
      <c r="H230" s="205"/>
      <c r="I230" s="206"/>
      <c r="J230" s="207"/>
      <c r="K230" s="208">
        <f t="shared" si="5"/>
        <v>0</v>
      </c>
      <c r="L230" s="200"/>
    </row>
    <row r="231" spans="1:12" x14ac:dyDescent="0.25">
      <c r="A231" s="203"/>
      <c r="B231" s="203"/>
      <c r="C231" s="204"/>
      <c r="D231" s="204"/>
      <c r="E231" s="205"/>
      <c r="F231" s="203"/>
      <c r="G231" s="205"/>
      <c r="H231" s="205"/>
      <c r="I231" s="206"/>
      <c r="J231" s="207"/>
      <c r="K231" s="208">
        <f t="shared" si="5"/>
        <v>0</v>
      </c>
      <c r="L231" s="200"/>
    </row>
    <row r="232" spans="1:12" x14ac:dyDescent="0.25">
      <c r="A232" s="203"/>
      <c r="B232" s="203"/>
      <c r="C232" s="204"/>
      <c r="D232" s="204"/>
      <c r="E232" s="205"/>
      <c r="F232" s="203"/>
      <c r="G232" s="205"/>
      <c r="H232" s="205"/>
      <c r="I232" s="206"/>
      <c r="J232" s="207"/>
      <c r="K232" s="208">
        <f t="shared" si="5"/>
        <v>0</v>
      </c>
      <c r="L232" s="200"/>
    </row>
    <row r="233" spans="1:12" x14ac:dyDescent="0.25">
      <c r="A233" s="203"/>
      <c r="B233" s="203"/>
      <c r="C233" s="204"/>
      <c r="D233" s="204"/>
      <c r="E233" s="205"/>
      <c r="F233" s="203"/>
      <c r="G233" s="205"/>
      <c r="H233" s="205"/>
      <c r="I233" s="206"/>
      <c r="J233" s="207"/>
      <c r="K233" s="208">
        <f t="shared" si="5"/>
        <v>0</v>
      </c>
      <c r="L233" s="200"/>
    </row>
    <row r="234" spans="1:12" x14ac:dyDescent="0.25">
      <c r="A234" s="203"/>
      <c r="B234" s="203"/>
      <c r="C234" s="204"/>
      <c r="D234" s="204"/>
      <c r="E234" s="205"/>
      <c r="F234" s="203"/>
      <c r="G234" s="205"/>
      <c r="H234" s="205"/>
      <c r="I234" s="206"/>
      <c r="J234" s="207"/>
      <c r="K234" s="208">
        <f t="shared" si="5"/>
        <v>0</v>
      </c>
      <c r="L234" s="200"/>
    </row>
    <row r="235" spans="1:12" x14ac:dyDescent="0.25">
      <c r="A235" s="203"/>
      <c r="B235" s="203"/>
      <c r="C235" s="204"/>
      <c r="D235" s="204"/>
      <c r="E235" s="205"/>
      <c r="F235" s="203"/>
      <c r="G235" s="205"/>
      <c r="H235" s="205"/>
      <c r="I235" s="206"/>
      <c r="J235" s="207"/>
      <c r="K235" s="208">
        <f t="shared" si="5"/>
        <v>0</v>
      </c>
      <c r="L235" s="200"/>
    </row>
    <row r="236" spans="1:12" x14ac:dyDescent="0.25">
      <c r="A236" s="203"/>
      <c r="B236" s="203"/>
      <c r="C236" s="204"/>
      <c r="D236" s="204"/>
      <c r="E236" s="205"/>
      <c r="F236" s="203"/>
      <c r="G236" s="205"/>
      <c r="H236" s="205"/>
      <c r="I236" s="206"/>
      <c r="J236" s="207"/>
      <c r="K236" s="208">
        <f t="shared" si="5"/>
        <v>0</v>
      </c>
      <c r="L236" s="200"/>
    </row>
    <row r="237" spans="1:12" x14ac:dyDescent="0.25">
      <c r="A237" s="203"/>
      <c r="B237" s="203"/>
      <c r="C237" s="204"/>
      <c r="D237" s="204"/>
      <c r="E237" s="205"/>
      <c r="F237" s="203"/>
      <c r="G237" s="205"/>
      <c r="H237" s="205"/>
      <c r="I237" s="206"/>
      <c r="J237" s="207"/>
      <c r="K237" s="208">
        <f t="shared" si="5"/>
        <v>0</v>
      </c>
      <c r="L237" s="200"/>
    </row>
    <row r="238" spans="1:12" x14ac:dyDescent="0.25">
      <c r="A238" s="203"/>
      <c r="B238" s="203"/>
      <c r="C238" s="204"/>
      <c r="D238" s="204"/>
      <c r="E238" s="205"/>
      <c r="F238" s="203"/>
      <c r="G238" s="205"/>
      <c r="H238" s="205"/>
      <c r="I238" s="206"/>
      <c r="J238" s="207"/>
      <c r="K238" s="208">
        <f t="shared" si="5"/>
        <v>0</v>
      </c>
      <c r="L238" s="200"/>
    </row>
    <row r="239" spans="1:12" x14ac:dyDescent="0.25">
      <c r="A239" s="203"/>
      <c r="B239" s="203"/>
      <c r="C239" s="204"/>
      <c r="D239" s="204"/>
      <c r="E239" s="205"/>
      <c r="F239" s="203"/>
      <c r="G239" s="205"/>
      <c r="H239" s="205"/>
      <c r="I239" s="206"/>
      <c r="J239" s="207"/>
      <c r="K239" s="208">
        <f t="shared" si="5"/>
        <v>0</v>
      </c>
      <c r="L239" s="200"/>
    </row>
    <row r="240" spans="1:12" x14ac:dyDescent="0.25">
      <c r="A240" s="203"/>
      <c r="B240" s="203"/>
      <c r="C240" s="204"/>
      <c r="D240" s="204"/>
      <c r="E240" s="205"/>
      <c r="F240" s="203"/>
      <c r="G240" s="205"/>
      <c r="H240" s="205"/>
      <c r="I240" s="206"/>
      <c r="J240" s="207"/>
      <c r="K240" s="208">
        <f t="shared" si="5"/>
        <v>0</v>
      </c>
      <c r="L240" s="200"/>
    </row>
    <row r="241" spans="1:12" x14ac:dyDescent="0.25">
      <c r="A241" s="203"/>
      <c r="B241" s="203"/>
      <c r="C241" s="204"/>
      <c r="D241" s="204"/>
      <c r="E241" s="205"/>
      <c r="F241" s="203"/>
      <c r="G241" s="205"/>
      <c r="H241" s="205"/>
      <c r="I241" s="206"/>
      <c r="J241" s="207"/>
      <c r="K241" s="208">
        <f t="shared" si="5"/>
        <v>0</v>
      </c>
      <c r="L241" s="200"/>
    </row>
    <row r="242" spans="1:12" x14ac:dyDescent="0.25">
      <c r="A242" s="203"/>
      <c r="B242" s="203"/>
      <c r="C242" s="204"/>
      <c r="D242" s="204"/>
      <c r="E242" s="205"/>
      <c r="F242" s="203"/>
      <c r="G242" s="205"/>
      <c r="H242" s="205"/>
      <c r="I242" s="206"/>
      <c r="J242" s="207"/>
      <c r="K242" s="208">
        <f t="shared" si="5"/>
        <v>0</v>
      </c>
      <c r="L242" s="200"/>
    </row>
    <row r="243" spans="1:12" x14ac:dyDescent="0.25">
      <c r="A243" s="203"/>
      <c r="B243" s="203"/>
      <c r="C243" s="204"/>
      <c r="D243" s="204"/>
      <c r="E243" s="205"/>
      <c r="F243" s="203"/>
      <c r="G243" s="205"/>
      <c r="H243" s="205"/>
      <c r="I243" s="206"/>
      <c r="J243" s="207"/>
      <c r="K243" s="208">
        <f t="shared" si="5"/>
        <v>0</v>
      </c>
      <c r="L243" s="200"/>
    </row>
    <row r="244" spans="1:12" x14ac:dyDescent="0.25">
      <c r="A244" s="203"/>
      <c r="B244" s="203"/>
      <c r="C244" s="204"/>
      <c r="D244" s="204"/>
      <c r="E244" s="205"/>
      <c r="F244" s="203"/>
      <c r="G244" s="205"/>
      <c r="H244" s="205"/>
      <c r="I244" s="206"/>
      <c r="J244" s="207"/>
      <c r="K244" s="208">
        <f t="shared" si="5"/>
        <v>0</v>
      </c>
      <c r="L244" s="200"/>
    </row>
    <row r="245" spans="1:12" x14ac:dyDescent="0.25">
      <c r="A245" s="203"/>
      <c r="B245" s="203"/>
      <c r="C245" s="204"/>
      <c r="D245" s="204"/>
      <c r="E245" s="205"/>
      <c r="F245" s="203"/>
      <c r="G245" s="205"/>
      <c r="H245" s="205"/>
      <c r="I245" s="206"/>
      <c r="J245" s="207"/>
      <c r="K245" s="208">
        <f t="shared" si="5"/>
        <v>0</v>
      </c>
      <c r="L245" s="200"/>
    </row>
    <row r="246" spans="1:12" x14ac:dyDescent="0.25">
      <c r="A246" s="203"/>
      <c r="B246" s="203"/>
      <c r="C246" s="204"/>
      <c r="D246" s="204"/>
      <c r="E246" s="205"/>
      <c r="F246" s="203"/>
      <c r="G246" s="205"/>
      <c r="H246" s="205"/>
      <c r="I246" s="206"/>
      <c r="J246" s="207"/>
      <c r="K246" s="208">
        <f t="shared" si="5"/>
        <v>0</v>
      </c>
      <c r="L246" s="200"/>
    </row>
    <row r="247" spans="1:12" x14ac:dyDescent="0.25">
      <c r="A247" s="203"/>
      <c r="B247" s="203"/>
      <c r="C247" s="204"/>
      <c r="D247" s="204"/>
      <c r="E247" s="205"/>
      <c r="F247" s="203"/>
      <c r="G247" s="205"/>
      <c r="H247" s="205"/>
      <c r="I247" s="206"/>
      <c r="J247" s="207"/>
      <c r="K247" s="208">
        <f t="shared" si="5"/>
        <v>0</v>
      </c>
      <c r="L247" s="200"/>
    </row>
    <row r="248" spans="1:12" x14ac:dyDescent="0.25">
      <c r="A248" s="203"/>
      <c r="B248" s="203"/>
      <c r="C248" s="204"/>
      <c r="D248" s="204"/>
      <c r="E248" s="205"/>
      <c r="F248" s="203"/>
      <c r="G248" s="205"/>
      <c r="H248" s="205"/>
      <c r="I248" s="206"/>
      <c r="J248" s="207"/>
      <c r="K248" s="208">
        <f t="shared" si="5"/>
        <v>0</v>
      </c>
      <c r="L248" s="200"/>
    </row>
    <row r="249" spans="1:12" x14ac:dyDescent="0.25">
      <c r="A249" s="203"/>
      <c r="B249" s="203"/>
      <c r="C249" s="204"/>
      <c r="D249" s="204"/>
      <c r="E249" s="205"/>
      <c r="F249" s="203"/>
      <c r="G249" s="205"/>
      <c r="H249" s="205"/>
      <c r="I249" s="206"/>
      <c r="J249" s="207"/>
      <c r="K249" s="208">
        <f t="shared" si="5"/>
        <v>0</v>
      </c>
      <c r="L249" s="200"/>
    </row>
    <row r="250" spans="1:12" x14ac:dyDescent="0.25">
      <c r="A250" s="203"/>
      <c r="B250" s="203"/>
      <c r="C250" s="204"/>
      <c r="D250" s="204"/>
      <c r="E250" s="205"/>
      <c r="F250" s="203"/>
      <c r="G250" s="205"/>
      <c r="H250" s="205"/>
      <c r="I250" s="206"/>
      <c r="J250" s="207"/>
      <c r="K250" s="208">
        <f t="shared" si="5"/>
        <v>0</v>
      </c>
      <c r="L250" s="200"/>
    </row>
    <row r="251" spans="1:12" x14ac:dyDescent="0.25">
      <c r="A251" s="203"/>
      <c r="B251" s="203"/>
      <c r="C251" s="204"/>
      <c r="D251" s="204"/>
      <c r="E251" s="205"/>
      <c r="F251" s="203"/>
      <c r="G251" s="205"/>
      <c r="H251" s="205"/>
      <c r="I251" s="206"/>
      <c r="J251" s="207"/>
      <c r="K251" s="208">
        <f t="shared" si="5"/>
        <v>0</v>
      </c>
      <c r="L251" s="200"/>
    </row>
    <row r="252" spans="1:12" x14ac:dyDescent="0.25">
      <c r="A252" s="203"/>
      <c r="B252" s="203"/>
      <c r="C252" s="204"/>
      <c r="D252" s="204"/>
      <c r="E252" s="205"/>
      <c r="F252" s="203"/>
      <c r="G252" s="205"/>
      <c r="H252" s="205"/>
      <c r="I252" s="206"/>
      <c r="J252" s="207"/>
      <c r="K252" s="208">
        <f t="shared" si="5"/>
        <v>0</v>
      </c>
      <c r="L252" s="200"/>
    </row>
    <row r="253" spans="1:12" x14ac:dyDescent="0.25">
      <c r="A253" s="203"/>
      <c r="B253" s="203"/>
      <c r="C253" s="204"/>
      <c r="D253" s="204"/>
      <c r="E253" s="205"/>
      <c r="F253" s="203"/>
      <c r="G253" s="205"/>
      <c r="H253" s="205"/>
      <c r="I253" s="206"/>
      <c r="J253" s="207"/>
      <c r="K253" s="208">
        <f t="shared" si="5"/>
        <v>0</v>
      </c>
      <c r="L253" s="200"/>
    </row>
    <row r="254" spans="1:12" x14ac:dyDescent="0.25">
      <c r="A254" s="203"/>
      <c r="B254" s="203"/>
      <c r="C254" s="204"/>
      <c r="D254" s="204"/>
      <c r="E254" s="205"/>
      <c r="F254" s="203"/>
      <c r="G254" s="205"/>
      <c r="H254" s="205"/>
      <c r="I254" s="206"/>
      <c r="J254" s="207"/>
      <c r="K254" s="208">
        <f t="shared" si="5"/>
        <v>0</v>
      </c>
      <c r="L254" s="200"/>
    </row>
    <row r="255" spans="1:12" x14ac:dyDescent="0.25">
      <c r="A255" s="203"/>
      <c r="B255" s="203"/>
      <c r="C255" s="204"/>
      <c r="D255" s="204"/>
      <c r="E255" s="205"/>
      <c r="F255" s="203"/>
      <c r="G255" s="205"/>
      <c r="H255" s="205"/>
      <c r="I255" s="206"/>
      <c r="J255" s="207"/>
      <c r="K255" s="208">
        <f t="shared" si="5"/>
        <v>0</v>
      </c>
      <c r="L255" s="200"/>
    </row>
    <row r="256" spans="1:12" x14ac:dyDescent="0.25">
      <c r="A256" s="203"/>
      <c r="B256" s="203"/>
      <c r="C256" s="204"/>
      <c r="D256" s="204"/>
      <c r="E256" s="205"/>
      <c r="F256" s="203"/>
      <c r="G256" s="205"/>
      <c r="H256" s="205"/>
      <c r="I256" s="206"/>
      <c r="J256" s="207"/>
      <c r="K256" s="208">
        <f t="shared" si="5"/>
        <v>0</v>
      </c>
      <c r="L256" s="200"/>
    </row>
    <row r="257" spans="1:12" x14ac:dyDescent="0.25">
      <c r="A257" s="203"/>
      <c r="B257" s="203"/>
      <c r="C257" s="204"/>
      <c r="D257" s="204"/>
      <c r="E257" s="205"/>
      <c r="F257" s="203"/>
      <c r="G257" s="205"/>
      <c r="H257" s="205"/>
      <c r="I257" s="206"/>
      <c r="J257" s="207"/>
      <c r="K257" s="208">
        <f t="shared" si="5"/>
        <v>0</v>
      </c>
      <c r="L257" s="200"/>
    </row>
    <row r="258" spans="1:12" x14ac:dyDescent="0.25">
      <c r="A258" s="203"/>
      <c r="B258" s="203"/>
      <c r="C258" s="204"/>
      <c r="D258" s="204"/>
      <c r="E258" s="205"/>
      <c r="F258" s="203"/>
      <c r="G258" s="205"/>
      <c r="H258" s="205"/>
      <c r="I258" s="206"/>
      <c r="J258" s="207"/>
      <c r="K258" s="208">
        <f t="shared" si="5"/>
        <v>0</v>
      </c>
      <c r="L258" s="200"/>
    </row>
    <row r="259" spans="1:12" x14ac:dyDescent="0.25">
      <c r="A259" s="203"/>
      <c r="B259" s="203"/>
      <c r="C259" s="204"/>
      <c r="D259" s="204"/>
      <c r="E259" s="205"/>
      <c r="F259" s="203"/>
      <c r="G259" s="205"/>
      <c r="H259" s="205"/>
      <c r="I259" s="206"/>
      <c r="J259" s="207"/>
      <c r="K259" s="208">
        <f t="shared" si="5"/>
        <v>0</v>
      </c>
      <c r="L259" s="200"/>
    </row>
    <row r="260" spans="1:12" x14ac:dyDescent="0.25">
      <c r="A260" s="203"/>
      <c r="B260" s="203"/>
      <c r="C260" s="204"/>
      <c r="D260" s="204"/>
      <c r="E260" s="205"/>
      <c r="F260" s="203"/>
      <c r="G260" s="205"/>
      <c r="H260" s="205"/>
      <c r="I260" s="206"/>
      <c r="J260" s="207"/>
      <c r="K260" s="208">
        <f t="shared" si="5"/>
        <v>0</v>
      </c>
      <c r="L260" s="200"/>
    </row>
    <row r="261" spans="1:12" x14ac:dyDescent="0.25">
      <c r="A261" s="203"/>
      <c r="B261" s="203"/>
      <c r="C261" s="204"/>
      <c r="D261" s="204"/>
      <c r="E261" s="205"/>
      <c r="F261" s="203"/>
      <c r="G261" s="205"/>
      <c r="H261" s="205"/>
      <c r="I261" s="206"/>
      <c r="J261" s="207"/>
      <c r="K261" s="208">
        <f t="shared" si="5"/>
        <v>0</v>
      </c>
      <c r="L261" s="200"/>
    </row>
    <row r="262" spans="1:12" x14ac:dyDescent="0.25">
      <c r="A262" s="203"/>
      <c r="B262" s="203"/>
      <c r="C262" s="204"/>
      <c r="D262" s="204"/>
      <c r="E262" s="205"/>
      <c r="F262" s="203"/>
      <c r="G262" s="205"/>
      <c r="H262" s="205"/>
      <c r="I262" s="206"/>
      <c r="J262" s="207"/>
      <c r="K262" s="208">
        <f t="shared" si="5"/>
        <v>0</v>
      </c>
      <c r="L262" s="200"/>
    </row>
    <row r="263" spans="1:12" x14ac:dyDescent="0.25">
      <c r="A263" s="203"/>
      <c r="B263" s="203"/>
      <c r="C263" s="204"/>
      <c r="D263" s="204"/>
      <c r="E263" s="205"/>
      <c r="F263" s="203"/>
      <c r="G263" s="205"/>
      <c r="H263" s="205"/>
      <c r="I263" s="206"/>
      <c r="J263" s="207"/>
      <c r="K263" s="208">
        <f t="shared" si="5"/>
        <v>0</v>
      </c>
      <c r="L263" s="200"/>
    </row>
    <row r="264" spans="1:12" x14ac:dyDescent="0.25">
      <c r="A264" s="203"/>
      <c r="B264" s="203"/>
      <c r="C264" s="204"/>
      <c r="D264" s="204"/>
      <c r="E264" s="205"/>
      <c r="F264" s="203"/>
      <c r="G264" s="205"/>
      <c r="H264" s="205"/>
      <c r="I264" s="206"/>
      <c r="J264" s="207"/>
      <c r="K264" s="208">
        <f t="shared" si="5"/>
        <v>0</v>
      </c>
      <c r="L264" s="200"/>
    </row>
    <row r="265" spans="1:12" x14ac:dyDescent="0.25">
      <c r="A265" s="203"/>
      <c r="B265" s="203"/>
      <c r="C265" s="204"/>
      <c r="D265" s="204"/>
      <c r="E265" s="205"/>
      <c r="F265" s="203"/>
      <c r="G265" s="205"/>
      <c r="H265" s="205"/>
      <c r="I265" s="206"/>
      <c r="J265" s="207"/>
      <c r="K265" s="208">
        <f t="shared" si="5"/>
        <v>0</v>
      </c>
      <c r="L265" s="200"/>
    </row>
    <row r="266" spans="1:12" x14ac:dyDescent="0.25">
      <c r="A266" s="203"/>
      <c r="B266" s="203"/>
      <c r="C266" s="204"/>
      <c r="D266" s="204"/>
      <c r="E266" s="205"/>
      <c r="F266" s="203"/>
      <c r="G266" s="205"/>
      <c r="H266" s="205"/>
      <c r="I266" s="206"/>
      <c r="J266" s="207"/>
      <c r="K266" s="208">
        <f t="shared" si="5"/>
        <v>0</v>
      </c>
      <c r="L266" s="200"/>
    </row>
    <row r="267" spans="1:12" x14ac:dyDescent="0.25">
      <c r="A267" s="203"/>
      <c r="B267" s="203"/>
      <c r="C267" s="204"/>
      <c r="D267" s="204"/>
      <c r="E267" s="205"/>
      <c r="F267" s="203"/>
      <c r="G267" s="205"/>
      <c r="H267" s="205"/>
      <c r="I267" s="206"/>
      <c r="J267" s="207"/>
      <c r="K267" s="208">
        <f t="shared" si="5"/>
        <v>0</v>
      </c>
      <c r="L267" s="200"/>
    </row>
    <row r="268" spans="1:12" x14ac:dyDescent="0.25">
      <c r="A268" s="203"/>
      <c r="B268" s="203"/>
      <c r="C268" s="204"/>
      <c r="D268" s="204"/>
      <c r="E268" s="205"/>
      <c r="F268" s="203"/>
      <c r="G268" s="205"/>
      <c r="H268" s="205"/>
      <c r="I268" s="206"/>
      <c r="J268" s="207"/>
      <c r="K268" s="208">
        <f t="shared" si="5"/>
        <v>0</v>
      </c>
      <c r="L268" s="200"/>
    </row>
    <row r="269" spans="1:12" x14ac:dyDescent="0.25">
      <c r="A269" s="203"/>
      <c r="B269" s="203"/>
      <c r="C269" s="204"/>
      <c r="D269" s="204"/>
      <c r="E269" s="205"/>
      <c r="F269" s="203"/>
      <c r="G269" s="205"/>
      <c r="H269" s="205"/>
      <c r="I269" s="206"/>
      <c r="J269" s="207"/>
      <c r="K269" s="208">
        <f t="shared" si="5"/>
        <v>0</v>
      </c>
      <c r="L269" s="200"/>
    </row>
    <row r="270" spans="1:12" x14ac:dyDescent="0.25">
      <c r="A270" s="203"/>
      <c r="B270" s="203"/>
      <c r="C270" s="204"/>
      <c r="D270" s="204"/>
      <c r="E270" s="205"/>
      <c r="F270" s="203"/>
      <c r="G270" s="205"/>
      <c r="H270" s="205"/>
      <c r="I270" s="206"/>
      <c r="J270" s="207"/>
      <c r="K270" s="208">
        <f t="shared" si="5"/>
        <v>0</v>
      </c>
      <c r="L270" s="200"/>
    </row>
    <row r="271" spans="1:12" x14ac:dyDescent="0.25">
      <c r="A271" s="203"/>
      <c r="B271" s="203"/>
      <c r="C271" s="204"/>
      <c r="D271" s="204"/>
      <c r="E271" s="205"/>
      <c r="F271" s="203"/>
      <c r="G271" s="205"/>
      <c r="H271" s="205"/>
      <c r="I271" s="206"/>
      <c r="J271" s="207"/>
      <c r="K271" s="208">
        <f t="shared" si="5"/>
        <v>0</v>
      </c>
      <c r="L271" s="200"/>
    </row>
    <row r="272" spans="1:12" x14ac:dyDescent="0.25">
      <c r="A272" s="203"/>
      <c r="B272" s="203"/>
      <c r="C272" s="204"/>
      <c r="D272" s="204"/>
      <c r="E272" s="205"/>
      <c r="F272" s="203"/>
      <c r="G272" s="205"/>
      <c r="H272" s="205"/>
      <c r="I272" s="206"/>
      <c r="J272" s="207"/>
      <c r="K272" s="208">
        <f t="shared" si="5"/>
        <v>0</v>
      </c>
      <c r="L272" s="200"/>
    </row>
    <row r="273" spans="1:12" x14ac:dyDescent="0.25">
      <c r="A273" s="203"/>
      <c r="B273" s="203"/>
      <c r="C273" s="204"/>
      <c r="D273" s="204"/>
      <c r="E273" s="205"/>
      <c r="F273" s="203"/>
      <c r="G273" s="205"/>
      <c r="H273" s="205"/>
      <c r="I273" s="206"/>
      <c r="J273" s="207"/>
      <c r="K273" s="208">
        <f t="shared" si="5"/>
        <v>0</v>
      </c>
      <c r="L273" s="200"/>
    </row>
    <row r="274" spans="1:12" x14ac:dyDescent="0.25">
      <c r="A274" s="203"/>
      <c r="B274" s="203"/>
      <c r="C274" s="204"/>
      <c r="D274" s="204"/>
      <c r="E274" s="205"/>
      <c r="F274" s="203"/>
      <c r="G274" s="205"/>
      <c r="H274" s="205"/>
      <c r="I274" s="206"/>
      <c r="J274" s="207"/>
      <c r="K274" s="208">
        <f t="shared" si="5"/>
        <v>0</v>
      </c>
      <c r="L274" s="200"/>
    </row>
    <row r="275" spans="1:12" x14ac:dyDescent="0.25">
      <c r="A275" s="203"/>
      <c r="B275" s="203"/>
      <c r="C275" s="204"/>
      <c r="D275" s="204"/>
      <c r="E275" s="205"/>
      <c r="F275" s="203"/>
      <c r="G275" s="205"/>
      <c r="H275" s="205"/>
      <c r="I275" s="206"/>
      <c r="J275" s="207"/>
      <c r="K275" s="208">
        <f t="shared" si="5"/>
        <v>0</v>
      </c>
      <c r="L275" s="200"/>
    </row>
    <row r="276" spans="1:12" x14ac:dyDescent="0.25">
      <c r="A276" s="203"/>
      <c r="B276" s="203"/>
      <c r="C276" s="204"/>
      <c r="D276" s="204"/>
      <c r="E276" s="205"/>
      <c r="F276" s="203"/>
      <c r="G276" s="205"/>
      <c r="H276" s="205"/>
      <c r="I276" s="206"/>
      <c r="J276" s="207"/>
      <c r="K276" s="208">
        <f t="shared" si="5"/>
        <v>0</v>
      </c>
      <c r="L276" s="200"/>
    </row>
    <row r="277" spans="1:12" x14ac:dyDescent="0.25">
      <c r="A277" s="203"/>
      <c r="B277" s="203"/>
      <c r="C277" s="204"/>
      <c r="D277" s="204"/>
      <c r="E277" s="205"/>
      <c r="F277" s="203"/>
      <c r="G277" s="205"/>
      <c r="H277" s="205"/>
      <c r="I277" s="206"/>
      <c r="J277" s="207"/>
      <c r="K277" s="208">
        <f t="shared" si="5"/>
        <v>0</v>
      </c>
      <c r="L277" s="200"/>
    </row>
    <row r="278" spans="1:12" x14ac:dyDescent="0.25">
      <c r="A278" s="203"/>
      <c r="B278" s="203"/>
      <c r="C278" s="204"/>
      <c r="D278" s="204"/>
      <c r="E278" s="205"/>
      <c r="F278" s="203"/>
      <c r="G278" s="205"/>
      <c r="H278" s="205"/>
      <c r="I278" s="206"/>
      <c r="J278" s="207"/>
      <c r="K278" s="208">
        <f t="shared" si="5"/>
        <v>0</v>
      </c>
      <c r="L278" s="200"/>
    </row>
    <row r="279" spans="1:12" x14ac:dyDescent="0.25">
      <c r="A279" s="203"/>
      <c r="B279" s="203"/>
      <c r="C279" s="204"/>
      <c r="D279" s="204"/>
      <c r="E279" s="205"/>
      <c r="F279" s="203"/>
      <c r="G279" s="205"/>
      <c r="H279" s="205"/>
      <c r="I279" s="206"/>
      <c r="J279" s="207"/>
      <c r="K279" s="208">
        <f t="shared" si="5"/>
        <v>0</v>
      </c>
      <c r="L279" s="200"/>
    </row>
    <row r="280" spans="1:12" x14ac:dyDescent="0.25">
      <c r="A280" s="203"/>
      <c r="B280" s="203"/>
      <c r="C280" s="204"/>
      <c r="D280" s="204"/>
      <c r="E280" s="205"/>
      <c r="F280" s="203"/>
      <c r="G280" s="205"/>
      <c r="H280" s="205"/>
      <c r="I280" s="206"/>
      <c r="J280" s="207"/>
      <c r="K280" s="208">
        <f t="shared" si="5"/>
        <v>0</v>
      </c>
      <c r="L280" s="200"/>
    </row>
    <row r="281" spans="1:12" x14ac:dyDescent="0.25">
      <c r="A281" s="203"/>
      <c r="B281" s="203"/>
      <c r="C281" s="204"/>
      <c r="D281" s="204"/>
      <c r="E281" s="205"/>
      <c r="F281" s="203"/>
      <c r="G281" s="205"/>
      <c r="H281" s="205"/>
      <c r="I281" s="206"/>
      <c r="J281" s="207"/>
      <c r="K281" s="208">
        <f t="shared" si="5"/>
        <v>0</v>
      </c>
      <c r="L281" s="200"/>
    </row>
    <row r="282" spans="1:12" x14ac:dyDescent="0.25">
      <c r="A282" s="203"/>
      <c r="B282" s="203"/>
      <c r="C282" s="204"/>
      <c r="D282" s="204"/>
      <c r="E282" s="205"/>
      <c r="F282" s="203"/>
      <c r="G282" s="205"/>
      <c r="H282" s="205"/>
      <c r="I282" s="206"/>
      <c r="J282" s="207"/>
      <c r="K282" s="208">
        <f t="shared" si="5"/>
        <v>0</v>
      </c>
      <c r="L282" s="200"/>
    </row>
    <row r="283" spans="1:12" x14ac:dyDescent="0.25">
      <c r="A283" s="203"/>
      <c r="B283" s="203"/>
      <c r="C283" s="204"/>
      <c r="D283" s="204"/>
      <c r="E283" s="205"/>
      <c r="F283" s="203"/>
      <c r="G283" s="205"/>
      <c r="H283" s="205"/>
      <c r="I283" s="206"/>
      <c r="J283" s="207"/>
      <c r="K283" s="208">
        <f t="shared" si="5"/>
        <v>0</v>
      </c>
      <c r="L283" s="200"/>
    </row>
    <row r="284" spans="1:12" x14ac:dyDescent="0.25">
      <c r="A284" s="203"/>
      <c r="B284" s="203"/>
      <c r="C284" s="204"/>
      <c r="D284" s="204"/>
      <c r="E284" s="205"/>
      <c r="F284" s="203"/>
      <c r="G284" s="205"/>
      <c r="H284" s="205"/>
      <c r="I284" s="206"/>
      <c r="J284" s="207"/>
      <c r="K284" s="208">
        <f t="shared" si="5"/>
        <v>0</v>
      </c>
      <c r="L284" s="200"/>
    </row>
    <row r="285" spans="1:12" x14ac:dyDescent="0.25">
      <c r="A285" s="203"/>
      <c r="B285" s="203"/>
      <c r="C285" s="204"/>
      <c r="D285" s="204"/>
      <c r="E285" s="205"/>
      <c r="F285" s="203"/>
      <c r="G285" s="205"/>
      <c r="H285" s="205"/>
      <c r="I285" s="206"/>
      <c r="J285" s="207"/>
      <c r="K285" s="208">
        <f t="shared" si="5"/>
        <v>0</v>
      </c>
      <c r="L285" s="200"/>
    </row>
    <row r="286" spans="1:12" x14ac:dyDescent="0.25">
      <c r="A286" s="203"/>
      <c r="B286" s="203"/>
      <c r="C286" s="204"/>
      <c r="D286" s="204"/>
      <c r="E286" s="205"/>
      <c r="F286" s="203"/>
      <c r="G286" s="205"/>
      <c r="H286" s="205"/>
      <c r="I286" s="206"/>
      <c r="J286" s="207"/>
      <c r="K286" s="208">
        <f t="shared" si="5"/>
        <v>0</v>
      </c>
      <c r="L286" s="200"/>
    </row>
    <row r="287" spans="1:12" x14ac:dyDescent="0.25">
      <c r="A287" s="203"/>
      <c r="B287" s="203"/>
      <c r="C287" s="204"/>
      <c r="D287" s="204"/>
      <c r="E287" s="205"/>
      <c r="F287" s="203"/>
      <c r="G287" s="205"/>
      <c r="H287" s="205"/>
      <c r="I287" s="206"/>
      <c r="J287" s="207"/>
      <c r="K287" s="208">
        <f t="shared" si="5"/>
        <v>0</v>
      </c>
      <c r="L287" s="200"/>
    </row>
    <row r="288" spans="1:12" x14ac:dyDescent="0.25">
      <c r="A288" s="203"/>
      <c r="B288" s="203"/>
      <c r="C288" s="204"/>
      <c r="D288" s="204"/>
      <c r="E288" s="205"/>
      <c r="F288" s="203"/>
      <c r="G288" s="205"/>
      <c r="H288" s="205"/>
      <c r="I288" s="206"/>
      <c r="J288" s="207"/>
      <c r="K288" s="208">
        <f t="shared" si="5"/>
        <v>0</v>
      </c>
      <c r="L288" s="200"/>
    </row>
    <row r="289" spans="1:12" x14ac:dyDescent="0.25">
      <c r="A289" s="203"/>
      <c r="B289" s="203"/>
      <c r="C289" s="204"/>
      <c r="D289" s="204"/>
      <c r="E289" s="205"/>
      <c r="F289" s="203"/>
      <c r="G289" s="205"/>
      <c r="H289" s="205"/>
      <c r="I289" s="206"/>
      <c r="J289" s="207"/>
      <c r="K289" s="208">
        <f t="shared" si="5"/>
        <v>0</v>
      </c>
      <c r="L289" s="200"/>
    </row>
    <row r="290" spans="1:12" x14ac:dyDescent="0.25">
      <c r="A290" s="203"/>
      <c r="B290" s="203"/>
      <c r="C290" s="204"/>
      <c r="D290" s="204"/>
      <c r="E290" s="205"/>
      <c r="F290" s="203"/>
      <c r="G290" s="205"/>
      <c r="H290" s="205"/>
      <c r="I290" s="206"/>
      <c r="J290" s="207"/>
      <c r="K290" s="208">
        <f t="shared" ref="K290:K353" si="6">+J290*I290</f>
        <v>0</v>
      </c>
      <c r="L290" s="200"/>
    </row>
    <row r="291" spans="1:12" x14ac:dyDescent="0.25">
      <c r="A291" s="203"/>
      <c r="B291" s="203"/>
      <c r="C291" s="204"/>
      <c r="D291" s="204"/>
      <c r="E291" s="205"/>
      <c r="F291" s="203"/>
      <c r="G291" s="205"/>
      <c r="H291" s="205"/>
      <c r="I291" s="206"/>
      <c r="J291" s="207"/>
      <c r="K291" s="208">
        <f t="shared" si="6"/>
        <v>0</v>
      </c>
      <c r="L291" s="200"/>
    </row>
    <row r="292" spans="1:12" x14ac:dyDescent="0.25">
      <c r="A292" s="203"/>
      <c r="B292" s="203"/>
      <c r="C292" s="204"/>
      <c r="D292" s="204"/>
      <c r="E292" s="205"/>
      <c r="F292" s="203"/>
      <c r="G292" s="205"/>
      <c r="H292" s="205"/>
      <c r="I292" s="206"/>
      <c r="J292" s="207"/>
      <c r="K292" s="208">
        <f t="shared" si="6"/>
        <v>0</v>
      </c>
      <c r="L292" s="200"/>
    </row>
    <row r="293" spans="1:12" x14ac:dyDescent="0.25">
      <c r="A293" s="203"/>
      <c r="B293" s="203"/>
      <c r="C293" s="204"/>
      <c r="D293" s="204"/>
      <c r="E293" s="205"/>
      <c r="F293" s="203"/>
      <c r="G293" s="205"/>
      <c r="H293" s="205"/>
      <c r="I293" s="206"/>
      <c r="J293" s="207"/>
      <c r="K293" s="208">
        <f t="shared" si="6"/>
        <v>0</v>
      </c>
      <c r="L293" s="200"/>
    </row>
    <row r="294" spans="1:12" x14ac:dyDescent="0.25">
      <c r="A294" s="203"/>
      <c r="B294" s="203"/>
      <c r="C294" s="204"/>
      <c r="D294" s="204"/>
      <c r="E294" s="205"/>
      <c r="F294" s="203"/>
      <c r="G294" s="205"/>
      <c r="H294" s="205"/>
      <c r="I294" s="206"/>
      <c r="J294" s="207"/>
      <c r="K294" s="208">
        <f t="shared" si="6"/>
        <v>0</v>
      </c>
      <c r="L294" s="200"/>
    </row>
    <row r="295" spans="1:12" x14ac:dyDescent="0.25">
      <c r="A295" s="203"/>
      <c r="B295" s="203"/>
      <c r="C295" s="204"/>
      <c r="D295" s="204"/>
      <c r="E295" s="205"/>
      <c r="F295" s="203"/>
      <c r="G295" s="205"/>
      <c r="H295" s="205"/>
      <c r="I295" s="206"/>
      <c r="J295" s="207"/>
      <c r="K295" s="208">
        <f t="shared" si="6"/>
        <v>0</v>
      </c>
      <c r="L295" s="200"/>
    </row>
    <row r="296" spans="1:12" x14ac:dyDescent="0.25">
      <c r="A296" s="203"/>
      <c r="B296" s="203"/>
      <c r="C296" s="204"/>
      <c r="D296" s="204"/>
      <c r="E296" s="205"/>
      <c r="F296" s="203"/>
      <c r="G296" s="205"/>
      <c r="H296" s="205"/>
      <c r="I296" s="206"/>
      <c r="J296" s="207"/>
      <c r="K296" s="208">
        <f t="shared" si="6"/>
        <v>0</v>
      </c>
      <c r="L296" s="200"/>
    </row>
    <row r="297" spans="1:12" x14ac:dyDescent="0.25">
      <c r="A297" s="203"/>
      <c r="B297" s="203"/>
      <c r="C297" s="204"/>
      <c r="D297" s="204"/>
      <c r="E297" s="205"/>
      <c r="F297" s="203"/>
      <c r="G297" s="205"/>
      <c r="H297" s="205"/>
      <c r="I297" s="206"/>
      <c r="J297" s="207"/>
      <c r="K297" s="208">
        <f t="shared" si="6"/>
        <v>0</v>
      </c>
      <c r="L297" s="200"/>
    </row>
    <row r="298" spans="1:12" x14ac:dyDescent="0.25">
      <c r="A298" s="203"/>
      <c r="B298" s="203"/>
      <c r="C298" s="204"/>
      <c r="D298" s="204"/>
      <c r="E298" s="205"/>
      <c r="F298" s="203"/>
      <c r="G298" s="205"/>
      <c r="H298" s="205"/>
      <c r="I298" s="206"/>
      <c r="J298" s="207"/>
      <c r="K298" s="208">
        <f t="shared" si="6"/>
        <v>0</v>
      </c>
      <c r="L298" s="200"/>
    </row>
    <row r="299" spans="1:12" x14ac:dyDescent="0.25">
      <c r="A299" s="203"/>
      <c r="B299" s="203"/>
      <c r="C299" s="204"/>
      <c r="D299" s="204"/>
      <c r="E299" s="205"/>
      <c r="F299" s="203"/>
      <c r="G299" s="205"/>
      <c r="H299" s="205"/>
      <c r="I299" s="206"/>
      <c r="J299" s="207"/>
      <c r="K299" s="208">
        <f t="shared" si="6"/>
        <v>0</v>
      </c>
      <c r="L299" s="200"/>
    </row>
    <row r="300" spans="1:12" x14ac:dyDescent="0.25">
      <c r="A300" s="203"/>
      <c r="B300" s="203"/>
      <c r="C300" s="204"/>
      <c r="D300" s="204"/>
      <c r="E300" s="205"/>
      <c r="F300" s="203"/>
      <c r="G300" s="205"/>
      <c r="H300" s="205"/>
      <c r="I300" s="206"/>
      <c r="J300" s="207"/>
      <c r="K300" s="208">
        <f t="shared" si="6"/>
        <v>0</v>
      </c>
      <c r="L300" s="200"/>
    </row>
    <row r="301" spans="1:12" x14ac:dyDescent="0.25">
      <c r="A301" s="203"/>
      <c r="B301" s="203"/>
      <c r="C301" s="204"/>
      <c r="D301" s="204"/>
      <c r="E301" s="205"/>
      <c r="F301" s="203"/>
      <c r="G301" s="205"/>
      <c r="H301" s="205"/>
      <c r="I301" s="206"/>
      <c r="J301" s="207"/>
      <c r="K301" s="208">
        <f t="shared" si="6"/>
        <v>0</v>
      </c>
      <c r="L301" s="200"/>
    </row>
    <row r="302" spans="1:12" x14ac:dyDescent="0.25">
      <c r="A302" s="203"/>
      <c r="B302" s="203"/>
      <c r="C302" s="204"/>
      <c r="D302" s="204"/>
      <c r="E302" s="205"/>
      <c r="F302" s="203"/>
      <c r="G302" s="205"/>
      <c r="H302" s="205"/>
      <c r="I302" s="206"/>
      <c r="J302" s="207"/>
      <c r="K302" s="208">
        <f t="shared" si="6"/>
        <v>0</v>
      </c>
      <c r="L302" s="200"/>
    </row>
    <row r="303" spans="1:12" x14ac:dyDescent="0.25">
      <c r="A303" s="203"/>
      <c r="B303" s="203"/>
      <c r="C303" s="204"/>
      <c r="D303" s="204"/>
      <c r="E303" s="205"/>
      <c r="F303" s="203"/>
      <c r="G303" s="205"/>
      <c r="H303" s="205"/>
      <c r="I303" s="206"/>
      <c r="J303" s="207"/>
      <c r="K303" s="208">
        <f t="shared" si="6"/>
        <v>0</v>
      </c>
      <c r="L303" s="200"/>
    </row>
    <row r="304" spans="1:12" x14ac:dyDescent="0.25">
      <c r="A304" s="203"/>
      <c r="B304" s="203"/>
      <c r="C304" s="204"/>
      <c r="D304" s="204"/>
      <c r="E304" s="205"/>
      <c r="F304" s="203"/>
      <c r="G304" s="205"/>
      <c r="H304" s="205"/>
      <c r="I304" s="206"/>
      <c r="J304" s="207"/>
      <c r="K304" s="208">
        <f t="shared" si="6"/>
        <v>0</v>
      </c>
      <c r="L304" s="200"/>
    </row>
    <row r="305" spans="1:12" x14ac:dyDescent="0.25">
      <c r="A305" s="203"/>
      <c r="B305" s="203"/>
      <c r="C305" s="204"/>
      <c r="D305" s="204"/>
      <c r="E305" s="205"/>
      <c r="F305" s="203"/>
      <c r="G305" s="205"/>
      <c r="H305" s="205"/>
      <c r="I305" s="206"/>
      <c r="J305" s="207"/>
      <c r="K305" s="208">
        <f t="shared" si="6"/>
        <v>0</v>
      </c>
      <c r="L305" s="200"/>
    </row>
    <row r="306" spans="1:12" x14ac:dyDescent="0.25">
      <c r="A306" s="203"/>
      <c r="B306" s="203"/>
      <c r="C306" s="204"/>
      <c r="D306" s="204"/>
      <c r="E306" s="205"/>
      <c r="F306" s="203"/>
      <c r="G306" s="205"/>
      <c r="H306" s="205"/>
      <c r="I306" s="206"/>
      <c r="J306" s="207"/>
      <c r="K306" s="208">
        <f t="shared" si="6"/>
        <v>0</v>
      </c>
      <c r="L306" s="200"/>
    </row>
    <row r="307" spans="1:12" x14ac:dyDescent="0.25">
      <c r="A307" s="203"/>
      <c r="B307" s="203"/>
      <c r="C307" s="204"/>
      <c r="D307" s="204"/>
      <c r="E307" s="205"/>
      <c r="F307" s="203"/>
      <c r="G307" s="205"/>
      <c r="H307" s="205"/>
      <c r="I307" s="206"/>
      <c r="J307" s="207"/>
      <c r="K307" s="208">
        <f t="shared" si="6"/>
        <v>0</v>
      </c>
      <c r="L307" s="200"/>
    </row>
    <row r="308" spans="1:12" x14ac:dyDescent="0.25">
      <c r="A308" s="203"/>
      <c r="B308" s="203"/>
      <c r="C308" s="204"/>
      <c r="D308" s="204"/>
      <c r="E308" s="205"/>
      <c r="F308" s="203"/>
      <c r="G308" s="205"/>
      <c r="H308" s="205"/>
      <c r="I308" s="206"/>
      <c r="J308" s="207"/>
      <c r="K308" s="208">
        <f t="shared" si="6"/>
        <v>0</v>
      </c>
      <c r="L308" s="200"/>
    </row>
    <row r="309" spans="1:12" x14ac:dyDescent="0.25">
      <c r="A309" s="203"/>
      <c r="B309" s="203"/>
      <c r="C309" s="204"/>
      <c r="D309" s="204"/>
      <c r="E309" s="205"/>
      <c r="F309" s="203"/>
      <c r="G309" s="205"/>
      <c r="H309" s="205"/>
      <c r="I309" s="206"/>
      <c r="J309" s="207"/>
      <c r="K309" s="208">
        <f t="shared" si="6"/>
        <v>0</v>
      </c>
      <c r="L309" s="200"/>
    </row>
    <row r="310" spans="1:12" x14ac:dyDescent="0.25">
      <c r="A310" s="203"/>
      <c r="B310" s="203"/>
      <c r="C310" s="204"/>
      <c r="D310" s="204"/>
      <c r="E310" s="205"/>
      <c r="F310" s="203"/>
      <c r="G310" s="205"/>
      <c r="H310" s="205"/>
      <c r="I310" s="206"/>
      <c r="J310" s="207"/>
      <c r="K310" s="208">
        <f t="shared" si="6"/>
        <v>0</v>
      </c>
      <c r="L310" s="200"/>
    </row>
    <row r="311" spans="1:12" x14ac:dyDescent="0.25">
      <c r="A311" s="203"/>
      <c r="B311" s="203"/>
      <c r="C311" s="204"/>
      <c r="D311" s="204"/>
      <c r="E311" s="205"/>
      <c r="F311" s="203"/>
      <c r="G311" s="205"/>
      <c r="H311" s="205"/>
      <c r="I311" s="206"/>
      <c r="J311" s="207"/>
      <c r="K311" s="208">
        <f t="shared" si="6"/>
        <v>0</v>
      </c>
      <c r="L311" s="200"/>
    </row>
    <row r="312" spans="1:12" x14ac:dyDescent="0.25">
      <c r="A312" s="203"/>
      <c r="B312" s="203"/>
      <c r="C312" s="204"/>
      <c r="D312" s="204"/>
      <c r="E312" s="205"/>
      <c r="F312" s="203"/>
      <c r="G312" s="205"/>
      <c r="H312" s="205"/>
      <c r="I312" s="206"/>
      <c r="J312" s="207"/>
      <c r="K312" s="208">
        <f t="shared" si="6"/>
        <v>0</v>
      </c>
      <c r="L312" s="200"/>
    </row>
    <row r="313" spans="1:12" x14ac:dyDescent="0.25">
      <c r="A313" s="203"/>
      <c r="B313" s="203"/>
      <c r="C313" s="204"/>
      <c r="D313" s="204"/>
      <c r="E313" s="205"/>
      <c r="F313" s="203"/>
      <c r="G313" s="205"/>
      <c r="H313" s="205"/>
      <c r="I313" s="206"/>
      <c r="J313" s="207"/>
      <c r="K313" s="208">
        <f t="shared" si="6"/>
        <v>0</v>
      </c>
      <c r="L313" s="200"/>
    </row>
    <row r="314" spans="1:12" x14ac:dyDescent="0.25">
      <c r="A314" s="203"/>
      <c r="B314" s="203"/>
      <c r="C314" s="204"/>
      <c r="D314" s="204"/>
      <c r="E314" s="205"/>
      <c r="F314" s="203"/>
      <c r="G314" s="205"/>
      <c r="H314" s="205"/>
      <c r="I314" s="206"/>
      <c r="J314" s="207"/>
      <c r="K314" s="208">
        <f t="shared" si="6"/>
        <v>0</v>
      </c>
      <c r="L314" s="200"/>
    </row>
    <row r="315" spans="1:12" x14ac:dyDescent="0.25">
      <c r="A315" s="203"/>
      <c r="B315" s="203"/>
      <c r="C315" s="204"/>
      <c r="D315" s="204"/>
      <c r="E315" s="205"/>
      <c r="F315" s="203"/>
      <c r="G315" s="205"/>
      <c r="H315" s="205"/>
      <c r="I315" s="206"/>
      <c r="J315" s="207"/>
      <c r="K315" s="208">
        <f t="shared" si="6"/>
        <v>0</v>
      </c>
      <c r="L315" s="200"/>
    </row>
    <row r="316" spans="1:12" x14ac:dyDescent="0.25">
      <c r="A316" s="203"/>
      <c r="B316" s="203"/>
      <c r="C316" s="204"/>
      <c r="D316" s="204"/>
      <c r="E316" s="205"/>
      <c r="F316" s="203"/>
      <c r="G316" s="205"/>
      <c r="H316" s="205"/>
      <c r="I316" s="206"/>
      <c r="J316" s="207"/>
      <c r="K316" s="208">
        <f t="shared" si="6"/>
        <v>0</v>
      </c>
      <c r="L316" s="200"/>
    </row>
    <row r="317" spans="1:12" x14ac:dyDescent="0.25">
      <c r="A317" s="203"/>
      <c r="B317" s="203"/>
      <c r="C317" s="204"/>
      <c r="D317" s="204"/>
      <c r="E317" s="205"/>
      <c r="F317" s="203"/>
      <c r="G317" s="205"/>
      <c r="H317" s="205"/>
      <c r="I317" s="206"/>
      <c r="J317" s="207"/>
      <c r="K317" s="208">
        <f t="shared" si="6"/>
        <v>0</v>
      </c>
      <c r="L317" s="200"/>
    </row>
    <row r="318" spans="1:12" x14ac:dyDescent="0.25">
      <c r="A318" s="203"/>
      <c r="B318" s="203"/>
      <c r="C318" s="204"/>
      <c r="D318" s="204"/>
      <c r="E318" s="205"/>
      <c r="F318" s="203"/>
      <c r="G318" s="205"/>
      <c r="H318" s="205"/>
      <c r="I318" s="206"/>
      <c r="J318" s="207"/>
      <c r="K318" s="208">
        <f t="shared" si="6"/>
        <v>0</v>
      </c>
      <c r="L318" s="200"/>
    </row>
    <row r="319" spans="1:12" x14ac:dyDescent="0.25">
      <c r="A319" s="203"/>
      <c r="B319" s="203"/>
      <c r="C319" s="204"/>
      <c r="D319" s="204"/>
      <c r="E319" s="205"/>
      <c r="F319" s="203"/>
      <c r="G319" s="205"/>
      <c r="H319" s="205"/>
      <c r="I319" s="206"/>
      <c r="J319" s="207"/>
      <c r="K319" s="208">
        <f t="shared" si="6"/>
        <v>0</v>
      </c>
      <c r="L319" s="200"/>
    </row>
    <row r="320" spans="1:12" x14ac:dyDescent="0.25">
      <c r="A320" s="203"/>
      <c r="B320" s="203"/>
      <c r="C320" s="204"/>
      <c r="D320" s="204"/>
      <c r="E320" s="205"/>
      <c r="F320" s="203"/>
      <c r="G320" s="205"/>
      <c r="H320" s="205"/>
      <c r="I320" s="206"/>
      <c r="J320" s="207"/>
      <c r="K320" s="208">
        <f t="shared" si="6"/>
        <v>0</v>
      </c>
      <c r="L320" s="200"/>
    </row>
    <row r="321" spans="1:12" x14ac:dyDescent="0.25">
      <c r="A321" s="203"/>
      <c r="B321" s="203"/>
      <c r="C321" s="204"/>
      <c r="D321" s="204"/>
      <c r="E321" s="205"/>
      <c r="F321" s="203"/>
      <c r="G321" s="205"/>
      <c r="H321" s="205"/>
      <c r="I321" s="206"/>
      <c r="J321" s="207"/>
      <c r="K321" s="208">
        <f t="shared" si="6"/>
        <v>0</v>
      </c>
      <c r="L321" s="200"/>
    </row>
    <row r="322" spans="1:12" x14ac:dyDescent="0.25">
      <c r="A322" s="203"/>
      <c r="B322" s="203"/>
      <c r="C322" s="204"/>
      <c r="D322" s="204"/>
      <c r="E322" s="205"/>
      <c r="F322" s="203"/>
      <c r="G322" s="205"/>
      <c r="H322" s="205"/>
      <c r="I322" s="206"/>
      <c r="J322" s="207"/>
      <c r="K322" s="208">
        <f t="shared" si="6"/>
        <v>0</v>
      </c>
      <c r="L322" s="200"/>
    </row>
    <row r="323" spans="1:12" x14ac:dyDescent="0.25">
      <c r="A323" s="203"/>
      <c r="B323" s="203"/>
      <c r="C323" s="204"/>
      <c r="D323" s="204"/>
      <c r="E323" s="205"/>
      <c r="F323" s="203"/>
      <c r="G323" s="205"/>
      <c r="H323" s="205"/>
      <c r="I323" s="206"/>
      <c r="J323" s="207"/>
      <c r="K323" s="208">
        <f t="shared" si="6"/>
        <v>0</v>
      </c>
      <c r="L323" s="200"/>
    </row>
    <row r="324" spans="1:12" x14ac:dyDescent="0.25">
      <c r="A324" s="203"/>
      <c r="B324" s="203"/>
      <c r="C324" s="204"/>
      <c r="D324" s="204"/>
      <c r="E324" s="205"/>
      <c r="F324" s="203"/>
      <c r="G324" s="205"/>
      <c r="H324" s="205"/>
      <c r="I324" s="206"/>
      <c r="J324" s="207"/>
      <c r="K324" s="208">
        <f t="shared" si="6"/>
        <v>0</v>
      </c>
      <c r="L324" s="200"/>
    </row>
    <row r="325" spans="1:12" x14ac:dyDescent="0.25">
      <c r="A325" s="203"/>
      <c r="B325" s="203"/>
      <c r="C325" s="204"/>
      <c r="D325" s="204"/>
      <c r="E325" s="205"/>
      <c r="F325" s="203"/>
      <c r="G325" s="205"/>
      <c r="H325" s="205"/>
      <c r="I325" s="206"/>
      <c r="J325" s="207"/>
      <c r="K325" s="208">
        <f t="shared" si="6"/>
        <v>0</v>
      </c>
      <c r="L325" s="200"/>
    </row>
    <row r="326" spans="1:12" x14ac:dyDescent="0.25">
      <c r="A326" s="203"/>
      <c r="B326" s="203"/>
      <c r="C326" s="204"/>
      <c r="D326" s="204"/>
      <c r="E326" s="205"/>
      <c r="F326" s="203"/>
      <c r="G326" s="205"/>
      <c r="H326" s="205"/>
      <c r="I326" s="206"/>
      <c r="J326" s="207"/>
      <c r="K326" s="208">
        <f t="shared" si="6"/>
        <v>0</v>
      </c>
      <c r="L326" s="200"/>
    </row>
    <row r="327" spans="1:12" x14ac:dyDescent="0.25">
      <c r="A327" s="203"/>
      <c r="B327" s="203"/>
      <c r="C327" s="204"/>
      <c r="D327" s="204"/>
      <c r="E327" s="205"/>
      <c r="F327" s="203"/>
      <c r="G327" s="205"/>
      <c r="H327" s="205"/>
      <c r="I327" s="206"/>
      <c r="J327" s="207"/>
      <c r="K327" s="208">
        <f t="shared" si="6"/>
        <v>0</v>
      </c>
      <c r="L327" s="200"/>
    </row>
    <row r="328" spans="1:12" x14ac:dyDescent="0.25">
      <c r="A328" s="203"/>
      <c r="B328" s="203"/>
      <c r="C328" s="204"/>
      <c r="D328" s="204"/>
      <c r="E328" s="205"/>
      <c r="F328" s="203"/>
      <c r="G328" s="205"/>
      <c r="H328" s="205"/>
      <c r="I328" s="206"/>
      <c r="J328" s="207"/>
      <c r="K328" s="208">
        <f t="shared" si="6"/>
        <v>0</v>
      </c>
      <c r="L328" s="200"/>
    </row>
    <row r="329" spans="1:12" x14ac:dyDescent="0.25">
      <c r="A329" s="203"/>
      <c r="B329" s="203"/>
      <c r="C329" s="204"/>
      <c r="D329" s="204"/>
      <c r="E329" s="205"/>
      <c r="F329" s="203"/>
      <c r="G329" s="205"/>
      <c r="H329" s="205"/>
      <c r="I329" s="206"/>
      <c r="J329" s="207"/>
      <c r="K329" s="208">
        <f t="shared" si="6"/>
        <v>0</v>
      </c>
      <c r="L329" s="200"/>
    </row>
    <row r="330" spans="1:12" x14ac:dyDescent="0.25">
      <c r="A330" s="203"/>
      <c r="B330" s="203"/>
      <c r="C330" s="204"/>
      <c r="D330" s="204"/>
      <c r="E330" s="205"/>
      <c r="F330" s="203"/>
      <c r="G330" s="205"/>
      <c r="H330" s="205"/>
      <c r="I330" s="206"/>
      <c r="J330" s="207"/>
      <c r="K330" s="208">
        <f t="shared" si="6"/>
        <v>0</v>
      </c>
      <c r="L330" s="200"/>
    </row>
    <row r="331" spans="1:12" x14ac:dyDescent="0.25">
      <c r="A331" s="203"/>
      <c r="B331" s="203"/>
      <c r="C331" s="204"/>
      <c r="D331" s="204"/>
      <c r="E331" s="205"/>
      <c r="F331" s="203"/>
      <c r="G331" s="205"/>
      <c r="H331" s="205"/>
      <c r="I331" s="206"/>
      <c r="J331" s="207"/>
      <c r="K331" s="208">
        <f t="shared" si="6"/>
        <v>0</v>
      </c>
      <c r="L331" s="200"/>
    </row>
    <row r="332" spans="1:12" x14ac:dyDescent="0.25">
      <c r="A332" s="203"/>
      <c r="B332" s="203"/>
      <c r="C332" s="204"/>
      <c r="D332" s="204"/>
      <c r="E332" s="205"/>
      <c r="F332" s="203"/>
      <c r="G332" s="205"/>
      <c r="H332" s="205"/>
      <c r="I332" s="206"/>
      <c r="J332" s="207"/>
      <c r="K332" s="208">
        <f t="shared" si="6"/>
        <v>0</v>
      </c>
      <c r="L332" s="200"/>
    </row>
    <row r="333" spans="1:12" x14ac:dyDescent="0.25">
      <c r="A333" s="203"/>
      <c r="B333" s="203"/>
      <c r="C333" s="204"/>
      <c r="D333" s="204"/>
      <c r="E333" s="205"/>
      <c r="F333" s="203"/>
      <c r="G333" s="205"/>
      <c r="H333" s="205"/>
      <c r="I333" s="206"/>
      <c r="J333" s="207"/>
      <c r="K333" s="208">
        <f t="shared" si="6"/>
        <v>0</v>
      </c>
      <c r="L333" s="200"/>
    </row>
    <row r="334" spans="1:12" x14ac:dyDescent="0.25">
      <c r="A334" s="203"/>
      <c r="B334" s="203"/>
      <c r="C334" s="204"/>
      <c r="D334" s="204"/>
      <c r="E334" s="205"/>
      <c r="F334" s="203"/>
      <c r="G334" s="205"/>
      <c r="H334" s="205"/>
      <c r="I334" s="206"/>
      <c r="J334" s="207"/>
      <c r="K334" s="208">
        <f t="shared" si="6"/>
        <v>0</v>
      </c>
      <c r="L334" s="200"/>
    </row>
    <row r="335" spans="1:12" x14ac:dyDescent="0.25">
      <c r="A335" s="203"/>
      <c r="B335" s="203"/>
      <c r="C335" s="204"/>
      <c r="D335" s="204"/>
      <c r="E335" s="205"/>
      <c r="F335" s="203"/>
      <c r="G335" s="205"/>
      <c r="H335" s="205"/>
      <c r="I335" s="206"/>
      <c r="J335" s="207"/>
      <c r="K335" s="208">
        <f t="shared" si="6"/>
        <v>0</v>
      </c>
      <c r="L335" s="200"/>
    </row>
    <row r="336" spans="1:12" x14ac:dyDescent="0.25">
      <c r="A336" s="203"/>
      <c r="B336" s="203"/>
      <c r="C336" s="204"/>
      <c r="D336" s="204"/>
      <c r="E336" s="205"/>
      <c r="F336" s="203"/>
      <c r="G336" s="205"/>
      <c r="H336" s="205"/>
      <c r="I336" s="206"/>
      <c r="J336" s="207"/>
      <c r="K336" s="208">
        <f t="shared" si="6"/>
        <v>0</v>
      </c>
      <c r="L336" s="200"/>
    </row>
    <row r="337" spans="1:12" x14ac:dyDescent="0.25">
      <c r="A337" s="203"/>
      <c r="B337" s="203"/>
      <c r="C337" s="204"/>
      <c r="D337" s="204"/>
      <c r="E337" s="205"/>
      <c r="F337" s="203"/>
      <c r="G337" s="205"/>
      <c r="H337" s="205"/>
      <c r="I337" s="206"/>
      <c r="J337" s="207"/>
      <c r="K337" s="208">
        <f t="shared" si="6"/>
        <v>0</v>
      </c>
      <c r="L337" s="200"/>
    </row>
    <row r="338" spans="1:12" x14ac:dyDescent="0.25">
      <c r="A338" s="203"/>
      <c r="B338" s="203"/>
      <c r="C338" s="204"/>
      <c r="D338" s="204"/>
      <c r="E338" s="205"/>
      <c r="F338" s="203"/>
      <c r="G338" s="205"/>
      <c r="H338" s="205"/>
      <c r="I338" s="206"/>
      <c r="J338" s="207"/>
      <c r="K338" s="208">
        <f t="shared" si="6"/>
        <v>0</v>
      </c>
      <c r="L338" s="200"/>
    </row>
    <row r="339" spans="1:12" x14ac:dyDescent="0.25">
      <c r="A339" s="203"/>
      <c r="B339" s="203"/>
      <c r="C339" s="204"/>
      <c r="D339" s="204"/>
      <c r="E339" s="205"/>
      <c r="F339" s="203"/>
      <c r="G339" s="205"/>
      <c r="H339" s="205"/>
      <c r="I339" s="206"/>
      <c r="J339" s="207"/>
      <c r="K339" s="208">
        <f t="shared" si="6"/>
        <v>0</v>
      </c>
      <c r="L339" s="200"/>
    </row>
    <row r="340" spans="1:12" x14ac:dyDescent="0.25">
      <c r="A340" s="203"/>
      <c r="B340" s="203"/>
      <c r="C340" s="204"/>
      <c r="D340" s="204"/>
      <c r="E340" s="205"/>
      <c r="F340" s="203"/>
      <c r="G340" s="205"/>
      <c r="H340" s="205"/>
      <c r="I340" s="206"/>
      <c r="J340" s="207"/>
      <c r="K340" s="208">
        <f t="shared" si="6"/>
        <v>0</v>
      </c>
      <c r="L340" s="200"/>
    </row>
    <row r="341" spans="1:12" x14ac:dyDescent="0.25">
      <c r="A341" s="203"/>
      <c r="B341" s="203"/>
      <c r="C341" s="204"/>
      <c r="D341" s="204"/>
      <c r="E341" s="205"/>
      <c r="F341" s="203"/>
      <c r="G341" s="205"/>
      <c r="H341" s="205"/>
      <c r="I341" s="206"/>
      <c r="J341" s="207"/>
      <c r="K341" s="208">
        <f t="shared" si="6"/>
        <v>0</v>
      </c>
      <c r="L341" s="200"/>
    </row>
    <row r="342" spans="1:12" x14ac:dyDescent="0.25">
      <c r="A342" s="203"/>
      <c r="B342" s="203"/>
      <c r="C342" s="204"/>
      <c r="D342" s="204"/>
      <c r="E342" s="205"/>
      <c r="F342" s="203"/>
      <c r="G342" s="205"/>
      <c r="H342" s="205"/>
      <c r="I342" s="206"/>
      <c r="J342" s="207"/>
      <c r="K342" s="208">
        <f t="shared" si="6"/>
        <v>0</v>
      </c>
      <c r="L342" s="200"/>
    </row>
    <row r="343" spans="1:12" x14ac:dyDescent="0.25">
      <c r="A343" s="203"/>
      <c r="B343" s="203"/>
      <c r="C343" s="204"/>
      <c r="D343" s="204"/>
      <c r="E343" s="205"/>
      <c r="F343" s="203"/>
      <c r="G343" s="205"/>
      <c r="H343" s="205"/>
      <c r="I343" s="206"/>
      <c r="J343" s="207"/>
      <c r="K343" s="208">
        <f t="shared" si="6"/>
        <v>0</v>
      </c>
      <c r="L343" s="200"/>
    </row>
    <row r="344" spans="1:12" x14ac:dyDescent="0.25">
      <c r="A344" s="203"/>
      <c r="B344" s="203"/>
      <c r="C344" s="204"/>
      <c r="D344" s="204"/>
      <c r="E344" s="205"/>
      <c r="F344" s="203"/>
      <c r="G344" s="205"/>
      <c r="H344" s="205"/>
      <c r="I344" s="206"/>
      <c r="J344" s="207"/>
      <c r="K344" s="208">
        <f t="shared" si="6"/>
        <v>0</v>
      </c>
      <c r="L344" s="200"/>
    </row>
    <row r="345" spans="1:12" x14ac:dyDescent="0.25">
      <c r="A345" s="203"/>
      <c r="B345" s="203"/>
      <c r="C345" s="204"/>
      <c r="D345" s="204"/>
      <c r="E345" s="205"/>
      <c r="F345" s="203"/>
      <c r="G345" s="205"/>
      <c r="H345" s="205"/>
      <c r="I345" s="206"/>
      <c r="J345" s="207"/>
      <c r="K345" s="208">
        <f t="shared" si="6"/>
        <v>0</v>
      </c>
      <c r="L345" s="200"/>
    </row>
    <row r="346" spans="1:12" x14ac:dyDescent="0.25">
      <c r="A346" s="203"/>
      <c r="B346" s="203"/>
      <c r="C346" s="204"/>
      <c r="D346" s="204"/>
      <c r="E346" s="205"/>
      <c r="F346" s="203"/>
      <c r="G346" s="205"/>
      <c r="H346" s="205"/>
      <c r="I346" s="206"/>
      <c r="J346" s="207"/>
      <c r="K346" s="208">
        <f t="shared" si="6"/>
        <v>0</v>
      </c>
      <c r="L346" s="200"/>
    </row>
    <row r="347" spans="1:12" x14ac:dyDescent="0.25">
      <c r="A347" s="203"/>
      <c r="B347" s="203"/>
      <c r="C347" s="204"/>
      <c r="D347" s="204"/>
      <c r="E347" s="205"/>
      <c r="F347" s="203"/>
      <c r="G347" s="205"/>
      <c r="H347" s="205"/>
      <c r="I347" s="206"/>
      <c r="J347" s="207"/>
      <c r="K347" s="208">
        <f t="shared" si="6"/>
        <v>0</v>
      </c>
      <c r="L347" s="200"/>
    </row>
    <row r="348" spans="1:12" x14ac:dyDescent="0.25">
      <c r="A348" s="203"/>
      <c r="B348" s="203"/>
      <c r="C348" s="204"/>
      <c r="D348" s="204"/>
      <c r="E348" s="205"/>
      <c r="F348" s="203"/>
      <c r="G348" s="205"/>
      <c r="H348" s="205"/>
      <c r="I348" s="206"/>
      <c r="J348" s="207"/>
      <c r="K348" s="208">
        <f t="shared" si="6"/>
        <v>0</v>
      </c>
      <c r="L348" s="200"/>
    </row>
    <row r="349" spans="1:12" x14ac:dyDescent="0.25">
      <c r="A349" s="203"/>
      <c r="B349" s="203"/>
      <c r="C349" s="204"/>
      <c r="D349" s="204"/>
      <c r="E349" s="205"/>
      <c r="F349" s="203"/>
      <c r="G349" s="205"/>
      <c r="H349" s="205"/>
      <c r="I349" s="206"/>
      <c r="J349" s="207"/>
      <c r="K349" s="208">
        <f t="shared" si="6"/>
        <v>0</v>
      </c>
      <c r="L349" s="200"/>
    </row>
    <row r="350" spans="1:12" x14ac:dyDescent="0.25">
      <c r="A350" s="203"/>
      <c r="B350" s="203"/>
      <c r="C350" s="204"/>
      <c r="D350" s="204"/>
      <c r="E350" s="205"/>
      <c r="F350" s="203"/>
      <c r="G350" s="205"/>
      <c r="H350" s="205"/>
      <c r="I350" s="206"/>
      <c r="J350" s="207"/>
      <c r="K350" s="208">
        <f t="shared" si="6"/>
        <v>0</v>
      </c>
      <c r="L350" s="200"/>
    </row>
    <row r="351" spans="1:12" x14ac:dyDescent="0.25">
      <c r="A351" s="203"/>
      <c r="B351" s="203"/>
      <c r="C351" s="204"/>
      <c r="D351" s="204"/>
      <c r="E351" s="205"/>
      <c r="F351" s="203"/>
      <c r="G351" s="205"/>
      <c r="H351" s="205"/>
      <c r="I351" s="206"/>
      <c r="J351" s="207"/>
      <c r="K351" s="208">
        <f t="shared" si="6"/>
        <v>0</v>
      </c>
      <c r="L351" s="200"/>
    </row>
    <row r="352" spans="1:12" x14ac:dyDescent="0.25">
      <c r="A352" s="203"/>
      <c r="B352" s="203"/>
      <c r="C352" s="204"/>
      <c r="D352" s="204"/>
      <c r="E352" s="205"/>
      <c r="F352" s="203"/>
      <c r="G352" s="205"/>
      <c r="H352" s="205"/>
      <c r="I352" s="206"/>
      <c r="J352" s="207"/>
      <c r="K352" s="208">
        <f t="shared" si="6"/>
        <v>0</v>
      </c>
      <c r="L352" s="200"/>
    </row>
    <row r="353" spans="1:12" x14ac:dyDescent="0.25">
      <c r="A353" s="203"/>
      <c r="B353" s="203"/>
      <c r="C353" s="204"/>
      <c r="D353" s="204"/>
      <c r="E353" s="205"/>
      <c r="F353" s="203"/>
      <c r="G353" s="205"/>
      <c r="H353" s="205"/>
      <c r="I353" s="206"/>
      <c r="J353" s="207"/>
      <c r="K353" s="208">
        <f t="shared" si="6"/>
        <v>0</v>
      </c>
      <c r="L353" s="200"/>
    </row>
    <row r="354" spans="1:12" x14ac:dyDescent="0.25">
      <c r="A354" s="203"/>
      <c r="B354" s="203"/>
      <c r="C354" s="204"/>
      <c r="D354" s="204"/>
      <c r="E354" s="205"/>
      <c r="F354" s="203"/>
      <c r="G354" s="205"/>
      <c r="H354" s="205"/>
      <c r="I354" s="206"/>
      <c r="J354" s="207"/>
      <c r="K354" s="208">
        <f t="shared" ref="K354:K417" si="7">+J354*I354</f>
        <v>0</v>
      </c>
      <c r="L354" s="200"/>
    </row>
    <row r="355" spans="1:12" x14ac:dyDescent="0.25">
      <c r="A355" s="203"/>
      <c r="B355" s="203"/>
      <c r="C355" s="204"/>
      <c r="D355" s="204"/>
      <c r="E355" s="205"/>
      <c r="F355" s="203"/>
      <c r="G355" s="205"/>
      <c r="H355" s="205"/>
      <c r="I355" s="206"/>
      <c r="J355" s="207"/>
      <c r="K355" s="208">
        <f t="shared" si="7"/>
        <v>0</v>
      </c>
      <c r="L355" s="200"/>
    </row>
    <row r="356" spans="1:12" x14ac:dyDescent="0.25">
      <c r="A356" s="203"/>
      <c r="B356" s="203"/>
      <c r="C356" s="204"/>
      <c r="D356" s="204"/>
      <c r="E356" s="205"/>
      <c r="F356" s="203"/>
      <c r="G356" s="205"/>
      <c r="H356" s="205"/>
      <c r="I356" s="206"/>
      <c r="J356" s="207"/>
      <c r="K356" s="208">
        <f t="shared" si="7"/>
        <v>0</v>
      </c>
      <c r="L356" s="200"/>
    </row>
    <row r="357" spans="1:12" x14ac:dyDescent="0.25">
      <c r="A357" s="203"/>
      <c r="B357" s="203"/>
      <c r="C357" s="204"/>
      <c r="D357" s="204"/>
      <c r="E357" s="205"/>
      <c r="F357" s="203"/>
      <c r="G357" s="205"/>
      <c r="H357" s="205"/>
      <c r="I357" s="206"/>
      <c r="J357" s="207"/>
      <c r="K357" s="208">
        <f t="shared" si="7"/>
        <v>0</v>
      </c>
      <c r="L357" s="200"/>
    </row>
    <row r="358" spans="1:12" x14ac:dyDescent="0.25">
      <c r="A358" s="203"/>
      <c r="B358" s="203"/>
      <c r="C358" s="204"/>
      <c r="D358" s="204"/>
      <c r="E358" s="205"/>
      <c r="F358" s="203"/>
      <c r="G358" s="205"/>
      <c r="H358" s="205"/>
      <c r="I358" s="206"/>
      <c r="J358" s="207"/>
      <c r="K358" s="208">
        <f t="shared" si="7"/>
        <v>0</v>
      </c>
      <c r="L358" s="200"/>
    </row>
    <row r="359" spans="1:12" x14ac:dyDescent="0.25">
      <c r="A359" s="203"/>
      <c r="B359" s="203"/>
      <c r="C359" s="204"/>
      <c r="D359" s="204"/>
      <c r="E359" s="205"/>
      <c r="F359" s="203"/>
      <c r="G359" s="205"/>
      <c r="H359" s="205"/>
      <c r="I359" s="206"/>
      <c r="J359" s="207"/>
      <c r="K359" s="208">
        <f t="shared" si="7"/>
        <v>0</v>
      </c>
      <c r="L359" s="200"/>
    </row>
    <row r="360" spans="1:12" x14ac:dyDescent="0.25">
      <c r="A360" s="203"/>
      <c r="B360" s="203"/>
      <c r="C360" s="204"/>
      <c r="D360" s="204"/>
      <c r="E360" s="205"/>
      <c r="F360" s="203"/>
      <c r="G360" s="205"/>
      <c r="H360" s="205"/>
      <c r="I360" s="206"/>
      <c r="J360" s="207"/>
      <c r="K360" s="208">
        <f t="shared" si="7"/>
        <v>0</v>
      </c>
      <c r="L360" s="200"/>
    </row>
    <row r="361" spans="1:12" x14ac:dyDescent="0.25">
      <c r="A361" s="203"/>
      <c r="B361" s="203"/>
      <c r="C361" s="204"/>
      <c r="D361" s="204"/>
      <c r="E361" s="205"/>
      <c r="F361" s="203"/>
      <c r="G361" s="205"/>
      <c r="H361" s="205"/>
      <c r="I361" s="206"/>
      <c r="J361" s="207"/>
      <c r="K361" s="208">
        <f t="shared" si="7"/>
        <v>0</v>
      </c>
      <c r="L361" s="200"/>
    </row>
    <row r="362" spans="1:12" x14ac:dyDescent="0.25">
      <c r="A362" s="203"/>
      <c r="B362" s="203"/>
      <c r="C362" s="204"/>
      <c r="D362" s="204"/>
      <c r="E362" s="205"/>
      <c r="F362" s="203"/>
      <c r="G362" s="205"/>
      <c r="H362" s="205"/>
      <c r="I362" s="206"/>
      <c r="J362" s="207"/>
      <c r="K362" s="208">
        <f t="shared" si="7"/>
        <v>0</v>
      </c>
      <c r="L362" s="200"/>
    </row>
    <row r="363" spans="1:12" x14ac:dyDescent="0.25">
      <c r="A363" s="203"/>
      <c r="B363" s="203"/>
      <c r="C363" s="204"/>
      <c r="D363" s="204"/>
      <c r="E363" s="205"/>
      <c r="F363" s="203"/>
      <c r="G363" s="205"/>
      <c r="H363" s="205"/>
      <c r="I363" s="206"/>
      <c r="J363" s="207"/>
      <c r="K363" s="208">
        <f t="shared" si="7"/>
        <v>0</v>
      </c>
      <c r="L363" s="200"/>
    </row>
    <row r="364" spans="1:12" x14ac:dyDescent="0.25">
      <c r="A364" s="203"/>
      <c r="B364" s="203"/>
      <c r="C364" s="204"/>
      <c r="D364" s="204"/>
      <c r="E364" s="205"/>
      <c r="F364" s="203"/>
      <c r="G364" s="205"/>
      <c r="H364" s="205"/>
      <c r="I364" s="206"/>
      <c r="J364" s="207"/>
      <c r="K364" s="208">
        <f t="shared" si="7"/>
        <v>0</v>
      </c>
      <c r="L364" s="200"/>
    </row>
    <row r="365" spans="1:12" x14ac:dyDescent="0.25">
      <c r="A365" s="203"/>
      <c r="B365" s="203"/>
      <c r="C365" s="204"/>
      <c r="D365" s="204"/>
      <c r="E365" s="205"/>
      <c r="F365" s="203"/>
      <c r="G365" s="205"/>
      <c r="H365" s="205"/>
      <c r="I365" s="206"/>
      <c r="J365" s="207"/>
      <c r="K365" s="208">
        <f t="shared" si="7"/>
        <v>0</v>
      </c>
      <c r="L365" s="200"/>
    </row>
    <row r="366" spans="1:12" x14ac:dyDescent="0.25">
      <c r="A366" s="203"/>
      <c r="B366" s="203"/>
      <c r="C366" s="204"/>
      <c r="D366" s="204"/>
      <c r="E366" s="205"/>
      <c r="F366" s="203"/>
      <c r="G366" s="205"/>
      <c r="H366" s="205"/>
      <c r="I366" s="206"/>
      <c r="J366" s="207"/>
      <c r="K366" s="208">
        <f t="shared" si="7"/>
        <v>0</v>
      </c>
      <c r="L366" s="200"/>
    </row>
    <row r="367" spans="1:12" x14ac:dyDescent="0.25">
      <c r="A367" s="203"/>
      <c r="B367" s="203"/>
      <c r="C367" s="204"/>
      <c r="D367" s="204"/>
      <c r="E367" s="205"/>
      <c r="F367" s="203"/>
      <c r="G367" s="205"/>
      <c r="H367" s="205"/>
      <c r="I367" s="206"/>
      <c r="J367" s="207"/>
      <c r="K367" s="208">
        <f t="shared" si="7"/>
        <v>0</v>
      </c>
      <c r="L367" s="200"/>
    </row>
    <row r="368" spans="1:12" x14ac:dyDescent="0.25">
      <c r="A368" s="203"/>
      <c r="B368" s="203"/>
      <c r="C368" s="204"/>
      <c r="D368" s="204"/>
      <c r="E368" s="205"/>
      <c r="F368" s="203"/>
      <c r="G368" s="205"/>
      <c r="H368" s="205"/>
      <c r="I368" s="206"/>
      <c r="J368" s="207"/>
      <c r="K368" s="208">
        <f t="shared" si="7"/>
        <v>0</v>
      </c>
      <c r="L368" s="200"/>
    </row>
    <row r="369" spans="1:12" x14ac:dyDescent="0.25">
      <c r="A369" s="203"/>
      <c r="B369" s="203"/>
      <c r="C369" s="204"/>
      <c r="D369" s="204"/>
      <c r="E369" s="205"/>
      <c r="F369" s="203"/>
      <c r="G369" s="205"/>
      <c r="H369" s="205"/>
      <c r="I369" s="206"/>
      <c r="J369" s="207"/>
      <c r="K369" s="208">
        <f t="shared" si="7"/>
        <v>0</v>
      </c>
      <c r="L369" s="200"/>
    </row>
    <row r="370" spans="1:12" x14ac:dyDescent="0.25">
      <c r="A370" s="203"/>
      <c r="B370" s="203"/>
      <c r="C370" s="204"/>
      <c r="D370" s="204"/>
      <c r="E370" s="205"/>
      <c r="F370" s="203"/>
      <c r="G370" s="205"/>
      <c r="H370" s="205"/>
      <c r="I370" s="206"/>
      <c r="J370" s="207"/>
      <c r="K370" s="208">
        <f t="shared" si="7"/>
        <v>0</v>
      </c>
      <c r="L370" s="200"/>
    </row>
    <row r="371" spans="1:12" x14ac:dyDescent="0.25">
      <c r="A371" s="203"/>
      <c r="B371" s="203"/>
      <c r="C371" s="204"/>
      <c r="D371" s="204"/>
      <c r="E371" s="205"/>
      <c r="F371" s="203"/>
      <c r="G371" s="205"/>
      <c r="H371" s="205"/>
      <c r="I371" s="206"/>
      <c r="J371" s="207"/>
      <c r="K371" s="208">
        <f t="shared" si="7"/>
        <v>0</v>
      </c>
      <c r="L371" s="200"/>
    </row>
    <row r="372" spans="1:12" x14ac:dyDescent="0.25">
      <c r="A372" s="203"/>
      <c r="B372" s="203"/>
      <c r="C372" s="204"/>
      <c r="D372" s="204"/>
      <c r="E372" s="205"/>
      <c r="F372" s="203"/>
      <c r="G372" s="205"/>
      <c r="H372" s="205"/>
      <c r="I372" s="206"/>
      <c r="J372" s="207"/>
      <c r="K372" s="208">
        <f t="shared" si="7"/>
        <v>0</v>
      </c>
      <c r="L372" s="200"/>
    </row>
    <row r="373" spans="1:12" x14ac:dyDescent="0.25">
      <c r="A373" s="203"/>
      <c r="B373" s="203"/>
      <c r="C373" s="204"/>
      <c r="D373" s="204"/>
      <c r="E373" s="205"/>
      <c r="F373" s="203"/>
      <c r="G373" s="205"/>
      <c r="H373" s="205"/>
      <c r="I373" s="206"/>
      <c r="J373" s="207"/>
      <c r="K373" s="208">
        <f t="shared" si="7"/>
        <v>0</v>
      </c>
      <c r="L373" s="200"/>
    </row>
    <row r="374" spans="1:12" x14ac:dyDescent="0.25">
      <c r="A374" s="203"/>
      <c r="B374" s="203"/>
      <c r="C374" s="204"/>
      <c r="D374" s="204"/>
      <c r="E374" s="205"/>
      <c r="F374" s="203"/>
      <c r="G374" s="205"/>
      <c r="H374" s="205"/>
      <c r="I374" s="206"/>
      <c r="J374" s="207"/>
      <c r="K374" s="208">
        <f t="shared" si="7"/>
        <v>0</v>
      </c>
      <c r="L374" s="200"/>
    </row>
    <row r="375" spans="1:12" x14ac:dyDescent="0.25">
      <c r="A375" s="203"/>
      <c r="B375" s="203"/>
      <c r="C375" s="204"/>
      <c r="D375" s="204"/>
      <c r="E375" s="205"/>
      <c r="F375" s="203"/>
      <c r="G375" s="205"/>
      <c r="H375" s="205"/>
      <c r="I375" s="206"/>
      <c r="J375" s="207"/>
      <c r="K375" s="208">
        <f t="shared" si="7"/>
        <v>0</v>
      </c>
      <c r="L375" s="200"/>
    </row>
    <row r="376" spans="1:12" x14ac:dyDescent="0.25">
      <c r="A376" s="203"/>
      <c r="B376" s="203"/>
      <c r="C376" s="204"/>
      <c r="D376" s="204"/>
      <c r="E376" s="205"/>
      <c r="F376" s="203"/>
      <c r="G376" s="205"/>
      <c r="H376" s="205"/>
      <c r="I376" s="206"/>
      <c r="J376" s="207"/>
      <c r="K376" s="208">
        <f t="shared" si="7"/>
        <v>0</v>
      </c>
      <c r="L376" s="200"/>
    </row>
    <row r="377" spans="1:12" x14ac:dyDescent="0.25">
      <c r="A377" s="203"/>
      <c r="B377" s="203"/>
      <c r="C377" s="204"/>
      <c r="D377" s="204"/>
      <c r="E377" s="205"/>
      <c r="F377" s="203"/>
      <c r="G377" s="205"/>
      <c r="H377" s="205"/>
      <c r="I377" s="206"/>
      <c r="J377" s="207"/>
      <c r="K377" s="208">
        <f t="shared" si="7"/>
        <v>0</v>
      </c>
      <c r="L377" s="200"/>
    </row>
    <row r="378" spans="1:12" x14ac:dyDescent="0.25">
      <c r="A378" s="203"/>
      <c r="B378" s="203"/>
      <c r="C378" s="204"/>
      <c r="D378" s="204"/>
      <c r="E378" s="205"/>
      <c r="F378" s="203"/>
      <c r="G378" s="205"/>
      <c r="H378" s="205"/>
      <c r="I378" s="206"/>
      <c r="J378" s="207"/>
      <c r="K378" s="208">
        <f t="shared" si="7"/>
        <v>0</v>
      </c>
      <c r="L378" s="200"/>
    </row>
    <row r="379" spans="1:12" x14ac:dyDescent="0.25">
      <c r="A379" s="203"/>
      <c r="B379" s="203"/>
      <c r="C379" s="204"/>
      <c r="D379" s="204"/>
      <c r="E379" s="205"/>
      <c r="F379" s="203"/>
      <c r="G379" s="205"/>
      <c r="H379" s="205"/>
      <c r="I379" s="206"/>
      <c r="J379" s="207"/>
      <c r="K379" s="208">
        <f t="shared" si="7"/>
        <v>0</v>
      </c>
      <c r="L379" s="200"/>
    </row>
    <row r="380" spans="1:12" x14ac:dyDescent="0.25">
      <c r="A380" s="203"/>
      <c r="B380" s="203"/>
      <c r="C380" s="204"/>
      <c r="D380" s="204"/>
      <c r="E380" s="205"/>
      <c r="F380" s="203"/>
      <c r="G380" s="205"/>
      <c r="H380" s="205"/>
      <c r="I380" s="206"/>
      <c r="J380" s="207"/>
      <c r="K380" s="208">
        <f t="shared" si="7"/>
        <v>0</v>
      </c>
      <c r="L380" s="200"/>
    </row>
    <row r="381" spans="1:12" x14ac:dyDescent="0.25">
      <c r="A381" s="203"/>
      <c r="B381" s="203"/>
      <c r="C381" s="204"/>
      <c r="D381" s="204"/>
      <c r="E381" s="205"/>
      <c r="F381" s="203"/>
      <c r="G381" s="205"/>
      <c r="H381" s="205"/>
      <c r="I381" s="206"/>
      <c r="J381" s="207"/>
      <c r="K381" s="208">
        <f t="shared" si="7"/>
        <v>0</v>
      </c>
      <c r="L381" s="200"/>
    </row>
    <row r="382" spans="1:12" x14ac:dyDescent="0.25">
      <c r="A382" s="203"/>
      <c r="B382" s="203"/>
      <c r="C382" s="204"/>
      <c r="D382" s="204"/>
      <c r="E382" s="205"/>
      <c r="F382" s="203"/>
      <c r="G382" s="205"/>
      <c r="H382" s="205"/>
      <c r="I382" s="206"/>
      <c r="J382" s="207"/>
      <c r="K382" s="208">
        <f t="shared" si="7"/>
        <v>0</v>
      </c>
      <c r="L382" s="200"/>
    </row>
    <row r="383" spans="1:12" x14ac:dyDescent="0.25">
      <c r="A383" s="203"/>
      <c r="B383" s="203"/>
      <c r="C383" s="204"/>
      <c r="D383" s="204"/>
      <c r="E383" s="205"/>
      <c r="F383" s="203"/>
      <c r="G383" s="205"/>
      <c r="H383" s="205"/>
      <c r="I383" s="206"/>
      <c r="J383" s="207"/>
      <c r="K383" s="208">
        <f t="shared" si="7"/>
        <v>0</v>
      </c>
      <c r="L383" s="200"/>
    </row>
    <row r="384" spans="1:12" x14ac:dyDescent="0.25">
      <c r="A384" s="203"/>
      <c r="B384" s="203"/>
      <c r="C384" s="204"/>
      <c r="D384" s="204"/>
      <c r="E384" s="205"/>
      <c r="F384" s="203"/>
      <c r="G384" s="205"/>
      <c r="H384" s="205"/>
      <c r="I384" s="206"/>
      <c r="J384" s="207"/>
      <c r="K384" s="208">
        <f t="shared" si="7"/>
        <v>0</v>
      </c>
      <c r="L384" s="200"/>
    </row>
    <row r="385" spans="1:12" x14ac:dyDescent="0.25">
      <c r="A385" s="203"/>
      <c r="B385" s="203"/>
      <c r="C385" s="204"/>
      <c r="D385" s="204"/>
      <c r="E385" s="205"/>
      <c r="F385" s="203"/>
      <c r="G385" s="205"/>
      <c r="H385" s="205"/>
      <c r="I385" s="206"/>
      <c r="J385" s="207"/>
      <c r="K385" s="208">
        <f t="shared" si="7"/>
        <v>0</v>
      </c>
      <c r="L385" s="200"/>
    </row>
    <row r="386" spans="1:12" x14ac:dyDescent="0.25">
      <c r="A386" s="203"/>
      <c r="B386" s="203"/>
      <c r="C386" s="204"/>
      <c r="D386" s="204"/>
      <c r="E386" s="205"/>
      <c r="F386" s="203"/>
      <c r="G386" s="205"/>
      <c r="H386" s="205"/>
      <c r="I386" s="206"/>
      <c r="J386" s="207"/>
      <c r="K386" s="208">
        <f t="shared" si="7"/>
        <v>0</v>
      </c>
      <c r="L386" s="200"/>
    </row>
    <row r="387" spans="1:12" x14ac:dyDescent="0.25">
      <c r="A387" s="203"/>
      <c r="B387" s="203"/>
      <c r="C387" s="204"/>
      <c r="D387" s="204"/>
      <c r="E387" s="205"/>
      <c r="F387" s="203"/>
      <c r="G387" s="205"/>
      <c r="H387" s="205"/>
      <c r="I387" s="206"/>
      <c r="J387" s="207"/>
      <c r="K387" s="208">
        <f t="shared" si="7"/>
        <v>0</v>
      </c>
      <c r="L387" s="200"/>
    </row>
    <row r="388" spans="1:12" x14ac:dyDescent="0.25">
      <c r="A388" s="203"/>
      <c r="B388" s="203"/>
      <c r="C388" s="204"/>
      <c r="D388" s="204"/>
      <c r="E388" s="205"/>
      <c r="F388" s="203"/>
      <c r="G388" s="205"/>
      <c r="H388" s="205"/>
      <c r="I388" s="206"/>
      <c r="J388" s="207"/>
      <c r="K388" s="208">
        <f t="shared" si="7"/>
        <v>0</v>
      </c>
      <c r="L388" s="200"/>
    </row>
    <row r="389" spans="1:12" x14ac:dyDescent="0.25">
      <c r="A389" s="203"/>
      <c r="B389" s="203"/>
      <c r="C389" s="204"/>
      <c r="D389" s="204"/>
      <c r="E389" s="205"/>
      <c r="F389" s="203"/>
      <c r="G389" s="205"/>
      <c r="H389" s="205"/>
      <c r="I389" s="206"/>
      <c r="J389" s="207"/>
      <c r="K389" s="208">
        <f t="shared" si="7"/>
        <v>0</v>
      </c>
      <c r="L389" s="200"/>
    </row>
    <row r="390" spans="1:12" x14ac:dyDescent="0.25">
      <c r="A390" s="203"/>
      <c r="B390" s="203"/>
      <c r="C390" s="204"/>
      <c r="D390" s="204"/>
      <c r="E390" s="205"/>
      <c r="F390" s="203"/>
      <c r="G390" s="205"/>
      <c r="H390" s="205"/>
      <c r="I390" s="206"/>
      <c r="J390" s="207"/>
      <c r="K390" s="208">
        <f t="shared" si="7"/>
        <v>0</v>
      </c>
      <c r="L390" s="200"/>
    </row>
    <row r="391" spans="1:12" x14ac:dyDescent="0.25">
      <c r="A391" s="203"/>
      <c r="B391" s="203"/>
      <c r="C391" s="204"/>
      <c r="D391" s="204"/>
      <c r="E391" s="205"/>
      <c r="F391" s="203"/>
      <c r="G391" s="205"/>
      <c r="H391" s="205"/>
      <c r="I391" s="206"/>
      <c r="J391" s="207"/>
      <c r="K391" s="208">
        <f t="shared" si="7"/>
        <v>0</v>
      </c>
      <c r="L391" s="200"/>
    </row>
    <row r="392" spans="1:12" x14ac:dyDescent="0.25">
      <c r="A392" s="203"/>
      <c r="B392" s="203"/>
      <c r="C392" s="204"/>
      <c r="D392" s="204"/>
      <c r="E392" s="205"/>
      <c r="F392" s="203"/>
      <c r="G392" s="205"/>
      <c r="H392" s="205"/>
      <c r="I392" s="206"/>
      <c r="J392" s="207"/>
      <c r="K392" s="208">
        <f t="shared" si="7"/>
        <v>0</v>
      </c>
      <c r="L392" s="200"/>
    </row>
    <row r="393" spans="1:12" x14ac:dyDescent="0.25">
      <c r="A393" s="203"/>
      <c r="B393" s="203"/>
      <c r="C393" s="204"/>
      <c r="D393" s="204"/>
      <c r="E393" s="205"/>
      <c r="F393" s="203"/>
      <c r="G393" s="205"/>
      <c r="H393" s="205"/>
      <c r="I393" s="206"/>
      <c r="J393" s="207"/>
      <c r="K393" s="208">
        <f t="shared" si="7"/>
        <v>0</v>
      </c>
      <c r="L393" s="200"/>
    </row>
    <row r="394" spans="1:12" x14ac:dyDescent="0.25">
      <c r="A394" s="203"/>
      <c r="B394" s="203"/>
      <c r="C394" s="204"/>
      <c r="D394" s="204"/>
      <c r="E394" s="205"/>
      <c r="F394" s="203"/>
      <c r="G394" s="205"/>
      <c r="H394" s="205"/>
      <c r="I394" s="206"/>
      <c r="J394" s="207"/>
      <c r="K394" s="208">
        <f t="shared" si="7"/>
        <v>0</v>
      </c>
      <c r="L394" s="200"/>
    </row>
    <row r="395" spans="1:12" x14ac:dyDescent="0.25">
      <c r="A395" s="203"/>
      <c r="B395" s="203"/>
      <c r="C395" s="204"/>
      <c r="D395" s="204"/>
      <c r="E395" s="205"/>
      <c r="F395" s="203"/>
      <c r="G395" s="205"/>
      <c r="H395" s="205"/>
      <c r="I395" s="206"/>
      <c r="J395" s="207"/>
      <c r="K395" s="208">
        <f t="shared" si="7"/>
        <v>0</v>
      </c>
      <c r="L395" s="200"/>
    </row>
    <row r="396" spans="1:12" x14ac:dyDescent="0.25">
      <c r="A396" s="203"/>
      <c r="B396" s="203"/>
      <c r="C396" s="204"/>
      <c r="D396" s="204"/>
      <c r="E396" s="205"/>
      <c r="F396" s="203"/>
      <c r="G396" s="205"/>
      <c r="H396" s="205"/>
      <c r="I396" s="206"/>
      <c r="J396" s="207"/>
      <c r="K396" s="208">
        <f t="shared" si="7"/>
        <v>0</v>
      </c>
      <c r="L396" s="200"/>
    </row>
    <row r="397" spans="1:12" x14ac:dyDescent="0.25">
      <c r="A397" s="203"/>
      <c r="B397" s="203"/>
      <c r="C397" s="204"/>
      <c r="D397" s="204"/>
      <c r="E397" s="205"/>
      <c r="F397" s="203"/>
      <c r="G397" s="205"/>
      <c r="H397" s="205"/>
      <c r="I397" s="206"/>
      <c r="J397" s="207"/>
      <c r="K397" s="208">
        <f t="shared" si="7"/>
        <v>0</v>
      </c>
      <c r="L397" s="200"/>
    </row>
    <row r="398" spans="1:12" x14ac:dyDescent="0.25">
      <c r="A398" s="203"/>
      <c r="B398" s="203"/>
      <c r="C398" s="204"/>
      <c r="D398" s="204"/>
      <c r="E398" s="205"/>
      <c r="F398" s="203"/>
      <c r="G398" s="205"/>
      <c r="H398" s="205"/>
      <c r="I398" s="206"/>
      <c r="J398" s="207"/>
      <c r="K398" s="208">
        <f t="shared" si="7"/>
        <v>0</v>
      </c>
      <c r="L398" s="200"/>
    </row>
    <row r="399" spans="1:12" x14ac:dyDescent="0.25">
      <c r="A399" s="203"/>
      <c r="B399" s="203"/>
      <c r="C399" s="204"/>
      <c r="D399" s="204"/>
      <c r="E399" s="205"/>
      <c r="F399" s="203"/>
      <c r="G399" s="205"/>
      <c r="H399" s="205"/>
      <c r="I399" s="206"/>
      <c r="J399" s="207"/>
      <c r="K399" s="208">
        <f t="shared" si="7"/>
        <v>0</v>
      </c>
      <c r="L399" s="200"/>
    </row>
    <row r="400" spans="1:12" x14ac:dyDescent="0.25">
      <c r="A400" s="76"/>
      <c r="B400" s="76"/>
      <c r="C400" s="77"/>
      <c r="D400" s="78"/>
      <c r="E400" s="79"/>
      <c r="F400" s="80"/>
      <c r="G400" s="81"/>
      <c r="H400" s="81"/>
      <c r="I400" s="82"/>
      <c r="J400" s="83"/>
      <c r="K400" s="84">
        <f t="shared" si="7"/>
        <v>0</v>
      </c>
    </row>
    <row r="401" spans="1:11" x14ac:dyDescent="0.25">
      <c r="A401" s="85"/>
      <c r="B401" s="85"/>
      <c r="C401" s="86"/>
      <c r="D401" s="87"/>
      <c r="E401" s="88"/>
      <c r="F401" s="89"/>
      <c r="G401" s="90"/>
      <c r="H401" s="90"/>
      <c r="I401" s="91"/>
      <c r="J401" s="92"/>
      <c r="K401" s="93">
        <f t="shared" si="7"/>
        <v>0</v>
      </c>
    </row>
    <row r="402" spans="1:11" x14ac:dyDescent="0.25">
      <c r="A402" s="85"/>
      <c r="B402" s="85"/>
      <c r="C402" s="86"/>
      <c r="D402" s="87"/>
      <c r="E402" s="88"/>
      <c r="F402" s="89"/>
      <c r="G402" s="90"/>
      <c r="H402" s="90"/>
      <c r="I402" s="91"/>
      <c r="J402" s="92"/>
      <c r="K402" s="93">
        <f t="shared" si="7"/>
        <v>0</v>
      </c>
    </row>
    <row r="403" spans="1:11" x14ac:dyDescent="0.25">
      <c r="A403" s="85"/>
      <c r="B403" s="85"/>
      <c r="C403" s="86"/>
      <c r="D403" s="87"/>
      <c r="E403" s="88"/>
      <c r="F403" s="89"/>
      <c r="G403" s="90"/>
      <c r="H403" s="90"/>
      <c r="I403" s="91"/>
      <c r="J403" s="92"/>
      <c r="K403" s="93">
        <f t="shared" si="7"/>
        <v>0</v>
      </c>
    </row>
    <row r="404" spans="1:11" x14ac:dyDescent="0.25">
      <c r="A404" s="85"/>
      <c r="B404" s="85"/>
      <c r="C404" s="86"/>
      <c r="D404" s="87"/>
      <c r="E404" s="88"/>
      <c r="F404" s="89"/>
      <c r="G404" s="90"/>
      <c r="H404" s="90"/>
      <c r="I404" s="91"/>
      <c r="J404" s="92"/>
      <c r="K404" s="93">
        <f t="shared" si="7"/>
        <v>0</v>
      </c>
    </row>
    <row r="405" spans="1:11" x14ac:dyDescent="0.25">
      <c r="A405" s="85"/>
      <c r="B405" s="85"/>
      <c r="C405" s="86"/>
      <c r="D405" s="87"/>
      <c r="E405" s="88"/>
      <c r="F405" s="89"/>
      <c r="G405" s="90"/>
      <c r="H405" s="90"/>
      <c r="I405" s="91"/>
      <c r="J405" s="92"/>
      <c r="K405" s="93">
        <f t="shared" si="7"/>
        <v>0</v>
      </c>
    </row>
    <row r="406" spans="1:11" x14ac:dyDescent="0.25">
      <c r="A406" s="85"/>
      <c r="B406" s="85"/>
      <c r="C406" s="86"/>
      <c r="D406" s="87"/>
      <c r="E406" s="88"/>
      <c r="F406" s="89"/>
      <c r="G406" s="90"/>
      <c r="H406" s="90"/>
      <c r="I406" s="91"/>
      <c r="J406" s="92"/>
      <c r="K406" s="93">
        <f t="shared" si="7"/>
        <v>0</v>
      </c>
    </row>
    <row r="407" spans="1:11" x14ac:dyDescent="0.25">
      <c r="A407" s="85"/>
      <c r="B407" s="85"/>
      <c r="C407" s="86"/>
      <c r="D407" s="87"/>
      <c r="E407" s="88"/>
      <c r="F407" s="89"/>
      <c r="G407" s="90"/>
      <c r="H407" s="90"/>
      <c r="I407" s="91"/>
      <c r="J407" s="92"/>
      <c r="K407" s="93">
        <f t="shared" si="7"/>
        <v>0</v>
      </c>
    </row>
    <row r="408" spans="1:11" x14ac:dyDescent="0.25">
      <c r="A408" s="85"/>
      <c r="B408" s="85"/>
      <c r="C408" s="86"/>
      <c r="D408" s="87"/>
      <c r="E408" s="88"/>
      <c r="F408" s="89"/>
      <c r="G408" s="90"/>
      <c r="H408" s="90"/>
      <c r="I408" s="91"/>
      <c r="J408" s="92"/>
      <c r="K408" s="93">
        <f t="shared" si="7"/>
        <v>0</v>
      </c>
    </row>
    <row r="409" spans="1:11" x14ac:dyDescent="0.25">
      <c r="A409" s="85"/>
      <c r="B409" s="85"/>
      <c r="C409" s="86"/>
      <c r="D409" s="87"/>
      <c r="E409" s="88"/>
      <c r="F409" s="89"/>
      <c r="G409" s="90"/>
      <c r="H409" s="90"/>
      <c r="I409" s="91"/>
      <c r="J409" s="92"/>
      <c r="K409" s="93">
        <f t="shared" si="7"/>
        <v>0</v>
      </c>
    </row>
    <row r="410" spans="1:11" x14ac:dyDescent="0.25">
      <c r="A410" s="85"/>
      <c r="B410" s="85"/>
      <c r="C410" s="86"/>
      <c r="D410" s="87"/>
      <c r="E410" s="88"/>
      <c r="F410" s="89"/>
      <c r="G410" s="90"/>
      <c r="H410" s="90"/>
      <c r="I410" s="91"/>
      <c r="J410" s="92"/>
      <c r="K410" s="93">
        <f t="shared" si="7"/>
        <v>0</v>
      </c>
    </row>
    <row r="411" spans="1:11" x14ac:dyDescent="0.25">
      <c r="A411" s="85"/>
      <c r="B411" s="85"/>
      <c r="C411" s="86"/>
      <c r="D411" s="87"/>
      <c r="E411" s="88"/>
      <c r="F411" s="89"/>
      <c r="G411" s="90"/>
      <c r="H411" s="90"/>
      <c r="I411" s="91"/>
      <c r="J411" s="92"/>
      <c r="K411" s="93">
        <f t="shared" si="7"/>
        <v>0</v>
      </c>
    </row>
    <row r="412" spans="1:11" x14ac:dyDescent="0.25">
      <c r="A412" s="85"/>
      <c r="B412" s="85"/>
      <c r="C412" s="86"/>
      <c r="D412" s="87"/>
      <c r="E412" s="88"/>
      <c r="F412" s="89"/>
      <c r="G412" s="90"/>
      <c r="H412" s="90"/>
      <c r="I412" s="91"/>
      <c r="J412" s="92"/>
      <c r="K412" s="93">
        <f t="shared" si="7"/>
        <v>0</v>
      </c>
    </row>
    <row r="413" spans="1:11" x14ac:dyDescent="0.25">
      <c r="A413" s="85"/>
      <c r="B413" s="85"/>
      <c r="C413" s="86"/>
      <c r="D413" s="87"/>
      <c r="E413" s="88"/>
      <c r="F413" s="89"/>
      <c r="G413" s="90"/>
      <c r="H413" s="90"/>
      <c r="I413" s="91"/>
      <c r="J413" s="92"/>
      <c r="K413" s="93">
        <f t="shared" si="7"/>
        <v>0</v>
      </c>
    </row>
    <row r="414" spans="1:11" x14ac:dyDescent="0.25">
      <c r="A414" s="85"/>
      <c r="B414" s="85"/>
      <c r="C414" s="86"/>
      <c r="D414" s="87"/>
      <c r="E414" s="88"/>
      <c r="F414" s="89"/>
      <c r="G414" s="90"/>
      <c r="H414" s="90"/>
      <c r="I414" s="91"/>
      <c r="J414" s="92"/>
      <c r="K414" s="93">
        <f t="shared" si="7"/>
        <v>0</v>
      </c>
    </row>
    <row r="415" spans="1:11" x14ac:dyDescent="0.25">
      <c r="A415" s="85"/>
      <c r="B415" s="85"/>
      <c r="C415" s="86"/>
      <c r="D415" s="87"/>
      <c r="E415" s="88"/>
      <c r="F415" s="89"/>
      <c r="G415" s="90"/>
      <c r="H415" s="90"/>
      <c r="I415" s="91"/>
      <c r="J415" s="92"/>
      <c r="K415" s="93">
        <f t="shared" si="7"/>
        <v>0</v>
      </c>
    </row>
    <row r="416" spans="1:11" x14ac:dyDescent="0.25">
      <c r="A416" s="85"/>
      <c r="B416" s="85"/>
      <c r="C416" s="86"/>
      <c r="D416" s="87"/>
      <c r="E416" s="88"/>
      <c r="F416" s="89"/>
      <c r="G416" s="90"/>
      <c r="H416" s="90"/>
      <c r="I416" s="91"/>
      <c r="J416" s="92"/>
      <c r="K416" s="93">
        <f t="shared" si="7"/>
        <v>0</v>
      </c>
    </row>
    <row r="417" spans="1:11" x14ac:dyDescent="0.25">
      <c r="A417" s="85"/>
      <c r="B417" s="85"/>
      <c r="C417" s="86"/>
      <c r="D417" s="87"/>
      <c r="E417" s="88"/>
      <c r="F417" s="89"/>
      <c r="G417" s="90"/>
      <c r="H417" s="90"/>
      <c r="I417" s="91"/>
      <c r="J417" s="92"/>
      <c r="K417" s="93">
        <f t="shared" si="7"/>
        <v>0</v>
      </c>
    </row>
    <row r="418" spans="1:11" x14ac:dyDescent="0.25">
      <c r="A418" s="85"/>
      <c r="B418" s="85"/>
      <c r="C418" s="86"/>
      <c r="D418" s="87"/>
      <c r="E418" s="88"/>
      <c r="F418" s="89"/>
      <c r="G418" s="90"/>
      <c r="H418" s="90"/>
      <c r="I418" s="91"/>
      <c r="J418" s="92"/>
      <c r="K418" s="93">
        <f t="shared" ref="K418:K481" si="8">+J418*I418</f>
        <v>0</v>
      </c>
    </row>
    <row r="419" spans="1:11" x14ac:dyDescent="0.25">
      <c r="A419" s="85"/>
      <c r="B419" s="85"/>
      <c r="C419" s="86"/>
      <c r="D419" s="87"/>
      <c r="E419" s="88"/>
      <c r="F419" s="89"/>
      <c r="G419" s="90"/>
      <c r="H419" s="90"/>
      <c r="I419" s="91"/>
      <c r="J419" s="92"/>
      <c r="K419" s="93">
        <f t="shared" si="8"/>
        <v>0</v>
      </c>
    </row>
    <row r="420" spans="1:11" x14ac:dyDescent="0.25">
      <c r="A420" s="85"/>
      <c r="B420" s="85"/>
      <c r="C420" s="86"/>
      <c r="D420" s="87"/>
      <c r="E420" s="88"/>
      <c r="F420" s="89"/>
      <c r="G420" s="90"/>
      <c r="H420" s="90"/>
      <c r="I420" s="91"/>
      <c r="J420" s="92"/>
      <c r="K420" s="93">
        <f t="shared" si="8"/>
        <v>0</v>
      </c>
    </row>
    <row r="421" spans="1:11" x14ac:dyDescent="0.25">
      <c r="A421" s="85"/>
      <c r="B421" s="85"/>
      <c r="C421" s="86"/>
      <c r="D421" s="87"/>
      <c r="E421" s="88"/>
      <c r="F421" s="89"/>
      <c r="G421" s="90"/>
      <c r="H421" s="90"/>
      <c r="I421" s="91"/>
      <c r="J421" s="92"/>
      <c r="K421" s="93">
        <f t="shared" si="8"/>
        <v>0</v>
      </c>
    </row>
    <row r="422" spans="1:11" x14ac:dyDescent="0.25">
      <c r="A422" s="85"/>
      <c r="B422" s="85"/>
      <c r="C422" s="86"/>
      <c r="D422" s="87"/>
      <c r="E422" s="88"/>
      <c r="F422" s="89"/>
      <c r="G422" s="90"/>
      <c r="H422" s="90"/>
      <c r="I422" s="91"/>
      <c r="J422" s="92"/>
      <c r="K422" s="93">
        <f t="shared" si="8"/>
        <v>0</v>
      </c>
    </row>
    <row r="423" spans="1:11" x14ac:dyDescent="0.25">
      <c r="A423" s="85"/>
      <c r="B423" s="85"/>
      <c r="C423" s="86"/>
      <c r="D423" s="87"/>
      <c r="E423" s="88"/>
      <c r="F423" s="89"/>
      <c r="G423" s="90"/>
      <c r="H423" s="90"/>
      <c r="I423" s="91"/>
      <c r="J423" s="92"/>
      <c r="K423" s="93">
        <f t="shared" si="8"/>
        <v>0</v>
      </c>
    </row>
    <row r="424" spans="1:11" x14ac:dyDescent="0.25">
      <c r="A424" s="85"/>
      <c r="B424" s="85"/>
      <c r="C424" s="86"/>
      <c r="D424" s="87"/>
      <c r="E424" s="88"/>
      <c r="F424" s="89"/>
      <c r="G424" s="90"/>
      <c r="H424" s="90"/>
      <c r="I424" s="91"/>
      <c r="J424" s="92"/>
      <c r="K424" s="93">
        <f t="shared" si="8"/>
        <v>0</v>
      </c>
    </row>
    <row r="425" spans="1:11" x14ac:dyDescent="0.25">
      <c r="A425" s="85"/>
      <c r="B425" s="85"/>
      <c r="C425" s="86"/>
      <c r="D425" s="87"/>
      <c r="E425" s="88"/>
      <c r="F425" s="89"/>
      <c r="G425" s="90"/>
      <c r="H425" s="90"/>
      <c r="I425" s="91"/>
      <c r="J425" s="92"/>
      <c r="K425" s="93">
        <f t="shared" si="8"/>
        <v>0</v>
      </c>
    </row>
    <row r="426" spans="1:11" x14ac:dyDescent="0.25">
      <c r="A426" s="85"/>
      <c r="B426" s="85"/>
      <c r="C426" s="86"/>
      <c r="D426" s="87"/>
      <c r="E426" s="88"/>
      <c r="F426" s="89"/>
      <c r="G426" s="90"/>
      <c r="H426" s="90"/>
      <c r="I426" s="91"/>
      <c r="J426" s="92"/>
      <c r="K426" s="93">
        <f t="shared" si="8"/>
        <v>0</v>
      </c>
    </row>
    <row r="427" spans="1:11" x14ac:dyDescent="0.25">
      <c r="A427" s="85"/>
      <c r="B427" s="85"/>
      <c r="C427" s="86"/>
      <c r="D427" s="87"/>
      <c r="E427" s="88"/>
      <c r="F427" s="89"/>
      <c r="G427" s="90"/>
      <c r="H427" s="90"/>
      <c r="I427" s="91"/>
      <c r="J427" s="92"/>
      <c r="K427" s="93">
        <f t="shared" si="8"/>
        <v>0</v>
      </c>
    </row>
    <row r="428" spans="1:11" x14ac:dyDescent="0.25">
      <c r="A428" s="85"/>
      <c r="B428" s="85"/>
      <c r="C428" s="86"/>
      <c r="D428" s="87"/>
      <c r="E428" s="88"/>
      <c r="F428" s="89"/>
      <c r="G428" s="90"/>
      <c r="H428" s="90"/>
      <c r="I428" s="91"/>
      <c r="J428" s="92"/>
      <c r="K428" s="93">
        <f t="shared" si="8"/>
        <v>0</v>
      </c>
    </row>
    <row r="429" spans="1:11" x14ac:dyDescent="0.25">
      <c r="A429" s="85"/>
      <c r="B429" s="85"/>
      <c r="C429" s="86"/>
      <c r="D429" s="87"/>
      <c r="E429" s="88"/>
      <c r="F429" s="89"/>
      <c r="G429" s="90"/>
      <c r="H429" s="90"/>
      <c r="I429" s="91"/>
      <c r="J429" s="92"/>
      <c r="K429" s="93">
        <f t="shared" si="8"/>
        <v>0</v>
      </c>
    </row>
    <row r="430" spans="1:11" x14ac:dyDescent="0.25">
      <c r="A430" s="85"/>
      <c r="B430" s="85"/>
      <c r="C430" s="86"/>
      <c r="D430" s="87"/>
      <c r="E430" s="88"/>
      <c r="F430" s="89"/>
      <c r="G430" s="90"/>
      <c r="H430" s="90"/>
      <c r="I430" s="91"/>
      <c r="J430" s="92"/>
      <c r="K430" s="93">
        <f t="shared" si="8"/>
        <v>0</v>
      </c>
    </row>
    <row r="431" spans="1:11" x14ac:dyDescent="0.25">
      <c r="A431" s="85"/>
      <c r="B431" s="85"/>
      <c r="C431" s="86"/>
      <c r="D431" s="87"/>
      <c r="E431" s="88"/>
      <c r="F431" s="89"/>
      <c r="G431" s="90"/>
      <c r="H431" s="90"/>
      <c r="I431" s="91"/>
      <c r="J431" s="92"/>
      <c r="K431" s="93">
        <f t="shared" si="8"/>
        <v>0</v>
      </c>
    </row>
    <row r="432" spans="1:11" x14ac:dyDescent="0.25">
      <c r="A432" s="85"/>
      <c r="B432" s="85"/>
      <c r="C432" s="86"/>
      <c r="D432" s="87"/>
      <c r="E432" s="88"/>
      <c r="F432" s="89"/>
      <c r="G432" s="90"/>
      <c r="H432" s="90"/>
      <c r="I432" s="91"/>
      <c r="J432" s="92"/>
      <c r="K432" s="93">
        <f t="shared" si="8"/>
        <v>0</v>
      </c>
    </row>
    <row r="433" spans="1:11" x14ac:dyDescent="0.25">
      <c r="A433" s="85"/>
      <c r="B433" s="85"/>
      <c r="C433" s="86"/>
      <c r="D433" s="87"/>
      <c r="E433" s="88"/>
      <c r="F433" s="89"/>
      <c r="G433" s="90"/>
      <c r="H433" s="90"/>
      <c r="I433" s="91"/>
      <c r="J433" s="92"/>
      <c r="K433" s="93">
        <f t="shared" si="8"/>
        <v>0</v>
      </c>
    </row>
    <row r="434" spans="1:11" x14ac:dyDescent="0.25">
      <c r="A434" s="85"/>
      <c r="B434" s="85"/>
      <c r="C434" s="86"/>
      <c r="D434" s="87"/>
      <c r="E434" s="88"/>
      <c r="F434" s="89"/>
      <c r="G434" s="90"/>
      <c r="H434" s="90"/>
      <c r="I434" s="91"/>
      <c r="J434" s="92"/>
      <c r="K434" s="93">
        <f t="shared" si="8"/>
        <v>0</v>
      </c>
    </row>
    <row r="435" spans="1:11" x14ac:dyDescent="0.25">
      <c r="A435" s="85"/>
      <c r="B435" s="85"/>
      <c r="C435" s="86"/>
      <c r="D435" s="87"/>
      <c r="E435" s="88"/>
      <c r="F435" s="89"/>
      <c r="G435" s="90"/>
      <c r="H435" s="90"/>
      <c r="I435" s="91"/>
      <c r="J435" s="92"/>
      <c r="K435" s="93">
        <f t="shared" si="8"/>
        <v>0</v>
      </c>
    </row>
    <row r="436" spans="1:11" x14ac:dyDescent="0.25">
      <c r="A436" s="85"/>
      <c r="B436" s="85"/>
      <c r="C436" s="86"/>
      <c r="D436" s="87"/>
      <c r="E436" s="88"/>
      <c r="F436" s="89"/>
      <c r="G436" s="90"/>
      <c r="H436" s="90"/>
      <c r="I436" s="91"/>
      <c r="J436" s="92"/>
      <c r="K436" s="93">
        <f t="shared" si="8"/>
        <v>0</v>
      </c>
    </row>
    <row r="437" spans="1:11" x14ac:dyDescent="0.25">
      <c r="A437" s="85"/>
      <c r="B437" s="85"/>
      <c r="C437" s="86"/>
      <c r="D437" s="87"/>
      <c r="E437" s="88"/>
      <c r="F437" s="89"/>
      <c r="G437" s="90"/>
      <c r="H437" s="90"/>
      <c r="I437" s="91"/>
      <c r="J437" s="92"/>
      <c r="K437" s="93">
        <f t="shared" si="8"/>
        <v>0</v>
      </c>
    </row>
    <row r="438" spans="1:11" x14ac:dyDescent="0.25">
      <c r="A438" s="85"/>
      <c r="B438" s="85"/>
      <c r="C438" s="86"/>
      <c r="D438" s="87"/>
      <c r="E438" s="88"/>
      <c r="F438" s="89"/>
      <c r="G438" s="90"/>
      <c r="H438" s="90"/>
      <c r="I438" s="91"/>
      <c r="J438" s="92"/>
      <c r="K438" s="93">
        <f t="shared" si="8"/>
        <v>0</v>
      </c>
    </row>
    <row r="439" spans="1:11" x14ac:dyDescent="0.25">
      <c r="A439" s="85"/>
      <c r="B439" s="85"/>
      <c r="C439" s="86"/>
      <c r="D439" s="87"/>
      <c r="E439" s="88"/>
      <c r="F439" s="89"/>
      <c r="G439" s="90"/>
      <c r="H439" s="90"/>
      <c r="I439" s="91"/>
      <c r="J439" s="92"/>
      <c r="K439" s="93">
        <f t="shared" si="8"/>
        <v>0</v>
      </c>
    </row>
    <row r="440" spans="1:11" x14ac:dyDescent="0.25">
      <c r="A440" s="85"/>
      <c r="B440" s="85"/>
      <c r="C440" s="86"/>
      <c r="D440" s="87"/>
      <c r="E440" s="88"/>
      <c r="F440" s="89"/>
      <c r="G440" s="90"/>
      <c r="H440" s="90"/>
      <c r="I440" s="91"/>
      <c r="J440" s="92"/>
      <c r="K440" s="93">
        <f t="shared" si="8"/>
        <v>0</v>
      </c>
    </row>
    <row r="441" spans="1:11" x14ac:dyDescent="0.25">
      <c r="A441" s="85"/>
      <c r="B441" s="85"/>
      <c r="C441" s="86"/>
      <c r="D441" s="87"/>
      <c r="E441" s="88"/>
      <c r="F441" s="89"/>
      <c r="G441" s="90"/>
      <c r="H441" s="90"/>
      <c r="I441" s="91"/>
      <c r="J441" s="92"/>
      <c r="K441" s="93">
        <f t="shared" si="8"/>
        <v>0</v>
      </c>
    </row>
    <row r="442" spans="1:11" x14ac:dyDescent="0.25">
      <c r="A442" s="85"/>
      <c r="B442" s="85"/>
      <c r="C442" s="86"/>
      <c r="D442" s="87"/>
      <c r="E442" s="88"/>
      <c r="F442" s="89"/>
      <c r="G442" s="90"/>
      <c r="H442" s="90"/>
      <c r="I442" s="91"/>
      <c r="J442" s="92"/>
      <c r="K442" s="93">
        <f t="shared" si="8"/>
        <v>0</v>
      </c>
    </row>
    <row r="443" spans="1:11" x14ac:dyDescent="0.25">
      <c r="A443" s="85"/>
      <c r="B443" s="85"/>
      <c r="C443" s="86"/>
      <c r="D443" s="87"/>
      <c r="E443" s="88"/>
      <c r="F443" s="89"/>
      <c r="G443" s="90"/>
      <c r="H443" s="90"/>
      <c r="I443" s="91"/>
      <c r="J443" s="92"/>
      <c r="K443" s="93">
        <f t="shared" si="8"/>
        <v>0</v>
      </c>
    </row>
    <row r="444" spans="1:11" x14ac:dyDescent="0.25">
      <c r="A444" s="85"/>
      <c r="B444" s="85"/>
      <c r="C444" s="86"/>
      <c r="D444" s="87"/>
      <c r="E444" s="88"/>
      <c r="F444" s="89"/>
      <c r="G444" s="90"/>
      <c r="H444" s="90"/>
      <c r="I444" s="91"/>
      <c r="J444" s="92"/>
      <c r="K444" s="93">
        <f t="shared" si="8"/>
        <v>0</v>
      </c>
    </row>
    <row r="445" spans="1:11" x14ac:dyDescent="0.25">
      <c r="A445" s="85"/>
      <c r="B445" s="85"/>
      <c r="C445" s="86"/>
      <c r="D445" s="87"/>
      <c r="E445" s="88"/>
      <c r="F445" s="89"/>
      <c r="G445" s="90"/>
      <c r="H445" s="90"/>
      <c r="I445" s="91"/>
      <c r="J445" s="92"/>
      <c r="K445" s="93">
        <f t="shared" si="8"/>
        <v>0</v>
      </c>
    </row>
    <row r="446" spans="1:11" x14ac:dyDescent="0.25">
      <c r="A446" s="85"/>
      <c r="B446" s="85"/>
      <c r="C446" s="86"/>
      <c r="D446" s="87"/>
      <c r="E446" s="88"/>
      <c r="F446" s="89"/>
      <c r="G446" s="90"/>
      <c r="H446" s="90"/>
      <c r="I446" s="91"/>
      <c r="J446" s="92"/>
      <c r="K446" s="93">
        <f t="shared" si="8"/>
        <v>0</v>
      </c>
    </row>
    <row r="447" spans="1:11" x14ac:dyDescent="0.25">
      <c r="A447" s="85"/>
      <c r="B447" s="85"/>
      <c r="C447" s="86"/>
      <c r="D447" s="87"/>
      <c r="E447" s="88"/>
      <c r="F447" s="89"/>
      <c r="G447" s="90"/>
      <c r="H447" s="90"/>
      <c r="I447" s="91"/>
      <c r="J447" s="92"/>
      <c r="K447" s="93">
        <f t="shared" si="8"/>
        <v>0</v>
      </c>
    </row>
    <row r="448" spans="1:11" x14ac:dyDescent="0.25">
      <c r="A448" s="85"/>
      <c r="B448" s="85"/>
      <c r="C448" s="86"/>
      <c r="D448" s="87"/>
      <c r="E448" s="88"/>
      <c r="F448" s="89"/>
      <c r="G448" s="90"/>
      <c r="H448" s="90"/>
      <c r="I448" s="91"/>
      <c r="J448" s="92"/>
      <c r="K448" s="93">
        <f t="shared" si="8"/>
        <v>0</v>
      </c>
    </row>
    <row r="449" spans="1:11" x14ac:dyDescent="0.25">
      <c r="A449" s="85"/>
      <c r="B449" s="85"/>
      <c r="C449" s="86"/>
      <c r="D449" s="87"/>
      <c r="E449" s="88"/>
      <c r="F449" s="89"/>
      <c r="G449" s="90"/>
      <c r="H449" s="90"/>
      <c r="I449" s="91"/>
      <c r="J449" s="92"/>
      <c r="K449" s="93">
        <f t="shared" si="8"/>
        <v>0</v>
      </c>
    </row>
    <row r="450" spans="1:11" x14ac:dyDescent="0.25">
      <c r="A450" s="85"/>
      <c r="B450" s="85"/>
      <c r="C450" s="86"/>
      <c r="D450" s="87"/>
      <c r="E450" s="88"/>
      <c r="F450" s="89"/>
      <c r="G450" s="90"/>
      <c r="H450" s="90"/>
      <c r="I450" s="91"/>
      <c r="J450" s="92"/>
      <c r="K450" s="93">
        <f t="shared" si="8"/>
        <v>0</v>
      </c>
    </row>
    <row r="451" spans="1:11" x14ac:dyDescent="0.25">
      <c r="A451" s="85"/>
      <c r="B451" s="85"/>
      <c r="C451" s="86"/>
      <c r="D451" s="87"/>
      <c r="E451" s="88"/>
      <c r="F451" s="89"/>
      <c r="G451" s="90"/>
      <c r="H451" s="90"/>
      <c r="I451" s="91"/>
      <c r="J451" s="92"/>
      <c r="K451" s="93">
        <f t="shared" si="8"/>
        <v>0</v>
      </c>
    </row>
    <row r="452" spans="1:11" x14ac:dyDescent="0.25">
      <c r="A452" s="85"/>
      <c r="B452" s="85"/>
      <c r="C452" s="86"/>
      <c r="D452" s="87"/>
      <c r="E452" s="88"/>
      <c r="F452" s="89"/>
      <c r="G452" s="90"/>
      <c r="H452" s="90"/>
      <c r="I452" s="91"/>
      <c r="J452" s="92"/>
      <c r="K452" s="93">
        <f t="shared" si="8"/>
        <v>0</v>
      </c>
    </row>
    <row r="453" spans="1:11" x14ac:dyDescent="0.25">
      <c r="A453" s="85"/>
      <c r="B453" s="85"/>
      <c r="C453" s="86"/>
      <c r="D453" s="87"/>
      <c r="E453" s="88"/>
      <c r="F453" s="89"/>
      <c r="G453" s="90"/>
      <c r="H453" s="90"/>
      <c r="I453" s="91"/>
      <c r="J453" s="92"/>
      <c r="K453" s="93">
        <f t="shared" si="8"/>
        <v>0</v>
      </c>
    </row>
    <row r="454" spans="1:11" x14ac:dyDescent="0.25">
      <c r="A454" s="85"/>
      <c r="B454" s="85"/>
      <c r="C454" s="86"/>
      <c r="D454" s="87"/>
      <c r="E454" s="88"/>
      <c r="F454" s="89"/>
      <c r="G454" s="90"/>
      <c r="H454" s="90"/>
      <c r="I454" s="91"/>
      <c r="J454" s="92"/>
      <c r="K454" s="93">
        <f t="shared" si="8"/>
        <v>0</v>
      </c>
    </row>
    <row r="455" spans="1:11" x14ac:dyDescent="0.25">
      <c r="A455" s="85"/>
      <c r="B455" s="85"/>
      <c r="C455" s="86"/>
      <c r="D455" s="87"/>
      <c r="E455" s="88"/>
      <c r="F455" s="89"/>
      <c r="G455" s="90"/>
      <c r="H455" s="90"/>
      <c r="I455" s="91"/>
      <c r="J455" s="92"/>
      <c r="K455" s="93">
        <f t="shared" si="8"/>
        <v>0</v>
      </c>
    </row>
    <row r="456" spans="1:11" x14ac:dyDescent="0.25">
      <c r="A456" s="85"/>
      <c r="B456" s="85"/>
      <c r="C456" s="86"/>
      <c r="D456" s="87"/>
      <c r="E456" s="88"/>
      <c r="F456" s="89"/>
      <c r="G456" s="90"/>
      <c r="H456" s="90"/>
      <c r="I456" s="91"/>
      <c r="J456" s="92"/>
      <c r="K456" s="93">
        <f t="shared" si="8"/>
        <v>0</v>
      </c>
    </row>
    <row r="457" spans="1:11" x14ac:dyDescent="0.25">
      <c r="A457" s="85"/>
      <c r="B457" s="85"/>
      <c r="C457" s="86"/>
      <c r="D457" s="87"/>
      <c r="E457" s="88"/>
      <c r="F457" s="89"/>
      <c r="G457" s="90"/>
      <c r="H457" s="90"/>
      <c r="I457" s="91"/>
      <c r="J457" s="92"/>
      <c r="K457" s="93">
        <f t="shared" si="8"/>
        <v>0</v>
      </c>
    </row>
    <row r="458" spans="1:11" x14ac:dyDescent="0.25">
      <c r="A458" s="85"/>
      <c r="B458" s="85"/>
      <c r="C458" s="86"/>
      <c r="D458" s="87"/>
      <c r="E458" s="88"/>
      <c r="F458" s="89"/>
      <c r="G458" s="90"/>
      <c r="H458" s="90"/>
      <c r="I458" s="91"/>
      <c r="J458" s="92"/>
      <c r="K458" s="93">
        <f t="shared" si="8"/>
        <v>0</v>
      </c>
    </row>
    <row r="459" spans="1:11" x14ac:dyDescent="0.25">
      <c r="A459" s="85"/>
      <c r="B459" s="85"/>
      <c r="C459" s="86"/>
      <c r="D459" s="87"/>
      <c r="E459" s="88"/>
      <c r="F459" s="89"/>
      <c r="G459" s="90"/>
      <c r="H459" s="90"/>
      <c r="I459" s="91"/>
      <c r="J459" s="92"/>
      <c r="K459" s="93">
        <f t="shared" si="8"/>
        <v>0</v>
      </c>
    </row>
    <row r="460" spans="1:11" x14ac:dyDescent="0.25">
      <c r="A460" s="85"/>
      <c r="B460" s="85"/>
      <c r="C460" s="86"/>
      <c r="D460" s="87"/>
      <c r="E460" s="88"/>
      <c r="F460" s="89"/>
      <c r="G460" s="90"/>
      <c r="H460" s="90"/>
      <c r="I460" s="91"/>
      <c r="J460" s="92"/>
      <c r="K460" s="93">
        <f t="shared" si="8"/>
        <v>0</v>
      </c>
    </row>
    <row r="461" spans="1:11" x14ac:dyDescent="0.25">
      <c r="A461" s="85"/>
      <c r="B461" s="85"/>
      <c r="C461" s="86"/>
      <c r="D461" s="87"/>
      <c r="E461" s="88"/>
      <c r="F461" s="89"/>
      <c r="G461" s="90"/>
      <c r="H461" s="90"/>
      <c r="I461" s="91"/>
      <c r="J461" s="92"/>
      <c r="K461" s="93">
        <f t="shared" si="8"/>
        <v>0</v>
      </c>
    </row>
    <row r="462" spans="1:11" x14ac:dyDescent="0.25">
      <c r="A462" s="85"/>
      <c r="B462" s="85"/>
      <c r="C462" s="86"/>
      <c r="D462" s="87"/>
      <c r="E462" s="88"/>
      <c r="F462" s="89"/>
      <c r="G462" s="90"/>
      <c r="H462" s="90"/>
      <c r="I462" s="91"/>
      <c r="J462" s="92"/>
      <c r="K462" s="93">
        <f t="shared" si="8"/>
        <v>0</v>
      </c>
    </row>
    <row r="463" spans="1:11" x14ac:dyDescent="0.25">
      <c r="A463" s="85"/>
      <c r="B463" s="85"/>
      <c r="C463" s="86"/>
      <c r="D463" s="87"/>
      <c r="E463" s="88"/>
      <c r="F463" s="89"/>
      <c r="G463" s="90"/>
      <c r="H463" s="90"/>
      <c r="I463" s="91"/>
      <c r="J463" s="92"/>
      <c r="K463" s="93">
        <f t="shared" si="8"/>
        <v>0</v>
      </c>
    </row>
    <row r="464" spans="1:11" x14ac:dyDescent="0.25">
      <c r="A464" s="85"/>
      <c r="B464" s="85"/>
      <c r="C464" s="86"/>
      <c r="D464" s="87"/>
      <c r="E464" s="88"/>
      <c r="F464" s="89"/>
      <c r="G464" s="90"/>
      <c r="H464" s="90"/>
      <c r="I464" s="91"/>
      <c r="J464" s="92"/>
      <c r="K464" s="93">
        <f t="shared" si="8"/>
        <v>0</v>
      </c>
    </row>
    <row r="465" spans="1:11" x14ac:dyDescent="0.25">
      <c r="A465" s="85"/>
      <c r="B465" s="85"/>
      <c r="C465" s="86"/>
      <c r="D465" s="87"/>
      <c r="E465" s="88"/>
      <c r="F465" s="89"/>
      <c r="G465" s="90"/>
      <c r="H465" s="90"/>
      <c r="I465" s="91"/>
      <c r="J465" s="92"/>
      <c r="K465" s="93">
        <f t="shared" si="8"/>
        <v>0</v>
      </c>
    </row>
    <row r="466" spans="1:11" x14ac:dyDescent="0.25">
      <c r="A466" s="85"/>
      <c r="B466" s="85"/>
      <c r="C466" s="86"/>
      <c r="D466" s="87"/>
      <c r="E466" s="88"/>
      <c r="F466" s="89"/>
      <c r="G466" s="90"/>
      <c r="H466" s="90"/>
      <c r="I466" s="91"/>
      <c r="J466" s="92"/>
      <c r="K466" s="93">
        <f t="shared" si="8"/>
        <v>0</v>
      </c>
    </row>
    <row r="467" spans="1:11" x14ac:dyDescent="0.25">
      <c r="A467" s="85"/>
      <c r="B467" s="85"/>
      <c r="C467" s="86"/>
      <c r="D467" s="87"/>
      <c r="E467" s="88"/>
      <c r="F467" s="89"/>
      <c r="G467" s="90"/>
      <c r="H467" s="90"/>
      <c r="I467" s="91"/>
      <c r="J467" s="92"/>
      <c r="K467" s="93">
        <f t="shared" si="8"/>
        <v>0</v>
      </c>
    </row>
    <row r="468" spans="1:11" x14ac:dyDescent="0.25">
      <c r="A468" s="85"/>
      <c r="B468" s="85"/>
      <c r="C468" s="86"/>
      <c r="D468" s="87"/>
      <c r="E468" s="88"/>
      <c r="F468" s="89"/>
      <c r="G468" s="90"/>
      <c r="H468" s="90"/>
      <c r="I468" s="91"/>
      <c r="J468" s="92"/>
      <c r="K468" s="93">
        <f t="shared" si="8"/>
        <v>0</v>
      </c>
    </row>
    <row r="469" spans="1:11" x14ac:dyDescent="0.25">
      <c r="A469" s="85"/>
      <c r="B469" s="85"/>
      <c r="C469" s="86"/>
      <c r="D469" s="87"/>
      <c r="E469" s="88"/>
      <c r="F469" s="89"/>
      <c r="G469" s="90"/>
      <c r="H469" s="90"/>
      <c r="I469" s="91"/>
      <c r="J469" s="92"/>
      <c r="K469" s="93">
        <f t="shared" si="8"/>
        <v>0</v>
      </c>
    </row>
    <row r="470" spans="1:11" x14ac:dyDescent="0.25">
      <c r="A470" s="85"/>
      <c r="B470" s="85"/>
      <c r="C470" s="86"/>
      <c r="D470" s="87"/>
      <c r="E470" s="88"/>
      <c r="F470" s="89"/>
      <c r="G470" s="90"/>
      <c r="H470" s="90"/>
      <c r="I470" s="91"/>
      <c r="J470" s="92"/>
      <c r="K470" s="93">
        <f t="shared" si="8"/>
        <v>0</v>
      </c>
    </row>
    <row r="471" spans="1:11" x14ac:dyDescent="0.25">
      <c r="A471" s="85"/>
      <c r="B471" s="85"/>
      <c r="C471" s="86"/>
      <c r="D471" s="87"/>
      <c r="E471" s="88"/>
      <c r="F471" s="89"/>
      <c r="G471" s="90"/>
      <c r="H471" s="90"/>
      <c r="I471" s="91"/>
      <c r="J471" s="92"/>
      <c r="K471" s="93">
        <f t="shared" si="8"/>
        <v>0</v>
      </c>
    </row>
    <row r="472" spans="1:11" x14ac:dyDescent="0.25">
      <c r="A472" s="85"/>
      <c r="B472" s="85"/>
      <c r="C472" s="86"/>
      <c r="D472" s="87"/>
      <c r="E472" s="88"/>
      <c r="F472" s="89"/>
      <c r="G472" s="90"/>
      <c r="H472" s="90"/>
      <c r="I472" s="91"/>
      <c r="J472" s="92"/>
      <c r="K472" s="93">
        <f t="shared" si="8"/>
        <v>0</v>
      </c>
    </row>
    <row r="473" spans="1:11" x14ac:dyDescent="0.25">
      <c r="A473" s="85"/>
      <c r="B473" s="85"/>
      <c r="C473" s="86"/>
      <c r="D473" s="87"/>
      <c r="E473" s="88"/>
      <c r="F473" s="89"/>
      <c r="G473" s="90"/>
      <c r="H473" s="90"/>
      <c r="I473" s="91"/>
      <c r="J473" s="92"/>
      <c r="K473" s="93">
        <f t="shared" si="8"/>
        <v>0</v>
      </c>
    </row>
    <row r="474" spans="1:11" x14ac:dyDescent="0.25">
      <c r="A474" s="85"/>
      <c r="B474" s="85"/>
      <c r="C474" s="86"/>
      <c r="D474" s="87"/>
      <c r="E474" s="88"/>
      <c r="F474" s="89"/>
      <c r="G474" s="90"/>
      <c r="H474" s="90"/>
      <c r="I474" s="91"/>
      <c r="J474" s="92"/>
      <c r="K474" s="93">
        <f t="shared" si="8"/>
        <v>0</v>
      </c>
    </row>
    <row r="475" spans="1:11" x14ac:dyDescent="0.25">
      <c r="A475" s="85"/>
      <c r="B475" s="85"/>
      <c r="C475" s="86"/>
      <c r="D475" s="87"/>
      <c r="E475" s="88"/>
      <c r="F475" s="89"/>
      <c r="G475" s="90"/>
      <c r="H475" s="90"/>
      <c r="I475" s="91"/>
      <c r="J475" s="92"/>
      <c r="K475" s="93">
        <f t="shared" si="8"/>
        <v>0</v>
      </c>
    </row>
    <row r="476" spans="1:11" x14ac:dyDescent="0.25">
      <c r="A476" s="85"/>
      <c r="B476" s="85"/>
      <c r="C476" s="86"/>
      <c r="D476" s="87"/>
      <c r="E476" s="88"/>
      <c r="F476" s="89"/>
      <c r="G476" s="90"/>
      <c r="H476" s="90"/>
      <c r="I476" s="91"/>
      <c r="J476" s="92"/>
      <c r="K476" s="93">
        <f t="shared" si="8"/>
        <v>0</v>
      </c>
    </row>
    <row r="477" spans="1:11" x14ac:dyDescent="0.25">
      <c r="A477" s="85"/>
      <c r="B477" s="85"/>
      <c r="C477" s="86"/>
      <c r="D477" s="87"/>
      <c r="E477" s="88"/>
      <c r="F477" s="89"/>
      <c r="G477" s="90"/>
      <c r="H477" s="90"/>
      <c r="I477" s="91"/>
      <c r="J477" s="92"/>
      <c r="K477" s="93">
        <f t="shared" si="8"/>
        <v>0</v>
      </c>
    </row>
    <row r="478" spans="1:11" x14ac:dyDescent="0.25">
      <c r="A478" s="85"/>
      <c r="B478" s="85"/>
      <c r="C478" s="86"/>
      <c r="D478" s="87"/>
      <c r="E478" s="88"/>
      <c r="F478" s="89"/>
      <c r="G478" s="90"/>
      <c r="H478" s="90"/>
      <c r="I478" s="91"/>
      <c r="J478" s="92"/>
      <c r="K478" s="93">
        <f t="shared" si="8"/>
        <v>0</v>
      </c>
    </row>
    <row r="479" spans="1:11" x14ac:dyDescent="0.25">
      <c r="A479" s="85"/>
      <c r="B479" s="85"/>
      <c r="C479" s="86"/>
      <c r="D479" s="87"/>
      <c r="E479" s="88"/>
      <c r="F479" s="89"/>
      <c r="G479" s="90"/>
      <c r="H479" s="90"/>
      <c r="I479" s="91"/>
      <c r="J479" s="92"/>
      <c r="K479" s="93">
        <f t="shared" si="8"/>
        <v>0</v>
      </c>
    </row>
    <row r="480" spans="1:11" x14ac:dyDescent="0.25">
      <c r="A480" s="85"/>
      <c r="B480" s="85"/>
      <c r="C480" s="86"/>
      <c r="D480" s="87"/>
      <c r="E480" s="88"/>
      <c r="F480" s="89"/>
      <c r="G480" s="90"/>
      <c r="H480" s="90"/>
      <c r="I480" s="91"/>
      <c r="J480" s="92"/>
      <c r="K480" s="93">
        <f t="shared" si="8"/>
        <v>0</v>
      </c>
    </row>
    <row r="481" spans="1:11" x14ac:dyDescent="0.25">
      <c r="A481" s="85"/>
      <c r="B481" s="85"/>
      <c r="C481" s="86"/>
      <c r="D481" s="87"/>
      <c r="E481" s="88"/>
      <c r="F481" s="89"/>
      <c r="G481" s="90"/>
      <c r="H481" s="90"/>
      <c r="I481" s="91"/>
      <c r="J481" s="92"/>
      <c r="K481" s="93">
        <f t="shared" si="8"/>
        <v>0</v>
      </c>
    </row>
    <row r="482" spans="1:11" x14ac:dyDescent="0.25">
      <c r="A482" s="85"/>
      <c r="B482" s="85"/>
      <c r="C482" s="86"/>
      <c r="D482" s="87"/>
      <c r="E482" s="88"/>
      <c r="F482" s="89"/>
      <c r="G482" s="90"/>
      <c r="H482" s="90"/>
      <c r="I482" s="91"/>
      <c r="J482" s="92"/>
      <c r="K482" s="93">
        <f t="shared" ref="K482:K545" si="9">+J482*I482</f>
        <v>0</v>
      </c>
    </row>
    <row r="483" spans="1:11" x14ac:dyDescent="0.25">
      <c r="A483" s="85"/>
      <c r="B483" s="85"/>
      <c r="C483" s="86"/>
      <c r="D483" s="87"/>
      <c r="E483" s="88"/>
      <c r="F483" s="89"/>
      <c r="G483" s="90"/>
      <c r="H483" s="90"/>
      <c r="I483" s="91"/>
      <c r="J483" s="92"/>
      <c r="K483" s="93">
        <f t="shared" si="9"/>
        <v>0</v>
      </c>
    </row>
    <row r="484" spans="1:11" x14ac:dyDescent="0.25">
      <c r="A484" s="85"/>
      <c r="B484" s="85"/>
      <c r="C484" s="86"/>
      <c r="D484" s="87"/>
      <c r="E484" s="88"/>
      <c r="F484" s="89"/>
      <c r="G484" s="90"/>
      <c r="H484" s="90"/>
      <c r="I484" s="91"/>
      <c r="J484" s="92"/>
      <c r="K484" s="93">
        <f t="shared" si="9"/>
        <v>0</v>
      </c>
    </row>
    <row r="485" spans="1:11" x14ac:dyDescent="0.25">
      <c r="A485" s="85"/>
      <c r="B485" s="85"/>
      <c r="C485" s="86"/>
      <c r="D485" s="87"/>
      <c r="E485" s="88"/>
      <c r="F485" s="89"/>
      <c r="G485" s="90"/>
      <c r="H485" s="90"/>
      <c r="I485" s="91"/>
      <c r="J485" s="92"/>
      <c r="K485" s="93">
        <f t="shared" si="9"/>
        <v>0</v>
      </c>
    </row>
    <row r="486" spans="1:11" x14ac:dyDescent="0.25">
      <c r="A486" s="85"/>
      <c r="B486" s="85"/>
      <c r="C486" s="86"/>
      <c r="D486" s="87"/>
      <c r="E486" s="88"/>
      <c r="F486" s="89"/>
      <c r="G486" s="90"/>
      <c r="H486" s="90"/>
      <c r="I486" s="91"/>
      <c r="J486" s="92"/>
      <c r="K486" s="93">
        <f t="shared" si="9"/>
        <v>0</v>
      </c>
    </row>
    <row r="487" spans="1:11" x14ac:dyDescent="0.25">
      <c r="A487" s="85"/>
      <c r="B487" s="85"/>
      <c r="C487" s="86"/>
      <c r="D487" s="87"/>
      <c r="E487" s="88"/>
      <c r="F487" s="89"/>
      <c r="G487" s="90"/>
      <c r="H487" s="90"/>
      <c r="I487" s="91"/>
      <c r="J487" s="92"/>
      <c r="K487" s="93">
        <f t="shared" si="9"/>
        <v>0</v>
      </c>
    </row>
    <row r="488" spans="1:11" x14ac:dyDescent="0.25">
      <c r="A488" s="85"/>
      <c r="B488" s="85"/>
      <c r="C488" s="86"/>
      <c r="D488" s="87"/>
      <c r="E488" s="88"/>
      <c r="F488" s="89"/>
      <c r="G488" s="90"/>
      <c r="H488" s="90"/>
      <c r="I488" s="91"/>
      <c r="J488" s="92"/>
      <c r="K488" s="93">
        <f t="shared" si="9"/>
        <v>0</v>
      </c>
    </row>
    <row r="489" spans="1:11" x14ac:dyDescent="0.25">
      <c r="A489" s="85"/>
      <c r="B489" s="85"/>
      <c r="C489" s="86"/>
      <c r="D489" s="87"/>
      <c r="E489" s="88"/>
      <c r="F489" s="89"/>
      <c r="G489" s="90"/>
      <c r="H489" s="90"/>
      <c r="I489" s="91"/>
      <c r="J489" s="92"/>
      <c r="K489" s="93">
        <f t="shared" si="9"/>
        <v>0</v>
      </c>
    </row>
    <row r="490" spans="1:11" x14ac:dyDescent="0.25">
      <c r="A490" s="85"/>
      <c r="B490" s="85"/>
      <c r="C490" s="86"/>
      <c r="D490" s="87"/>
      <c r="E490" s="88"/>
      <c r="F490" s="89"/>
      <c r="G490" s="90"/>
      <c r="H490" s="90"/>
      <c r="I490" s="91"/>
      <c r="J490" s="92"/>
      <c r="K490" s="93">
        <f t="shared" si="9"/>
        <v>0</v>
      </c>
    </row>
    <row r="491" spans="1:11" x14ac:dyDescent="0.25">
      <c r="A491" s="85"/>
      <c r="B491" s="85"/>
      <c r="C491" s="86"/>
      <c r="D491" s="87"/>
      <c r="E491" s="88"/>
      <c r="F491" s="89"/>
      <c r="G491" s="90"/>
      <c r="H491" s="90"/>
      <c r="I491" s="91"/>
      <c r="J491" s="92"/>
      <c r="K491" s="93">
        <f t="shared" si="9"/>
        <v>0</v>
      </c>
    </row>
    <row r="492" spans="1:11" x14ac:dyDescent="0.25">
      <c r="A492" s="85"/>
      <c r="B492" s="85"/>
      <c r="C492" s="86"/>
      <c r="D492" s="87"/>
      <c r="E492" s="88"/>
      <c r="F492" s="89"/>
      <c r="G492" s="90"/>
      <c r="H492" s="90"/>
      <c r="I492" s="91"/>
      <c r="J492" s="92"/>
      <c r="K492" s="93">
        <f t="shared" si="9"/>
        <v>0</v>
      </c>
    </row>
    <row r="493" spans="1:11" x14ac:dyDescent="0.25">
      <c r="A493" s="85"/>
      <c r="B493" s="85"/>
      <c r="C493" s="86"/>
      <c r="D493" s="87"/>
      <c r="E493" s="88"/>
      <c r="F493" s="89"/>
      <c r="G493" s="90"/>
      <c r="H493" s="90"/>
      <c r="I493" s="91"/>
      <c r="J493" s="92"/>
      <c r="K493" s="93">
        <f t="shared" si="9"/>
        <v>0</v>
      </c>
    </row>
    <row r="494" spans="1:11" x14ac:dyDescent="0.25">
      <c r="A494" s="85"/>
      <c r="B494" s="85"/>
      <c r="C494" s="86"/>
      <c r="D494" s="87"/>
      <c r="E494" s="88"/>
      <c r="F494" s="89"/>
      <c r="G494" s="90"/>
      <c r="H494" s="90"/>
      <c r="I494" s="91"/>
      <c r="J494" s="92"/>
      <c r="K494" s="93">
        <f t="shared" si="9"/>
        <v>0</v>
      </c>
    </row>
    <row r="495" spans="1:11" x14ac:dyDescent="0.25">
      <c r="A495" s="85"/>
      <c r="B495" s="85"/>
      <c r="C495" s="86"/>
      <c r="D495" s="87"/>
      <c r="E495" s="88"/>
      <c r="F495" s="89"/>
      <c r="G495" s="90"/>
      <c r="H495" s="90"/>
      <c r="I495" s="91"/>
      <c r="J495" s="92"/>
      <c r="K495" s="93">
        <f t="shared" si="9"/>
        <v>0</v>
      </c>
    </row>
    <row r="496" spans="1:11" x14ac:dyDescent="0.25">
      <c r="A496" s="85"/>
      <c r="B496" s="85"/>
      <c r="C496" s="86"/>
      <c r="D496" s="87"/>
      <c r="E496" s="88"/>
      <c r="F496" s="89"/>
      <c r="G496" s="90"/>
      <c r="H496" s="90"/>
      <c r="I496" s="91"/>
      <c r="J496" s="92"/>
      <c r="K496" s="93">
        <f t="shared" si="9"/>
        <v>0</v>
      </c>
    </row>
    <row r="497" spans="1:11" x14ac:dyDescent="0.25">
      <c r="A497" s="85"/>
      <c r="B497" s="85"/>
      <c r="C497" s="86"/>
      <c r="D497" s="87"/>
      <c r="E497" s="88"/>
      <c r="F497" s="89"/>
      <c r="G497" s="90"/>
      <c r="H497" s="90"/>
      <c r="I497" s="91"/>
      <c r="J497" s="92"/>
      <c r="K497" s="93">
        <f t="shared" si="9"/>
        <v>0</v>
      </c>
    </row>
    <row r="498" spans="1:11" x14ac:dyDescent="0.25">
      <c r="A498" s="85"/>
      <c r="B498" s="85"/>
      <c r="C498" s="86"/>
      <c r="D498" s="87"/>
      <c r="E498" s="88"/>
      <c r="F498" s="89"/>
      <c r="G498" s="90"/>
      <c r="H498" s="90"/>
      <c r="I498" s="91"/>
      <c r="J498" s="92"/>
      <c r="K498" s="93">
        <f t="shared" si="9"/>
        <v>0</v>
      </c>
    </row>
    <row r="499" spans="1:11" x14ac:dyDescent="0.25">
      <c r="A499" s="85"/>
      <c r="B499" s="85"/>
      <c r="C499" s="86"/>
      <c r="D499" s="87"/>
      <c r="E499" s="88"/>
      <c r="F499" s="89"/>
      <c r="G499" s="90"/>
      <c r="H499" s="90"/>
      <c r="I499" s="91"/>
      <c r="J499" s="92"/>
      <c r="K499" s="93">
        <f t="shared" si="9"/>
        <v>0</v>
      </c>
    </row>
    <row r="500" spans="1:11" x14ac:dyDescent="0.25">
      <c r="A500" s="85"/>
      <c r="B500" s="85"/>
      <c r="C500" s="86"/>
      <c r="D500" s="87"/>
      <c r="E500" s="88"/>
      <c r="F500" s="89"/>
      <c r="G500" s="90"/>
      <c r="H500" s="90"/>
      <c r="I500" s="91"/>
      <c r="J500" s="92"/>
      <c r="K500" s="93">
        <f t="shared" si="9"/>
        <v>0</v>
      </c>
    </row>
    <row r="501" spans="1:11" x14ac:dyDescent="0.25">
      <c r="A501" s="85"/>
      <c r="B501" s="85"/>
      <c r="C501" s="86"/>
      <c r="D501" s="87"/>
      <c r="E501" s="88"/>
      <c r="F501" s="89"/>
      <c r="G501" s="90"/>
      <c r="H501" s="90"/>
      <c r="I501" s="91"/>
      <c r="J501" s="92"/>
      <c r="K501" s="93">
        <f t="shared" si="9"/>
        <v>0</v>
      </c>
    </row>
    <row r="502" spans="1:11" x14ac:dyDescent="0.25">
      <c r="A502" s="85"/>
      <c r="B502" s="85"/>
      <c r="C502" s="86"/>
      <c r="D502" s="87"/>
      <c r="E502" s="88"/>
      <c r="F502" s="89"/>
      <c r="G502" s="90"/>
      <c r="H502" s="90"/>
      <c r="I502" s="91"/>
      <c r="J502" s="92"/>
      <c r="K502" s="93">
        <f t="shared" si="9"/>
        <v>0</v>
      </c>
    </row>
    <row r="503" spans="1:11" x14ac:dyDescent="0.25">
      <c r="A503" s="85"/>
      <c r="B503" s="85"/>
      <c r="C503" s="86"/>
      <c r="D503" s="87"/>
      <c r="E503" s="88"/>
      <c r="F503" s="89"/>
      <c r="G503" s="90"/>
      <c r="H503" s="90"/>
      <c r="I503" s="91"/>
      <c r="J503" s="92"/>
      <c r="K503" s="93">
        <f t="shared" si="9"/>
        <v>0</v>
      </c>
    </row>
    <row r="504" spans="1:11" x14ac:dyDescent="0.25">
      <c r="A504" s="85"/>
      <c r="B504" s="85"/>
      <c r="C504" s="86"/>
      <c r="D504" s="87"/>
      <c r="E504" s="88"/>
      <c r="F504" s="89"/>
      <c r="G504" s="90"/>
      <c r="H504" s="90"/>
      <c r="I504" s="91"/>
      <c r="J504" s="92"/>
      <c r="K504" s="93">
        <f t="shared" si="9"/>
        <v>0</v>
      </c>
    </row>
    <row r="505" spans="1:11" x14ac:dyDescent="0.25">
      <c r="A505" s="85"/>
      <c r="B505" s="85"/>
      <c r="C505" s="86"/>
      <c r="D505" s="87"/>
      <c r="E505" s="88"/>
      <c r="F505" s="89"/>
      <c r="G505" s="90"/>
      <c r="H505" s="90"/>
      <c r="I505" s="91"/>
      <c r="J505" s="92"/>
      <c r="K505" s="93">
        <f t="shared" si="9"/>
        <v>0</v>
      </c>
    </row>
    <row r="506" spans="1:11" x14ac:dyDescent="0.25">
      <c r="A506" s="85"/>
      <c r="B506" s="85"/>
      <c r="C506" s="86"/>
      <c r="D506" s="87"/>
      <c r="E506" s="88"/>
      <c r="F506" s="89"/>
      <c r="G506" s="90"/>
      <c r="H506" s="90"/>
      <c r="I506" s="91"/>
      <c r="J506" s="92"/>
      <c r="K506" s="93">
        <f t="shared" si="9"/>
        <v>0</v>
      </c>
    </row>
    <row r="507" spans="1:11" x14ac:dyDescent="0.25">
      <c r="A507" s="85"/>
      <c r="B507" s="85"/>
      <c r="C507" s="86"/>
      <c r="D507" s="87"/>
      <c r="E507" s="88"/>
      <c r="F507" s="89"/>
      <c r="G507" s="90"/>
      <c r="H507" s="90"/>
      <c r="I507" s="91"/>
      <c r="J507" s="92"/>
      <c r="K507" s="93">
        <f t="shared" si="9"/>
        <v>0</v>
      </c>
    </row>
    <row r="508" spans="1:11" x14ac:dyDescent="0.25">
      <c r="A508" s="85"/>
      <c r="B508" s="85"/>
      <c r="C508" s="86"/>
      <c r="D508" s="87"/>
      <c r="E508" s="88"/>
      <c r="F508" s="89"/>
      <c r="G508" s="90"/>
      <c r="H508" s="90"/>
      <c r="I508" s="91"/>
      <c r="J508" s="92"/>
      <c r="K508" s="93">
        <f t="shared" si="9"/>
        <v>0</v>
      </c>
    </row>
    <row r="509" spans="1:11" x14ac:dyDescent="0.25">
      <c r="A509" s="85"/>
      <c r="B509" s="85"/>
      <c r="C509" s="86"/>
      <c r="D509" s="87"/>
      <c r="E509" s="88"/>
      <c r="F509" s="89"/>
      <c r="G509" s="90"/>
      <c r="H509" s="90"/>
      <c r="I509" s="91"/>
      <c r="J509" s="92"/>
      <c r="K509" s="93">
        <f t="shared" si="9"/>
        <v>0</v>
      </c>
    </row>
    <row r="510" spans="1:11" x14ac:dyDescent="0.25">
      <c r="A510" s="85"/>
      <c r="B510" s="85"/>
      <c r="C510" s="86"/>
      <c r="D510" s="87"/>
      <c r="E510" s="88"/>
      <c r="F510" s="89"/>
      <c r="G510" s="90"/>
      <c r="H510" s="90"/>
      <c r="I510" s="91"/>
      <c r="J510" s="92"/>
      <c r="K510" s="93">
        <f t="shared" si="9"/>
        <v>0</v>
      </c>
    </row>
    <row r="511" spans="1:11" x14ac:dyDescent="0.25">
      <c r="A511" s="85"/>
      <c r="B511" s="85"/>
      <c r="C511" s="86"/>
      <c r="D511" s="87"/>
      <c r="E511" s="88"/>
      <c r="F511" s="89"/>
      <c r="G511" s="90"/>
      <c r="H511" s="90"/>
      <c r="I511" s="91"/>
      <c r="J511" s="92"/>
      <c r="K511" s="93">
        <f t="shared" si="9"/>
        <v>0</v>
      </c>
    </row>
    <row r="512" spans="1:11" x14ac:dyDescent="0.25">
      <c r="A512" s="85"/>
      <c r="B512" s="85"/>
      <c r="C512" s="86"/>
      <c r="D512" s="87"/>
      <c r="E512" s="88"/>
      <c r="F512" s="89"/>
      <c r="G512" s="90"/>
      <c r="H512" s="90"/>
      <c r="I512" s="91"/>
      <c r="J512" s="92"/>
      <c r="K512" s="93">
        <f t="shared" si="9"/>
        <v>0</v>
      </c>
    </row>
    <row r="513" spans="1:11" x14ac:dyDescent="0.25">
      <c r="A513" s="85"/>
      <c r="B513" s="85"/>
      <c r="C513" s="86"/>
      <c r="D513" s="87"/>
      <c r="E513" s="88"/>
      <c r="F513" s="89"/>
      <c r="G513" s="90"/>
      <c r="H513" s="90"/>
      <c r="I513" s="91"/>
      <c r="J513" s="92"/>
      <c r="K513" s="93">
        <f t="shared" si="9"/>
        <v>0</v>
      </c>
    </row>
    <row r="514" spans="1:11" x14ac:dyDescent="0.25">
      <c r="A514" s="85"/>
      <c r="B514" s="85"/>
      <c r="C514" s="86"/>
      <c r="D514" s="87"/>
      <c r="E514" s="88"/>
      <c r="F514" s="89"/>
      <c r="G514" s="90"/>
      <c r="H514" s="90"/>
      <c r="I514" s="91"/>
      <c r="J514" s="92"/>
      <c r="K514" s="93">
        <f t="shared" si="9"/>
        <v>0</v>
      </c>
    </row>
    <row r="515" spans="1:11" x14ac:dyDescent="0.25">
      <c r="A515" s="85"/>
      <c r="B515" s="85"/>
      <c r="C515" s="86"/>
      <c r="D515" s="87"/>
      <c r="E515" s="88"/>
      <c r="F515" s="89"/>
      <c r="G515" s="90"/>
      <c r="H515" s="90"/>
      <c r="I515" s="91"/>
      <c r="J515" s="92"/>
      <c r="K515" s="93">
        <f t="shared" si="9"/>
        <v>0</v>
      </c>
    </row>
    <row r="516" spans="1:11" x14ac:dyDescent="0.25">
      <c r="A516" s="85"/>
      <c r="B516" s="85"/>
      <c r="C516" s="86"/>
      <c r="D516" s="87"/>
      <c r="E516" s="88"/>
      <c r="F516" s="89"/>
      <c r="G516" s="90"/>
      <c r="H516" s="90"/>
      <c r="I516" s="91"/>
      <c r="J516" s="92"/>
      <c r="K516" s="93">
        <f t="shared" si="9"/>
        <v>0</v>
      </c>
    </row>
    <row r="517" spans="1:11" x14ac:dyDescent="0.25">
      <c r="A517" s="85"/>
      <c r="B517" s="85"/>
      <c r="C517" s="86"/>
      <c r="D517" s="87"/>
      <c r="E517" s="88"/>
      <c r="F517" s="89"/>
      <c r="G517" s="90"/>
      <c r="H517" s="90"/>
      <c r="I517" s="91"/>
      <c r="J517" s="92"/>
      <c r="K517" s="93">
        <f t="shared" si="9"/>
        <v>0</v>
      </c>
    </row>
    <row r="518" spans="1:11" x14ac:dyDescent="0.25">
      <c r="A518" s="85"/>
      <c r="B518" s="85"/>
      <c r="C518" s="86"/>
      <c r="D518" s="87"/>
      <c r="E518" s="88"/>
      <c r="F518" s="89"/>
      <c r="G518" s="90"/>
      <c r="H518" s="90"/>
      <c r="I518" s="91"/>
      <c r="J518" s="92"/>
      <c r="K518" s="93">
        <f t="shared" si="9"/>
        <v>0</v>
      </c>
    </row>
    <row r="519" spans="1:11" x14ac:dyDescent="0.25">
      <c r="A519" s="85"/>
      <c r="B519" s="85"/>
      <c r="C519" s="86"/>
      <c r="D519" s="87"/>
      <c r="E519" s="88"/>
      <c r="F519" s="89"/>
      <c r="G519" s="90"/>
      <c r="H519" s="90"/>
      <c r="I519" s="91"/>
      <c r="J519" s="92"/>
      <c r="K519" s="93">
        <f t="shared" si="9"/>
        <v>0</v>
      </c>
    </row>
    <row r="520" spans="1:11" x14ac:dyDescent="0.25">
      <c r="A520" s="85"/>
      <c r="B520" s="85"/>
      <c r="C520" s="86"/>
      <c r="D520" s="87"/>
      <c r="E520" s="88"/>
      <c r="F520" s="89"/>
      <c r="G520" s="90"/>
      <c r="H520" s="90"/>
      <c r="I520" s="91"/>
      <c r="J520" s="92"/>
      <c r="K520" s="93">
        <f t="shared" si="9"/>
        <v>0</v>
      </c>
    </row>
    <row r="521" spans="1:11" x14ac:dyDescent="0.25">
      <c r="A521" s="85"/>
      <c r="B521" s="85"/>
      <c r="C521" s="86"/>
      <c r="D521" s="87"/>
      <c r="E521" s="88"/>
      <c r="F521" s="89"/>
      <c r="G521" s="90"/>
      <c r="H521" s="90"/>
      <c r="I521" s="91"/>
      <c r="J521" s="92"/>
      <c r="K521" s="93">
        <f t="shared" si="9"/>
        <v>0</v>
      </c>
    </row>
    <row r="522" spans="1:11" x14ac:dyDescent="0.25">
      <c r="A522" s="85"/>
      <c r="B522" s="85"/>
      <c r="C522" s="86"/>
      <c r="D522" s="87"/>
      <c r="E522" s="88"/>
      <c r="F522" s="89"/>
      <c r="G522" s="90"/>
      <c r="H522" s="90"/>
      <c r="I522" s="91"/>
      <c r="J522" s="92"/>
      <c r="K522" s="93">
        <f t="shared" si="9"/>
        <v>0</v>
      </c>
    </row>
    <row r="523" spans="1:11" x14ac:dyDescent="0.25">
      <c r="A523" s="85"/>
      <c r="B523" s="85"/>
      <c r="C523" s="86"/>
      <c r="D523" s="87"/>
      <c r="E523" s="88"/>
      <c r="F523" s="89"/>
      <c r="G523" s="90"/>
      <c r="H523" s="90"/>
      <c r="I523" s="91"/>
      <c r="J523" s="92"/>
      <c r="K523" s="93">
        <f t="shared" si="9"/>
        <v>0</v>
      </c>
    </row>
    <row r="524" spans="1:11" x14ac:dyDescent="0.25">
      <c r="A524" s="85"/>
      <c r="B524" s="85"/>
      <c r="C524" s="86"/>
      <c r="D524" s="87"/>
      <c r="E524" s="88"/>
      <c r="F524" s="89"/>
      <c r="G524" s="90"/>
      <c r="H524" s="90"/>
      <c r="I524" s="91"/>
      <c r="J524" s="92"/>
      <c r="K524" s="93">
        <f t="shared" si="9"/>
        <v>0</v>
      </c>
    </row>
    <row r="525" spans="1:11" x14ac:dyDescent="0.25">
      <c r="A525" s="85"/>
      <c r="B525" s="85"/>
      <c r="C525" s="86"/>
      <c r="D525" s="87"/>
      <c r="E525" s="88"/>
      <c r="F525" s="89"/>
      <c r="G525" s="90"/>
      <c r="H525" s="90"/>
      <c r="I525" s="91"/>
      <c r="J525" s="92"/>
      <c r="K525" s="93">
        <f t="shared" si="9"/>
        <v>0</v>
      </c>
    </row>
    <row r="526" spans="1:11" x14ac:dyDescent="0.25">
      <c r="A526" s="85"/>
      <c r="B526" s="85"/>
      <c r="C526" s="86"/>
      <c r="D526" s="87"/>
      <c r="E526" s="88"/>
      <c r="F526" s="89"/>
      <c r="G526" s="90"/>
      <c r="H526" s="90"/>
      <c r="I526" s="91"/>
      <c r="J526" s="92"/>
      <c r="K526" s="93">
        <f t="shared" si="9"/>
        <v>0</v>
      </c>
    </row>
    <row r="527" spans="1:11" x14ac:dyDescent="0.25">
      <c r="A527" s="85"/>
      <c r="B527" s="85"/>
      <c r="C527" s="86"/>
      <c r="D527" s="87"/>
      <c r="E527" s="88"/>
      <c r="F527" s="89"/>
      <c r="G527" s="90"/>
      <c r="H527" s="90"/>
      <c r="I527" s="91"/>
      <c r="J527" s="92"/>
      <c r="K527" s="93">
        <f t="shared" si="9"/>
        <v>0</v>
      </c>
    </row>
    <row r="528" spans="1:11" x14ac:dyDescent="0.25">
      <c r="A528" s="85"/>
      <c r="B528" s="85"/>
      <c r="C528" s="86"/>
      <c r="D528" s="87"/>
      <c r="E528" s="88"/>
      <c r="F528" s="89"/>
      <c r="G528" s="90"/>
      <c r="H528" s="90"/>
      <c r="I528" s="91"/>
      <c r="J528" s="92"/>
      <c r="K528" s="93">
        <f t="shared" si="9"/>
        <v>0</v>
      </c>
    </row>
    <row r="529" spans="1:11" x14ac:dyDescent="0.25">
      <c r="A529" s="85"/>
      <c r="B529" s="85"/>
      <c r="C529" s="86"/>
      <c r="D529" s="87"/>
      <c r="E529" s="88"/>
      <c r="F529" s="89"/>
      <c r="G529" s="90"/>
      <c r="H529" s="90"/>
      <c r="I529" s="91"/>
      <c r="J529" s="92"/>
      <c r="K529" s="93">
        <f t="shared" si="9"/>
        <v>0</v>
      </c>
    </row>
    <row r="530" spans="1:11" x14ac:dyDescent="0.25">
      <c r="A530" s="85"/>
      <c r="B530" s="85"/>
      <c r="C530" s="86"/>
      <c r="D530" s="87"/>
      <c r="E530" s="88"/>
      <c r="F530" s="89"/>
      <c r="G530" s="90"/>
      <c r="H530" s="90"/>
      <c r="I530" s="91"/>
      <c r="J530" s="92"/>
      <c r="K530" s="93">
        <f t="shared" si="9"/>
        <v>0</v>
      </c>
    </row>
    <row r="531" spans="1:11" x14ac:dyDescent="0.25">
      <c r="A531" s="85"/>
      <c r="B531" s="85"/>
      <c r="C531" s="86"/>
      <c r="D531" s="87"/>
      <c r="E531" s="88"/>
      <c r="F531" s="89"/>
      <c r="G531" s="90"/>
      <c r="H531" s="90"/>
      <c r="I531" s="91"/>
      <c r="J531" s="92"/>
      <c r="K531" s="93">
        <f t="shared" si="9"/>
        <v>0</v>
      </c>
    </row>
    <row r="532" spans="1:11" x14ac:dyDescent="0.25">
      <c r="A532" s="85"/>
      <c r="B532" s="85"/>
      <c r="C532" s="86"/>
      <c r="D532" s="87"/>
      <c r="E532" s="88"/>
      <c r="F532" s="89"/>
      <c r="G532" s="90"/>
      <c r="H532" s="90"/>
      <c r="I532" s="91"/>
      <c r="J532" s="92"/>
      <c r="K532" s="93">
        <f t="shared" si="9"/>
        <v>0</v>
      </c>
    </row>
    <row r="533" spans="1:11" x14ac:dyDescent="0.25">
      <c r="A533" s="85"/>
      <c r="B533" s="85"/>
      <c r="C533" s="86"/>
      <c r="D533" s="87"/>
      <c r="E533" s="88"/>
      <c r="F533" s="89"/>
      <c r="G533" s="90"/>
      <c r="H533" s="90"/>
      <c r="I533" s="91"/>
      <c r="J533" s="92"/>
      <c r="K533" s="93">
        <f t="shared" si="9"/>
        <v>0</v>
      </c>
    </row>
    <row r="534" spans="1:11" x14ac:dyDescent="0.25">
      <c r="A534" s="85"/>
      <c r="B534" s="85"/>
      <c r="C534" s="86"/>
      <c r="D534" s="87"/>
      <c r="E534" s="88"/>
      <c r="F534" s="89"/>
      <c r="G534" s="90"/>
      <c r="H534" s="90"/>
      <c r="I534" s="91"/>
      <c r="J534" s="92"/>
      <c r="K534" s="93">
        <f t="shared" si="9"/>
        <v>0</v>
      </c>
    </row>
    <row r="535" spans="1:11" x14ac:dyDescent="0.25">
      <c r="A535" s="85"/>
      <c r="B535" s="85"/>
      <c r="C535" s="86"/>
      <c r="D535" s="87"/>
      <c r="E535" s="88"/>
      <c r="F535" s="89"/>
      <c r="G535" s="90"/>
      <c r="H535" s="90"/>
      <c r="I535" s="91"/>
      <c r="J535" s="92"/>
      <c r="K535" s="93">
        <f t="shared" si="9"/>
        <v>0</v>
      </c>
    </row>
    <row r="536" spans="1:11" x14ac:dyDescent="0.25">
      <c r="A536" s="85"/>
      <c r="B536" s="85"/>
      <c r="C536" s="86"/>
      <c r="D536" s="87"/>
      <c r="E536" s="88"/>
      <c r="F536" s="89"/>
      <c r="G536" s="90"/>
      <c r="H536" s="90"/>
      <c r="I536" s="91"/>
      <c r="J536" s="92"/>
      <c r="K536" s="93">
        <f t="shared" si="9"/>
        <v>0</v>
      </c>
    </row>
    <row r="537" spans="1:11" x14ac:dyDescent="0.25">
      <c r="A537" s="85"/>
      <c r="B537" s="85"/>
      <c r="C537" s="86"/>
      <c r="D537" s="87"/>
      <c r="E537" s="88"/>
      <c r="F537" s="89"/>
      <c r="G537" s="90"/>
      <c r="H537" s="90"/>
      <c r="I537" s="91"/>
      <c r="J537" s="92"/>
      <c r="K537" s="93">
        <f t="shared" si="9"/>
        <v>0</v>
      </c>
    </row>
    <row r="538" spans="1:11" x14ac:dyDescent="0.25">
      <c r="A538" s="85"/>
      <c r="B538" s="85"/>
      <c r="C538" s="86"/>
      <c r="D538" s="87"/>
      <c r="E538" s="88"/>
      <c r="F538" s="89"/>
      <c r="G538" s="90"/>
      <c r="H538" s="90"/>
      <c r="I538" s="91"/>
      <c r="J538" s="92"/>
      <c r="K538" s="93">
        <f t="shared" si="9"/>
        <v>0</v>
      </c>
    </row>
    <row r="539" spans="1:11" x14ac:dyDescent="0.25">
      <c r="A539" s="85"/>
      <c r="B539" s="85"/>
      <c r="C539" s="86"/>
      <c r="D539" s="87"/>
      <c r="E539" s="88"/>
      <c r="F539" s="89"/>
      <c r="G539" s="90"/>
      <c r="H539" s="90"/>
      <c r="I539" s="91"/>
      <c r="J539" s="92"/>
      <c r="K539" s="93">
        <f t="shared" si="9"/>
        <v>0</v>
      </c>
    </row>
    <row r="540" spans="1:11" x14ac:dyDescent="0.25">
      <c r="A540" s="85"/>
      <c r="B540" s="85"/>
      <c r="C540" s="86"/>
      <c r="D540" s="87"/>
      <c r="E540" s="88"/>
      <c r="F540" s="89"/>
      <c r="G540" s="90"/>
      <c r="H540" s="90"/>
      <c r="I540" s="91"/>
      <c r="J540" s="92"/>
      <c r="K540" s="93">
        <f t="shared" si="9"/>
        <v>0</v>
      </c>
    </row>
    <row r="541" spans="1:11" x14ac:dyDescent="0.25">
      <c r="A541" s="85"/>
      <c r="B541" s="85"/>
      <c r="C541" s="86"/>
      <c r="D541" s="87"/>
      <c r="E541" s="88"/>
      <c r="F541" s="89"/>
      <c r="G541" s="90"/>
      <c r="H541" s="90"/>
      <c r="I541" s="91"/>
      <c r="J541" s="92"/>
      <c r="K541" s="93">
        <f t="shared" si="9"/>
        <v>0</v>
      </c>
    </row>
    <row r="542" spans="1:11" x14ac:dyDescent="0.25">
      <c r="A542" s="85"/>
      <c r="B542" s="85"/>
      <c r="C542" s="86"/>
      <c r="D542" s="87"/>
      <c r="E542" s="88"/>
      <c r="F542" s="89"/>
      <c r="G542" s="90"/>
      <c r="H542" s="90"/>
      <c r="I542" s="91"/>
      <c r="J542" s="92"/>
      <c r="K542" s="93">
        <f t="shared" si="9"/>
        <v>0</v>
      </c>
    </row>
    <row r="543" spans="1:11" x14ac:dyDescent="0.25">
      <c r="A543" s="85"/>
      <c r="B543" s="85"/>
      <c r="C543" s="86"/>
      <c r="D543" s="87"/>
      <c r="E543" s="88"/>
      <c r="F543" s="89"/>
      <c r="G543" s="90"/>
      <c r="H543" s="90"/>
      <c r="I543" s="91"/>
      <c r="J543" s="92"/>
      <c r="K543" s="93">
        <f t="shared" si="9"/>
        <v>0</v>
      </c>
    </row>
    <row r="544" spans="1:11" x14ac:dyDescent="0.25">
      <c r="A544" s="85"/>
      <c r="B544" s="85"/>
      <c r="C544" s="86"/>
      <c r="D544" s="87"/>
      <c r="E544" s="88"/>
      <c r="F544" s="89"/>
      <c r="G544" s="90"/>
      <c r="H544" s="90"/>
      <c r="I544" s="91"/>
      <c r="J544" s="92"/>
      <c r="K544" s="93">
        <f t="shared" si="9"/>
        <v>0</v>
      </c>
    </row>
    <row r="545" spans="1:11" x14ac:dyDescent="0.25">
      <c r="A545" s="85"/>
      <c r="B545" s="85"/>
      <c r="C545" s="86"/>
      <c r="D545" s="87"/>
      <c r="E545" s="88"/>
      <c r="F545" s="89"/>
      <c r="G545" s="90"/>
      <c r="H545" s="90"/>
      <c r="I545" s="91"/>
      <c r="J545" s="92"/>
      <c r="K545" s="93">
        <f t="shared" si="9"/>
        <v>0</v>
      </c>
    </row>
    <row r="546" spans="1:11" x14ac:dyDescent="0.25">
      <c r="A546" s="85"/>
      <c r="B546" s="85"/>
      <c r="C546" s="86"/>
      <c r="D546" s="87"/>
      <c r="E546" s="88"/>
      <c r="F546" s="89"/>
      <c r="G546" s="90"/>
      <c r="H546" s="90"/>
      <c r="I546" s="91"/>
      <c r="J546" s="92"/>
      <c r="K546" s="93">
        <f t="shared" ref="K546:K572" si="10">+J546*I546</f>
        <v>0</v>
      </c>
    </row>
    <row r="547" spans="1:11" x14ac:dyDescent="0.25">
      <c r="A547" s="85"/>
      <c r="B547" s="85"/>
      <c r="C547" s="86"/>
      <c r="D547" s="87"/>
      <c r="E547" s="88"/>
      <c r="F547" s="89"/>
      <c r="G547" s="90"/>
      <c r="H547" s="90"/>
      <c r="I547" s="91"/>
      <c r="J547" s="92"/>
      <c r="K547" s="93">
        <f t="shared" si="10"/>
        <v>0</v>
      </c>
    </row>
    <row r="548" spans="1:11" x14ac:dyDescent="0.25">
      <c r="A548" s="85"/>
      <c r="B548" s="85"/>
      <c r="C548" s="86"/>
      <c r="D548" s="87"/>
      <c r="E548" s="88"/>
      <c r="F548" s="89"/>
      <c r="G548" s="90"/>
      <c r="H548" s="90"/>
      <c r="I548" s="91"/>
      <c r="J548" s="92"/>
      <c r="K548" s="93">
        <f t="shared" si="10"/>
        <v>0</v>
      </c>
    </row>
    <row r="549" spans="1:11" x14ac:dyDescent="0.25">
      <c r="A549" s="85"/>
      <c r="B549" s="85"/>
      <c r="C549" s="86"/>
      <c r="D549" s="87"/>
      <c r="E549" s="88"/>
      <c r="F549" s="89"/>
      <c r="G549" s="90"/>
      <c r="H549" s="90"/>
      <c r="I549" s="91"/>
      <c r="J549" s="92"/>
      <c r="K549" s="93">
        <f t="shared" si="10"/>
        <v>0</v>
      </c>
    </row>
    <row r="550" spans="1:11" x14ac:dyDescent="0.25">
      <c r="A550" s="85"/>
      <c r="B550" s="85"/>
      <c r="C550" s="86"/>
      <c r="D550" s="87"/>
      <c r="E550" s="88"/>
      <c r="F550" s="89"/>
      <c r="G550" s="90"/>
      <c r="H550" s="90"/>
      <c r="I550" s="91"/>
      <c r="J550" s="92"/>
      <c r="K550" s="93">
        <f t="shared" si="10"/>
        <v>0</v>
      </c>
    </row>
    <row r="551" spans="1:11" x14ac:dyDescent="0.25">
      <c r="A551" s="85"/>
      <c r="B551" s="85"/>
      <c r="C551" s="86"/>
      <c r="D551" s="87"/>
      <c r="E551" s="88"/>
      <c r="F551" s="89"/>
      <c r="G551" s="90"/>
      <c r="H551" s="90"/>
      <c r="I551" s="91"/>
      <c r="J551" s="92"/>
      <c r="K551" s="93">
        <f t="shared" si="10"/>
        <v>0</v>
      </c>
    </row>
    <row r="552" spans="1:11" x14ac:dyDescent="0.25">
      <c r="A552" s="85"/>
      <c r="B552" s="85"/>
      <c r="C552" s="86"/>
      <c r="D552" s="87"/>
      <c r="E552" s="88"/>
      <c r="F552" s="89"/>
      <c r="G552" s="90"/>
      <c r="H552" s="90"/>
      <c r="I552" s="91"/>
      <c r="J552" s="92"/>
      <c r="K552" s="93">
        <f t="shared" si="10"/>
        <v>0</v>
      </c>
    </row>
    <row r="553" spans="1:11" x14ac:dyDescent="0.25">
      <c r="A553" s="85"/>
      <c r="B553" s="85"/>
      <c r="C553" s="86"/>
      <c r="D553" s="87"/>
      <c r="E553" s="88"/>
      <c r="F553" s="89"/>
      <c r="G553" s="90"/>
      <c r="H553" s="90"/>
      <c r="I553" s="91"/>
      <c r="J553" s="92"/>
      <c r="K553" s="93">
        <f t="shared" si="10"/>
        <v>0</v>
      </c>
    </row>
    <row r="554" spans="1:11" x14ac:dyDescent="0.25">
      <c r="A554" s="85"/>
      <c r="B554" s="85"/>
      <c r="C554" s="86"/>
      <c r="D554" s="87"/>
      <c r="E554" s="88"/>
      <c r="F554" s="89"/>
      <c r="G554" s="90"/>
      <c r="H554" s="90"/>
      <c r="I554" s="91"/>
      <c r="J554" s="92"/>
      <c r="K554" s="93">
        <f t="shared" si="10"/>
        <v>0</v>
      </c>
    </row>
    <row r="555" spans="1:11" x14ac:dyDescent="0.25">
      <c r="A555" s="85"/>
      <c r="B555" s="85"/>
      <c r="C555" s="86"/>
      <c r="D555" s="87"/>
      <c r="E555" s="88"/>
      <c r="F555" s="89"/>
      <c r="G555" s="90"/>
      <c r="H555" s="90"/>
      <c r="I555" s="91"/>
      <c r="J555" s="92"/>
      <c r="K555" s="93">
        <f t="shared" si="10"/>
        <v>0</v>
      </c>
    </row>
    <row r="556" spans="1:11" x14ac:dyDescent="0.25">
      <c r="A556" s="85"/>
      <c r="B556" s="85"/>
      <c r="C556" s="86"/>
      <c r="D556" s="87"/>
      <c r="E556" s="88"/>
      <c r="F556" s="89"/>
      <c r="G556" s="90"/>
      <c r="H556" s="90"/>
      <c r="I556" s="91"/>
      <c r="J556" s="92"/>
      <c r="K556" s="93">
        <f t="shared" si="10"/>
        <v>0</v>
      </c>
    </row>
    <row r="557" spans="1:11" x14ac:dyDescent="0.25">
      <c r="A557" s="85"/>
      <c r="B557" s="85"/>
      <c r="C557" s="86"/>
      <c r="D557" s="87"/>
      <c r="E557" s="88"/>
      <c r="F557" s="89"/>
      <c r="G557" s="90"/>
      <c r="H557" s="90"/>
      <c r="I557" s="91"/>
      <c r="J557" s="92"/>
      <c r="K557" s="93">
        <f t="shared" si="10"/>
        <v>0</v>
      </c>
    </row>
    <row r="558" spans="1:11" x14ac:dyDescent="0.25">
      <c r="A558" s="85"/>
      <c r="B558" s="85"/>
      <c r="C558" s="86"/>
      <c r="D558" s="87"/>
      <c r="E558" s="88"/>
      <c r="F558" s="89"/>
      <c r="G558" s="90"/>
      <c r="H558" s="90"/>
      <c r="I558" s="91"/>
      <c r="J558" s="92"/>
      <c r="K558" s="93">
        <f t="shared" si="10"/>
        <v>0</v>
      </c>
    </row>
    <row r="559" spans="1:11" x14ac:dyDescent="0.25">
      <c r="A559" s="85"/>
      <c r="B559" s="85"/>
      <c r="C559" s="86"/>
      <c r="D559" s="87"/>
      <c r="E559" s="88"/>
      <c r="F559" s="89"/>
      <c r="G559" s="90"/>
      <c r="H559" s="90"/>
      <c r="I559" s="91"/>
      <c r="J559" s="92"/>
      <c r="K559" s="93">
        <f t="shared" si="10"/>
        <v>0</v>
      </c>
    </row>
    <row r="560" spans="1:11" x14ac:dyDescent="0.25">
      <c r="A560" s="85"/>
      <c r="B560" s="85"/>
      <c r="C560" s="86"/>
      <c r="D560" s="87"/>
      <c r="E560" s="88"/>
      <c r="F560" s="89"/>
      <c r="G560" s="90"/>
      <c r="H560" s="90"/>
      <c r="I560" s="91"/>
      <c r="J560" s="92"/>
      <c r="K560" s="93">
        <f t="shared" si="10"/>
        <v>0</v>
      </c>
    </row>
    <row r="561" spans="1:11" x14ac:dyDescent="0.25">
      <c r="A561" s="85"/>
      <c r="B561" s="85"/>
      <c r="C561" s="86"/>
      <c r="D561" s="87"/>
      <c r="E561" s="88"/>
      <c r="F561" s="89"/>
      <c r="G561" s="90"/>
      <c r="H561" s="90"/>
      <c r="I561" s="91"/>
      <c r="J561" s="92"/>
      <c r="K561" s="93">
        <f t="shared" si="10"/>
        <v>0</v>
      </c>
    </row>
    <row r="562" spans="1:11" x14ac:dyDescent="0.25">
      <c r="A562" s="85"/>
      <c r="B562" s="85"/>
      <c r="C562" s="86"/>
      <c r="D562" s="87"/>
      <c r="E562" s="88"/>
      <c r="F562" s="89"/>
      <c r="G562" s="90"/>
      <c r="H562" s="90"/>
      <c r="I562" s="91"/>
      <c r="J562" s="92"/>
      <c r="K562" s="93">
        <f t="shared" si="10"/>
        <v>0</v>
      </c>
    </row>
    <row r="563" spans="1:11" x14ac:dyDescent="0.25">
      <c r="A563" s="85"/>
      <c r="B563" s="85"/>
      <c r="C563" s="86"/>
      <c r="D563" s="87"/>
      <c r="E563" s="88"/>
      <c r="F563" s="89"/>
      <c r="G563" s="90"/>
      <c r="H563" s="90"/>
      <c r="I563" s="91"/>
      <c r="J563" s="92"/>
      <c r="K563" s="93">
        <f t="shared" si="10"/>
        <v>0</v>
      </c>
    </row>
    <row r="564" spans="1:11" x14ac:dyDescent="0.25">
      <c r="A564" s="85"/>
      <c r="B564" s="85"/>
      <c r="C564" s="86"/>
      <c r="D564" s="87"/>
      <c r="E564" s="88"/>
      <c r="F564" s="89"/>
      <c r="G564" s="90"/>
      <c r="H564" s="90"/>
      <c r="I564" s="91"/>
      <c r="J564" s="92"/>
      <c r="K564" s="93">
        <f t="shared" si="10"/>
        <v>0</v>
      </c>
    </row>
    <row r="565" spans="1:11" x14ac:dyDescent="0.25">
      <c r="A565" s="85"/>
      <c r="B565" s="85"/>
      <c r="C565" s="86"/>
      <c r="D565" s="87"/>
      <c r="E565" s="88"/>
      <c r="F565" s="89"/>
      <c r="G565" s="90"/>
      <c r="H565" s="90"/>
      <c r="I565" s="91"/>
      <c r="J565" s="92"/>
      <c r="K565" s="93">
        <f t="shared" si="10"/>
        <v>0</v>
      </c>
    </row>
    <row r="566" spans="1:11" x14ac:dyDescent="0.25">
      <c r="A566" s="85"/>
      <c r="B566" s="85"/>
      <c r="C566" s="86"/>
      <c r="D566" s="87"/>
      <c r="E566" s="88"/>
      <c r="F566" s="89"/>
      <c r="G566" s="90"/>
      <c r="H566" s="90"/>
      <c r="I566" s="91"/>
      <c r="J566" s="92"/>
      <c r="K566" s="93">
        <f t="shared" si="10"/>
        <v>0</v>
      </c>
    </row>
    <row r="567" spans="1:11" x14ac:dyDescent="0.25">
      <c r="A567" s="85"/>
      <c r="B567" s="85"/>
      <c r="C567" s="86"/>
      <c r="D567" s="87"/>
      <c r="E567" s="88"/>
      <c r="F567" s="89"/>
      <c r="G567" s="90"/>
      <c r="H567" s="90"/>
      <c r="I567" s="91"/>
      <c r="J567" s="92"/>
      <c r="K567" s="93">
        <f t="shared" si="10"/>
        <v>0</v>
      </c>
    </row>
    <row r="568" spans="1:11" x14ac:dyDescent="0.25">
      <c r="A568" s="85"/>
      <c r="B568" s="85"/>
      <c r="C568" s="86"/>
      <c r="D568" s="87"/>
      <c r="E568" s="88"/>
      <c r="F568" s="89"/>
      <c r="G568" s="90"/>
      <c r="H568" s="90"/>
      <c r="I568" s="91"/>
      <c r="J568" s="92"/>
      <c r="K568" s="93">
        <f t="shared" si="10"/>
        <v>0</v>
      </c>
    </row>
    <row r="569" spans="1:11" x14ac:dyDescent="0.25">
      <c r="A569" s="85"/>
      <c r="B569" s="85"/>
      <c r="C569" s="86"/>
      <c r="D569" s="87"/>
      <c r="E569" s="88"/>
      <c r="F569" s="89"/>
      <c r="G569" s="90"/>
      <c r="H569" s="90"/>
      <c r="I569" s="91"/>
      <c r="J569" s="92"/>
      <c r="K569" s="93">
        <f t="shared" si="10"/>
        <v>0</v>
      </c>
    </row>
    <row r="570" spans="1:11" x14ac:dyDescent="0.25">
      <c r="A570" s="85"/>
      <c r="B570" s="85"/>
      <c r="C570" s="86"/>
      <c r="D570" s="87"/>
      <c r="E570" s="88"/>
      <c r="F570" s="89"/>
      <c r="G570" s="90"/>
      <c r="H570" s="90"/>
      <c r="I570" s="91"/>
      <c r="J570" s="92"/>
      <c r="K570" s="93">
        <f t="shared" si="10"/>
        <v>0</v>
      </c>
    </row>
    <row r="571" spans="1:11" x14ac:dyDescent="0.25">
      <c r="A571" s="85"/>
      <c r="B571" s="85"/>
      <c r="C571" s="86"/>
      <c r="D571" s="87"/>
      <c r="E571" s="88"/>
      <c r="F571" s="89"/>
      <c r="G571" s="90"/>
      <c r="H571" s="90"/>
      <c r="I571" s="91"/>
      <c r="J571" s="92"/>
      <c r="K571" s="93">
        <f t="shared" si="10"/>
        <v>0</v>
      </c>
    </row>
    <row r="572" spans="1:11" x14ac:dyDescent="0.25">
      <c r="A572" s="85"/>
      <c r="B572" s="85"/>
      <c r="C572" s="86"/>
      <c r="D572" s="87"/>
      <c r="E572" s="88"/>
      <c r="F572" s="89"/>
      <c r="G572" s="90"/>
      <c r="H572" s="90"/>
      <c r="I572" s="91"/>
      <c r="J572" s="92"/>
      <c r="K572" s="93">
        <f t="shared" si="10"/>
        <v>0</v>
      </c>
    </row>
    <row r="2872" spans="81:81" s="106" customFormat="1" x14ac:dyDescent="0.25">
      <c r="CC2872" s="106" t="s">
        <v>89</v>
      </c>
    </row>
    <row r="2873" spans="81:81" s="106" customFormat="1" x14ac:dyDescent="0.25">
      <c r="CC2873" s="106" t="s">
        <v>54</v>
      </c>
    </row>
    <row r="2874" spans="81:81" s="106" customFormat="1" x14ac:dyDescent="0.25">
      <c r="CC2874" s="106" t="s">
        <v>70</v>
      </c>
    </row>
    <row r="2875" spans="81:81" s="106" customFormat="1" x14ac:dyDescent="0.25">
      <c r="CC2875" s="106" t="s">
        <v>28</v>
      </c>
    </row>
    <row r="2876" spans="81:81" s="106" customFormat="1" x14ac:dyDescent="0.25">
      <c r="CC2876" s="106" t="s">
        <v>90</v>
      </c>
    </row>
    <row r="2877" spans="81:81" s="106" customFormat="1" x14ac:dyDescent="0.25">
      <c r="CC2877" s="106" t="s">
        <v>91</v>
      </c>
    </row>
    <row r="2878" spans="81:81" s="106" customFormat="1" x14ac:dyDescent="0.25">
      <c r="CC2878" s="106" t="s">
        <v>92</v>
      </c>
    </row>
    <row r="2879" spans="81:81" s="106" customFormat="1" x14ac:dyDescent="0.25">
      <c r="CC2879" s="106" t="s">
        <v>21</v>
      </c>
    </row>
    <row r="2880" spans="81:81" s="106" customFormat="1" x14ac:dyDescent="0.25">
      <c r="CC2880" s="106" t="s">
        <v>93</v>
      </c>
    </row>
    <row r="2881" spans="81:81" s="106" customFormat="1" x14ac:dyDescent="0.25">
      <c r="CC2881" s="106" t="s">
        <v>78</v>
      </c>
    </row>
    <row r="2882" spans="81:81" s="106" customFormat="1" x14ac:dyDescent="0.25">
      <c r="CC2882" s="106" t="s">
        <v>66</v>
      </c>
    </row>
    <row r="2883" spans="81:81" s="106" customFormat="1" x14ac:dyDescent="0.25">
      <c r="CC2883" s="106" t="s">
        <v>41</v>
      </c>
    </row>
  </sheetData>
  <mergeCells count="63">
    <mergeCell ref="A48:A50"/>
    <mergeCell ref="A51:A53"/>
    <mergeCell ref="D44:D45"/>
    <mergeCell ref="E44:E45"/>
    <mergeCell ref="F44:F45"/>
    <mergeCell ref="C44:C45"/>
    <mergeCell ref="A44:A47"/>
    <mergeCell ref="B44:B45"/>
    <mergeCell ref="J44:J45"/>
    <mergeCell ref="K44:K45"/>
    <mergeCell ref="B46:B47"/>
    <mergeCell ref="G44:G45"/>
    <mergeCell ref="H44:H45"/>
    <mergeCell ref="I44:I45"/>
    <mergeCell ref="B36:B37"/>
    <mergeCell ref="C36:C37"/>
    <mergeCell ref="D36:D37"/>
    <mergeCell ref="E36:E37"/>
    <mergeCell ref="A38:A43"/>
    <mergeCell ref="B40:B41"/>
    <mergeCell ref="B42:B43"/>
    <mergeCell ref="B30:B32"/>
    <mergeCell ref="C30:C32"/>
    <mergeCell ref="D30:D32"/>
    <mergeCell ref="E30:E32"/>
    <mergeCell ref="B33:B35"/>
    <mergeCell ref="C33:C35"/>
    <mergeCell ref="D33:D35"/>
    <mergeCell ref="E33:E35"/>
    <mergeCell ref="E14:E18"/>
    <mergeCell ref="J14:J18"/>
    <mergeCell ref="K14:K18"/>
    <mergeCell ref="A19:A37"/>
    <mergeCell ref="B21:B23"/>
    <mergeCell ref="C21:C23"/>
    <mergeCell ref="D21:D23"/>
    <mergeCell ref="E21:E23"/>
    <mergeCell ref="B25:B27"/>
    <mergeCell ref="C25:C27"/>
    <mergeCell ref="D25:D27"/>
    <mergeCell ref="E25:E27"/>
    <mergeCell ref="B28:B29"/>
    <mergeCell ref="C28:C29"/>
    <mergeCell ref="D28:D29"/>
    <mergeCell ref="E28:E29"/>
    <mergeCell ref="A8:A10"/>
    <mergeCell ref="A11:A18"/>
    <mergeCell ref="B14:B18"/>
    <mergeCell ref="C14:C18"/>
    <mergeCell ref="D14:D18"/>
    <mergeCell ref="B3:F3"/>
    <mergeCell ref="A5:E5"/>
    <mergeCell ref="F5:K5"/>
    <mergeCell ref="A6:A7"/>
    <mergeCell ref="B6:B7"/>
    <mergeCell ref="C6:D6"/>
    <mergeCell ref="E6:E7"/>
    <mergeCell ref="F6:F7"/>
    <mergeCell ref="G6:G7"/>
    <mergeCell ref="H6:H7"/>
    <mergeCell ref="I6:I7"/>
    <mergeCell ref="J6:J7"/>
    <mergeCell ref="K6:K7"/>
  </mergeCells>
  <dataValidations count="3">
    <dataValidation type="list" showInputMessage="1" showErrorMessage="1" sqref="G51:G53" xr:uid="{00000000-0002-0000-0E00-000000000000}">
      <formula1>$CC$3294:$CC$3306</formula1>
    </dataValidation>
    <dataValidation type="list" showInputMessage="1" showErrorMessage="1" sqref="G46:G50 G38:G44" xr:uid="{00000000-0002-0000-0E00-000001000000}">
      <formula1>$CC$3305:$CC$3317</formula1>
    </dataValidation>
    <dataValidation type="list" showInputMessage="1" showErrorMessage="1" sqref="G8:G12 G14:G19 G21:G35 G54:G572" xr:uid="{00000000-0002-0000-0E00-000002000000}">
      <formula1>$CC$2871:$CC$2883</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C2267"/>
  <sheetViews>
    <sheetView topLeftCell="A9" zoomScale="50" zoomScaleNormal="50" zoomScalePageLayoutView="85" workbookViewId="0">
      <selection activeCell="F31" sqref="F31"/>
    </sheetView>
  </sheetViews>
  <sheetFormatPr baseColWidth="10" defaultColWidth="10.85546875" defaultRowHeight="15" x14ac:dyDescent="0.25"/>
  <cols>
    <col min="1" max="1" width="44.42578125" style="106" customWidth="1"/>
    <col min="2" max="2" width="35.28515625" style="106" customWidth="1"/>
    <col min="3" max="3" width="9.42578125" style="110" customWidth="1"/>
    <col min="4" max="4" width="13.140625" style="110" customWidth="1"/>
    <col min="5" max="5" width="19.28515625" style="107" customWidth="1"/>
    <col min="6" max="6" width="30.28515625" style="106" customWidth="1"/>
    <col min="7" max="7" width="23.7109375" style="105" customWidth="1"/>
    <col min="8" max="8" width="14.140625" style="108" customWidth="1"/>
    <col min="9" max="9" width="10.42578125" style="109" bestFit="1" customWidth="1"/>
    <col min="10" max="10" width="13.28515625" style="105" bestFit="1" customWidth="1"/>
    <col min="11" max="11" width="14.140625" style="105" bestFit="1" customWidth="1"/>
    <col min="12" max="12" width="14.140625" style="106" bestFit="1" customWidth="1"/>
    <col min="13" max="14" width="11.42578125" style="106" bestFit="1" customWidth="1"/>
    <col min="15" max="16384" width="10.85546875" style="106"/>
  </cols>
  <sheetData>
    <row r="1" spans="1:11" s="103" customFormat="1" ht="21.75" thickBot="1" x14ac:dyDescent="0.4">
      <c r="A1" s="112" t="s">
        <v>0</v>
      </c>
      <c r="B1" s="113">
        <f>+SUM(K:K)</f>
        <v>587560004</v>
      </c>
      <c r="C1" s="101"/>
      <c r="D1" s="101" t="s">
        <v>1</v>
      </c>
      <c r="E1" s="101"/>
      <c r="F1" s="101"/>
      <c r="G1" s="101"/>
      <c r="H1" s="101"/>
      <c r="I1" s="101"/>
      <c r="J1" s="102"/>
      <c r="K1" s="102"/>
    </row>
    <row r="2" spans="1:11" ht="15.75" customHeight="1" x14ac:dyDescent="0.25">
      <c r="A2" s="104"/>
      <c r="B2" s="104"/>
      <c r="C2" s="104"/>
      <c r="D2" s="104"/>
      <c r="E2" s="104"/>
      <c r="F2" s="104"/>
      <c r="G2" s="104"/>
      <c r="H2" s="104"/>
      <c r="I2" s="104"/>
    </row>
    <row r="3" spans="1:11" ht="45.95" customHeight="1" x14ac:dyDescent="0.25">
      <c r="A3" s="276" t="s">
        <v>335</v>
      </c>
      <c r="B3" s="277"/>
      <c r="C3" s="278"/>
      <c r="D3" s="278"/>
      <c r="E3" s="278"/>
      <c r="F3" s="278"/>
      <c r="G3" s="278"/>
      <c r="H3" s="278"/>
      <c r="I3" s="278"/>
      <c r="J3" s="278"/>
      <c r="K3" s="278"/>
    </row>
    <row r="4" spans="1:11" ht="15.75" customHeight="1" thickBot="1" x14ac:dyDescent="0.3">
      <c r="A4" s="104"/>
      <c r="B4" s="104"/>
      <c r="C4" s="104"/>
      <c r="D4" s="104"/>
      <c r="E4" s="104"/>
      <c r="F4" s="104"/>
      <c r="G4" s="104"/>
      <c r="H4" s="104"/>
      <c r="I4" s="104"/>
    </row>
    <row r="5" spans="1:11" ht="15.75" customHeight="1" thickBot="1" x14ac:dyDescent="0.3">
      <c r="A5" s="1802" t="s">
        <v>4</v>
      </c>
      <c r="B5" s="1802"/>
      <c r="C5" s="1802"/>
      <c r="D5" s="1802"/>
      <c r="E5" s="1802"/>
      <c r="F5" s="2158" t="s">
        <v>5</v>
      </c>
      <c r="G5" s="1992"/>
      <c r="H5" s="1992"/>
      <c r="I5" s="1992"/>
      <c r="J5" s="1992"/>
      <c r="K5" s="1993"/>
    </row>
    <row r="6" spans="1:11" ht="24" customHeight="1" thickTop="1" x14ac:dyDescent="0.25">
      <c r="A6" s="1806" t="s">
        <v>6</v>
      </c>
      <c r="B6" s="1808" t="s">
        <v>4</v>
      </c>
      <c r="C6" s="1810" t="s">
        <v>7</v>
      </c>
      <c r="D6" s="1811"/>
      <c r="E6" s="1812" t="s">
        <v>8</v>
      </c>
      <c r="F6" s="2160" t="s">
        <v>9</v>
      </c>
      <c r="G6" s="1816" t="s">
        <v>10</v>
      </c>
      <c r="H6" s="1816" t="s">
        <v>11</v>
      </c>
      <c r="I6" s="1816" t="s">
        <v>12</v>
      </c>
      <c r="J6" s="1816" t="s">
        <v>13</v>
      </c>
      <c r="K6" s="2162" t="s">
        <v>14</v>
      </c>
    </row>
    <row r="7" spans="1:11" ht="32.25" customHeight="1" thickBot="1" x14ac:dyDescent="0.3">
      <c r="A7" s="1807"/>
      <c r="B7" s="1813"/>
      <c r="C7" s="317" t="s">
        <v>15</v>
      </c>
      <c r="D7" s="317" t="s">
        <v>16</v>
      </c>
      <c r="E7" s="2159"/>
      <c r="F7" s="2161"/>
      <c r="G7" s="1921"/>
      <c r="H7" s="1817"/>
      <c r="I7" s="1817"/>
      <c r="J7" s="1817"/>
      <c r="K7" s="2163"/>
    </row>
    <row r="8" spans="1:11" ht="25.5" customHeight="1" x14ac:dyDescent="0.25">
      <c r="A8" s="2164" t="s">
        <v>336</v>
      </c>
      <c r="B8" s="322" t="s">
        <v>337</v>
      </c>
      <c r="C8" s="2167" t="s">
        <v>29</v>
      </c>
      <c r="D8" s="2167" t="s">
        <v>338</v>
      </c>
      <c r="E8" s="2170" t="s">
        <v>436</v>
      </c>
      <c r="F8" s="2173" t="s">
        <v>339</v>
      </c>
      <c r="G8" s="26" t="s">
        <v>21</v>
      </c>
      <c r="H8" s="26" t="s">
        <v>22</v>
      </c>
      <c r="I8" s="35">
        <v>6</v>
      </c>
      <c r="J8" s="36">
        <v>3600000</v>
      </c>
      <c r="K8" s="260">
        <v>21600000</v>
      </c>
    </row>
    <row r="9" spans="1:11" ht="25.5" customHeight="1" x14ac:dyDescent="0.25">
      <c r="A9" s="2165"/>
      <c r="B9" s="323" t="s">
        <v>340</v>
      </c>
      <c r="C9" s="2168"/>
      <c r="D9" s="2168"/>
      <c r="E9" s="2171"/>
      <c r="F9" s="2174"/>
      <c r="G9" s="20" t="s">
        <v>21</v>
      </c>
      <c r="H9" s="20" t="s">
        <v>22</v>
      </c>
      <c r="I9" s="41">
        <v>2</v>
      </c>
      <c r="J9" s="42">
        <v>3600000</v>
      </c>
      <c r="K9" s="261">
        <v>7200000</v>
      </c>
    </row>
    <row r="10" spans="1:11" ht="25.5" customHeight="1" x14ac:dyDescent="0.25">
      <c r="A10" s="2165"/>
      <c r="B10" s="323" t="s">
        <v>341</v>
      </c>
      <c r="C10" s="2168"/>
      <c r="D10" s="2168"/>
      <c r="E10" s="2171"/>
      <c r="F10" s="2174"/>
      <c r="G10" s="20" t="s">
        <v>21</v>
      </c>
      <c r="H10" s="20" t="s">
        <v>22</v>
      </c>
      <c r="I10" s="41">
        <v>1</v>
      </c>
      <c r="J10" s="42">
        <v>3600000</v>
      </c>
      <c r="K10" s="261">
        <f>+I10*J10</f>
        <v>3600000</v>
      </c>
    </row>
    <row r="11" spans="1:11" x14ac:dyDescent="0.25">
      <c r="A11" s="2165"/>
      <c r="B11" s="323" t="s">
        <v>342</v>
      </c>
      <c r="C11" s="2168"/>
      <c r="D11" s="2168"/>
      <c r="E11" s="2171"/>
      <c r="F11" s="2174"/>
      <c r="G11" s="20" t="s">
        <v>21</v>
      </c>
      <c r="H11" s="20" t="s">
        <v>22</v>
      </c>
      <c r="I11" s="41">
        <v>1</v>
      </c>
      <c r="J11" s="42">
        <v>3600000</v>
      </c>
      <c r="K11" s="261">
        <f>+I11*J11</f>
        <v>3600000</v>
      </c>
    </row>
    <row r="12" spans="1:11" ht="25.5" customHeight="1" thickBot="1" x14ac:dyDescent="0.3">
      <c r="A12" s="2166"/>
      <c r="B12" s="324" t="s">
        <v>343</v>
      </c>
      <c r="C12" s="2169"/>
      <c r="D12" s="2169"/>
      <c r="E12" s="2172"/>
      <c r="F12" s="2175"/>
      <c r="G12" s="25" t="s">
        <v>92</v>
      </c>
      <c r="H12" s="25" t="s">
        <v>22</v>
      </c>
      <c r="I12" s="47">
        <v>2</v>
      </c>
      <c r="J12" s="48">
        <v>2700000</v>
      </c>
      <c r="K12" s="262">
        <v>5400000</v>
      </c>
    </row>
    <row r="13" spans="1:11" ht="27.95" customHeight="1" x14ac:dyDescent="0.25">
      <c r="A13" s="2164" t="s">
        <v>344</v>
      </c>
      <c r="B13" s="322" t="s">
        <v>337</v>
      </c>
      <c r="C13" s="2167" t="s">
        <v>338</v>
      </c>
      <c r="D13" s="2167" t="s">
        <v>299</v>
      </c>
      <c r="E13" s="2170" t="s">
        <v>345</v>
      </c>
      <c r="F13" s="2173" t="s">
        <v>346</v>
      </c>
      <c r="G13" s="26" t="s">
        <v>21</v>
      </c>
      <c r="H13" s="26" t="s">
        <v>155</v>
      </c>
      <c r="I13" s="35">
        <v>5</v>
      </c>
      <c r="J13" s="36">
        <v>2700000</v>
      </c>
      <c r="K13" s="260">
        <v>13500000</v>
      </c>
    </row>
    <row r="14" spans="1:11" ht="27.95" customHeight="1" x14ac:dyDescent="0.25">
      <c r="A14" s="2165"/>
      <c r="B14" s="323" t="s">
        <v>340</v>
      </c>
      <c r="C14" s="2168"/>
      <c r="D14" s="2168"/>
      <c r="E14" s="2171"/>
      <c r="F14" s="2174"/>
      <c r="G14" s="20" t="s">
        <v>21</v>
      </c>
      <c r="H14" s="20" t="s">
        <v>155</v>
      </c>
      <c r="I14" s="41">
        <v>3</v>
      </c>
      <c r="J14" s="42">
        <v>2700000</v>
      </c>
      <c r="K14" s="261">
        <v>8100000</v>
      </c>
    </row>
    <row r="15" spans="1:11" ht="27.95" customHeight="1" x14ac:dyDescent="0.25">
      <c r="A15" s="2165"/>
      <c r="B15" s="323" t="s">
        <v>341</v>
      </c>
      <c r="C15" s="2168"/>
      <c r="D15" s="2168"/>
      <c r="E15" s="2171"/>
      <c r="F15" s="2174"/>
      <c r="G15" s="20" t="s">
        <v>21</v>
      </c>
      <c r="H15" s="20" t="s">
        <v>155</v>
      </c>
      <c r="I15" s="41">
        <v>3</v>
      </c>
      <c r="J15" s="42">
        <v>2700000</v>
      </c>
      <c r="K15" s="261">
        <v>8100000</v>
      </c>
    </row>
    <row r="16" spans="1:11" ht="27.95" customHeight="1" x14ac:dyDescent="0.25">
      <c r="A16" s="2165"/>
      <c r="B16" s="323" t="s">
        <v>342</v>
      </c>
      <c r="C16" s="2168"/>
      <c r="D16" s="2168"/>
      <c r="E16" s="2171"/>
      <c r="F16" s="2174"/>
      <c r="G16" s="20" t="s">
        <v>21</v>
      </c>
      <c r="H16" s="20" t="s">
        <v>155</v>
      </c>
      <c r="I16" s="41">
        <v>3</v>
      </c>
      <c r="J16" s="42">
        <v>2700000</v>
      </c>
      <c r="K16" s="261">
        <v>8100000</v>
      </c>
    </row>
    <row r="17" spans="1:11" x14ac:dyDescent="0.25">
      <c r="A17" s="2165"/>
      <c r="B17" s="323" t="s">
        <v>343</v>
      </c>
      <c r="C17" s="2168"/>
      <c r="D17" s="2168"/>
      <c r="E17" s="2171"/>
      <c r="F17" s="2174"/>
      <c r="G17" s="20" t="s">
        <v>92</v>
      </c>
      <c r="H17" s="20" t="s">
        <v>155</v>
      </c>
      <c r="I17" s="41">
        <v>1</v>
      </c>
      <c r="J17" s="42">
        <v>2700000</v>
      </c>
      <c r="K17" s="261">
        <v>2700000</v>
      </c>
    </row>
    <row r="18" spans="1:11" ht="26.25" thickBot="1" x14ac:dyDescent="0.3">
      <c r="A18" s="2166"/>
      <c r="B18" s="324" t="s">
        <v>347</v>
      </c>
      <c r="C18" s="2169"/>
      <c r="D18" s="2169"/>
      <c r="E18" s="2172"/>
      <c r="F18" s="2175"/>
      <c r="G18" s="25" t="s">
        <v>21</v>
      </c>
      <c r="H18" s="25" t="s">
        <v>155</v>
      </c>
      <c r="I18" s="47">
        <v>2</v>
      </c>
      <c r="J18" s="48">
        <v>2700000</v>
      </c>
      <c r="K18" s="262">
        <v>5400000</v>
      </c>
    </row>
    <row r="19" spans="1:11" ht="25.5" x14ac:dyDescent="0.25">
      <c r="A19" s="2164" t="s">
        <v>348</v>
      </c>
      <c r="B19" s="322" t="s">
        <v>349</v>
      </c>
      <c r="C19" s="2167" t="s">
        <v>22</v>
      </c>
      <c r="D19" s="2167" t="s">
        <v>310</v>
      </c>
      <c r="E19" s="2170" t="s">
        <v>350</v>
      </c>
      <c r="F19" s="263" t="s">
        <v>351</v>
      </c>
      <c r="G19" s="26" t="s">
        <v>21</v>
      </c>
      <c r="H19" s="26" t="s">
        <v>352</v>
      </c>
      <c r="I19" s="35">
        <v>2</v>
      </c>
      <c r="J19" s="36">
        <v>2700000</v>
      </c>
      <c r="K19" s="260">
        <f t="shared" ref="K19:K20" si="0">+J19*I19</f>
        <v>5400000</v>
      </c>
    </row>
    <row r="20" spans="1:11" ht="25.5" x14ac:dyDescent="0.25">
      <c r="A20" s="2165"/>
      <c r="B20" s="323" t="s">
        <v>353</v>
      </c>
      <c r="C20" s="2168"/>
      <c r="D20" s="2168"/>
      <c r="E20" s="2171"/>
      <c r="F20" s="264" t="s">
        <v>354</v>
      </c>
      <c r="G20" s="20" t="s">
        <v>28</v>
      </c>
      <c r="H20" s="20" t="s">
        <v>352</v>
      </c>
      <c r="I20" s="41">
        <v>2</v>
      </c>
      <c r="J20" s="42">
        <v>4000000</v>
      </c>
      <c r="K20" s="261">
        <f t="shared" si="0"/>
        <v>8000000</v>
      </c>
    </row>
    <row r="21" spans="1:11" ht="39" thickBot="1" x14ac:dyDescent="0.3">
      <c r="A21" s="2166"/>
      <c r="B21" s="324" t="s">
        <v>355</v>
      </c>
      <c r="C21" s="2169"/>
      <c r="D21" s="2169"/>
      <c r="E21" s="2172"/>
      <c r="F21" s="265" t="s">
        <v>356</v>
      </c>
      <c r="G21" s="25" t="s">
        <v>89</v>
      </c>
      <c r="H21" s="25" t="s">
        <v>29</v>
      </c>
      <c r="I21" s="47">
        <v>2</v>
      </c>
      <c r="J21" s="48">
        <v>1000000</v>
      </c>
      <c r="K21" s="262">
        <v>2000000</v>
      </c>
    </row>
    <row r="22" spans="1:11" s="229" customFormat="1" ht="51.75" thickBot="1" x14ac:dyDescent="0.3">
      <c r="A22" s="232" t="s">
        <v>357</v>
      </c>
      <c r="B22" s="325" t="s">
        <v>358</v>
      </c>
      <c r="C22" s="318" t="s">
        <v>29</v>
      </c>
      <c r="D22" s="318" t="s">
        <v>159</v>
      </c>
      <c r="E22" s="332" t="s">
        <v>359</v>
      </c>
      <c r="F22" s="248" t="s">
        <v>360</v>
      </c>
      <c r="G22" s="233" t="s">
        <v>93</v>
      </c>
      <c r="H22" s="233" t="s">
        <v>29</v>
      </c>
      <c r="I22" s="234">
        <v>1</v>
      </c>
      <c r="J22" s="235">
        <v>30000000</v>
      </c>
      <c r="K22" s="249">
        <f>+I22*J22</f>
        <v>30000000</v>
      </c>
    </row>
    <row r="23" spans="1:11" s="229" customFormat="1" ht="25.5" x14ac:dyDescent="0.25">
      <c r="A23" s="2147" t="s">
        <v>361</v>
      </c>
      <c r="B23" s="343" t="s">
        <v>362</v>
      </c>
      <c r="C23" s="344" t="s">
        <v>22</v>
      </c>
      <c r="D23" s="344" t="s">
        <v>29</v>
      </c>
      <c r="E23" s="345" t="s">
        <v>363</v>
      </c>
      <c r="F23" s="346" t="s">
        <v>364</v>
      </c>
      <c r="G23" s="180" t="s">
        <v>54</v>
      </c>
      <c r="H23" s="180" t="s">
        <v>29</v>
      </c>
      <c r="I23" s="182"/>
      <c r="J23" s="347"/>
      <c r="K23" s="348"/>
    </row>
    <row r="24" spans="1:11" s="229" customFormat="1" ht="26.25" thickBot="1" x14ac:dyDescent="0.3">
      <c r="A24" s="2150"/>
      <c r="B24" s="349" t="s">
        <v>365</v>
      </c>
      <c r="C24" s="350" t="s">
        <v>29</v>
      </c>
      <c r="D24" s="350" t="s">
        <v>29</v>
      </c>
      <c r="E24" s="351" t="s">
        <v>366</v>
      </c>
      <c r="F24" s="352" t="s">
        <v>367</v>
      </c>
      <c r="G24" s="181" t="s">
        <v>89</v>
      </c>
      <c r="H24" s="181" t="s">
        <v>29</v>
      </c>
      <c r="I24" s="183">
        <v>1</v>
      </c>
      <c r="J24" s="353">
        <v>15000000</v>
      </c>
      <c r="K24" s="354">
        <f>+I24*J24</f>
        <v>15000000</v>
      </c>
    </row>
    <row r="25" spans="1:11" ht="26.25" thickBot="1" x14ac:dyDescent="0.3">
      <c r="A25" s="236" t="s">
        <v>368</v>
      </c>
      <c r="B25" s="326" t="s">
        <v>369</v>
      </c>
      <c r="C25" s="319" t="s">
        <v>22</v>
      </c>
      <c r="D25" s="339" t="s">
        <v>310</v>
      </c>
      <c r="E25" s="186" t="s">
        <v>370</v>
      </c>
      <c r="F25" s="250" t="s">
        <v>371</v>
      </c>
      <c r="G25" s="237" t="s">
        <v>21</v>
      </c>
      <c r="H25" s="237" t="s">
        <v>22</v>
      </c>
      <c r="I25" s="238">
        <v>2</v>
      </c>
      <c r="J25" s="239">
        <v>12000000</v>
      </c>
      <c r="K25" s="251">
        <v>24000000</v>
      </c>
    </row>
    <row r="26" spans="1:11" ht="25.5" customHeight="1" x14ac:dyDescent="0.25">
      <c r="A26" s="2176" t="s">
        <v>437</v>
      </c>
      <c r="B26" s="241" t="s">
        <v>372</v>
      </c>
      <c r="C26" s="313" t="s">
        <v>159</v>
      </c>
      <c r="D26" s="313" t="s">
        <v>237</v>
      </c>
      <c r="E26" s="333" t="s">
        <v>373</v>
      </c>
      <c r="F26" s="252" t="s">
        <v>374</v>
      </c>
      <c r="G26" s="202" t="s">
        <v>21</v>
      </c>
      <c r="H26" s="202" t="s">
        <v>159</v>
      </c>
      <c r="I26" s="128">
        <v>1</v>
      </c>
      <c r="J26" s="64">
        <v>15000000</v>
      </c>
      <c r="K26" s="253">
        <f>+I26*J26</f>
        <v>15000000</v>
      </c>
    </row>
    <row r="27" spans="1:11" ht="25.5" customHeight="1" x14ac:dyDescent="0.25">
      <c r="A27" s="2177"/>
      <c r="B27" s="242" t="s">
        <v>375</v>
      </c>
      <c r="C27" s="314" t="s">
        <v>155</v>
      </c>
      <c r="D27" s="314" t="s">
        <v>155</v>
      </c>
      <c r="E27" s="334" t="s">
        <v>376</v>
      </c>
      <c r="F27" s="254" t="s">
        <v>377</v>
      </c>
      <c r="G27" s="85" t="s">
        <v>21</v>
      </c>
      <c r="H27" s="85" t="s">
        <v>378</v>
      </c>
      <c r="I27" s="114">
        <v>1</v>
      </c>
      <c r="J27" s="68">
        <f>700000+560000+2000000</f>
        <v>3260000</v>
      </c>
      <c r="K27" s="255">
        <f>+I27*J27</f>
        <v>3260000</v>
      </c>
    </row>
    <row r="28" spans="1:11" ht="25.5" customHeight="1" x14ac:dyDescent="0.25">
      <c r="A28" s="2177"/>
      <c r="B28" s="242" t="s">
        <v>379</v>
      </c>
      <c r="C28" s="314" t="s">
        <v>22</v>
      </c>
      <c r="D28" s="314" t="s">
        <v>237</v>
      </c>
      <c r="E28" s="334" t="s">
        <v>380</v>
      </c>
      <c r="F28" s="254" t="s">
        <v>381</v>
      </c>
      <c r="G28" s="85" t="s">
        <v>91</v>
      </c>
      <c r="H28" s="85" t="s">
        <v>22</v>
      </c>
      <c r="I28" s="114">
        <v>1</v>
      </c>
      <c r="J28" s="68">
        <v>15000000</v>
      </c>
      <c r="K28" s="255">
        <f t="shared" ref="K28:K33" si="1">+I28*J28</f>
        <v>15000000</v>
      </c>
    </row>
    <row r="29" spans="1:11" ht="25.5" customHeight="1" x14ac:dyDescent="0.25">
      <c r="A29" s="2177"/>
      <c r="B29" s="242" t="s">
        <v>382</v>
      </c>
      <c r="C29" s="314" t="s">
        <v>22</v>
      </c>
      <c r="D29" s="314" t="s">
        <v>237</v>
      </c>
      <c r="E29" s="334" t="s">
        <v>380</v>
      </c>
      <c r="F29" s="254" t="s">
        <v>381</v>
      </c>
      <c r="G29" s="85" t="s">
        <v>91</v>
      </c>
      <c r="H29" s="85" t="s">
        <v>22</v>
      </c>
      <c r="I29" s="114">
        <v>1</v>
      </c>
      <c r="J29" s="68">
        <v>15000000</v>
      </c>
      <c r="K29" s="255">
        <f t="shared" si="1"/>
        <v>15000000</v>
      </c>
    </row>
    <row r="30" spans="1:11" ht="38.25" customHeight="1" x14ac:dyDescent="0.25">
      <c r="A30" s="2177"/>
      <c r="B30" s="242" t="s">
        <v>383</v>
      </c>
      <c r="C30" s="314" t="s">
        <v>284</v>
      </c>
      <c r="D30" s="314" t="s">
        <v>81</v>
      </c>
      <c r="E30" s="334" t="s">
        <v>384</v>
      </c>
      <c r="F30" s="254" t="s">
        <v>385</v>
      </c>
      <c r="G30" s="90" t="s">
        <v>41</v>
      </c>
      <c r="H30" s="85" t="s">
        <v>386</v>
      </c>
      <c r="I30" s="114">
        <v>1</v>
      </c>
      <c r="J30" s="68">
        <v>20000000</v>
      </c>
      <c r="K30" s="255">
        <f t="shared" si="1"/>
        <v>20000000</v>
      </c>
    </row>
    <row r="31" spans="1:11" ht="25.5" customHeight="1" x14ac:dyDescent="0.25">
      <c r="A31" s="2177"/>
      <c r="B31" s="242" t="s">
        <v>387</v>
      </c>
      <c r="C31" s="314" t="s">
        <v>22</v>
      </c>
      <c r="D31" s="314" t="s">
        <v>310</v>
      </c>
      <c r="E31" s="334" t="s">
        <v>388</v>
      </c>
      <c r="F31" s="254" t="s">
        <v>389</v>
      </c>
      <c r="G31" s="85" t="s">
        <v>28</v>
      </c>
      <c r="H31" s="85" t="s">
        <v>22</v>
      </c>
      <c r="I31" s="114">
        <v>1</v>
      </c>
      <c r="J31" s="68">
        <v>5000000</v>
      </c>
      <c r="K31" s="255">
        <f t="shared" si="1"/>
        <v>5000000</v>
      </c>
    </row>
    <row r="32" spans="1:11" ht="25.5" customHeight="1" thickBot="1" x14ac:dyDescent="0.3">
      <c r="A32" s="2178"/>
      <c r="B32" s="243" t="s">
        <v>390</v>
      </c>
      <c r="C32" s="315" t="s">
        <v>338</v>
      </c>
      <c r="D32" s="315" t="s">
        <v>274</v>
      </c>
      <c r="E32" s="335" t="s">
        <v>388</v>
      </c>
      <c r="F32" s="256" t="s">
        <v>391</v>
      </c>
      <c r="G32" s="213" t="s">
        <v>28</v>
      </c>
      <c r="H32" s="213" t="s">
        <v>338</v>
      </c>
      <c r="I32" s="170">
        <v>1</v>
      </c>
      <c r="J32" s="74">
        <v>20000000</v>
      </c>
      <c r="K32" s="257">
        <f t="shared" si="1"/>
        <v>20000000</v>
      </c>
    </row>
    <row r="33" spans="1:11" ht="53.25" customHeight="1" thickBot="1" x14ac:dyDescent="0.3">
      <c r="A33" s="236" t="s">
        <v>368</v>
      </c>
      <c r="B33" s="326" t="s">
        <v>392</v>
      </c>
      <c r="C33" s="316" t="s">
        <v>22</v>
      </c>
      <c r="D33" s="316" t="s">
        <v>310</v>
      </c>
      <c r="E33" s="186" t="s">
        <v>370</v>
      </c>
      <c r="F33" s="258" t="s">
        <v>393</v>
      </c>
      <c r="G33" s="240" t="s">
        <v>21</v>
      </c>
      <c r="H33" s="240" t="s">
        <v>22</v>
      </c>
      <c r="I33" s="238">
        <v>1</v>
      </c>
      <c r="J33" s="239">
        <v>22000000</v>
      </c>
      <c r="K33" s="259">
        <f t="shared" si="1"/>
        <v>22000000</v>
      </c>
    </row>
    <row r="34" spans="1:11" ht="25.5" customHeight="1" x14ac:dyDescent="0.25">
      <c r="A34" s="2177" t="s">
        <v>394</v>
      </c>
      <c r="B34" s="275" t="s">
        <v>395</v>
      </c>
      <c r="C34" s="2179" t="s">
        <v>22</v>
      </c>
      <c r="D34" s="2179" t="s">
        <v>81</v>
      </c>
      <c r="E34" s="2181" t="s">
        <v>396</v>
      </c>
      <c r="F34" s="2180" t="s">
        <v>397</v>
      </c>
      <c r="G34" s="81" t="s">
        <v>21</v>
      </c>
      <c r="H34" s="231" t="s">
        <v>398</v>
      </c>
      <c r="I34" s="82">
        <v>3</v>
      </c>
      <c r="J34" s="231">
        <v>12833334</v>
      </c>
      <c r="K34" s="246">
        <f>+I34*J34</f>
        <v>38500002</v>
      </c>
    </row>
    <row r="35" spans="1:11" ht="25.5" customHeight="1" x14ac:dyDescent="0.25">
      <c r="A35" s="2177"/>
      <c r="B35" s="244" t="s">
        <v>399</v>
      </c>
      <c r="C35" s="2179"/>
      <c r="D35" s="2179"/>
      <c r="E35" s="2181"/>
      <c r="F35" s="2180"/>
      <c r="G35" s="219" t="s">
        <v>21</v>
      </c>
      <c r="H35" s="219" t="s">
        <v>398</v>
      </c>
      <c r="I35" s="91">
        <v>1</v>
      </c>
      <c r="J35" s="219">
        <v>2700000</v>
      </c>
      <c r="K35" s="245">
        <f>+I35*J35</f>
        <v>2700000</v>
      </c>
    </row>
    <row r="36" spans="1:11" ht="25.5" customHeight="1" x14ac:dyDescent="0.25">
      <c r="A36" s="2177"/>
      <c r="B36" s="244" t="s">
        <v>400</v>
      </c>
      <c r="C36" s="2179"/>
      <c r="D36" s="2179"/>
      <c r="E36" s="2181"/>
      <c r="F36" s="2180"/>
      <c r="G36" s="219" t="s">
        <v>21</v>
      </c>
      <c r="H36" s="219" t="s">
        <v>398</v>
      </c>
      <c r="I36" s="91">
        <v>1</v>
      </c>
      <c r="J36" s="219">
        <v>2700000</v>
      </c>
      <c r="K36" s="245">
        <f>+I36*J36</f>
        <v>2700000</v>
      </c>
    </row>
    <row r="37" spans="1:11" ht="25.5" customHeight="1" x14ac:dyDescent="0.25">
      <c r="A37" s="2177"/>
      <c r="B37" s="244" t="s">
        <v>401</v>
      </c>
      <c r="C37" s="2179"/>
      <c r="D37" s="2179"/>
      <c r="E37" s="2181"/>
      <c r="F37" s="2180"/>
      <c r="G37" s="92" t="s">
        <v>21</v>
      </c>
      <c r="H37" s="219" t="s">
        <v>398</v>
      </c>
      <c r="I37" s="91">
        <v>1</v>
      </c>
      <c r="J37" s="92">
        <v>2700000</v>
      </c>
      <c r="K37" s="245">
        <f t="shared" ref="K37:K41" si="2">+I37*J37</f>
        <v>2700000</v>
      </c>
    </row>
    <row r="38" spans="1:11" x14ac:dyDescent="0.25">
      <c r="A38" s="2177"/>
      <c r="B38" s="327" t="s">
        <v>402</v>
      </c>
      <c r="C38" s="2179"/>
      <c r="D38" s="2179"/>
      <c r="E38" s="2181"/>
      <c r="F38" s="2180"/>
      <c r="G38" s="83" t="s">
        <v>21</v>
      </c>
      <c r="H38" s="219" t="s">
        <v>398</v>
      </c>
      <c r="I38" s="91">
        <v>1</v>
      </c>
      <c r="J38" s="83">
        <v>2700000</v>
      </c>
      <c r="K38" s="245">
        <f t="shared" si="2"/>
        <v>2700000</v>
      </c>
    </row>
    <row r="39" spans="1:11" x14ac:dyDescent="0.25">
      <c r="A39" s="2177"/>
      <c r="B39" s="327" t="s">
        <v>403</v>
      </c>
      <c r="C39" s="2179"/>
      <c r="D39" s="2179"/>
      <c r="E39" s="2181"/>
      <c r="F39" s="2180"/>
      <c r="G39" s="83" t="s">
        <v>21</v>
      </c>
      <c r="H39" s="219" t="s">
        <v>398</v>
      </c>
      <c r="I39" s="91">
        <v>1</v>
      </c>
      <c r="J39" s="83">
        <v>2700000</v>
      </c>
      <c r="K39" s="245">
        <f t="shared" si="2"/>
        <v>2700000</v>
      </c>
    </row>
    <row r="40" spans="1:11" x14ac:dyDescent="0.25">
      <c r="A40" s="2177"/>
      <c r="B40" s="230" t="s">
        <v>404</v>
      </c>
      <c r="C40" s="2179"/>
      <c r="D40" s="2179"/>
      <c r="E40" s="2181"/>
      <c r="F40" s="2180"/>
      <c r="G40" s="83" t="s">
        <v>21</v>
      </c>
      <c r="H40" s="219" t="s">
        <v>398</v>
      </c>
      <c r="I40" s="91">
        <v>1</v>
      </c>
      <c r="J40" s="83">
        <v>2700000</v>
      </c>
      <c r="K40" s="245">
        <f t="shared" si="2"/>
        <v>2700000</v>
      </c>
    </row>
    <row r="41" spans="1:11" ht="25.5" customHeight="1" thickBot="1" x14ac:dyDescent="0.3">
      <c r="A41" s="2177"/>
      <c r="B41" s="230" t="s">
        <v>405</v>
      </c>
      <c r="C41" s="2179"/>
      <c r="D41" s="2179"/>
      <c r="E41" s="2181"/>
      <c r="F41" s="2180"/>
      <c r="G41" s="231" t="s">
        <v>21</v>
      </c>
      <c r="H41" s="219" t="s">
        <v>398</v>
      </c>
      <c r="I41" s="218">
        <v>1</v>
      </c>
      <c r="J41" s="231">
        <v>7200000</v>
      </c>
      <c r="K41" s="247">
        <f t="shared" si="2"/>
        <v>7200000</v>
      </c>
    </row>
    <row r="42" spans="1:11" ht="25.5" customHeight="1" x14ac:dyDescent="0.25">
      <c r="A42" s="2164" t="s">
        <v>406</v>
      </c>
      <c r="B42" s="322" t="s">
        <v>395</v>
      </c>
      <c r="C42" s="2167" t="s">
        <v>338</v>
      </c>
      <c r="D42" s="2167" t="s">
        <v>299</v>
      </c>
      <c r="E42" s="2170" t="s">
        <v>396</v>
      </c>
      <c r="F42" s="2173" t="s">
        <v>397</v>
      </c>
      <c r="G42" s="26" t="s">
        <v>21</v>
      </c>
      <c r="H42" s="36" t="s">
        <v>398</v>
      </c>
      <c r="I42" s="35">
        <v>3</v>
      </c>
      <c r="J42" s="36">
        <v>12833334</v>
      </c>
      <c r="K42" s="260">
        <f>+I42*J42</f>
        <v>38500002</v>
      </c>
    </row>
    <row r="43" spans="1:11" ht="25.5" customHeight="1" x14ac:dyDescent="0.25">
      <c r="A43" s="2165"/>
      <c r="B43" s="323" t="s">
        <v>399</v>
      </c>
      <c r="C43" s="2168"/>
      <c r="D43" s="2168"/>
      <c r="E43" s="2171"/>
      <c r="F43" s="2174"/>
      <c r="G43" s="42" t="s">
        <v>21</v>
      </c>
      <c r="H43" s="42" t="s">
        <v>398</v>
      </c>
      <c r="I43" s="41">
        <v>1</v>
      </c>
      <c r="J43" s="42">
        <v>2700000</v>
      </c>
      <c r="K43" s="261">
        <f>+I43*J43</f>
        <v>2700000</v>
      </c>
    </row>
    <row r="44" spans="1:11" ht="25.5" customHeight="1" x14ac:dyDescent="0.25">
      <c r="A44" s="2165"/>
      <c r="B44" s="323" t="s">
        <v>400</v>
      </c>
      <c r="C44" s="2168"/>
      <c r="D44" s="2168"/>
      <c r="E44" s="2171"/>
      <c r="F44" s="2174"/>
      <c r="G44" s="42" t="s">
        <v>21</v>
      </c>
      <c r="H44" s="42" t="s">
        <v>398</v>
      </c>
      <c r="I44" s="41">
        <v>1</v>
      </c>
      <c r="J44" s="42">
        <v>2700000</v>
      </c>
      <c r="K44" s="261">
        <f>+I44*J44</f>
        <v>2700000</v>
      </c>
    </row>
    <row r="45" spans="1:11" ht="25.5" customHeight="1" x14ac:dyDescent="0.25">
      <c r="A45" s="2165"/>
      <c r="B45" s="323" t="s">
        <v>401</v>
      </c>
      <c r="C45" s="2168"/>
      <c r="D45" s="2168"/>
      <c r="E45" s="2171"/>
      <c r="F45" s="2174"/>
      <c r="G45" s="42" t="s">
        <v>21</v>
      </c>
      <c r="H45" s="42" t="s">
        <v>398</v>
      </c>
      <c r="I45" s="41">
        <v>1</v>
      </c>
      <c r="J45" s="42">
        <v>2700000</v>
      </c>
      <c r="K45" s="261">
        <f t="shared" ref="K45:K49" si="3">+I45*J45</f>
        <v>2700000</v>
      </c>
    </row>
    <row r="46" spans="1:11" x14ac:dyDescent="0.25">
      <c r="A46" s="2165"/>
      <c r="B46" s="323" t="s">
        <v>402</v>
      </c>
      <c r="C46" s="2168"/>
      <c r="D46" s="2168"/>
      <c r="E46" s="2171"/>
      <c r="F46" s="2174"/>
      <c r="G46" s="42" t="s">
        <v>21</v>
      </c>
      <c r="H46" s="42" t="s">
        <v>398</v>
      </c>
      <c r="I46" s="41">
        <v>1</v>
      </c>
      <c r="J46" s="42">
        <v>2700000</v>
      </c>
      <c r="K46" s="261">
        <f t="shared" si="3"/>
        <v>2700000</v>
      </c>
    </row>
    <row r="47" spans="1:11" x14ac:dyDescent="0.25">
      <c r="A47" s="2165"/>
      <c r="B47" s="323" t="s">
        <v>403</v>
      </c>
      <c r="C47" s="2168"/>
      <c r="D47" s="2168"/>
      <c r="E47" s="2171"/>
      <c r="F47" s="2174"/>
      <c r="G47" s="42" t="s">
        <v>21</v>
      </c>
      <c r="H47" s="42" t="s">
        <v>398</v>
      </c>
      <c r="I47" s="41">
        <v>1</v>
      </c>
      <c r="J47" s="42">
        <v>2700000</v>
      </c>
      <c r="K47" s="261">
        <f t="shared" si="3"/>
        <v>2700000</v>
      </c>
    </row>
    <row r="48" spans="1:11" x14ac:dyDescent="0.25">
      <c r="A48" s="2165"/>
      <c r="B48" s="266" t="s">
        <v>404</v>
      </c>
      <c r="C48" s="2168"/>
      <c r="D48" s="2168"/>
      <c r="E48" s="2171"/>
      <c r="F48" s="2174"/>
      <c r="G48" s="42" t="s">
        <v>21</v>
      </c>
      <c r="H48" s="42" t="s">
        <v>398</v>
      </c>
      <c r="I48" s="41">
        <v>1</v>
      </c>
      <c r="J48" s="42">
        <v>2700000</v>
      </c>
      <c r="K48" s="261">
        <f t="shared" si="3"/>
        <v>2700000</v>
      </c>
    </row>
    <row r="49" spans="1:12" ht="25.5" customHeight="1" thickBot="1" x14ac:dyDescent="0.3">
      <c r="A49" s="2166"/>
      <c r="B49" s="267" t="s">
        <v>405</v>
      </c>
      <c r="C49" s="2169"/>
      <c r="D49" s="2169"/>
      <c r="E49" s="2172"/>
      <c r="F49" s="2175"/>
      <c r="G49" s="48" t="s">
        <v>21</v>
      </c>
      <c r="H49" s="48" t="s">
        <v>398</v>
      </c>
      <c r="I49" s="47">
        <v>1</v>
      </c>
      <c r="J49" s="48">
        <v>7200000</v>
      </c>
      <c r="K49" s="262">
        <f t="shared" si="3"/>
        <v>7200000</v>
      </c>
    </row>
    <row r="50" spans="1:12" ht="27.95" customHeight="1" x14ac:dyDescent="0.25">
      <c r="A50" s="2164" t="s">
        <v>407</v>
      </c>
      <c r="B50" s="322" t="s">
        <v>408</v>
      </c>
      <c r="C50" s="2167" t="s">
        <v>165</v>
      </c>
      <c r="D50" s="1978" t="s">
        <v>299</v>
      </c>
      <c r="E50" s="2170" t="s">
        <v>396</v>
      </c>
      <c r="F50" s="2173" t="s">
        <v>409</v>
      </c>
      <c r="G50" s="36" t="s">
        <v>21</v>
      </c>
      <c r="H50" s="36" t="s">
        <v>410</v>
      </c>
      <c r="I50" s="35">
        <v>2</v>
      </c>
      <c r="J50" s="36">
        <f>90000*60</f>
        <v>5400000</v>
      </c>
      <c r="K50" s="260">
        <f>+I50*J50</f>
        <v>10800000</v>
      </c>
    </row>
    <row r="51" spans="1:12" ht="27.95" customHeight="1" x14ac:dyDescent="0.25">
      <c r="A51" s="2165"/>
      <c r="B51" s="323" t="s">
        <v>411</v>
      </c>
      <c r="C51" s="2168"/>
      <c r="D51" s="1984"/>
      <c r="E51" s="2171"/>
      <c r="F51" s="2174"/>
      <c r="G51" s="42" t="s">
        <v>21</v>
      </c>
      <c r="H51" s="42" t="s">
        <v>410</v>
      </c>
      <c r="I51" s="41">
        <v>2</v>
      </c>
      <c r="J51" s="42">
        <f t="shared" ref="J51:J56" si="4">90000*60</f>
        <v>5400000</v>
      </c>
      <c r="K51" s="261">
        <f t="shared" ref="K51:K55" si="5">+I51*J51</f>
        <v>10800000</v>
      </c>
    </row>
    <row r="52" spans="1:12" ht="27.95" customHeight="1" x14ac:dyDescent="0.25">
      <c r="A52" s="2165"/>
      <c r="B52" s="323" t="s">
        <v>412</v>
      </c>
      <c r="C52" s="2168"/>
      <c r="D52" s="1984"/>
      <c r="E52" s="2171"/>
      <c r="F52" s="2174"/>
      <c r="G52" s="42" t="s">
        <v>21</v>
      </c>
      <c r="H52" s="42" t="s">
        <v>410</v>
      </c>
      <c r="I52" s="41">
        <v>2</v>
      </c>
      <c r="J52" s="42">
        <f t="shared" si="4"/>
        <v>5400000</v>
      </c>
      <c r="K52" s="261">
        <f t="shared" si="5"/>
        <v>10800000</v>
      </c>
    </row>
    <row r="53" spans="1:12" ht="27.95" customHeight="1" x14ac:dyDescent="0.25">
      <c r="A53" s="2165"/>
      <c r="B53" s="323" t="s">
        <v>413</v>
      </c>
      <c r="C53" s="2168"/>
      <c r="D53" s="1984"/>
      <c r="E53" s="2171"/>
      <c r="F53" s="2174"/>
      <c r="G53" s="42" t="s">
        <v>21</v>
      </c>
      <c r="H53" s="42" t="s">
        <v>410</v>
      </c>
      <c r="I53" s="41">
        <v>2</v>
      </c>
      <c r="J53" s="42">
        <f t="shared" si="4"/>
        <v>5400000</v>
      </c>
      <c r="K53" s="261">
        <f t="shared" si="5"/>
        <v>10800000</v>
      </c>
    </row>
    <row r="54" spans="1:12" ht="25.5" x14ac:dyDescent="0.25">
      <c r="A54" s="2165"/>
      <c r="B54" s="323" t="s">
        <v>414</v>
      </c>
      <c r="C54" s="2168"/>
      <c r="D54" s="1984"/>
      <c r="E54" s="2171"/>
      <c r="F54" s="2174"/>
      <c r="G54" s="42" t="s">
        <v>21</v>
      </c>
      <c r="H54" s="42" t="s">
        <v>410</v>
      </c>
      <c r="I54" s="41">
        <v>2</v>
      </c>
      <c r="J54" s="42">
        <f t="shared" si="4"/>
        <v>5400000</v>
      </c>
      <c r="K54" s="261">
        <f t="shared" si="5"/>
        <v>10800000</v>
      </c>
    </row>
    <row r="55" spans="1:12" ht="25.5" x14ac:dyDescent="0.25">
      <c r="A55" s="2165"/>
      <c r="B55" s="323" t="s">
        <v>415</v>
      </c>
      <c r="C55" s="2168"/>
      <c r="D55" s="1984"/>
      <c r="E55" s="2171"/>
      <c r="F55" s="2174"/>
      <c r="G55" s="42" t="s">
        <v>21</v>
      </c>
      <c r="H55" s="42" t="s">
        <v>410</v>
      </c>
      <c r="I55" s="41">
        <v>2</v>
      </c>
      <c r="J55" s="42">
        <f t="shared" si="4"/>
        <v>5400000</v>
      </c>
      <c r="K55" s="261">
        <f t="shared" si="5"/>
        <v>10800000</v>
      </c>
    </row>
    <row r="56" spans="1:12" ht="25.5" x14ac:dyDescent="0.25">
      <c r="A56" s="2165"/>
      <c r="B56" s="323" t="s">
        <v>416</v>
      </c>
      <c r="C56" s="2168"/>
      <c r="D56" s="1984"/>
      <c r="E56" s="2171"/>
      <c r="F56" s="2174"/>
      <c r="G56" s="42" t="s">
        <v>21</v>
      </c>
      <c r="H56" s="42" t="s">
        <v>410</v>
      </c>
      <c r="I56" s="41">
        <v>2</v>
      </c>
      <c r="J56" s="42">
        <f t="shared" si="4"/>
        <v>5400000</v>
      </c>
      <c r="K56" s="261">
        <f>+I56*J56</f>
        <v>10800000</v>
      </c>
    </row>
    <row r="57" spans="1:12" ht="39" thickBot="1" x14ac:dyDescent="0.3">
      <c r="A57" s="71" t="s">
        <v>368</v>
      </c>
      <c r="B57" s="116" t="s">
        <v>417</v>
      </c>
      <c r="C57" s="2169"/>
      <c r="D57" s="184" t="s">
        <v>310</v>
      </c>
      <c r="E57" s="336" t="s">
        <v>418</v>
      </c>
      <c r="F57" s="268" t="s">
        <v>419</v>
      </c>
      <c r="G57" s="44" t="s">
        <v>21</v>
      </c>
      <c r="H57" s="44" t="s">
        <v>22</v>
      </c>
      <c r="I57" s="170">
        <v>2</v>
      </c>
      <c r="J57" s="74">
        <v>23000000</v>
      </c>
      <c r="K57" s="262">
        <f>+I57*J57</f>
        <v>46000000</v>
      </c>
      <c r="L57" s="106" t="s">
        <v>420</v>
      </c>
    </row>
    <row r="58" spans="1:12" ht="25.5" customHeight="1" x14ac:dyDescent="0.25">
      <c r="A58" s="2164" t="s">
        <v>421</v>
      </c>
      <c r="B58" s="322" t="s">
        <v>422</v>
      </c>
      <c r="C58" s="2167" t="s">
        <v>29</v>
      </c>
      <c r="D58" s="2167" t="s">
        <v>338</v>
      </c>
      <c r="E58" s="2170" t="s">
        <v>423</v>
      </c>
      <c r="F58" s="2173" t="s">
        <v>424</v>
      </c>
      <c r="G58" s="26" t="s">
        <v>21</v>
      </c>
      <c r="H58" s="26" t="s">
        <v>303</v>
      </c>
      <c r="I58" s="35">
        <v>1</v>
      </c>
      <c r="J58" s="269" t="s">
        <v>425</v>
      </c>
      <c r="K58" s="270" t="s">
        <v>425</v>
      </c>
      <c r="L58" s="106" t="s">
        <v>420</v>
      </c>
    </row>
    <row r="59" spans="1:12" ht="25.5" customHeight="1" x14ac:dyDescent="0.25">
      <c r="A59" s="2165"/>
      <c r="B59" s="323" t="s">
        <v>426</v>
      </c>
      <c r="C59" s="2168"/>
      <c r="D59" s="2168"/>
      <c r="E59" s="2171"/>
      <c r="F59" s="2174"/>
      <c r="G59" s="20" t="s">
        <v>21</v>
      </c>
      <c r="H59" s="20" t="s">
        <v>111</v>
      </c>
      <c r="I59" s="41">
        <v>1</v>
      </c>
      <c r="J59" s="271" t="s">
        <v>425</v>
      </c>
      <c r="K59" s="272" t="s">
        <v>425</v>
      </c>
    </row>
    <row r="60" spans="1:12" ht="25.5" customHeight="1" x14ac:dyDescent="0.25">
      <c r="A60" s="2165"/>
      <c r="B60" s="323" t="s">
        <v>427</v>
      </c>
      <c r="C60" s="2168"/>
      <c r="D60" s="2168"/>
      <c r="E60" s="2171"/>
      <c r="F60" s="2174"/>
      <c r="G60" s="20" t="s">
        <v>21</v>
      </c>
      <c r="H60" s="20" t="s">
        <v>428</v>
      </c>
      <c r="I60" s="41">
        <v>1</v>
      </c>
      <c r="J60" s="271" t="s">
        <v>425</v>
      </c>
      <c r="K60" s="272" t="s">
        <v>425</v>
      </c>
    </row>
    <row r="61" spans="1:12" x14ac:dyDescent="0.25">
      <c r="A61" s="2165"/>
      <c r="B61" s="323" t="s">
        <v>429</v>
      </c>
      <c r="C61" s="2168"/>
      <c r="D61" s="2168"/>
      <c r="E61" s="2171"/>
      <c r="F61" s="2174"/>
      <c r="G61" s="20" t="s">
        <v>21</v>
      </c>
      <c r="H61" s="20" t="s">
        <v>81</v>
      </c>
      <c r="I61" s="41">
        <v>1</v>
      </c>
      <c r="J61" s="271" t="s">
        <v>425</v>
      </c>
      <c r="K61" s="272" t="s">
        <v>425</v>
      </c>
    </row>
    <row r="62" spans="1:12" ht="43.5" customHeight="1" thickBot="1" x14ac:dyDescent="0.3">
      <c r="A62" s="2166"/>
      <c r="B62" s="324" t="s">
        <v>430</v>
      </c>
      <c r="C62" s="2169"/>
      <c r="D62" s="2169"/>
      <c r="E62" s="2172"/>
      <c r="F62" s="2175"/>
      <c r="G62" s="25" t="s">
        <v>21</v>
      </c>
      <c r="H62" s="25" t="s">
        <v>338</v>
      </c>
      <c r="I62" s="47">
        <v>1</v>
      </c>
      <c r="J62" s="273" t="s">
        <v>425</v>
      </c>
      <c r="K62" s="274" t="s">
        <v>425</v>
      </c>
    </row>
    <row r="63" spans="1:12" ht="27.95" customHeight="1" x14ac:dyDescent="0.25">
      <c r="A63" s="2164" t="s">
        <v>431</v>
      </c>
      <c r="B63" s="322" t="s">
        <v>422</v>
      </c>
      <c r="C63" s="2167" t="s">
        <v>338</v>
      </c>
      <c r="D63" s="2167" t="s">
        <v>299</v>
      </c>
      <c r="E63" s="2170" t="s">
        <v>432</v>
      </c>
      <c r="F63" s="2173" t="s">
        <v>424</v>
      </c>
      <c r="G63" s="26" t="s">
        <v>21</v>
      </c>
      <c r="H63" s="26" t="s">
        <v>338</v>
      </c>
      <c r="I63" s="35">
        <v>1</v>
      </c>
      <c r="J63" s="269" t="s">
        <v>425</v>
      </c>
      <c r="K63" s="270" t="s">
        <v>425</v>
      </c>
    </row>
    <row r="64" spans="1:12" ht="27.95" customHeight="1" x14ac:dyDescent="0.25">
      <c r="A64" s="2165"/>
      <c r="B64" s="323" t="s">
        <v>426</v>
      </c>
      <c r="C64" s="2168"/>
      <c r="D64" s="2168"/>
      <c r="E64" s="2171"/>
      <c r="F64" s="2174"/>
      <c r="G64" s="20" t="s">
        <v>21</v>
      </c>
      <c r="H64" s="20" t="s">
        <v>107</v>
      </c>
      <c r="I64" s="41">
        <v>1</v>
      </c>
      <c r="J64" s="271" t="s">
        <v>425</v>
      </c>
      <c r="K64" s="272" t="s">
        <v>425</v>
      </c>
    </row>
    <row r="65" spans="1:12" ht="27.95" customHeight="1" x14ac:dyDescent="0.25">
      <c r="A65" s="2165"/>
      <c r="B65" s="323" t="s">
        <v>427</v>
      </c>
      <c r="C65" s="2168"/>
      <c r="D65" s="2168"/>
      <c r="E65" s="2171"/>
      <c r="F65" s="2174"/>
      <c r="G65" s="20" t="s">
        <v>21</v>
      </c>
      <c r="H65" s="20" t="s">
        <v>274</v>
      </c>
      <c r="I65" s="41">
        <v>1</v>
      </c>
      <c r="J65" s="271" t="s">
        <v>425</v>
      </c>
      <c r="K65" s="272" t="s">
        <v>425</v>
      </c>
    </row>
    <row r="66" spans="1:12" ht="27.95" customHeight="1" x14ac:dyDescent="0.25">
      <c r="A66" s="2165"/>
      <c r="B66" s="323" t="s">
        <v>429</v>
      </c>
      <c r="C66" s="2168"/>
      <c r="D66" s="2168"/>
      <c r="E66" s="2171"/>
      <c r="F66" s="2174"/>
      <c r="G66" s="20" t="s">
        <v>21</v>
      </c>
      <c r="H66" s="20" t="s">
        <v>267</v>
      </c>
      <c r="I66" s="41">
        <v>1</v>
      </c>
      <c r="J66" s="271" t="s">
        <v>425</v>
      </c>
      <c r="K66" s="272" t="s">
        <v>425</v>
      </c>
    </row>
    <row r="67" spans="1:12" ht="25.5" customHeight="1" x14ac:dyDescent="0.25">
      <c r="A67" s="2165"/>
      <c r="B67" s="2182" t="s">
        <v>430</v>
      </c>
      <c r="C67" s="2168"/>
      <c r="D67" s="2168"/>
      <c r="E67" s="2171"/>
      <c r="F67" s="2174"/>
      <c r="G67" s="1983" t="s">
        <v>21</v>
      </c>
      <c r="H67" s="1983" t="s">
        <v>299</v>
      </c>
      <c r="I67" s="1984">
        <v>1</v>
      </c>
      <c r="J67" s="1985">
        <v>1800000</v>
      </c>
      <c r="K67" s="2184">
        <v>1800000</v>
      </c>
    </row>
    <row r="68" spans="1:12" ht="15.75" thickBot="1" x14ac:dyDescent="0.3">
      <c r="A68" s="2166"/>
      <c r="B68" s="2183"/>
      <c r="C68" s="2169"/>
      <c r="D68" s="2169"/>
      <c r="E68" s="2172"/>
      <c r="F68" s="2175"/>
      <c r="G68" s="1977"/>
      <c r="H68" s="1977"/>
      <c r="I68" s="1979"/>
      <c r="J68" s="1981"/>
      <c r="K68" s="2185"/>
    </row>
    <row r="69" spans="1:12" ht="39" thickBot="1" x14ac:dyDescent="0.3">
      <c r="A69" s="236" t="s">
        <v>368</v>
      </c>
      <c r="B69" s="326" t="s">
        <v>433</v>
      </c>
      <c r="C69" s="319" t="s">
        <v>22</v>
      </c>
      <c r="D69" s="340" t="s">
        <v>310</v>
      </c>
      <c r="E69" s="186" t="s">
        <v>434</v>
      </c>
      <c r="F69" s="299" t="s">
        <v>435</v>
      </c>
      <c r="G69" s="55" t="s">
        <v>21</v>
      </c>
      <c r="H69" s="55" t="s">
        <v>22</v>
      </c>
      <c r="I69" s="59">
        <v>2</v>
      </c>
      <c r="J69" s="60">
        <v>20700000</v>
      </c>
      <c r="K69" s="300">
        <f>+I69*J69</f>
        <v>41400000</v>
      </c>
      <c r="L69" s="106" t="s">
        <v>420</v>
      </c>
    </row>
    <row r="70" spans="1:12" ht="38.25" x14ac:dyDescent="0.25">
      <c r="A70" s="2147" t="s">
        <v>438</v>
      </c>
      <c r="B70" s="328" t="s">
        <v>439</v>
      </c>
      <c r="C70" s="320" t="s">
        <v>22</v>
      </c>
      <c r="D70" s="320" t="s">
        <v>338</v>
      </c>
      <c r="E70" s="337" t="s">
        <v>440</v>
      </c>
      <c r="F70" s="301" t="s">
        <v>441</v>
      </c>
      <c r="G70" s="302" t="s">
        <v>28</v>
      </c>
      <c r="H70" s="302"/>
      <c r="I70" s="303"/>
      <c r="J70" s="304"/>
      <c r="K70" s="305"/>
    </row>
    <row r="71" spans="1:12" ht="165.75" x14ac:dyDescent="0.25">
      <c r="A71" s="2148"/>
      <c r="B71" s="329" t="s">
        <v>442</v>
      </c>
      <c r="C71" s="2151" t="s">
        <v>22</v>
      </c>
      <c r="D71" s="2153" t="s">
        <v>155</v>
      </c>
      <c r="E71" s="294" t="s">
        <v>443</v>
      </c>
      <c r="F71" s="306"/>
      <c r="G71" s="292"/>
      <c r="H71" s="292"/>
      <c r="I71" s="296"/>
      <c r="J71" s="297"/>
      <c r="K71" s="307"/>
    </row>
    <row r="72" spans="1:12" ht="255" x14ac:dyDescent="0.25">
      <c r="A72" s="2149"/>
      <c r="B72" s="330" t="s">
        <v>147</v>
      </c>
      <c r="C72" s="2152"/>
      <c r="D72" s="2154"/>
      <c r="E72" s="295" t="s">
        <v>444</v>
      </c>
      <c r="F72" s="306"/>
      <c r="G72" s="292"/>
      <c r="H72" s="292"/>
      <c r="I72" s="296"/>
      <c r="J72" s="297"/>
      <c r="K72" s="307"/>
    </row>
    <row r="73" spans="1:12" x14ac:dyDescent="0.25">
      <c r="A73" s="2149"/>
      <c r="B73" s="2155" t="s">
        <v>445</v>
      </c>
      <c r="C73" s="2152"/>
      <c r="D73" s="2154"/>
      <c r="E73" s="295" t="s">
        <v>446</v>
      </c>
      <c r="F73" s="306"/>
      <c r="G73" s="292" t="s">
        <v>21</v>
      </c>
      <c r="H73" s="292"/>
      <c r="I73" s="296"/>
      <c r="J73" s="297"/>
      <c r="K73" s="307"/>
    </row>
    <row r="74" spans="1:12" x14ac:dyDescent="0.25">
      <c r="A74" s="2149"/>
      <c r="B74" s="2156"/>
      <c r="C74" s="2152"/>
      <c r="D74" s="2154"/>
      <c r="E74" s="295" t="s">
        <v>447</v>
      </c>
      <c r="F74" s="306"/>
      <c r="G74" s="292" t="s">
        <v>89</v>
      </c>
      <c r="H74" s="292"/>
      <c r="I74" s="296"/>
      <c r="J74" s="297"/>
      <c r="K74" s="307"/>
    </row>
    <row r="75" spans="1:12" ht="25.5" x14ac:dyDescent="0.25">
      <c r="A75" s="2149"/>
      <c r="B75" s="2155" t="s">
        <v>448</v>
      </c>
      <c r="C75" s="2152"/>
      <c r="D75" s="2154"/>
      <c r="E75" s="295" t="s">
        <v>449</v>
      </c>
      <c r="F75" s="306"/>
      <c r="G75" s="292" t="s">
        <v>21</v>
      </c>
      <c r="H75" s="292"/>
      <c r="I75" s="296"/>
      <c r="J75" s="297"/>
      <c r="K75" s="307"/>
    </row>
    <row r="76" spans="1:12" ht="25.5" x14ac:dyDescent="0.25">
      <c r="A76" s="2149"/>
      <c r="B76" s="2157"/>
      <c r="C76" s="2152"/>
      <c r="D76" s="2154"/>
      <c r="E76" s="295" t="s">
        <v>450</v>
      </c>
      <c r="F76" s="306"/>
      <c r="G76" s="292" t="s">
        <v>89</v>
      </c>
      <c r="H76" s="292"/>
      <c r="I76" s="296"/>
      <c r="J76" s="297"/>
      <c r="K76" s="307"/>
    </row>
    <row r="77" spans="1:12" ht="25.5" x14ac:dyDescent="0.25">
      <c r="A77" s="2149"/>
      <c r="B77" s="293" t="s">
        <v>451</v>
      </c>
      <c r="C77" s="341"/>
      <c r="D77" s="342"/>
      <c r="E77" s="298" t="s">
        <v>452</v>
      </c>
      <c r="F77" s="306" t="s">
        <v>371</v>
      </c>
      <c r="G77" s="292" t="s">
        <v>21</v>
      </c>
      <c r="H77" s="292"/>
      <c r="I77" s="296"/>
      <c r="J77" s="297"/>
      <c r="K77" s="307">
        <v>12000000</v>
      </c>
    </row>
    <row r="78" spans="1:12" ht="26.25" thickBot="1" x14ac:dyDescent="0.3">
      <c r="A78" s="2150"/>
      <c r="B78" s="331" t="s">
        <v>66</v>
      </c>
      <c r="C78" s="321" t="s">
        <v>22</v>
      </c>
      <c r="D78" s="321" t="s">
        <v>310</v>
      </c>
      <c r="E78" s="338" t="s">
        <v>453</v>
      </c>
      <c r="F78" s="308" t="s">
        <v>454</v>
      </c>
      <c r="G78" s="309" t="s">
        <v>66</v>
      </c>
      <c r="H78" s="309" t="s">
        <v>303</v>
      </c>
      <c r="I78" s="310">
        <v>1</v>
      </c>
      <c r="J78" s="311"/>
      <c r="K78" s="312"/>
    </row>
    <row r="2256" spans="81:81" x14ac:dyDescent="0.25">
      <c r="CC2256" s="106" t="s">
        <v>89</v>
      </c>
    </row>
    <row r="2257" spans="81:81" x14ac:dyDescent="0.25">
      <c r="CC2257" s="106" t="s">
        <v>54</v>
      </c>
    </row>
    <row r="2258" spans="81:81" x14ac:dyDescent="0.25">
      <c r="CC2258" s="106" t="s">
        <v>70</v>
      </c>
    </row>
    <row r="2259" spans="81:81" x14ac:dyDescent="0.25">
      <c r="CC2259" s="106" t="s">
        <v>28</v>
      </c>
    </row>
    <row r="2260" spans="81:81" x14ac:dyDescent="0.25">
      <c r="CC2260" s="106" t="s">
        <v>90</v>
      </c>
    </row>
    <row r="2261" spans="81:81" x14ac:dyDescent="0.25">
      <c r="CC2261" s="106" t="s">
        <v>91</v>
      </c>
    </row>
    <row r="2262" spans="81:81" x14ac:dyDescent="0.25">
      <c r="CC2262" s="106" t="s">
        <v>92</v>
      </c>
    </row>
    <row r="2263" spans="81:81" x14ac:dyDescent="0.25">
      <c r="CC2263" s="106" t="s">
        <v>21</v>
      </c>
    </row>
    <row r="2264" spans="81:81" x14ac:dyDescent="0.25">
      <c r="CC2264" s="106" t="s">
        <v>93</v>
      </c>
    </row>
    <row r="2265" spans="81:81" x14ac:dyDescent="0.25">
      <c r="CC2265" s="106" t="s">
        <v>78</v>
      </c>
    </row>
    <row r="2266" spans="81:81" x14ac:dyDescent="0.25">
      <c r="CC2266" s="106" t="s">
        <v>66</v>
      </c>
    </row>
    <row r="2267" spans="81:81" x14ac:dyDescent="0.25">
      <c r="CC2267" s="106" t="s">
        <v>41</v>
      </c>
    </row>
  </sheetData>
  <mergeCells count="64">
    <mergeCell ref="G67:G68"/>
    <mergeCell ref="H67:H68"/>
    <mergeCell ref="I67:I68"/>
    <mergeCell ref="J67:J68"/>
    <mergeCell ref="K67:K68"/>
    <mergeCell ref="A63:A68"/>
    <mergeCell ref="C63:C68"/>
    <mergeCell ref="D63:D68"/>
    <mergeCell ref="E63:E68"/>
    <mergeCell ref="F63:F68"/>
    <mergeCell ref="B67:B68"/>
    <mergeCell ref="A50:A56"/>
    <mergeCell ref="C50:C57"/>
    <mergeCell ref="D50:D56"/>
    <mergeCell ref="E50:E56"/>
    <mergeCell ref="F50:F56"/>
    <mergeCell ref="A58:A62"/>
    <mergeCell ref="C58:C62"/>
    <mergeCell ref="D58:D62"/>
    <mergeCell ref="E58:E62"/>
    <mergeCell ref="F58:F62"/>
    <mergeCell ref="F34:F41"/>
    <mergeCell ref="A42:A49"/>
    <mergeCell ref="C42:C49"/>
    <mergeCell ref="D42:D49"/>
    <mergeCell ref="E42:E49"/>
    <mergeCell ref="F42:F49"/>
    <mergeCell ref="E34:E41"/>
    <mergeCell ref="A23:A24"/>
    <mergeCell ref="A26:A32"/>
    <mergeCell ref="A34:A41"/>
    <mergeCell ref="C34:C41"/>
    <mergeCell ref="D34:D41"/>
    <mergeCell ref="A19:A21"/>
    <mergeCell ref="C19:C21"/>
    <mergeCell ref="D19:D21"/>
    <mergeCell ref="E19:E21"/>
    <mergeCell ref="H6:H7"/>
    <mergeCell ref="A13:A18"/>
    <mergeCell ref="C13:C18"/>
    <mergeCell ref="D13:D18"/>
    <mergeCell ref="E13:E18"/>
    <mergeCell ref="F13:F18"/>
    <mergeCell ref="A8:A12"/>
    <mergeCell ref="C8:C12"/>
    <mergeCell ref="D8:D12"/>
    <mergeCell ref="E8:E12"/>
    <mergeCell ref="F8:F12"/>
    <mergeCell ref="A5:E5"/>
    <mergeCell ref="F5:K5"/>
    <mergeCell ref="A6:A7"/>
    <mergeCell ref="B6:B7"/>
    <mergeCell ref="C6:D6"/>
    <mergeCell ref="E6:E7"/>
    <mergeCell ref="F6:F7"/>
    <mergeCell ref="G6:G7"/>
    <mergeCell ref="I6:I7"/>
    <mergeCell ref="J6:J7"/>
    <mergeCell ref="K6:K7"/>
    <mergeCell ref="A70:A78"/>
    <mergeCell ref="C71:C76"/>
    <mergeCell ref="D71:D76"/>
    <mergeCell ref="B73:B74"/>
    <mergeCell ref="B75:B76"/>
  </mergeCells>
  <dataValidations count="5">
    <dataValidation type="list" showInputMessage="1" showErrorMessage="1" sqref="G58:G67" xr:uid="{00000000-0002-0000-0F00-000000000000}">
      <formula1>$CC$2264:$CC$2276</formula1>
    </dataValidation>
    <dataValidation type="list" showInputMessage="1" showErrorMessage="1" sqref="G34:G56" xr:uid="{00000000-0002-0000-0F00-000001000000}">
      <formula1>$BW$2276:$BW$2288</formula1>
    </dataValidation>
    <dataValidation type="list" showInputMessage="1" showErrorMessage="1" sqref="G26:G33" xr:uid="{00000000-0002-0000-0F00-000002000000}">
      <formula1>$CC$2267:$CC$2279</formula1>
    </dataValidation>
    <dataValidation type="list" showInputMessage="1" showErrorMessage="1" sqref="G57 G69 G8:G25" xr:uid="{00000000-0002-0000-0F00-000003000000}">
      <formula1>$CC$2255:$CC$2267</formula1>
    </dataValidation>
    <dataValidation type="list" showInputMessage="1" showErrorMessage="1" sqref="G70:G78" xr:uid="{00000000-0002-0000-0F00-000004000000}">
      <formula1>$BW$3298:$BW$3310</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Consolidado mes</vt:lpstr>
      <vt:lpstr>Febrero</vt:lpstr>
      <vt:lpstr>Hoja1</vt:lpstr>
      <vt:lpstr>s</vt:lpstr>
      <vt:lpstr>a</vt:lpstr>
      <vt:lpstr>Bachillerato</vt:lpstr>
      <vt:lpstr>Consolidado completo (2)</vt:lpstr>
      <vt:lpstr>SecGen</vt:lpstr>
      <vt:lpstr>Control Interno</vt:lpstr>
      <vt:lpstr>Planeación</vt:lpstr>
      <vt:lpstr>Tecnología</vt:lpstr>
      <vt:lpstr>Planta Física</vt:lpstr>
      <vt:lpstr>Talento Humano</vt:lpstr>
      <vt:lpstr>Viceacadémica</vt:lpstr>
      <vt:lpstr>Invest</vt:lpstr>
      <vt:lpstr>Extensión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Sala</dc:creator>
  <cp:lastModifiedBy>mylife</cp:lastModifiedBy>
  <cp:lastPrinted>2017-02-09T16:50:47Z</cp:lastPrinted>
  <dcterms:created xsi:type="dcterms:W3CDTF">2016-12-28T15:29:54Z</dcterms:created>
  <dcterms:modified xsi:type="dcterms:W3CDTF">2020-11-23T16:57:31Z</dcterms:modified>
</cp:coreProperties>
</file>