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8_{F0DF7470-1249-4B7C-BF50-E24F47105FB5}" xr6:coauthVersionLast="45" xr6:coauthVersionMax="45" xr10:uidLastSave="{00000000-0000-0000-0000-000000000000}"/>
  <bookViews>
    <workbookView xWindow="-120" yWindow="-120" windowWidth="20730" windowHeight="11160" tabRatio="894" firstSheet="1" activeTab="1" xr2:uid="{00000000-000D-0000-FFFF-FFFF00000000}"/>
  </bookViews>
  <sheets>
    <sheet name="Consolidado mes" sheetId="11" state="hidden" r:id="rId1"/>
    <sheet name="Febrero" sheetId="1" r:id="rId2"/>
    <sheet name="Hoja1" sheetId="17" state="hidden" r:id="rId3"/>
    <sheet name="s" sheetId="16" state="hidden" r:id="rId4"/>
    <sheet name="a" sheetId="15" state="hidden" r:id="rId5"/>
    <sheet name="Bachillerato" sheetId="7" state="hidden" r:id="rId6"/>
    <sheet name="Consolidado completo (2)" sheetId="14" state="hidden" r:id="rId7"/>
    <sheet name="SecGen" sheetId="4" state="hidden" r:id="rId8"/>
    <sheet name="Control Interno" sheetId="10" state="hidden" r:id="rId9"/>
    <sheet name="Planeación" sheetId="9" state="hidden" r:id="rId10"/>
    <sheet name="Tecnología" sheetId="2" state="hidden" r:id="rId11"/>
    <sheet name="Planta Física" sheetId="3" state="hidden" r:id="rId12"/>
    <sheet name="Talento Humano" sheetId="12" state="hidden" r:id="rId13"/>
    <sheet name="Viceacadémica" sheetId="8" state="hidden" r:id="rId14"/>
    <sheet name="Invest" sheetId="5" state="hidden" r:id="rId15"/>
    <sheet name="Extensión" sheetId="6"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333" i="1" l="1"/>
  <c r="R389" i="1"/>
  <c r="R387" i="1"/>
  <c r="R388" i="1"/>
  <c r="R56" i="1" l="1"/>
  <c r="R165" i="1"/>
  <c r="R161" i="1"/>
  <c r="R155" i="1"/>
  <c r="R154" i="1"/>
  <c r="R148" i="1"/>
  <c r="R345" i="1"/>
  <c r="W345" i="1" s="1"/>
  <c r="N345" i="1"/>
  <c r="P345" i="1" s="1"/>
  <c r="S345" i="1" s="1"/>
  <c r="T345" i="1" s="1"/>
  <c r="U345" i="1" s="1"/>
  <c r="M345" i="1"/>
  <c r="L345" i="1"/>
  <c r="R344" i="1"/>
  <c r="W344" i="1" s="1"/>
  <c r="N344" i="1"/>
  <c r="P344" i="1" s="1"/>
  <c r="S344" i="1" s="1"/>
  <c r="T344" i="1" s="1"/>
  <c r="U344" i="1" s="1"/>
  <c r="M344" i="1"/>
  <c r="L344" i="1"/>
  <c r="R343" i="1"/>
  <c r="W343" i="1" s="1"/>
  <c r="N343" i="1"/>
  <c r="P343" i="1" s="1"/>
  <c r="S343" i="1" s="1"/>
  <c r="T343" i="1" s="1"/>
  <c r="U343" i="1" s="1"/>
  <c r="M343" i="1"/>
  <c r="L343" i="1"/>
  <c r="R342" i="1"/>
  <c r="W342" i="1" s="1"/>
  <c r="N342" i="1"/>
  <c r="P342" i="1" s="1"/>
  <c r="S342" i="1" s="1"/>
  <c r="T342" i="1" s="1"/>
  <c r="U342" i="1" s="1"/>
  <c r="M342" i="1"/>
  <c r="L342" i="1"/>
  <c r="R341" i="1"/>
  <c r="W341" i="1" s="1"/>
  <c r="N341" i="1"/>
  <c r="P341" i="1" s="1"/>
  <c r="S341" i="1" s="1"/>
  <c r="T341" i="1" s="1"/>
  <c r="U341" i="1" s="1"/>
  <c r="M341" i="1"/>
  <c r="L341" i="1"/>
  <c r="R340" i="1"/>
  <c r="W340" i="1" s="1"/>
  <c r="N340" i="1"/>
  <c r="P340" i="1" s="1"/>
  <c r="S340" i="1" s="1"/>
  <c r="T340" i="1" s="1"/>
  <c r="U340" i="1" s="1"/>
  <c r="M340" i="1"/>
  <c r="L340" i="1"/>
  <c r="R339" i="1"/>
  <c r="W339" i="1" s="1"/>
  <c r="N339" i="1"/>
  <c r="P339" i="1" s="1"/>
  <c r="S339" i="1" s="1"/>
  <c r="T339" i="1" s="1"/>
  <c r="U339" i="1" s="1"/>
  <c r="M339" i="1"/>
  <c r="L339" i="1"/>
  <c r="R338" i="1"/>
  <c r="W338" i="1" s="1"/>
  <c r="N338" i="1"/>
  <c r="P338" i="1" s="1"/>
  <c r="S338" i="1" s="1"/>
  <c r="T338" i="1" s="1"/>
  <c r="U338" i="1" s="1"/>
  <c r="M338" i="1"/>
  <c r="L338" i="1"/>
  <c r="R337" i="1"/>
  <c r="W337" i="1" s="1"/>
  <c r="N337" i="1"/>
  <c r="P337" i="1" s="1"/>
  <c r="S337" i="1" s="1"/>
  <c r="T337" i="1" s="1"/>
  <c r="U337" i="1" s="1"/>
  <c r="M337" i="1"/>
  <c r="L337" i="1"/>
  <c r="R336" i="1"/>
  <c r="W336" i="1" s="1"/>
  <c r="N336" i="1"/>
  <c r="P336" i="1" s="1"/>
  <c r="S336" i="1" s="1"/>
  <c r="T336" i="1" s="1"/>
  <c r="U336" i="1" s="1"/>
  <c r="M336" i="1"/>
  <c r="L336" i="1"/>
  <c r="R335" i="1"/>
  <c r="W335" i="1" s="1"/>
  <c r="N335" i="1"/>
  <c r="P335" i="1" s="1"/>
  <c r="S335" i="1" s="1"/>
  <c r="T335" i="1" s="1"/>
  <c r="U335" i="1" s="1"/>
  <c r="M335" i="1"/>
  <c r="L335" i="1"/>
  <c r="R334" i="1"/>
  <c r="W334" i="1" s="1"/>
  <c r="N334" i="1"/>
  <c r="P334" i="1" s="1"/>
  <c r="S334" i="1" s="1"/>
  <c r="T334" i="1" s="1"/>
  <c r="U334" i="1" s="1"/>
  <c r="M334" i="1"/>
  <c r="L334" i="1"/>
  <c r="R399" i="1"/>
  <c r="W399" i="1" s="1"/>
  <c r="N399" i="1"/>
  <c r="P399" i="1" s="1"/>
  <c r="S399" i="1" s="1"/>
  <c r="T399" i="1" s="1"/>
  <c r="U399" i="1" s="1"/>
  <c r="M399" i="1"/>
  <c r="L399" i="1"/>
  <c r="R398" i="1"/>
  <c r="W398" i="1" s="1"/>
  <c r="N398" i="1"/>
  <c r="P398" i="1" s="1"/>
  <c r="S398" i="1" s="1"/>
  <c r="T398" i="1" s="1"/>
  <c r="U398" i="1" s="1"/>
  <c r="M398" i="1"/>
  <c r="L398" i="1"/>
  <c r="R397" i="1"/>
  <c r="W397" i="1" s="1"/>
  <c r="N397" i="1"/>
  <c r="P397" i="1" s="1"/>
  <c r="S397" i="1" s="1"/>
  <c r="T397" i="1" s="1"/>
  <c r="U397" i="1" s="1"/>
  <c r="M397" i="1"/>
  <c r="L397" i="1"/>
  <c r="R396" i="1"/>
  <c r="W396" i="1" s="1"/>
  <c r="N396" i="1"/>
  <c r="P396" i="1" s="1"/>
  <c r="S396" i="1" s="1"/>
  <c r="T396" i="1" s="1"/>
  <c r="U396" i="1" s="1"/>
  <c r="M396" i="1"/>
  <c r="L396" i="1"/>
  <c r="R395" i="1"/>
  <c r="W395" i="1" s="1"/>
  <c r="N395" i="1"/>
  <c r="P395" i="1" s="1"/>
  <c r="S395" i="1" s="1"/>
  <c r="T395" i="1" s="1"/>
  <c r="U395" i="1" s="1"/>
  <c r="M395" i="1"/>
  <c r="L395" i="1"/>
  <c r="R394" i="1"/>
  <c r="W394" i="1" s="1"/>
  <c r="N394" i="1"/>
  <c r="P394" i="1" s="1"/>
  <c r="S394" i="1" s="1"/>
  <c r="T394" i="1" s="1"/>
  <c r="U394" i="1" s="1"/>
  <c r="M394" i="1"/>
  <c r="L394" i="1"/>
  <c r="R393" i="1"/>
  <c r="W393" i="1" s="1"/>
  <c r="N393" i="1"/>
  <c r="P393" i="1" s="1"/>
  <c r="S393" i="1" s="1"/>
  <c r="T393" i="1" s="1"/>
  <c r="U393" i="1" s="1"/>
  <c r="M393" i="1"/>
  <c r="L393" i="1"/>
  <c r="R392" i="1"/>
  <c r="W392" i="1" s="1"/>
  <c r="N392" i="1"/>
  <c r="P392" i="1" s="1"/>
  <c r="S392" i="1" s="1"/>
  <c r="T392" i="1" s="1"/>
  <c r="U392" i="1" s="1"/>
  <c r="M392" i="1"/>
  <c r="L392" i="1"/>
  <c r="R391" i="1"/>
  <c r="W391" i="1" s="1"/>
  <c r="N391" i="1"/>
  <c r="P391" i="1" s="1"/>
  <c r="S391" i="1" s="1"/>
  <c r="T391" i="1" s="1"/>
  <c r="U391" i="1" s="1"/>
  <c r="M391" i="1"/>
  <c r="L391" i="1"/>
  <c r="R390" i="1"/>
  <c r="W390" i="1" s="1"/>
  <c r="N390" i="1"/>
  <c r="P390" i="1" s="1"/>
  <c r="S390" i="1" s="1"/>
  <c r="T390" i="1" s="1"/>
  <c r="U390" i="1" s="1"/>
  <c r="M390" i="1"/>
  <c r="L390" i="1"/>
  <c r="R367" i="1"/>
  <c r="W367" i="1" s="1"/>
  <c r="N367" i="1"/>
  <c r="P367" i="1" s="1"/>
  <c r="S367" i="1" s="1"/>
  <c r="T367" i="1" s="1"/>
  <c r="U367" i="1" s="1"/>
  <c r="M367" i="1"/>
  <c r="L367" i="1"/>
  <c r="R366" i="1"/>
  <c r="W366" i="1" s="1"/>
  <c r="N366" i="1"/>
  <c r="P366" i="1" s="1"/>
  <c r="S366" i="1" s="1"/>
  <c r="T366" i="1" s="1"/>
  <c r="U366" i="1" s="1"/>
  <c r="M366" i="1"/>
  <c r="L366" i="1"/>
  <c r="R365" i="1"/>
  <c r="W365" i="1" s="1"/>
  <c r="N365" i="1"/>
  <c r="P365" i="1" s="1"/>
  <c r="S365" i="1" s="1"/>
  <c r="T365" i="1" s="1"/>
  <c r="U365" i="1" s="1"/>
  <c r="M365" i="1"/>
  <c r="L365" i="1"/>
  <c r="R364" i="1"/>
  <c r="W364" i="1" s="1"/>
  <c r="N364" i="1"/>
  <c r="P364" i="1" s="1"/>
  <c r="S364" i="1" s="1"/>
  <c r="T364" i="1" s="1"/>
  <c r="U364" i="1" s="1"/>
  <c r="M364" i="1"/>
  <c r="L364" i="1"/>
  <c r="R363" i="1"/>
  <c r="W363" i="1" s="1"/>
  <c r="N363" i="1"/>
  <c r="P363" i="1" s="1"/>
  <c r="S363" i="1" s="1"/>
  <c r="T363" i="1" s="1"/>
  <c r="U363" i="1" s="1"/>
  <c r="M363" i="1"/>
  <c r="L363" i="1"/>
  <c r="R362" i="1"/>
  <c r="W362" i="1" s="1"/>
  <c r="N362" i="1"/>
  <c r="P362" i="1" s="1"/>
  <c r="S362" i="1" s="1"/>
  <c r="T362" i="1" s="1"/>
  <c r="U362" i="1" s="1"/>
  <c r="M362" i="1"/>
  <c r="L362" i="1"/>
  <c r="R361" i="1"/>
  <c r="W361" i="1" s="1"/>
  <c r="N361" i="1"/>
  <c r="P361" i="1" s="1"/>
  <c r="S361" i="1" s="1"/>
  <c r="T361" i="1" s="1"/>
  <c r="U361" i="1" s="1"/>
  <c r="M361" i="1"/>
  <c r="L361" i="1"/>
  <c r="R360" i="1"/>
  <c r="W360" i="1" s="1"/>
  <c r="N360" i="1"/>
  <c r="P360" i="1" s="1"/>
  <c r="S360" i="1" s="1"/>
  <c r="T360" i="1" s="1"/>
  <c r="U360" i="1" s="1"/>
  <c r="M360" i="1"/>
  <c r="L360" i="1"/>
  <c r="R359" i="1"/>
  <c r="W359" i="1" s="1"/>
  <c r="N359" i="1"/>
  <c r="P359" i="1" s="1"/>
  <c r="S359" i="1" s="1"/>
  <c r="T359" i="1" s="1"/>
  <c r="U359" i="1" s="1"/>
  <c r="M359" i="1"/>
  <c r="L359" i="1"/>
  <c r="R358" i="1"/>
  <c r="W358" i="1" s="1"/>
  <c r="N358" i="1"/>
  <c r="P358" i="1" s="1"/>
  <c r="S358" i="1" s="1"/>
  <c r="T358" i="1" s="1"/>
  <c r="U358" i="1" s="1"/>
  <c r="M358" i="1"/>
  <c r="L358" i="1"/>
  <c r="R357" i="1"/>
  <c r="W357" i="1" s="1"/>
  <c r="N357" i="1"/>
  <c r="P357" i="1" s="1"/>
  <c r="S357" i="1" s="1"/>
  <c r="T357" i="1" s="1"/>
  <c r="U357" i="1" s="1"/>
  <c r="M357" i="1"/>
  <c r="L357" i="1"/>
  <c r="R356" i="1"/>
  <c r="W356" i="1" s="1"/>
  <c r="N356" i="1"/>
  <c r="P356" i="1" s="1"/>
  <c r="S356" i="1" s="1"/>
  <c r="T356" i="1" s="1"/>
  <c r="U356" i="1" s="1"/>
  <c r="M356" i="1"/>
  <c r="L356" i="1"/>
  <c r="R355" i="1"/>
  <c r="W355" i="1" s="1"/>
  <c r="N355" i="1"/>
  <c r="P355" i="1" s="1"/>
  <c r="S355" i="1" s="1"/>
  <c r="T355" i="1" s="1"/>
  <c r="U355" i="1" s="1"/>
  <c r="M355" i="1"/>
  <c r="L355" i="1"/>
  <c r="R354" i="1"/>
  <c r="W354" i="1" s="1"/>
  <c r="N354" i="1"/>
  <c r="P354" i="1" s="1"/>
  <c r="S354" i="1" s="1"/>
  <c r="T354" i="1" s="1"/>
  <c r="U354" i="1" s="1"/>
  <c r="M354" i="1"/>
  <c r="L354" i="1"/>
  <c r="R384" i="1" l="1"/>
  <c r="W384" i="1" s="1"/>
  <c r="N384" i="1"/>
  <c r="P384" i="1" s="1"/>
  <c r="S384" i="1" s="1"/>
  <c r="T384" i="1" s="1"/>
  <c r="U384" i="1" s="1"/>
  <c r="M384" i="1"/>
  <c r="L384" i="1"/>
  <c r="R383" i="1"/>
  <c r="W383" i="1" s="1"/>
  <c r="N383" i="1"/>
  <c r="P383" i="1" s="1"/>
  <c r="S383" i="1" s="1"/>
  <c r="T383" i="1" s="1"/>
  <c r="U383" i="1" s="1"/>
  <c r="M383" i="1"/>
  <c r="L383" i="1"/>
  <c r="R382" i="1"/>
  <c r="W382" i="1" s="1"/>
  <c r="N382" i="1"/>
  <c r="P382" i="1" s="1"/>
  <c r="S382" i="1" s="1"/>
  <c r="T382" i="1" s="1"/>
  <c r="U382" i="1" s="1"/>
  <c r="M382" i="1"/>
  <c r="L382" i="1"/>
  <c r="R381" i="1"/>
  <c r="W381" i="1" s="1"/>
  <c r="N381" i="1"/>
  <c r="P381" i="1" s="1"/>
  <c r="S381" i="1" s="1"/>
  <c r="T381" i="1" s="1"/>
  <c r="U381" i="1" s="1"/>
  <c r="M381" i="1"/>
  <c r="L381" i="1"/>
  <c r="R380" i="1"/>
  <c r="W380" i="1" s="1"/>
  <c r="N380" i="1"/>
  <c r="P380" i="1" s="1"/>
  <c r="S380" i="1" s="1"/>
  <c r="T380" i="1" s="1"/>
  <c r="U380" i="1" s="1"/>
  <c r="M380" i="1"/>
  <c r="L380" i="1"/>
  <c r="R379" i="1"/>
  <c r="W379" i="1" s="1"/>
  <c r="N379" i="1"/>
  <c r="P379" i="1" s="1"/>
  <c r="S379" i="1" s="1"/>
  <c r="T379" i="1" s="1"/>
  <c r="U379" i="1" s="1"/>
  <c r="M379" i="1"/>
  <c r="L379" i="1"/>
  <c r="R378" i="1"/>
  <c r="W378" i="1" s="1"/>
  <c r="N378" i="1"/>
  <c r="P378" i="1" s="1"/>
  <c r="S378" i="1" s="1"/>
  <c r="T378" i="1" s="1"/>
  <c r="U378" i="1" s="1"/>
  <c r="M378" i="1"/>
  <c r="L378" i="1"/>
  <c r="R377" i="1"/>
  <c r="W377" i="1" s="1"/>
  <c r="N377" i="1"/>
  <c r="P377" i="1" s="1"/>
  <c r="S377" i="1" s="1"/>
  <c r="T377" i="1" s="1"/>
  <c r="U377" i="1" s="1"/>
  <c r="M377" i="1"/>
  <c r="L377" i="1"/>
  <c r="R376" i="1"/>
  <c r="W376" i="1" s="1"/>
  <c r="N376" i="1"/>
  <c r="P376" i="1" s="1"/>
  <c r="S376" i="1" s="1"/>
  <c r="T376" i="1" s="1"/>
  <c r="U376" i="1" s="1"/>
  <c r="M376" i="1"/>
  <c r="L376" i="1"/>
  <c r="R375" i="1"/>
  <c r="W375" i="1" s="1"/>
  <c r="N375" i="1"/>
  <c r="P375" i="1" s="1"/>
  <c r="S375" i="1" s="1"/>
  <c r="T375" i="1" s="1"/>
  <c r="U375" i="1" s="1"/>
  <c r="M375" i="1"/>
  <c r="L375" i="1"/>
  <c r="R374" i="1"/>
  <c r="W374" i="1" s="1"/>
  <c r="N374" i="1"/>
  <c r="P374" i="1" s="1"/>
  <c r="S374" i="1" s="1"/>
  <c r="T374" i="1" s="1"/>
  <c r="U374" i="1" s="1"/>
  <c r="M374" i="1"/>
  <c r="L374" i="1"/>
  <c r="R373" i="1"/>
  <c r="W373" i="1" s="1"/>
  <c r="N373" i="1"/>
  <c r="P373" i="1" s="1"/>
  <c r="S373" i="1" s="1"/>
  <c r="T373" i="1" s="1"/>
  <c r="U373" i="1" s="1"/>
  <c r="M373" i="1"/>
  <c r="L373" i="1"/>
  <c r="R372" i="1"/>
  <c r="W372" i="1" s="1"/>
  <c r="N372" i="1"/>
  <c r="P372" i="1" s="1"/>
  <c r="S372" i="1" s="1"/>
  <c r="T372" i="1" s="1"/>
  <c r="U372" i="1" s="1"/>
  <c r="M372" i="1"/>
  <c r="L372" i="1"/>
  <c r="R371" i="1"/>
  <c r="W371" i="1" s="1"/>
  <c r="N371" i="1"/>
  <c r="P371" i="1" s="1"/>
  <c r="S371" i="1" s="1"/>
  <c r="T371" i="1" s="1"/>
  <c r="U371" i="1" s="1"/>
  <c r="M371" i="1"/>
  <c r="L371" i="1"/>
  <c r="R370" i="1"/>
  <c r="W370" i="1" s="1"/>
  <c r="N370" i="1"/>
  <c r="P370" i="1" s="1"/>
  <c r="S370" i="1" s="1"/>
  <c r="T370" i="1" s="1"/>
  <c r="U370" i="1" s="1"/>
  <c r="M370" i="1"/>
  <c r="L370" i="1"/>
  <c r="R369" i="1"/>
  <c r="W369" i="1" s="1"/>
  <c r="N369" i="1"/>
  <c r="P369" i="1" s="1"/>
  <c r="S369" i="1" s="1"/>
  <c r="T369" i="1" s="1"/>
  <c r="U369" i="1" s="1"/>
  <c r="M369" i="1"/>
  <c r="L369" i="1"/>
  <c r="L310" i="1"/>
  <c r="M310" i="1"/>
  <c r="N310" i="1"/>
  <c r="P310" i="1" s="1"/>
  <c r="S310" i="1" s="1"/>
  <c r="T310" i="1" s="1"/>
  <c r="U310" i="1" s="1"/>
  <c r="R310" i="1"/>
  <c r="W310" i="1" s="1"/>
  <c r="L311" i="1"/>
  <c r="M311" i="1"/>
  <c r="N311" i="1"/>
  <c r="P311" i="1" s="1"/>
  <c r="S311" i="1" s="1"/>
  <c r="T311" i="1" s="1"/>
  <c r="U311" i="1" s="1"/>
  <c r="R311" i="1"/>
  <c r="W311" i="1" s="1"/>
  <c r="L312" i="1"/>
  <c r="M312" i="1"/>
  <c r="N312" i="1"/>
  <c r="P312" i="1" s="1"/>
  <c r="S312" i="1" s="1"/>
  <c r="T312" i="1" s="1"/>
  <c r="U312" i="1" s="1"/>
  <c r="R312" i="1"/>
  <c r="W312" i="1" s="1"/>
  <c r="L301" i="1"/>
  <c r="M301" i="1"/>
  <c r="N301" i="1"/>
  <c r="P301" i="1" s="1"/>
  <c r="S301" i="1" s="1"/>
  <c r="T301" i="1" s="1"/>
  <c r="U301" i="1" s="1"/>
  <c r="R301" i="1"/>
  <c r="W301" i="1" s="1"/>
  <c r="L302" i="1"/>
  <c r="M302" i="1"/>
  <c r="N302" i="1"/>
  <c r="P302" i="1" s="1"/>
  <c r="S302" i="1" s="1"/>
  <c r="T302" i="1" s="1"/>
  <c r="U302" i="1" s="1"/>
  <c r="R302" i="1"/>
  <c r="W302" i="1" s="1"/>
  <c r="L303" i="1"/>
  <c r="M303" i="1"/>
  <c r="N303" i="1"/>
  <c r="P303" i="1" s="1"/>
  <c r="S303" i="1" s="1"/>
  <c r="T303" i="1" s="1"/>
  <c r="U303" i="1" s="1"/>
  <c r="R303" i="1"/>
  <c r="W303" i="1" s="1"/>
  <c r="L304" i="1"/>
  <c r="M304" i="1"/>
  <c r="N304" i="1"/>
  <c r="P304" i="1" s="1"/>
  <c r="S304" i="1" s="1"/>
  <c r="T304" i="1" s="1"/>
  <c r="U304" i="1" s="1"/>
  <c r="R304" i="1"/>
  <c r="W304" i="1" s="1"/>
  <c r="L305" i="1"/>
  <c r="M305" i="1"/>
  <c r="N305" i="1"/>
  <c r="P305" i="1" s="1"/>
  <c r="S305" i="1" s="1"/>
  <c r="T305" i="1" s="1"/>
  <c r="U305" i="1" s="1"/>
  <c r="R305" i="1"/>
  <c r="W305" i="1" s="1"/>
  <c r="L306" i="1"/>
  <c r="M306" i="1"/>
  <c r="N306" i="1"/>
  <c r="P306" i="1" s="1"/>
  <c r="S306" i="1" s="1"/>
  <c r="T306" i="1" s="1"/>
  <c r="U306" i="1" s="1"/>
  <c r="R306" i="1"/>
  <c r="W306" i="1" s="1"/>
  <c r="L307" i="1"/>
  <c r="M307" i="1"/>
  <c r="N307" i="1"/>
  <c r="P307" i="1" s="1"/>
  <c r="S307" i="1" s="1"/>
  <c r="T307" i="1" s="1"/>
  <c r="U307" i="1" s="1"/>
  <c r="R307" i="1"/>
  <c r="W307" i="1" s="1"/>
  <c r="L308" i="1"/>
  <c r="M308" i="1"/>
  <c r="N308" i="1"/>
  <c r="P308" i="1" s="1"/>
  <c r="S308" i="1" s="1"/>
  <c r="T308" i="1" s="1"/>
  <c r="U308" i="1" s="1"/>
  <c r="R308" i="1"/>
  <c r="W308" i="1" s="1"/>
  <c r="L317" i="1"/>
  <c r="M317" i="1"/>
  <c r="N317" i="1"/>
  <c r="P317" i="1" s="1"/>
  <c r="S317" i="1" s="1"/>
  <c r="T317" i="1" s="1"/>
  <c r="U317" i="1" s="1"/>
  <c r="R317" i="1"/>
  <c r="W317" i="1" s="1"/>
  <c r="L318" i="1"/>
  <c r="M318" i="1"/>
  <c r="N318" i="1"/>
  <c r="P318" i="1" s="1"/>
  <c r="S318" i="1" s="1"/>
  <c r="T318" i="1" s="1"/>
  <c r="U318" i="1" s="1"/>
  <c r="R318" i="1"/>
  <c r="W318" i="1" s="1"/>
  <c r="L319" i="1"/>
  <c r="M319" i="1"/>
  <c r="N319" i="1"/>
  <c r="P319" i="1" s="1"/>
  <c r="S319" i="1" s="1"/>
  <c r="T319" i="1" s="1"/>
  <c r="U319" i="1" s="1"/>
  <c r="R319" i="1"/>
  <c r="W319" i="1" s="1"/>
  <c r="L320" i="1"/>
  <c r="M320" i="1"/>
  <c r="N320" i="1"/>
  <c r="P320" i="1" s="1"/>
  <c r="S320" i="1" s="1"/>
  <c r="T320" i="1" s="1"/>
  <c r="U320" i="1" s="1"/>
  <c r="R320" i="1"/>
  <c r="W320" i="1" s="1"/>
  <c r="L321" i="1"/>
  <c r="M321" i="1"/>
  <c r="N321" i="1"/>
  <c r="P321" i="1" s="1"/>
  <c r="S321" i="1" s="1"/>
  <c r="T321" i="1" s="1"/>
  <c r="U321" i="1" s="1"/>
  <c r="R321" i="1"/>
  <c r="W321" i="1" s="1"/>
  <c r="L322" i="1"/>
  <c r="M322" i="1"/>
  <c r="N322" i="1"/>
  <c r="P322" i="1" s="1"/>
  <c r="S322" i="1" s="1"/>
  <c r="T322" i="1" s="1"/>
  <c r="U322" i="1" s="1"/>
  <c r="R322" i="1"/>
  <c r="W322" i="1" s="1"/>
  <c r="L323" i="1"/>
  <c r="M323" i="1"/>
  <c r="N323" i="1"/>
  <c r="P323" i="1" s="1"/>
  <c r="S323" i="1" s="1"/>
  <c r="T323" i="1" s="1"/>
  <c r="U323" i="1" s="1"/>
  <c r="R323" i="1"/>
  <c r="W323" i="1" s="1"/>
  <c r="L324" i="1"/>
  <c r="M324" i="1"/>
  <c r="N324" i="1"/>
  <c r="P324" i="1" s="1"/>
  <c r="S324" i="1" s="1"/>
  <c r="T324" i="1" s="1"/>
  <c r="U324" i="1" s="1"/>
  <c r="R324" i="1"/>
  <c r="W324" i="1" s="1"/>
  <c r="L325" i="1"/>
  <c r="M325" i="1"/>
  <c r="N325" i="1"/>
  <c r="P325" i="1" s="1"/>
  <c r="S325" i="1" s="1"/>
  <c r="T325" i="1" s="1"/>
  <c r="U325" i="1" s="1"/>
  <c r="R325" i="1"/>
  <c r="W325" i="1" s="1"/>
  <c r="L326" i="1"/>
  <c r="M326" i="1"/>
  <c r="N326" i="1"/>
  <c r="P326" i="1" s="1"/>
  <c r="S326" i="1" s="1"/>
  <c r="T326" i="1" s="1"/>
  <c r="U326" i="1" s="1"/>
  <c r="R326" i="1"/>
  <c r="W326" i="1" s="1"/>
  <c r="L327" i="1"/>
  <c r="M327" i="1"/>
  <c r="N327" i="1"/>
  <c r="P327" i="1" s="1"/>
  <c r="S327" i="1" s="1"/>
  <c r="T327" i="1" s="1"/>
  <c r="U327" i="1" s="1"/>
  <c r="R327" i="1"/>
  <c r="W327" i="1" s="1"/>
  <c r="L328" i="1"/>
  <c r="M328" i="1"/>
  <c r="N328" i="1"/>
  <c r="P328" i="1" s="1"/>
  <c r="S328" i="1" s="1"/>
  <c r="T328" i="1" s="1"/>
  <c r="U328" i="1" s="1"/>
  <c r="R328" i="1"/>
  <c r="W328" i="1" s="1"/>
  <c r="L329" i="1"/>
  <c r="M329" i="1"/>
  <c r="N329" i="1"/>
  <c r="P329" i="1" s="1"/>
  <c r="S329" i="1" s="1"/>
  <c r="T329" i="1" s="1"/>
  <c r="U329" i="1" s="1"/>
  <c r="R329" i="1"/>
  <c r="W329" i="1" s="1"/>
  <c r="L330" i="1"/>
  <c r="M330" i="1"/>
  <c r="N330" i="1"/>
  <c r="P330" i="1" s="1"/>
  <c r="S330" i="1" s="1"/>
  <c r="T330" i="1" s="1"/>
  <c r="U330" i="1" s="1"/>
  <c r="W330" i="1"/>
  <c r="L331" i="1"/>
  <c r="M331" i="1"/>
  <c r="N331" i="1"/>
  <c r="P331" i="1" s="1"/>
  <c r="S331" i="1" s="1"/>
  <c r="T331" i="1" s="1"/>
  <c r="U331" i="1" s="1"/>
  <c r="R331" i="1"/>
  <c r="W331" i="1" s="1"/>
  <c r="L316" i="1"/>
  <c r="R25" i="1"/>
  <c r="W25" i="1" s="1"/>
  <c r="R26" i="1"/>
  <c r="W26" i="1" s="1"/>
  <c r="R27" i="1"/>
  <c r="W27" i="1" s="1"/>
  <c r="R28" i="1"/>
  <c r="W28" i="1" s="1"/>
  <c r="R29" i="1"/>
  <c r="W29" i="1" s="1"/>
  <c r="R30" i="1"/>
  <c r="W30" i="1" s="1"/>
  <c r="N25" i="1"/>
  <c r="P25" i="1" s="1"/>
  <c r="S25" i="1" s="1"/>
  <c r="T25" i="1" s="1"/>
  <c r="U25" i="1" s="1"/>
  <c r="N26" i="1"/>
  <c r="P26" i="1" s="1"/>
  <c r="S26" i="1" s="1"/>
  <c r="T26" i="1" s="1"/>
  <c r="U26" i="1" s="1"/>
  <c r="N27" i="1"/>
  <c r="P27" i="1" s="1"/>
  <c r="S27" i="1" s="1"/>
  <c r="T27" i="1" s="1"/>
  <c r="U27" i="1" s="1"/>
  <c r="N28" i="1"/>
  <c r="P28" i="1" s="1"/>
  <c r="S28" i="1" s="1"/>
  <c r="T28" i="1" s="1"/>
  <c r="U28" i="1" s="1"/>
  <c r="N29" i="1"/>
  <c r="P29" i="1" s="1"/>
  <c r="S29" i="1" s="1"/>
  <c r="T29" i="1" s="1"/>
  <c r="U29" i="1" s="1"/>
  <c r="N30" i="1"/>
  <c r="P30" i="1" s="1"/>
  <c r="S30" i="1" s="1"/>
  <c r="T30" i="1" s="1"/>
  <c r="U30" i="1" s="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14" i="1"/>
  <c r="R213" i="1"/>
  <c r="R1399" i="1" l="1"/>
  <c r="R1393" i="1"/>
  <c r="R1392" i="1"/>
  <c r="R1391" i="1"/>
  <c r="R1390" i="1"/>
  <c r="R1389" i="1"/>
  <c r="R1388" i="1"/>
  <c r="R1387" i="1"/>
  <c r="R1386" i="1"/>
  <c r="R1385" i="1"/>
  <c r="R1384" i="1"/>
  <c r="R1383" i="1"/>
  <c r="R1382" i="1"/>
  <c r="R1381" i="1"/>
  <c r="R1365" i="1"/>
  <c r="R1356" i="1"/>
  <c r="R1355" i="1"/>
  <c r="R1353" i="1"/>
  <c r="R1352" i="1"/>
  <c r="R1351" i="1"/>
  <c r="R1350" i="1"/>
  <c r="R118" i="1"/>
  <c r="R124" i="1"/>
  <c r="R127" i="1"/>
  <c r="R136" i="1"/>
  <c r="R140" i="1"/>
  <c r="R144" i="1"/>
  <c r="R143" i="1"/>
  <c r="R142" i="1"/>
  <c r="R141" i="1"/>
  <c r="R137" i="1"/>
  <c r="R132" i="1"/>
  <c r="R181" i="1"/>
  <c r="R182" i="1"/>
  <c r="R183" i="1"/>
  <c r="R184" i="1"/>
  <c r="R180" i="1"/>
  <c r="R179" i="1"/>
  <c r="R178" i="1"/>
  <c r="R177" i="1"/>
  <c r="R176" i="1"/>
  <c r="R175" i="1"/>
  <c r="R174" i="1"/>
  <c r="R172" i="1"/>
  <c r="R171" i="1"/>
  <c r="R170" i="1"/>
  <c r="R169" i="1"/>
  <c r="R1364" i="1" l="1"/>
  <c r="R1362" i="1"/>
  <c r="R1361" i="1"/>
  <c r="R1360" i="1"/>
  <c r="R1339" i="1"/>
  <c r="R92" i="1"/>
  <c r="R91" i="1"/>
  <c r="R98" i="1"/>
  <c r="R97" i="1"/>
  <c r="R105" i="1"/>
  <c r="R106" i="1"/>
  <c r="R107" i="1"/>
  <c r="R115" i="1"/>
  <c r="N105" i="1"/>
  <c r="R295" i="1" l="1"/>
  <c r="W295" i="1" s="1"/>
  <c r="N295" i="1"/>
  <c r="P295" i="1" s="1"/>
  <c r="S295" i="1" s="1"/>
  <c r="T295" i="1" s="1"/>
  <c r="U295" i="1" s="1"/>
  <c r="R205" i="1"/>
  <c r="R204" i="1"/>
  <c r="R203" i="1"/>
  <c r="R202" i="1"/>
  <c r="R201" i="1"/>
  <c r="R200" i="1"/>
  <c r="R199" i="1"/>
  <c r="R198" i="1"/>
  <c r="R208" i="1"/>
  <c r="R207" i="1"/>
  <c r="R206" i="1"/>
  <c r="M210" i="1"/>
  <c r="N210" i="1"/>
  <c r="P210" i="1" s="1"/>
  <c r="S210" i="1" s="1"/>
  <c r="T210" i="1" s="1"/>
  <c r="U210" i="1" s="1"/>
  <c r="R24" i="1" l="1"/>
  <c r="R289" i="1" l="1"/>
  <c r="R290" i="1"/>
  <c r="R291" i="1"/>
  <c r="R292" i="1"/>
  <c r="R293" i="1"/>
  <c r="R294" i="1"/>
  <c r="R296" i="1"/>
  <c r="R297" i="1"/>
  <c r="R298" i="1"/>
  <c r="R299" i="1"/>
  <c r="R300" i="1"/>
  <c r="R309" i="1"/>
  <c r="R313" i="1"/>
  <c r="R314" i="1"/>
  <c r="R288" i="1"/>
  <c r="S289" i="1"/>
  <c r="T289" i="1" s="1"/>
  <c r="U289" i="1" s="1"/>
  <c r="S290" i="1"/>
  <c r="T290" i="1" s="1"/>
  <c r="U290" i="1" s="1"/>
  <c r="S292" i="1"/>
  <c r="T292" i="1" s="1"/>
  <c r="U292" i="1" s="1"/>
  <c r="R63" i="1" l="1"/>
  <c r="R64" i="1"/>
  <c r="R65" i="1"/>
  <c r="R66" i="1"/>
  <c r="R67" i="1"/>
  <c r="R68" i="1"/>
  <c r="R69" i="1"/>
  <c r="R70" i="1"/>
  <c r="R71" i="1"/>
  <c r="R72" i="1"/>
  <c r="R73" i="1"/>
  <c r="R74" i="1"/>
  <c r="R75" i="1"/>
  <c r="R76" i="1"/>
  <c r="R77" i="1"/>
  <c r="R78" i="1"/>
  <c r="R79" i="1"/>
  <c r="R80" i="1"/>
  <c r="R81" i="1"/>
  <c r="R85" i="1"/>
  <c r="R59" i="1"/>
  <c r="R60" i="1"/>
  <c r="R61" i="1"/>
  <c r="R62" i="1"/>
  <c r="N351" i="1" l="1"/>
  <c r="P351" i="1" s="1"/>
  <c r="S351" i="1" s="1"/>
  <c r="N352" i="1"/>
  <c r="P352" i="1" s="1"/>
  <c r="S352" i="1" s="1"/>
  <c r="N353" i="1"/>
  <c r="P353" i="1" s="1"/>
  <c r="S353" i="1" s="1"/>
  <c r="T353" i="1" s="1"/>
  <c r="U353" i="1" s="1"/>
  <c r="M353" i="1"/>
  <c r="M352" i="1"/>
  <c r="T352" i="1" l="1"/>
  <c r="U352" i="1" s="1"/>
  <c r="M230" i="1"/>
  <c r="N230" i="1"/>
  <c r="P230" i="1" s="1"/>
  <c r="S230" i="1" s="1"/>
  <c r="T230" i="1" s="1"/>
  <c r="U230" i="1" s="1"/>
  <c r="M219" i="1"/>
  <c r="N219" i="1"/>
  <c r="P219" i="1" s="1"/>
  <c r="S219" i="1" s="1"/>
  <c r="T219" i="1" s="1"/>
  <c r="U219" i="1" s="1"/>
  <c r="M229" i="1"/>
  <c r="N229" i="1"/>
  <c r="P229" i="1" s="1"/>
  <c r="S229" i="1" s="1"/>
  <c r="T229" i="1" s="1"/>
  <c r="U229" i="1" s="1"/>
  <c r="M283" i="1"/>
  <c r="N283" i="1"/>
  <c r="P283" i="1" s="1"/>
  <c r="S283" i="1" s="1"/>
  <c r="M216" i="1"/>
  <c r="N216" i="1"/>
  <c r="P216" i="1" s="1"/>
  <c r="S216" i="1" s="1"/>
  <c r="T216" i="1" s="1"/>
  <c r="U216" i="1" s="1"/>
  <c r="M220" i="1"/>
  <c r="N220" i="1"/>
  <c r="P220" i="1" s="1"/>
  <c r="S220" i="1" s="1"/>
  <c r="T220" i="1" s="1"/>
  <c r="U220" i="1" s="1"/>
  <c r="M282" i="1"/>
  <c r="N282" i="1"/>
  <c r="P282" i="1" s="1"/>
  <c r="S282" i="1" s="1"/>
  <c r="T282" i="1" s="1"/>
  <c r="U282" i="1" s="1"/>
  <c r="M281" i="1"/>
  <c r="N281" i="1"/>
  <c r="P281" i="1" s="1"/>
  <c r="S281" i="1" s="1"/>
  <c r="T281" i="1" s="1"/>
  <c r="U281" i="1" s="1"/>
  <c r="M253" i="1"/>
  <c r="N253" i="1"/>
  <c r="P253" i="1" s="1"/>
  <c r="S253" i="1" s="1"/>
  <c r="T253" i="1" s="1"/>
  <c r="U253" i="1" s="1"/>
  <c r="M228" i="1"/>
  <c r="N228" i="1"/>
  <c r="P228" i="1" s="1"/>
  <c r="S228" i="1" s="1"/>
  <c r="T228" i="1" s="1"/>
  <c r="U228" i="1" s="1"/>
  <c r="M218" i="1"/>
  <c r="N218" i="1"/>
  <c r="P218" i="1" s="1"/>
  <c r="S218" i="1" s="1"/>
  <c r="T218" i="1" s="1"/>
  <c r="U218" i="1" s="1"/>
  <c r="M254" i="1"/>
  <c r="N254" i="1"/>
  <c r="P254" i="1" s="1"/>
  <c r="S254" i="1" s="1"/>
  <c r="T254" i="1" s="1"/>
  <c r="U254" i="1" s="1"/>
  <c r="M221" i="1"/>
  <c r="N221" i="1"/>
  <c r="P221" i="1" s="1"/>
  <c r="S221" i="1" s="1"/>
  <c r="T221" i="1" s="1"/>
  <c r="U221" i="1" s="1"/>
  <c r="M266" i="1"/>
  <c r="N266" i="1"/>
  <c r="P266" i="1" s="1"/>
  <c r="S266" i="1" s="1"/>
  <c r="T266" i="1" s="1"/>
  <c r="U266" i="1" s="1"/>
  <c r="M238" i="1"/>
  <c r="N238" i="1"/>
  <c r="P238" i="1" s="1"/>
  <c r="S238" i="1" s="1"/>
  <c r="T238" i="1" s="1"/>
  <c r="U238" i="1" s="1"/>
  <c r="M214" i="1"/>
  <c r="N214" i="1"/>
  <c r="P214" i="1" s="1"/>
  <c r="S214" i="1" s="1"/>
  <c r="T214" i="1" s="1"/>
  <c r="U214" i="1" s="1"/>
  <c r="M237" i="1"/>
  <c r="N237" i="1"/>
  <c r="P237" i="1" s="1"/>
  <c r="S237" i="1" s="1"/>
  <c r="T237" i="1" s="1"/>
  <c r="U237" i="1" s="1"/>
  <c r="M226" i="1"/>
  <c r="N226" i="1"/>
  <c r="P226" i="1" s="1"/>
  <c r="S226" i="1" s="1"/>
  <c r="T226" i="1" s="1"/>
  <c r="U226" i="1" s="1"/>
  <c r="T283" i="1" l="1"/>
  <c r="U283" i="1" s="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389" i="1"/>
  <c r="W388" i="1"/>
  <c r="W387" i="1"/>
  <c r="W386" i="1"/>
  <c r="W351" i="1"/>
  <c r="W350" i="1"/>
  <c r="W349" i="1"/>
  <c r="W348" i="1"/>
  <c r="W347" i="1"/>
  <c r="W333" i="1"/>
  <c r="W314" i="1"/>
  <c r="W313" i="1"/>
  <c r="W309" i="1"/>
  <c r="W300" i="1"/>
  <c r="W299" i="1"/>
  <c r="W298" i="1"/>
  <c r="W297" i="1"/>
  <c r="W296" i="1"/>
  <c r="W294" i="1"/>
  <c r="W293" i="1"/>
  <c r="W291" i="1"/>
  <c r="W288" i="1"/>
  <c r="W287" i="1"/>
  <c r="W286" i="1"/>
  <c r="W284" i="1"/>
  <c r="W280" i="1"/>
  <c r="W279" i="1"/>
  <c r="W278" i="1"/>
  <c r="W277" i="1"/>
  <c r="W276" i="1"/>
  <c r="W275" i="1"/>
  <c r="W274" i="1"/>
  <c r="W272" i="1"/>
  <c r="W265" i="1"/>
  <c r="W264" i="1"/>
  <c r="W263" i="1"/>
  <c r="W262" i="1"/>
  <c r="W261" i="1"/>
  <c r="W260" i="1"/>
  <c r="W259" i="1"/>
  <c r="W258" i="1"/>
  <c r="W257" i="1"/>
  <c r="W256" i="1"/>
  <c r="W255" i="1"/>
  <c r="W252" i="1"/>
  <c r="W251" i="1"/>
  <c r="W250" i="1"/>
  <c r="W249" i="1"/>
  <c r="W248" i="1"/>
  <c r="W247" i="1"/>
  <c r="W246" i="1"/>
  <c r="W245" i="1"/>
  <c r="W244" i="1"/>
  <c r="W243" i="1"/>
  <c r="W242" i="1"/>
  <c r="W241" i="1"/>
  <c r="W240" i="1"/>
  <c r="W239" i="1"/>
  <c r="W227" i="1"/>
  <c r="W225" i="1"/>
  <c r="W224" i="1"/>
  <c r="W223" i="1"/>
  <c r="W222" i="1"/>
  <c r="W217" i="1"/>
  <c r="W215" i="1"/>
  <c r="W213" i="1"/>
  <c r="W211" i="1"/>
  <c r="W209" i="1"/>
  <c r="W208" i="1"/>
  <c r="W207" i="1"/>
  <c r="W206" i="1"/>
  <c r="W205" i="1"/>
  <c r="W204" i="1"/>
  <c r="W203" i="1"/>
  <c r="W202" i="1"/>
  <c r="W201" i="1"/>
  <c r="W200" i="1"/>
  <c r="W199" i="1"/>
  <c r="W198" i="1"/>
  <c r="W197" i="1"/>
  <c r="W196" i="1"/>
  <c r="W195" i="1"/>
  <c r="W194" i="1"/>
  <c r="W193" i="1"/>
  <c r="W192" i="1"/>
  <c r="W191" i="1"/>
  <c r="W190" i="1"/>
  <c r="W189" i="1"/>
  <c r="W188" i="1"/>
  <c r="W187" i="1"/>
  <c r="W184" i="1"/>
  <c r="W183" i="1"/>
  <c r="W182" i="1"/>
  <c r="W181" i="1"/>
  <c r="W180" i="1"/>
  <c r="W179" i="1"/>
  <c r="W178" i="1"/>
  <c r="W177" i="1"/>
  <c r="W176" i="1"/>
  <c r="W175" i="1"/>
  <c r="W174" i="1"/>
  <c r="W173" i="1"/>
  <c r="W172" i="1"/>
  <c r="W171" i="1"/>
  <c r="W170" i="1"/>
  <c r="W169" i="1"/>
  <c r="W167" i="1"/>
  <c r="W166" i="1"/>
  <c r="W165" i="1"/>
  <c r="W164" i="1"/>
  <c r="W163" i="1"/>
  <c r="W162" i="1"/>
  <c r="W161" i="1"/>
  <c r="W160" i="1"/>
  <c r="W159" i="1"/>
  <c r="W158" i="1"/>
  <c r="W157" i="1"/>
  <c r="W156" i="1"/>
  <c r="W155" i="1"/>
  <c r="W154" i="1"/>
  <c r="W153" i="1"/>
  <c r="W152" i="1"/>
  <c r="W151" i="1"/>
  <c r="W150" i="1"/>
  <c r="W149" i="1"/>
  <c r="W148" i="1"/>
  <c r="W146" i="1"/>
  <c r="W145" i="1"/>
  <c r="W144" i="1"/>
  <c r="W143" i="1"/>
  <c r="W142" i="1"/>
  <c r="W141" i="1"/>
  <c r="W140" i="1"/>
  <c r="W138" i="1"/>
  <c r="W137" i="1"/>
  <c r="W136" i="1"/>
  <c r="W135" i="1"/>
  <c r="W134" i="1"/>
  <c r="W133" i="1"/>
  <c r="W132" i="1"/>
  <c r="W131" i="1"/>
  <c r="W130" i="1"/>
  <c r="W129" i="1"/>
  <c r="W128" i="1"/>
  <c r="W127" i="1"/>
  <c r="W126" i="1"/>
  <c r="W125" i="1"/>
  <c r="W124" i="1"/>
  <c r="W123" i="1"/>
  <c r="W122" i="1"/>
  <c r="W121" i="1"/>
  <c r="W120" i="1"/>
  <c r="W119" i="1"/>
  <c r="W118" i="1"/>
  <c r="W115" i="1"/>
  <c r="W114" i="1"/>
  <c r="W113" i="1"/>
  <c r="W112" i="1"/>
  <c r="W111" i="1"/>
  <c r="W110" i="1"/>
  <c r="W109" i="1"/>
  <c r="W108" i="1"/>
  <c r="W107" i="1"/>
  <c r="W106" i="1"/>
  <c r="W105" i="1"/>
  <c r="W104" i="1"/>
  <c r="W103" i="1"/>
  <c r="W102" i="1"/>
  <c r="W101" i="1"/>
  <c r="W100" i="1"/>
  <c r="W99" i="1"/>
  <c r="W98" i="1"/>
  <c r="W97" i="1"/>
  <c r="W96" i="1"/>
  <c r="W95" i="1"/>
  <c r="W94" i="1"/>
  <c r="W93" i="1"/>
  <c r="W92" i="1"/>
  <c r="W91" i="1"/>
  <c r="W85" i="1"/>
  <c r="W81" i="1"/>
  <c r="W80" i="1"/>
  <c r="W79" i="1"/>
  <c r="W78" i="1"/>
  <c r="W77" i="1"/>
  <c r="W76" i="1"/>
  <c r="W75" i="1"/>
  <c r="W74" i="1"/>
  <c r="W73" i="1"/>
  <c r="W72" i="1"/>
  <c r="W71" i="1"/>
  <c r="W70" i="1"/>
  <c r="W69" i="1"/>
  <c r="W68" i="1"/>
  <c r="W67" i="1"/>
  <c r="W66" i="1"/>
  <c r="W65" i="1"/>
  <c r="W64" i="1"/>
  <c r="W63" i="1"/>
  <c r="W62" i="1"/>
  <c r="W61" i="1"/>
  <c r="W60" i="1"/>
  <c r="W59" i="1"/>
  <c r="W56" i="1"/>
  <c r="W54" i="1"/>
  <c r="W52" i="1"/>
  <c r="W51" i="1"/>
  <c r="W50" i="1"/>
  <c r="W49" i="1"/>
  <c r="W48" i="1"/>
  <c r="W47" i="1"/>
  <c r="W46" i="1"/>
  <c r="W45" i="1"/>
  <c r="W44" i="1"/>
  <c r="W43" i="1"/>
  <c r="W42" i="1"/>
  <c r="W41" i="1"/>
  <c r="W40" i="1"/>
  <c r="W39" i="1"/>
  <c r="W38" i="1"/>
  <c r="W37" i="1"/>
  <c r="W36" i="1"/>
  <c r="W35" i="1"/>
  <c r="W34" i="1"/>
  <c r="W33" i="1"/>
  <c r="W32" i="1"/>
  <c r="W24" i="1"/>
  <c r="W23" i="1"/>
  <c r="W22" i="1"/>
  <c r="W21" i="1"/>
  <c r="W20" i="1"/>
  <c r="W19" i="1"/>
  <c r="W18" i="1"/>
  <c r="W17" i="1"/>
  <c r="W14" i="1"/>
  <c r="W13" i="1"/>
  <c r="W12" i="1"/>
  <c r="W11" i="1"/>
  <c r="W10" i="1"/>
  <c r="R58" i="1"/>
  <c r="W58" i="1" s="1"/>
  <c r="R1337" i="1"/>
  <c r="W1337" i="1" s="1"/>
  <c r="R1336" i="1"/>
  <c r="W1336" i="1" s="1"/>
  <c r="R1335" i="1"/>
  <c r="W1335" i="1" s="1"/>
  <c r="R1334" i="1"/>
  <c r="W1334" i="1" s="1"/>
  <c r="R1333" i="1"/>
  <c r="W1333" i="1" s="1"/>
  <c r="R1332" i="1"/>
  <c r="W1332" i="1" s="1"/>
  <c r="R1331" i="1"/>
  <c r="W1331" i="1" s="1"/>
  <c r="R1330" i="1"/>
  <c r="W1330" i="1" s="1"/>
  <c r="R1329" i="1"/>
  <c r="W1329" i="1" s="1"/>
  <c r="R1328" i="1"/>
  <c r="W1328" i="1" s="1"/>
  <c r="R1327" i="1"/>
  <c r="W1327" i="1" s="1"/>
  <c r="R1326" i="1"/>
  <c r="W1326" i="1" s="1"/>
  <c r="R1325" i="1"/>
  <c r="W1325" i="1" s="1"/>
  <c r="R1324" i="1"/>
  <c r="W1324" i="1" s="1"/>
  <c r="R1323" i="1"/>
  <c r="W1323" i="1" s="1"/>
  <c r="R1322" i="1"/>
  <c r="W1322" i="1" s="1"/>
  <c r="R1321" i="1"/>
  <c r="W1321" i="1" s="1"/>
  <c r="R1320" i="1"/>
  <c r="W1320" i="1" s="1"/>
  <c r="R1319" i="1"/>
  <c r="W1319" i="1" s="1"/>
  <c r="R1318" i="1"/>
  <c r="W1318" i="1" s="1"/>
  <c r="R1317" i="1"/>
  <c r="W1317" i="1" s="1"/>
  <c r="R1316" i="1"/>
  <c r="W1316" i="1" s="1"/>
  <c r="R1315" i="1"/>
  <c r="W1315" i="1" s="1"/>
  <c r="R1314" i="1"/>
  <c r="W1314" i="1" s="1"/>
  <c r="R1313" i="1"/>
  <c r="W1313" i="1" s="1"/>
  <c r="R1312" i="1"/>
  <c r="W1312" i="1" s="1"/>
  <c r="R1311" i="1"/>
  <c r="W1311" i="1" s="1"/>
  <c r="R1310" i="1"/>
  <c r="W1310" i="1" s="1"/>
  <c r="R1309" i="1"/>
  <c r="W1309" i="1" s="1"/>
  <c r="R1308" i="1"/>
  <c r="W1308" i="1" s="1"/>
  <c r="R1307" i="1"/>
  <c r="W1307" i="1" s="1"/>
  <c r="R1306" i="1"/>
  <c r="W1306" i="1" s="1"/>
  <c r="R1305" i="1"/>
  <c r="W1305" i="1" s="1"/>
  <c r="R1304" i="1"/>
  <c r="W1304" i="1" s="1"/>
  <c r="R1303" i="1"/>
  <c r="W1303" i="1" s="1"/>
  <c r="R1302" i="1"/>
  <c r="W1302" i="1" s="1"/>
  <c r="R1301" i="1"/>
  <c r="W1301" i="1" s="1"/>
  <c r="R1300" i="1"/>
  <c r="W1300" i="1" s="1"/>
  <c r="R1299" i="1"/>
  <c r="W1299" i="1" s="1"/>
  <c r="R1298" i="1"/>
  <c r="W1298" i="1" s="1"/>
  <c r="R1297" i="1"/>
  <c r="W1297" i="1" s="1"/>
  <c r="R1296" i="1"/>
  <c r="W1296" i="1" s="1"/>
  <c r="R1295" i="1"/>
  <c r="W1295" i="1" s="1"/>
  <c r="R1294" i="1"/>
  <c r="W1294" i="1" s="1"/>
  <c r="R1293" i="1"/>
  <c r="W1293" i="1" s="1"/>
  <c r="R1292" i="1"/>
  <c r="W1292" i="1" s="1"/>
  <c r="R316" i="1"/>
  <c r="W316" i="1" s="1"/>
  <c r="M1409" i="1" l="1"/>
  <c r="M1408" i="1"/>
  <c r="M1407" i="1"/>
  <c r="M1406" i="1"/>
  <c r="M1405" i="1"/>
  <c r="M1404" i="1"/>
  <c r="M1403" i="1"/>
  <c r="M1402" i="1"/>
  <c r="M1401" i="1"/>
  <c r="M1400" i="1"/>
  <c r="M1399" i="1"/>
  <c r="M1398" i="1"/>
  <c r="M1397" i="1"/>
  <c r="M1396" i="1"/>
  <c r="M1395" i="1"/>
  <c r="M1394" i="1"/>
  <c r="M1393" i="1"/>
  <c r="M1392" i="1"/>
  <c r="M1391" i="1"/>
  <c r="M1390" i="1"/>
  <c r="M1389" i="1"/>
  <c r="M1388" i="1"/>
  <c r="M1387" i="1"/>
  <c r="M1386" i="1"/>
  <c r="M1385" i="1"/>
  <c r="M1384" i="1"/>
  <c r="M1383" i="1"/>
  <c r="M1382" i="1"/>
  <c r="M1381" i="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M1330" i="1"/>
  <c r="M1329" i="1"/>
  <c r="M1328" i="1"/>
  <c r="M1327" i="1"/>
  <c r="M1326" i="1"/>
  <c r="M1325" i="1"/>
  <c r="M1324" i="1"/>
  <c r="M1323" i="1"/>
  <c r="M1322" i="1"/>
  <c r="M1321" i="1"/>
  <c r="M1320"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9" i="1"/>
  <c r="M1188" i="1"/>
  <c r="M1187" i="1"/>
  <c r="M1186" i="1"/>
  <c r="M1185" i="1"/>
  <c r="M1184" i="1"/>
  <c r="M1183" i="1"/>
  <c r="M1182" i="1"/>
  <c r="M1181" i="1"/>
  <c r="M1180" i="1"/>
  <c r="M1179" i="1"/>
  <c r="M1178" i="1"/>
  <c r="M1177" i="1"/>
  <c r="M1176" i="1"/>
  <c r="M1175" i="1"/>
  <c r="M1174" i="1"/>
  <c r="M1173" i="1"/>
  <c r="M1172" i="1"/>
  <c r="M1171" i="1"/>
  <c r="M1170" i="1"/>
  <c r="M1169" i="1"/>
  <c r="M1168" i="1"/>
  <c r="M1167" i="1"/>
  <c r="M1166" i="1"/>
  <c r="M1165" i="1"/>
  <c r="M1164" i="1"/>
  <c r="M1163" i="1"/>
  <c r="M1162" i="1"/>
  <c r="M1161" i="1"/>
  <c r="M1160" i="1"/>
  <c r="M1159" i="1"/>
  <c r="M1158" i="1"/>
  <c r="M1157" i="1"/>
  <c r="M1156" i="1"/>
  <c r="M1155" i="1"/>
  <c r="M1154" i="1"/>
  <c r="M1153" i="1"/>
  <c r="M1152" i="1"/>
  <c r="M1151" i="1"/>
  <c r="M1150" i="1"/>
  <c r="M1149" i="1"/>
  <c r="M1148"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2" i="1"/>
  <c r="M1101" i="1"/>
  <c r="M1100" i="1"/>
  <c r="M1099" i="1"/>
  <c r="M1098" i="1"/>
  <c r="M1097" i="1"/>
  <c r="M1096" i="1"/>
  <c r="M1095" i="1"/>
  <c r="M1094" i="1"/>
  <c r="M1093" i="1"/>
  <c r="M1092" i="1"/>
  <c r="M1091" i="1"/>
  <c r="M1090" i="1"/>
  <c r="M1089" i="1"/>
  <c r="M1088" i="1"/>
  <c r="M1087" i="1"/>
  <c r="M1086" i="1"/>
  <c r="M1085" i="1"/>
  <c r="M1084" i="1"/>
  <c r="M1083" i="1"/>
  <c r="M1082" i="1"/>
  <c r="M1081"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M1037" i="1"/>
  <c r="M1036" i="1"/>
  <c r="M1035" i="1"/>
  <c r="M1034" i="1"/>
  <c r="M1033" i="1"/>
  <c r="M1032" i="1"/>
  <c r="M1031" i="1"/>
  <c r="M1030" i="1"/>
  <c r="M1029" i="1"/>
  <c r="M1028" i="1"/>
  <c r="M1027" i="1"/>
  <c r="M1026" i="1"/>
  <c r="M1025" i="1"/>
  <c r="M1024" i="1"/>
  <c r="M1023" i="1"/>
  <c r="M1022" i="1"/>
  <c r="M1021" i="1"/>
  <c r="M1020" i="1"/>
  <c r="M1019" i="1"/>
  <c r="M1018" i="1"/>
  <c r="M1017" i="1"/>
  <c r="M1016" i="1"/>
  <c r="M1015" i="1"/>
  <c r="M1014" i="1"/>
  <c r="M1013" i="1"/>
  <c r="M1012" i="1"/>
  <c r="M1011" i="1"/>
  <c r="M1010" i="1"/>
  <c r="M1009" i="1"/>
  <c r="M1008" i="1"/>
  <c r="M1007" i="1"/>
  <c r="M1006" i="1"/>
  <c r="M1005" i="1"/>
  <c r="M1004" i="1"/>
  <c r="M1003" i="1"/>
  <c r="M1002" i="1"/>
  <c r="M1001" i="1"/>
  <c r="M1000" i="1"/>
  <c r="M999" i="1"/>
  <c r="M998" i="1"/>
  <c r="M997" i="1"/>
  <c r="M996" i="1"/>
  <c r="M995" i="1"/>
  <c r="M994"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89" i="1"/>
  <c r="M388" i="1"/>
  <c r="M387" i="1"/>
  <c r="M386" i="1"/>
  <c r="M385" i="1"/>
  <c r="M368" i="1"/>
  <c r="M351" i="1"/>
  <c r="M350" i="1"/>
  <c r="M349" i="1"/>
  <c r="M348" i="1"/>
  <c r="M347" i="1"/>
  <c r="M346" i="1"/>
  <c r="M333" i="1"/>
  <c r="M332" i="1"/>
  <c r="M316" i="1"/>
  <c r="M315" i="1"/>
  <c r="M314" i="1"/>
  <c r="M313" i="1"/>
  <c r="M309" i="1"/>
  <c r="M300" i="1"/>
  <c r="M299" i="1"/>
  <c r="M298" i="1"/>
  <c r="M297" i="1"/>
  <c r="M296" i="1"/>
  <c r="M294" i="1"/>
  <c r="M293" i="1"/>
  <c r="M291" i="1"/>
  <c r="M288" i="1"/>
  <c r="M287" i="1"/>
  <c r="M286" i="1"/>
  <c r="M285" i="1"/>
  <c r="M284" i="1"/>
  <c r="M280" i="1"/>
  <c r="M279" i="1"/>
  <c r="M278" i="1"/>
  <c r="M277" i="1"/>
  <c r="M276" i="1"/>
  <c r="M275" i="1"/>
  <c r="M274" i="1"/>
  <c r="M272" i="1"/>
  <c r="M265" i="1"/>
  <c r="M264" i="1"/>
  <c r="M263" i="1"/>
  <c r="M262" i="1"/>
  <c r="M261" i="1"/>
  <c r="M260" i="1"/>
  <c r="M259" i="1"/>
  <c r="M258" i="1"/>
  <c r="M257" i="1"/>
  <c r="M256" i="1"/>
  <c r="M255" i="1"/>
  <c r="M252" i="1"/>
  <c r="M251" i="1"/>
  <c r="M250" i="1"/>
  <c r="M249" i="1"/>
  <c r="M248" i="1"/>
  <c r="M247" i="1"/>
  <c r="M246" i="1"/>
  <c r="M245" i="1"/>
  <c r="M244" i="1"/>
  <c r="M243" i="1"/>
  <c r="M242" i="1"/>
  <c r="M241" i="1"/>
  <c r="M240" i="1"/>
  <c r="M239" i="1"/>
  <c r="M227" i="1"/>
  <c r="M225" i="1"/>
  <c r="M224" i="1"/>
  <c r="M223" i="1"/>
  <c r="M222" i="1"/>
  <c r="M217" i="1"/>
  <c r="M215" i="1"/>
  <c r="M213" i="1"/>
  <c r="M212" i="1"/>
  <c r="M211" i="1"/>
  <c r="M209" i="1"/>
  <c r="M208" i="1"/>
  <c r="M207" i="1"/>
  <c r="M206" i="1"/>
  <c r="M205" i="1"/>
  <c r="M204" i="1"/>
  <c r="M203" i="1"/>
  <c r="M202" i="1"/>
  <c r="M201" i="1"/>
  <c r="M200" i="1"/>
  <c r="M199" i="1"/>
  <c r="M198" i="1"/>
  <c r="M196" i="1"/>
  <c r="M195" i="1"/>
  <c r="M194" i="1"/>
  <c r="M193" i="1"/>
  <c r="M192" i="1"/>
  <c r="M191" i="1"/>
  <c r="M190" i="1"/>
  <c r="M189" i="1"/>
  <c r="M188" i="1"/>
  <c r="M187"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24" i="1"/>
  <c r="M23" i="1"/>
  <c r="M22" i="1"/>
  <c r="M21" i="1"/>
  <c r="M20" i="1"/>
  <c r="M19" i="1"/>
  <c r="M18" i="1"/>
  <c r="M17" i="1"/>
  <c r="M16" i="1"/>
  <c r="M15" i="1"/>
  <c r="M14" i="1"/>
  <c r="M13" i="1"/>
  <c r="M12" i="1"/>
  <c r="M11" i="1"/>
  <c r="M74" i="1"/>
  <c r="N1408" i="1"/>
  <c r="P1408" i="1" s="1"/>
  <c r="S1408" i="1" s="1"/>
  <c r="T1408" i="1" s="1"/>
  <c r="U1408" i="1" s="1"/>
  <c r="N1407" i="1"/>
  <c r="P1407" i="1" s="1"/>
  <c r="S1407" i="1" s="1"/>
  <c r="T1407" i="1" s="1"/>
  <c r="U1407" i="1" s="1"/>
  <c r="N1406" i="1"/>
  <c r="P1406" i="1" s="1"/>
  <c r="S1406" i="1" s="1"/>
  <c r="T1406" i="1" s="1"/>
  <c r="U1406" i="1" s="1"/>
  <c r="N1405" i="1"/>
  <c r="P1405" i="1" s="1"/>
  <c r="S1405" i="1" s="1"/>
  <c r="T1405" i="1" s="1"/>
  <c r="U1405" i="1" s="1"/>
  <c r="N1404" i="1"/>
  <c r="P1404" i="1" s="1"/>
  <c r="S1404" i="1" s="1"/>
  <c r="T1404" i="1" s="1"/>
  <c r="U1404" i="1" s="1"/>
  <c r="N1403" i="1"/>
  <c r="P1403" i="1" s="1"/>
  <c r="S1403" i="1" s="1"/>
  <c r="T1403" i="1" s="1"/>
  <c r="U1403" i="1" s="1"/>
  <c r="N1402" i="1"/>
  <c r="P1402" i="1" s="1"/>
  <c r="S1402" i="1" s="1"/>
  <c r="T1402" i="1" s="1"/>
  <c r="U1402" i="1" s="1"/>
  <c r="N1401" i="1"/>
  <c r="P1401" i="1" s="1"/>
  <c r="S1401" i="1" s="1"/>
  <c r="T1401" i="1" s="1"/>
  <c r="U1401" i="1" s="1"/>
  <c r="N1400" i="1"/>
  <c r="P1400" i="1" s="1"/>
  <c r="S1400" i="1" s="1"/>
  <c r="T1400" i="1" s="1"/>
  <c r="U1400" i="1" s="1"/>
  <c r="N1399" i="1"/>
  <c r="P1399" i="1" s="1"/>
  <c r="S1399" i="1" s="1"/>
  <c r="T1399" i="1" s="1"/>
  <c r="U1399" i="1" s="1"/>
  <c r="N1398" i="1"/>
  <c r="P1398" i="1" s="1"/>
  <c r="S1398" i="1" s="1"/>
  <c r="T1398" i="1" s="1"/>
  <c r="U1398" i="1" s="1"/>
  <c r="N1397" i="1"/>
  <c r="P1397" i="1" s="1"/>
  <c r="S1397" i="1" s="1"/>
  <c r="T1397" i="1" s="1"/>
  <c r="U1397" i="1" s="1"/>
  <c r="N1396" i="1"/>
  <c r="P1396" i="1" s="1"/>
  <c r="S1396" i="1" s="1"/>
  <c r="T1396" i="1" s="1"/>
  <c r="U1396" i="1" s="1"/>
  <c r="N1395" i="1"/>
  <c r="P1395" i="1" s="1"/>
  <c r="S1395" i="1" s="1"/>
  <c r="T1395" i="1" s="1"/>
  <c r="U1395" i="1" s="1"/>
  <c r="N1394" i="1"/>
  <c r="P1394" i="1" s="1"/>
  <c r="S1394" i="1" s="1"/>
  <c r="T1394" i="1" s="1"/>
  <c r="U1394" i="1" s="1"/>
  <c r="N1393" i="1"/>
  <c r="P1393" i="1" s="1"/>
  <c r="S1393" i="1" s="1"/>
  <c r="T1393" i="1" s="1"/>
  <c r="U1393" i="1" s="1"/>
  <c r="N1392" i="1"/>
  <c r="P1392" i="1" s="1"/>
  <c r="S1392" i="1" s="1"/>
  <c r="T1392" i="1" s="1"/>
  <c r="U1392" i="1" s="1"/>
  <c r="N1391" i="1"/>
  <c r="P1391" i="1" s="1"/>
  <c r="S1391" i="1" s="1"/>
  <c r="T1391" i="1" s="1"/>
  <c r="U1391" i="1" s="1"/>
  <c r="N1390" i="1"/>
  <c r="P1390" i="1" s="1"/>
  <c r="S1390" i="1" s="1"/>
  <c r="T1390" i="1" s="1"/>
  <c r="U1390" i="1" s="1"/>
  <c r="N1389" i="1"/>
  <c r="P1389" i="1" s="1"/>
  <c r="S1389" i="1" s="1"/>
  <c r="T1389" i="1" s="1"/>
  <c r="U1389" i="1" s="1"/>
  <c r="N1388" i="1"/>
  <c r="P1388" i="1" s="1"/>
  <c r="S1388" i="1" s="1"/>
  <c r="T1388" i="1" s="1"/>
  <c r="U1388" i="1" s="1"/>
  <c r="N1387" i="1"/>
  <c r="P1387" i="1" s="1"/>
  <c r="N1386" i="1"/>
  <c r="P1386" i="1" s="1"/>
  <c r="N1385" i="1"/>
  <c r="P1385" i="1" s="1"/>
  <c r="N1384" i="1"/>
  <c r="P1384" i="1" s="1"/>
  <c r="N1383" i="1"/>
  <c r="P1383" i="1" s="1"/>
  <c r="N1382" i="1"/>
  <c r="P1382" i="1" s="1"/>
  <c r="N1381" i="1"/>
  <c r="P1381" i="1" s="1"/>
  <c r="S1381" i="1" s="1"/>
  <c r="T1381" i="1" s="1"/>
  <c r="U1381" i="1" s="1"/>
  <c r="N1380" i="1"/>
  <c r="P1380" i="1" s="1"/>
  <c r="S1380" i="1" s="1"/>
  <c r="T1380" i="1" s="1"/>
  <c r="U1380" i="1" s="1"/>
  <c r="N1379" i="1"/>
  <c r="P1379" i="1" s="1"/>
  <c r="S1379" i="1" s="1"/>
  <c r="T1379" i="1" s="1"/>
  <c r="U1379" i="1" s="1"/>
  <c r="N1378" i="1"/>
  <c r="P1378" i="1" s="1"/>
  <c r="S1378" i="1" s="1"/>
  <c r="T1378" i="1" s="1"/>
  <c r="U1378" i="1" s="1"/>
  <c r="N1377" i="1"/>
  <c r="P1377" i="1" s="1"/>
  <c r="S1377" i="1" s="1"/>
  <c r="T1377" i="1" s="1"/>
  <c r="U1377" i="1" s="1"/>
  <c r="N1376" i="1"/>
  <c r="P1376" i="1" s="1"/>
  <c r="S1376" i="1" s="1"/>
  <c r="T1376" i="1" s="1"/>
  <c r="U1376" i="1" s="1"/>
  <c r="N1375" i="1"/>
  <c r="P1375" i="1" s="1"/>
  <c r="S1375" i="1" s="1"/>
  <c r="T1375" i="1" s="1"/>
  <c r="U1375" i="1" s="1"/>
  <c r="N1374" i="1"/>
  <c r="P1374" i="1" s="1"/>
  <c r="S1374" i="1" s="1"/>
  <c r="T1374" i="1" s="1"/>
  <c r="U1374" i="1" s="1"/>
  <c r="N1373" i="1"/>
  <c r="P1373" i="1" s="1"/>
  <c r="S1373" i="1" s="1"/>
  <c r="T1373" i="1" s="1"/>
  <c r="U1373" i="1" s="1"/>
  <c r="N1372" i="1"/>
  <c r="P1372" i="1" s="1"/>
  <c r="N1371" i="1"/>
  <c r="P1371" i="1" s="1"/>
  <c r="N1370" i="1"/>
  <c r="P1370" i="1" s="1"/>
  <c r="N1369" i="1"/>
  <c r="P1369" i="1" s="1"/>
  <c r="N1368" i="1"/>
  <c r="P1368" i="1" s="1"/>
  <c r="N1367" i="1"/>
  <c r="P1367" i="1" s="1"/>
  <c r="N1366" i="1"/>
  <c r="P1366" i="1" s="1"/>
  <c r="N1365" i="1"/>
  <c r="P1365" i="1" s="1"/>
  <c r="S1365" i="1" s="1"/>
  <c r="T1365" i="1" s="1"/>
  <c r="U1365" i="1" s="1"/>
  <c r="N1364" i="1"/>
  <c r="P1364" i="1" s="1"/>
  <c r="S1364" i="1" s="1"/>
  <c r="T1364" i="1" s="1"/>
  <c r="U1364" i="1" s="1"/>
  <c r="N1363" i="1"/>
  <c r="P1363" i="1" s="1"/>
  <c r="S1363" i="1" s="1"/>
  <c r="T1363" i="1" s="1"/>
  <c r="U1363" i="1" s="1"/>
  <c r="N1362" i="1"/>
  <c r="P1362" i="1" s="1"/>
  <c r="S1362" i="1" s="1"/>
  <c r="T1362" i="1" s="1"/>
  <c r="U1362" i="1" s="1"/>
  <c r="N1361" i="1"/>
  <c r="P1361" i="1" s="1"/>
  <c r="S1361" i="1" s="1"/>
  <c r="T1361" i="1" s="1"/>
  <c r="U1361" i="1" s="1"/>
  <c r="N1360" i="1"/>
  <c r="N1359" i="1"/>
  <c r="P1359" i="1" s="1"/>
  <c r="S1359" i="1" s="1"/>
  <c r="T1359" i="1" s="1"/>
  <c r="U1359" i="1" s="1"/>
  <c r="N1358" i="1"/>
  <c r="P1358" i="1" s="1"/>
  <c r="S1358" i="1" s="1"/>
  <c r="T1358" i="1" s="1"/>
  <c r="U1358" i="1" s="1"/>
  <c r="N1357" i="1"/>
  <c r="P1357" i="1" s="1"/>
  <c r="S1357" i="1" s="1"/>
  <c r="T1357" i="1" s="1"/>
  <c r="U1357" i="1" s="1"/>
  <c r="N1356" i="1"/>
  <c r="P1356" i="1" s="1"/>
  <c r="S1356" i="1" s="1"/>
  <c r="T1356" i="1" s="1"/>
  <c r="U1356" i="1" s="1"/>
  <c r="N1355" i="1"/>
  <c r="P1355" i="1" s="1"/>
  <c r="S1355" i="1" s="1"/>
  <c r="T1355" i="1" s="1"/>
  <c r="U1355" i="1" s="1"/>
  <c r="N1354" i="1"/>
  <c r="P1354" i="1" s="1"/>
  <c r="S1354" i="1" s="1"/>
  <c r="T1354" i="1" s="1"/>
  <c r="U1354" i="1" s="1"/>
  <c r="N1353" i="1"/>
  <c r="P1353" i="1" s="1"/>
  <c r="S1353" i="1" s="1"/>
  <c r="T1353" i="1" s="1"/>
  <c r="U1353" i="1" s="1"/>
  <c r="N1352" i="1"/>
  <c r="P1352" i="1" s="1"/>
  <c r="S1352" i="1" s="1"/>
  <c r="T1352" i="1" s="1"/>
  <c r="U1352" i="1" s="1"/>
  <c r="N1351" i="1"/>
  <c r="P1351" i="1" s="1"/>
  <c r="S1351" i="1" s="1"/>
  <c r="T1351" i="1" s="1"/>
  <c r="U1351" i="1" s="1"/>
  <c r="N1350" i="1"/>
  <c r="P1350" i="1" s="1"/>
  <c r="S1350" i="1" s="1"/>
  <c r="T1350" i="1" s="1"/>
  <c r="U1350" i="1" s="1"/>
  <c r="N1349" i="1"/>
  <c r="P1349" i="1" s="1"/>
  <c r="S1349" i="1" s="1"/>
  <c r="T1349" i="1" s="1"/>
  <c r="U1349" i="1" s="1"/>
  <c r="N1348" i="1"/>
  <c r="P1348" i="1" s="1"/>
  <c r="S1348" i="1" s="1"/>
  <c r="T1348" i="1" s="1"/>
  <c r="U1348" i="1" s="1"/>
  <c r="N1347" i="1"/>
  <c r="P1347" i="1" s="1"/>
  <c r="S1347" i="1" s="1"/>
  <c r="T1347" i="1" s="1"/>
  <c r="U1347" i="1" s="1"/>
  <c r="N1346" i="1"/>
  <c r="P1346" i="1" s="1"/>
  <c r="S1346" i="1" s="1"/>
  <c r="T1346" i="1" s="1"/>
  <c r="U1346" i="1" s="1"/>
  <c r="N1345" i="1"/>
  <c r="P1345" i="1" s="1"/>
  <c r="S1345" i="1" s="1"/>
  <c r="T1345" i="1" s="1"/>
  <c r="U1345" i="1" s="1"/>
  <c r="N1344" i="1"/>
  <c r="P1344" i="1" s="1"/>
  <c r="S1344" i="1" s="1"/>
  <c r="T1344" i="1" s="1"/>
  <c r="U1344" i="1" s="1"/>
  <c r="N1343" i="1"/>
  <c r="P1343" i="1" s="1"/>
  <c r="S1343" i="1" s="1"/>
  <c r="T1343" i="1" s="1"/>
  <c r="U1343" i="1" s="1"/>
  <c r="N1342" i="1"/>
  <c r="P1342" i="1" s="1"/>
  <c r="S1342" i="1" s="1"/>
  <c r="T1342" i="1" s="1"/>
  <c r="U1342" i="1" s="1"/>
  <c r="N1341" i="1"/>
  <c r="P1341" i="1" s="1"/>
  <c r="S1341" i="1" s="1"/>
  <c r="T1341" i="1" s="1"/>
  <c r="U1341" i="1" s="1"/>
  <c r="N1340" i="1"/>
  <c r="P1340" i="1" s="1"/>
  <c r="S1340" i="1" s="1"/>
  <c r="T1340" i="1" s="1"/>
  <c r="U1340" i="1" s="1"/>
  <c r="N1339" i="1"/>
  <c r="P1339" i="1" s="1"/>
  <c r="N1338" i="1"/>
  <c r="N1337" i="1"/>
  <c r="P1337" i="1" s="1"/>
  <c r="S1337" i="1" s="1"/>
  <c r="T1337" i="1" s="1"/>
  <c r="U1337" i="1" s="1"/>
  <c r="N1336" i="1"/>
  <c r="P1336" i="1" s="1"/>
  <c r="S1336" i="1" s="1"/>
  <c r="T1336" i="1" s="1"/>
  <c r="U1336" i="1" s="1"/>
  <c r="N1335" i="1"/>
  <c r="P1335" i="1" s="1"/>
  <c r="S1335" i="1" s="1"/>
  <c r="T1335" i="1" s="1"/>
  <c r="U1335" i="1" s="1"/>
  <c r="N1334" i="1"/>
  <c r="P1334" i="1" s="1"/>
  <c r="S1334" i="1" s="1"/>
  <c r="T1334" i="1" s="1"/>
  <c r="U1334" i="1" s="1"/>
  <c r="N1333" i="1"/>
  <c r="P1333" i="1" s="1"/>
  <c r="S1333" i="1" s="1"/>
  <c r="T1333" i="1" s="1"/>
  <c r="U1333" i="1" s="1"/>
  <c r="N1332" i="1"/>
  <c r="P1332" i="1" s="1"/>
  <c r="S1332" i="1" s="1"/>
  <c r="T1332" i="1" s="1"/>
  <c r="U1332" i="1" s="1"/>
  <c r="N1331" i="1"/>
  <c r="P1331" i="1" s="1"/>
  <c r="S1331" i="1" s="1"/>
  <c r="T1331" i="1" s="1"/>
  <c r="U1331" i="1" s="1"/>
  <c r="N1330" i="1"/>
  <c r="P1330" i="1" s="1"/>
  <c r="S1330" i="1" s="1"/>
  <c r="T1330" i="1" s="1"/>
  <c r="U1330" i="1" s="1"/>
  <c r="N1329" i="1"/>
  <c r="P1329" i="1" s="1"/>
  <c r="S1329" i="1" s="1"/>
  <c r="T1329" i="1" s="1"/>
  <c r="U1329" i="1" s="1"/>
  <c r="N1328" i="1"/>
  <c r="P1328" i="1" s="1"/>
  <c r="S1328" i="1" s="1"/>
  <c r="T1328" i="1" s="1"/>
  <c r="U1328" i="1" s="1"/>
  <c r="N1327" i="1"/>
  <c r="P1327" i="1" s="1"/>
  <c r="S1327" i="1" s="1"/>
  <c r="T1327" i="1" s="1"/>
  <c r="U1327" i="1" s="1"/>
  <c r="N1326" i="1"/>
  <c r="P1326" i="1" s="1"/>
  <c r="S1326" i="1" s="1"/>
  <c r="T1326" i="1" s="1"/>
  <c r="U1326" i="1" s="1"/>
  <c r="N1325" i="1"/>
  <c r="P1325" i="1" s="1"/>
  <c r="S1325" i="1" s="1"/>
  <c r="T1325" i="1" s="1"/>
  <c r="U1325" i="1" s="1"/>
  <c r="N1324" i="1"/>
  <c r="P1324" i="1" s="1"/>
  <c r="S1324" i="1" s="1"/>
  <c r="T1324" i="1" s="1"/>
  <c r="U1324" i="1" s="1"/>
  <c r="N1323" i="1"/>
  <c r="P1323" i="1" s="1"/>
  <c r="S1323" i="1" s="1"/>
  <c r="T1323" i="1" s="1"/>
  <c r="U1323" i="1" s="1"/>
  <c r="N1322" i="1"/>
  <c r="P1322" i="1" s="1"/>
  <c r="S1322" i="1" s="1"/>
  <c r="T1322" i="1" s="1"/>
  <c r="U1322" i="1" s="1"/>
  <c r="N1321" i="1"/>
  <c r="P1321" i="1" s="1"/>
  <c r="S1321" i="1" s="1"/>
  <c r="T1321" i="1" s="1"/>
  <c r="U1321" i="1" s="1"/>
  <c r="N1320" i="1"/>
  <c r="P1320" i="1" s="1"/>
  <c r="S1320" i="1" s="1"/>
  <c r="T1320" i="1" s="1"/>
  <c r="U1320" i="1" s="1"/>
  <c r="N1319" i="1"/>
  <c r="P1319" i="1" s="1"/>
  <c r="S1319" i="1" s="1"/>
  <c r="T1319" i="1" s="1"/>
  <c r="U1319" i="1" s="1"/>
  <c r="N1318" i="1"/>
  <c r="P1318" i="1" s="1"/>
  <c r="S1318" i="1" s="1"/>
  <c r="T1318" i="1" s="1"/>
  <c r="U1318" i="1" s="1"/>
  <c r="N1317" i="1"/>
  <c r="P1317" i="1" s="1"/>
  <c r="S1317" i="1" s="1"/>
  <c r="T1317" i="1" s="1"/>
  <c r="U1317" i="1" s="1"/>
  <c r="N1316" i="1"/>
  <c r="P1316" i="1" s="1"/>
  <c r="S1316" i="1" s="1"/>
  <c r="T1316" i="1" s="1"/>
  <c r="U1316" i="1" s="1"/>
  <c r="N1315" i="1"/>
  <c r="P1315" i="1" s="1"/>
  <c r="S1315" i="1" s="1"/>
  <c r="T1315" i="1" s="1"/>
  <c r="U1315" i="1" s="1"/>
  <c r="N1314" i="1"/>
  <c r="P1314" i="1" s="1"/>
  <c r="S1314" i="1" s="1"/>
  <c r="T1314" i="1" s="1"/>
  <c r="U1314" i="1" s="1"/>
  <c r="N1313" i="1"/>
  <c r="P1313" i="1" s="1"/>
  <c r="S1313" i="1" s="1"/>
  <c r="T1313" i="1" s="1"/>
  <c r="U1313" i="1" s="1"/>
  <c r="N1312" i="1"/>
  <c r="P1312" i="1" s="1"/>
  <c r="S1312" i="1" s="1"/>
  <c r="T1312" i="1" s="1"/>
  <c r="U1312" i="1" s="1"/>
  <c r="N1311" i="1"/>
  <c r="P1311" i="1" s="1"/>
  <c r="S1311" i="1" s="1"/>
  <c r="T1311" i="1" s="1"/>
  <c r="U1311" i="1" s="1"/>
  <c r="N1310" i="1"/>
  <c r="P1310" i="1" s="1"/>
  <c r="S1310" i="1" s="1"/>
  <c r="T1310" i="1" s="1"/>
  <c r="U1310" i="1" s="1"/>
  <c r="N1309" i="1"/>
  <c r="P1309" i="1" s="1"/>
  <c r="S1309" i="1" s="1"/>
  <c r="T1309" i="1" s="1"/>
  <c r="U1309" i="1" s="1"/>
  <c r="N1308" i="1"/>
  <c r="P1308" i="1" s="1"/>
  <c r="S1308" i="1" s="1"/>
  <c r="T1308" i="1" s="1"/>
  <c r="U1308" i="1" s="1"/>
  <c r="N1307" i="1"/>
  <c r="P1307" i="1" s="1"/>
  <c r="S1307" i="1" s="1"/>
  <c r="T1307" i="1" s="1"/>
  <c r="U1307" i="1" s="1"/>
  <c r="N1306" i="1"/>
  <c r="P1306" i="1" s="1"/>
  <c r="S1306" i="1" s="1"/>
  <c r="T1306" i="1" s="1"/>
  <c r="U1306" i="1" s="1"/>
  <c r="N1305" i="1"/>
  <c r="P1305" i="1" s="1"/>
  <c r="S1305" i="1" s="1"/>
  <c r="T1305" i="1" s="1"/>
  <c r="U1305" i="1" s="1"/>
  <c r="N1304" i="1"/>
  <c r="P1304" i="1" s="1"/>
  <c r="S1304" i="1" s="1"/>
  <c r="T1304" i="1" s="1"/>
  <c r="U1304" i="1" s="1"/>
  <c r="N1303" i="1"/>
  <c r="P1303" i="1" s="1"/>
  <c r="S1303" i="1" s="1"/>
  <c r="T1303" i="1" s="1"/>
  <c r="U1303" i="1" s="1"/>
  <c r="N1302" i="1"/>
  <c r="P1302" i="1" s="1"/>
  <c r="S1302" i="1" s="1"/>
  <c r="T1302" i="1" s="1"/>
  <c r="U1302" i="1" s="1"/>
  <c r="N1301" i="1"/>
  <c r="P1301" i="1" s="1"/>
  <c r="S1301" i="1" s="1"/>
  <c r="T1301" i="1" s="1"/>
  <c r="U1301" i="1" s="1"/>
  <c r="N1300" i="1"/>
  <c r="P1300" i="1" s="1"/>
  <c r="S1300" i="1" s="1"/>
  <c r="T1300" i="1" s="1"/>
  <c r="U1300" i="1" s="1"/>
  <c r="N1299" i="1"/>
  <c r="P1299" i="1" s="1"/>
  <c r="S1299" i="1" s="1"/>
  <c r="T1299" i="1" s="1"/>
  <c r="U1299" i="1" s="1"/>
  <c r="N1298" i="1"/>
  <c r="P1298" i="1" s="1"/>
  <c r="S1298" i="1" s="1"/>
  <c r="T1298" i="1" s="1"/>
  <c r="U1298" i="1" s="1"/>
  <c r="N1297" i="1"/>
  <c r="P1297" i="1" s="1"/>
  <c r="S1297" i="1" s="1"/>
  <c r="T1297" i="1" s="1"/>
  <c r="U1297" i="1" s="1"/>
  <c r="N1296" i="1"/>
  <c r="P1296" i="1" s="1"/>
  <c r="S1296" i="1" s="1"/>
  <c r="T1296" i="1" s="1"/>
  <c r="U1296" i="1" s="1"/>
  <c r="N1295" i="1"/>
  <c r="P1295" i="1" s="1"/>
  <c r="S1295" i="1" s="1"/>
  <c r="T1295" i="1" s="1"/>
  <c r="U1295" i="1" s="1"/>
  <c r="N1294" i="1"/>
  <c r="P1294" i="1" s="1"/>
  <c r="S1294" i="1" s="1"/>
  <c r="T1294" i="1" s="1"/>
  <c r="U1294" i="1" s="1"/>
  <c r="N1293" i="1"/>
  <c r="P1293" i="1" s="1"/>
  <c r="S1293" i="1" s="1"/>
  <c r="T1293" i="1" s="1"/>
  <c r="U1293" i="1" s="1"/>
  <c r="N1292" i="1"/>
  <c r="P1292" i="1" s="1"/>
  <c r="S1292" i="1" s="1"/>
  <c r="T1292" i="1" s="1"/>
  <c r="U1292" i="1" s="1"/>
  <c r="N1290" i="1"/>
  <c r="N1289" i="1"/>
  <c r="P1289" i="1" s="1"/>
  <c r="S1289" i="1" s="1"/>
  <c r="T1289" i="1" s="1"/>
  <c r="U1289" i="1" s="1"/>
  <c r="N1288" i="1"/>
  <c r="P1288" i="1" s="1"/>
  <c r="S1288" i="1" s="1"/>
  <c r="T1288" i="1" s="1"/>
  <c r="U1288" i="1" s="1"/>
  <c r="N1287" i="1"/>
  <c r="P1287" i="1" s="1"/>
  <c r="S1287" i="1" s="1"/>
  <c r="T1287" i="1" s="1"/>
  <c r="U1287" i="1" s="1"/>
  <c r="N1286" i="1"/>
  <c r="P1286" i="1" s="1"/>
  <c r="S1286" i="1" s="1"/>
  <c r="T1286" i="1" s="1"/>
  <c r="U1286" i="1" s="1"/>
  <c r="N1285" i="1"/>
  <c r="P1285" i="1" s="1"/>
  <c r="S1285" i="1" s="1"/>
  <c r="T1285" i="1" s="1"/>
  <c r="U1285" i="1" s="1"/>
  <c r="N1284" i="1"/>
  <c r="P1284" i="1" s="1"/>
  <c r="S1284" i="1" s="1"/>
  <c r="T1284" i="1" s="1"/>
  <c r="U1284" i="1" s="1"/>
  <c r="N1283" i="1"/>
  <c r="P1283" i="1" s="1"/>
  <c r="S1283" i="1" s="1"/>
  <c r="T1283" i="1" s="1"/>
  <c r="U1283" i="1" s="1"/>
  <c r="N1282" i="1"/>
  <c r="P1282" i="1" s="1"/>
  <c r="S1282" i="1" s="1"/>
  <c r="T1282" i="1" s="1"/>
  <c r="U1282" i="1" s="1"/>
  <c r="N1281" i="1"/>
  <c r="P1281" i="1" s="1"/>
  <c r="S1281" i="1" s="1"/>
  <c r="T1281" i="1" s="1"/>
  <c r="U1281" i="1" s="1"/>
  <c r="N1280" i="1"/>
  <c r="P1280" i="1" s="1"/>
  <c r="S1280" i="1" s="1"/>
  <c r="T1280" i="1" s="1"/>
  <c r="U1280" i="1" s="1"/>
  <c r="N1279" i="1"/>
  <c r="P1279" i="1" s="1"/>
  <c r="S1279" i="1" s="1"/>
  <c r="T1279" i="1" s="1"/>
  <c r="U1279" i="1" s="1"/>
  <c r="N1278" i="1"/>
  <c r="P1278" i="1" s="1"/>
  <c r="S1278" i="1" s="1"/>
  <c r="T1278" i="1" s="1"/>
  <c r="U1278" i="1" s="1"/>
  <c r="N1277" i="1"/>
  <c r="P1277" i="1" s="1"/>
  <c r="S1277" i="1" s="1"/>
  <c r="T1277" i="1" s="1"/>
  <c r="U1277" i="1" s="1"/>
  <c r="N1276" i="1"/>
  <c r="P1276" i="1" s="1"/>
  <c r="S1276" i="1" s="1"/>
  <c r="T1276" i="1" s="1"/>
  <c r="U1276" i="1" s="1"/>
  <c r="N1275" i="1"/>
  <c r="P1275" i="1" s="1"/>
  <c r="S1275" i="1" s="1"/>
  <c r="T1275" i="1" s="1"/>
  <c r="U1275" i="1" s="1"/>
  <c r="N1274" i="1"/>
  <c r="P1274" i="1" s="1"/>
  <c r="S1274" i="1" s="1"/>
  <c r="T1274" i="1" s="1"/>
  <c r="U1274" i="1" s="1"/>
  <c r="N1273" i="1"/>
  <c r="P1273" i="1" s="1"/>
  <c r="S1273" i="1" s="1"/>
  <c r="T1273" i="1" s="1"/>
  <c r="U1273" i="1" s="1"/>
  <c r="N1272" i="1"/>
  <c r="P1272" i="1" s="1"/>
  <c r="S1272" i="1" s="1"/>
  <c r="T1272" i="1" s="1"/>
  <c r="U1272" i="1" s="1"/>
  <c r="N1271" i="1"/>
  <c r="P1271" i="1" s="1"/>
  <c r="S1271" i="1" s="1"/>
  <c r="T1271" i="1" s="1"/>
  <c r="U1271" i="1" s="1"/>
  <c r="N1270" i="1"/>
  <c r="P1270" i="1" s="1"/>
  <c r="S1270" i="1" s="1"/>
  <c r="T1270" i="1" s="1"/>
  <c r="U1270" i="1" s="1"/>
  <c r="N1269" i="1"/>
  <c r="P1269" i="1" s="1"/>
  <c r="S1269" i="1" s="1"/>
  <c r="T1269" i="1" s="1"/>
  <c r="U1269" i="1" s="1"/>
  <c r="N1268" i="1"/>
  <c r="P1268" i="1" s="1"/>
  <c r="S1268" i="1" s="1"/>
  <c r="T1268" i="1" s="1"/>
  <c r="U1268" i="1" s="1"/>
  <c r="N1267" i="1"/>
  <c r="P1267" i="1" s="1"/>
  <c r="S1267" i="1" s="1"/>
  <c r="T1267" i="1" s="1"/>
  <c r="U1267" i="1" s="1"/>
  <c r="N1266" i="1"/>
  <c r="P1266" i="1" s="1"/>
  <c r="S1266" i="1" s="1"/>
  <c r="T1266" i="1" s="1"/>
  <c r="U1266" i="1" s="1"/>
  <c r="N1265" i="1"/>
  <c r="P1265" i="1" s="1"/>
  <c r="N1264" i="1"/>
  <c r="N1263" i="1"/>
  <c r="P1263" i="1" s="1"/>
  <c r="S1263" i="1" s="1"/>
  <c r="T1263" i="1" s="1"/>
  <c r="U1263" i="1" s="1"/>
  <c r="N1262" i="1"/>
  <c r="P1262" i="1" s="1"/>
  <c r="S1262" i="1" s="1"/>
  <c r="T1262" i="1" s="1"/>
  <c r="U1262" i="1" s="1"/>
  <c r="N1261" i="1"/>
  <c r="P1261" i="1" s="1"/>
  <c r="S1261" i="1" s="1"/>
  <c r="T1261" i="1" s="1"/>
  <c r="U1261" i="1" s="1"/>
  <c r="N1260" i="1"/>
  <c r="P1260" i="1" s="1"/>
  <c r="S1260" i="1" s="1"/>
  <c r="T1260" i="1" s="1"/>
  <c r="U1260" i="1" s="1"/>
  <c r="N1259" i="1"/>
  <c r="P1259" i="1" s="1"/>
  <c r="S1259" i="1" s="1"/>
  <c r="T1259" i="1" s="1"/>
  <c r="U1259" i="1" s="1"/>
  <c r="N1258" i="1"/>
  <c r="P1258" i="1" s="1"/>
  <c r="S1258" i="1" s="1"/>
  <c r="T1258" i="1" s="1"/>
  <c r="U1258" i="1" s="1"/>
  <c r="N1257" i="1"/>
  <c r="P1257" i="1" s="1"/>
  <c r="S1257" i="1" s="1"/>
  <c r="T1257" i="1" s="1"/>
  <c r="U1257" i="1" s="1"/>
  <c r="N1256" i="1"/>
  <c r="P1256" i="1" s="1"/>
  <c r="S1256" i="1" s="1"/>
  <c r="T1256" i="1" s="1"/>
  <c r="U1256" i="1" s="1"/>
  <c r="N1255" i="1"/>
  <c r="P1255" i="1" s="1"/>
  <c r="S1255" i="1" s="1"/>
  <c r="T1255" i="1" s="1"/>
  <c r="U1255" i="1" s="1"/>
  <c r="N1254" i="1"/>
  <c r="P1254" i="1" s="1"/>
  <c r="S1254" i="1" s="1"/>
  <c r="T1254" i="1" s="1"/>
  <c r="U1254" i="1" s="1"/>
  <c r="N1253" i="1"/>
  <c r="P1253" i="1" s="1"/>
  <c r="S1253" i="1" s="1"/>
  <c r="T1253" i="1" s="1"/>
  <c r="U1253" i="1" s="1"/>
  <c r="N1252" i="1"/>
  <c r="P1252" i="1" s="1"/>
  <c r="S1252" i="1" s="1"/>
  <c r="T1252" i="1" s="1"/>
  <c r="U1252" i="1" s="1"/>
  <c r="N1251" i="1"/>
  <c r="P1251" i="1" s="1"/>
  <c r="S1251" i="1" s="1"/>
  <c r="T1251" i="1" s="1"/>
  <c r="U1251" i="1" s="1"/>
  <c r="N1250" i="1"/>
  <c r="P1250" i="1" s="1"/>
  <c r="S1250" i="1" s="1"/>
  <c r="T1250" i="1" s="1"/>
  <c r="U1250" i="1" s="1"/>
  <c r="N1249" i="1"/>
  <c r="P1249" i="1" s="1"/>
  <c r="S1249" i="1" s="1"/>
  <c r="T1249" i="1" s="1"/>
  <c r="U1249" i="1" s="1"/>
  <c r="N1248" i="1"/>
  <c r="P1248" i="1" s="1"/>
  <c r="S1248" i="1" s="1"/>
  <c r="T1248" i="1" s="1"/>
  <c r="U1248" i="1" s="1"/>
  <c r="N1247" i="1"/>
  <c r="P1247" i="1" s="1"/>
  <c r="S1247" i="1" s="1"/>
  <c r="T1247" i="1" s="1"/>
  <c r="U1247" i="1" s="1"/>
  <c r="N1246" i="1"/>
  <c r="P1246" i="1" s="1"/>
  <c r="S1246" i="1" s="1"/>
  <c r="T1246" i="1" s="1"/>
  <c r="U1246" i="1" s="1"/>
  <c r="N1245" i="1"/>
  <c r="P1245" i="1" s="1"/>
  <c r="S1245" i="1" s="1"/>
  <c r="T1245" i="1" s="1"/>
  <c r="U1245" i="1" s="1"/>
  <c r="N1244" i="1"/>
  <c r="P1244" i="1" s="1"/>
  <c r="S1244" i="1" s="1"/>
  <c r="T1244" i="1" s="1"/>
  <c r="U1244" i="1" s="1"/>
  <c r="N1243" i="1"/>
  <c r="P1243" i="1" s="1"/>
  <c r="S1243" i="1" s="1"/>
  <c r="T1243" i="1" s="1"/>
  <c r="U1243" i="1" s="1"/>
  <c r="N1242" i="1"/>
  <c r="P1242" i="1" s="1"/>
  <c r="S1242" i="1" s="1"/>
  <c r="T1242" i="1" s="1"/>
  <c r="U1242" i="1" s="1"/>
  <c r="N1241" i="1"/>
  <c r="P1241" i="1" s="1"/>
  <c r="S1241" i="1" s="1"/>
  <c r="T1241" i="1" s="1"/>
  <c r="U1241" i="1" s="1"/>
  <c r="N1240" i="1"/>
  <c r="P1240" i="1" s="1"/>
  <c r="S1240" i="1" s="1"/>
  <c r="T1240" i="1" s="1"/>
  <c r="U1240" i="1" s="1"/>
  <c r="N1239" i="1"/>
  <c r="P1239" i="1" s="1"/>
  <c r="S1239" i="1" s="1"/>
  <c r="T1239" i="1" s="1"/>
  <c r="U1239" i="1" s="1"/>
  <c r="N1238" i="1"/>
  <c r="P1238" i="1" s="1"/>
  <c r="S1238" i="1" s="1"/>
  <c r="T1238" i="1" s="1"/>
  <c r="U1238" i="1" s="1"/>
  <c r="N1237" i="1"/>
  <c r="P1237" i="1" s="1"/>
  <c r="S1237" i="1" s="1"/>
  <c r="T1237" i="1" s="1"/>
  <c r="U1237" i="1" s="1"/>
  <c r="N1236" i="1"/>
  <c r="P1236" i="1" s="1"/>
  <c r="S1236" i="1" s="1"/>
  <c r="T1236" i="1" s="1"/>
  <c r="U1236" i="1" s="1"/>
  <c r="N1235" i="1"/>
  <c r="P1235" i="1" s="1"/>
  <c r="S1235" i="1" s="1"/>
  <c r="T1235" i="1" s="1"/>
  <c r="U1235" i="1" s="1"/>
  <c r="N1234" i="1"/>
  <c r="P1234" i="1" s="1"/>
  <c r="S1234" i="1" s="1"/>
  <c r="T1234" i="1" s="1"/>
  <c r="U1234" i="1" s="1"/>
  <c r="N1233" i="1"/>
  <c r="P1233" i="1" s="1"/>
  <c r="S1233" i="1" s="1"/>
  <c r="T1233" i="1" s="1"/>
  <c r="U1233" i="1" s="1"/>
  <c r="N1232" i="1"/>
  <c r="P1232" i="1" s="1"/>
  <c r="S1232" i="1" s="1"/>
  <c r="T1232" i="1" s="1"/>
  <c r="U1232" i="1" s="1"/>
  <c r="N1231" i="1"/>
  <c r="P1231" i="1" s="1"/>
  <c r="S1231" i="1" s="1"/>
  <c r="T1231" i="1" s="1"/>
  <c r="U1231" i="1" s="1"/>
  <c r="N1230" i="1"/>
  <c r="P1230" i="1" s="1"/>
  <c r="S1230" i="1" s="1"/>
  <c r="T1230" i="1" s="1"/>
  <c r="U1230" i="1" s="1"/>
  <c r="N1229" i="1"/>
  <c r="P1229" i="1" s="1"/>
  <c r="S1229" i="1" s="1"/>
  <c r="T1229" i="1" s="1"/>
  <c r="U1229" i="1" s="1"/>
  <c r="N1228" i="1"/>
  <c r="P1228" i="1" s="1"/>
  <c r="S1228" i="1" s="1"/>
  <c r="T1228" i="1" s="1"/>
  <c r="U1228" i="1" s="1"/>
  <c r="N1227" i="1"/>
  <c r="P1227" i="1" s="1"/>
  <c r="S1227" i="1" s="1"/>
  <c r="T1227" i="1" s="1"/>
  <c r="U1227" i="1" s="1"/>
  <c r="N1226" i="1"/>
  <c r="P1226" i="1" s="1"/>
  <c r="S1226" i="1" s="1"/>
  <c r="T1226" i="1" s="1"/>
  <c r="U1226" i="1" s="1"/>
  <c r="N1225" i="1"/>
  <c r="P1225" i="1" s="1"/>
  <c r="S1225" i="1" s="1"/>
  <c r="T1225" i="1" s="1"/>
  <c r="U1225" i="1" s="1"/>
  <c r="N1224" i="1"/>
  <c r="P1224" i="1" s="1"/>
  <c r="S1224" i="1" s="1"/>
  <c r="T1224" i="1" s="1"/>
  <c r="U1224" i="1" s="1"/>
  <c r="N1223" i="1"/>
  <c r="P1223" i="1" s="1"/>
  <c r="S1223" i="1" s="1"/>
  <c r="T1223" i="1" s="1"/>
  <c r="U1223" i="1" s="1"/>
  <c r="N1222" i="1"/>
  <c r="P1222" i="1" s="1"/>
  <c r="S1222" i="1" s="1"/>
  <c r="T1222" i="1" s="1"/>
  <c r="U1222" i="1" s="1"/>
  <c r="N1221" i="1"/>
  <c r="P1221" i="1" s="1"/>
  <c r="S1221" i="1" s="1"/>
  <c r="T1221" i="1" s="1"/>
  <c r="U1221" i="1" s="1"/>
  <c r="N1220" i="1"/>
  <c r="P1220" i="1" s="1"/>
  <c r="S1220" i="1" s="1"/>
  <c r="T1220" i="1" s="1"/>
  <c r="U1220" i="1" s="1"/>
  <c r="N1219" i="1"/>
  <c r="P1219" i="1" s="1"/>
  <c r="S1219" i="1" s="1"/>
  <c r="T1219" i="1" s="1"/>
  <c r="U1219" i="1" s="1"/>
  <c r="N1218" i="1"/>
  <c r="P1218" i="1" s="1"/>
  <c r="S1218" i="1" s="1"/>
  <c r="T1218" i="1" s="1"/>
  <c r="U1218" i="1" s="1"/>
  <c r="N1217" i="1"/>
  <c r="P1217" i="1" s="1"/>
  <c r="S1217" i="1" s="1"/>
  <c r="T1217" i="1" s="1"/>
  <c r="U1217" i="1" s="1"/>
  <c r="N1216" i="1"/>
  <c r="P1216" i="1" s="1"/>
  <c r="S1216" i="1" s="1"/>
  <c r="T1216" i="1" s="1"/>
  <c r="U1216" i="1" s="1"/>
  <c r="N1215" i="1"/>
  <c r="P1215" i="1" s="1"/>
  <c r="S1215" i="1" s="1"/>
  <c r="T1215" i="1" s="1"/>
  <c r="U1215" i="1" s="1"/>
  <c r="N1214" i="1"/>
  <c r="P1214" i="1" s="1"/>
  <c r="S1214" i="1" s="1"/>
  <c r="T1214" i="1" s="1"/>
  <c r="U1214" i="1" s="1"/>
  <c r="N1213" i="1"/>
  <c r="P1213" i="1" s="1"/>
  <c r="S1213" i="1" s="1"/>
  <c r="T1213" i="1" s="1"/>
  <c r="U1213" i="1" s="1"/>
  <c r="N1212" i="1"/>
  <c r="P1212" i="1" s="1"/>
  <c r="S1212" i="1" s="1"/>
  <c r="T1212" i="1" s="1"/>
  <c r="U1212" i="1" s="1"/>
  <c r="N1211" i="1"/>
  <c r="P1211" i="1" s="1"/>
  <c r="S1211" i="1" s="1"/>
  <c r="T1211" i="1" s="1"/>
  <c r="U1211" i="1" s="1"/>
  <c r="N1210" i="1"/>
  <c r="P1210" i="1" s="1"/>
  <c r="S1210" i="1" s="1"/>
  <c r="T1210" i="1" s="1"/>
  <c r="U1210" i="1" s="1"/>
  <c r="N1209" i="1"/>
  <c r="P1209" i="1" s="1"/>
  <c r="S1209" i="1" s="1"/>
  <c r="T1209" i="1" s="1"/>
  <c r="U1209" i="1" s="1"/>
  <c r="N1208" i="1"/>
  <c r="P1208" i="1" s="1"/>
  <c r="S1208" i="1" s="1"/>
  <c r="T1208" i="1" s="1"/>
  <c r="U1208" i="1" s="1"/>
  <c r="N1207" i="1"/>
  <c r="P1207" i="1" s="1"/>
  <c r="S1207" i="1" s="1"/>
  <c r="T1207" i="1" s="1"/>
  <c r="U1207" i="1" s="1"/>
  <c r="N1206" i="1"/>
  <c r="P1206" i="1" s="1"/>
  <c r="S1206" i="1" s="1"/>
  <c r="T1206" i="1" s="1"/>
  <c r="U1206" i="1" s="1"/>
  <c r="N1205" i="1"/>
  <c r="P1205" i="1" s="1"/>
  <c r="S1205" i="1" s="1"/>
  <c r="T1205" i="1" s="1"/>
  <c r="U1205" i="1" s="1"/>
  <c r="N1204" i="1"/>
  <c r="P1204" i="1" s="1"/>
  <c r="S1204" i="1" s="1"/>
  <c r="T1204" i="1" s="1"/>
  <c r="U1204" i="1" s="1"/>
  <c r="N1203" i="1"/>
  <c r="P1203" i="1" s="1"/>
  <c r="S1203" i="1" s="1"/>
  <c r="T1203" i="1" s="1"/>
  <c r="U1203" i="1" s="1"/>
  <c r="N1202" i="1"/>
  <c r="P1202" i="1" s="1"/>
  <c r="S1202" i="1" s="1"/>
  <c r="T1202" i="1" s="1"/>
  <c r="U1202" i="1" s="1"/>
  <c r="N1201" i="1"/>
  <c r="P1201" i="1" s="1"/>
  <c r="S1201" i="1" s="1"/>
  <c r="T1201" i="1" s="1"/>
  <c r="U1201" i="1" s="1"/>
  <c r="N1200" i="1"/>
  <c r="P1200" i="1" s="1"/>
  <c r="S1200" i="1" s="1"/>
  <c r="T1200" i="1" s="1"/>
  <c r="U1200" i="1" s="1"/>
  <c r="N1199" i="1"/>
  <c r="P1199" i="1" s="1"/>
  <c r="S1199" i="1" s="1"/>
  <c r="T1199" i="1" s="1"/>
  <c r="U1199" i="1" s="1"/>
  <c r="N1198" i="1"/>
  <c r="P1198" i="1" s="1"/>
  <c r="S1198" i="1" s="1"/>
  <c r="T1198" i="1" s="1"/>
  <c r="U1198" i="1" s="1"/>
  <c r="N1197" i="1"/>
  <c r="P1197" i="1" s="1"/>
  <c r="S1197" i="1" s="1"/>
  <c r="T1197" i="1" s="1"/>
  <c r="U1197" i="1" s="1"/>
  <c r="N1196" i="1"/>
  <c r="P1196" i="1" s="1"/>
  <c r="S1196" i="1" s="1"/>
  <c r="T1196" i="1" s="1"/>
  <c r="U1196" i="1" s="1"/>
  <c r="N1195" i="1"/>
  <c r="P1195" i="1" s="1"/>
  <c r="S1195" i="1" s="1"/>
  <c r="T1195" i="1" s="1"/>
  <c r="U1195" i="1" s="1"/>
  <c r="N1194" i="1"/>
  <c r="P1194" i="1" s="1"/>
  <c r="S1194" i="1" s="1"/>
  <c r="T1194" i="1" s="1"/>
  <c r="U1194" i="1" s="1"/>
  <c r="N1193" i="1"/>
  <c r="P1193" i="1" s="1"/>
  <c r="S1193" i="1" s="1"/>
  <c r="T1193" i="1" s="1"/>
  <c r="U1193" i="1" s="1"/>
  <c r="N1192" i="1"/>
  <c r="P1192" i="1" s="1"/>
  <c r="S1192" i="1" s="1"/>
  <c r="T1192" i="1" s="1"/>
  <c r="U1192" i="1" s="1"/>
  <c r="N1191" i="1"/>
  <c r="P1191" i="1" s="1"/>
  <c r="S1191" i="1" s="1"/>
  <c r="T1191" i="1" s="1"/>
  <c r="U1191" i="1" s="1"/>
  <c r="N1190" i="1"/>
  <c r="P1190" i="1" s="1"/>
  <c r="S1190" i="1" s="1"/>
  <c r="T1190" i="1" s="1"/>
  <c r="U1190" i="1" s="1"/>
  <c r="N1189" i="1"/>
  <c r="P1189" i="1" s="1"/>
  <c r="S1189" i="1" s="1"/>
  <c r="T1189" i="1" s="1"/>
  <c r="U1189" i="1" s="1"/>
  <c r="N1188" i="1"/>
  <c r="P1188" i="1" s="1"/>
  <c r="S1188" i="1" s="1"/>
  <c r="T1188" i="1" s="1"/>
  <c r="U1188" i="1" s="1"/>
  <c r="N1187" i="1"/>
  <c r="P1187" i="1" s="1"/>
  <c r="S1187" i="1" s="1"/>
  <c r="T1187" i="1" s="1"/>
  <c r="U1187" i="1" s="1"/>
  <c r="N1186" i="1"/>
  <c r="P1186" i="1" s="1"/>
  <c r="S1186" i="1" s="1"/>
  <c r="T1186" i="1" s="1"/>
  <c r="U1186" i="1" s="1"/>
  <c r="N1185" i="1"/>
  <c r="P1185" i="1" s="1"/>
  <c r="S1185" i="1" s="1"/>
  <c r="T1185" i="1" s="1"/>
  <c r="U1185" i="1" s="1"/>
  <c r="N1184" i="1"/>
  <c r="P1184" i="1" s="1"/>
  <c r="S1184" i="1" s="1"/>
  <c r="T1184" i="1" s="1"/>
  <c r="U1184" i="1" s="1"/>
  <c r="N1183" i="1"/>
  <c r="P1183" i="1" s="1"/>
  <c r="S1183" i="1" s="1"/>
  <c r="T1183" i="1" s="1"/>
  <c r="U1183" i="1" s="1"/>
  <c r="N1182" i="1"/>
  <c r="P1182" i="1" s="1"/>
  <c r="S1182" i="1" s="1"/>
  <c r="T1182" i="1" s="1"/>
  <c r="U1182" i="1" s="1"/>
  <c r="N1181" i="1"/>
  <c r="P1181" i="1" s="1"/>
  <c r="S1181" i="1" s="1"/>
  <c r="T1181" i="1" s="1"/>
  <c r="U1181" i="1" s="1"/>
  <c r="N1180" i="1"/>
  <c r="P1180" i="1" s="1"/>
  <c r="S1180" i="1" s="1"/>
  <c r="T1180" i="1" s="1"/>
  <c r="U1180" i="1" s="1"/>
  <c r="N1179" i="1"/>
  <c r="P1179" i="1" s="1"/>
  <c r="S1179" i="1" s="1"/>
  <c r="T1179" i="1" s="1"/>
  <c r="U1179" i="1" s="1"/>
  <c r="N1178" i="1"/>
  <c r="P1178" i="1" s="1"/>
  <c r="S1178" i="1" s="1"/>
  <c r="T1178" i="1" s="1"/>
  <c r="U1178" i="1" s="1"/>
  <c r="N1177" i="1"/>
  <c r="P1177" i="1" s="1"/>
  <c r="S1177" i="1" s="1"/>
  <c r="T1177" i="1" s="1"/>
  <c r="U1177" i="1" s="1"/>
  <c r="N1176" i="1"/>
  <c r="P1176" i="1" s="1"/>
  <c r="S1176" i="1" s="1"/>
  <c r="T1176" i="1" s="1"/>
  <c r="U1176" i="1" s="1"/>
  <c r="N1175" i="1"/>
  <c r="P1175" i="1" s="1"/>
  <c r="S1175" i="1" s="1"/>
  <c r="T1175" i="1" s="1"/>
  <c r="U1175" i="1" s="1"/>
  <c r="N1174" i="1"/>
  <c r="P1174" i="1" s="1"/>
  <c r="S1174" i="1" s="1"/>
  <c r="T1174" i="1" s="1"/>
  <c r="U1174" i="1" s="1"/>
  <c r="N1173" i="1"/>
  <c r="P1173" i="1" s="1"/>
  <c r="S1173" i="1" s="1"/>
  <c r="T1173" i="1" s="1"/>
  <c r="U1173" i="1" s="1"/>
  <c r="N1172" i="1"/>
  <c r="P1172" i="1" s="1"/>
  <c r="S1172" i="1" s="1"/>
  <c r="T1172" i="1" s="1"/>
  <c r="U1172" i="1" s="1"/>
  <c r="N1171" i="1"/>
  <c r="P1171" i="1" s="1"/>
  <c r="S1171" i="1" s="1"/>
  <c r="T1171" i="1" s="1"/>
  <c r="U1171" i="1" s="1"/>
  <c r="N1170" i="1"/>
  <c r="P1170" i="1" s="1"/>
  <c r="S1170" i="1" s="1"/>
  <c r="T1170" i="1" s="1"/>
  <c r="U1170" i="1" s="1"/>
  <c r="N1169" i="1"/>
  <c r="P1169" i="1" s="1"/>
  <c r="S1169" i="1" s="1"/>
  <c r="T1169" i="1" s="1"/>
  <c r="U1169" i="1" s="1"/>
  <c r="N1168" i="1"/>
  <c r="P1168" i="1" s="1"/>
  <c r="S1168" i="1" s="1"/>
  <c r="T1168" i="1" s="1"/>
  <c r="U1168" i="1" s="1"/>
  <c r="N1167" i="1"/>
  <c r="P1167" i="1" s="1"/>
  <c r="S1167" i="1" s="1"/>
  <c r="T1167" i="1" s="1"/>
  <c r="U1167" i="1" s="1"/>
  <c r="N1166" i="1"/>
  <c r="P1166" i="1" s="1"/>
  <c r="S1166" i="1" s="1"/>
  <c r="T1166" i="1" s="1"/>
  <c r="U1166" i="1" s="1"/>
  <c r="N1165" i="1"/>
  <c r="P1165" i="1" s="1"/>
  <c r="S1165" i="1" s="1"/>
  <c r="T1165" i="1" s="1"/>
  <c r="U1165" i="1" s="1"/>
  <c r="N1164" i="1"/>
  <c r="P1164" i="1" s="1"/>
  <c r="S1164" i="1" s="1"/>
  <c r="T1164" i="1" s="1"/>
  <c r="U1164" i="1" s="1"/>
  <c r="N1163" i="1"/>
  <c r="P1163" i="1" s="1"/>
  <c r="S1163" i="1" s="1"/>
  <c r="T1163" i="1" s="1"/>
  <c r="U1163" i="1" s="1"/>
  <c r="N1162" i="1"/>
  <c r="P1162" i="1" s="1"/>
  <c r="S1162" i="1" s="1"/>
  <c r="T1162" i="1" s="1"/>
  <c r="U1162" i="1" s="1"/>
  <c r="N1161" i="1"/>
  <c r="P1161" i="1" s="1"/>
  <c r="S1161" i="1" s="1"/>
  <c r="T1161" i="1" s="1"/>
  <c r="U1161" i="1" s="1"/>
  <c r="N1160" i="1"/>
  <c r="P1160" i="1" s="1"/>
  <c r="S1160" i="1" s="1"/>
  <c r="T1160" i="1" s="1"/>
  <c r="U1160" i="1" s="1"/>
  <c r="N1159" i="1"/>
  <c r="P1159" i="1" s="1"/>
  <c r="S1159" i="1" s="1"/>
  <c r="T1159" i="1" s="1"/>
  <c r="U1159" i="1" s="1"/>
  <c r="N1158" i="1"/>
  <c r="P1158" i="1" s="1"/>
  <c r="S1158" i="1" s="1"/>
  <c r="T1158" i="1" s="1"/>
  <c r="U1158" i="1" s="1"/>
  <c r="N1157" i="1"/>
  <c r="P1157" i="1" s="1"/>
  <c r="S1157" i="1" s="1"/>
  <c r="T1157" i="1" s="1"/>
  <c r="U1157" i="1" s="1"/>
  <c r="N1156" i="1"/>
  <c r="P1156" i="1" s="1"/>
  <c r="S1156" i="1" s="1"/>
  <c r="T1156" i="1" s="1"/>
  <c r="U1156" i="1" s="1"/>
  <c r="N1155" i="1"/>
  <c r="P1155" i="1" s="1"/>
  <c r="S1155" i="1" s="1"/>
  <c r="T1155" i="1" s="1"/>
  <c r="U1155" i="1" s="1"/>
  <c r="N1154" i="1"/>
  <c r="P1154" i="1" s="1"/>
  <c r="S1154" i="1" s="1"/>
  <c r="T1154" i="1" s="1"/>
  <c r="U1154" i="1" s="1"/>
  <c r="N1153" i="1"/>
  <c r="P1153" i="1" s="1"/>
  <c r="S1153" i="1" s="1"/>
  <c r="T1153" i="1" s="1"/>
  <c r="U1153" i="1" s="1"/>
  <c r="N1152" i="1"/>
  <c r="P1152" i="1" s="1"/>
  <c r="S1152" i="1" s="1"/>
  <c r="T1152" i="1" s="1"/>
  <c r="U1152" i="1" s="1"/>
  <c r="N1151" i="1"/>
  <c r="P1151" i="1" s="1"/>
  <c r="S1151" i="1" s="1"/>
  <c r="T1151" i="1" s="1"/>
  <c r="U1151" i="1" s="1"/>
  <c r="N1150" i="1"/>
  <c r="P1150" i="1" s="1"/>
  <c r="S1150" i="1" s="1"/>
  <c r="T1150" i="1" s="1"/>
  <c r="U1150" i="1" s="1"/>
  <c r="N1149" i="1"/>
  <c r="P1149" i="1" s="1"/>
  <c r="S1149" i="1" s="1"/>
  <c r="T1149" i="1" s="1"/>
  <c r="U1149" i="1" s="1"/>
  <c r="N1148" i="1"/>
  <c r="P1148" i="1" s="1"/>
  <c r="S1148" i="1" s="1"/>
  <c r="T1148" i="1" s="1"/>
  <c r="U1148" i="1" s="1"/>
  <c r="N1147" i="1"/>
  <c r="P1147" i="1" s="1"/>
  <c r="S1147" i="1" s="1"/>
  <c r="T1147" i="1" s="1"/>
  <c r="U1147" i="1" s="1"/>
  <c r="N1146" i="1"/>
  <c r="P1146" i="1" s="1"/>
  <c r="S1146" i="1" s="1"/>
  <c r="T1146" i="1" s="1"/>
  <c r="U1146" i="1" s="1"/>
  <c r="N1145" i="1"/>
  <c r="P1145" i="1" s="1"/>
  <c r="S1145" i="1" s="1"/>
  <c r="T1145" i="1" s="1"/>
  <c r="U1145" i="1" s="1"/>
  <c r="N1144" i="1"/>
  <c r="P1144" i="1" s="1"/>
  <c r="S1144" i="1" s="1"/>
  <c r="T1144" i="1" s="1"/>
  <c r="U1144" i="1" s="1"/>
  <c r="N1143" i="1"/>
  <c r="P1143" i="1" s="1"/>
  <c r="S1143" i="1" s="1"/>
  <c r="T1143" i="1" s="1"/>
  <c r="U1143" i="1" s="1"/>
  <c r="N1142" i="1"/>
  <c r="P1142" i="1" s="1"/>
  <c r="S1142" i="1" s="1"/>
  <c r="T1142" i="1" s="1"/>
  <c r="U1142" i="1" s="1"/>
  <c r="N1141" i="1"/>
  <c r="P1141" i="1" s="1"/>
  <c r="S1141" i="1" s="1"/>
  <c r="T1141" i="1" s="1"/>
  <c r="U1141" i="1" s="1"/>
  <c r="N1140" i="1"/>
  <c r="P1140" i="1" s="1"/>
  <c r="S1140" i="1" s="1"/>
  <c r="T1140" i="1" s="1"/>
  <c r="U1140" i="1" s="1"/>
  <c r="N1139" i="1"/>
  <c r="P1139" i="1" s="1"/>
  <c r="S1139" i="1" s="1"/>
  <c r="T1139" i="1" s="1"/>
  <c r="U1139" i="1" s="1"/>
  <c r="N1138" i="1"/>
  <c r="P1138" i="1" s="1"/>
  <c r="S1138" i="1" s="1"/>
  <c r="T1138" i="1" s="1"/>
  <c r="U1138" i="1" s="1"/>
  <c r="N1137" i="1"/>
  <c r="P1137" i="1" s="1"/>
  <c r="S1137" i="1" s="1"/>
  <c r="T1137" i="1" s="1"/>
  <c r="U1137" i="1" s="1"/>
  <c r="N1136" i="1"/>
  <c r="P1136" i="1" s="1"/>
  <c r="S1136" i="1" s="1"/>
  <c r="T1136" i="1" s="1"/>
  <c r="U1136" i="1" s="1"/>
  <c r="N1135" i="1"/>
  <c r="P1135" i="1" s="1"/>
  <c r="S1135" i="1" s="1"/>
  <c r="T1135" i="1" s="1"/>
  <c r="U1135" i="1" s="1"/>
  <c r="N1134" i="1"/>
  <c r="P1134" i="1" s="1"/>
  <c r="S1134" i="1" s="1"/>
  <c r="T1134" i="1" s="1"/>
  <c r="U1134" i="1" s="1"/>
  <c r="N1133" i="1"/>
  <c r="P1133" i="1" s="1"/>
  <c r="S1133" i="1" s="1"/>
  <c r="T1133" i="1" s="1"/>
  <c r="U1133" i="1" s="1"/>
  <c r="N1132" i="1"/>
  <c r="P1132" i="1" s="1"/>
  <c r="S1132" i="1" s="1"/>
  <c r="T1132" i="1" s="1"/>
  <c r="U1132" i="1" s="1"/>
  <c r="N1131" i="1"/>
  <c r="P1131" i="1" s="1"/>
  <c r="S1131" i="1" s="1"/>
  <c r="T1131" i="1" s="1"/>
  <c r="U1131" i="1" s="1"/>
  <c r="N1130" i="1"/>
  <c r="P1130" i="1" s="1"/>
  <c r="S1130" i="1" s="1"/>
  <c r="T1130" i="1" s="1"/>
  <c r="U1130" i="1" s="1"/>
  <c r="N1129" i="1"/>
  <c r="P1129" i="1" s="1"/>
  <c r="S1129" i="1" s="1"/>
  <c r="T1129" i="1" s="1"/>
  <c r="U1129" i="1" s="1"/>
  <c r="N1128" i="1"/>
  <c r="P1128" i="1" s="1"/>
  <c r="S1128" i="1" s="1"/>
  <c r="T1128" i="1" s="1"/>
  <c r="U1128" i="1" s="1"/>
  <c r="N1127" i="1"/>
  <c r="P1127" i="1" s="1"/>
  <c r="S1127" i="1" s="1"/>
  <c r="T1127" i="1" s="1"/>
  <c r="U1127" i="1" s="1"/>
  <c r="N1126" i="1"/>
  <c r="P1126" i="1" s="1"/>
  <c r="S1126" i="1" s="1"/>
  <c r="T1126" i="1" s="1"/>
  <c r="U1126" i="1" s="1"/>
  <c r="N1125" i="1"/>
  <c r="P1125" i="1" s="1"/>
  <c r="S1125" i="1" s="1"/>
  <c r="T1125" i="1" s="1"/>
  <c r="U1125" i="1" s="1"/>
  <c r="N1124" i="1"/>
  <c r="P1124" i="1" s="1"/>
  <c r="S1124" i="1" s="1"/>
  <c r="T1124" i="1" s="1"/>
  <c r="U1124" i="1" s="1"/>
  <c r="N1123" i="1"/>
  <c r="P1123" i="1" s="1"/>
  <c r="S1123" i="1" s="1"/>
  <c r="T1123" i="1" s="1"/>
  <c r="U1123" i="1" s="1"/>
  <c r="N1122" i="1"/>
  <c r="P1122" i="1" s="1"/>
  <c r="S1122" i="1" s="1"/>
  <c r="T1122" i="1" s="1"/>
  <c r="U1122" i="1" s="1"/>
  <c r="N1121" i="1"/>
  <c r="P1121" i="1" s="1"/>
  <c r="S1121" i="1" s="1"/>
  <c r="T1121" i="1" s="1"/>
  <c r="U1121" i="1" s="1"/>
  <c r="N1120" i="1"/>
  <c r="P1120" i="1" s="1"/>
  <c r="S1120" i="1" s="1"/>
  <c r="T1120" i="1" s="1"/>
  <c r="U1120" i="1" s="1"/>
  <c r="N1119" i="1"/>
  <c r="P1119" i="1" s="1"/>
  <c r="S1119" i="1" s="1"/>
  <c r="T1119" i="1" s="1"/>
  <c r="U1119" i="1" s="1"/>
  <c r="N1118" i="1"/>
  <c r="P1118" i="1" s="1"/>
  <c r="S1118" i="1" s="1"/>
  <c r="T1118" i="1" s="1"/>
  <c r="U1118" i="1" s="1"/>
  <c r="N1117" i="1"/>
  <c r="P1117" i="1" s="1"/>
  <c r="S1117" i="1" s="1"/>
  <c r="T1117" i="1" s="1"/>
  <c r="U1117" i="1" s="1"/>
  <c r="N1116" i="1"/>
  <c r="P1116" i="1" s="1"/>
  <c r="S1116" i="1" s="1"/>
  <c r="T1116" i="1" s="1"/>
  <c r="U1116" i="1" s="1"/>
  <c r="N1115" i="1"/>
  <c r="P1115" i="1" s="1"/>
  <c r="S1115" i="1" s="1"/>
  <c r="T1115" i="1" s="1"/>
  <c r="U1115" i="1" s="1"/>
  <c r="N1114" i="1"/>
  <c r="P1114" i="1" s="1"/>
  <c r="S1114" i="1" s="1"/>
  <c r="T1114" i="1" s="1"/>
  <c r="U1114" i="1" s="1"/>
  <c r="N1113" i="1"/>
  <c r="P1113" i="1" s="1"/>
  <c r="S1113" i="1" s="1"/>
  <c r="T1113" i="1" s="1"/>
  <c r="U1113" i="1" s="1"/>
  <c r="N1112" i="1"/>
  <c r="P1112" i="1" s="1"/>
  <c r="S1112" i="1" s="1"/>
  <c r="T1112" i="1" s="1"/>
  <c r="U1112" i="1" s="1"/>
  <c r="N1111" i="1"/>
  <c r="P1111" i="1" s="1"/>
  <c r="S1111" i="1" s="1"/>
  <c r="T1111" i="1" s="1"/>
  <c r="U1111" i="1" s="1"/>
  <c r="N1110" i="1"/>
  <c r="P1110" i="1" s="1"/>
  <c r="S1110" i="1" s="1"/>
  <c r="T1110" i="1" s="1"/>
  <c r="U1110" i="1" s="1"/>
  <c r="N1109" i="1"/>
  <c r="P1109" i="1" s="1"/>
  <c r="S1109" i="1" s="1"/>
  <c r="T1109" i="1" s="1"/>
  <c r="U1109" i="1" s="1"/>
  <c r="N1108" i="1"/>
  <c r="P1108" i="1" s="1"/>
  <c r="S1108" i="1" s="1"/>
  <c r="T1108" i="1" s="1"/>
  <c r="U1108" i="1" s="1"/>
  <c r="N1107" i="1"/>
  <c r="P1107" i="1" s="1"/>
  <c r="S1107" i="1" s="1"/>
  <c r="T1107" i="1" s="1"/>
  <c r="U1107" i="1" s="1"/>
  <c r="N1106" i="1"/>
  <c r="P1106" i="1" s="1"/>
  <c r="S1106" i="1" s="1"/>
  <c r="T1106" i="1" s="1"/>
  <c r="U1106" i="1" s="1"/>
  <c r="N1105" i="1"/>
  <c r="P1105" i="1" s="1"/>
  <c r="S1105" i="1" s="1"/>
  <c r="T1105" i="1" s="1"/>
  <c r="U1105" i="1" s="1"/>
  <c r="N1104" i="1"/>
  <c r="P1104" i="1" s="1"/>
  <c r="S1104" i="1" s="1"/>
  <c r="T1104" i="1" s="1"/>
  <c r="U1104" i="1" s="1"/>
  <c r="N1103" i="1"/>
  <c r="P1103" i="1" s="1"/>
  <c r="S1103" i="1" s="1"/>
  <c r="T1103" i="1" s="1"/>
  <c r="U1103" i="1" s="1"/>
  <c r="N1102" i="1"/>
  <c r="P1102" i="1" s="1"/>
  <c r="S1102" i="1" s="1"/>
  <c r="T1102" i="1" s="1"/>
  <c r="U1102" i="1" s="1"/>
  <c r="N1101" i="1"/>
  <c r="P1101" i="1" s="1"/>
  <c r="S1101" i="1" s="1"/>
  <c r="T1101" i="1" s="1"/>
  <c r="U1101" i="1" s="1"/>
  <c r="N1100" i="1"/>
  <c r="P1100" i="1" s="1"/>
  <c r="S1100" i="1" s="1"/>
  <c r="T1100" i="1" s="1"/>
  <c r="U1100" i="1" s="1"/>
  <c r="N1099" i="1"/>
  <c r="P1099" i="1" s="1"/>
  <c r="S1099" i="1" s="1"/>
  <c r="T1099" i="1" s="1"/>
  <c r="U1099" i="1" s="1"/>
  <c r="N1098" i="1"/>
  <c r="P1098" i="1" s="1"/>
  <c r="S1098" i="1" s="1"/>
  <c r="T1098" i="1" s="1"/>
  <c r="U1098" i="1" s="1"/>
  <c r="N1097" i="1"/>
  <c r="P1097" i="1" s="1"/>
  <c r="S1097" i="1" s="1"/>
  <c r="T1097" i="1" s="1"/>
  <c r="U1097" i="1" s="1"/>
  <c r="N1096" i="1"/>
  <c r="P1096" i="1" s="1"/>
  <c r="S1096" i="1" s="1"/>
  <c r="T1096" i="1" s="1"/>
  <c r="U1096" i="1" s="1"/>
  <c r="N1095" i="1"/>
  <c r="P1095" i="1" s="1"/>
  <c r="S1095" i="1" s="1"/>
  <c r="T1095" i="1" s="1"/>
  <c r="U1095" i="1" s="1"/>
  <c r="N1094" i="1"/>
  <c r="P1094" i="1" s="1"/>
  <c r="S1094" i="1" s="1"/>
  <c r="T1094" i="1" s="1"/>
  <c r="U1094" i="1" s="1"/>
  <c r="N1093" i="1"/>
  <c r="P1093" i="1" s="1"/>
  <c r="S1093" i="1" s="1"/>
  <c r="T1093" i="1" s="1"/>
  <c r="U1093" i="1" s="1"/>
  <c r="N1092" i="1"/>
  <c r="P1092" i="1" s="1"/>
  <c r="S1092" i="1" s="1"/>
  <c r="T1092" i="1" s="1"/>
  <c r="U1092" i="1" s="1"/>
  <c r="N1091" i="1"/>
  <c r="P1091" i="1" s="1"/>
  <c r="S1091" i="1" s="1"/>
  <c r="T1091" i="1" s="1"/>
  <c r="U1091" i="1" s="1"/>
  <c r="N1090" i="1"/>
  <c r="P1090" i="1" s="1"/>
  <c r="S1090" i="1" s="1"/>
  <c r="T1090" i="1" s="1"/>
  <c r="U1090" i="1" s="1"/>
  <c r="N1089" i="1"/>
  <c r="P1089" i="1" s="1"/>
  <c r="S1089" i="1" s="1"/>
  <c r="T1089" i="1" s="1"/>
  <c r="U1089" i="1" s="1"/>
  <c r="N1088" i="1"/>
  <c r="P1088" i="1" s="1"/>
  <c r="S1088" i="1" s="1"/>
  <c r="T1088" i="1" s="1"/>
  <c r="U1088" i="1" s="1"/>
  <c r="N1087" i="1"/>
  <c r="P1087" i="1" s="1"/>
  <c r="S1087" i="1" s="1"/>
  <c r="T1087" i="1" s="1"/>
  <c r="U1087" i="1" s="1"/>
  <c r="N1086" i="1"/>
  <c r="P1086" i="1" s="1"/>
  <c r="S1086" i="1" s="1"/>
  <c r="T1086" i="1" s="1"/>
  <c r="U1086" i="1" s="1"/>
  <c r="N1085" i="1"/>
  <c r="P1085" i="1" s="1"/>
  <c r="S1085" i="1" s="1"/>
  <c r="T1085" i="1" s="1"/>
  <c r="U1085" i="1" s="1"/>
  <c r="N1084" i="1"/>
  <c r="P1084" i="1" s="1"/>
  <c r="S1084" i="1" s="1"/>
  <c r="T1084" i="1" s="1"/>
  <c r="U1084" i="1" s="1"/>
  <c r="N1083" i="1"/>
  <c r="P1083" i="1" s="1"/>
  <c r="S1083" i="1" s="1"/>
  <c r="T1083" i="1" s="1"/>
  <c r="U1083" i="1" s="1"/>
  <c r="N1082" i="1"/>
  <c r="P1082" i="1" s="1"/>
  <c r="S1082" i="1" s="1"/>
  <c r="T1082" i="1" s="1"/>
  <c r="U1082" i="1" s="1"/>
  <c r="N1081" i="1"/>
  <c r="P1081" i="1" s="1"/>
  <c r="S1081" i="1" s="1"/>
  <c r="T1081" i="1" s="1"/>
  <c r="U1081" i="1" s="1"/>
  <c r="N1080" i="1"/>
  <c r="P1080" i="1" s="1"/>
  <c r="S1080" i="1" s="1"/>
  <c r="T1080" i="1" s="1"/>
  <c r="U1080" i="1" s="1"/>
  <c r="N1079" i="1"/>
  <c r="P1079" i="1" s="1"/>
  <c r="S1079" i="1" s="1"/>
  <c r="T1079" i="1" s="1"/>
  <c r="U1079" i="1" s="1"/>
  <c r="N1078" i="1"/>
  <c r="P1078" i="1" s="1"/>
  <c r="S1078" i="1" s="1"/>
  <c r="T1078" i="1" s="1"/>
  <c r="U1078" i="1" s="1"/>
  <c r="N1077" i="1"/>
  <c r="P1077" i="1" s="1"/>
  <c r="S1077" i="1" s="1"/>
  <c r="T1077" i="1" s="1"/>
  <c r="U1077" i="1" s="1"/>
  <c r="N1076" i="1"/>
  <c r="P1076" i="1" s="1"/>
  <c r="S1076" i="1" s="1"/>
  <c r="T1076" i="1" s="1"/>
  <c r="U1076" i="1" s="1"/>
  <c r="N1075" i="1"/>
  <c r="P1075" i="1" s="1"/>
  <c r="S1075" i="1" s="1"/>
  <c r="T1075" i="1" s="1"/>
  <c r="U1075" i="1" s="1"/>
  <c r="N1074" i="1"/>
  <c r="P1074" i="1" s="1"/>
  <c r="S1074" i="1" s="1"/>
  <c r="T1074" i="1" s="1"/>
  <c r="U1074" i="1" s="1"/>
  <c r="N1073" i="1"/>
  <c r="P1073" i="1" s="1"/>
  <c r="S1073" i="1" s="1"/>
  <c r="T1073" i="1" s="1"/>
  <c r="U1073" i="1" s="1"/>
  <c r="N1072" i="1"/>
  <c r="P1072" i="1" s="1"/>
  <c r="S1072" i="1" s="1"/>
  <c r="T1072" i="1" s="1"/>
  <c r="U1072" i="1" s="1"/>
  <c r="N1071" i="1"/>
  <c r="P1071" i="1" s="1"/>
  <c r="S1071" i="1" s="1"/>
  <c r="T1071" i="1" s="1"/>
  <c r="U1071" i="1" s="1"/>
  <c r="N1070" i="1"/>
  <c r="P1070" i="1" s="1"/>
  <c r="S1070" i="1" s="1"/>
  <c r="T1070" i="1" s="1"/>
  <c r="U1070" i="1" s="1"/>
  <c r="N1069" i="1"/>
  <c r="P1069" i="1" s="1"/>
  <c r="S1069" i="1" s="1"/>
  <c r="T1069" i="1" s="1"/>
  <c r="U1069" i="1" s="1"/>
  <c r="N1068" i="1"/>
  <c r="P1068" i="1" s="1"/>
  <c r="S1068" i="1" s="1"/>
  <c r="T1068" i="1" s="1"/>
  <c r="U1068" i="1" s="1"/>
  <c r="N1067" i="1"/>
  <c r="P1067" i="1" s="1"/>
  <c r="S1067" i="1" s="1"/>
  <c r="T1067" i="1" s="1"/>
  <c r="U1067" i="1" s="1"/>
  <c r="N1066" i="1"/>
  <c r="P1066" i="1" s="1"/>
  <c r="S1066" i="1" s="1"/>
  <c r="T1066" i="1" s="1"/>
  <c r="U1066" i="1" s="1"/>
  <c r="N1065" i="1"/>
  <c r="P1065" i="1" s="1"/>
  <c r="S1065" i="1" s="1"/>
  <c r="T1065" i="1" s="1"/>
  <c r="U1065" i="1" s="1"/>
  <c r="N1064" i="1"/>
  <c r="P1064" i="1" s="1"/>
  <c r="S1064" i="1" s="1"/>
  <c r="T1064" i="1" s="1"/>
  <c r="U1064" i="1" s="1"/>
  <c r="N1063" i="1"/>
  <c r="P1063" i="1" s="1"/>
  <c r="S1063" i="1" s="1"/>
  <c r="T1063" i="1" s="1"/>
  <c r="U1063" i="1" s="1"/>
  <c r="N1062" i="1"/>
  <c r="P1062" i="1" s="1"/>
  <c r="S1062" i="1" s="1"/>
  <c r="T1062" i="1" s="1"/>
  <c r="U1062" i="1" s="1"/>
  <c r="N1061" i="1"/>
  <c r="P1061" i="1" s="1"/>
  <c r="S1061" i="1" s="1"/>
  <c r="T1061" i="1" s="1"/>
  <c r="U1061" i="1" s="1"/>
  <c r="N1060" i="1"/>
  <c r="P1060" i="1" s="1"/>
  <c r="S1060" i="1" s="1"/>
  <c r="T1060" i="1" s="1"/>
  <c r="U1060" i="1" s="1"/>
  <c r="N1059" i="1"/>
  <c r="P1059" i="1" s="1"/>
  <c r="S1059" i="1" s="1"/>
  <c r="T1059" i="1" s="1"/>
  <c r="U1059" i="1" s="1"/>
  <c r="N1058" i="1"/>
  <c r="P1058" i="1" s="1"/>
  <c r="S1058" i="1" s="1"/>
  <c r="T1058" i="1" s="1"/>
  <c r="U1058" i="1" s="1"/>
  <c r="N1057" i="1"/>
  <c r="P1057" i="1" s="1"/>
  <c r="S1057" i="1" s="1"/>
  <c r="T1057" i="1" s="1"/>
  <c r="U1057" i="1" s="1"/>
  <c r="N1056" i="1"/>
  <c r="P1056" i="1" s="1"/>
  <c r="S1056" i="1" s="1"/>
  <c r="T1056" i="1" s="1"/>
  <c r="U1056" i="1" s="1"/>
  <c r="N1055" i="1"/>
  <c r="P1055" i="1" s="1"/>
  <c r="S1055" i="1" s="1"/>
  <c r="T1055" i="1" s="1"/>
  <c r="U1055" i="1" s="1"/>
  <c r="N1054" i="1"/>
  <c r="P1054" i="1" s="1"/>
  <c r="S1054" i="1" s="1"/>
  <c r="T1054" i="1" s="1"/>
  <c r="U1054" i="1" s="1"/>
  <c r="N1053" i="1"/>
  <c r="P1053" i="1" s="1"/>
  <c r="S1053" i="1" s="1"/>
  <c r="T1053" i="1" s="1"/>
  <c r="U1053" i="1" s="1"/>
  <c r="N1052" i="1"/>
  <c r="P1052" i="1" s="1"/>
  <c r="S1052" i="1" s="1"/>
  <c r="T1052" i="1" s="1"/>
  <c r="U1052" i="1" s="1"/>
  <c r="N1051" i="1"/>
  <c r="P1051" i="1" s="1"/>
  <c r="S1051" i="1" s="1"/>
  <c r="T1051" i="1" s="1"/>
  <c r="U1051" i="1" s="1"/>
  <c r="N1050" i="1"/>
  <c r="P1050" i="1" s="1"/>
  <c r="S1050" i="1" s="1"/>
  <c r="T1050" i="1" s="1"/>
  <c r="U1050" i="1" s="1"/>
  <c r="N1049" i="1"/>
  <c r="P1049" i="1" s="1"/>
  <c r="S1049" i="1" s="1"/>
  <c r="T1049" i="1" s="1"/>
  <c r="U1049" i="1" s="1"/>
  <c r="N1048" i="1"/>
  <c r="P1048" i="1" s="1"/>
  <c r="S1048" i="1" s="1"/>
  <c r="T1048" i="1" s="1"/>
  <c r="U1048" i="1" s="1"/>
  <c r="N1047" i="1"/>
  <c r="P1047" i="1" s="1"/>
  <c r="S1047" i="1" s="1"/>
  <c r="T1047" i="1" s="1"/>
  <c r="U1047" i="1" s="1"/>
  <c r="N1046" i="1"/>
  <c r="P1046" i="1" s="1"/>
  <c r="S1046" i="1" s="1"/>
  <c r="T1046" i="1" s="1"/>
  <c r="U1046" i="1" s="1"/>
  <c r="N1045" i="1"/>
  <c r="P1045" i="1" s="1"/>
  <c r="S1045" i="1" s="1"/>
  <c r="T1045" i="1" s="1"/>
  <c r="U1045" i="1" s="1"/>
  <c r="N1044" i="1"/>
  <c r="P1044" i="1" s="1"/>
  <c r="S1044" i="1" s="1"/>
  <c r="T1044" i="1" s="1"/>
  <c r="U1044" i="1" s="1"/>
  <c r="N1043" i="1"/>
  <c r="P1043" i="1" s="1"/>
  <c r="S1043" i="1" s="1"/>
  <c r="T1043" i="1" s="1"/>
  <c r="U1043" i="1" s="1"/>
  <c r="N1042" i="1"/>
  <c r="P1042" i="1" s="1"/>
  <c r="S1042" i="1" s="1"/>
  <c r="T1042" i="1" s="1"/>
  <c r="U1042" i="1" s="1"/>
  <c r="N1041" i="1"/>
  <c r="P1041" i="1" s="1"/>
  <c r="S1041" i="1" s="1"/>
  <c r="T1041" i="1" s="1"/>
  <c r="U1041" i="1" s="1"/>
  <c r="N1040" i="1"/>
  <c r="P1040" i="1" s="1"/>
  <c r="S1040" i="1" s="1"/>
  <c r="T1040" i="1" s="1"/>
  <c r="U1040" i="1" s="1"/>
  <c r="N1039" i="1"/>
  <c r="P1039" i="1" s="1"/>
  <c r="S1039" i="1" s="1"/>
  <c r="T1039" i="1" s="1"/>
  <c r="U1039" i="1" s="1"/>
  <c r="N1038" i="1"/>
  <c r="P1038" i="1" s="1"/>
  <c r="S1038" i="1" s="1"/>
  <c r="T1038" i="1" s="1"/>
  <c r="U1038" i="1" s="1"/>
  <c r="N1037" i="1"/>
  <c r="P1037" i="1" s="1"/>
  <c r="S1037" i="1" s="1"/>
  <c r="T1037" i="1" s="1"/>
  <c r="U1037" i="1" s="1"/>
  <c r="N1036" i="1"/>
  <c r="P1036" i="1" s="1"/>
  <c r="S1036" i="1" s="1"/>
  <c r="T1036" i="1" s="1"/>
  <c r="U1036" i="1" s="1"/>
  <c r="N1035" i="1"/>
  <c r="P1035" i="1" s="1"/>
  <c r="S1035" i="1" s="1"/>
  <c r="T1035" i="1" s="1"/>
  <c r="U1035" i="1" s="1"/>
  <c r="N1034" i="1"/>
  <c r="P1034" i="1" s="1"/>
  <c r="S1034" i="1" s="1"/>
  <c r="T1034" i="1" s="1"/>
  <c r="U1034" i="1" s="1"/>
  <c r="N1033" i="1"/>
  <c r="P1033" i="1" s="1"/>
  <c r="S1033" i="1" s="1"/>
  <c r="T1033" i="1" s="1"/>
  <c r="U1033" i="1" s="1"/>
  <c r="N1032" i="1"/>
  <c r="P1032" i="1" s="1"/>
  <c r="S1032" i="1" s="1"/>
  <c r="T1032" i="1" s="1"/>
  <c r="U1032" i="1" s="1"/>
  <c r="N1031" i="1"/>
  <c r="P1031" i="1" s="1"/>
  <c r="S1031" i="1" s="1"/>
  <c r="T1031" i="1" s="1"/>
  <c r="U1031" i="1" s="1"/>
  <c r="N1030" i="1"/>
  <c r="P1030" i="1" s="1"/>
  <c r="S1030" i="1" s="1"/>
  <c r="T1030" i="1" s="1"/>
  <c r="U1030" i="1" s="1"/>
  <c r="N1029" i="1"/>
  <c r="P1029" i="1" s="1"/>
  <c r="S1029" i="1" s="1"/>
  <c r="T1029" i="1" s="1"/>
  <c r="U1029" i="1" s="1"/>
  <c r="N1028" i="1"/>
  <c r="P1028" i="1" s="1"/>
  <c r="S1028" i="1" s="1"/>
  <c r="T1028" i="1" s="1"/>
  <c r="U1028" i="1" s="1"/>
  <c r="N1027" i="1"/>
  <c r="P1027" i="1" s="1"/>
  <c r="S1027" i="1" s="1"/>
  <c r="T1027" i="1" s="1"/>
  <c r="U1027" i="1" s="1"/>
  <c r="N1026" i="1"/>
  <c r="P1026" i="1" s="1"/>
  <c r="S1026" i="1" s="1"/>
  <c r="T1026" i="1" s="1"/>
  <c r="U1026" i="1" s="1"/>
  <c r="N1025" i="1"/>
  <c r="P1025" i="1" s="1"/>
  <c r="S1025" i="1" s="1"/>
  <c r="T1025" i="1" s="1"/>
  <c r="U1025" i="1" s="1"/>
  <c r="N1024" i="1"/>
  <c r="P1024" i="1" s="1"/>
  <c r="S1024" i="1" s="1"/>
  <c r="T1024" i="1" s="1"/>
  <c r="U1024" i="1" s="1"/>
  <c r="N1023" i="1"/>
  <c r="P1023" i="1" s="1"/>
  <c r="S1023" i="1" s="1"/>
  <c r="T1023" i="1" s="1"/>
  <c r="U1023" i="1" s="1"/>
  <c r="N1022" i="1"/>
  <c r="P1022" i="1" s="1"/>
  <c r="S1022" i="1" s="1"/>
  <c r="T1022" i="1" s="1"/>
  <c r="U1022" i="1" s="1"/>
  <c r="N1021" i="1"/>
  <c r="P1021" i="1" s="1"/>
  <c r="S1021" i="1" s="1"/>
  <c r="T1021" i="1" s="1"/>
  <c r="U1021" i="1" s="1"/>
  <c r="N1020" i="1"/>
  <c r="P1020" i="1" s="1"/>
  <c r="S1020" i="1" s="1"/>
  <c r="T1020" i="1" s="1"/>
  <c r="U1020" i="1" s="1"/>
  <c r="N1019" i="1"/>
  <c r="P1019" i="1" s="1"/>
  <c r="S1019" i="1" s="1"/>
  <c r="T1019" i="1" s="1"/>
  <c r="U1019" i="1" s="1"/>
  <c r="N1018" i="1"/>
  <c r="P1018" i="1" s="1"/>
  <c r="S1018" i="1" s="1"/>
  <c r="T1018" i="1" s="1"/>
  <c r="U1018" i="1" s="1"/>
  <c r="N1017" i="1"/>
  <c r="P1017" i="1" s="1"/>
  <c r="S1017" i="1" s="1"/>
  <c r="T1017" i="1" s="1"/>
  <c r="U1017" i="1" s="1"/>
  <c r="N1016" i="1"/>
  <c r="P1016" i="1" s="1"/>
  <c r="S1016" i="1" s="1"/>
  <c r="T1016" i="1" s="1"/>
  <c r="U1016" i="1" s="1"/>
  <c r="N1015" i="1"/>
  <c r="P1015" i="1" s="1"/>
  <c r="S1015" i="1" s="1"/>
  <c r="T1015" i="1" s="1"/>
  <c r="U1015" i="1" s="1"/>
  <c r="N1014" i="1"/>
  <c r="P1014" i="1" s="1"/>
  <c r="S1014" i="1" s="1"/>
  <c r="T1014" i="1" s="1"/>
  <c r="U1014" i="1" s="1"/>
  <c r="N1013" i="1"/>
  <c r="P1013" i="1" s="1"/>
  <c r="S1013" i="1" s="1"/>
  <c r="T1013" i="1" s="1"/>
  <c r="U1013" i="1" s="1"/>
  <c r="N1012" i="1"/>
  <c r="P1012" i="1" s="1"/>
  <c r="S1012" i="1" s="1"/>
  <c r="T1012" i="1" s="1"/>
  <c r="U1012" i="1" s="1"/>
  <c r="N1011" i="1"/>
  <c r="P1011" i="1" s="1"/>
  <c r="S1011" i="1" s="1"/>
  <c r="T1011" i="1" s="1"/>
  <c r="U1011" i="1" s="1"/>
  <c r="N1010" i="1"/>
  <c r="P1010" i="1" s="1"/>
  <c r="S1010" i="1" s="1"/>
  <c r="T1010" i="1" s="1"/>
  <c r="U1010" i="1" s="1"/>
  <c r="N1009" i="1"/>
  <c r="P1009" i="1" s="1"/>
  <c r="S1009" i="1" s="1"/>
  <c r="T1009" i="1" s="1"/>
  <c r="U1009" i="1" s="1"/>
  <c r="N1008" i="1"/>
  <c r="P1008" i="1" s="1"/>
  <c r="S1008" i="1" s="1"/>
  <c r="T1008" i="1" s="1"/>
  <c r="U1008" i="1" s="1"/>
  <c r="N1007" i="1"/>
  <c r="P1007" i="1" s="1"/>
  <c r="S1007" i="1" s="1"/>
  <c r="T1007" i="1" s="1"/>
  <c r="U1007" i="1" s="1"/>
  <c r="N1006" i="1"/>
  <c r="P1006" i="1" s="1"/>
  <c r="S1006" i="1" s="1"/>
  <c r="T1006" i="1" s="1"/>
  <c r="U1006" i="1" s="1"/>
  <c r="N1005" i="1"/>
  <c r="P1005" i="1" s="1"/>
  <c r="S1005" i="1" s="1"/>
  <c r="T1005" i="1" s="1"/>
  <c r="U1005" i="1" s="1"/>
  <c r="N1004" i="1"/>
  <c r="P1004" i="1" s="1"/>
  <c r="S1004" i="1" s="1"/>
  <c r="T1004" i="1" s="1"/>
  <c r="U1004" i="1" s="1"/>
  <c r="N1003" i="1"/>
  <c r="P1003" i="1" s="1"/>
  <c r="S1003" i="1" s="1"/>
  <c r="T1003" i="1" s="1"/>
  <c r="U1003" i="1" s="1"/>
  <c r="N1002" i="1"/>
  <c r="P1002" i="1" s="1"/>
  <c r="S1002" i="1" s="1"/>
  <c r="T1002" i="1" s="1"/>
  <c r="U1002" i="1" s="1"/>
  <c r="N1001" i="1"/>
  <c r="P1001" i="1" s="1"/>
  <c r="S1001" i="1" s="1"/>
  <c r="T1001" i="1" s="1"/>
  <c r="U1001" i="1" s="1"/>
  <c r="N1000" i="1"/>
  <c r="P1000" i="1" s="1"/>
  <c r="S1000" i="1" s="1"/>
  <c r="T1000" i="1" s="1"/>
  <c r="U1000" i="1" s="1"/>
  <c r="N999" i="1"/>
  <c r="P999" i="1" s="1"/>
  <c r="S999" i="1" s="1"/>
  <c r="T999" i="1" s="1"/>
  <c r="U999" i="1" s="1"/>
  <c r="N998" i="1"/>
  <c r="P998" i="1" s="1"/>
  <c r="S998" i="1" s="1"/>
  <c r="T998" i="1" s="1"/>
  <c r="U998" i="1" s="1"/>
  <c r="N997" i="1"/>
  <c r="P997" i="1" s="1"/>
  <c r="S997" i="1" s="1"/>
  <c r="T997" i="1" s="1"/>
  <c r="U997" i="1" s="1"/>
  <c r="N996" i="1"/>
  <c r="P996" i="1" s="1"/>
  <c r="S996" i="1" s="1"/>
  <c r="T996" i="1" s="1"/>
  <c r="U996" i="1" s="1"/>
  <c r="N995" i="1"/>
  <c r="P995" i="1" s="1"/>
  <c r="S995" i="1" s="1"/>
  <c r="T995" i="1" s="1"/>
  <c r="U995" i="1" s="1"/>
  <c r="N994" i="1"/>
  <c r="P994" i="1" s="1"/>
  <c r="S994" i="1" s="1"/>
  <c r="T994" i="1" s="1"/>
  <c r="U994" i="1" s="1"/>
  <c r="N993" i="1"/>
  <c r="P993" i="1" s="1"/>
  <c r="S993" i="1" s="1"/>
  <c r="T993" i="1" s="1"/>
  <c r="U993" i="1" s="1"/>
  <c r="N992" i="1"/>
  <c r="P992" i="1" s="1"/>
  <c r="S992" i="1" s="1"/>
  <c r="T992" i="1" s="1"/>
  <c r="U992" i="1" s="1"/>
  <c r="N991" i="1"/>
  <c r="P991" i="1" s="1"/>
  <c r="S991" i="1" s="1"/>
  <c r="T991" i="1" s="1"/>
  <c r="U991" i="1" s="1"/>
  <c r="N990" i="1"/>
  <c r="P990" i="1" s="1"/>
  <c r="S990" i="1" s="1"/>
  <c r="T990" i="1" s="1"/>
  <c r="U990" i="1" s="1"/>
  <c r="N989" i="1"/>
  <c r="P989" i="1" s="1"/>
  <c r="S989" i="1" s="1"/>
  <c r="T989" i="1" s="1"/>
  <c r="U989" i="1" s="1"/>
  <c r="N988" i="1"/>
  <c r="P988" i="1" s="1"/>
  <c r="S988" i="1" s="1"/>
  <c r="T988" i="1" s="1"/>
  <c r="U988" i="1" s="1"/>
  <c r="N987" i="1"/>
  <c r="P987" i="1" s="1"/>
  <c r="S987" i="1" s="1"/>
  <c r="T987" i="1" s="1"/>
  <c r="U987" i="1" s="1"/>
  <c r="N986" i="1"/>
  <c r="P986" i="1" s="1"/>
  <c r="S986" i="1" s="1"/>
  <c r="T986" i="1" s="1"/>
  <c r="U986" i="1" s="1"/>
  <c r="N985" i="1"/>
  <c r="P985" i="1" s="1"/>
  <c r="S985" i="1" s="1"/>
  <c r="T985" i="1" s="1"/>
  <c r="U985" i="1" s="1"/>
  <c r="N984" i="1"/>
  <c r="P984" i="1" s="1"/>
  <c r="S984" i="1" s="1"/>
  <c r="T984" i="1" s="1"/>
  <c r="U984" i="1" s="1"/>
  <c r="N983" i="1"/>
  <c r="P983" i="1" s="1"/>
  <c r="S983" i="1" s="1"/>
  <c r="T983" i="1" s="1"/>
  <c r="U983" i="1" s="1"/>
  <c r="N982" i="1"/>
  <c r="P982" i="1" s="1"/>
  <c r="S982" i="1" s="1"/>
  <c r="T982" i="1" s="1"/>
  <c r="U982" i="1" s="1"/>
  <c r="N981" i="1"/>
  <c r="P981" i="1" s="1"/>
  <c r="S981" i="1" s="1"/>
  <c r="T981" i="1" s="1"/>
  <c r="U981" i="1" s="1"/>
  <c r="N980" i="1"/>
  <c r="P980" i="1" s="1"/>
  <c r="S980" i="1" s="1"/>
  <c r="T980" i="1" s="1"/>
  <c r="U980" i="1" s="1"/>
  <c r="N979" i="1"/>
  <c r="P979" i="1" s="1"/>
  <c r="S979" i="1" s="1"/>
  <c r="T979" i="1" s="1"/>
  <c r="U979" i="1" s="1"/>
  <c r="N978" i="1"/>
  <c r="P978" i="1" s="1"/>
  <c r="S978" i="1" s="1"/>
  <c r="T978" i="1" s="1"/>
  <c r="U978" i="1" s="1"/>
  <c r="N977" i="1"/>
  <c r="P977" i="1" s="1"/>
  <c r="S977" i="1" s="1"/>
  <c r="T977" i="1" s="1"/>
  <c r="U977" i="1" s="1"/>
  <c r="N976" i="1"/>
  <c r="P976" i="1" s="1"/>
  <c r="S976" i="1" s="1"/>
  <c r="T976" i="1" s="1"/>
  <c r="U976" i="1" s="1"/>
  <c r="N975" i="1"/>
  <c r="P975" i="1" s="1"/>
  <c r="S975" i="1" s="1"/>
  <c r="T975" i="1" s="1"/>
  <c r="U975" i="1" s="1"/>
  <c r="N974" i="1"/>
  <c r="P974" i="1" s="1"/>
  <c r="S974" i="1" s="1"/>
  <c r="T974" i="1" s="1"/>
  <c r="U974" i="1" s="1"/>
  <c r="N973" i="1"/>
  <c r="P973" i="1" s="1"/>
  <c r="S973" i="1" s="1"/>
  <c r="T973" i="1" s="1"/>
  <c r="U973" i="1" s="1"/>
  <c r="N972" i="1"/>
  <c r="P972" i="1" s="1"/>
  <c r="S972" i="1" s="1"/>
  <c r="T972" i="1" s="1"/>
  <c r="U972" i="1" s="1"/>
  <c r="N971" i="1"/>
  <c r="P971" i="1" s="1"/>
  <c r="S971" i="1" s="1"/>
  <c r="T971" i="1" s="1"/>
  <c r="U971" i="1" s="1"/>
  <c r="N970" i="1"/>
  <c r="P970" i="1" s="1"/>
  <c r="S970" i="1" s="1"/>
  <c r="T970" i="1" s="1"/>
  <c r="U970" i="1" s="1"/>
  <c r="N969" i="1"/>
  <c r="P969" i="1" s="1"/>
  <c r="S969" i="1" s="1"/>
  <c r="T969" i="1" s="1"/>
  <c r="U969" i="1" s="1"/>
  <c r="N968" i="1"/>
  <c r="P968" i="1" s="1"/>
  <c r="S968" i="1" s="1"/>
  <c r="T968" i="1" s="1"/>
  <c r="U968" i="1" s="1"/>
  <c r="N967" i="1"/>
  <c r="P967" i="1" s="1"/>
  <c r="S967" i="1" s="1"/>
  <c r="T967" i="1" s="1"/>
  <c r="U967" i="1" s="1"/>
  <c r="N966" i="1"/>
  <c r="P966" i="1" s="1"/>
  <c r="S966" i="1" s="1"/>
  <c r="T966" i="1" s="1"/>
  <c r="U966" i="1" s="1"/>
  <c r="N965" i="1"/>
  <c r="P965" i="1" s="1"/>
  <c r="S965" i="1" s="1"/>
  <c r="T965" i="1" s="1"/>
  <c r="U965" i="1" s="1"/>
  <c r="N964" i="1"/>
  <c r="P964" i="1" s="1"/>
  <c r="S964" i="1" s="1"/>
  <c r="T964" i="1" s="1"/>
  <c r="U964" i="1" s="1"/>
  <c r="N963" i="1"/>
  <c r="P963" i="1" s="1"/>
  <c r="S963" i="1" s="1"/>
  <c r="T963" i="1" s="1"/>
  <c r="U963" i="1" s="1"/>
  <c r="N962" i="1"/>
  <c r="P962" i="1" s="1"/>
  <c r="S962" i="1" s="1"/>
  <c r="T962" i="1" s="1"/>
  <c r="U962" i="1" s="1"/>
  <c r="N961" i="1"/>
  <c r="P961" i="1" s="1"/>
  <c r="S961" i="1" s="1"/>
  <c r="T961" i="1" s="1"/>
  <c r="U961" i="1" s="1"/>
  <c r="N960" i="1"/>
  <c r="P960" i="1" s="1"/>
  <c r="S960" i="1" s="1"/>
  <c r="T960" i="1" s="1"/>
  <c r="U960" i="1" s="1"/>
  <c r="N959" i="1"/>
  <c r="P959" i="1" s="1"/>
  <c r="S959" i="1" s="1"/>
  <c r="T959" i="1" s="1"/>
  <c r="U959" i="1" s="1"/>
  <c r="N958" i="1"/>
  <c r="P958" i="1" s="1"/>
  <c r="S958" i="1" s="1"/>
  <c r="T958" i="1" s="1"/>
  <c r="U958" i="1" s="1"/>
  <c r="N957" i="1"/>
  <c r="P957" i="1" s="1"/>
  <c r="S957" i="1" s="1"/>
  <c r="T957" i="1" s="1"/>
  <c r="U957" i="1" s="1"/>
  <c r="N956" i="1"/>
  <c r="P956" i="1" s="1"/>
  <c r="S956" i="1" s="1"/>
  <c r="T956" i="1" s="1"/>
  <c r="U956" i="1" s="1"/>
  <c r="N955" i="1"/>
  <c r="P955" i="1" s="1"/>
  <c r="S955" i="1" s="1"/>
  <c r="T955" i="1" s="1"/>
  <c r="U955" i="1" s="1"/>
  <c r="N954" i="1"/>
  <c r="P954" i="1" s="1"/>
  <c r="S954" i="1" s="1"/>
  <c r="T954" i="1" s="1"/>
  <c r="U954" i="1" s="1"/>
  <c r="N953" i="1"/>
  <c r="P953" i="1" s="1"/>
  <c r="S953" i="1" s="1"/>
  <c r="T953" i="1" s="1"/>
  <c r="U953" i="1" s="1"/>
  <c r="N952" i="1"/>
  <c r="P952" i="1" s="1"/>
  <c r="S952" i="1" s="1"/>
  <c r="T952" i="1" s="1"/>
  <c r="U952" i="1" s="1"/>
  <c r="N951" i="1"/>
  <c r="P951" i="1" s="1"/>
  <c r="S951" i="1" s="1"/>
  <c r="T951" i="1" s="1"/>
  <c r="U951" i="1" s="1"/>
  <c r="N950" i="1"/>
  <c r="P950" i="1" s="1"/>
  <c r="S950" i="1" s="1"/>
  <c r="T950" i="1" s="1"/>
  <c r="U950" i="1" s="1"/>
  <c r="N949" i="1"/>
  <c r="P949" i="1" s="1"/>
  <c r="S949" i="1" s="1"/>
  <c r="T949" i="1" s="1"/>
  <c r="U949" i="1" s="1"/>
  <c r="N948" i="1"/>
  <c r="P948" i="1" s="1"/>
  <c r="S948" i="1" s="1"/>
  <c r="T948" i="1" s="1"/>
  <c r="U948" i="1" s="1"/>
  <c r="N947" i="1"/>
  <c r="P947" i="1" s="1"/>
  <c r="S947" i="1" s="1"/>
  <c r="T947" i="1" s="1"/>
  <c r="U947" i="1" s="1"/>
  <c r="N946" i="1"/>
  <c r="P946" i="1" s="1"/>
  <c r="S946" i="1" s="1"/>
  <c r="T946" i="1" s="1"/>
  <c r="U946" i="1" s="1"/>
  <c r="N945" i="1"/>
  <c r="P945" i="1" s="1"/>
  <c r="S945" i="1" s="1"/>
  <c r="T945" i="1" s="1"/>
  <c r="U945" i="1" s="1"/>
  <c r="N944" i="1"/>
  <c r="P944" i="1" s="1"/>
  <c r="S944" i="1" s="1"/>
  <c r="T944" i="1" s="1"/>
  <c r="U944" i="1" s="1"/>
  <c r="N943" i="1"/>
  <c r="P943" i="1" s="1"/>
  <c r="S943" i="1" s="1"/>
  <c r="T943" i="1" s="1"/>
  <c r="U943" i="1" s="1"/>
  <c r="N942" i="1"/>
  <c r="P942" i="1" s="1"/>
  <c r="S942" i="1" s="1"/>
  <c r="T942" i="1" s="1"/>
  <c r="U942" i="1" s="1"/>
  <c r="N941" i="1"/>
  <c r="P941" i="1" s="1"/>
  <c r="S941" i="1" s="1"/>
  <c r="T941" i="1" s="1"/>
  <c r="U941" i="1" s="1"/>
  <c r="N940" i="1"/>
  <c r="P940" i="1" s="1"/>
  <c r="S940" i="1" s="1"/>
  <c r="T940" i="1" s="1"/>
  <c r="U940" i="1" s="1"/>
  <c r="N939" i="1"/>
  <c r="P939" i="1" s="1"/>
  <c r="S939" i="1" s="1"/>
  <c r="T939" i="1" s="1"/>
  <c r="U939" i="1" s="1"/>
  <c r="N938" i="1"/>
  <c r="P938" i="1" s="1"/>
  <c r="S938" i="1" s="1"/>
  <c r="T938" i="1" s="1"/>
  <c r="U938" i="1" s="1"/>
  <c r="N937" i="1"/>
  <c r="P937" i="1" s="1"/>
  <c r="S937" i="1" s="1"/>
  <c r="T937" i="1" s="1"/>
  <c r="U937" i="1" s="1"/>
  <c r="N936" i="1"/>
  <c r="P936" i="1" s="1"/>
  <c r="S936" i="1" s="1"/>
  <c r="T936" i="1" s="1"/>
  <c r="U936" i="1" s="1"/>
  <c r="N935" i="1"/>
  <c r="P935" i="1" s="1"/>
  <c r="S935" i="1" s="1"/>
  <c r="T935" i="1" s="1"/>
  <c r="U935" i="1" s="1"/>
  <c r="N934" i="1"/>
  <c r="P934" i="1" s="1"/>
  <c r="S934" i="1" s="1"/>
  <c r="T934" i="1" s="1"/>
  <c r="U934" i="1" s="1"/>
  <c r="N933" i="1"/>
  <c r="P933" i="1" s="1"/>
  <c r="S933" i="1" s="1"/>
  <c r="T933" i="1" s="1"/>
  <c r="U933" i="1" s="1"/>
  <c r="N932" i="1"/>
  <c r="P932" i="1" s="1"/>
  <c r="S932" i="1" s="1"/>
  <c r="T932" i="1" s="1"/>
  <c r="U932" i="1" s="1"/>
  <c r="N931" i="1"/>
  <c r="P931" i="1" s="1"/>
  <c r="S931" i="1" s="1"/>
  <c r="T931" i="1" s="1"/>
  <c r="U931" i="1" s="1"/>
  <c r="N930" i="1"/>
  <c r="P930" i="1" s="1"/>
  <c r="S930" i="1" s="1"/>
  <c r="T930" i="1" s="1"/>
  <c r="U930" i="1" s="1"/>
  <c r="N929" i="1"/>
  <c r="P929" i="1" s="1"/>
  <c r="S929" i="1" s="1"/>
  <c r="T929" i="1" s="1"/>
  <c r="U929" i="1" s="1"/>
  <c r="N928" i="1"/>
  <c r="P928" i="1" s="1"/>
  <c r="S928" i="1" s="1"/>
  <c r="T928" i="1" s="1"/>
  <c r="U928" i="1" s="1"/>
  <c r="N927" i="1"/>
  <c r="P927" i="1" s="1"/>
  <c r="S927" i="1" s="1"/>
  <c r="T927" i="1" s="1"/>
  <c r="U927" i="1" s="1"/>
  <c r="N926" i="1"/>
  <c r="P926" i="1" s="1"/>
  <c r="S926" i="1" s="1"/>
  <c r="T926" i="1" s="1"/>
  <c r="U926" i="1" s="1"/>
  <c r="N925" i="1"/>
  <c r="P925" i="1" s="1"/>
  <c r="S925" i="1" s="1"/>
  <c r="T925" i="1" s="1"/>
  <c r="U925" i="1" s="1"/>
  <c r="N924" i="1"/>
  <c r="P924" i="1" s="1"/>
  <c r="S924" i="1" s="1"/>
  <c r="T924" i="1" s="1"/>
  <c r="U924" i="1" s="1"/>
  <c r="N923" i="1"/>
  <c r="P923" i="1" s="1"/>
  <c r="S923" i="1" s="1"/>
  <c r="T923" i="1" s="1"/>
  <c r="U923" i="1" s="1"/>
  <c r="N922" i="1"/>
  <c r="P922" i="1" s="1"/>
  <c r="S922" i="1" s="1"/>
  <c r="T922" i="1" s="1"/>
  <c r="U922" i="1" s="1"/>
  <c r="N921" i="1"/>
  <c r="P921" i="1" s="1"/>
  <c r="S921" i="1" s="1"/>
  <c r="T921" i="1" s="1"/>
  <c r="U921" i="1" s="1"/>
  <c r="N920" i="1"/>
  <c r="P920" i="1" s="1"/>
  <c r="S920" i="1" s="1"/>
  <c r="T920" i="1" s="1"/>
  <c r="U920" i="1" s="1"/>
  <c r="N919" i="1"/>
  <c r="P919" i="1" s="1"/>
  <c r="S919" i="1" s="1"/>
  <c r="T919" i="1" s="1"/>
  <c r="U919" i="1" s="1"/>
  <c r="N918" i="1"/>
  <c r="P918" i="1" s="1"/>
  <c r="S918" i="1" s="1"/>
  <c r="T918" i="1" s="1"/>
  <c r="U918" i="1" s="1"/>
  <c r="N917" i="1"/>
  <c r="P917" i="1" s="1"/>
  <c r="S917" i="1" s="1"/>
  <c r="T917" i="1" s="1"/>
  <c r="U917" i="1" s="1"/>
  <c r="N916" i="1"/>
  <c r="P916" i="1" s="1"/>
  <c r="S916" i="1" s="1"/>
  <c r="T916" i="1" s="1"/>
  <c r="U916" i="1" s="1"/>
  <c r="N915" i="1"/>
  <c r="P915" i="1" s="1"/>
  <c r="S915" i="1" s="1"/>
  <c r="T915" i="1" s="1"/>
  <c r="U915" i="1" s="1"/>
  <c r="N914" i="1"/>
  <c r="P914" i="1" s="1"/>
  <c r="S914" i="1" s="1"/>
  <c r="T914" i="1" s="1"/>
  <c r="U914" i="1" s="1"/>
  <c r="N913" i="1"/>
  <c r="P913" i="1" s="1"/>
  <c r="S913" i="1" s="1"/>
  <c r="T913" i="1" s="1"/>
  <c r="U913" i="1" s="1"/>
  <c r="N912" i="1"/>
  <c r="P912" i="1" s="1"/>
  <c r="S912" i="1" s="1"/>
  <c r="T912" i="1" s="1"/>
  <c r="U912" i="1" s="1"/>
  <c r="N911" i="1"/>
  <c r="P911" i="1" s="1"/>
  <c r="S911" i="1" s="1"/>
  <c r="T911" i="1" s="1"/>
  <c r="U911" i="1" s="1"/>
  <c r="N910" i="1"/>
  <c r="P910" i="1" s="1"/>
  <c r="S910" i="1" s="1"/>
  <c r="T910" i="1" s="1"/>
  <c r="U910" i="1" s="1"/>
  <c r="N909" i="1"/>
  <c r="P909" i="1" s="1"/>
  <c r="S909" i="1" s="1"/>
  <c r="T909" i="1" s="1"/>
  <c r="U909" i="1" s="1"/>
  <c r="N908" i="1"/>
  <c r="P908" i="1" s="1"/>
  <c r="S908" i="1" s="1"/>
  <c r="T908" i="1" s="1"/>
  <c r="U908" i="1" s="1"/>
  <c r="N907" i="1"/>
  <c r="P907" i="1" s="1"/>
  <c r="S907" i="1" s="1"/>
  <c r="T907" i="1" s="1"/>
  <c r="U907" i="1" s="1"/>
  <c r="N906" i="1"/>
  <c r="P906" i="1" s="1"/>
  <c r="S906" i="1" s="1"/>
  <c r="T906" i="1" s="1"/>
  <c r="U906" i="1" s="1"/>
  <c r="N905" i="1"/>
  <c r="P905" i="1" s="1"/>
  <c r="S905" i="1" s="1"/>
  <c r="T905" i="1" s="1"/>
  <c r="U905" i="1" s="1"/>
  <c r="N904" i="1"/>
  <c r="P904" i="1" s="1"/>
  <c r="S904" i="1" s="1"/>
  <c r="T904" i="1" s="1"/>
  <c r="U904" i="1" s="1"/>
  <c r="N903" i="1"/>
  <c r="P903" i="1" s="1"/>
  <c r="S903" i="1" s="1"/>
  <c r="T903" i="1" s="1"/>
  <c r="U903" i="1" s="1"/>
  <c r="N902" i="1"/>
  <c r="P902" i="1" s="1"/>
  <c r="S902" i="1" s="1"/>
  <c r="T902" i="1" s="1"/>
  <c r="U902" i="1" s="1"/>
  <c r="N901" i="1"/>
  <c r="P901" i="1" s="1"/>
  <c r="S901" i="1" s="1"/>
  <c r="T901" i="1" s="1"/>
  <c r="U901" i="1" s="1"/>
  <c r="N900" i="1"/>
  <c r="P900" i="1" s="1"/>
  <c r="S900" i="1" s="1"/>
  <c r="T900" i="1" s="1"/>
  <c r="U900" i="1" s="1"/>
  <c r="N899" i="1"/>
  <c r="P899" i="1" s="1"/>
  <c r="S899" i="1" s="1"/>
  <c r="T899" i="1" s="1"/>
  <c r="U899" i="1" s="1"/>
  <c r="N898" i="1"/>
  <c r="P898" i="1" s="1"/>
  <c r="S898" i="1" s="1"/>
  <c r="T898" i="1" s="1"/>
  <c r="U898" i="1" s="1"/>
  <c r="N897" i="1"/>
  <c r="P897" i="1" s="1"/>
  <c r="S897" i="1" s="1"/>
  <c r="T897" i="1" s="1"/>
  <c r="U897" i="1" s="1"/>
  <c r="N896" i="1"/>
  <c r="P896" i="1" s="1"/>
  <c r="S896" i="1" s="1"/>
  <c r="T896" i="1" s="1"/>
  <c r="U896" i="1" s="1"/>
  <c r="N895" i="1"/>
  <c r="P895" i="1" s="1"/>
  <c r="S895" i="1" s="1"/>
  <c r="T895" i="1" s="1"/>
  <c r="U895" i="1" s="1"/>
  <c r="N894" i="1"/>
  <c r="P894" i="1" s="1"/>
  <c r="S894" i="1" s="1"/>
  <c r="T894" i="1" s="1"/>
  <c r="U894" i="1" s="1"/>
  <c r="N893" i="1"/>
  <c r="P893" i="1" s="1"/>
  <c r="S893" i="1" s="1"/>
  <c r="T893" i="1" s="1"/>
  <c r="U893" i="1" s="1"/>
  <c r="N892" i="1"/>
  <c r="P892" i="1" s="1"/>
  <c r="S892" i="1" s="1"/>
  <c r="T892" i="1" s="1"/>
  <c r="U892" i="1" s="1"/>
  <c r="N891" i="1"/>
  <c r="P891" i="1" s="1"/>
  <c r="S891" i="1" s="1"/>
  <c r="T891" i="1" s="1"/>
  <c r="U891" i="1" s="1"/>
  <c r="N890" i="1"/>
  <c r="P890" i="1" s="1"/>
  <c r="S890" i="1" s="1"/>
  <c r="T890" i="1" s="1"/>
  <c r="U890" i="1" s="1"/>
  <c r="N889" i="1"/>
  <c r="P889" i="1" s="1"/>
  <c r="S889" i="1" s="1"/>
  <c r="T889" i="1" s="1"/>
  <c r="U889" i="1" s="1"/>
  <c r="N888" i="1"/>
  <c r="P888" i="1" s="1"/>
  <c r="S888" i="1" s="1"/>
  <c r="T888" i="1" s="1"/>
  <c r="U888" i="1" s="1"/>
  <c r="N887" i="1"/>
  <c r="P887" i="1" s="1"/>
  <c r="S887" i="1" s="1"/>
  <c r="T887" i="1" s="1"/>
  <c r="U887" i="1" s="1"/>
  <c r="N886" i="1"/>
  <c r="P886" i="1" s="1"/>
  <c r="S886" i="1" s="1"/>
  <c r="T886" i="1" s="1"/>
  <c r="U886" i="1" s="1"/>
  <c r="N885" i="1"/>
  <c r="P885" i="1" s="1"/>
  <c r="S885" i="1" s="1"/>
  <c r="T885" i="1" s="1"/>
  <c r="U885" i="1" s="1"/>
  <c r="N884" i="1"/>
  <c r="P884" i="1" s="1"/>
  <c r="S884" i="1" s="1"/>
  <c r="T884" i="1" s="1"/>
  <c r="U884" i="1" s="1"/>
  <c r="N883" i="1"/>
  <c r="P883" i="1" s="1"/>
  <c r="S883" i="1" s="1"/>
  <c r="T883" i="1" s="1"/>
  <c r="U883" i="1" s="1"/>
  <c r="N882" i="1"/>
  <c r="P882" i="1" s="1"/>
  <c r="S882" i="1" s="1"/>
  <c r="T882" i="1" s="1"/>
  <c r="U882" i="1" s="1"/>
  <c r="N881" i="1"/>
  <c r="P881" i="1" s="1"/>
  <c r="S881" i="1" s="1"/>
  <c r="T881" i="1" s="1"/>
  <c r="U881" i="1" s="1"/>
  <c r="N880" i="1"/>
  <c r="P880" i="1" s="1"/>
  <c r="S880" i="1" s="1"/>
  <c r="T880" i="1" s="1"/>
  <c r="U880" i="1" s="1"/>
  <c r="N879" i="1"/>
  <c r="P879" i="1" s="1"/>
  <c r="S879" i="1" s="1"/>
  <c r="T879" i="1" s="1"/>
  <c r="U879" i="1" s="1"/>
  <c r="N878" i="1"/>
  <c r="P878" i="1" s="1"/>
  <c r="S878" i="1" s="1"/>
  <c r="T878" i="1" s="1"/>
  <c r="U878" i="1" s="1"/>
  <c r="N877" i="1"/>
  <c r="P877" i="1" s="1"/>
  <c r="S877" i="1" s="1"/>
  <c r="T877" i="1" s="1"/>
  <c r="U877" i="1" s="1"/>
  <c r="N876" i="1"/>
  <c r="P876" i="1" s="1"/>
  <c r="S876" i="1" s="1"/>
  <c r="T876" i="1" s="1"/>
  <c r="U876" i="1" s="1"/>
  <c r="N875" i="1"/>
  <c r="P875" i="1" s="1"/>
  <c r="S875" i="1" s="1"/>
  <c r="T875" i="1" s="1"/>
  <c r="U875" i="1" s="1"/>
  <c r="N874" i="1"/>
  <c r="P874" i="1" s="1"/>
  <c r="S874" i="1" s="1"/>
  <c r="T874" i="1" s="1"/>
  <c r="U874" i="1" s="1"/>
  <c r="N873" i="1"/>
  <c r="P873" i="1" s="1"/>
  <c r="S873" i="1" s="1"/>
  <c r="T873" i="1" s="1"/>
  <c r="U873" i="1" s="1"/>
  <c r="N872" i="1"/>
  <c r="P872" i="1" s="1"/>
  <c r="S872" i="1" s="1"/>
  <c r="T872" i="1" s="1"/>
  <c r="U872" i="1" s="1"/>
  <c r="N871" i="1"/>
  <c r="P871" i="1" s="1"/>
  <c r="S871" i="1" s="1"/>
  <c r="T871" i="1" s="1"/>
  <c r="U871" i="1" s="1"/>
  <c r="N870" i="1"/>
  <c r="P870" i="1" s="1"/>
  <c r="S870" i="1" s="1"/>
  <c r="T870" i="1" s="1"/>
  <c r="U870" i="1" s="1"/>
  <c r="N869" i="1"/>
  <c r="P869" i="1" s="1"/>
  <c r="S869" i="1" s="1"/>
  <c r="T869" i="1" s="1"/>
  <c r="U869" i="1" s="1"/>
  <c r="N868" i="1"/>
  <c r="P868" i="1" s="1"/>
  <c r="S868" i="1" s="1"/>
  <c r="T868" i="1" s="1"/>
  <c r="U868" i="1" s="1"/>
  <c r="N867" i="1"/>
  <c r="P867" i="1" s="1"/>
  <c r="S867" i="1" s="1"/>
  <c r="T867" i="1" s="1"/>
  <c r="U867" i="1" s="1"/>
  <c r="N866" i="1"/>
  <c r="P866" i="1" s="1"/>
  <c r="S866" i="1" s="1"/>
  <c r="T866" i="1" s="1"/>
  <c r="U866" i="1" s="1"/>
  <c r="N865" i="1"/>
  <c r="P865" i="1" s="1"/>
  <c r="S865" i="1" s="1"/>
  <c r="T865" i="1" s="1"/>
  <c r="U865" i="1" s="1"/>
  <c r="N864" i="1"/>
  <c r="P864" i="1" s="1"/>
  <c r="S864" i="1" s="1"/>
  <c r="T864" i="1" s="1"/>
  <c r="U864" i="1" s="1"/>
  <c r="N863" i="1"/>
  <c r="P863" i="1" s="1"/>
  <c r="S863" i="1" s="1"/>
  <c r="T863" i="1" s="1"/>
  <c r="U863" i="1" s="1"/>
  <c r="N862" i="1"/>
  <c r="P862" i="1" s="1"/>
  <c r="S862" i="1" s="1"/>
  <c r="T862" i="1" s="1"/>
  <c r="U862" i="1" s="1"/>
  <c r="N861" i="1"/>
  <c r="P861" i="1" s="1"/>
  <c r="S861" i="1" s="1"/>
  <c r="T861" i="1" s="1"/>
  <c r="U861" i="1" s="1"/>
  <c r="N860" i="1"/>
  <c r="P860" i="1" s="1"/>
  <c r="S860" i="1" s="1"/>
  <c r="T860" i="1" s="1"/>
  <c r="U860" i="1" s="1"/>
  <c r="N859" i="1"/>
  <c r="P859" i="1" s="1"/>
  <c r="S859" i="1" s="1"/>
  <c r="T859" i="1" s="1"/>
  <c r="U859" i="1" s="1"/>
  <c r="N858" i="1"/>
  <c r="P858" i="1" s="1"/>
  <c r="S858" i="1" s="1"/>
  <c r="T858" i="1" s="1"/>
  <c r="U858" i="1" s="1"/>
  <c r="N857" i="1"/>
  <c r="P857" i="1" s="1"/>
  <c r="S857" i="1" s="1"/>
  <c r="T857" i="1" s="1"/>
  <c r="U857" i="1" s="1"/>
  <c r="N856" i="1"/>
  <c r="P856" i="1" s="1"/>
  <c r="S856" i="1" s="1"/>
  <c r="T856" i="1" s="1"/>
  <c r="U856" i="1" s="1"/>
  <c r="N855" i="1"/>
  <c r="P855" i="1" s="1"/>
  <c r="S855" i="1" s="1"/>
  <c r="T855" i="1" s="1"/>
  <c r="U855" i="1" s="1"/>
  <c r="N854" i="1"/>
  <c r="P854" i="1" s="1"/>
  <c r="S854" i="1" s="1"/>
  <c r="T854" i="1" s="1"/>
  <c r="U854" i="1" s="1"/>
  <c r="N853" i="1"/>
  <c r="P853" i="1" s="1"/>
  <c r="S853" i="1" s="1"/>
  <c r="T853" i="1" s="1"/>
  <c r="U853" i="1" s="1"/>
  <c r="N852" i="1"/>
  <c r="P852" i="1" s="1"/>
  <c r="S852" i="1" s="1"/>
  <c r="T852" i="1" s="1"/>
  <c r="U852" i="1" s="1"/>
  <c r="N851" i="1"/>
  <c r="P851" i="1" s="1"/>
  <c r="S851" i="1" s="1"/>
  <c r="T851" i="1" s="1"/>
  <c r="U851" i="1" s="1"/>
  <c r="N850" i="1"/>
  <c r="P850" i="1" s="1"/>
  <c r="S850" i="1" s="1"/>
  <c r="T850" i="1" s="1"/>
  <c r="U850" i="1" s="1"/>
  <c r="N849" i="1"/>
  <c r="P849" i="1" s="1"/>
  <c r="S849" i="1" s="1"/>
  <c r="T849" i="1" s="1"/>
  <c r="U849" i="1" s="1"/>
  <c r="N848" i="1"/>
  <c r="P848" i="1" s="1"/>
  <c r="S848" i="1" s="1"/>
  <c r="T848" i="1" s="1"/>
  <c r="U848" i="1" s="1"/>
  <c r="N847" i="1"/>
  <c r="P847" i="1" s="1"/>
  <c r="S847" i="1" s="1"/>
  <c r="T847" i="1" s="1"/>
  <c r="U847" i="1" s="1"/>
  <c r="N846" i="1"/>
  <c r="P846" i="1" s="1"/>
  <c r="S846" i="1" s="1"/>
  <c r="T846" i="1" s="1"/>
  <c r="U846" i="1" s="1"/>
  <c r="N845" i="1"/>
  <c r="P845" i="1" s="1"/>
  <c r="S845" i="1" s="1"/>
  <c r="T845" i="1" s="1"/>
  <c r="U845" i="1" s="1"/>
  <c r="N844" i="1"/>
  <c r="P844" i="1" s="1"/>
  <c r="S844" i="1" s="1"/>
  <c r="T844" i="1" s="1"/>
  <c r="U844" i="1" s="1"/>
  <c r="N843" i="1"/>
  <c r="P843" i="1" s="1"/>
  <c r="S843" i="1" s="1"/>
  <c r="T843" i="1" s="1"/>
  <c r="U843" i="1" s="1"/>
  <c r="N842" i="1"/>
  <c r="P842" i="1" s="1"/>
  <c r="S842" i="1" s="1"/>
  <c r="T842" i="1" s="1"/>
  <c r="U842" i="1" s="1"/>
  <c r="N841" i="1"/>
  <c r="P841" i="1" s="1"/>
  <c r="S841" i="1" s="1"/>
  <c r="T841" i="1" s="1"/>
  <c r="U841" i="1" s="1"/>
  <c r="N840" i="1"/>
  <c r="P840" i="1" s="1"/>
  <c r="S840" i="1" s="1"/>
  <c r="T840" i="1" s="1"/>
  <c r="U840" i="1" s="1"/>
  <c r="N839" i="1"/>
  <c r="P839" i="1" s="1"/>
  <c r="S839" i="1" s="1"/>
  <c r="T839" i="1" s="1"/>
  <c r="U839" i="1" s="1"/>
  <c r="N838" i="1"/>
  <c r="P838" i="1" s="1"/>
  <c r="S838" i="1" s="1"/>
  <c r="T838" i="1" s="1"/>
  <c r="U838" i="1" s="1"/>
  <c r="N837" i="1"/>
  <c r="P837" i="1" s="1"/>
  <c r="S837" i="1" s="1"/>
  <c r="T837" i="1" s="1"/>
  <c r="U837" i="1" s="1"/>
  <c r="N836" i="1"/>
  <c r="P836" i="1" s="1"/>
  <c r="S836" i="1" s="1"/>
  <c r="T836" i="1" s="1"/>
  <c r="U836" i="1" s="1"/>
  <c r="N835" i="1"/>
  <c r="P835" i="1" s="1"/>
  <c r="S835" i="1" s="1"/>
  <c r="T835" i="1" s="1"/>
  <c r="U835" i="1" s="1"/>
  <c r="N834" i="1"/>
  <c r="P834" i="1" s="1"/>
  <c r="S834" i="1" s="1"/>
  <c r="T834" i="1" s="1"/>
  <c r="U834" i="1" s="1"/>
  <c r="N833" i="1"/>
  <c r="P833" i="1" s="1"/>
  <c r="S833" i="1" s="1"/>
  <c r="T833" i="1" s="1"/>
  <c r="U833" i="1" s="1"/>
  <c r="N832" i="1"/>
  <c r="P832" i="1" s="1"/>
  <c r="S832" i="1" s="1"/>
  <c r="T832" i="1" s="1"/>
  <c r="U832" i="1" s="1"/>
  <c r="N831" i="1"/>
  <c r="P831" i="1" s="1"/>
  <c r="S831" i="1" s="1"/>
  <c r="T831" i="1" s="1"/>
  <c r="U831" i="1" s="1"/>
  <c r="N830" i="1"/>
  <c r="P830" i="1" s="1"/>
  <c r="S830" i="1" s="1"/>
  <c r="T830" i="1" s="1"/>
  <c r="U830" i="1" s="1"/>
  <c r="N829" i="1"/>
  <c r="P829" i="1" s="1"/>
  <c r="S829" i="1" s="1"/>
  <c r="T829" i="1" s="1"/>
  <c r="U829" i="1" s="1"/>
  <c r="N828" i="1"/>
  <c r="P828" i="1" s="1"/>
  <c r="S828" i="1" s="1"/>
  <c r="T828" i="1" s="1"/>
  <c r="U828" i="1" s="1"/>
  <c r="N827" i="1"/>
  <c r="P827" i="1" s="1"/>
  <c r="S827" i="1" s="1"/>
  <c r="T827" i="1" s="1"/>
  <c r="U827" i="1" s="1"/>
  <c r="N826" i="1"/>
  <c r="P826" i="1" s="1"/>
  <c r="S826" i="1" s="1"/>
  <c r="T826" i="1" s="1"/>
  <c r="U826" i="1" s="1"/>
  <c r="N825" i="1"/>
  <c r="P825" i="1" s="1"/>
  <c r="S825" i="1" s="1"/>
  <c r="T825" i="1" s="1"/>
  <c r="U825" i="1" s="1"/>
  <c r="N824" i="1"/>
  <c r="P824" i="1" s="1"/>
  <c r="S824" i="1" s="1"/>
  <c r="T824" i="1" s="1"/>
  <c r="U824" i="1" s="1"/>
  <c r="N823" i="1"/>
  <c r="P823" i="1" s="1"/>
  <c r="S823" i="1" s="1"/>
  <c r="T823" i="1" s="1"/>
  <c r="U823" i="1" s="1"/>
  <c r="N822" i="1"/>
  <c r="P822" i="1" s="1"/>
  <c r="S822" i="1" s="1"/>
  <c r="T822" i="1" s="1"/>
  <c r="U822" i="1" s="1"/>
  <c r="N821" i="1"/>
  <c r="P821" i="1" s="1"/>
  <c r="S821" i="1" s="1"/>
  <c r="T821" i="1" s="1"/>
  <c r="U821" i="1" s="1"/>
  <c r="N820" i="1"/>
  <c r="P820" i="1" s="1"/>
  <c r="S820" i="1" s="1"/>
  <c r="T820" i="1" s="1"/>
  <c r="U820" i="1" s="1"/>
  <c r="N819" i="1"/>
  <c r="P819" i="1" s="1"/>
  <c r="S819" i="1" s="1"/>
  <c r="T819" i="1" s="1"/>
  <c r="U819" i="1" s="1"/>
  <c r="N818" i="1"/>
  <c r="P818" i="1" s="1"/>
  <c r="S818" i="1" s="1"/>
  <c r="T818" i="1" s="1"/>
  <c r="U818" i="1" s="1"/>
  <c r="N817" i="1"/>
  <c r="P817" i="1" s="1"/>
  <c r="S817" i="1" s="1"/>
  <c r="T817" i="1" s="1"/>
  <c r="U817" i="1" s="1"/>
  <c r="N816" i="1"/>
  <c r="P816" i="1" s="1"/>
  <c r="S816" i="1" s="1"/>
  <c r="T816" i="1" s="1"/>
  <c r="U816" i="1" s="1"/>
  <c r="N815" i="1"/>
  <c r="P815" i="1" s="1"/>
  <c r="S815" i="1" s="1"/>
  <c r="T815" i="1" s="1"/>
  <c r="U815" i="1" s="1"/>
  <c r="N814" i="1"/>
  <c r="P814" i="1" s="1"/>
  <c r="S814" i="1" s="1"/>
  <c r="T814" i="1" s="1"/>
  <c r="U814" i="1" s="1"/>
  <c r="N813" i="1"/>
  <c r="P813" i="1" s="1"/>
  <c r="S813" i="1" s="1"/>
  <c r="T813" i="1" s="1"/>
  <c r="U813" i="1" s="1"/>
  <c r="N812" i="1"/>
  <c r="P812" i="1" s="1"/>
  <c r="S812" i="1" s="1"/>
  <c r="T812" i="1" s="1"/>
  <c r="U812" i="1" s="1"/>
  <c r="N811" i="1"/>
  <c r="P811" i="1" s="1"/>
  <c r="S811" i="1" s="1"/>
  <c r="T811" i="1" s="1"/>
  <c r="U811" i="1" s="1"/>
  <c r="N810" i="1"/>
  <c r="P810" i="1" s="1"/>
  <c r="S810" i="1" s="1"/>
  <c r="T810" i="1" s="1"/>
  <c r="U810" i="1" s="1"/>
  <c r="N809" i="1"/>
  <c r="P809" i="1" s="1"/>
  <c r="S809" i="1" s="1"/>
  <c r="T809" i="1" s="1"/>
  <c r="U809" i="1" s="1"/>
  <c r="N808" i="1"/>
  <c r="P808" i="1" s="1"/>
  <c r="S808" i="1" s="1"/>
  <c r="T808" i="1" s="1"/>
  <c r="U808" i="1" s="1"/>
  <c r="N807" i="1"/>
  <c r="P807" i="1" s="1"/>
  <c r="S807" i="1" s="1"/>
  <c r="T807" i="1" s="1"/>
  <c r="U807" i="1" s="1"/>
  <c r="N806" i="1"/>
  <c r="P806" i="1" s="1"/>
  <c r="S806" i="1" s="1"/>
  <c r="T806" i="1" s="1"/>
  <c r="U806" i="1" s="1"/>
  <c r="N805" i="1"/>
  <c r="P805" i="1" s="1"/>
  <c r="S805" i="1" s="1"/>
  <c r="T805" i="1" s="1"/>
  <c r="U805" i="1" s="1"/>
  <c r="N804" i="1"/>
  <c r="P804" i="1" s="1"/>
  <c r="S804" i="1" s="1"/>
  <c r="T804" i="1" s="1"/>
  <c r="U804" i="1" s="1"/>
  <c r="N803" i="1"/>
  <c r="P803" i="1" s="1"/>
  <c r="S803" i="1" s="1"/>
  <c r="T803" i="1" s="1"/>
  <c r="U803" i="1" s="1"/>
  <c r="N802" i="1"/>
  <c r="P802" i="1" s="1"/>
  <c r="S802" i="1" s="1"/>
  <c r="T802" i="1" s="1"/>
  <c r="U802" i="1" s="1"/>
  <c r="N801" i="1"/>
  <c r="P801" i="1" s="1"/>
  <c r="S801" i="1" s="1"/>
  <c r="T801" i="1" s="1"/>
  <c r="U801" i="1" s="1"/>
  <c r="N800" i="1"/>
  <c r="P800" i="1" s="1"/>
  <c r="S800" i="1" s="1"/>
  <c r="T800" i="1" s="1"/>
  <c r="U800" i="1" s="1"/>
  <c r="N799" i="1"/>
  <c r="P799" i="1" s="1"/>
  <c r="S799" i="1" s="1"/>
  <c r="T799" i="1" s="1"/>
  <c r="U799" i="1" s="1"/>
  <c r="N798" i="1"/>
  <c r="P798" i="1" s="1"/>
  <c r="S798" i="1" s="1"/>
  <c r="T798" i="1" s="1"/>
  <c r="U798" i="1" s="1"/>
  <c r="N797" i="1"/>
  <c r="P797" i="1" s="1"/>
  <c r="S797" i="1" s="1"/>
  <c r="T797" i="1" s="1"/>
  <c r="U797" i="1" s="1"/>
  <c r="N796" i="1"/>
  <c r="P796" i="1" s="1"/>
  <c r="S796" i="1" s="1"/>
  <c r="T796" i="1" s="1"/>
  <c r="U796" i="1" s="1"/>
  <c r="N795" i="1"/>
  <c r="P795" i="1" s="1"/>
  <c r="S795" i="1" s="1"/>
  <c r="T795" i="1" s="1"/>
  <c r="U795" i="1" s="1"/>
  <c r="N794" i="1"/>
  <c r="P794" i="1" s="1"/>
  <c r="S794" i="1" s="1"/>
  <c r="T794" i="1" s="1"/>
  <c r="U794" i="1" s="1"/>
  <c r="N793" i="1"/>
  <c r="P793" i="1" s="1"/>
  <c r="S793" i="1" s="1"/>
  <c r="T793" i="1" s="1"/>
  <c r="U793" i="1" s="1"/>
  <c r="N792" i="1"/>
  <c r="P792" i="1" s="1"/>
  <c r="S792" i="1" s="1"/>
  <c r="T792" i="1" s="1"/>
  <c r="U792" i="1" s="1"/>
  <c r="N791" i="1"/>
  <c r="P791" i="1" s="1"/>
  <c r="S791" i="1" s="1"/>
  <c r="T791" i="1" s="1"/>
  <c r="U791" i="1" s="1"/>
  <c r="N790" i="1"/>
  <c r="P790" i="1" s="1"/>
  <c r="S790" i="1" s="1"/>
  <c r="T790" i="1" s="1"/>
  <c r="U790" i="1" s="1"/>
  <c r="N789" i="1"/>
  <c r="P789" i="1" s="1"/>
  <c r="S789" i="1" s="1"/>
  <c r="T789" i="1" s="1"/>
  <c r="U789" i="1" s="1"/>
  <c r="N788" i="1"/>
  <c r="P788" i="1" s="1"/>
  <c r="S788" i="1" s="1"/>
  <c r="T788" i="1" s="1"/>
  <c r="U788" i="1" s="1"/>
  <c r="N787" i="1"/>
  <c r="P787" i="1" s="1"/>
  <c r="S787" i="1" s="1"/>
  <c r="T787" i="1" s="1"/>
  <c r="U787" i="1" s="1"/>
  <c r="N786" i="1"/>
  <c r="P786" i="1" s="1"/>
  <c r="S786" i="1" s="1"/>
  <c r="T786" i="1" s="1"/>
  <c r="U786" i="1" s="1"/>
  <c r="N785" i="1"/>
  <c r="P785" i="1" s="1"/>
  <c r="S785" i="1" s="1"/>
  <c r="T785" i="1" s="1"/>
  <c r="U785" i="1" s="1"/>
  <c r="N784" i="1"/>
  <c r="P784" i="1" s="1"/>
  <c r="S784" i="1" s="1"/>
  <c r="T784" i="1" s="1"/>
  <c r="U784" i="1" s="1"/>
  <c r="N783" i="1"/>
  <c r="P783" i="1" s="1"/>
  <c r="S783" i="1" s="1"/>
  <c r="T783" i="1" s="1"/>
  <c r="U783" i="1" s="1"/>
  <c r="N782" i="1"/>
  <c r="P782" i="1" s="1"/>
  <c r="S782" i="1" s="1"/>
  <c r="T782" i="1" s="1"/>
  <c r="U782" i="1" s="1"/>
  <c r="N781" i="1"/>
  <c r="P781" i="1" s="1"/>
  <c r="S781" i="1" s="1"/>
  <c r="T781" i="1" s="1"/>
  <c r="U781" i="1" s="1"/>
  <c r="N780" i="1"/>
  <c r="P780" i="1" s="1"/>
  <c r="S780" i="1" s="1"/>
  <c r="T780" i="1" s="1"/>
  <c r="U780" i="1" s="1"/>
  <c r="N779" i="1"/>
  <c r="P779" i="1" s="1"/>
  <c r="S779" i="1" s="1"/>
  <c r="T779" i="1" s="1"/>
  <c r="U779" i="1" s="1"/>
  <c r="N778" i="1"/>
  <c r="P778" i="1" s="1"/>
  <c r="S778" i="1" s="1"/>
  <c r="T778" i="1" s="1"/>
  <c r="U778" i="1" s="1"/>
  <c r="N777" i="1"/>
  <c r="P777" i="1" s="1"/>
  <c r="S777" i="1" s="1"/>
  <c r="T777" i="1" s="1"/>
  <c r="U777" i="1" s="1"/>
  <c r="N776" i="1"/>
  <c r="P776" i="1" s="1"/>
  <c r="S776" i="1" s="1"/>
  <c r="T776" i="1" s="1"/>
  <c r="U776" i="1" s="1"/>
  <c r="N775" i="1"/>
  <c r="P775" i="1" s="1"/>
  <c r="S775" i="1" s="1"/>
  <c r="T775" i="1" s="1"/>
  <c r="U775" i="1" s="1"/>
  <c r="N774" i="1"/>
  <c r="P774" i="1" s="1"/>
  <c r="S774" i="1" s="1"/>
  <c r="T774" i="1" s="1"/>
  <c r="U774" i="1" s="1"/>
  <c r="N773" i="1"/>
  <c r="P773" i="1" s="1"/>
  <c r="S773" i="1" s="1"/>
  <c r="T773" i="1" s="1"/>
  <c r="U773" i="1" s="1"/>
  <c r="N772" i="1"/>
  <c r="P772" i="1" s="1"/>
  <c r="S772" i="1" s="1"/>
  <c r="T772" i="1" s="1"/>
  <c r="U772" i="1" s="1"/>
  <c r="N771" i="1"/>
  <c r="P771" i="1" s="1"/>
  <c r="S771" i="1" s="1"/>
  <c r="T771" i="1" s="1"/>
  <c r="U771" i="1" s="1"/>
  <c r="N770" i="1"/>
  <c r="P770" i="1" s="1"/>
  <c r="S770" i="1" s="1"/>
  <c r="T770" i="1" s="1"/>
  <c r="U770" i="1" s="1"/>
  <c r="N769" i="1"/>
  <c r="P769" i="1" s="1"/>
  <c r="S769" i="1" s="1"/>
  <c r="T769" i="1" s="1"/>
  <c r="U769" i="1" s="1"/>
  <c r="N768" i="1"/>
  <c r="P768" i="1" s="1"/>
  <c r="S768" i="1" s="1"/>
  <c r="T768" i="1" s="1"/>
  <c r="U768" i="1" s="1"/>
  <c r="N767" i="1"/>
  <c r="P767" i="1" s="1"/>
  <c r="S767" i="1" s="1"/>
  <c r="T767" i="1" s="1"/>
  <c r="U767" i="1" s="1"/>
  <c r="N766" i="1"/>
  <c r="P766" i="1" s="1"/>
  <c r="S766" i="1" s="1"/>
  <c r="T766" i="1" s="1"/>
  <c r="U766" i="1" s="1"/>
  <c r="N765" i="1"/>
  <c r="P765" i="1" s="1"/>
  <c r="S765" i="1" s="1"/>
  <c r="T765" i="1" s="1"/>
  <c r="U765" i="1" s="1"/>
  <c r="N764" i="1"/>
  <c r="P764" i="1" s="1"/>
  <c r="S764" i="1" s="1"/>
  <c r="T764" i="1" s="1"/>
  <c r="U764" i="1" s="1"/>
  <c r="N763" i="1"/>
  <c r="P763" i="1" s="1"/>
  <c r="S763" i="1" s="1"/>
  <c r="T763" i="1" s="1"/>
  <c r="U763" i="1" s="1"/>
  <c r="N762" i="1"/>
  <c r="P762" i="1" s="1"/>
  <c r="S762" i="1" s="1"/>
  <c r="T762" i="1" s="1"/>
  <c r="U762" i="1" s="1"/>
  <c r="N761" i="1"/>
  <c r="P761" i="1" s="1"/>
  <c r="S761" i="1" s="1"/>
  <c r="T761" i="1" s="1"/>
  <c r="U761" i="1" s="1"/>
  <c r="N760" i="1"/>
  <c r="P760" i="1" s="1"/>
  <c r="S760" i="1" s="1"/>
  <c r="T760" i="1" s="1"/>
  <c r="U760" i="1" s="1"/>
  <c r="N759" i="1"/>
  <c r="P759" i="1" s="1"/>
  <c r="S759" i="1" s="1"/>
  <c r="T759" i="1" s="1"/>
  <c r="U759" i="1" s="1"/>
  <c r="N758" i="1"/>
  <c r="P758" i="1" s="1"/>
  <c r="S758" i="1" s="1"/>
  <c r="T758" i="1" s="1"/>
  <c r="U758" i="1" s="1"/>
  <c r="N757" i="1"/>
  <c r="P757" i="1" s="1"/>
  <c r="S757" i="1" s="1"/>
  <c r="T757" i="1" s="1"/>
  <c r="U757" i="1" s="1"/>
  <c r="N756" i="1"/>
  <c r="P756" i="1" s="1"/>
  <c r="S756" i="1" s="1"/>
  <c r="T756" i="1" s="1"/>
  <c r="U756" i="1" s="1"/>
  <c r="N755" i="1"/>
  <c r="P755" i="1" s="1"/>
  <c r="S755" i="1" s="1"/>
  <c r="T755" i="1" s="1"/>
  <c r="U755" i="1" s="1"/>
  <c r="N754" i="1"/>
  <c r="P754" i="1" s="1"/>
  <c r="S754" i="1" s="1"/>
  <c r="T754" i="1" s="1"/>
  <c r="U754" i="1" s="1"/>
  <c r="N753" i="1"/>
  <c r="P753" i="1" s="1"/>
  <c r="S753" i="1" s="1"/>
  <c r="T753" i="1" s="1"/>
  <c r="U753" i="1" s="1"/>
  <c r="N752" i="1"/>
  <c r="P752" i="1" s="1"/>
  <c r="S752" i="1" s="1"/>
  <c r="T752" i="1" s="1"/>
  <c r="U752" i="1" s="1"/>
  <c r="N751" i="1"/>
  <c r="P751" i="1" s="1"/>
  <c r="S751" i="1" s="1"/>
  <c r="T751" i="1" s="1"/>
  <c r="U751" i="1" s="1"/>
  <c r="N750" i="1"/>
  <c r="P750" i="1" s="1"/>
  <c r="S750" i="1" s="1"/>
  <c r="T750" i="1" s="1"/>
  <c r="U750" i="1" s="1"/>
  <c r="N749" i="1"/>
  <c r="P749" i="1" s="1"/>
  <c r="S749" i="1" s="1"/>
  <c r="T749" i="1" s="1"/>
  <c r="U749" i="1" s="1"/>
  <c r="N748" i="1"/>
  <c r="P748" i="1" s="1"/>
  <c r="S748" i="1" s="1"/>
  <c r="T748" i="1" s="1"/>
  <c r="U748" i="1" s="1"/>
  <c r="N747" i="1"/>
  <c r="P747" i="1" s="1"/>
  <c r="S747" i="1" s="1"/>
  <c r="T747" i="1" s="1"/>
  <c r="U747" i="1" s="1"/>
  <c r="N746" i="1"/>
  <c r="P746" i="1" s="1"/>
  <c r="S746" i="1" s="1"/>
  <c r="T746" i="1" s="1"/>
  <c r="U746" i="1" s="1"/>
  <c r="N745" i="1"/>
  <c r="P745" i="1" s="1"/>
  <c r="S745" i="1" s="1"/>
  <c r="T745" i="1" s="1"/>
  <c r="U745" i="1" s="1"/>
  <c r="N744" i="1"/>
  <c r="P744" i="1" s="1"/>
  <c r="S744" i="1" s="1"/>
  <c r="T744" i="1" s="1"/>
  <c r="U744" i="1" s="1"/>
  <c r="N743" i="1"/>
  <c r="P743" i="1" s="1"/>
  <c r="S743" i="1" s="1"/>
  <c r="T743" i="1" s="1"/>
  <c r="U743" i="1" s="1"/>
  <c r="N742" i="1"/>
  <c r="P742" i="1" s="1"/>
  <c r="S742" i="1" s="1"/>
  <c r="T742" i="1" s="1"/>
  <c r="U742" i="1" s="1"/>
  <c r="N741" i="1"/>
  <c r="P741" i="1" s="1"/>
  <c r="S741" i="1" s="1"/>
  <c r="T741" i="1" s="1"/>
  <c r="U741" i="1" s="1"/>
  <c r="N740" i="1"/>
  <c r="P740" i="1" s="1"/>
  <c r="S740" i="1" s="1"/>
  <c r="T740" i="1" s="1"/>
  <c r="U740" i="1" s="1"/>
  <c r="N739" i="1"/>
  <c r="P739" i="1" s="1"/>
  <c r="S739" i="1" s="1"/>
  <c r="T739" i="1" s="1"/>
  <c r="U739" i="1" s="1"/>
  <c r="N738" i="1"/>
  <c r="P738" i="1" s="1"/>
  <c r="S738" i="1" s="1"/>
  <c r="T738" i="1" s="1"/>
  <c r="U738" i="1" s="1"/>
  <c r="N737" i="1"/>
  <c r="P737" i="1" s="1"/>
  <c r="S737" i="1" s="1"/>
  <c r="T737" i="1" s="1"/>
  <c r="U737" i="1" s="1"/>
  <c r="N736" i="1"/>
  <c r="P736" i="1" s="1"/>
  <c r="S736" i="1" s="1"/>
  <c r="T736" i="1" s="1"/>
  <c r="U736" i="1" s="1"/>
  <c r="N735" i="1"/>
  <c r="P735" i="1" s="1"/>
  <c r="S735" i="1" s="1"/>
  <c r="T735" i="1" s="1"/>
  <c r="U735" i="1" s="1"/>
  <c r="N734" i="1"/>
  <c r="P734" i="1" s="1"/>
  <c r="S734" i="1" s="1"/>
  <c r="T734" i="1" s="1"/>
  <c r="U734" i="1" s="1"/>
  <c r="N733" i="1"/>
  <c r="P733" i="1" s="1"/>
  <c r="S733" i="1" s="1"/>
  <c r="T733" i="1" s="1"/>
  <c r="U733" i="1" s="1"/>
  <c r="N732" i="1"/>
  <c r="P732" i="1" s="1"/>
  <c r="S732" i="1" s="1"/>
  <c r="T732" i="1" s="1"/>
  <c r="U732" i="1" s="1"/>
  <c r="N731" i="1"/>
  <c r="P731" i="1" s="1"/>
  <c r="S731" i="1" s="1"/>
  <c r="T731" i="1" s="1"/>
  <c r="U731" i="1" s="1"/>
  <c r="N730" i="1"/>
  <c r="P730" i="1" s="1"/>
  <c r="S730" i="1" s="1"/>
  <c r="T730" i="1" s="1"/>
  <c r="U730" i="1" s="1"/>
  <c r="N729" i="1"/>
  <c r="P729" i="1" s="1"/>
  <c r="S729" i="1" s="1"/>
  <c r="T729" i="1" s="1"/>
  <c r="U729" i="1" s="1"/>
  <c r="N728" i="1"/>
  <c r="P728" i="1" s="1"/>
  <c r="S728" i="1" s="1"/>
  <c r="T728" i="1" s="1"/>
  <c r="U728" i="1" s="1"/>
  <c r="N727" i="1"/>
  <c r="P727" i="1" s="1"/>
  <c r="S727" i="1" s="1"/>
  <c r="T727" i="1" s="1"/>
  <c r="U727" i="1" s="1"/>
  <c r="N726" i="1"/>
  <c r="P726" i="1" s="1"/>
  <c r="S726" i="1" s="1"/>
  <c r="T726" i="1" s="1"/>
  <c r="U726" i="1" s="1"/>
  <c r="N725" i="1"/>
  <c r="P725" i="1" s="1"/>
  <c r="S725" i="1" s="1"/>
  <c r="T725" i="1" s="1"/>
  <c r="U725" i="1" s="1"/>
  <c r="N724" i="1"/>
  <c r="P724" i="1" s="1"/>
  <c r="S724" i="1" s="1"/>
  <c r="T724" i="1" s="1"/>
  <c r="U724" i="1" s="1"/>
  <c r="N723" i="1"/>
  <c r="P723" i="1" s="1"/>
  <c r="S723" i="1" s="1"/>
  <c r="T723" i="1" s="1"/>
  <c r="U723" i="1" s="1"/>
  <c r="N722" i="1"/>
  <c r="P722" i="1" s="1"/>
  <c r="S722" i="1" s="1"/>
  <c r="T722" i="1" s="1"/>
  <c r="U722" i="1" s="1"/>
  <c r="N721" i="1"/>
  <c r="P721" i="1" s="1"/>
  <c r="S721" i="1" s="1"/>
  <c r="T721" i="1" s="1"/>
  <c r="U721" i="1" s="1"/>
  <c r="N720" i="1"/>
  <c r="P720" i="1" s="1"/>
  <c r="S720" i="1" s="1"/>
  <c r="T720" i="1" s="1"/>
  <c r="U720" i="1" s="1"/>
  <c r="N719" i="1"/>
  <c r="P719" i="1" s="1"/>
  <c r="S719" i="1" s="1"/>
  <c r="T719" i="1" s="1"/>
  <c r="U719" i="1" s="1"/>
  <c r="N718" i="1"/>
  <c r="P718" i="1" s="1"/>
  <c r="S718" i="1" s="1"/>
  <c r="T718" i="1" s="1"/>
  <c r="U718" i="1" s="1"/>
  <c r="N717" i="1"/>
  <c r="P717" i="1" s="1"/>
  <c r="S717" i="1" s="1"/>
  <c r="T717" i="1" s="1"/>
  <c r="U717" i="1" s="1"/>
  <c r="N716" i="1"/>
  <c r="P716" i="1" s="1"/>
  <c r="S716" i="1" s="1"/>
  <c r="T716" i="1" s="1"/>
  <c r="U716" i="1" s="1"/>
  <c r="N715" i="1"/>
  <c r="P715" i="1" s="1"/>
  <c r="S715" i="1" s="1"/>
  <c r="T715" i="1" s="1"/>
  <c r="U715" i="1" s="1"/>
  <c r="N714" i="1"/>
  <c r="P714" i="1" s="1"/>
  <c r="S714" i="1" s="1"/>
  <c r="T714" i="1" s="1"/>
  <c r="U714" i="1" s="1"/>
  <c r="N713" i="1"/>
  <c r="P713" i="1" s="1"/>
  <c r="S713" i="1" s="1"/>
  <c r="T713" i="1" s="1"/>
  <c r="U713" i="1" s="1"/>
  <c r="N712" i="1"/>
  <c r="P712" i="1" s="1"/>
  <c r="S712" i="1" s="1"/>
  <c r="T712" i="1" s="1"/>
  <c r="U712" i="1" s="1"/>
  <c r="N711" i="1"/>
  <c r="P711" i="1" s="1"/>
  <c r="S711" i="1" s="1"/>
  <c r="T711" i="1" s="1"/>
  <c r="U711" i="1" s="1"/>
  <c r="N710" i="1"/>
  <c r="P710" i="1" s="1"/>
  <c r="S710" i="1" s="1"/>
  <c r="T710" i="1" s="1"/>
  <c r="U710" i="1" s="1"/>
  <c r="N709" i="1"/>
  <c r="P709" i="1" s="1"/>
  <c r="S709" i="1" s="1"/>
  <c r="T709" i="1" s="1"/>
  <c r="U709" i="1" s="1"/>
  <c r="N708" i="1"/>
  <c r="P708" i="1" s="1"/>
  <c r="S708" i="1" s="1"/>
  <c r="T708" i="1" s="1"/>
  <c r="U708" i="1" s="1"/>
  <c r="N707" i="1"/>
  <c r="P707" i="1" s="1"/>
  <c r="S707" i="1" s="1"/>
  <c r="T707" i="1" s="1"/>
  <c r="U707" i="1" s="1"/>
  <c r="N706" i="1"/>
  <c r="P706" i="1" s="1"/>
  <c r="S706" i="1" s="1"/>
  <c r="T706" i="1" s="1"/>
  <c r="U706" i="1" s="1"/>
  <c r="N705" i="1"/>
  <c r="P705" i="1" s="1"/>
  <c r="S705" i="1" s="1"/>
  <c r="T705" i="1" s="1"/>
  <c r="U705" i="1" s="1"/>
  <c r="N704" i="1"/>
  <c r="P704" i="1" s="1"/>
  <c r="S704" i="1" s="1"/>
  <c r="T704" i="1" s="1"/>
  <c r="U704" i="1" s="1"/>
  <c r="N703" i="1"/>
  <c r="P703" i="1" s="1"/>
  <c r="S703" i="1" s="1"/>
  <c r="T703" i="1" s="1"/>
  <c r="U703" i="1" s="1"/>
  <c r="N702" i="1"/>
  <c r="P702" i="1" s="1"/>
  <c r="S702" i="1" s="1"/>
  <c r="T702" i="1" s="1"/>
  <c r="U702" i="1" s="1"/>
  <c r="N701" i="1"/>
  <c r="P701" i="1" s="1"/>
  <c r="S701" i="1" s="1"/>
  <c r="T701" i="1" s="1"/>
  <c r="U701" i="1" s="1"/>
  <c r="N700" i="1"/>
  <c r="P700" i="1" s="1"/>
  <c r="S700" i="1" s="1"/>
  <c r="T700" i="1" s="1"/>
  <c r="U700" i="1" s="1"/>
  <c r="N699" i="1"/>
  <c r="P699" i="1" s="1"/>
  <c r="S699" i="1" s="1"/>
  <c r="T699" i="1" s="1"/>
  <c r="U699" i="1" s="1"/>
  <c r="N698" i="1"/>
  <c r="P698" i="1" s="1"/>
  <c r="S698" i="1" s="1"/>
  <c r="T698" i="1" s="1"/>
  <c r="U698" i="1" s="1"/>
  <c r="N697" i="1"/>
  <c r="P697" i="1" s="1"/>
  <c r="S697" i="1" s="1"/>
  <c r="T697" i="1" s="1"/>
  <c r="U697" i="1" s="1"/>
  <c r="N696" i="1"/>
  <c r="P696" i="1" s="1"/>
  <c r="S696" i="1" s="1"/>
  <c r="T696" i="1" s="1"/>
  <c r="U696" i="1" s="1"/>
  <c r="N695" i="1"/>
  <c r="P695" i="1" s="1"/>
  <c r="S695" i="1" s="1"/>
  <c r="T695" i="1" s="1"/>
  <c r="U695" i="1" s="1"/>
  <c r="N694" i="1"/>
  <c r="P694" i="1" s="1"/>
  <c r="S694" i="1" s="1"/>
  <c r="T694" i="1" s="1"/>
  <c r="U694" i="1" s="1"/>
  <c r="N693" i="1"/>
  <c r="P693" i="1" s="1"/>
  <c r="S693" i="1" s="1"/>
  <c r="T693" i="1" s="1"/>
  <c r="U693" i="1" s="1"/>
  <c r="N692" i="1"/>
  <c r="P692" i="1" s="1"/>
  <c r="S692" i="1" s="1"/>
  <c r="T692" i="1" s="1"/>
  <c r="U692" i="1" s="1"/>
  <c r="N691" i="1"/>
  <c r="P691" i="1" s="1"/>
  <c r="S691" i="1" s="1"/>
  <c r="T691" i="1" s="1"/>
  <c r="U691" i="1" s="1"/>
  <c r="N690" i="1"/>
  <c r="P690" i="1" s="1"/>
  <c r="S690" i="1" s="1"/>
  <c r="T690" i="1" s="1"/>
  <c r="U690" i="1" s="1"/>
  <c r="N689" i="1"/>
  <c r="P689" i="1" s="1"/>
  <c r="S689" i="1" s="1"/>
  <c r="T689" i="1" s="1"/>
  <c r="U689" i="1" s="1"/>
  <c r="N688" i="1"/>
  <c r="P688" i="1" s="1"/>
  <c r="S688" i="1" s="1"/>
  <c r="T688" i="1" s="1"/>
  <c r="U688" i="1" s="1"/>
  <c r="N687" i="1"/>
  <c r="P687" i="1" s="1"/>
  <c r="S687" i="1" s="1"/>
  <c r="T687" i="1" s="1"/>
  <c r="U687" i="1" s="1"/>
  <c r="N686" i="1"/>
  <c r="P686" i="1" s="1"/>
  <c r="S686" i="1" s="1"/>
  <c r="T686" i="1" s="1"/>
  <c r="U686" i="1" s="1"/>
  <c r="N685" i="1"/>
  <c r="P685" i="1" s="1"/>
  <c r="S685" i="1" s="1"/>
  <c r="T685" i="1" s="1"/>
  <c r="U685" i="1" s="1"/>
  <c r="N684" i="1"/>
  <c r="P684" i="1" s="1"/>
  <c r="S684" i="1" s="1"/>
  <c r="T684" i="1" s="1"/>
  <c r="U684" i="1" s="1"/>
  <c r="N683" i="1"/>
  <c r="P683" i="1" s="1"/>
  <c r="S683" i="1" s="1"/>
  <c r="T683" i="1" s="1"/>
  <c r="U683" i="1" s="1"/>
  <c r="N682" i="1"/>
  <c r="P682" i="1" s="1"/>
  <c r="S682" i="1" s="1"/>
  <c r="T682" i="1" s="1"/>
  <c r="U682" i="1" s="1"/>
  <c r="N681" i="1"/>
  <c r="P681" i="1" s="1"/>
  <c r="S681" i="1" s="1"/>
  <c r="T681" i="1" s="1"/>
  <c r="U681" i="1" s="1"/>
  <c r="N680" i="1"/>
  <c r="P680" i="1" s="1"/>
  <c r="S680" i="1" s="1"/>
  <c r="T680" i="1" s="1"/>
  <c r="U680" i="1" s="1"/>
  <c r="N679" i="1"/>
  <c r="P679" i="1" s="1"/>
  <c r="S679" i="1" s="1"/>
  <c r="T679" i="1" s="1"/>
  <c r="U679" i="1" s="1"/>
  <c r="N678" i="1"/>
  <c r="P678" i="1" s="1"/>
  <c r="S678" i="1" s="1"/>
  <c r="T678" i="1" s="1"/>
  <c r="U678" i="1" s="1"/>
  <c r="N677" i="1"/>
  <c r="P677" i="1" s="1"/>
  <c r="S677" i="1" s="1"/>
  <c r="T677" i="1" s="1"/>
  <c r="U677" i="1" s="1"/>
  <c r="N676" i="1"/>
  <c r="P676" i="1" s="1"/>
  <c r="S676" i="1" s="1"/>
  <c r="T676" i="1" s="1"/>
  <c r="U676" i="1" s="1"/>
  <c r="N675" i="1"/>
  <c r="P675" i="1" s="1"/>
  <c r="S675" i="1" s="1"/>
  <c r="T675" i="1" s="1"/>
  <c r="U675" i="1" s="1"/>
  <c r="N674" i="1"/>
  <c r="P674" i="1" s="1"/>
  <c r="S674" i="1" s="1"/>
  <c r="T674" i="1" s="1"/>
  <c r="U674" i="1" s="1"/>
  <c r="N673" i="1"/>
  <c r="P673" i="1" s="1"/>
  <c r="S673" i="1" s="1"/>
  <c r="T673" i="1" s="1"/>
  <c r="U673" i="1" s="1"/>
  <c r="N672" i="1"/>
  <c r="P672" i="1" s="1"/>
  <c r="S672" i="1" s="1"/>
  <c r="T672" i="1" s="1"/>
  <c r="U672" i="1" s="1"/>
  <c r="N671" i="1"/>
  <c r="P671" i="1" s="1"/>
  <c r="S671" i="1" s="1"/>
  <c r="T671" i="1" s="1"/>
  <c r="U671" i="1" s="1"/>
  <c r="N670" i="1"/>
  <c r="P670" i="1" s="1"/>
  <c r="S670" i="1" s="1"/>
  <c r="T670" i="1" s="1"/>
  <c r="U670" i="1" s="1"/>
  <c r="N669" i="1"/>
  <c r="P669" i="1" s="1"/>
  <c r="S669" i="1" s="1"/>
  <c r="T669" i="1" s="1"/>
  <c r="U669" i="1" s="1"/>
  <c r="N668" i="1"/>
  <c r="P668" i="1" s="1"/>
  <c r="S668" i="1" s="1"/>
  <c r="T668" i="1" s="1"/>
  <c r="U668" i="1" s="1"/>
  <c r="N667" i="1"/>
  <c r="P667" i="1" s="1"/>
  <c r="S667" i="1" s="1"/>
  <c r="T667" i="1" s="1"/>
  <c r="U667" i="1" s="1"/>
  <c r="N666" i="1"/>
  <c r="P666" i="1" s="1"/>
  <c r="S666" i="1" s="1"/>
  <c r="T666" i="1" s="1"/>
  <c r="U666" i="1" s="1"/>
  <c r="N665" i="1"/>
  <c r="P665" i="1" s="1"/>
  <c r="S665" i="1" s="1"/>
  <c r="T665" i="1" s="1"/>
  <c r="U665" i="1" s="1"/>
  <c r="N664" i="1"/>
  <c r="P664" i="1" s="1"/>
  <c r="S664" i="1" s="1"/>
  <c r="T664" i="1" s="1"/>
  <c r="U664" i="1" s="1"/>
  <c r="N663" i="1"/>
  <c r="P663" i="1" s="1"/>
  <c r="S663" i="1" s="1"/>
  <c r="T663" i="1" s="1"/>
  <c r="U663" i="1" s="1"/>
  <c r="N662" i="1"/>
  <c r="P662" i="1" s="1"/>
  <c r="S662" i="1" s="1"/>
  <c r="T662" i="1" s="1"/>
  <c r="U662" i="1" s="1"/>
  <c r="N661" i="1"/>
  <c r="P661" i="1" s="1"/>
  <c r="S661" i="1" s="1"/>
  <c r="T661" i="1" s="1"/>
  <c r="U661" i="1" s="1"/>
  <c r="N660" i="1"/>
  <c r="P660" i="1" s="1"/>
  <c r="S660" i="1" s="1"/>
  <c r="T660" i="1" s="1"/>
  <c r="U660" i="1" s="1"/>
  <c r="N659" i="1"/>
  <c r="P659" i="1" s="1"/>
  <c r="S659" i="1" s="1"/>
  <c r="T659" i="1" s="1"/>
  <c r="U659" i="1" s="1"/>
  <c r="N658" i="1"/>
  <c r="P658" i="1" s="1"/>
  <c r="S658" i="1" s="1"/>
  <c r="T658" i="1" s="1"/>
  <c r="U658" i="1" s="1"/>
  <c r="N657" i="1"/>
  <c r="P657" i="1" s="1"/>
  <c r="S657" i="1" s="1"/>
  <c r="T657" i="1" s="1"/>
  <c r="U657" i="1" s="1"/>
  <c r="N656" i="1"/>
  <c r="P656" i="1" s="1"/>
  <c r="S656" i="1" s="1"/>
  <c r="T656" i="1" s="1"/>
  <c r="U656" i="1" s="1"/>
  <c r="N655" i="1"/>
  <c r="P655" i="1" s="1"/>
  <c r="S655" i="1" s="1"/>
  <c r="T655" i="1" s="1"/>
  <c r="U655" i="1" s="1"/>
  <c r="N654" i="1"/>
  <c r="P654" i="1" s="1"/>
  <c r="S654" i="1" s="1"/>
  <c r="T654" i="1" s="1"/>
  <c r="U654" i="1" s="1"/>
  <c r="N653" i="1"/>
  <c r="P653" i="1" s="1"/>
  <c r="S653" i="1" s="1"/>
  <c r="T653" i="1" s="1"/>
  <c r="U653" i="1" s="1"/>
  <c r="N652" i="1"/>
  <c r="P652" i="1" s="1"/>
  <c r="S652" i="1" s="1"/>
  <c r="T652" i="1" s="1"/>
  <c r="U652" i="1" s="1"/>
  <c r="N651" i="1"/>
  <c r="P651" i="1" s="1"/>
  <c r="S651" i="1" s="1"/>
  <c r="T651" i="1" s="1"/>
  <c r="U651" i="1" s="1"/>
  <c r="N650" i="1"/>
  <c r="P650" i="1" s="1"/>
  <c r="S650" i="1" s="1"/>
  <c r="T650" i="1" s="1"/>
  <c r="U650" i="1" s="1"/>
  <c r="N649" i="1"/>
  <c r="P649" i="1" s="1"/>
  <c r="S649" i="1" s="1"/>
  <c r="T649" i="1" s="1"/>
  <c r="U649" i="1" s="1"/>
  <c r="N648" i="1"/>
  <c r="P648" i="1" s="1"/>
  <c r="S648" i="1" s="1"/>
  <c r="T648" i="1" s="1"/>
  <c r="U648" i="1" s="1"/>
  <c r="N647" i="1"/>
  <c r="P647" i="1" s="1"/>
  <c r="S647" i="1" s="1"/>
  <c r="T647" i="1" s="1"/>
  <c r="U647" i="1" s="1"/>
  <c r="N646" i="1"/>
  <c r="P646" i="1" s="1"/>
  <c r="S646" i="1" s="1"/>
  <c r="T646" i="1" s="1"/>
  <c r="U646" i="1" s="1"/>
  <c r="N645" i="1"/>
  <c r="P645" i="1" s="1"/>
  <c r="S645" i="1" s="1"/>
  <c r="T645" i="1" s="1"/>
  <c r="U645" i="1" s="1"/>
  <c r="N644" i="1"/>
  <c r="P644" i="1" s="1"/>
  <c r="S644" i="1" s="1"/>
  <c r="T644" i="1" s="1"/>
  <c r="U644" i="1" s="1"/>
  <c r="N643" i="1"/>
  <c r="P643" i="1" s="1"/>
  <c r="S643" i="1" s="1"/>
  <c r="T643" i="1" s="1"/>
  <c r="U643" i="1" s="1"/>
  <c r="N642" i="1"/>
  <c r="P642" i="1" s="1"/>
  <c r="S642" i="1" s="1"/>
  <c r="T642" i="1" s="1"/>
  <c r="U642" i="1" s="1"/>
  <c r="N641" i="1"/>
  <c r="P641" i="1" s="1"/>
  <c r="S641" i="1" s="1"/>
  <c r="T641" i="1" s="1"/>
  <c r="U641" i="1" s="1"/>
  <c r="N640" i="1"/>
  <c r="P640" i="1" s="1"/>
  <c r="S640" i="1" s="1"/>
  <c r="T640" i="1" s="1"/>
  <c r="U640" i="1" s="1"/>
  <c r="N639" i="1"/>
  <c r="P639" i="1" s="1"/>
  <c r="S639" i="1" s="1"/>
  <c r="T639" i="1" s="1"/>
  <c r="U639" i="1" s="1"/>
  <c r="N638" i="1"/>
  <c r="P638" i="1" s="1"/>
  <c r="S638" i="1" s="1"/>
  <c r="T638" i="1" s="1"/>
  <c r="U638" i="1" s="1"/>
  <c r="N637" i="1"/>
  <c r="P637" i="1" s="1"/>
  <c r="S637" i="1" s="1"/>
  <c r="T637" i="1" s="1"/>
  <c r="U637" i="1" s="1"/>
  <c r="N636" i="1"/>
  <c r="P636" i="1" s="1"/>
  <c r="S636" i="1" s="1"/>
  <c r="T636" i="1" s="1"/>
  <c r="U636" i="1" s="1"/>
  <c r="N635" i="1"/>
  <c r="P635" i="1" s="1"/>
  <c r="S635" i="1" s="1"/>
  <c r="T635" i="1" s="1"/>
  <c r="U635" i="1" s="1"/>
  <c r="N634" i="1"/>
  <c r="P634" i="1" s="1"/>
  <c r="S634" i="1" s="1"/>
  <c r="T634" i="1" s="1"/>
  <c r="U634" i="1" s="1"/>
  <c r="N633" i="1"/>
  <c r="P633" i="1" s="1"/>
  <c r="S633" i="1" s="1"/>
  <c r="T633" i="1" s="1"/>
  <c r="U633" i="1" s="1"/>
  <c r="N632" i="1"/>
  <c r="P632" i="1" s="1"/>
  <c r="S632" i="1" s="1"/>
  <c r="T632" i="1" s="1"/>
  <c r="U632" i="1" s="1"/>
  <c r="N631" i="1"/>
  <c r="P631" i="1" s="1"/>
  <c r="S631" i="1" s="1"/>
  <c r="T631" i="1" s="1"/>
  <c r="U631" i="1" s="1"/>
  <c r="N630" i="1"/>
  <c r="P630" i="1" s="1"/>
  <c r="S630" i="1" s="1"/>
  <c r="T630" i="1" s="1"/>
  <c r="U630" i="1" s="1"/>
  <c r="N629" i="1"/>
  <c r="P629" i="1" s="1"/>
  <c r="S629" i="1" s="1"/>
  <c r="T629" i="1" s="1"/>
  <c r="U629" i="1" s="1"/>
  <c r="N628" i="1"/>
  <c r="P628" i="1" s="1"/>
  <c r="S628" i="1" s="1"/>
  <c r="T628" i="1" s="1"/>
  <c r="U628" i="1" s="1"/>
  <c r="N627" i="1"/>
  <c r="P627" i="1" s="1"/>
  <c r="S627" i="1" s="1"/>
  <c r="T627" i="1" s="1"/>
  <c r="U627" i="1" s="1"/>
  <c r="N626" i="1"/>
  <c r="P626" i="1" s="1"/>
  <c r="S626" i="1" s="1"/>
  <c r="T626" i="1" s="1"/>
  <c r="U626" i="1" s="1"/>
  <c r="N625" i="1"/>
  <c r="P625" i="1" s="1"/>
  <c r="S625" i="1" s="1"/>
  <c r="T625" i="1" s="1"/>
  <c r="U625" i="1" s="1"/>
  <c r="N624" i="1"/>
  <c r="P624" i="1" s="1"/>
  <c r="S624" i="1" s="1"/>
  <c r="T624" i="1" s="1"/>
  <c r="U624" i="1" s="1"/>
  <c r="N623" i="1"/>
  <c r="P623" i="1" s="1"/>
  <c r="S623" i="1" s="1"/>
  <c r="T623" i="1" s="1"/>
  <c r="U623" i="1" s="1"/>
  <c r="N622" i="1"/>
  <c r="P622" i="1" s="1"/>
  <c r="S622" i="1" s="1"/>
  <c r="T622" i="1" s="1"/>
  <c r="U622" i="1" s="1"/>
  <c r="N621" i="1"/>
  <c r="P621" i="1" s="1"/>
  <c r="S621" i="1" s="1"/>
  <c r="T621" i="1" s="1"/>
  <c r="U621" i="1" s="1"/>
  <c r="N620" i="1"/>
  <c r="P620" i="1" s="1"/>
  <c r="S620" i="1" s="1"/>
  <c r="T620" i="1" s="1"/>
  <c r="U620" i="1" s="1"/>
  <c r="N619" i="1"/>
  <c r="P619" i="1" s="1"/>
  <c r="S619" i="1" s="1"/>
  <c r="T619" i="1" s="1"/>
  <c r="U619" i="1" s="1"/>
  <c r="N618" i="1"/>
  <c r="P618" i="1" s="1"/>
  <c r="S618" i="1" s="1"/>
  <c r="T618" i="1" s="1"/>
  <c r="U618" i="1" s="1"/>
  <c r="N617" i="1"/>
  <c r="P617" i="1" s="1"/>
  <c r="S617" i="1" s="1"/>
  <c r="T617" i="1" s="1"/>
  <c r="U617" i="1" s="1"/>
  <c r="N616" i="1"/>
  <c r="P616" i="1" s="1"/>
  <c r="S616" i="1" s="1"/>
  <c r="T616" i="1" s="1"/>
  <c r="U616" i="1" s="1"/>
  <c r="N615" i="1"/>
  <c r="P615" i="1" s="1"/>
  <c r="S615" i="1" s="1"/>
  <c r="T615" i="1" s="1"/>
  <c r="U615" i="1" s="1"/>
  <c r="N614" i="1"/>
  <c r="P614" i="1" s="1"/>
  <c r="S614" i="1" s="1"/>
  <c r="T614" i="1" s="1"/>
  <c r="U614" i="1" s="1"/>
  <c r="N613" i="1"/>
  <c r="P613" i="1" s="1"/>
  <c r="S613" i="1" s="1"/>
  <c r="T613" i="1" s="1"/>
  <c r="U613" i="1" s="1"/>
  <c r="N612" i="1"/>
  <c r="P612" i="1" s="1"/>
  <c r="S612" i="1" s="1"/>
  <c r="T612" i="1" s="1"/>
  <c r="U612" i="1" s="1"/>
  <c r="N611" i="1"/>
  <c r="P611" i="1" s="1"/>
  <c r="S611" i="1" s="1"/>
  <c r="T611" i="1" s="1"/>
  <c r="U611" i="1" s="1"/>
  <c r="N610" i="1"/>
  <c r="P610" i="1" s="1"/>
  <c r="S610" i="1" s="1"/>
  <c r="T610" i="1" s="1"/>
  <c r="U610" i="1" s="1"/>
  <c r="N609" i="1"/>
  <c r="P609" i="1" s="1"/>
  <c r="S609" i="1" s="1"/>
  <c r="T609" i="1" s="1"/>
  <c r="U609" i="1" s="1"/>
  <c r="N608" i="1"/>
  <c r="P608" i="1" s="1"/>
  <c r="S608" i="1" s="1"/>
  <c r="T608" i="1" s="1"/>
  <c r="U608" i="1" s="1"/>
  <c r="N607" i="1"/>
  <c r="P607" i="1" s="1"/>
  <c r="S607" i="1" s="1"/>
  <c r="T607" i="1" s="1"/>
  <c r="U607" i="1" s="1"/>
  <c r="N606" i="1"/>
  <c r="P606" i="1" s="1"/>
  <c r="S606" i="1" s="1"/>
  <c r="T606" i="1" s="1"/>
  <c r="U606" i="1" s="1"/>
  <c r="N605" i="1"/>
  <c r="P605" i="1" s="1"/>
  <c r="S605" i="1" s="1"/>
  <c r="T605" i="1" s="1"/>
  <c r="U605" i="1" s="1"/>
  <c r="N604" i="1"/>
  <c r="P604" i="1" s="1"/>
  <c r="S604" i="1" s="1"/>
  <c r="T604" i="1" s="1"/>
  <c r="U604" i="1" s="1"/>
  <c r="N603" i="1"/>
  <c r="P603" i="1" s="1"/>
  <c r="S603" i="1" s="1"/>
  <c r="T603" i="1" s="1"/>
  <c r="U603" i="1" s="1"/>
  <c r="N602" i="1"/>
  <c r="P602" i="1" s="1"/>
  <c r="S602" i="1" s="1"/>
  <c r="T602" i="1" s="1"/>
  <c r="U602" i="1" s="1"/>
  <c r="N601" i="1"/>
  <c r="P601" i="1" s="1"/>
  <c r="S601" i="1" s="1"/>
  <c r="T601" i="1" s="1"/>
  <c r="U601" i="1" s="1"/>
  <c r="N600" i="1"/>
  <c r="P600" i="1" s="1"/>
  <c r="S600" i="1" s="1"/>
  <c r="T600" i="1" s="1"/>
  <c r="U600" i="1" s="1"/>
  <c r="N599" i="1"/>
  <c r="P599" i="1" s="1"/>
  <c r="S599" i="1" s="1"/>
  <c r="T599" i="1" s="1"/>
  <c r="U599" i="1" s="1"/>
  <c r="N598" i="1"/>
  <c r="P598" i="1" s="1"/>
  <c r="S598" i="1" s="1"/>
  <c r="T598" i="1" s="1"/>
  <c r="U598" i="1" s="1"/>
  <c r="N597" i="1"/>
  <c r="P597" i="1" s="1"/>
  <c r="S597" i="1" s="1"/>
  <c r="T597" i="1" s="1"/>
  <c r="U597" i="1" s="1"/>
  <c r="N596" i="1"/>
  <c r="P596" i="1" s="1"/>
  <c r="S596" i="1" s="1"/>
  <c r="T596" i="1" s="1"/>
  <c r="U596" i="1" s="1"/>
  <c r="N595" i="1"/>
  <c r="P595" i="1" s="1"/>
  <c r="S595" i="1" s="1"/>
  <c r="T595" i="1" s="1"/>
  <c r="U595" i="1" s="1"/>
  <c r="N594" i="1"/>
  <c r="P594" i="1" s="1"/>
  <c r="S594" i="1" s="1"/>
  <c r="T594" i="1" s="1"/>
  <c r="U594" i="1" s="1"/>
  <c r="N593" i="1"/>
  <c r="P593" i="1" s="1"/>
  <c r="S593" i="1" s="1"/>
  <c r="T593" i="1" s="1"/>
  <c r="U593" i="1" s="1"/>
  <c r="N592" i="1"/>
  <c r="P592" i="1" s="1"/>
  <c r="S592" i="1" s="1"/>
  <c r="T592" i="1" s="1"/>
  <c r="U592" i="1" s="1"/>
  <c r="N591" i="1"/>
  <c r="P591" i="1" s="1"/>
  <c r="S591" i="1" s="1"/>
  <c r="T591" i="1" s="1"/>
  <c r="U591" i="1" s="1"/>
  <c r="N590" i="1"/>
  <c r="P590" i="1" s="1"/>
  <c r="S590" i="1" s="1"/>
  <c r="T590" i="1" s="1"/>
  <c r="U590" i="1" s="1"/>
  <c r="N589" i="1"/>
  <c r="P589" i="1" s="1"/>
  <c r="S589" i="1" s="1"/>
  <c r="T589" i="1" s="1"/>
  <c r="U589" i="1" s="1"/>
  <c r="N588" i="1"/>
  <c r="P588" i="1" s="1"/>
  <c r="S588" i="1" s="1"/>
  <c r="T588" i="1" s="1"/>
  <c r="U588" i="1" s="1"/>
  <c r="N587" i="1"/>
  <c r="P587" i="1" s="1"/>
  <c r="S587" i="1" s="1"/>
  <c r="T587" i="1" s="1"/>
  <c r="U587" i="1" s="1"/>
  <c r="N586" i="1"/>
  <c r="P586" i="1" s="1"/>
  <c r="S586" i="1" s="1"/>
  <c r="T586" i="1" s="1"/>
  <c r="U586" i="1" s="1"/>
  <c r="N585" i="1"/>
  <c r="P585" i="1" s="1"/>
  <c r="S585" i="1" s="1"/>
  <c r="T585" i="1" s="1"/>
  <c r="U585" i="1" s="1"/>
  <c r="N584" i="1"/>
  <c r="P584" i="1" s="1"/>
  <c r="S584" i="1" s="1"/>
  <c r="T584" i="1" s="1"/>
  <c r="U584" i="1" s="1"/>
  <c r="N583" i="1"/>
  <c r="P583" i="1" s="1"/>
  <c r="S583" i="1" s="1"/>
  <c r="T583" i="1" s="1"/>
  <c r="U583" i="1" s="1"/>
  <c r="N582" i="1"/>
  <c r="P582" i="1" s="1"/>
  <c r="S582" i="1" s="1"/>
  <c r="T582" i="1" s="1"/>
  <c r="U582" i="1" s="1"/>
  <c r="N581" i="1"/>
  <c r="P581" i="1" s="1"/>
  <c r="S581" i="1" s="1"/>
  <c r="T581" i="1" s="1"/>
  <c r="U581" i="1" s="1"/>
  <c r="N580" i="1"/>
  <c r="P580" i="1" s="1"/>
  <c r="S580" i="1" s="1"/>
  <c r="T580" i="1" s="1"/>
  <c r="U580" i="1" s="1"/>
  <c r="N579" i="1"/>
  <c r="P579" i="1" s="1"/>
  <c r="S579" i="1" s="1"/>
  <c r="T579" i="1" s="1"/>
  <c r="U579" i="1" s="1"/>
  <c r="N578" i="1"/>
  <c r="P578" i="1" s="1"/>
  <c r="S578" i="1" s="1"/>
  <c r="T578" i="1" s="1"/>
  <c r="U578" i="1" s="1"/>
  <c r="N577" i="1"/>
  <c r="P577" i="1" s="1"/>
  <c r="S577" i="1" s="1"/>
  <c r="T577" i="1" s="1"/>
  <c r="U577" i="1" s="1"/>
  <c r="N576" i="1"/>
  <c r="P576" i="1" s="1"/>
  <c r="S576" i="1" s="1"/>
  <c r="T576" i="1" s="1"/>
  <c r="U576" i="1" s="1"/>
  <c r="N575" i="1"/>
  <c r="P575" i="1" s="1"/>
  <c r="S575" i="1" s="1"/>
  <c r="T575" i="1" s="1"/>
  <c r="U575" i="1" s="1"/>
  <c r="N574" i="1"/>
  <c r="P574" i="1" s="1"/>
  <c r="S574" i="1" s="1"/>
  <c r="T574" i="1" s="1"/>
  <c r="U574" i="1" s="1"/>
  <c r="N573" i="1"/>
  <c r="P573" i="1" s="1"/>
  <c r="S573" i="1" s="1"/>
  <c r="T573" i="1" s="1"/>
  <c r="U573" i="1" s="1"/>
  <c r="N572" i="1"/>
  <c r="P572" i="1" s="1"/>
  <c r="S572" i="1" s="1"/>
  <c r="T572" i="1" s="1"/>
  <c r="U572" i="1" s="1"/>
  <c r="N571" i="1"/>
  <c r="P571" i="1" s="1"/>
  <c r="S571" i="1" s="1"/>
  <c r="T571" i="1" s="1"/>
  <c r="U571" i="1" s="1"/>
  <c r="N570" i="1"/>
  <c r="P570" i="1" s="1"/>
  <c r="S570" i="1" s="1"/>
  <c r="T570" i="1" s="1"/>
  <c r="U570" i="1" s="1"/>
  <c r="N569" i="1"/>
  <c r="P569" i="1" s="1"/>
  <c r="S569" i="1" s="1"/>
  <c r="T569" i="1" s="1"/>
  <c r="U569" i="1" s="1"/>
  <c r="N568" i="1"/>
  <c r="P568" i="1" s="1"/>
  <c r="S568" i="1" s="1"/>
  <c r="T568" i="1" s="1"/>
  <c r="U568" i="1" s="1"/>
  <c r="N567" i="1"/>
  <c r="P567" i="1" s="1"/>
  <c r="S567" i="1" s="1"/>
  <c r="T567" i="1" s="1"/>
  <c r="U567" i="1" s="1"/>
  <c r="N566" i="1"/>
  <c r="P566" i="1" s="1"/>
  <c r="S566" i="1" s="1"/>
  <c r="T566" i="1" s="1"/>
  <c r="U566" i="1" s="1"/>
  <c r="N565" i="1"/>
  <c r="P565" i="1" s="1"/>
  <c r="S565" i="1" s="1"/>
  <c r="T565" i="1" s="1"/>
  <c r="U565" i="1" s="1"/>
  <c r="N564" i="1"/>
  <c r="P564" i="1" s="1"/>
  <c r="S564" i="1" s="1"/>
  <c r="T564" i="1" s="1"/>
  <c r="U564" i="1" s="1"/>
  <c r="N563" i="1"/>
  <c r="P563" i="1" s="1"/>
  <c r="S563" i="1" s="1"/>
  <c r="T563" i="1" s="1"/>
  <c r="U563" i="1" s="1"/>
  <c r="N562" i="1"/>
  <c r="P562" i="1" s="1"/>
  <c r="S562" i="1" s="1"/>
  <c r="T562" i="1" s="1"/>
  <c r="U562" i="1" s="1"/>
  <c r="N561" i="1"/>
  <c r="P561" i="1" s="1"/>
  <c r="S561" i="1" s="1"/>
  <c r="T561" i="1" s="1"/>
  <c r="U561" i="1" s="1"/>
  <c r="N560" i="1"/>
  <c r="P560" i="1" s="1"/>
  <c r="S560" i="1" s="1"/>
  <c r="T560" i="1" s="1"/>
  <c r="U560" i="1" s="1"/>
  <c r="N559" i="1"/>
  <c r="P559" i="1" s="1"/>
  <c r="S559" i="1" s="1"/>
  <c r="T559" i="1" s="1"/>
  <c r="U559" i="1" s="1"/>
  <c r="N558" i="1"/>
  <c r="P558" i="1" s="1"/>
  <c r="S558" i="1" s="1"/>
  <c r="T558" i="1" s="1"/>
  <c r="U558" i="1" s="1"/>
  <c r="N557" i="1"/>
  <c r="P557" i="1" s="1"/>
  <c r="S557" i="1" s="1"/>
  <c r="T557" i="1" s="1"/>
  <c r="U557" i="1" s="1"/>
  <c r="N556" i="1"/>
  <c r="P556" i="1" s="1"/>
  <c r="S556" i="1" s="1"/>
  <c r="T556" i="1" s="1"/>
  <c r="U556" i="1" s="1"/>
  <c r="N555" i="1"/>
  <c r="P555" i="1" s="1"/>
  <c r="S555" i="1" s="1"/>
  <c r="T555" i="1" s="1"/>
  <c r="U555" i="1" s="1"/>
  <c r="N554" i="1"/>
  <c r="P554" i="1" s="1"/>
  <c r="S554" i="1" s="1"/>
  <c r="T554" i="1" s="1"/>
  <c r="U554" i="1" s="1"/>
  <c r="N553" i="1"/>
  <c r="P553" i="1" s="1"/>
  <c r="S553" i="1" s="1"/>
  <c r="T553" i="1" s="1"/>
  <c r="U553" i="1" s="1"/>
  <c r="N552" i="1"/>
  <c r="P552" i="1" s="1"/>
  <c r="S552" i="1" s="1"/>
  <c r="T552" i="1" s="1"/>
  <c r="U552" i="1" s="1"/>
  <c r="N551" i="1"/>
  <c r="P551" i="1" s="1"/>
  <c r="S551" i="1" s="1"/>
  <c r="T551" i="1" s="1"/>
  <c r="U551" i="1" s="1"/>
  <c r="N550" i="1"/>
  <c r="P550" i="1" s="1"/>
  <c r="S550" i="1" s="1"/>
  <c r="T550" i="1" s="1"/>
  <c r="U550" i="1" s="1"/>
  <c r="N549" i="1"/>
  <c r="P549" i="1" s="1"/>
  <c r="S549" i="1" s="1"/>
  <c r="T549" i="1" s="1"/>
  <c r="U549" i="1" s="1"/>
  <c r="N548" i="1"/>
  <c r="P548" i="1" s="1"/>
  <c r="S548" i="1" s="1"/>
  <c r="T548" i="1" s="1"/>
  <c r="U548" i="1" s="1"/>
  <c r="N547" i="1"/>
  <c r="P547" i="1" s="1"/>
  <c r="S547" i="1" s="1"/>
  <c r="T547" i="1" s="1"/>
  <c r="U547" i="1" s="1"/>
  <c r="N546" i="1"/>
  <c r="P546" i="1" s="1"/>
  <c r="S546" i="1" s="1"/>
  <c r="T546" i="1" s="1"/>
  <c r="U546" i="1" s="1"/>
  <c r="N545" i="1"/>
  <c r="P545" i="1" s="1"/>
  <c r="S545" i="1" s="1"/>
  <c r="T545" i="1" s="1"/>
  <c r="U545" i="1" s="1"/>
  <c r="N544" i="1"/>
  <c r="P544" i="1" s="1"/>
  <c r="S544" i="1" s="1"/>
  <c r="T544" i="1" s="1"/>
  <c r="U544" i="1" s="1"/>
  <c r="N543" i="1"/>
  <c r="P543" i="1" s="1"/>
  <c r="S543" i="1" s="1"/>
  <c r="T543" i="1" s="1"/>
  <c r="U543" i="1" s="1"/>
  <c r="N542" i="1"/>
  <c r="P542" i="1" s="1"/>
  <c r="S542" i="1" s="1"/>
  <c r="T542" i="1" s="1"/>
  <c r="U542" i="1" s="1"/>
  <c r="N541" i="1"/>
  <c r="P541" i="1" s="1"/>
  <c r="S541" i="1" s="1"/>
  <c r="T541" i="1" s="1"/>
  <c r="U541" i="1" s="1"/>
  <c r="N540" i="1"/>
  <c r="P540" i="1" s="1"/>
  <c r="S540" i="1" s="1"/>
  <c r="T540" i="1" s="1"/>
  <c r="U540" i="1" s="1"/>
  <c r="N539" i="1"/>
  <c r="P539" i="1" s="1"/>
  <c r="S539" i="1" s="1"/>
  <c r="T539" i="1" s="1"/>
  <c r="U539" i="1" s="1"/>
  <c r="N538" i="1"/>
  <c r="P538" i="1" s="1"/>
  <c r="S538" i="1" s="1"/>
  <c r="T538" i="1" s="1"/>
  <c r="U538" i="1" s="1"/>
  <c r="N537" i="1"/>
  <c r="P537" i="1" s="1"/>
  <c r="S537" i="1" s="1"/>
  <c r="T537" i="1" s="1"/>
  <c r="U537" i="1" s="1"/>
  <c r="N536" i="1"/>
  <c r="P536" i="1" s="1"/>
  <c r="S536" i="1" s="1"/>
  <c r="T536" i="1" s="1"/>
  <c r="U536" i="1" s="1"/>
  <c r="N535" i="1"/>
  <c r="P535" i="1" s="1"/>
  <c r="S535" i="1" s="1"/>
  <c r="T535" i="1" s="1"/>
  <c r="U535" i="1" s="1"/>
  <c r="N534" i="1"/>
  <c r="P534" i="1" s="1"/>
  <c r="S534" i="1" s="1"/>
  <c r="T534" i="1" s="1"/>
  <c r="U534" i="1" s="1"/>
  <c r="N533" i="1"/>
  <c r="P533" i="1" s="1"/>
  <c r="S533" i="1" s="1"/>
  <c r="T533" i="1" s="1"/>
  <c r="U533" i="1" s="1"/>
  <c r="N532" i="1"/>
  <c r="P532" i="1" s="1"/>
  <c r="S532" i="1" s="1"/>
  <c r="T532" i="1" s="1"/>
  <c r="U532" i="1" s="1"/>
  <c r="N531" i="1"/>
  <c r="P531" i="1" s="1"/>
  <c r="S531" i="1" s="1"/>
  <c r="T531" i="1" s="1"/>
  <c r="U531" i="1" s="1"/>
  <c r="N530" i="1"/>
  <c r="P530" i="1" s="1"/>
  <c r="S530" i="1" s="1"/>
  <c r="T530" i="1" s="1"/>
  <c r="U530" i="1" s="1"/>
  <c r="N529" i="1"/>
  <c r="P529" i="1" s="1"/>
  <c r="S529" i="1" s="1"/>
  <c r="T529" i="1" s="1"/>
  <c r="U529" i="1" s="1"/>
  <c r="N528" i="1"/>
  <c r="P528" i="1" s="1"/>
  <c r="S528" i="1" s="1"/>
  <c r="T528" i="1" s="1"/>
  <c r="U528" i="1" s="1"/>
  <c r="N527" i="1"/>
  <c r="P527" i="1" s="1"/>
  <c r="S527" i="1" s="1"/>
  <c r="T527" i="1" s="1"/>
  <c r="U527" i="1" s="1"/>
  <c r="N526" i="1"/>
  <c r="P526" i="1" s="1"/>
  <c r="S526" i="1" s="1"/>
  <c r="T526" i="1" s="1"/>
  <c r="U526" i="1" s="1"/>
  <c r="N525" i="1"/>
  <c r="P525" i="1" s="1"/>
  <c r="S525" i="1" s="1"/>
  <c r="T525" i="1" s="1"/>
  <c r="U525" i="1" s="1"/>
  <c r="N524" i="1"/>
  <c r="P524" i="1" s="1"/>
  <c r="S524" i="1" s="1"/>
  <c r="T524" i="1" s="1"/>
  <c r="U524" i="1" s="1"/>
  <c r="N523" i="1"/>
  <c r="P523" i="1" s="1"/>
  <c r="S523" i="1" s="1"/>
  <c r="T523" i="1" s="1"/>
  <c r="U523" i="1" s="1"/>
  <c r="N522" i="1"/>
  <c r="P522" i="1" s="1"/>
  <c r="S522" i="1" s="1"/>
  <c r="T522" i="1" s="1"/>
  <c r="U522" i="1" s="1"/>
  <c r="N521" i="1"/>
  <c r="P521" i="1" s="1"/>
  <c r="S521" i="1" s="1"/>
  <c r="T521" i="1" s="1"/>
  <c r="U521" i="1" s="1"/>
  <c r="N520" i="1"/>
  <c r="P520" i="1" s="1"/>
  <c r="S520" i="1" s="1"/>
  <c r="T520" i="1" s="1"/>
  <c r="U520" i="1" s="1"/>
  <c r="N519" i="1"/>
  <c r="P519" i="1" s="1"/>
  <c r="S519" i="1" s="1"/>
  <c r="T519" i="1" s="1"/>
  <c r="U519" i="1" s="1"/>
  <c r="N518" i="1"/>
  <c r="P518" i="1" s="1"/>
  <c r="S518" i="1" s="1"/>
  <c r="T518" i="1" s="1"/>
  <c r="U518" i="1" s="1"/>
  <c r="N517" i="1"/>
  <c r="P517" i="1" s="1"/>
  <c r="S517" i="1" s="1"/>
  <c r="T517" i="1" s="1"/>
  <c r="U517" i="1" s="1"/>
  <c r="N516" i="1"/>
  <c r="P516" i="1" s="1"/>
  <c r="S516" i="1" s="1"/>
  <c r="T516" i="1" s="1"/>
  <c r="U516" i="1" s="1"/>
  <c r="N515" i="1"/>
  <c r="P515" i="1" s="1"/>
  <c r="S515" i="1" s="1"/>
  <c r="T515" i="1" s="1"/>
  <c r="U515" i="1" s="1"/>
  <c r="N514" i="1"/>
  <c r="P514" i="1" s="1"/>
  <c r="S514" i="1" s="1"/>
  <c r="T514" i="1" s="1"/>
  <c r="U514" i="1" s="1"/>
  <c r="N513" i="1"/>
  <c r="P513" i="1" s="1"/>
  <c r="S513" i="1" s="1"/>
  <c r="T513" i="1" s="1"/>
  <c r="U513" i="1" s="1"/>
  <c r="N512" i="1"/>
  <c r="P512" i="1" s="1"/>
  <c r="S512" i="1" s="1"/>
  <c r="T512" i="1" s="1"/>
  <c r="U512" i="1" s="1"/>
  <c r="N511" i="1"/>
  <c r="P511" i="1" s="1"/>
  <c r="S511" i="1" s="1"/>
  <c r="T511" i="1" s="1"/>
  <c r="U511" i="1" s="1"/>
  <c r="N510" i="1"/>
  <c r="P510" i="1" s="1"/>
  <c r="S510" i="1" s="1"/>
  <c r="T510" i="1" s="1"/>
  <c r="U510" i="1" s="1"/>
  <c r="N509" i="1"/>
  <c r="P509" i="1" s="1"/>
  <c r="S509" i="1" s="1"/>
  <c r="T509" i="1" s="1"/>
  <c r="U509" i="1" s="1"/>
  <c r="N508" i="1"/>
  <c r="P508" i="1" s="1"/>
  <c r="S508" i="1" s="1"/>
  <c r="T508" i="1" s="1"/>
  <c r="U508" i="1" s="1"/>
  <c r="N507" i="1"/>
  <c r="P507" i="1" s="1"/>
  <c r="S507" i="1" s="1"/>
  <c r="T507" i="1" s="1"/>
  <c r="U507" i="1" s="1"/>
  <c r="N506" i="1"/>
  <c r="P506" i="1" s="1"/>
  <c r="S506" i="1" s="1"/>
  <c r="T506" i="1" s="1"/>
  <c r="U506" i="1" s="1"/>
  <c r="N505" i="1"/>
  <c r="P505" i="1" s="1"/>
  <c r="S505" i="1" s="1"/>
  <c r="T505" i="1" s="1"/>
  <c r="U505" i="1" s="1"/>
  <c r="N504" i="1"/>
  <c r="P504" i="1" s="1"/>
  <c r="S504" i="1" s="1"/>
  <c r="T504" i="1" s="1"/>
  <c r="U504" i="1" s="1"/>
  <c r="N503" i="1"/>
  <c r="P503" i="1" s="1"/>
  <c r="S503" i="1" s="1"/>
  <c r="T503" i="1" s="1"/>
  <c r="U503" i="1" s="1"/>
  <c r="N502" i="1"/>
  <c r="P502" i="1" s="1"/>
  <c r="S502" i="1" s="1"/>
  <c r="T502" i="1" s="1"/>
  <c r="U502" i="1" s="1"/>
  <c r="N501" i="1"/>
  <c r="P501" i="1" s="1"/>
  <c r="S501" i="1" s="1"/>
  <c r="T501" i="1" s="1"/>
  <c r="U501" i="1" s="1"/>
  <c r="N500" i="1"/>
  <c r="P500" i="1" s="1"/>
  <c r="S500" i="1" s="1"/>
  <c r="T500" i="1" s="1"/>
  <c r="U500" i="1" s="1"/>
  <c r="N499" i="1"/>
  <c r="P499" i="1" s="1"/>
  <c r="S499" i="1" s="1"/>
  <c r="T499" i="1" s="1"/>
  <c r="U499" i="1" s="1"/>
  <c r="N498" i="1"/>
  <c r="P498" i="1" s="1"/>
  <c r="S498" i="1" s="1"/>
  <c r="T498" i="1" s="1"/>
  <c r="U498" i="1" s="1"/>
  <c r="N497" i="1"/>
  <c r="P497" i="1" s="1"/>
  <c r="S497" i="1" s="1"/>
  <c r="T497" i="1" s="1"/>
  <c r="U497" i="1" s="1"/>
  <c r="N496" i="1"/>
  <c r="P496" i="1" s="1"/>
  <c r="S496" i="1" s="1"/>
  <c r="T496" i="1" s="1"/>
  <c r="U496" i="1" s="1"/>
  <c r="N495" i="1"/>
  <c r="P495" i="1" s="1"/>
  <c r="S495" i="1" s="1"/>
  <c r="T495" i="1" s="1"/>
  <c r="U495" i="1" s="1"/>
  <c r="N494" i="1"/>
  <c r="P494" i="1" s="1"/>
  <c r="S494" i="1" s="1"/>
  <c r="T494" i="1" s="1"/>
  <c r="U494" i="1" s="1"/>
  <c r="N493" i="1"/>
  <c r="P493" i="1" s="1"/>
  <c r="S493" i="1" s="1"/>
  <c r="T493" i="1" s="1"/>
  <c r="U493" i="1" s="1"/>
  <c r="N492" i="1"/>
  <c r="P492" i="1" s="1"/>
  <c r="S492" i="1" s="1"/>
  <c r="T492" i="1" s="1"/>
  <c r="U492" i="1" s="1"/>
  <c r="N491" i="1"/>
  <c r="P491" i="1" s="1"/>
  <c r="S491" i="1" s="1"/>
  <c r="T491" i="1" s="1"/>
  <c r="U491" i="1" s="1"/>
  <c r="N490" i="1"/>
  <c r="P490" i="1" s="1"/>
  <c r="S490" i="1" s="1"/>
  <c r="T490" i="1" s="1"/>
  <c r="U490" i="1" s="1"/>
  <c r="N489" i="1"/>
  <c r="P489" i="1" s="1"/>
  <c r="S489" i="1" s="1"/>
  <c r="T489" i="1" s="1"/>
  <c r="U489" i="1" s="1"/>
  <c r="N488" i="1"/>
  <c r="P488" i="1" s="1"/>
  <c r="S488" i="1" s="1"/>
  <c r="T488" i="1" s="1"/>
  <c r="U488" i="1" s="1"/>
  <c r="N487" i="1"/>
  <c r="P487" i="1" s="1"/>
  <c r="S487" i="1" s="1"/>
  <c r="T487" i="1" s="1"/>
  <c r="U487" i="1" s="1"/>
  <c r="N486" i="1"/>
  <c r="P486" i="1" s="1"/>
  <c r="S486" i="1" s="1"/>
  <c r="T486" i="1" s="1"/>
  <c r="U486" i="1" s="1"/>
  <c r="N485" i="1"/>
  <c r="P485" i="1" s="1"/>
  <c r="S485" i="1" s="1"/>
  <c r="T485" i="1" s="1"/>
  <c r="U485" i="1" s="1"/>
  <c r="N484" i="1"/>
  <c r="P484" i="1" s="1"/>
  <c r="S484" i="1" s="1"/>
  <c r="T484" i="1" s="1"/>
  <c r="U484" i="1" s="1"/>
  <c r="N483" i="1"/>
  <c r="P483" i="1" s="1"/>
  <c r="S483" i="1" s="1"/>
  <c r="T483" i="1" s="1"/>
  <c r="U483" i="1" s="1"/>
  <c r="N482" i="1"/>
  <c r="P482" i="1" s="1"/>
  <c r="S482" i="1" s="1"/>
  <c r="T482" i="1" s="1"/>
  <c r="U482" i="1" s="1"/>
  <c r="N481" i="1"/>
  <c r="P481" i="1" s="1"/>
  <c r="S481" i="1" s="1"/>
  <c r="T481" i="1" s="1"/>
  <c r="U481" i="1" s="1"/>
  <c r="N480" i="1"/>
  <c r="P480" i="1" s="1"/>
  <c r="S480" i="1" s="1"/>
  <c r="T480" i="1" s="1"/>
  <c r="U480" i="1" s="1"/>
  <c r="N479" i="1"/>
  <c r="P479" i="1" s="1"/>
  <c r="S479" i="1" s="1"/>
  <c r="T479" i="1" s="1"/>
  <c r="U479" i="1" s="1"/>
  <c r="N478" i="1"/>
  <c r="P478" i="1" s="1"/>
  <c r="S478" i="1" s="1"/>
  <c r="T478" i="1" s="1"/>
  <c r="U478" i="1" s="1"/>
  <c r="N477" i="1"/>
  <c r="P477" i="1" s="1"/>
  <c r="S477" i="1" s="1"/>
  <c r="T477" i="1" s="1"/>
  <c r="U477" i="1" s="1"/>
  <c r="N476" i="1"/>
  <c r="P476" i="1" s="1"/>
  <c r="S476" i="1" s="1"/>
  <c r="T476" i="1" s="1"/>
  <c r="U476" i="1" s="1"/>
  <c r="N475" i="1"/>
  <c r="P475" i="1" s="1"/>
  <c r="S475" i="1" s="1"/>
  <c r="T475" i="1" s="1"/>
  <c r="U475" i="1" s="1"/>
  <c r="N474" i="1"/>
  <c r="P474" i="1" s="1"/>
  <c r="S474" i="1" s="1"/>
  <c r="T474" i="1" s="1"/>
  <c r="U474" i="1" s="1"/>
  <c r="N473" i="1"/>
  <c r="P473" i="1" s="1"/>
  <c r="S473" i="1" s="1"/>
  <c r="T473" i="1" s="1"/>
  <c r="U473" i="1" s="1"/>
  <c r="N472" i="1"/>
  <c r="P472" i="1" s="1"/>
  <c r="S472" i="1" s="1"/>
  <c r="T472" i="1" s="1"/>
  <c r="U472" i="1" s="1"/>
  <c r="N471" i="1"/>
  <c r="P471" i="1" s="1"/>
  <c r="S471" i="1" s="1"/>
  <c r="T471" i="1" s="1"/>
  <c r="U471" i="1" s="1"/>
  <c r="N470" i="1"/>
  <c r="P470" i="1" s="1"/>
  <c r="S470" i="1" s="1"/>
  <c r="T470" i="1" s="1"/>
  <c r="U470" i="1" s="1"/>
  <c r="N469" i="1"/>
  <c r="P469" i="1" s="1"/>
  <c r="S469" i="1" s="1"/>
  <c r="T469" i="1" s="1"/>
  <c r="U469" i="1" s="1"/>
  <c r="N468" i="1"/>
  <c r="P468" i="1" s="1"/>
  <c r="S468" i="1" s="1"/>
  <c r="T468" i="1" s="1"/>
  <c r="U468" i="1" s="1"/>
  <c r="N467" i="1"/>
  <c r="P467" i="1" s="1"/>
  <c r="S467" i="1" s="1"/>
  <c r="T467" i="1" s="1"/>
  <c r="U467" i="1" s="1"/>
  <c r="N466" i="1"/>
  <c r="P466" i="1" s="1"/>
  <c r="S466" i="1" s="1"/>
  <c r="T466" i="1" s="1"/>
  <c r="U466" i="1" s="1"/>
  <c r="N465" i="1"/>
  <c r="P465" i="1" s="1"/>
  <c r="S465" i="1" s="1"/>
  <c r="T465" i="1" s="1"/>
  <c r="U465" i="1" s="1"/>
  <c r="N464" i="1"/>
  <c r="P464" i="1" s="1"/>
  <c r="S464" i="1" s="1"/>
  <c r="T464" i="1" s="1"/>
  <c r="U464" i="1" s="1"/>
  <c r="N463" i="1"/>
  <c r="P463" i="1" s="1"/>
  <c r="S463" i="1" s="1"/>
  <c r="T463" i="1" s="1"/>
  <c r="U463" i="1" s="1"/>
  <c r="N462" i="1"/>
  <c r="P462" i="1" s="1"/>
  <c r="S462" i="1" s="1"/>
  <c r="T462" i="1" s="1"/>
  <c r="U462" i="1" s="1"/>
  <c r="N461" i="1"/>
  <c r="P461" i="1" s="1"/>
  <c r="S461" i="1" s="1"/>
  <c r="T461" i="1" s="1"/>
  <c r="U461" i="1" s="1"/>
  <c r="N460" i="1"/>
  <c r="P460" i="1" s="1"/>
  <c r="S460" i="1" s="1"/>
  <c r="T460" i="1" s="1"/>
  <c r="U460" i="1" s="1"/>
  <c r="N459" i="1"/>
  <c r="P459" i="1" s="1"/>
  <c r="S459" i="1" s="1"/>
  <c r="T459" i="1" s="1"/>
  <c r="U459" i="1" s="1"/>
  <c r="N458" i="1"/>
  <c r="P458" i="1" s="1"/>
  <c r="S458" i="1" s="1"/>
  <c r="T458" i="1" s="1"/>
  <c r="U458" i="1" s="1"/>
  <c r="N457" i="1"/>
  <c r="P457" i="1" s="1"/>
  <c r="S457" i="1" s="1"/>
  <c r="T457" i="1" s="1"/>
  <c r="U457" i="1" s="1"/>
  <c r="N456" i="1"/>
  <c r="P456" i="1" s="1"/>
  <c r="S456" i="1" s="1"/>
  <c r="T456" i="1" s="1"/>
  <c r="U456" i="1" s="1"/>
  <c r="N455" i="1"/>
  <c r="P455" i="1" s="1"/>
  <c r="S455" i="1" s="1"/>
  <c r="T455" i="1" s="1"/>
  <c r="U455" i="1" s="1"/>
  <c r="N454" i="1"/>
  <c r="P454" i="1" s="1"/>
  <c r="S454" i="1" s="1"/>
  <c r="T454" i="1" s="1"/>
  <c r="U454" i="1" s="1"/>
  <c r="N453" i="1"/>
  <c r="P453" i="1" s="1"/>
  <c r="S453" i="1" s="1"/>
  <c r="T453" i="1" s="1"/>
  <c r="U453" i="1" s="1"/>
  <c r="N452" i="1"/>
  <c r="P452" i="1" s="1"/>
  <c r="S452" i="1" s="1"/>
  <c r="T452" i="1" s="1"/>
  <c r="U452" i="1" s="1"/>
  <c r="N451" i="1"/>
  <c r="P451" i="1" s="1"/>
  <c r="S451" i="1" s="1"/>
  <c r="T451" i="1" s="1"/>
  <c r="U451" i="1" s="1"/>
  <c r="N450" i="1"/>
  <c r="P450" i="1" s="1"/>
  <c r="S450" i="1" s="1"/>
  <c r="T450" i="1" s="1"/>
  <c r="U450" i="1" s="1"/>
  <c r="N449" i="1"/>
  <c r="P449" i="1" s="1"/>
  <c r="S449" i="1" s="1"/>
  <c r="T449" i="1" s="1"/>
  <c r="U449" i="1" s="1"/>
  <c r="N448" i="1"/>
  <c r="P448" i="1" s="1"/>
  <c r="S448" i="1" s="1"/>
  <c r="T448" i="1" s="1"/>
  <c r="U448" i="1" s="1"/>
  <c r="N447" i="1"/>
  <c r="P447" i="1" s="1"/>
  <c r="S447" i="1" s="1"/>
  <c r="T447" i="1" s="1"/>
  <c r="U447" i="1" s="1"/>
  <c r="N446" i="1"/>
  <c r="P446" i="1" s="1"/>
  <c r="S446" i="1" s="1"/>
  <c r="T446" i="1" s="1"/>
  <c r="U446" i="1" s="1"/>
  <c r="N445" i="1"/>
  <c r="P445" i="1" s="1"/>
  <c r="S445" i="1" s="1"/>
  <c r="T445" i="1" s="1"/>
  <c r="U445" i="1" s="1"/>
  <c r="N444" i="1"/>
  <c r="P444" i="1" s="1"/>
  <c r="S444" i="1" s="1"/>
  <c r="T444" i="1" s="1"/>
  <c r="U444" i="1" s="1"/>
  <c r="N443" i="1"/>
  <c r="P443" i="1" s="1"/>
  <c r="S443" i="1" s="1"/>
  <c r="T443" i="1" s="1"/>
  <c r="U443" i="1" s="1"/>
  <c r="N442" i="1"/>
  <c r="P442" i="1" s="1"/>
  <c r="S442" i="1" s="1"/>
  <c r="T442" i="1" s="1"/>
  <c r="U442" i="1" s="1"/>
  <c r="N441" i="1"/>
  <c r="P441" i="1" s="1"/>
  <c r="S441" i="1" s="1"/>
  <c r="T441" i="1" s="1"/>
  <c r="U441" i="1" s="1"/>
  <c r="N440" i="1"/>
  <c r="P440" i="1" s="1"/>
  <c r="S440" i="1" s="1"/>
  <c r="T440" i="1" s="1"/>
  <c r="U440" i="1" s="1"/>
  <c r="N439" i="1"/>
  <c r="P439" i="1" s="1"/>
  <c r="S439" i="1" s="1"/>
  <c r="T439" i="1" s="1"/>
  <c r="U439" i="1" s="1"/>
  <c r="N438" i="1"/>
  <c r="P438" i="1" s="1"/>
  <c r="S438" i="1" s="1"/>
  <c r="T438" i="1" s="1"/>
  <c r="U438" i="1" s="1"/>
  <c r="N437" i="1"/>
  <c r="P437" i="1" s="1"/>
  <c r="S437" i="1" s="1"/>
  <c r="T437" i="1" s="1"/>
  <c r="U437" i="1" s="1"/>
  <c r="N436" i="1"/>
  <c r="P436" i="1" s="1"/>
  <c r="S436" i="1" s="1"/>
  <c r="T436" i="1" s="1"/>
  <c r="U436" i="1" s="1"/>
  <c r="N435" i="1"/>
  <c r="P435" i="1" s="1"/>
  <c r="S435" i="1" s="1"/>
  <c r="T435" i="1" s="1"/>
  <c r="U435" i="1" s="1"/>
  <c r="N434" i="1"/>
  <c r="P434" i="1" s="1"/>
  <c r="S434" i="1" s="1"/>
  <c r="T434" i="1" s="1"/>
  <c r="U434" i="1" s="1"/>
  <c r="N433" i="1"/>
  <c r="P433" i="1" s="1"/>
  <c r="S433" i="1" s="1"/>
  <c r="T433" i="1" s="1"/>
  <c r="U433" i="1" s="1"/>
  <c r="N432" i="1"/>
  <c r="P432" i="1" s="1"/>
  <c r="S432" i="1" s="1"/>
  <c r="T432" i="1" s="1"/>
  <c r="U432" i="1" s="1"/>
  <c r="N431" i="1"/>
  <c r="P431" i="1" s="1"/>
  <c r="S431" i="1" s="1"/>
  <c r="T431" i="1" s="1"/>
  <c r="U431" i="1" s="1"/>
  <c r="N430" i="1"/>
  <c r="P430" i="1" s="1"/>
  <c r="S430" i="1" s="1"/>
  <c r="T430" i="1" s="1"/>
  <c r="U430" i="1" s="1"/>
  <c r="N429" i="1"/>
  <c r="P429" i="1" s="1"/>
  <c r="S429" i="1" s="1"/>
  <c r="T429" i="1" s="1"/>
  <c r="U429" i="1" s="1"/>
  <c r="N428" i="1"/>
  <c r="P428" i="1" s="1"/>
  <c r="S428" i="1" s="1"/>
  <c r="T428" i="1" s="1"/>
  <c r="U428" i="1" s="1"/>
  <c r="N427" i="1"/>
  <c r="P427" i="1" s="1"/>
  <c r="S427" i="1" s="1"/>
  <c r="T427" i="1" s="1"/>
  <c r="U427" i="1" s="1"/>
  <c r="N426" i="1"/>
  <c r="P426" i="1" s="1"/>
  <c r="S426" i="1" s="1"/>
  <c r="T426" i="1" s="1"/>
  <c r="U426" i="1" s="1"/>
  <c r="N425" i="1"/>
  <c r="P425" i="1" s="1"/>
  <c r="S425" i="1" s="1"/>
  <c r="T425" i="1" s="1"/>
  <c r="U425" i="1" s="1"/>
  <c r="N424" i="1"/>
  <c r="P424" i="1" s="1"/>
  <c r="S424" i="1" s="1"/>
  <c r="T424" i="1" s="1"/>
  <c r="U424" i="1" s="1"/>
  <c r="N423" i="1"/>
  <c r="P423" i="1" s="1"/>
  <c r="S423" i="1" s="1"/>
  <c r="T423" i="1" s="1"/>
  <c r="U423" i="1" s="1"/>
  <c r="N422" i="1"/>
  <c r="P422" i="1" s="1"/>
  <c r="S422" i="1" s="1"/>
  <c r="T422" i="1" s="1"/>
  <c r="U422" i="1" s="1"/>
  <c r="N421" i="1"/>
  <c r="P421" i="1" s="1"/>
  <c r="S421" i="1" s="1"/>
  <c r="T421" i="1" s="1"/>
  <c r="U421" i="1" s="1"/>
  <c r="N420" i="1"/>
  <c r="P420" i="1" s="1"/>
  <c r="S420" i="1" s="1"/>
  <c r="T420" i="1" s="1"/>
  <c r="U420" i="1" s="1"/>
  <c r="N419" i="1"/>
  <c r="P419" i="1" s="1"/>
  <c r="S419" i="1" s="1"/>
  <c r="T419" i="1" s="1"/>
  <c r="U419" i="1" s="1"/>
  <c r="N418" i="1"/>
  <c r="P418" i="1" s="1"/>
  <c r="S418" i="1" s="1"/>
  <c r="T418" i="1" s="1"/>
  <c r="U418" i="1" s="1"/>
  <c r="N417" i="1"/>
  <c r="P417" i="1" s="1"/>
  <c r="S417" i="1" s="1"/>
  <c r="T417" i="1" s="1"/>
  <c r="U417" i="1" s="1"/>
  <c r="N416" i="1"/>
  <c r="P416" i="1" s="1"/>
  <c r="S416" i="1" s="1"/>
  <c r="T416" i="1" s="1"/>
  <c r="U416" i="1" s="1"/>
  <c r="N415" i="1"/>
  <c r="P415" i="1" s="1"/>
  <c r="S415" i="1" s="1"/>
  <c r="T415" i="1" s="1"/>
  <c r="U415" i="1" s="1"/>
  <c r="N414" i="1"/>
  <c r="P414" i="1" s="1"/>
  <c r="S414" i="1" s="1"/>
  <c r="T414" i="1" s="1"/>
  <c r="U414" i="1" s="1"/>
  <c r="N413" i="1"/>
  <c r="P413" i="1" s="1"/>
  <c r="S413" i="1" s="1"/>
  <c r="T413" i="1" s="1"/>
  <c r="U413" i="1" s="1"/>
  <c r="N412" i="1"/>
  <c r="P412" i="1" s="1"/>
  <c r="S412" i="1" s="1"/>
  <c r="T412" i="1" s="1"/>
  <c r="U412" i="1" s="1"/>
  <c r="N411" i="1"/>
  <c r="P411" i="1" s="1"/>
  <c r="S411" i="1" s="1"/>
  <c r="T411" i="1" s="1"/>
  <c r="U411" i="1" s="1"/>
  <c r="N410" i="1"/>
  <c r="P410" i="1" s="1"/>
  <c r="S410" i="1" s="1"/>
  <c r="T410" i="1" s="1"/>
  <c r="U410" i="1" s="1"/>
  <c r="N409" i="1"/>
  <c r="P409" i="1" s="1"/>
  <c r="S409" i="1" s="1"/>
  <c r="T409" i="1" s="1"/>
  <c r="U409" i="1" s="1"/>
  <c r="N408" i="1"/>
  <c r="P408" i="1" s="1"/>
  <c r="S408" i="1" s="1"/>
  <c r="T408" i="1" s="1"/>
  <c r="U408" i="1" s="1"/>
  <c r="N407" i="1"/>
  <c r="P407" i="1" s="1"/>
  <c r="S407" i="1" s="1"/>
  <c r="T407" i="1" s="1"/>
  <c r="U407" i="1" s="1"/>
  <c r="N406" i="1"/>
  <c r="P406" i="1" s="1"/>
  <c r="S406" i="1" s="1"/>
  <c r="T406" i="1" s="1"/>
  <c r="U406" i="1" s="1"/>
  <c r="N405" i="1"/>
  <c r="P405" i="1" s="1"/>
  <c r="S405" i="1" s="1"/>
  <c r="T405" i="1" s="1"/>
  <c r="U405" i="1" s="1"/>
  <c r="N404" i="1"/>
  <c r="P404" i="1" s="1"/>
  <c r="S404" i="1" s="1"/>
  <c r="T404" i="1" s="1"/>
  <c r="U404" i="1" s="1"/>
  <c r="N403" i="1"/>
  <c r="P403" i="1" s="1"/>
  <c r="S403" i="1" s="1"/>
  <c r="T403" i="1" s="1"/>
  <c r="U403" i="1" s="1"/>
  <c r="N402" i="1"/>
  <c r="P402" i="1" s="1"/>
  <c r="S402" i="1" s="1"/>
  <c r="T402" i="1" s="1"/>
  <c r="U402" i="1" s="1"/>
  <c r="N401" i="1"/>
  <c r="P401" i="1" s="1"/>
  <c r="N400" i="1"/>
  <c r="N389" i="1"/>
  <c r="P389" i="1" s="1"/>
  <c r="S389" i="1" s="1"/>
  <c r="T389" i="1" s="1"/>
  <c r="U389" i="1" s="1"/>
  <c r="N388" i="1"/>
  <c r="P388" i="1" s="1"/>
  <c r="S388" i="1" s="1"/>
  <c r="T388" i="1" s="1"/>
  <c r="U388" i="1" s="1"/>
  <c r="N387" i="1"/>
  <c r="P387" i="1" s="1"/>
  <c r="S387" i="1" s="1"/>
  <c r="T387" i="1" s="1"/>
  <c r="U387" i="1" s="1"/>
  <c r="N386" i="1"/>
  <c r="P386" i="1" s="1"/>
  <c r="N385" i="1"/>
  <c r="N368" i="1"/>
  <c r="T351" i="1"/>
  <c r="U351" i="1" s="1"/>
  <c r="N350" i="1"/>
  <c r="P350" i="1" s="1"/>
  <c r="S350" i="1" s="1"/>
  <c r="T350" i="1" s="1"/>
  <c r="U350" i="1" s="1"/>
  <c r="N349" i="1"/>
  <c r="P349" i="1" s="1"/>
  <c r="S349" i="1" s="1"/>
  <c r="T349" i="1" s="1"/>
  <c r="U349" i="1" s="1"/>
  <c r="N348" i="1"/>
  <c r="P348" i="1" s="1"/>
  <c r="S348" i="1" s="1"/>
  <c r="T348" i="1" s="1"/>
  <c r="U348" i="1" s="1"/>
  <c r="N347" i="1"/>
  <c r="P347" i="1" s="1"/>
  <c r="N346" i="1"/>
  <c r="N333" i="1"/>
  <c r="P333" i="1" s="1"/>
  <c r="S333" i="1" s="1"/>
  <c r="T333" i="1" s="1"/>
  <c r="U333" i="1" s="1"/>
  <c r="N332" i="1"/>
  <c r="N316" i="1"/>
  <c r="P316" i="1" s="1"/>
  <c r="N315" i="1"/>
  <c r="N314" i="1"/>
  <c r="P314" i="1" s="1"/>
  <c r="S314" i="1" s="1"/>
  <c r="T314" i="1" s="1"/>
  <c r="U314" i="1" s="1"/>
  <c r="N313" i="1"/>
  <c r="P313" i="1" s="1"/>
  <c r="S313" i="1" s="1"/>
  <c r="T313" i="1" s="1"/>
  <c r="U313" i="1" s="1"/>
  <c r="N309" i="1"/>
  <c r="P309" i="1" s="1"/>
  <c r="S309" i="1" s="1"/>
  <c r="T309" i="1" s="1"/>
  <c r="U309" i="1" s="1"/>
  <c r="N300" i="1"/>
  <c r="P300" i="1" s="1"/>
  <c r="S300" i="1" s="1"/>
  <c r="T300" i="1" s="1"/>
  <c r="U300" i="1" s="1"/>
  <c r="N299" i="1"/>
  <c r="P299" i="1" s="1"/>
  <c r="S299" i="1" s="1"/>
  <c r="T299" i="1" s="1"/>
  <c r="U299" i="1" s="1"/>
  <c r="N298" i="1"/>
  <c r="P298" i="1" s="1"/>
  <c r="S298" i="1" s="1"/>
  <c r="T298" i="1" s="1"/>
  <c r="U298" i="1" s="1"/>
  <c r="N297" i="1"/>
  <c r="P297" i="1" s="1"/>
  <c r="S297" i="1" s="1"/>
  <c r="T297" i="1" s="1"/>
  <c r="U297" i="1" s="1"/>
  <c r="N296" i="1"/>
  <c r="P296" i="1" s="1"/>
  <c r="S296" i="1" s="1"/>
  <c r="T296" i="1" s="1"/>
  <c r="U296" i="1" s="1"/>
  <c r="N294" i="1"/>
  <c r="P294" i="1" s="1"/>
  <c r="S294" i="1" s="1"/>
  <c r="T294" i="1" s="1"/>
  <c r="U294" i="1" s="1"/>
  <c r="N293" i="1"/>
  <c r="P293" i="1" s="1"/>
  <c r="S293" i="1" s="1"/>
  <c r="T293" i="1" s="1"/>
  <c r="U293" i="1" s="1"/>
  <c r="N291" i="1"/>
  <c r="P291" i="1" s="1"/>
  <c r="S291" i="1" s="1"/>
  <c r="T291" i="1" s="1"/>
  <c r="U291" i="1" s="1"/>
  <c r="N288" i="1"/>
  <c r="P288" i="1" s="1"/>
  <c r="S288" i="1" s="1"/>
  <c r="T288" i="1" s="1"/>
  <c r="U288" i="1" s="1"/>
  <c r="N287" i="1"/>
  <c r="P287" i="1" s="1"/>
  <c r="S287" i="1" s="1"/>
  <c r="T287" i="1" s="1"/>
  <c r="U287" i="1" s="1"/>
  <c r="N286" i="1"/>
  <c r="P286" i="1" s="1"/>
  <c r="N285" i="1"/>
  <c r="N284" i="1"/>
  <c r="P284" i="1" s="1"/>
  <c r="S284" i="1" s="1"/>
  <c r="T284" i="1" s="1"/>
  <c r="U284" i="1" s="1"/>
  <c r="N280" i="1"/>
  <c r="P280" i="1" s="1"/>
  <c r="S280" i="1" s="1"/>
  <c r="T280" i="1" s="1"/>
  <c r="U280" i="1" s="1"/>
  <c r="N279" i="1"/>
  <c r="P279" i="1" s="1"/>
  <c r="S279" i="1" s="1"/>
  <c r="T279" i="1" s="1"/>
  <c r="U279" i="1" s="1"/>
  <c r="N278" i="1"/>
  <c r="P278" i="1" s="1"/>
  <c r="S278" i="1" s="1"/>
  <c r="T278" i="1" s="1"/>
  <c r="U278" i="1" s="1"/>
  <c r="N277" i="1"/>
  <c r="P277" i="1" s="1"/>
  <c r="S277" i="1" s="1"/>
  <c r="T277" i="1" s="1"/>
  <c r="U277" i="1" s="1"/>
  <c r="N276" i="1"/>
  <c r="P276" i="1" s="1"/>
  <c r="S276" i="1" s="1"/>
  <c r="T276" i="1" s="1"/>
  <c r="U276" i="1" s="1"/>
  <c r="N275" i="1"/>
  <c r="P275" i="1" s="1"/>
  <c r="S275" i="1" s="1"/>
  <c r="T275" i="1" s="1"/>
  <c r="U275" i="1" s="1"/>
  <c r="N274" i="1"/>
  <c r="P274" i="1" s="1"/>
  <c r="S274" i="1" s="1"/>
  <c r="T274" i="1" s="1"/>
  <c r="U274" i="1" s="1"/>
  <c r="N272" i="1"/>
  <c r="P272" i="1" s="1"/>
  <c r="S272" i="1" s="1"/>
  <c r="T272" i="1" s="1"/>
  <c r="U272" i="1" s="1"/>
  <c r="N265" i="1"/>
  <c r="P265" i="1" s="1"/>
  <c r="S265" i="1" s="1"/>
  <c r="T265" i="1" s="1"/>
  <c r="U265" i="1" s="1"/>
  <c r="N264" i="1"/>
  <c r="P264" i="1" s="1"/>
  <c r="S264" i="1" s="1"/>
  <c r="T264" i="1" s="1"/>
  <c r="U264" i="1" s="1"/>
  <c r="N263" i="1"/>
  <c r="P263" i="1" s="1"/>
  <c r="S263" i="1" s="1"/>
  <c r="T263" i="1" s="1"/>
  <c r="U263" i="1" s="1"/>
  <c r="N262" i="1"/>
  <c r="P262" i="1" s="1"/>
  <c r="S262" i="1" s="1"/>
  <c r="T262" i="1" s="1"/>
  <c r="U262" i="1" s="1"/>
  <c r="N261" i="1"/>
  <c r="P261" i="1" s="1"/>
  <c r="S261" i="1" s="1"/>
  <c r="T261" i="1" s="1"/>
  <c r="U261" i="1" s="1"/>
  <c r="N260" i="1"/>
  <c r="P260" i="1" s="1"/>
  <c r="S260" i="1" s="1"/>
  <c r="T260" i="1" s="1"/>
  <c r="U260" i="1" s="1"/>
  <c r="N259" i="1"/>
  <c r="P259" i="1" s="1"/>
  <c r="S259" i="1" s="1"/>
  <c r="T259" i="1" s="1"/>
  <c r="U259" i="1" s="1"/>
  <c r="N258" i="1"/>
  <c r="P258" i="1" s="1"/>
  <c r="S258" i="1" s="1"/>
  <c r="T258" i="1" s="1"/>
  <c r="U258" i="1" s="1"/>
  <c r="N257" i="1"/>
  <c r="P257" i="1" s="1"/>
  <c r="S257" i="1" s="1"/>
  <c r="T257" i="1" s="1"/>
  <c r="U257" i="1" s="1"/>
  <c r="N256" i="1"/>
  <c r="P256" i="1" s="1"/>
  <c r="S256" i="1" s="1"/>
  <c r="T256" i="1" s="1"/>
  <c r="U256" i="1" s="1"/>
  <c r="N255" i="1"/>
  <c r="P255" i="1" s="1"/>
  <c r="S255" i="1" s="1"/>
  <c r="T255" i="1" s="1"/>
  <c r="U255" i="1" s="1"/>
  <c r="N252" i="1"/>
  <c r="P252" i="1" s="1"/>
  <c r="S252" i="1" s="1"/>
  <c r="T252" i="1" s="1"/>
  <c r="U252" i="1" s="1"/>
  <c r="N251" i="1"/>
  <c r="P251" i="1" s="1"/>
  <c r="S251" i="1" s="1"/>
  <c r="T251" i="1" s="1"/>
  <c r="U251" i="1" s="1"/>
  <c r="N250" i="1"/>
  <c r="P250" i="1" s="1"/>
  <c r="S250" i="1" s="1"/>
  <c r="T250" i="1" s="1"/>
  <c r="U250" i="1" s="1"/>
  <c r="N249" i="1"/>
  <c r="P249" i="1" s="1"/>
  <c r="S249" i="1" s="1"/>
  <c r="T249" i="1" s="1"/>
  <c r="U249" i="1" s="1"/>
  <c r="N248" i="1"/>
  <c r="P248" i="1" s="1"/>
  <c r="S248" i="1" s="1"/>
  <c r="T248" i="1" s="1"/>
  <c r="U248" i="1" s="1"/>
  <c r="N247" i="1"/>
  <c r="P247" i="1" s="1"/>
  <c r="S247" i="1" s="1"/>
  <c r="T247" i="1" s="1"/>
  <c r="U247" i="1" s="1"/>
  <c r="N246" i="1"/>
  <c r="P246" i="1" s="1"/>
  <c r="S246" i="1" s="1"/>
  <c r="T246" i="1" s="1"/>
  <c r="U246" i="1" s="1"/>
  <c r="N245" i="1"/>
  <c r="P245" i="1" s="1"/>
  <c r="S245" i="1" s="1"/>
  <c r="T245" i="1" s="1"/>
  <c r="U245" i="1" s="1"/>
  <c r="N244" i="1"/>
  <c r="P244" i="1" s="1"/>
  <c r="S244" i="1" s="1"/>
  <c r="T244" i="1" s="1"/>
  <c r="U244" i="1" s="1"/>
  <c r="N243" i="1"/>
  <c r="P243" i="1" s="1"/>
  <c r="S243" i="1" s="1"/>
  <c r="T243" i="1" s="1"/>
  <c r="U243" i="1" s="1"/>
  <c r="N242" i="1"/>
  <c r="P242" i="1" s="1"/>
  <c r="S242" i="1" s="1"/>
  <c r="T242" i="1" s="1"/>
  <c r="U242" i="1" s="1"/>
  <c r="N241" i="1"/>
  <c r="P241" i="1" s="1"/>
  <c r="S241" i="1" s="1"/>
  <c r="T241" i="1" s="1"/>
  <c r="U241" i="1" s="1"/>
  <c r="N240" i="1"/>
  <c r="P240" i="1" s="1"/>
  <c r="S240" i="1" s="1"/>
  <c r="T240" i="1" s="1"/>
  <c r="U240" i="1" s="1"/>
  <c r="N239" i="1"/>
  <c r="P239" i="1" s="1"/>
  <c r="S239" i="1" s="1"/>
  <c r="T239" i="1" s="1"/>
  <c r="U239" i="1" s="1"/>
  <c r="N227" i="1"/>
  <c r="P227" i="1" s="1"/>
  <c r="S227" i="1" s="1"/>
  <c r="T227" i="1" s="1"/>
  <c r="U227" i="1" s="1"/>
  <c r="N225" i="1"/>
  <c r="P225" i="1" s="1"/>
  <c r="S225" i="1" s="1"/>
  <c r="T225" i="1" s="1"/>
  <c r="U225" i="1" s="1"/>
  <c r="N224" i="1"/>
  <c r="P224" i="1" s="1"/>
  <c r="S224" i="1" s="1"/>
  <c r="T224" i="1" s="1"/>
  <c r="U224" i="1" s="1"/>
  <c r="N223" i="1"/>
  <c r="P223" i="1" s="1"/>
  <c r="S223" i="1" s="1"/>
  <c r="T223" i="1" s="1"/>
  <c r="U223" i="1" s="1"/>
  <c r="N222" i="1"/>
  <c r="P222" i="1" s="1"/>
  <c r="S222" i="1" s="1"/>
  <c r="T222" i="1" s="1"/>
  <c r="U222" i="1" s="1"/>
  <c r="N217" i="1"/>
  <c r="P217" i="1" s="1"/>
  <c r="S217" i="1" s="1"/>
  <c r="T217" i="1" s="1"/>
  <c r="U217" i="1" s="1"/>
  <c r="N215" i="1"/>
  <c r="P215" i="1" s="1"/>
  <c r="S215" i="1" s="1"/>
  <c r="T215" i="1" s="1"/>
  <c r="U215" i="1" s="1"/>
  <c r="N213" i="1"/>
  <c r="P213" i="1" s="1"/>
  <c r="N212" i="1"/>
  <c r="N211" i="1"/>
  <c r="P211" i="1" s="1"/>
  <c r="S211" i="1" s="1"/>
  <c r="T211" i="1" s="1"/>
  <c r="U211" i="1" s="1"/>
  <c r="N209" i="1"/>
  <c r="P209" i="1" s="1"/>
  <c r="S209" i="1" s="1"/>
  <c r="T209" i="1" s="1"/>
  <c r="U209" i="1" s="1"/>
  <c r="N208" i="1"/>
  <c r="P208" i="1" s="1"/>
  <c r="S208" i="1" s="1"/>
  <c r="T208" i="1" s="1"/>
  <c r="U208" i="1" s="1"/>
  <c r="N207" i="1"/>
  <c r="P207" i="1" s="1"/>
  <c r="S207" i="1" s="1"/>
  <c r="T207" i="1" s="1"/>
  <c r="U207" i="1" s="1"/>
  <c r="N206" i="1"/>
  <c r="P206" i="1" s="1"/>
  <c r="S206" i="1" s="1"/>
  <c r="T206" i="1" s="1"/>
  <c r="U206" i="1" s="1"/>
  <c r="N205" i="1"/>
  <c r="P205" i="1" s="1"/>
  <c r="S205" i="1" s="1"/>
  <c r="T205" i="1" s="1"/>
  <c r="U205" i="1" s="1"/>
  <c r="N204" i="1"/>
  <c r="P204" i="1" s="1"/>
  <c r="N203" i="1"/>
  <c r="P203" i="1" s="1"/>
  <c r="S203" i="1" s="1"/>
  <c r="T203" i="1" s="1"/>
  <c r="U203" i="1" s="1"/>
  <c r="N202" i="1"/>
  <c r="P202" i="1" s="1"/>
  <c r="S202" i="1" s="1"/>
  <c r="T202" i="1" s="1"/>
  <c r="U202" i="1" s="1"/>
  <c r="N201" i="1"/>
  <c r="P201" i="1" s="1"/>
  <c r="S201" i="1" s="1"/>
  <c r="T201" i="1" s="1"/>
  <c r="U201" i="1" s="1"/>
  <c r="N200" i="1"/>
  <c r="P200" i="1" s="1"/>
  <c r="S200" i="1" s="1"/>
  <c r="T200" i="1" s="1"/>
  <c r="U200" i="1" s="1"/>
  <c r="N199" i="1"/>
  <c r="P199" i="1" s="1"/>
  <c r="S199" i="1" s="1"/>
  <c r="T199" i="1" s="1"/>
  <c r="U199" i="1" s="1"/>
  <c r="N198" i="1"/>
  <c r="P198" i="1" s="1"/>
  <c r="S198" i="1" s="1"/>
  <c r="T198" i="1" s="1"/>
  <c r="U198" i="1" s="1"/>
  <c r="N197" i="1"/>
  <c r="P197" i="1" s="1"/>
  <c r="S197" i="1" s="1"/>
  <c r="T197" i="1" s="1"/>
  <c r="U197" i="1" s="1"/>
  <c r="N196" i="1"/>
  <c r="P196" i="1" s="1"/>
  <c r="S196" i="1" s="1"/>
  <c r="T196" i="1" s="1"/>
  <c r="U196" i="1" s="1"/>
  <c r="N195" i="1"/>
  <c r="P195" i="1" s="1"/>
  <c r="S195" i="1" s="1"/>
  <c r="T195" i="1" s="1"/>
  <c r="U195" i="1" s="1"/>
  <c r="N194" i="1"/>
  <c r="P194" i="1" s="1"/>
  <c r="S194" i="1" s="1"/>
  <c r="T194" i="1" s="1"/>
  <c r="U194" i="1" s="1"/>
  <c r="N193" i="1"/>
  <c r="P193" i="1" s="1"/>
  <c r="S193" i="1" s="1"/>
  <c r="T193" i="1" s="1"/>
  <c r="U193" i="1" s="1"/>
  <c r="N192" i="1"/>
  <c r="P192" i="1" s="1"/>
  <c r="S192" i="1" s="1"/>
  <c r="T192" i="1" s="1"/>
  <c r="U192" i="1" s="1"/>
  <c r="N191" i="1"/>
  <c r="P191" i="1" s="1"/>
  <c r="S191" i="1" s="1"/>
  <c r="T191" i="1" s="1"/>
  <c r="U191" i="1" s="1"/>
  <c r="N190" i="1"/>
  <c r="P190" i="1" s="1"/>
  <c r="S190" i="1" s="1"/>
  <c r="T190" i="1" s="1"/>
  <c r="U190" i="1" s="1"/>
  <c r="N189" i="1"/>
  <c r="P189" i="1" s="1"/>
  <c r="S189" i="1" s="1"/>
  <c r="T189" i="1" s="1"/>
  <c r="U189" i="1" s="1"/>
  <c r="N188" i="1"/>
  <c r="P188" i="1" s="1"/>
  <c r="S188" i="1" s="1"/>
  <c r="T188" i="1" s="1"/>
  <c r="U188" i="1" s="1"/>
  <c r="N187" i="1"/>
  <c r="P187" i="1" s="1"/>
  <c r="S187" i="1" s="1"/>
  <c r="T187" i="1" s="1"/>
  <c r="U187" i="1" s="1"/>
  <c r="N185" i="1"/>
  <c r="N184" i="1"/>
  <c r="P184" i="1" s="1"/>
  <c r="S184" i="1" s="1"/>
  <c r="T184" i="1" s="1"/>
  <c r="U184" i="1" s="1"/>
  <c r="N183" i="1"/>
  <c r="P183" i="1" s="1"/>
  <c r="S183" i="1" s="1"/>
  <c r="T183" i="1" s="1"/>
  <c r="U183" i="1" s="1"/>
  <c r="N182" i="1"/>
  <c r="P182" i="1" s="1"/>
  <c r="S182" i="1" s="1"/>
  <c r="T182" i="1" s="1"/>
  <c r="U182" i="1" s="1"/>
  <c r="N181" i="1"/>
  <c r="P181" i="1" s="1"/>
  <c r="S181" i="1" s="1"/>
  <c r="T181" i="1" s="1"/>
  <c r="U181" i="1" s="1"/>
  <c r="N180" i="1"/>
  <c r="P180" i="1" s="1"/>
  <c r="S180" i="1" s="1"/>
  <c r="T180" i="1" s="1"/>
  <c r="U180" i="1" s="1"/>
  <c r="N179" i="1"/>
  <c r="P179" i="1" s="1"/>
  <c r="S179" i="1" s="1"/>
  <c r="T179" i="1" s="1"/>
  <c r="U179" i="1" s="1"/>
  <c r="N178" i="1"/>
  <c r="P178" i="1" s="1"/>
  <c r="S178" i="1" s="1"/>
  <c r="T178" i="1" s="1"/>
  <c r="U178" i="1" s="1"/>
  <c r="N177" i="1"/>
  <c r="P177" i="1" s="1"/>
  <c r="S177" i="1" s="1"/>
  <c r="T177" i="1" s="1"/>
  <c r="U177" i="1" s="1"/>
  <c r="N176" i="1"/>
  <c r="P176" i="1" s="1"/>
  <c r="S176" i="1" s="1"/>
  <c r="T176" i="1" s="1"/>
  <c r="U176" i="1" s="1"/>
  <c r="N175" i="1"/>
  <c r="P175" i="1" s="1"/>
  <c r="S175" i="1" s="1"/>
  <c r="T175" i="1" s="1"/>
  <c r="U175" i="1" s="1"/>
  <c r="N174" i="1"/>
  <c r="P174" i="1" s="1"/>
  <c r="S174" i="1" s="1"/>
  <c r="T174" i="1" s="1"/>
  <c r="U174" i="1" s="1"/>
  <c r="N173" i="1"/>
  <c r="P173" i="1" s="1"/>
  <c r="S173" i="1" s="1"/>
  <c r="T173" i="1" s="1"/>
  <c r="U173" i="1" s="1"/>
  <c r="N172" i="1"/>
  <c r="P172" i="1" s="1"/>
  <c r="S172" i="1" s="1"/>
  <c r="T172" i="1" s="1"/>
  <c r="U172" i="1" s="1"/>
  <c r="N171" i="1"/>
  <c r="P171" i="1" s="1"/>
  <c r="S171" i="1" s="1"/>
  <c r="T171" i="1" s="1"/>
  <c r="U171" i="1" s="1"/>
  <c r="N170" i="1"/>
  <c r="P170" i="1" s="1"/>
  <c r="S170" i="1" s="1"/>
  <c r="T170" i="1" s="1"/>
  <c r="U170" i="1" s="1"/>
  <c r="N169" i="1"/>
  <c r="P169" i="1" s="1"/>
  <c r="N168" i="1"/>
  <c r="N167" i="1"/>
  <c r="P167" i="1" s="1"/>
  <c r="S167" i="1" s="1"/>
  <c r="T167" i="1" s="1"/>
  <c r="U167" i="1" s="1"/>
  <c r="N166" i="1"/>
  <c r="P166" i="1" s="1"/>
  <c r="S166" i="1" s="1"/>
  <c r="T166" i="1" s="1"/>
  <c r="U166" i="1" s="1"/>
  <c r="N165" i="1"/>
  <c r="P165" i="1" s="1"/>
  <c r="S165" i="1" s="1"/>
  <c r="T165" i="1" s="1"/>
  <c r="U165" i="1" s="1"/>
  <c r="N164" i="1"/>
  <c r="P164" i="1" s="1"/>
  <c r="S164" i="1" s="1"/>
  <c r="T164" i="1" s="1"/>
  <c r="U164" i="1" s="1"/>
  <c r="N163" i="1"/>
  <c r="P163" i="1" s="1"/>
  <c r="S163" i="1" s="1"/>
  <c r="T163" i="1" s="1"/>
  <c r="U163" i="1" s="1"/>
  <c r="N162" i="1"/>
  <c r="P162" i="1" s="1"/>
  <c r="S162" i="1" s="1"/>
  <c r="T162" i="1" s="1"/>
  <c r="U162" i="1" s="1"/>
  <c r="N161" i="1"/>
  <c r="P161" i="1" s="1"/>
  <c r="S161" i="1" s="1"/>
  <c r="T161" i="1" s="1"/>
  <c r="U161" i="1" s="1"/>
  <c r="N160" i="1"/>
  <c r="P160" i="1" s="1"/>
  <c r="S160" i="1" s="1"/>
  <c r="T160" i="1" s="1"/>
  <c r="U160" i="1" s="1"/>
  <c r="N159" i="1"/>
  <c r="P159" i="1" s="1"/>
  <c r="S159" i="1" s="1"/>
  <c r="T159" i="1" s="1"/>
  <c r="U159" i="1" s="1"/>
  <c r="N158" i="1"/>
  <c r="P158" i="1" s="1"/>
  <c r="S158" i="1" s="1"/>
  <c r="T158" i="1" s="1"/>
  <c r="U158" i="1" s="1"/>
  <c r="N157" i="1"/>
  <c r="P157" i="1" s="1"/>
  <c r="S157" i="1" s="1"/>
  <c r="T157" i="1" s="1"/>
  <c r="U157" i="1" s="1"/>
  <c r="N156" i="1"/>
  <c r="P156" i="1" s="1"/>
  <c r="S156" i="1" s="1"/>
  <c r="T156" i="1" s="1"/>
  <c r="U156" i="1" s="1"/>
  <c r="N155" i="1"/>
  <c r="P155" i="1" s="1"/>
  <c r="S155" i="1" s="1"/>
  <c r="T155" i="1" s="1"/>
  <c r="U155" i="1" s="1"/>
  <c r="N154" i="1"/>
  <c r="P154" i="1" s="1"/>
  <c r="S154" i="1" s="1"/>
  <c r="T154" i="1" s="1"/>
  <c r="U154" i="1" s="1"/>
  <c r="N153" i="1"/>
  <c r="P153" i="1" s="1"/>
  <c r="S153" i="1" s="1"/>
  <c r="T153" i="1" s="1"/>
  <c r="U153" i="1" s="1"/>
  <c r="N152" i="1"/>
  <c r="P152" i="1" s="1"/>
  <c r="S152" i="1" s="1"/>
  <c r="T152" i="1" s="1"/>
  <c r="U152" i="1" s="1"/>
  <c r="N151" i="1"/>
  <c r="P151" i="1" s="1"/>
  <c r="S151" i="1" s="1"/>
  <c r="T151" i="1" s="1"/>
  <c r="U151" i="1" s="1"/>
  <c r="N150" i="1"/>
  <c r="P150" i="1" s="1"/>
  <c r="S150" i="1" s="1"/>
  <c r="T150" i="1" s="1"/>
  <c r="U150" i="1" s="1"/>
  <c r="N149" i="1"/>
  <c r="P149" i="1" s="1"/>
  <c r="S149" i="1" s="1"/>
  <c r="T149" i="1" s="1"/>
  <c r="U149" i="1" s="1"/>
  <c r="N148" i="1"/>
  <c r="P148" i="1" s="1"/>
  <c r="N147" i="1"/>
  <c r="N146" i="1"/>
  <c r="P146" i="1" s="1"/>
  <c r="S146" i="1" s="1"/>
  <c r="T146" i="1" s="1"/>
  <c r="U146" i="1" s="1"/>
  <c r="N145" i="1"/>
  <c r="P145" i="1" s="1"/>
  <c r="S145" i="1" s="1"/>
  <c r="T145" i="1" s="1"/>
  <c r="U145" i="1" s="1"/>
  <c r="N144" i="1"/>
  <c r="P144" i="1" s="1"/>
  <c r="N143" i="1"/>
  <c r="P143" i="1" s="1"/>
  <c r="S143" i="1" s="1"/>
  <c r="T143" i="1" s="1"/>
  <c r="U143" i="1" s="1"/>
  <c r="N142" i="1"/>
  <c r="P142" i="1" s="1"/>
  <c r="S142" i="1" s="1"/>
  <c r="T142" i="1" s="1"/>
  <c r="U142" i="1" s="1"/>
  <c r="N141" i="1"/>
  <c r="P141" i="1" s="1"/>
  <c r="S141" i="1" s="1"/>
  <c r="T141" i="1" s="1"/>
  <c r="U141" i="1" s="1"/>
  <c r="N140" i="1"/>
  <c r="P140" i="1" s="1"/>
  <c r="S140" i="1" s="1"/>
  <c r="T140" i="1" s="1"/>
  <c r="U140" i="1" s="1"/>
  <c r="N139" i="1"/>
  <c r="P139" i="1" s="1"/>
  <c r="N138" i="1"/>
  <c r="P138" i="1" s="1"/>
  <c r="N137" i="1"/>
  <c r="P137" i="1" s="1"/>
  <c r="S137" i="1" s="1"/>
  <c r="T137" i="1" s="1"/>
  <c r="U137" i="1" s="1"/>
  <c r="N136" i="1"/>
  <c r="P136" i="1" s="1"/>
  <c r="S136" i="1" s="1"/>
  <c r="T136" i="1" s="1"/>
  <c r="U136" i="1" s="1"/>
  <c r="N135" i="1"/>
  <c r="P135" i="1" s="1"/>
  <c r="S135" i="1" s="1"/>
  <c r="T135" i="1" s="1"/>
  <c r="U135" i="1" s="1"/>
  <c r="N134" i="1"/>
  <c r="P134" i="1" s="1"/>
  <c r="S134" i="1" s="1"/>
  <c r="T134" i="1" s="1"/>
  <c r="U134" i="1" s="1"/>
  <c r="N133" i="1"/>
  <c r="P133" i="1" s="1"/>
  <c r="S133" i="1" s="1"/>
  <c r="T133" i="1" s="1"/>
  <c r="U133" i="1" s="1"/>
  <c r="N132" i="1"/>
  <c r="P132" i="1" s="1"/>
  <c r="S132" i="1" s="1"/>
  <c r="T132" i="1" s="1"/>
  <c r="U132" i="1" s="1"/>
  <c r="N131" i="1"/>
  <c r="P131" i="1" s="1"/>
  <c r="S131" i="1" s="1"/>
  <c r="T131" i="1" s="1"/>
  <c r="U131" i="1" s="1"/>
  <c r="N130" i="1"/>
  <c r="P130" i="1" s="1"/>
  <c r="S130" i="1" s="1"/>
  <c r="T130" i="1" s="1"/>
  <c r="U130" i="1" s="1"/>
  <c r="N129" i="1"/>
  <c r="P129" i="1" s="1"/>
  <c r="S129" i="1" s="1"/>
  <c r="T129" i="1" s="1"/>
  <c r="U129" i="1" s="1"/>
  <c r="N128" i="1"/>
  <c r="P128" i="1" s="1"/>
  <c r="S128" i="1" s="1"/>
  <c r="T128" i="1" s="1"/>
  <c r="U128" i="1" s="1"/>
  <c r="N127" i="1"/>
  <c r="P127" i="1" s="1"/>
  <c r="S127" i="1" s="1"/>
  <c r="T127" i="1" s="1"/>
  <c r="U127" i="1" s="1"/>
  <c r="N126" i="1"/>
  <c r="P126" i="1" s="1"/>
  <c r="S126" i="1" s="1"/>
  <c r="T126" i="1" s="1"/>
  <c r="U126" i="1" s="1"/>
  <c r="N125" i="1"/>
  <c r="P125" i="1" s="1"/>
  <c r="S125" i="1" s="1"/>
  <c r="T125" i="1" s="1"/>
  <c r="U125" i="1" s="1"/>
  <c r="N124" i="1"/>
  <c r="P124" i="1" s="1"/>
  <c r="S124" i="1" s="1"/>
  <c r="T124" i="1" s="1"/>
  <c r="U124" i="1" s="1"/>
  <c r="N123" i="1"/>
  <c r="P123" i="1" s="1"/>
  <c r="S123" i="1" s="1"/>
  <c r="T123" i="1" s="1"/>
  <c r="U123" i="1" s="1"/>
  <c r="N122" i="1"/>
  <c r="P122" i="1" s="1"/>
  <c r="S122" i="1" s="1"/>
  <c r="T122" i="1" s="1"/>
  <c r="U122" i="1" s="1"/>
  <c r="N121" i="1"/>
  <c r="P121" i="1" s="1"/>
  <c r="S121" i="1" s="1"/>
  <c r="T121" i="1" s="1"/>
  <c r="U121" i="1" s="1"/>
  <c r="N120" i="1"/>
  <c r="P120" i="1" s="1"/>
  <c r="S120" i="1" s="1"/>
  <c r="T120" i="1" s="1"/>
  <c r="U120" i="1" s="1"/>
  <c r="N119" i="1"/>
  <c r="P119" i="1" s="1"/>
  <c r="S119" i="1" s="1"/>
  <c r="T119" i="1" s="1"/>
  <c r="U119" i="1" s="1"/>
  <c r="N118" i="1"/>
  <c r="P118" i="1" s="1"/>
  <c r="N116" i="1"/>
  <c r="N115" i="1"/>
  <c r="P115" i="1" s="1"/>
  <c r="S115" i="1" s="1"/>
  <c r="T115" i="1" s="1"/>
  <c r="U115" i="1" s="1"/>
  <c r="N114" i="1"/>
  <c r="P114" i="1" s="1"/>
  <c r="N113" i="1"/>
  <c r="P113" i="1" s="1"/>
  <c r="N112" i="1"/>
  <c r="P112" i="1" s="1"/>
  <c r="N111" i="1"/>
  <c r="P111" i="1" s="1"/>
  <c r="N110" i="1"/>
  <c r="P110" i="1" s="1"/>
  <c r="N109" i="1"/>
  <c r="P109" i="1" s="1"/>
  <c r="N108" i="1"/>
  <c r="P108" i="1" s="1"/>
  <c r="N107" i="1"/>
  <c r="P107" i="1" s="1"/>
  <c r="N106" i="1"/>
  <c r="P106" i="1" s="1"/>
  <c r="P105" i="1"/>
  <c r="N104" i="1"/>
  <c r="P104" i="1" s="1"/>
  <c r="N103" i="1"/>
  <c r="P103" i="1" s="1"/>
  <c r="N102" i="1"/>
  <c r="P102" i="1" s="1"/>
  <c r="N101" i="1"/>
  <c r="P101" i="1" s="1"/>
  <c r="N100" i="1"/>
  <c r="P100" i="1" s="1"/>
  <c r="N99" i="1"/>
  <c r="P99" i="1" s="1"/>
  <c r="N98" i="1"/>
  <c r="P98" i="1" s="1"/>
  <c r="N97" i="1"/>
  <c r="P97" i="1" s="1"/>
  <c r="N96" i="1"/>
  <c r="P96" i="1" s="1"/>
  <c r="N95" i="1"/>
  <c r="P95" i="1" s="1"/>
  <c r="N94" i="1"/>
  <c r="P94" i="1" s="1"/>
  <c r="N93" i="1"/>
  <c r="P93" i="1" s="1"/>
  <c r="N92" i="1"/>
  <c r="P92" i="1" s="1"/>
  <c r="N91" i="1"/>
  <c r="P91" i="1" s="1"/>
  <c r="N90" i="1"/>
  <c r="N89" i="1"/>
  <c r="P89" i="1" s="1"/>
  <c r="N88" i="1"/>
  <c r="P88" i="1" s="1"/>
  <c r="Q88" i="1" s="1"/>
  <c r="R88" i="1" s="1"/>
  <c r="W88" i="1" s="1"/>
  <c r="N87" i="1"/>
  <c r="P87" i="1" s="1"/>
  <c r="N86" i="1"/>
  <c r="P86" i="1" s="1"/>
  <c r="N85" i="1"/>
  <c r="P85" i="1" s="1"/>
  <c r="N84" i="1"/>
  <c r="P84" i="1" s="1"/>
  <c r="N83" i="1"/>
  <c r="P83" i="1" s="1"/>
  <c r="N82" i="1"/>
  <c r="P82" i="1" s="1"/>
  <c r="N81" i="1"/>
  <c r="P81" i="1" s="1"/>
  <c r="N80" i="1"/>
  <c r="P80" i="1" s="1"/>
  <c r="N79" i="1"/>
  <c r="P79" i="1" s="1"/>
  <c r="N78" i="1"/>
  <c r="P78" i="1" s="1"/>
  <c r="N77" i="1"/>
  <c r="P77" i="1" s="1"/>
  <c r="N76" i="1"/>
  <c r="P76" i="1" s="1"/>
  <c r="N75" i="1"/>
  <c r="P75" i="1" s="1"/>
  <c r="N73" i="1"/>
  <c r="P73" i="1" s="1"/>
  <c r="N72" i="1"/>
  <c r="P72" i="1" s="1"/>
  <c r="N71" i="1"/>
  <c r="P71" i="1" s="1"/>
  <c r="N70" i="1"/>
  <c r="P70" i="1" s="1"/>
  <c r="N69" i="1"/>
  <c r="P69" i="1" s="1"/>
  <c r="N68" i="1"/>
  <c r="P68" i="1" s="1"/>
  <c r="N67" i="1"/>
  <c r="P67" i="1" s="1"/>
  <c r="N66" i="1"/>
  <c r="P66" i="1" s="1"/>
  <c r="N65" i="1"/>
  <c r="P65" i="1" s="1"/>
  <c r="N64" i="1"/>
  <c r="P64" i="1" s="1"/>
  <c r="N63" i="1"/>
  <c r="P63" i="1" s="1"/>
  <c r="N62" i="1"/>
  <c r="P62" i="1" s="1"/>
  <c r="N61" i="1"/>
  <c r="P61" i="1" s="1"/>
  <c r="N60" i="1"/>
  <c r="P60" i="1" s="1"/>
  <c r="N59" i="1"/>
  <c r="P59" i="1" s="1"/>
  <c r="N58" i="1"/>
  <c r="P58" i="1" s="1"/>
  <c r="N57" i="1"/>
  <c r="N56" i="1"/>
  <c r="P56" i="1" s="1"/>
  <c r="N55" i="1"/>
  <c r="P55" i="1" s="1"/>
  <c r="N54" i="1"/>
  <c r="P54" i="1" s="1"/>
  <c r="N53" i="1"/>
  <c r="P53" i="1" s="1"/>
  <c r="N52" i="1"/>
  <c r="P52" i="1" s="1"/>
  <c r="N51" i="1"/>
  <c r="P51" i="1" s="1"/>
  <c r="N50" i="1"/>
  <c r="P50" i="1" s="1"/>
  <c r="N49" i="1"/>
  <c r="P49" i="1" s="1"/>
  <c r="N48" i="1"/>
  <c r="P48" i="1" s="1"/>
  <c r="N47" i="1"/>
  <c r="P47" i="1" s="1"/>
  <c r="N46" i="1"/>
  <c r="P46" i="1" s="1"/>
  <c r="N45" i="1"/>
  <c r="P45" i="1" s="1"/>
  <c r="N44" i="1"/>
  <c r="P44" i="1" s="1"/>
  <c r="N43" i="1"/>
  <c r="P43" i="1" s="1"/>
  <c r="N42" i="1"/>
  <c r="P42" i="1" s="1"/>
  <c r="N41" i="1"/>
  <c r="P41" i="1" s="1"/>
  <c r="N40" i="1"/>
  <c r="P40" i="1" s="1"/>
  <c r="N39" i="1"/>
  <c r="P39" i="1" s="1"/>
  <c r="N38" i="1"/>
  <c r="P38" i="1" s="1"/>
  <c r="N37" i="1"/>
  <c r="P37" i="1" s="1"/>
  <c r="N36" i="1"/>
  <c r="P36" i="1" s="1"/>
  <c r="N35" i="1"/>
  <c r="P35" i="1" s="1"/>
  <c r="N34" i="1"/>
  <c r="P34" i="1" s="1"/>
  <c r="N33" i="1"/>
  <c r="P33" i="1" s="1"/>
  <c r="N32" i="1"/>
  <c r="P32" i="1" s="1"/>
  <c r="N31" i="1"/>
  <c r="P31" i="1" s="1"/>
  <c r="N24" i="1"/>
  <c r="P24" i="1" s="1"/>
  <c r="N23" i="1"/>
  <c r="P23" i="1" s="1"/>
  <c r="N22" i="1"/>
  <c r="P22" i="1" s="1"/>
  <c r="N21" i="1"/>
  <c r="P21" i="1" s="1"/>
  <c r="N20" i="1"/>
  <c r="P20" i="1" s="1"/>
  <c r="N19" i="1"/>
  <c r="P19" i="1" s="1"/>
  <c r="N18" i="1"/>
  <c r="P18" i="1" s="1"/>
  <c r="N17" i="1"/>
  <c r="P17" i="1" s="1"/>
  <c r="N16" i="1"/>
  <c r="P16" i="1" s="1"/>
  <c r="N15" i="1"/>
  <c r="N14" i="1"/>
  <c r="P14" i="1" s="1"/>
  <c r="N13" i="1"/>
  <c r="P13" i="1" s="1"/>
  <c r="N12" i="1"/>
  <c r="P12" i="1" s="1"/>
  <c r="N11" i="1"/>
  <c r="P11" i="1" s="1"/>
  <c r="N74" i="1"/>
  <c r="P74" i="1" s="1"/>
  <c r="Q1409" i="1" l="1"/>
  <c r="P1360" i="1"/>
  <c r="S1360" i="1" s="1"/>
  <c r="T1360" i="1" s="1"/>
  <c r="U1360" i="1" s="1"/>
  <c r="R385" i="1"/>
  <c r="W385" i="1" s="1"/>
  <c r="R400" i="1"/>
  <c r="W400" i="1" s="1"/>
  <c r="R346" i="1"/>
  <c r="W346" i="1" s="1"/>
  <c r="R15" i="1"/>
  <c r="W15" i="1" s="1"/>
  <c r="Q15" i="1"/>
  <c r="Q1338" i="1"/>
  <c r="R1338" i="1"/>
  <c r="W1338" i="1" s="1"/>
  <c r="R1290" i="1"/>
  <c r="W1290" i="1" s="1"/>
  <c r="Q1290" i="1"/>
  <c r="R1264" i="1"/>
  <c r="W1264" i="1" s="1"/>
  <c r="Q368" i="1"/>
  <c r="R368" i="1"/>
  <c r="W368" i="1" s="1"/>
  <c r="Q185" i="1"/>
  <c r="R185" i="1"/>
  <c r="W185" i="1" s="1"/>
  <c r="R315" i="1"/>
  <c r="W315" i="1" s="1"/>
  <c r="Q285" i="1"/>
  <c r="R285" i="1"/>
  <c r="W285" i="1" s="1"/>
  <c r="R212" i="1"/>
  <c r="W212" i="1" s="1"/>
  <c r="Q212" i="1"/>
  <c r="R168" i="1"/>
  <c r="W168" i="1" s="1"/>
  <c r="Q168" i="1"/>
  <c r="R116" i="1"/>
  <c r="W116" i="1" s="1"/>
  <c r="Q116" i="1"/>
  <c r="R57" i="1"/>
  <c r="W57" i="1" s="1"/>
  <c r="Q57" i="1"/>
  <c r="P57" i="1"/>
  <c r="S286" i="1"/>
  <c r="T286" i="1" s="1"/>
  <c r="U286" i="1" s="1"/>
  <c r="P315" i="1"/>
  <c r="P90" i="1"/>
  <c r="S118" i="1"/>
  <c r="T118" i="1" s="1"/>
  <c r="U118" i="1" s="1"/>
  <c r="P147" i="1"/>
  <c r="P346" i="1"/>
  <c r="S1339" i="1"/>
  <c r="T1339" i="1" s="1"/>
  <c r="U1339" i="1" s="1"/>
  <c r="Q138" i="1"/>
  <c r="S148" i="1"/>
  <c r="T148" i="1" s="1"/>
  <c r="U148" i="1" s="1"/>
  <c r="P168" i="1"/>
  <c r="Q315" i="1"/>
  <c r="Q385" i="1"/>
  <c r="Q400" i="1"/>
  <c r="S169" i="1"/>
  <c r="T169" i="1" s="1"/>
  <c r="U169" i="1" s="1"/>
  <c r="P185" i="1"/>
  <c r="S316" i="1"/>
  <c r="T316" i="1" s="1"/>
  <c r="U316" i="1" s="1"/>
  <c r="S347" i="1"/>
  <c r="T347" i="1" s="1"/>
  <c r="U347" i="1" s="1"/>
  <c r="P368" i="1"/>
  <c r="P385" i="1"/>
  <c r="S386" i="1"/>
  <c r="T386" i="1" s="1"/>
  <c r="U386" i="1" s="1"/>
  <c r="P400" i="1"/>
  <c r="S401" i="1"/>
  <c r="T401" i="1" s="1"/>
  <c r="U401" i="1" s="1"/>
  <c r="P1264" i="1"/>
  <c r="S1265" i="1"/>
  <c r="T1265" i="1" s="1"/>
  <c r="U1265" i="1" s="1"/>
  <c r="P1290" i="1"/>
  <c r="Q346" i="1"/>
  <c r="P116" i="1"/>
  <c r="Q139" i="1"/>
  <c r="R139" i="1" s="1"/>
  <c r="W139" i="1" s="1"/>
  <c r="S213" i="1"/>
  <c r="T213" i="1" s="1"/>
  <c r="U213" i="1" s="1"/>
  <c r="P285" i="1"/>
  <c r="Q1264" i="1"/>
  <c r="P1338" i="1"/>
  <c r="S204" i="1"/>
  <c r="T204" i="1" s="1"/>
  <c r="U204" i="1" s="1"/>
  <c r="P212" i="1"/>
  <c r="Q332" i="1"/>
  <c r="S1338" i="1" l="1"/>
  <c r="R147" i="1"/>
  <c r="W147" i="1" s="1"/>
  <c r="P1409" i="1"/>
  <c r="P1410" i="1" s="1"/>
  <c r="S1384" i="1"/>
  <c r="T1384" i="1" s="1"/>
  <c r="U1384" i="1" s="1"/>
  <c r="S1368" i="1"/>
  <c r="T1368" i="1" s="1"/>
  <c r="U1368" i="1" s="1"/>
  <c r="S1371" i="1"/>
  <c r="T1371" i="1" s="1"/>
  <c r="U1371" i="1" s="1"/>
  <c r="S1382" i="1"/>
  <c r="T1382" i="1" s="1"/>
  <c r="U1382" i="1" s="1"/>
  <c r="S1366" i="1"/>
  <c r="T1366" i="1" s="1"/>
  <c r="U1366" i="1" s="1"/>
  <c r="S1387" i="1"/>
  <c r="T1387" i="1" s="1"/>
  <c r="U1387" i="1" s="1"/>
  <c r="S1369" i="1"/>
  <c r="T1369" i="1" s="1"/>
  <c r="U1369" i="1" s="1"/>
  <c r="S1372" i="1"/>
  <c r="T1372" i="1" s="1"/>
  <c r="U1372" i="1" s="1"/>
  <c r="S1385" i="1"/>
  <c r="T1385" i="1" s="1"/>
  <c r="U1385" i="1" s="1"/>
  <c r="S1367" i="1"/>
  <c r="T1367" i="1" s="1"/>
  <c r="U1367" i="1" s="1"/>
  <c r="S1386" i="1"/>
  <c r="T1386" i="1" s="1"/>
  <c r="U1386" i="1" s="1"/>
  <c r="S1370" i="1"/>
  <c r="T1370" i="1" s="1"/>
  <c r="U1370" i="1" s="1"/>
  <c r="S1383" i="1"/>
  <c r="T1383" i="1" s="1"/>
  <c r="U1383" i="1" s="1"/>
  <c r="R332" i="1"/>
  <c r="W332" i="1" s="1"/>
  <c r="P186" i="1"/>
  <c r="S138" i="1"/>
  <c r="T138" i="1" s="1"/>
  <c r="U138" i="1" s="1"/>
  <c r="S139" i="1"/>
  <c r="T139" i="1" s="1"/>
  <c r="U139" i="1" s="1"/>
  <c r="Q1291" i="1"/>
  <c r="S285" i="1"/>
  <c r="T285" i="1" s="1"/>
  <c r="U285" i="1" s="1"/>
  <c r="S368" i="1"/>
  <c r="T368" i="1" s="1"/>
  <c r="U368" i="1" s="1"/>
  <c r="S346" i="1"/>
  <c r="T346" i="1" s="1"/>
  <c r="U346" i="1" s="1"/>
  <c r="S212" i="1"/>
  <c r="T212" i="1" s="1"/>
  <c r="U212" i="1" s="1"/>
  <c r="S1264" i="1"/>
  <c r="T1264" i="1" s="1"/>
  <c r="U1264" i="1" s="1"/>
  <c r="S168" i="1"/>
  <c r="T168" i="1" s="1"/>
  <c r="U168" i="1" s="1"/>
  <c r="S315" i="1"/>
  <c r="T315" i="1" s="1"/>
  <c r="U315" i="1" s="1"/>
  <c r="S185" i="1"/>
  <c r="T185" i="1" s="1"/>
  <c r="U185" i="1" s="1"/>
  <c r="P332" i="1"/>
  <c r="S332" i="1" s="1"/>
  <c r="T332" i="1" s="1"/>
  <c r="U332" i="1" s="1"/>
  <c r="S400" i="1"/>
  <c r="T400" i="1" s="1"/>
  <c r="U400" i="1" s="1"/>
  <c r="S1290" i="1"/>
  <c r="T1290" i="1" s="1"/>
  <c r="U1290" i="1" s="1"/>
  <c r="S385" i="1"/>
  <c r="T385" i="1" s="1"/>
  <c r="U385" i="1" s="1"/>
  <c r="S116" i="1"/>
  <c r="T116" i="1" s="1"/>
  <c r="U116" i="1" s="1"/>
  <c r="S76" i="1"/>
  <c r="T76" i="1" s="1"/>
  <c r="U76" i="1" s="1"/>
  <c r="S55" i="1"/>
  <c r="U53" i="1"/>
  <c r="S45" i="1"/>
  <c r="T45" i="1" s="1"/>
  <c r="U45" i="1" s="1"/>
  <c r="S18" i="1"/>
  <c r="T18" i="1" s="1"/>
  <c r="U18" i="1" s="1"/>
  <c r="R186" i="1" l="1"/>
  <c r="W186" i="1" s="1"/>
  <c r="R1291" i="1"/>
  <c r="W1291" i="1" s="1"/>
  <c r="R1409" i="1"/>
  <c r="W1409" i="1" s="1"/>
  <c r="S1409" i="1"/>
  <c r="T1409" i="1" s="1"/>
  <c r="U1409" i="1" s="1"/>
  <c r="Q1410" i="1"/>
  <c r="P1291" i="1"/>
  <c r="S1291" i="1" s="1"/>
  <c r="T1291" i="1" s="1"/>
  <c r="U1291" i="1" s="1"/>
  <c r="L1399" i="1"/>
  <c r="L1388" i="1"/>
  <c r="K1387" i="1"/>
  <c r="L1387" i="1" s="1"/>
  <c r="K1386" i="1"/>
  <c r="L1386" i="1" s="1"/>
  <c r="K1385" i="1"/>
  <c r="L1385" i="1" s="1"/>
  <c r="K1384" i="1"/>
  <c r="L1384" i="1" s="1"/>
  <c r="K1383" i="1"/>
  <c r="L1383" i="1" s="1"/>
  <c r="K1382" i="1"/>
  <c r="L1382" i="1" s="1"/>
  <c r="K1381" i="1"/>
  <c r="L1381" i="1" s="1"/>
  <c r="L1380" i="1"/>
  <c r="L1379" i="1"/>
  <c r="L1378" i="1"/>
  <c r="L1377" i="1"/>
  <c r="L1376" i="1"/>
  <c r="L1375" i="1"/>
  <c r="L1374" i="1"/>
  <c r="L1373" i="1"/>
  <c r="L1372" i="1"/>
  <c r="L1371" i="1"/>
  <c r="L1370" i="1"/>
  <c r="L1369" i="1"/>
  <c r="L1368" i="1"/>
  <c r="L1367" i="1"/>
  <c r="L1366" i="1"/>
  <c r="L1365" i="1"/>
  <c r="L1364" i="1"/>
  <c r="L1363" i="1"/>
  <c r="L1362" i="1"/>
  <c r="L1361" i="1"/>
  <c r="L1360" i="1"/>
  <c r="L1359" i="1"/>
  <c r="K1358" i="1"/>
  <c r="L1358" i="1" s="1"/>
  <c r="L1357" i="1"/>
  <c r="L1355" i="1"/>
  <c r="L1353" i="1"/>
  <c r="L1351" i="1"/>
  <c r="L1350" i="1"/>
  <c r="L1342" i="1"/>
  <c r="L1341" i="1"/>
  <c r="T1338" i="1"/>
  <c r="U1338" i="1" s="1"/>
  <c r="L1337" i="1"/>
  <c r="L1336" i="1"/>
  <c r="L1335" i="1"/>
  <c r="L1334" i="1"/>
  <c r="L1333" i="1"/>
  <c r="L1332" i="1"/>
  <c r="L1331" i="1"/>
  <c r="L1330" i="1"/>
  <c r="L1328" i="1"/>
  <c r="L1327" i="1"/>
  <c r="L1323" i="1"/>
  <c r="L1322" i="1"/>
  <c r="L1321" i="1"/>
  <c r="L1320" i="1"/>
  <c r="L1319" i="1"/>
  <c r="L1318" i="1"/>
  <c r="K1317" i="1"/>
  <c r="L1317" i="1" s="1"/>
  <c r="L1316" i="1"/>
  <c r="L1315" i="1"/>
  <c r="L1314" i="1"/>
  <c r="L1313" i="1"/>
  <c r="K1312" i="1"/>
  <c r="L1312" i="1" s="1"/>
  <c r="L1311" i="1"/>
  <c r="L1310" i="1"/>
  <c r="L1309" i="1"/>
  <c r="L1308" i="1"/>
  <c r="L1307" i="1"/>
  <c r="L1306" i="1"/>
  <c r="K1305" i="1"/>
  <c r="L1305" i="1" s="1"/>
  <c r="L1304" i="1"/>
  <c r="L1303" i="1"/>
  <c r="K1297" i="1"/>
  <c r="L1297" i="1" s="1"/>
  <c r="L1296" i="1"/>
  <c r="L1295" i="1"/>
  <c r="L1294" i="1"/>
  <c r="K1293" i="1"/>
  <c r="L1293" i="1" s="1"/>
  <c r="L1292" i="1"/>
  <c r="L1287" i="1"/>
  <c r="L1286" i="1"/>
  <c r="L1285" i="1"/>
  <c r="L1284" i="1"/>
  <c r="L1283" i="1"/>
  <c r="L1282" i="1"/>
  <c r="L1281" i="1"/>
  <c r="L1280" i="1"/>
  <c r="L1279" i="1"/>
  <c r="L1278" i="1"/>
  <c r="L1276" i="1"/>
  <c r="L1275" i="1"/>
  <c r="L1270" i="1"/>
  <c r="L1269" i="1"/>
  <c r="L1268" i="1"/>
  <c r="L1267" i="1"/>
  <c r="L1266" i="1"/>
  <c r="L1265" i="1"/>
  <c r="R1410" i="1" l="1"/>
  <c r="W1410" i="1" s="1"/>
  <c r="S1410" i="1"/>
  <c r="T1410" i="1" s="1"/>
  <c r="U1410" i="1" s="1"/>
  <c r="L389" i="1"/>
  <c r="L388" i="1"/>
  <c r="L387" i="1"/>
  <c r="L386" i="1"/>
  <c r="K333" i="1"/>
  <c r="L314" i="1"/>
  <c r="L313" i="1"/>
  <c r="L309" i="1"/>
  <c r="L300" i="1"/>
  <c r="L299" i="1"/>
  <c r="L298" i="1"/>
  <c r="L297" i="1"/>
  <c r="L296" i="1"/>
  <c r="L294" i="1"/>
  <c r="L293" i="1"/>
  <c r="L291" i="1"/>
  <c r="L288" i="1"/>
  <c r="L287" i="1"/>
  <c r="L286" i="1"/>
  <c r="L284" i="1"/>
  <c r="L280" i="1"/>
  <c r="L279" i="1"/>
  <c r="L278" i="1"/>
  <c r="L277" i="1"/>
  <c r="L276" i="1"/>
  <c r="L275" i="1"/>
  <c r="L274" i="1"/>
  <c r="L272" i="1"/>
  <c r="L265" i="1"/>
  <c r="L264" i="1"/>
  <c r="L263" i="1"/>
  <c r="L262" i="1"/>
  <c r="L261" i="1"/>
  <c r="L260" i="1"/>
  <c r="L259" i="1"/>
  <c r="L258" i="1"/>
  <c r="L257" i="1"/>
  <c r="L256" i="1"/>
  <c r="L255" i="1"/>
  <c r="L252" i="1"/>
  <c r="L251" i="1"/>
  <c r="L250" i="1"/>
  <c r="L249" i="1"/>
  <c r="L248" i="1"/>
  <c r="L247" i="1"/>
  <c r="L246" i="1"/>
  <c r="L245" i="1"/>
  <c r="L244" i="1"/>
  <c r="L243" i="1"/>
  <c r="L242" i="1"/>
  <c r="L241" i="1"/>
  <c r="L240" i="1"/>
  <c r="L239" i="1"/>
  <c r="L227" i="1"/>
  <c r="L225" i="1"/>
  <c r="L224" i="1"/>
  <c r="L223" i="1"/>
  <c r="L222" i="1"/>
  <c r="L217" i="1"/>
  <c r="L215" i="1"/>
  <c r="L213" i="1"/>
  <c r="L203" i="1"/>
  <c r="L202" i="1"/>
  <c r="L201" i="1"/>
  <c r="L200" i="1"/>
  <c r="L199" i="1"/>
  <c r="L197" i="1"/>
  <c r="L196" i="1"/>
  <c r="L195" i="1"/>
  <c r="L194" i="1"/>
  <c r="L193" i="1"/>
  <c r="L192" i="1"/>
  <c r="L191" i="1"/>
  <c r="L190" i="1"/>
  <c r="L189" i="1"/>
  <c r="L188" i="1"/>
  <c r="L187" i="1"/>
  <c r="L184" i="1"/>
  <c r="L183" i="1"/>
  <c r="L182" i="1"/>
  <c r="L181" i="1"/>
  <c r="L179" i="1"/>
  <c r="L178" i="1"/>
  <c r="L177" i="1"/>
  <c r="L176" i="1"/>
  <c r="L175" i="1"/>
  <c r="L174" i="1"/>
  <c r="L173" i="1"/>
  <c r="L172" i="1"/>
  <c r="L171" i="1"/>
  <c r="L170" i="1"/>
  <c r="L169" i="1"/>
  <c r="L167" i="1"/>
  <c r="L166" i="1"/>
  <c r="L165" i="1"/>
  <c r="L164" i="1"/>
  <c r="L163" i="1"/>
  <c r="L162" i="1"/>
  <c r="L161" i="1"/>
  <c r="L160" i="1"/>
  <c r="L159" i="1"/>
  <c r="L158" i="1"/>
  <c r="L157" i="1"/>
  <c r="L156" i="1"/>
  <c r="L155" i="1"/>
  <c r="L154" i="1"/>
  <c r="L153" i="1"/>
  <c r="L152" i="1"/>
  <c r="L151" i="1"/>
  <c r="L150" i="1"/>
  <c r="L149" i="1"/>
  <c r="L148" i="1"/>
  <c r="Q147" i="1" l="1"/>
  <c r="L146" i="1"/>
  <c r="L145" i="1"/>
  <c r="L144" i="1"/>
  <c r="L143" i="1"/>
  <c r="L142" i="1"/>
  <c r="L141" i="1"/>
  <c r="L140" i="1"/>
  <c r="L139" i="1"/>
  <c r="L138" i="1"/>
  <c r="L137" i="1"/>
  <c r="L136" i="1"/>
  <c r="L135" i="1"/>
  <c r="L134" i="1"/>
  <c r="L133" i="1"/>
  <c r="L132" i="1"/>
  <c r="L131" i="1"/>
  <c r="L130" i="1"/>
  <c r="L129" i="1"/>
  <c r="L128" i="1"/>
  <c r="L127" i="1"/>
  <c r="L124" i="1"/>
  <c r="L122" i="1"/>
  <c r="L120" i="1"/>
  <c r="L118" i="1"/>
  <c r="S114" i="1"/>
  <c r="T114" i="1" s="1"/>
  <c r="U114" i="1" s="1"/>
  <c r="S113" i="1"/>
  <c r="T113" i="1" s="1"/>
  <c r="U113" i="1" s="1"/>
  <c r="S111" i="1"/>
  <c r="T111" i="1" s="1"/>
  <c r="U111" i="1" s="1"/>
  <c r="S110" i="1"/>
  <c r="T110" i="1" s="1"/>
  <c r="U110" i="1" s="1"/>
  <c r="S109" i="1"/>
  <c r="T109" i="1" s="1"/>
  <c r="U109" i="1" s="1"/>
  <c r="S108" i="1"/>
  <c r="T108" i="1" s="1"/>
  <c r="U108" i="1" s="1"/>
  <c r="S107" i="1"/>
  <c r="T107" i="1" s="1"/>
  <c r="U107" i="1" s="1"/>
  <c r="S106" i="1"/>
  <c r="T106" i="1" s="1"/>
  <c r="U106" i="1" s="1"/>
  <c r="S105" i="1"/>
  <c r="T105" i="1" s="1"/>
  <c r="U105" i="1" s="1"/>
  <c r="S104" i="1"/>
  <c r="T104" i="1" s="1"/>
  <c r="U104" i="1" s="1"/>
  <c r="S103" i="1"/>
  <c r="T103" i="1" s="1"/>
  <c r="U103" i="1" s="1"/>
  <c r="S102" i="1"/>
  <c r="T102" i="1" s="1"/>
  <c r="U102" i="1" s="1"/>
  <c r="S101" i="1"/>
  <c r="T101" i="1" s="1"/>
  <c r="U101" i="1" s="1"/>
  <c r="S100" i="1"/>
  <c r="T100" i="1" s="1"/>
  <c r="U100" i="1" s="1"/>
  <c r="S99" i="1"/>
  <c r="T99" i="1" s="1"/>
  <c r="U99" i="1" s="1"/>
  <c r="S98" i="1"/>
  <c r="T98" i="1" s="1"/>
  <c r="U98" i="1" s="1"/>
  <c r="S97" i="1"/>
  <c r="T97" i="1" s="1"/>
  <c r="U97" i="1" s="1"/>
  <c r="S96" i="1"/>
  <c r="T96" i="1" s="1"/>
  <c r="U96" i="1" s="1"/>
  <c r="S95" i="1"/>
  <c r="T95" i="1" s="1"/>
  <c r="U95" i="1" s="1"/>
  <c r="S94" i="1"/>
  <c r="T94" i="1" s="1"/>
  <c r="U94" i="1" s="1"/>
  <c r="S93" i="1"/>
  <c r="T93" i="1" s="1"/>
  <c r="U93" i="1" s="1"/>
  <c r="S92" i="1"/>
  <c r="T92" i="1" s="1"/>
  <c r="U92" i="1" s="1"/>
  <c r="L113" i="1"/>
  <c r="L112" i="1"/>
  <c r="L110" i="1"/>
  <c r="L108" i="1"/>
  <c r="L107" i="1"/>
  <c r="L97" i="1"/>
  <c r="L93" i="1"/>
  <c r="L92" i="1"/>
  <c r="L91" i="1"/>
  <c r="S88" i="1"/>
  <c r="T88" i="1" s="1"/>
  <c r="U88" i="1" s="1"/>
  <c r="Q87" i="1"/>
  <c r="R87" i="1" s="1"/>
  <c r="W87" i="1" s="1"/>
  <c r="S85" i="1"/>
  <c r="T85" i="1" s="1"/>
  <c r="U85" i="1" s="1"/>
  <c r="Q82" i="1"/>
  <c r="R82" i="1" s="1"/>
  <c r="S81" i="1"/>
  <c r="T81" i="1" s="1"/>
  <c r="U81" i="1" s="1"/>
  <c r="S80" i="1"/>
  <c r="T80" i="1" s="1"/>
  <c r="U80" i="1" s="1"/>
  <c r="S79" i="1"/>
  <c r="T79" i="1" s="1"/>
  <c r="U79" i="1" s="1"/>
  <c r="S77" i="1"/>
  <c r="T77" i="1" s="1"/>
  <c r="U77" i="1" s="1"/>
  <c r="S75" i="1"/>
  <c r="T75" i="1" s="1"/>
  <c r="U75" i="1" s="1"/>
  <c r="S74" i="1"/>
  <c r="T74" i="1" s="1"/>
  <c r="U74" i="1" s="1"/>
  <c r="S71" i="1"/>
  <c r="T71" i="1" s="1"/>
  <c r="U71" i="1" s="1"/>
  <c r="S69" i="1"/>
  <c r="T69" i="1" s="1"/>
  <c r="U69" i="1" s="1"/>
  <c r="S68" i="1"/>
  <c r="T68" i="1" s="1"/>
  <c r="U68" i="1" s="1"/>
  <c r="S60" i="1"/>
  <c r="T60" i="1" s="1"/>
  <c r="U60" i="1" s="1"/>
  <c r="S59" i="1"/>
  <c r="T59" i="1" s="1"/>
  <c r="U59" i="1" s="1"/>
  <c r="S56" i="1"/>
  <c r="T56" i="1" s="1"/>
  <c r="U56" i="1" s="1"/>
  <c r="S54" i="1"/>
  <c r="T54" i="1" s="1"/>
  <c r="U54" i="1" s="1"/>
  <c r="S49" i="1"/>
  <c r="T49" i="1" s="1"/>
  <c r="U49" i="1" s="1"/>
  <c r="S47" i="1"/>
  <c r="T47" i="1" s="1"/>
  <c r="U47" i="1" s="1"/>
  <c r="S44" i="1"/>
  <c r="T44" i="1" s="1"/>
  <c r="U44" i="1" s="1"/>
  <c r="S43" i="1"/>
  <c r="T43" i="1" s="1"/>
  <c r="U43" i="1" s="1"/>
  <c r="S42" i="1"/>
  <c r="T42" i="1" s="1"/>
  <c r="U42" i="1" s="1"/>
  <c r="S41" i="1"/>
  <c r="T41" i="1" s="1"/>
  <c r="U41" i="1" s="1"/>
  <c r="S40" i="1"/>
  <c r="T40" i="1" s="1"/>
  <c r="U40" i="1" s="1"/>
  <c r="S23" i="1"/>
  <c r="T23" i="1" s="1"/>
  <c r="U23" i="1" s="1"/>
  <c r="S22" i="1"/>
  <c r="T22" i="1" s="1"/>
  <c r="U22" i="1" s="1"/>
  <c r="S19" i="1"/>
  <c r="T19" i="1" s="1"/>
  <c r="U19" i="1" s="1"/>
  <c r="S73" i="1"/>
  <c r="T73" i="1" s="1"/>
  <c r="U73" i="1" s="1"/>
  <c r="S72" i="1"/>
  <c r="T72" i="1" s="1"/>
  <c r="U72" i="1" s="1"/>
  <c r="S70" i="1"/>
  <c r="T70" i="1" s="1"/>
  <c r="U70" i="1" s="1"/>
  <c r="S67" i="1"/>
  <c r="T67" i="1" s="1"/>
  <c r="U67" i="1" s="1"/>
  <c r="S65" i="1"/>
  <c r="T65" i="1" s="1"/>
  <c r="U65" i="1" s="1"/>
  <c r="S64" i="1"/>
  <c r="T64" i="1" s="1"/>
  <c r="U64" i="1" s="1"/>
  <c r="S63" i="1"/>
  <c r="T63" i="1" s="1"/>
  <c r="U63" i="1" s="1"/>
  <c r="S62" i="1"/>
  <c r="T62" i="1" s="1"/>
  <c r="U62" i="1" s="1"/>
  <c r="S61" i="1"/>
  <c r="T61" i="1" s="1"/>
  <c r="U61" i="1" s="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S52" i="1"/>
  <c r="T52" i="1" s="1"/>
  <c r="U52" i="1" s="1"/>
  <c r="S51" i="1"/>
  <c r="T51" i="1" s="1"/>
  <c r="U51" i="1" s="1"/>
  <c r="S50" i="1"/>
  <c r="T50" i="1" s="1"/>
  <c r="U50" i="1" s="1"/>
  <c r="S48" i="1"/>
  <c r="T48" i="1" s="1"/>
  <c r="U48" i="1" s="1"/>
  <c r="S46" i="1"/>
  <c r="T46" i="1" s="1"/>
  <c r="U46" i="1" s="1"/>
  <c r="S38" i="1"/>
  <c r="T38" i="1" s="1"/>
  <c r="U38" i="1" s="1"/>
  <c r="S37" i="1"/>
  <c r="T37" i="1" s="1"/>
  <c r="U37" i="1" s="1"/>
  <c r="S36" i="1"/>
  <c r="T36" i="1" s="1"/>
  <c r="U36" i="1" s="1"/>
  <c r="S35" i="1"/>
  <c r="T35" i="1" s="1"/>
  <c r="U35" i="1" s="1"/>
  <c r="S34" i="1"/>
  <c r="T34" i="1" s="1"/>
  <c r="U34" i="1" s="1"/>
  <c r="S33" i="1"/>
  <c r="T33" i="1" s="1"/>
  <c r="U33" i="1" s="1"/>
  <c r="S32" i="1"/>
  <c r="T32" i="1" s="1"/>
  <c r="U32" i="1" s="1"/>
  <c r="S24" i="1"/>
  <c r="T24" i="1" s="1"/>
  <c r="U24" i="1" s="1"/>
  <c r="S21" i="1"/>
  <c r="T21" i="1" s="1"/>
  <c r="U21" i="1" s="1"/>
  <c r="S20" i="1"/>
  <c r="T20" i="1" s="1"/>
  <c r="U20" i="1" s="1"/>
  <c r="L56" i="1"/>
  <c r="L50" i="1"/>
  <c r="L19" i="1"/>
  <c r="S12" i="1"/>
  <c r="T12" i="1" s="1"/>
  <c r="U12" i="1" s="1"/>
  <c r="S13" i="1"/>
  <c r="T13" i="1" s="1"/>
  <c r="U13" i="1" s="1"/>
  <c r="S14" i="1"/>
  <c r="T14" i="1" s="1"/>
  <c r="U14" i="1" s="1"/>
  <c r="AX12" i="14"/>
  <c r="AW12" i="14"/>
  <c r="AV12" i="14"/>
  <c r="AU12" i="14"/>
  <c r="AT12" i="14"/>
  <c r="AS12" i="14"/>
  <c r="AR12" i="14"/>
  <c r="AQ12" i="14"/>
  <c r="AP12" i="14"/>
  <c r="AO12" i="14"/>
  <c r="AN12" i="14"/>
  <c r="AM12" i="14"/>
  <c r="R12" i="14"/>
  <c r="Y12" i="14" s="1"/>
  <c r="O12" i="14"/>
  <c r="N12" i="14"/>
  <c r="M12" i="14"/>
  <c r="AX11" i="14"/>
  <c r="AW11" i="14"/>
  <c r="AV11" i="14"/>
  <c r="AU11" i="14"/>
  <c r="AT11" i="14"/>
  <c r="AS11" i="14"/>
  <c r="AR11" i="14"/>
  <c r="AQ11" i="14"/>
  <c r="AP11" i="14"/>
  <c r="AO11" i="14"/>
  <c r="AN11" i="14"/>
  <c r="AM11" i="14"/>
  <c r="R11" i="14"/>
  <c r="Y11" i="14" s="1"/>
  <c r="O11" i="14"/>
  <c r="N11" i="14"/>
  <c r="M11" i="14"/>
  <c r="AX10" i="14"/>
  <c r="AW10" i="14"/>
  <c r="AV10" i="14"/>
  <c r="AU10" i="14"/>
  <c r="AT10" i="14"/>
  <c r="AS10" i="14"/>
  <c r="AR10" i="14"/>
  <c r="AQ10" i="14"/>
  <c r="AP10" i="14"/>
  <c r="AO10" i="14"/>
  <c r="AN10" i="14"/>
  <c r="AM10" i="14"/>
  <c r="R10" i="14"/>
  <c r="Y10" i="14" s="1"/>
  <c r="O10" i="14"/>
  <c r="N10" i="14"/>
  <c r="M10" i="14"/>
  <c r="AX9" i="14"/>
  <c r="AX13" i="14" s="1"/>
  <c r="AW9" i="14"/>
  <c r="AW13" i="14" s="1"/>
  <c r="AV9" i="14"/>
  <c r="AU9" i="14"/>
  <c r="AT9" i="14"/>
  <c r="AT13" i="14" s="1"/>
  <c r="AS9" i="14"/>
  <c r="AS13" i="14"/>
  <c r="AR9" i="14"/>
  <c r="AQ9" i="14"/>
  <c r="AQ13" i="14" s="1"/>
  <c r="AP9" i="14"/>
  <c r="AO9" i="14"/>
  <c r="AO13" i="14" s="1"/>
  <c r="AN9" i="14"/>
  <c r="AM9" i="14"/>
  <c r="S13" i="14"/>
  <c r="R9" i="14"/>
  <c r="Y9" i="14" s="1"/>
  <c r="O9" i="14"/>
  <c r="N9" i="14"/>
  <c r="M9" i="14"/>
  <c r="AM13" i="14"/>
  <c r="AU13" i="14"/>
  <c r="K10" i="12"/>
  <c r="K23" i="12"/>
  <c r="K22" i="12"/>
  <c r="K21" i="12"/>
  <c r="K20" i="12"/>
  <c r="K18" i="12"/>
  <c r="K17" i="12"/>
  <c r="K16" i="12"/>
  <c r="K15" i="12"/>
  <c r="K14" i="12"/>
  <c r="K13" i="12"/>
  <c r="K12" i="12"/>
  <c r="K11" i="12"/>
  <c r="K9" i="12"/>
  <c r="K8" i="12"/>
  <c r="L33" i="8"/>
  <c r="L14" i="1"/>
  <c r="L13" i="1"/>
  <c r="L12" i="1"/>
  <c r="L11" i="1"/>
  <c r="K11" i="10"/>
  <c r="K10" i="10"/>
  <c r="K9" i="10"/>
  <c r="K8" i="10"/>
  <c r="K233" i="8"/>
  <c r="J218" i="8"/>
  <c r="J217" i="8"/>
  <c r="J216" i="8"/>
  <c r="K215" i="8"/>
  <c r="J215" i="8" s="1"/>
  <c r="K213" i="8"/>
  <c r="J213" i="8"/>
  <c r="K61" i="8"/>
  <c r="K14" i="8"/>
  <c r="M27" i="8"/>
  <c r="K246" i="8"/>
  <c r="K245" i="8"/>
  <c r="K239" i="8"/>
  <c r="K238" i="8"/>
  <c r="K234" i="8"/>
  <c r="K232" i="8"/>
  <c r="K231" i="8"/>
  <c r="K230" i="8"/>
  <c r="K212" i="8"/>
  <c r="K210" i="8"/>
  <c r="K205" i="8"/>
  <c r="K204" i="8"/>
  <c r="K203" i="8"/>
  <c r="K202" i="8"/>
  <c r="K201" i="8"/>
  <c r="K200" i="8"/>
  <c r="K199" i="8"/>
  <c r="K198" i="8"/>
  <c r="K197" i="8"/>
  <c r="K196" i="8"/>
  <c r="K195" i="8"/>
  <c r="K194" i="8"/>
  <c r="K193" i="8"/>
  <c r="K192" i="8"/>
  <c r="K191" i="8"/>
  <c r="K190" i="8"/>
  <c r="K189" i="8"/>
  <c r="K188" i="8"/>
  <c r="J187" i="8"/>
  <c r="K187" i="8" s="1"/>
  <c r="J186" i="8"/>
  <c r="K186" i="8" s="1"/>
  <c r="J185" i="8"/>
  <c r="K185" i="8" s="1"/>
  <c r="J184" i="8"/>
  <c r="K184" i="8"/>
  <c r="J183" i="8"/>
  <c r="K183" i="8" s="1"/>
  <c r="J182" i="8"/>
  <c r="K182" i="8" s="1"/>
  <c r="J181" i="8"/>
  <c r="K181" i="8" s="1"/>
  <c r="K180" i="8"/>
  <c r="J179" i="8"/>
  <c r="K179" i="8" s="1"/>
  <c r="J178" i="8"/>
  <c r="K178" i="8" s="1"/>
  <c r="K177" i="8"/>
  <c r="J176" i="8"/>
  <c r="K176" i="8" s="1"/>
  <c r="J175" i="8"/>
  <c r="K175" i="8" s="1"/>
  <c r="J174" i="8"/>
  <c r="K174" i="8" s="1"/>
  <c r="J173" i="8"/>
  <c r="K173" i="8"/>
  <c r="J172" i="8"/>
  <c r="K172" i="8" s="1"/>
  <c r="J171" i="8"/>
  <c r="K171" i="8" s="1"/>
  <c r="J170" i="8"/>
  <c r="K170" i="8" s="1"/>
  <c r="J169" i="8"/>
  <c r="K169" i="8"/>
  <c r="J168" i="8"/>
  <c r="K168" i="8" s="1"/>
  <c r="J167" i="8"/>
  <c r="K167" i="8" s="1"/>
  <c r="K166" i="8"/>
  <c r="J165" i="8"/>
  <c r="K165" i="8" s="1"/>
  <c r="J164" i="8"/>
  <c r="K164" i="8" s="1"/>
  <c r="J163" i="8"/>
  <c r="K163" i="8" s="1"/>
  <c r="J162" i="8"/>
  <c r="K162" i="8" s="1"/>
  <c r="J161" i="8"/>
  <c r="K161" i="8" s="1"/>
  <c r="J160" i="8"/>
  <c r="K160" i="8" s="1"/>
  <c r="J159" i="8"/>
  <c r="K159" i="8" s="1"/>
  <c r="J158" i="8"/>
  <c r="K158" i="8" s="1"/>
  <c r="K157" i="8"/>
  <c r="J156" i="8"/>
  <c r="K156" i="8" s="1"/>
  <c r="J155" i="8"/>
  <c r="K155" i="8" s="1"/>
  <c r="K154" i="8"/>
  <c r="J153" i="8"/>
  <c r="K153" i="8" s="1"/>
  <c r="J152" i="8"/>
  <c r="K152" i="8"/>
  <c r="J151" i="8"/>
  <c r="K151" i="8" s="1"/>
  <c r="J150" i="8"/>
  <c r="K150" i="8" s="1"/>
  <c r="J149" i="8"/>
  <c r="K149" i="8" s="1"/>
  <c r="J148" i="8"/>
  <c r="K148" i="8"/>
  <c r="J147" i="8"/>
  <c r="K147" i="8" s="1"/>
  <c r="K146" i="8"/>
  <c r="K145" i="8"/>
  <c r="K144" i="8"/>
  <c r="K143" i="8"/>
  <c r="K142" i="8"/>
  <c r="K141" i="8"/>
  <c r="K140" i="8"/>
  <c r="K139" i="8"/>
  <c r="K138" i="8"/>
  <c r="K137" i="8"/>
  <c r="K136" i="8"/>
  <c r="K135" i="8"/>
  <c r="K134" i="8"/>
  <c r="K133" i="8"/>
  <c r="K132" i="8"/>
  <c r="K131" i="8"/>
  <c r="K130" i="8"/>
  <c r="K128" i="8"/>
  <c r="K127"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24" i="8"/>
  <c r="K23" i="8"/>
  <c r="K22" i="8"/>
  <c r="K21" i="8"/>
  <c r="K20" i="8"/>
  <c r="K18" i="8"/>
  <c r="K17" i="8"/>
  <c r="K16" i="8"/>
  <c r="K15" i="8"/>
  <c r="K13" i="8"/>
  <c r="K12" i="8"/>
  <c r="K11" i="8"/>
  <c r="K10" i="8"/>
  <c r="K9" i="8"/>
  <c r="K8" i="8"/>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3" i="4"/>
  <c r="L44" i="4"/>
  <c r="K30" i="7"/>
  <c r="K29" i="7"/>
  <c r="K28" i="7"/>
  <c r="K27" i="7"/>
  <c r="K26" i="7"/>
  <c r="K25" i="7"/>
  <c r="K24" i="7"/>
  <c r="K23" i="7"/>
  <c r="K22" i="7"/>
  <c r="K21" i="7"/>
  <c r="K19" i="7"/>
  <c r="K18" i="7"/>
  <c r="K13" i="7"/>
  <c r="K12" i="7"/>
  <c r="K11" i="7"/>
  <c r="K10" i="7"/>
  <c r="K9" i="7"/>
  <c r="K8" i="7"/>
  <c r="B1" i="7" s="1"/>
  <c r="K10" i="6"/>
  <c r="K11" i="6"/>
  <c r="K19" i="6"/>
  <c r="K20" i="6"/>
  <c r="K22" i="6"/>
  <c r="K24" i="6"/>
  <c r="K26" i="6"/>
  <c r="J27" i="6"/>
  <c r="K27" i="6" s="1"/>
  <c r="K28" i="6"/>
  <c r="K29" i="6"/>
  <c r="K30" i="6"/>
  <c r="K31" i="6"/>
  <c r="K32" i="6"/>
  <c r="K33" i="6"/>
  <c r="K34" i="6"/>
  <c r="K35" i="6"/>
  <c r="K36" i="6"/>
  <c r="K37" i="6"/>
  <c r="K38" i="6"/>
  <c r="K39" i="6"/>
  <c r="K40" i="6"/>
  <c r="K41" i="6"/>
  <c r="K42" i="6"/>
  <c r="K43" i="6"/>
  <c r="K44" i="6"/>
  <c r="K45" i="6"/>
  <c r="K46" i="6"/>
  <c r="K47" i="6"/>
  <c r="K48" i="6"/>
  <c r="K49" i="6"/>
  <c r="J50" i="6"/>
  <c r="K50" i="6" s="1"/>
  <c r="J51" i="6"/>
  <c r="K51" i="6" s="1"/>
  <c r="J52" i="6"/>
  <c r="K52" i="6" s="1"/>
  <c r="J53" i="6"/>
  <c r="K53" i="6" s="1"/>
  <c r="J54" i="6"/>
  <c r="K54" i="6" s="1"/>
  <c r="J55" i="6"/>
  <c r="K55" i="6"/>
  <c r="J56" i="6"/>
  <c r="K56" i="6" s="1"/>
  <c r="K57" i="6"/>
  <c r="K69" i="6"/>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4" i="5"/>
  <c r="K43" i="5"/>
  <c r="K39" i="5"/>
  <c r="K38" i="5"/>
  <c r="K37" i="5"/>
  <c r="K36" i="5"/>
  <c r="K35" i="5"/>
  <c r="K34" i="5"/>
  <c r="J33" i="5"/>
  <c r="K33" i="5"/>
  <c r="K32" i="5"/>
  <c r="K31" i="5"/>
  <c r="K30" i="5"/>
  <c r="K29" i="5"/>
  <c r="J28" i="5"/>
  <c r="K28" i="5" s="1"/>
  <c r="K27" i="5"/>
  <c r="K26" i="5"/>
  <c r="K25" i="5"/>
  <c r="K24" i="5"/>
  <c r="K23" i="5"/>
  <c r="K22" i="5"/>
  <c r="J21" i="5"/>
  <c r="K21" i="5" s="1"/>
  <c r="K20" i="5"/>
  <c r="K19" i="5"/>
  <c r="J13" i="5"/>
  <c r="K13" i="5"/>
  <c r="K12" i="5"/>
  <c r="K11" i="5"/>
  <c r="K10" i="5"/>
  <c r="J9" i="5"/>
  <c r="K9" i="5" s="1"/>
  <c r="K8" i="5"/>
  <c r="K37" i="4"/>
  <c r="K11" i="4"/>
  <c r="K27" i="3"/>
  <c r="K26" i="3"/>
  <c r="K25" i="3"/>
  <c r="K24" i="3"/>
  <c r="K23" i="3"/>
  <c r="K22" i="3"/>
  <c r="K21" i="3"/>
  <c r="K20" i="3"/>
  <c r="K19" i="3"/>
  <c r="K18" i="3"/>
  <c r="K17" i="3"/>
  <c r="K16" i="3"/>
  <c r="K15" i="3"/>
  <c r="K14" i="3"/>
  <c r="K13" i="3"/>
  <c r="K12" i="3"/>
  <c r="K11" i="3"/>
  <c r="K10" i="3"/>
  <c r="K9" i="3"/>
  <c r="B1" i="3" s="1"/>
  <c r="K8" i="3"/>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4" i="2"/>
  <c r="K12" i="2"/>
  <c r="K10" i="2"/>
  <c r="K8" i="2"/>
  <c r="B1" i="2" l="1"/>
  <c r="R13" i="14"/>
  <c r="AV13" i="14"/>
  <c r="B1" i="4"/>
  <c r="AN13" i="14"/>
  <c r="Y13" i="14"/>
  <c r="AR13" i="14"/>
  <c r="B2" i="12"/>
  <c r="B3" i="12" s="1"/>
  <c r="A3" i="12" s="1"/>
  <c r="B2" i="9"/>
  <c r="B3" i="9" s="1"/>
  <c r="A3" i="9" s="1"/>
  <c r="AP13" i="14"/>
  <c r="W82" i="1"/>
  <c r="S144" i="1"/>
  <c r="T144" i="1" s="1"/>
  <c r="U144" i="1" s="1"/>
  <c r="S39" i="1"/>
  <c r="T39" i="1" s="1"/>
  <c r="U39" i="1" s="1"/>
  <c r="S57" i="1"/>
  <c r="T57" i="1" s="1"/>
  <c r="U57" i="1" s="1"/>
  <c r="B1" i="6"/>
  <c r="B1" i="5"/>
  <c r="B1" i="8"/>
  <c r="Q84" i="1"/>
  <c r="R84" i="1" s="1"/>
  <c r="W84" i="1" s="1"/>
  <c r="Q89" i="1"/>
  <c r="R89" i="1" s="1"/>
  <c r="W89" i="1" s="1"/>
  <c r="R83" i="1"/>
  <c r="W83" i="1" s="1"/>
  <c r="Q86" i="1"/>
  <c r="R86" i="1" s="1"/>
  <c r="W86" i="1" s="1"/>
  <c r="S78" i="1"/>
  <c r="T78" i="1" s="1"/>
  <c r="U78" i="1" s="1"/>
  <c r="S58" i="1"/>
  <c r="T58" i="1" s="1"/>
  <c r="U58" i="1" s="1"/>
  <c r="S11" i="1"/>
  <c r="T11" i="1" s="1"/>
  <c r="U11" i="1" s="1"/>
  <c r="P15" i="1"/>
  <c r="S15" i="1" s="1"/>
  <c r="S17" i="1"/>
  <c r="T17" i="1" s="1"/>
  <c r="U17" i="1" s="1"/>
  <c r="S91" i="1"/>
  <c r="T91" i="1" s="1"/>
  <c r="U91" i="1" s="1"/>
  <c r="S82" i="1"/>
  <c r="T82" i="1" s="1"/>
  <c r="U82" i="1" s="1"/>
  <c r="S87" i="1"/>
  <c r="T87" i="1" s="1"/>
  <c r="U87" i="1" s="1"/>
  <c r="S112" i="1"/>
  <c r="T112" i="1" s="1"/>
  <c r="U112" i="1" s="1"/>
  <c r="R90" i="1" l="1"/>
  <c r="Q90" i="1"/>
  <c r="S86" i="1"/>
  <c r="T86" i="1" s="1"/>
  <c r="U86" i="1" s="1"/>
  <c r="S84" i="1"/>
  <c r="T84" i="1" s="1"/>
  <c r="U84" i="1" s="1"/>
  <c r="S83" i="1"/>
  <c r="T83" i="1" s="1"/>
  <c r="U83" i="1" s="1"/>
  <c r="S89" i="1"/>
  <c r="T89" i="1" s="1"/>
  <c r="U89" i="1" s="1"/>
  <c r="S147" i="1"/>
  <c r="T147" i="1" s="1"/>
  <c r="U147" i="1" s="1"/>
  <c r="Q186" i="1"/>
  <c r="T15" i="1"/>
  <c r="U15" i="1" s="1"/>
  <c r="P117" i="1"/>
  <c r="P1411" i="1" s="1"/>
  <c r="S66" i="1"/>
  <c r="T66" i="1" s="1"/>
  <c r="U66" i="1" s="1"/>
  <c r="W90" i="1" l="1"/>
  <c r="R117" i="1"/>
  <c r="W117" i="1" s="1"/>
  <c r="Q117" i="1"/>
  <c r="S117" i="1" s="1"/>
  <c r="S186" i="1"/>
  <c r="T186" i="1" s="1"/>
  <c r="U186" i="1" s="1"/>
  <c r="S90" i="1"/>
  <c r="Q1411" i="1" l="1"/>
  <c r="T117" i="1"/>
  <c r="U117" i="1" s="1"/>
  <c r="T90" i="1"/>
  <c r="U90" i="1" s="1"/>
  <c r="R1411" i="1" l="1"/>
  <c r="W1411" i="1" s="1"/>
  <c r="S1411" i="1"/>
  <c r="T1411" i="1" s="1"/>
  <c r="U1411" i="1" s="1"/>
</calcChain>
</file>

<file path=xl/sharedStrings.xml><?xml version="1.0" encoding="utf-8"?>
<sst xmlns="http://schemas.openxmlformats.org/spreadsheetml/2006/main" count="10405" uniqueCount="2417">
  <si>
    <t>VALOR PRESUPUESTADO</t>
  </si>
  <si>
    <t>NA = No Aplica</t>
  </si>
  <si>
    <t>ÁREA:</t>
  </si>
  <si>
    <t>INFORMÁTICA Y COMUNICACIONES</t>
  </si>
  <si>
    <t>ACTIVIDADES</t>
  </si>
  <si>
    <t>PLAN DE ADQUISICIONES</t>
  </si>
  <si>
    <t>PROYECTO / PROCESO</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</si>
  <si>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</si>
  <si>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</si>
  <si>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</si>
  <si>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</si>
  <si>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</si>
  <si>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</si>
  <si>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</si>
  <si>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</si>
  <si>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</si>
  <si>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FIN</t>
  </si>
  <si>
    <t>PROYECTO:  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</si>
  <si>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</si>
  <si>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</si>
  <si>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</si>
  <si>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Contratación personas</t>
  </si>
  <si>
    <t>Enero</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</si>
  <si>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</si>
  <si>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</si>
  <si>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</si>
  <si>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</si>
  <si>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</si>
  <si>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Adquisición servicios</t>
  </si>
  <si>
    <t>Febrero</t>
  </si>
  <si>
    <t>Fase de evaluación y desempeño del MSPI: FASE 4</t>
  </si>
  <si>
    <t>PROYECTO: 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</si>
  <si>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</si>
  <si>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</si>
  <si>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</si>
  <si>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</si>
  <si>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</si>
  <si>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 xml:space="preserve">PROYECTO: Implementación de una herramienta de software que apoye la creación de un Sistema Integrado de PQRSD como parte del componente de Gestión de Servicios de GEL (Gobierno en Línea) </t>
  </si>
  <si>
    <t>Implementación de la herramienta ORFEO como Sistema de Información Centralizado de PQRSD</t>
  </si>
  <si>
    <t>Estudios radicados</t>
  </si>
  <si>
    <t>contratación de persona juridica</t>
  </si>
  <si>
    <t>Otro</t>
  </si>
  <si>
    <t>Capacitación de uso a personal de atención al ciudadano</t>
  </si>
  <si>
    <t>Listados de asistencia de reunión</t>
  </si>
  <si>
    <t>PROYECTO: Adopción de Tecnologías de Código Abierto para la ETITC: Fase II Gestión Académica</t>
  </si>
  <si>
    <t>Construcción</t>
  </si>
  <si>
    <t>Horas de soporte de segundo nivel para sistema SIGAF Administrativo y Académico.</t>
  </si>
  <si>
    <t>Pruebas</t>
  </si>
  <si>
    <t>Desarrollador Senior</t>
  </si>
  <si>
    <t>Transición (capacitación y estabilización)</t>
  </si>
  <si>
    <t>Analista</t>
  </si>
  <si>
    <t>PROYECTO: Implementación  de soluciones de infraestructura para optimizar las operaciones criticas.</t>
  </si>
  <si>
    <t>Implementación del servidor de autenticación para la red WLAN</t>
  </si>
  <si>
    <t>contratación de servicios implementación de servidor de autenticación para la red WLAN</t>
  </si>
  <si>
    <t>Adquisición equipos/ herramientas</t>
  </si>
  <si>
    <t>Mayo</t>
  </si>
  <si>
    <t>Implementación de  servicios de respaldo de backups en la nube</t>
  </si>
  <si>
    <t>EStudios radicados</t>
  </si>
  <si>
    <t>Contratación de servicios de implementación de respaldo de backups en la nube</t>
  </si>
  <si>
    <t>PROYECTO: Campus virtual</t>
  </si>
  <si>
    <t>Transición (capacitación y apropiación)</t>
  </si>
  <si>
    <t>Horas de soporte de segundo nivel para Campus virtual (Moodle)</t>
  </si>
  <si>
    <t xml:space="preserve">PROCESO: Gestión de Informática y Comunicaciones </t>
  </si>
  <si>
    <t>Mantenimiento especializado de impresoras</t>
  </si>
  <si>
    <t>NA</t>
  </si>
  <si>
    <t>contratación Mto especializado impresoras HP,Canon, OKI, Kyocera, Stickers, scanners</t>
  </si>
  <si>
    <t>Mantenimiento</t>
  </si>
  <si>
    <t>Mto  carnetizadoras Datacard</t>
  </si>
  <si>
    <t>Insumos impresoras</t>
  </si>
  <si>
    <t>Adquisición de insumos impresoras</t>
  </si>
  <si>
    <t>Adquisición insumos</t>
  </si>
  <si>
    <t>Adquisición de insumos carnetización</t>
  </si>
  <si>
    <t>Contratación canales de internet</t>
  </si>
  <si>
    <t>Orden de compra</t>
  </si>
  <si>
    <t>Canal internet sede calle 13</t>
  </si>
  <si>
    <t>Canal otras sedes</t>
  </si>
  <si>
    <t>Compra y Renovación de software (Rextore, Campus Agreement, SolidWorks, Virtual Plant, Catia, CREO, MasterCam, Adobe CS7, Unity, Matlab, Multisim, Rhinoceros, Corel Draw)</t>
  </si>
  <si>
    <t>Compra y renovación de software.</t>
  </si>
  <si>
    <t>Licenciamiento</t>
  </si>
  <si>
    <t>Renovación de 40 equipos AIO y 20 portatiles</t>
  </si>
  <si>
    <t>Adquisición de equipos</t>
  </si>
  <si>
    <t>Junio</t>
  </si>
  <si>
    <t>Contratación personal soporte técnico y funcional al sistema SIGAF_Administrativo</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</si>
  <si>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</si>
  <si>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</si>
  <si>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</si>
  <si>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</si>
  <si>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</si>
  <si>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</si>
  <si>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Adquisición elementos</t>
  </si>
  <si>
    <t>Adquisición software academia</t>
  </si>
  <si>
    <t>Adquisición software administración</t>
  </si>
  <si>
    <t>Capacitación</t>
  </si>
  <si>
    <t>Impresos y publicaciones</t>
  </si>
  <si>
    <t>VICERRECTORÍA ADMINISTRATIVA Y FINANCIERA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</si>
  <si>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</si>
  <si>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</si>
  <si>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</si>
  <si>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</si>
  <si>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</si>
  <si>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</si>
  <si>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</si>
  <si>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Mejoramiento de la planta física</t>
  </si>
  <si>
    <t>Instalación suministro e instalación red contraincendios</t>
  </si>
  <si>
    <t>Estudios previos radicados</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</si>
  <si>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</si>
  <si>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</si>
  <si>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</si>
  <si>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</si>
  <si>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</si>
  <si>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</si>
  <si>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Abril</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</si>
  <si>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</si>
  <si>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</si>
  <si>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</si>
  <si>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</si>
  <si>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</si>
  <si>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</si>
  <si>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</si>
  <si>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</si>
  <si>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</si>
  <si>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</si>
  <si>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</si>
  <si>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</si>
  <si>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</si>
  <si>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</si>
  <si>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</si>
  <si>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</si>
  <si>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</si>
  <si>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</si>
  <si>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</si>
  <si>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</si>
  <si>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Mantenimiento redes hidraulicas, sanitarias, pintura, carpinteria, adecuaciones locatifvas en general</t>
  </si>
  <si>
    <t>Contratación de cuatro toderos y un carpintero</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</si>
  <si>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</si>
  <si>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</si>
  <si>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</si>
  <si>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</si>
  <si>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puerta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</si>
  <si>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</si>
  <si>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</si>
  <si>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</si>
  <si>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</si>
  <si>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</si>
  <si>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Restauración tarima central, monumentos y adecuación de rampas discpacitados</t>
  </si>
  <si>
    <t>Mejoramiento imagen de la ETITC y accesos a los edificios de personas en condición de discacidad.</t>
  </si>
  <si>
    <t>marzo</t>
  </si>
  <si>
    <t>Mobiliario</t>
  </si>
  <si>
    <t>Mobiliario para las nuevas oficinas y aulas de clase y sede calle 18</t>
  </si>
  <si>
    <t>Contrato de suministro de mobiliario</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</si>
  <si>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</si>
  <si>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</si>
  <si>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</si>
  <si>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</si>
  <si>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</si>
  <si>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</si>
  <si>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</si>
  <si>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</si>
  <si>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</si>
  <si>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</si>
  <si>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SECRETARIA GENERAL</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</si>
  <si>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</si>
  <si>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</si>
  <si>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</si>
  <si>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</si>
  <si>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</si>
  <si>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</si>
  <si>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</si>
  <si>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</si>
  <si>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Implementación de una herramienta de software como Sistema de Información Centralizado de PQRSD</t>
  </si>
  <si>
    <t>Contratación de persona juridica para implementación de software</t>
  </si>
  <si>
    <t>Pruebas del sistema de información por los funcionarios de atención al ciudadano</t>
  </si>
  <si>
    <t>Sistema en funcionamiento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</si>
  <si>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</si>
  <si>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</si>
  <si>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</si>
  <si>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</si>
  <si>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</si>
  <si>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</si>
  <si>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</si>
  <si>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Publicar informes trimestrales de PQRD y de  solicitudes de información</t>
  </si>
  <si>
    <t>Informes de PQRSD</t>
  </si>
  <si>
    <t>Actualización de  caracterización de usuarios</t>
  </si>
  <si>
    <t>Caracterización de usuarios actualizada</t>
  </si>
  <si>
    <t>Capacitar a los funcionarios en atención a PQRD</t>
  </si>
  <si>
    <t>Programa de Gestión Documental actualizado</t>
  </si>
  <si>
    <t>Capacitación de uso del PGD al personal de la ETITC</t>
  </si>
  <si>
    <t>Actualización de Inventarios Documentales</t>
  </si>
  <si>
    <t>Validación y verificación de los  Inventarios Documentales</t>
  </si>
  <si>
    <t xml:space="preserve">Inventario Documental Actualizado </t>
  </si>
  <si>
    <t xml:space="preserve"> Edición de los  Inventarios Documentales</t>
  </si>
  <si>
    <t>Implementación de Instrumentos Archivisticos - PINAR</t>
  </si>
  <si>
    <t>Elaboración del cronograma de Implementación plan institucional de Archivos</t>
  </si>
  <si>
    <t>Establecer convenios Con la Universidad de la Salle, con fin de realizar la Elaboración del PINAR</t>
  </si>
  <si>
    <t xml:space="preserve"> - </t>
  </si>
  <si>
    <t xml:space="preserve">Diagnostico Situación Actual </t>
  </si>
  <si>
    <t>Documento de Análisis</t>
  </si>
  <si>
    <t>Aspectos Críticos</t>
  </si>
  <si>
    <t>Formulación visión estratégica</t>
  </si>
  <si>
    <t>Diseño Plan Institucional de Archivos</t>
  </si>
  <si>
    <t>Formulación Objetivos</t>
  </si>
  <si>
    <t>Formulación Planes y Proyectos</t>
  </si>
  <si>
    <t>Mapa de Ruta</t>
  </si>
  <si>
    <t>Herramienta de Seguimiento y Control</t>
  </si>
  <si>
    <t>Plan de transferencia de conocimiento</t>
  </si>
  <si>
    <t>Aprobación &amp; Publicación</t>
  </si>
  <si>
    <t>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</si>
  <si>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</si>
  <si>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</si>
  <si>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</si>
  <si>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</si>
  <si>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</si>
  <si>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</si>
  <si>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</si>
  <si>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</si>
  <si>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</si>
  <si>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Controlar y revisar  la ejecución de la digitalización del Archivo Historico y Central de la ETITC</t>
  </si>
  <si>
    <t>Informes de seguimiento</t>
  </si>
  <si>
    <t>Revisión de entrega final del Archivo Digitalizado</t>
  </si>
  <si>
    <t>Archivo Historico y central Digitalizado</t>
  </si>
  <si>
    <t>Gestión de Control Interno Disciplinario</t>
  </si>
  <si>
    <t>Sustanciar los procesos disciplinarios que se adelanten en contra de los servidores públicos de la ETITC, DOCUMENTAR PROCESOS DE GESTIÓN DISCIPLINARIA</t>
  </si>
  <si>
    <t xml:space="preserve">Actualización del Programa de Gestión Documental  - PGD </t>
  </si>
  <si>
    <t>Priorización aspectos críticos y ejes articuladores</t>
  </si>
  <si>
    <t>Contratación de persona jurídica para digitalización del Archivo de la ETITC</t>
  </si>
  <si>
    <t>Contratar un (1)  técnico con experiencia en Archivística, que:  Realice la validación y verificación del inventario del Archivo de la ETITC, que reposan en el Archivo de la ETITC, de conformidad con las tablas de retención documental que se aprueben.</t>
  </si>
  <si>
    <t>ATENCIÓN AL CIUDADANO</t>
  </si>
  <si>
    <t>ARCHIVO Y CORRESPONDENCIA</t>
  </si>
  <si>
    <t>CONTROL INTERNO DISCIPLINARIO</t>
  </si>
  <si>
    <t>VICERRECTORÍA INVESTIGACIÓN  EXTENSIÓN Y TRANSFERENCIA</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</si>
  <si>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</si>
  <si>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</si>
  <si>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</si>
  <si>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</si>
  <si>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</si>
  <si>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</si>
  <si>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</si>
  <si>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</si>
  <si>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</si>
  <si>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</si>
  <si>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</si>
  <si>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</si>
  <si>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</si>
  <si>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</si>
  <si>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</si>
  <si>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</si>
  <si>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</si>
  <si>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</si>
  <si>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</si>
  <si>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</si>
  <si>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</si>
  <si>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</si>
  <si>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</si>
  <si>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Adquisión de material bibliográfico</t>
  </si>
  <si>
    <t>Participación en eventos académicos</t>
  </si>
  <si>
    <t>Enero -  Julio</t>
  </si>
  <si>
    <t>Publicaciones no seriadas</t>
  </si>
  <si>
    <t>Divulgación y comunicación</t>
  </si>
  <si>
    <t>Afiliación Asociación Colombiana para el Avance de la Ciencia</t>
  </si>
  <si>
    <t>30/02/2017</t>
  </si>
  <si>
    <t>Membresía</t>
  </si>
  <si>
    <t>Membresía institucional</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</si>
  <si>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</si>
  <si>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</si>
  <si>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</si>
  <si>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</si>
  <si>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</si>
  <si>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</si>
  <si>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</si>
  <si>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</si>
  <si>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</si>
  <si>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</si>
  <si>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</si>
  <si>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</si>
  <si>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</si>
  <si>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</si>
  <si>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</si>
  <si>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</si>
  <si>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</si>
  <si>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</si>
  <si>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</si>
  <si>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</si>
  <si>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</si>
  <si>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</si>
  <si>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</si>
  <si>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</si>
  <si>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</si>
  <si>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</si>
  <si>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</si>
  <si>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</si>
  <si>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</si>
  <si>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</si>
  <si>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</si>
  <si>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</si>
  <si>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</si>
  <si>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</si>
  <si>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</si>
  <si>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Inventario Propiedad Intelectual segunda fase</t>
  </si>
  <si>
    <t xml:space="preserve">Febrero </t>
  </si>
  <si>
    <t>Noviembre</t>
  </si>
  <si>
    <t>Informe de Valoración de las tecnologías para Protección y/o transferencia.</t>
  </si>
  <si>
    <t>Valoración de las tecnologías para Protección y/o transferencia</t>
  </si>
  <si>
    <t>Divulgación</t>
  </si>
  <si>
    <t>Marzo</t>
  </si>
  <si>
    <t>Cartillas impresas</t>
  </si>
  <si>
    <t>Diseño y Publicación de Cartilla PI</t>
  </si>
  <si>
    <t>Material Distintivo</t>
  </si>
  <si>
    <t>Piezas promocionales Producidas</t>
  </si>
  <si>
    <t>Protección en Propiedad Intelectual</t>
  </si>
  <si>
    <t>Redacción Reivindicaciones</t>
  </si>
  <si>
    <t>Diciembre</t>
  </si>
  <si>
    <t>Solicitud de Patente</t>
  </si>
  <si>
    <t>Pago a la  SIC</t>
  </si>
  <si>
    <t>Redes de Innovación</t>
  </si>
  <si>
    <t>Participación en redes nacionales (OTRI, CATI, ACAIRE, CONNECT).</t>
  </si>
  <si>
    <t>Certificado de membresía-  beneficios obtenidos</t>
  </si>
  <si>
    <t>Participación en Eventos de Innovación</t>
  </si>
  <si>
    <t>Aprendizaje de buenas prácticas, Visibilidad de la ETITC, Networking, conocer últimas tendencias y desafíos</t>
  </si>
  <si>
    <t>Viajes, Inscripción, stand</t>
  </si>
  <si>
    <t>Capacitación para investigadores para Preparar las tecnologías para la rueda de innovación. Listado de asistentes, informe.</t>
  </si>
  <si>
    <t>Emprendimiento</t>
  </si>
  <si>
    <t>Talleres Vivenciales de Creatividad, Emprendimiento para toda la comunidad académica</t>
  </si>
  <si>
    <t>Listado de asistentes, informe,  Certificados de asistencia.</t>
  </si>
  <si>
    <t>Paquetes Tecnológicos Para Empresas -Segunda Fase</t>
  </si>
  <si>
    <t>Soluciones Tecnológicas a empresas, industria y sociedad</t>
  </si>
  <si>
    <t>Realizar Alianzas estratégicas para la asesoría de proyectos de Emprendimiento</t>
  </si>
  <si>
    <t>Listado de asistente</t>
  </si>
  <si>
    <t>Asesoría para emprendedores (comunidad académica)</t>
  </si>
  <si>
    <t>Vigilancia Tecnológica</t>
  </si>
  <si>
    <t>Listados de asistencia</t>
  </si>
  <si>
    <t>Contratación profesional</t>
  </si>
  <si>
    <t>Participación en eventos</t>
  </si>
  <si>
    <t>Informe</t>
  </si>
  <si>
    <t>Inscripción, Pasajes, Viáticos</t>
  </si>
  <si>
    <t>Socialización y acompañamiento</t>
  </si>
  <si>
    <t>ÁREA: CENTRO DE EXTENSIÓN Y PROYECCIÓN SOCIAL</t>
  </si>
  <si>
    <t>Cursos de lenguas Semestre I</t>
  </si>
  <si>
    <t>Cursos Inglés</t>
  </si>
  <si>
    <t>Julio</t>
  </si>
  <si>
    <t>Prestación de servicios docentes para desarrollar cursos de inglés, alemán, francés y/o portugués</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</si>
  <si>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</si>
  <si>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</si>
  <si>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</si>
  <si>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</si>
  <si>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</si>
  <si>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</si>
  <si>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</si>
  <si>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</si>
  <si>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</si>
  <si>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</si>
  <si>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</si>
  <si>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</si>
  <si>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</si>
  <si>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Encuentros y participación en eventos interinstitucionales</t>
  </si>
  <si>
    <t>Refrigerios, café, elementos de cafeteria</t>
  </si>
  <si>
    <t>Reuniones con empresarios y/o académicos</t>
  </si>
  <si>
    <t>Agendas, esferos, chaquetas institucionales, tarjetas de presentación mantel ETITC, logística</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</si>
  <si>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</si>
  <si>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</si>
  <si>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</si>
  <si>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</si>
  <si>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</si>
  <si>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</si>
  <si>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equipos de scaner</t>
  </si>
  <si>
    <t>Dotación equipos y mobiliario</t>
  </si>
  <si>
    <t>Adquisición de insumos y papelería</t>
  </si>
  <si>
    <t>Papel, toner, carpetas, elementos de oficina</t>
  </si>
  <si>
    <t>Adquisición de elementos de oficina del CEL</t>
  </si>
  <si>
    <t>Personal administrativo</t>
  </si>
  <si>
    <t>Contratación  personal de apoyo a la oficina del CEL</t>
  </si>
  <si>
    <t>Personal para Apoyo en Oficina</t>
  </si>
  <si>
    <t>Técnico para apoyo en labores de secretariado</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</si>
  <si>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</si>
  <si>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</si>
  <si>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</si>
  <si>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</si>
  <si>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</si>
  <si>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</si>
  <si>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</si>
  <si>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</si>
  <si>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</si>
  <si>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</si>
  <si>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Adquisición de Software Seguimiento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</si>
  <si>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</si>
  <si>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</si>
  <si>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</si>
  <si>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</si>
  <si>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Portafolio de servicios a Egresados</t>
  </si>
  <si>
    <t>Informe del evento, listados de asistencia</t>
  </si>
  <si>
    <t>Pretacion de servicios en servicios personales y apoyo logistico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</si>
  <si>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</si>
  <si>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</si>
  <si>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</si>
  <si>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</si>
  <si>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</si>
  <si>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</si>
  <si>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</si>
  <si>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</si>
  <si>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</si>
  <si>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Curso   Electricidad básica presencial  ( 60 horas)</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</si>
  <si>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</si>
  <si>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</si>
  <si>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</si>
  <si>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</si>
  <si>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</si>
  <si>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</si>
  <si>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</si>
  <si>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</si>
  <si>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</si>
  <si>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</si>
  <si>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</si>
  <si>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</si>
  <si>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</si>
  <si>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</si>
  <si>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Empresa 5 curso 60 horas</t>
  </si>
  <si>
    <t>Empresa 6 curso 60 horas</t>
  </si>
  <si>
    <t xml:space="preserve"> Otras Empresas curso 60 horas</t>
  </si>
  <si>
    <t>Contratación  Profesionales  de apoyo a la oficina del CEPS</t>
  </si>
  <si>
    <t>Personal Profesional para Apoyo en Oficina  y marketing</t>
  </si>
  <si>
    <t>Prestación de servicios Profesionales para apoyo en labores de Oficina y Marketing</t>
  </si>
  <si>
    <t xml:space="preserve"> </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</si>
  <si>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</si>
  <si>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</si>
  <si>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</si>
  <si>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</si>
  <si>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</si>
  <si>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</si>
  <si>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</si>
  <si>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</si>
  <si>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</si>
  <si>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</si>
  <si>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</si>
  <si>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</si>
  <si>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Contratación  Administradores del Vive</t>
  </si>
  <si>
    <t>Personal Profesional para Administrar el Punto Vive</t>
  </si>
  <si>
    <t>Prestación de servicios Profesionales para la admon del punto vive digital</t>
  </si>
  <si>
    <t>Certificaciones, informes de gestión, seguimiento a cursos, evaluación docente, encuesta de satisfacción, reportes de asistencia y notas ( por cada $1  gastado se reciben $1,7)</t>
  </si>
  <si>
    <t>Egresados</t>
  </si>
  <si>
    <t>Infraestructura: Proyecto Edificio Calle 18</t>
  </si>
  <si>
    <t>Remodelación y adecuación de la sede Calle 18</t>
  </si>
  <si>
    <t>Adecuación y Funcionamiento del Centro de Lenguas</t>
  </si>
  <si>
    <t>Mantenimiento especializado para remodelación</t>
  </si>
  <si>
    <t>Equipos</t>
  </si>
  <si>
    <t>Computadores, laptops, video beams, Televisores multimedia, auriculares, cables HTML, impresoras multifuncionales, fotocopiadora multifuncional, Cámara fotográfica, cámara de video, videocámaras de seguridad.</t>
  </si>
  <si>
    <t>Mesas y sillas para 12 salas con capacidad para 20 personas, 12 escritorios con silla, 2 escritorios grandes, 2 sillas ergonómicas, 20 sillas y mesas para cafeteria, 1 sofá, 7 mesas de pasillo, cuadros decorativos, 7 floreros, 12 armarios o folderamas, 3 armarios para computadores, 3 cortinas de blackout para salas multimedia</t>
  </si>
  <si>
    <t>Servicios generales</t>
  </si>
  <si>
    <t>Personal de servicios</t>
  </si>
  <si>
    <t>Elementos de aseo</t>
  </si>
  <si>
    <t>Cafetería</t>
  </si>
  <si>
    <t>Personal para cafetería</t>
  </si>
  <si>
    <t>Elementos de cafetería</t>
  </si>
  <si>
    <t>Recepción</t>
  </si>
  <si>
    <t>Personal para recepción</t>
  </si>
  <si>
    <t>Tecnólogo en computación</t>
  </si>
  <si>
    <t>Personal para la atención y mantenimiento periódico</t>
  </si>
  <si>
    <t xml:space="preserve"> Direccion de Bachillerato</t>
  </si>
  <si>
    <t>Asegurar la prestación del servicio educativo a nivel de bachillerato técnico industrial (docentes contratistas)</t>
  </si>
  <si>
    <t>Servicio educativo prestado</t>
  </si>
  <si>
    <t>Prestantacion de servicios para el desarrollo de programas academicos</t>
  </si>
  <si>
    <t>dic del 2016</t>
  </si>
  <si>
    <t>Asegurar la prestación del servicio educativo a nivel de bachillerato técnico industrial (coordinador)</t>
  </si>
  <si>
    <t>Prestacion de servicios de un profesional para la coordinacion del Bachillerato</t>
  </si>
  <si>
    <t>Asegurar la prestación del servicio educativo a nivel de bachillerato técnico industrial (secretaria)</t>
  </si>
  <si>
    <t>Servivio educativo prestado</t>
  </si>
  <si>
    <t>Prestacion de servicios de un tecnologo de apoyo a la gestion de la direccion del bachillerto</t>
  </si>
  <si>
    <t>Mantenimiento  Y soporte de la plataforma tecnologica Gnosoft</t>
  </si>
  <si>
    <t>Formacion en TIC,Herramientas WEB 2,0 y plataforma MOODEL</t>
  </si>
  <si>
    <t>01/01/17  al 19/01/17</t>
  </si>
  <si>
    <t>FORMACION DOCENTE:Pedagogia interdisciplinariedad,trasversalidad,flexibilidad didactica para el aprendizaje                                           -Evaluacion cono herramienta para el aprendizaje                                                                                - Actualizacion Disciplinar</t>
  </si>
  <si>
    <t>Actualizacion academica de los docentes</t>
  </si>
  <si>
    <t>Participación de los estudiantes en concursos y eventos académicos a nivel nacional e internacional</t>
  </si>
  <si>
    <t>Estudiantes participantes</t>
  </si>
  <si>
    <t>Fortalecimiento de  semilleros de investigación en el Bachillerato</t>
  </si>
  <si>
    <t>Semilleros de bachillerato</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</si>
  <si>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</si>
  <si>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</si>
  <si>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</si>
  <si>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</si>
  <si>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</si>
  <si>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Insumos papeleria (marcadores, borradores resma papel)</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</si>
  <si>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</si>
  <si>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</si>
  <si>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</si>
  <si>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</si>
  <si>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</si>
  <si>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</si>
  <si>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</si>
  <si>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Muebles y Enseres</t>
  </si>
  <si>
    <t xml:space="preserve">Mantenimiento Locativo - necesidades de salon artes , salon de Danzas </t>
  </si>
  <si>
    <t xml:space="preserve">Adquisición de equipos de los talleres y laboratorios </t>
  </si>
  <si>
    <t>Funcionamiento y docencia IBTI</t>
  </si>
  <si>
    <t>Fortalecimiento del bachillerato técnico industrial</t>
  </si>
  <si>
    <t xml:space="preserve">Gestión de recursos físicos </t>
  </si>
  <si>
    <t>Mantenimiento locativo muebles y enseres</t>
  </si>
  <si>
    <t>JURÍDICA</t>
  </si>
  <si>
    <t>Gestión Jurídica</t>
  </si>
  <si>
    <t>Dependencia judicial y apoyo IBTI</t>
  </si>
  <si>
    <t>Contratación profesional en derecho</t>
  </si>
  <si>
    <t>TECHO PRESUPUESTAL</t>
  </si>
  <si>
    <t>Certificación de calidad</t>
  </si>
  <si>
    <t>Consolidar y validar indicadores</t>
  </si>
  <si>
    <t>Tablero de indicadores</t>
  </si>
  <si>
    <t>Servicios técnicos de apoyo para el mantenimiento del Sistema de Gestión</t>
  </si>
  <si>
    <t>Actualizar los mapas de riesgo de proceso</t>
  </si>
  <si>
    <t>Mapas publicados</t>
  </si>
  <si>
    <t>Identificar productos no conformes</t>
  </si>
  <si>
    <t>Informes de producto no conforme</t>
  </si>
  <si>
    <t>Realizar la auditoría de certificación</t>
  </si>
  <si>
    <t>Informe de auditoría</t>
  </si>
  <si>
    <t>Contratación de la auditoría del Sistema de Gestión de Calidad</t>
  </si>
  <si>
    <t>Capacitación de producto no conforme</t>
  </si>
  <si>
    <t>Listas de asistencia</t>
  </si>
  <si>
    <t>Contratación capacitación en producto no conforme 
(Reserva presupuestal)</t>
  </si>
  <si>
    <t>Revisar y actualizar procedimiento del Bachillerato en lo referente a diseño y desarrollo del producto referente a etapas, responsabilidades y autoridades</t>
  </si>
  <si>
    <t>Procedimiento publicado</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</si>
  <si>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</si>
  <si>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</si>
  <si>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</si>
  <si>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</si>
  <si>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</si>
  <si>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</si>
  <si>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</si>
  <si>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</si>
  <si>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</si>
  <si>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</si>
  <si>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</si>
  <si>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</si>
  <si>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</si>
  <si>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</si>
  <si>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Mantener las actividades de divulgación y socialización del SGI</t>
  </si>
  <si>
    <t>Informativos publicados y enviados</t>
  </si>
  <si>
    <t>Diseño y elaboración del material de divulgación y socialización del SG</t>
  </si>
  <si>
    <t>Análisis y publicación de informes de atención del servicio prestado
(Mecanismo para mejorar la atención al ciudadano)</t>
  </si>
  <si>
    <t>Informe publicado</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</si>
  <si>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</si>
  <si>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</si>
  <si>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</si>
  <si>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</si>
  <si>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</si>
  <si>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</si>
  <si>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</si>
  <si>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Elaboración de los informes parciales de gestión (videos, presentaciones y gestión en redes sociales)</t>
  </si>
  <si>
    <t>Informes parciales publicados</t>
  </si>
  <si>
    <t>Participación activa:</t>
  </si>
  <si>
    <t>Reporte de percepción</t>
  </si>
  <si>
    <t>Consultas directas a grupos de interés sobre temas de gestión y medios de consulta</t>
  </si>
  <si>
    <t>Criterio diferencial de información:</t>
  </si>
  <si>
    <t>Informes diferenciales elaborados</t>
  </si>
  <si>
    <t>Publicación de informes en los medios identificados en el año 2016</t>
  </si>
  <si>
    <t>Monitoreo de acceso:</t>
  </si>
  <si>
    <t>Mediciones realizadas</t>
  </si>
  <si>
    <t>Evaluar el impacto de la información</t>
  </si>
  <si>
    <t>Actualización y mantenimiento de los indicadores</t>
  </si>
  <si>
    <t>Indicadores medidos</t>
  </si>
  <si>
    <t>Contratación profesional apoyo gestión</t>
  </si>
  <si>
    <t>Seguimiento y reporte de los resultados de los indicadores</t>
  </si>
  <si>
    <t>Publicación de resultados</t>
  </si>
  <si>
    <t>Seguimiento a planes de acción</t>
  </si>
  <si>
    <t>Informes publicados</t>
  </si>
  <si>
    <t>Actualizar mapas de riesgo de corrupción</t>
  </si>
  <si>
    <t>Seguimiento a trámites para actualización de información</t>
  </si>
  <si>
    <t>Trémites actualizados</t>
  </si>
  <si>
    <t xml:space="preserve">Gestionar el proyecto ETITC - SED Kennedy </t>
  </si>
  <si>
    <t>Plan publicado</t>
  </si>
  <si>
    <t>Actualización del Plan de Desarrollo</t>
  </si>
  <si>
    <t>Plan aprobado y publicado</t>
  </si>
  <si>
    <t>Direccionamiento estratégico
(Gestión de planeación)</t>
  </si>
  <si>
    <t>Actualización del Plan Anticorrupción 2017</t>
  </si>
  <si>
    <t>Documentación de los programas de educación superior para la acreditación</t>
  </si>
  <si>
    <t>Documentos cargados en la plataforma</t>
  </si>
  <si>
    <t>Profesional acreditación</t>
  </si>
  <si>
    <t>VICERRECTORÍA ACADÉMICA</t>
  </si>
  <si>
    <t>Contratación profesional para la construcción de indicadores y modelos de medición</t>
  </si>
  <si>
    <t>Tablero preliminar presentado</t>
  </si>
  <si>
    <t>Acta de inicio</t>
  </si>
  <si>
    <t>Modelo construido</t>
  </si>
  <si>
    <t>Modelos publicados</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</si>
  <si>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</si>
  <si>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 xml:space="preserve"> PROCESO: Docencia PES</t>
  </si>
  <si>
    <t>Docentes</t>
  </si>
  <si>
    <t>Contratación docentes hora cátedra I semestre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</si>
  <si>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</si>
  <si>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</si>
  <si>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</si>
  <si>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</si>
  <si>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</si>
  <si>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Suscripción  diario el tiempo Estudios Previos</t>
  </si>
  <si>
    <t xml:space="preserve">recibo de  periodico e diario </t>
  </si>
  <si>
    <t>Suscripción  diario el tiempo</t>
  </si>
  <si>
    <t>Suscripción  diario el espectador Estudios Previos</t>
  </si>
  <si>
    <t>Suscripción  diario el espectador</t>
  </si>
  <si>
    <t>Renovación contrato  Pearson Estudios Previos</t>
  </si>
  <si>
    <t>estadisticas</t>
  </si>
  <si>
    <t>Renovación contrato  Pearson</t>
  </si>
  <si>
    <t>Renovación contrato  Koha Estudios Previos</t>
  </si>
  <si>
    <t>Renovación contrato  Koha</t>
  </si>
  <si>
    <t>Renovación contrato virtual Pro Estudios Previos</t>
  </si>
  <si>
    <t>Renovación contrato virtual Pro</t>
  </si>
  <si>
    <t>Digitalización Trabajos de Grado  (2000) Estudios Previos</t>
  </si>
  <si>
    <t>Digitalizaci{on Trabajos de Grado  (2000)</t>
  </si>
  <si>
    <t xml:space="preserve">Adquisicíon de llibros </t>
  </si>
  <si>
    <t>Cursos de Catalogación</t>
  </si>
  <si>
    <t>Capacitacion en ACM-virtual pro-Person- Koha</t>
  </si>
  <si>
    <t>Estudios previos para compra de impresora</t>
  </si>
  <si>
    <t>Adquisicion de impresora</t>
  </si>
  <si>
    <t xml:space="preserve">Estudios previos </t>
  </si>
  <si>
    <t>Listado de  Personas de la comunidad educativa que participan de las actividades de trabajo social</t>
  </si>
  <si>
    <t>Adquisición de tableros acrilicos</t>
  </si>
  <si>
    <t xml:space="preserve">Atención psicosocial y caracterización de la población </t>
  </si>
  <si>
    <t>Adquisición pruebas psicotecnicas</t>
  </si>
  <si>
    <t xml:space="preserve">Programa Macgym memoria, atención y concentración </t>
  </si>
  <si>
    <t>Técnicas y métodos de estudios</t>
  </si>
  <si>
    <t xml:space="preserve">Acompañamiento al estudiante Bogotá Noctámbula </t>
  </si>
  <si>
    <t>Acompañamiento estudiantes de provincia</t>
  </si>
  <si>
    <t>Contratación de prestación de servicios de cuatro personas para la atención delbanco de alimentos.</t>
  </si>
  <si>
    <t xml:space="preserve">Subsidio Alimentario </t>
  </si>
  <si>
    <t>Mujer B.I.T.</t>
  </si>
  <si>
    <t>Campañas de prevención y jornadas de crecimiento Humano</t>
  </si>
  <si>
    <t>Campaña espacio libre de humo</t>
  </si>
  <si>
    <t xml:space="preserve">Gestión y alianzas estratégicas. </t>
  </si>
  <si>
    <t>Portafolio servicios de bienestar</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</si>
  <si>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</si>
  <si>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</si>
  <si>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</si>
  <si>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</si>
  <si>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</si>
  <si>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Suministros</t>
  </si>
  <si>
    <t>Mantenimiento de áreas Deportivas (Canchas)</t>
  </si>
  <si>
    <t>Juzgamiento (Campeonatos Todas Disciplinas)</t>
  </si>
  <si>
    <t>Premiación (Trofeos)</t>
  </si>
  <si>
    <t>Premiación (Medallas)</t>
  </si>
  <si>
    <t xml:space="preserve">Acondicionamiento Físico </t>
  </si>
  <si>
    <t>Prestación de servicios</t>
  </si>
  <si>
    <t>Mantenimiento de maquinaria del Gimnasio</t>
  </si>
  <si>
    <t>Contratación del personal para el desarrollo de actividades deportivas</t>
  </si>
  <si>
    <t xml:space="preserve">Inscripción de Campeonatos (Todas Disciplinas) </t>
  </si>
  <si>
    <t>Logística para el desarrollo de encuentros deportivos</t>
  </si>
  <si>
    <t>Programación de actividades recreativas</t>
  </si>
  <si>
    <t>Subsidio y seguro de transporte caminatas</t>
  </si>
  <si>
    <t>Hidratación</t>
  </si>
  <si>
    <t xml:space="preserve">Refrigerios </t>
  </si>
  <si>
    <t>Camisetas Ciclo paseos</t>
  </si>
  <si>
    <t xml:space="preserve">Conformación de grupos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</si>
  <si>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</si>
  <si>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</si>
  <si>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</si>
  <si>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</si>
  <si>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</si>
  <si>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</si>
  <si>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</si>
  <si>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</si>
  <si>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</si>
  <si>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</si>
  <si>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</si>
  <si>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</si>
  <si>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Atención Básica</t>
  </si>
  <si>
    <t>Listado de  Personas de la comunidad educativa que participan de las actividades de salud</t>
  </si>
  <si>
    <t xml:space="preserve">Desarrollo de campañas </t>
  </si>
  <si>
    <t>Actividades institucionales de bienestar universitario</t>
  </si>
  <si>
    <t>Logística para el desarrollo de la Semana Lasallista</t>
  </si>
  <si>
    <t>Logística para el desarrollo de la Semana Técnica</t>
  </si>
  <si>
    <t>Manillas (PES)</t>
  </si>
  <si>
    <t>Publicidad (Poster, pendones, afiches)</t>
  </si>
  <si>
    <t>Día del ingeniero (souvenir)</t>
  </si>
  <si>
    <t>Logística para el desarrollo del Día del Estudiante</t>
  </si>
  <si>
    <t xml:space="preserve">Logística para el desarrollo de la jornada de integración para administrativos </t>
  </si>
  <si>
    <t>DIA "B"</t>
  </si>
  <si>
    <t>Compra de material académico para apoyar las diferentes jornadas de bienestar</t>
  </si>
  <si>
    <t>Camisetas Representativas ETITC</t>
  </si>
  <si>
    <t>Contratación de personal para el desarrollo de las actividades institucionales de bienestar universitario</t>
  </si>
  <si>
    <t>Desarrollo de actividades de pastoral</t>
  </si>
  <si>
    <t>Logística para el desarrollo de la Convivencia maestros</t>
  </si>
  <si>
    <t>Logística para el desarrollo de Encuentro para parejas</t>
  </si>
  <si>
    <t xml:space="preserve">Logística para el desarrollo de Escuela de Animadores </t>
  </si>
  <si>
    <t xml:space="preserve">Logística para el desarrollo de Escuelas Pastorales </t>
  </si>
  <si>
    <t>Logística para el desarrollo de Misiones Académicas</t>
  </si>
  <si>
    <t>Logística para el desarrollo de Misiones vocacionales</t>
  </si>
  <si>
    <t>Contratación de personal para el desarrollo de las actividades pastorales</t>
  </si>
  <si>
    <t>Adecuación de espacios de bienestar universitario</t>
  </si>
  <si>
    <t>Adquisición de Mesas 2 piso Casona, elementos de adecuación sala de estár, adquisición mesas de ajedrez 1 piso casona, adquisición de cortinas para favorecer proyección, adecuación oficinas para atención de privacidad de estudiantes</t>
  </si>
  <si>
    <t>Visita de pares amigos</t>
  </si>
  <si>
    <t>Informe de visita y recomendaciones</t>
  </si>
  <si>
    <t>Contratación par con el objeto de revisión previa a la visita.</t>
  </si>
  <si>
    <t>Visita de pares amigos por programa</t>
  </si>
  <si>
    <t>Implementación de laboratorio de sistemas embebidos</t>
  </si>
  <si>
    <t xml:space="preserve">Adquisición de software </t>
  </si>
  <si>
    <t>Capacitación en el uso de los equipos</t>
  </si>
  <si>
    <t>Implementación Segunda fase laboratorio de seguridad Informática</t>
  </si>
  <si>
    <t>Software de aseguramiento y plataformas móviles</t>
  </si>
  <si>
    <t>Licencias de software</t>
  </si>
  <si>
    <t>Adquisición de software de aseguramiento</t>
  </si>
  <si>
    <t>Adquisición Software forense para móviles</t>
  </si>
  <si>
    <t>Reunión Docente</t>
  </si>
  <si>
    <t>Agape reunión docentes de la facultad I y II semestre</t>
  </si>
  <si>
    <t>Promoción y divulgación</t>
  </si>
  <si>
    <t>Material publicitario</t>
  </si>
  <si>
    <t>Insumos</t>
  </si>
  <si>
    <t>Adquisición de insumos para la facultad</t>
  </si>
  <si>
    <t>4to. Ethical Hack Security Party</t>
  </si>
  <si>
    <t>Material de divulgación, camisetas y refrigerios</t>
  </si>
  <si>
    <t>Conferencista experto</t>
  </si>
  <si>
    <t>Maraton Nacional de Programación</t>
  </si>
  <si>
    <t>Inscripción</t>
  </si>
  <si>
    <t>Internacional Infomatrix Suramérica</t>
  </si>
  <si>
    <t>Nacional</t>
  </si>
  <si>
    <t>Viaje y sostenimiento</t>
  </si>
  <si>
    <t>Participación Encuentro internacional ACOFI 2017</t>
  </si>
  <si>
    <t>Participación Encuentro Nacional REDIS 2017</t>
  </si>
  <si>
    <t>Nacional Docente</t>
  </si>
  <si>
    <t>Inscripción, viaje y sostenimiento</t>
  </si>
  <si>
    <t>Nacional estudiante</t>
  </si>
  <si>
    <t>Internacional</t>
  </si>
  <si>
    <t>Participación</t>
  </si>
  <si>
    <t>Internacional Docente</t>
  </si>
  <si>
    <t>Internacional estudiante</t>
  </si>
  <si>
    <t>Capacitación en robótica a los docentes</t>
  </si>
  <si>
    <t>Certificados de asistencia</t>
  </si>
  <si>
    <t>Contratación experto en robótica para la capacitación docente</t>
  </si>
  <si>
    <t>Contratación experto en CAE para la capacitación docente</t>
  </si>
  <si>
    <t>Actualización del laboratorio de automatización:</t>
  </si>
  <si>
    <t>Adecuación de Elementos</t>
  </si>
  <si>
    <t>Adecuación de Bancos de Trabajo Actuales</t>
  </si>
  <si>
    <t xml:space="preserve">Adecuación, Actualización y Modernización de los Bancos de Trabajo Actuales  del Laboratorio de Automatización. Incluye:                 Suministro de los elementos necesarios para poner en funcionamiento los Bancos de Trabajo Actuales. </t>
  </si>
  <si>
    <t>Adquisición de elementos</t>
  </si>
  <si>
    <t>Adquisición de Bancos de Trabajo Nuevos</t>
  </si>
  <si>
    <t xml:space="preserve">Suministro y adecuación de dos (2) Bancos de Trabajo complementarios, para este Laboratorio. </t>
  </si>
  <si>
    <t>Ádquisición de Elementos</t>
  </si>
  <si>
    <t>Materiales para Adecuación de Bancos de Trabajo Nuevos</t>
  </si>
  <si>
    <t>Adquisición de Equipos</t>
  </si>
  <si>
    <t>Equipos de Automatización</t>
  </si>
  <si>
    <t>Suministro de Baterías SIMATIC HMI SIEMENS.  6 PANEL KTP 700 BASIC- 6 X SCALANCE XB005 UNMANAGED INDUSTRIAL ETHERNET SWITCH FOR 10/100MBIT/S</t>
  </si>
  <si>
    <t xml:space="preserve">Suministro y Adecuación Maletines Industriales para los PLC´s </t>
  </si>
  <si>
    <t>Adquisición de Software y Memorias</t>
  </si>
  <si>
    <t>Adquisición de Software Licenciado</t>
  </si>
  <si>
    <t>VIJEO DESIGNER V6.2 VJDSNDTGSV62M LICENCIA INDIVIDUAL SCHNEIDER ELECTRIC</t>
  </si>
  <si>
    <t>Adquisición de Memoris para Programación PLC´s</t>
  </si>
  <si>
    <t>suministro e implementación de un Software de Supervisión (SCADA). (Dos Licencias)</t>
  </si>
  <si>
    <t>Elementos de Medición para Adecuación de Bancos de Trabajo</t>
  </si>
  <si>
    <t>Suministro del Software requerido para el Laboratorio de Automatización  (• Lab View • Cade-Simu • Simulador Festo • Simulador PC-SIMU • Simulador para S7 200 Siemens • Codesys Otros</t>
  </si>
  <si>
    <t>Capacitación a docentes en el uso</t>
  </si>
  <si>
    <t>Contratación capacitador</t>
  </si>
  <si>
    <t>Actualización Syllabus</t>
  </si>
  <si>
    <t>Syllabus aprobados</t>
  </si>
  <si>
    <t>Elaboración Sustratos flexibles</t>
  </si>
  <si>
    <t>Sustrato flexible</t>
  </si>
  <si>
    <t>Cartulina tamaño carta</t>
  </si>
  <si>
    <t>Elaboración Bastidor y dispositivo de impresión</t>
  </si>
  <si>
    <t>Screen printing</t>
  </si>
  <si>
    <t>Tijeras, Bisturí</t>
  </si>
  <si>
    <t>Elaboración Tintas y/o pastas Resistoras</t>
  </si>
  <si>
    <t>Pasta conductora</t>
  </si>
  <si>
    <t>Palitos de paleta</t>
  </si>
  <si>
    <t>Caracterización materiales</t>
  </si>
  <si>
    <t>Prototipo funcional</t>
  </si>
  <si>
    <t>Tubos de reacción (que se ajusten a la centrífuga)</t>
  </si>
  <si>
    <t>Cinta de cobre</t>
  </si>
  <si>
    <t>Pintura conductora</t>
  </si>
  <si>
    <t>Maizena/Fécula de maíz</t>
  </si>
  <si>
    <t>Camisetas viejas</t>
  </si>
  <si>
    <t>Transparencias/acetatos de projección (1/8)</t>
  </si>
  <si>
    <t>Cajas de Petri</t>
  </si>
  <si>
    <t>Moldes cuadrados (o de gelatina)</t>
  </si>
  <si>
    <t>PDMS (Sylgard 184)</t>
  </si>
  <si>
    <t>Baterías de 9V</t>
  </si>
  <si>
    <t>SMD LEDs</t>
  </si>
  <si>
    <t>Transistores 2N3904</t>
  </si>
  <si>
    <t>Pinceles</t>
  </si>
  <si>
    <t>Photoceldas</t>
  </si>
  <si>
    <t>Resma de papel (A4)</t>
  </si>
  <si>
    <t>Guantes laboratorio</t>
  </si>
  <si>
    <t xml:space="preserve">Mandil, Bata laboratorio </t>
  </si>
  <si>
    <t>Colador</t>
  </si>
  <si>
    <t xml:space="preserve">Bastidor </t>
  </si>
  <si>
    <t xml:space="preserve">Pliegos de papel periódico </t>
  </si>
  <si>
    <t xml:space="preserve">Toallas, trapos de tela impermeable y/o tela de algodón o fieltro </t>
  </si>
  <si>
    <t>Esponjas</t>
  </si>
  <si>
    <t xml:space="preserve">Cubeta plástica cuadrada </t>
  </si>
  <si>
    <t>Balde</t>
  </si>
  <si>
    <t xml:space="preserve">Tela mosquitera ó  Malla fina de nylon, polyester o metálica </t>
  </si>
  <si>
    <t xml:space="preserve">Listones de madera </t>
  </si>
  <si>
    <t xml:space="preserve">Cinta gris adhesiva </t>
  </si>
  <si>
    <t xml:space="preserve">Pinzas </t>
  </si>
  <si>
    <t>Chinches</t>
  </si>
  <si>
    <t>Regla y Metro</t>
  </si>
  <si>
    <t>Cuadernos, lapices</t>
  </si>
  <si>
    <t xml:space="preserve">Engrapadora de madera </t>
  </si>
  <si>
    <t xml:space="preserve">Grapas </t>
  </si>
  <si>
    <t>Marcadores para tablero acrilico</t>
  </si>
  <si>
    <t>Marcadores para escribir sobre papel</t>
  </si>
  <si>
    <t>Colbon</t>
  </si>
  <si>
    <t xml:space="preserve">Sharpie negro </t>
  </si>
  <si>
    <t>Escobilla ó (squeegee)</t>
  </si>
  <si>
    <t>Internacionalización y movilidad académica</t>
  </si>
  <si>
    <t>Certificado de Asistencia</t>
  </si>
  <si>
    <t>Gastos de viaje participacion Infomatrix Ecuador</t>
  </si>
  <si>
    <t>Alojamiento (viernes 10 - dom 12 de marzo)</t>
  </si>
  <si>
    <t>Alimentación y transporte  participacion Infomatrix Ecuador</t>
  </si>
  <si>
    <t>Gastos de viaje participación Robotchallenge Beijing 2017</t>
  </si>
  <si>
    <t>Por confirmar</t>
  </si>
  <si>
    <t>Alojamiento Beijing (fecha por confirmar)</t>
  </si>
  <si>
    <t>Alimentación y transporte participación Robotchallenge Beijing 2017</t>
  </si>
  <si>
    <t>Pasaje de avión Participación Infomatrix Brasil 2017</t>
  </si>
  <si>
    <t>Alojamiento Lajes 12- 17 sept</t>
  </si>
  <si>
    <t>Alimentación y transporte Participación Infomatrix Brasil 2017</t>
  </si>
  <si>
    <t>Inscripción al concurso Runibot 2017</t>
  </si>
  <si>
    <t>Inscripción al concurso Infomatrix 2017 (Octubre)</t>
  </si>
  <si>
    <t>Inscripción al concurso Infomatrix 2017 (Noviembre)</t>
  </si>
  <si>
    <t>Inscripción al concurso ECIBOT 2017 (septiembre)</t>
  </si>
  <si>
    <t>VI Concurso Robótica En Competencia ETITC 2017</t>
  </si>
  <si>
    <t>Informe sobre actividad desarrollada</t>
  </si>
  <si>
    <t>fabricación de pista fightbot, premiación y gastos de publicidad (camisteas, afiches, medalla, etc.)</t>
  </si>
  <si>
    <t>Encuentro decanos y directores Red RIMA</t>
  </si>
  <si>
    <t>Inscripción, transporte aéreo, alojamiento y viáticos</t>
  </si>
  <si>
    <t>Congreso ACOFI</t>
  </si>
  <si>
    <t>VI Congreso Internacional de Ingeniería Mecatrónica</t>
  </si>
  <si>
    <t>Compra</t>
  </si>
  <si>
    <t>Relación en inventario</t>
  </si>
  <si>
    <t>Computador portátil</t>
  </si>
  <si>
    <t>Memorias</t>
  </si>
  <si>
    <t>Inscripcion al evento. Pasajes aereos y viaticos 6 dias</t>
  </si>
  <si>
    <t>Estudios previos  para asistri al VIII Congreso Internacional de Ingenierías Mecánica y Mecatrónica. Medellín.</t>
  </si>
  <si>
    <t>Inscripcion al evento.Viaticos y pasajes aéreos, 3 dias</t>
  </si>
  <si>
    <t>XIX Congreso internacional de mantenimiento y gestión de activos</t>
  </si>
  <si>
    <t>Inscripcion al evento.</t>
  </si>
  <si>
    <t>IV Congreso Nacional de Directores y Decanos de Ingeniería Mecánica. Redimec, Pereira.</t>
  </si>
  <si>
    <t>Inscripcion al evento.Viaticos y pasajes aéreos, 2 dias</t>
  </si>
  <si>
    <t xml:space="preserve">Stand publicitario de la facultad </t>
  </si>
  <si>
    <t>Laboratorio de Plantas Térmicas</t>
  </si>
  <si>
    <t>Adquisición del equipo</t>
  </si>
  <si>
    <t>Adecuaciones locativas y de redes, equipos faltantes de la propuesta incial, ruteadoras, cabinas de pintura, extractores puntuales, centro de mecanizado, entre otros.</t>
  </si>
  <si>
    <t>Adecuaciones locativas y de redes, equipos de medición adquiridos a las CCA.</t>
  </si>
  <si>
    <t xml:space="preserve">Contratación </t>
  </si>
  <si>
    <t>Contratación de los cursos de capacitación</t>
  </si>
  <si>
    <t xml:space="preserve">Adquisición </t>
  </si>
  <si>
    <t>Toner de colores</t>
  </si>
  <si>
    <t>10 Kilos de PLA de varios colores</t>
  </si>
  <si>
    <t>Inscripcion al evento. Pasajes aereos y viaticos 4 dias</t>
  </si>
  <si>
    <t>Invitación conferencista internacional V Congreso Internacional en Gestión del conocimiento en Ingeniería</t>
  </si>
  <si>
    <t>Listados de registro, videos de conferencias, memorias del evento</t>
  </si>
  <si>
    <t>Pago tiquetes y hospedaje</t>
  </si>
  <si>
    <t>Pariticpación 6° Congreso Internacional de Ingeniería de Manufactura y Procesos en Lisboa - Portugal</t>
  </si>
  <si>
    <t xml:space="preserve"> Pasajes aereos y viaticos 4 dias</t>
  </si>
  <si>
    <t xml:space="preserve">Comisión académica a las UT del Valle de México, con el fin de establecer lazos con Universidades Tecnológicas, la UNAM y el IPN. </t>
  </si>
  <si>
    <t>Actas de reunión, informe de actividades</t>
  </si>
  <si>
    <t xml:space="preserve"> Pasajes aereos y viaticos 10 dias</t>
  </si>
  <si>
    <t>Evaluación equipos existentes, definición de necesidades de mantenimeinto y nuevos equipos y de infraestructura para el laboratorio de tratamientos termicos</t>
  </si>
  <si>
    <t>Adquisición del equipos, manteniemiento de existentes</t>
  </si>
  <si>
    <t>Adecuaciones locativas y de redes, equipos de medición adquiridos a las CCA, para el laboratorio de metrologia</t>
  </si>
  <si>
    <t>Compra de Tonner negro</t>
  </si>
  <si>
    <t>Adquisición</t>
  </si>
  <si>
    <t>Compra Tonner  colores</t>
  </si>
  <si>
    <t>2 de cada uno</t>
  </si>
  <si>
    <t>Computador para la secretaria que sea asignada a la coordinación de especializaciones</t>
  </si>
  <si>
    <t>Elaboración de planillas de asistencia. Atención de estudiantes y docentes en ausencia del coordinador.</t>
  </si>
  <si>
    <t>Persona de apoyo para la coordinación de especializaciones</t>
  </si>
  <si>
    <t>Dispositivo DAQ Multifunción de Bajo Costo</t>
  </si>
  <si>
    <t>Adquisición de dispositivo multifuncional NI USB-6000 para aplicaciones como registro de datos simples, medidas portatiles y experimentos academicos de laboratorio.</t>
  </si>
  <si>
    <t>XIX congreso de mantenimiento y gestión de activos</t>
  </si>
  <si>
    <t>Memorias del evento</t>
  </si>
  <si>
    <t>Inscripción al XIX congreso de mantenimiento y gestión de activos</t>
  </si>
  <si>
    <t>Inscripcion al evento.Viaticos 2 dias</t>
  </si>
  <si>
    <t xml:space="preserve">Francia visita a instalaciones de SCHENEIDER para los mejores 2 profesores que participaron en la capacitación Schneider &amp; Min Francia II de 2016. </t>
  </si>
  <si>
    <t>Argentina visita a Universidades que ofrecen Ingeniería Electromecánica: Universidad del Belgrano, Universidad de la Marina Mercante, Universidad Argentina de la Empresa, Universidad Nacionaldel  Mar del Plata, Universidad Nacional del Centro de la Provincia de de Buenos Aires, Universidad Nacional de La Plata, Universidad Nacional General Sarmiento, Universidad Nacional General Lopez, Universidad Tecnologia Nacional (Reconquista, Rafaela, San Justo y Mendoza)</t>
  </si>
  <si>
    <t xml:space="preserve">Laboratorio de Maquinas Térmicas: Planta Piloto para estudio de trasferencia de calor y termodinámica. Posible referencia: Marca Generatoris Ref: TD-TT-325/PP o similar. . Que incluya: Mínimo 4 tipos de intercambiadores de calor: 1 de tubos, 1 de placas 1 serpentín y una torre de enfriamiento. Mínimo 4 tipos de intercambiadores de calor: 1 de tubos, 1 de placas 1 serpentín y una torre de enfriamiento. Unidad de enfriamiento tipo Chiller </t>
  </si>
  <si>
    <t>Escaner</t>
  </si>
  <si>
    <t>Impresora</t>
  </si>
  <si>
    <t>Caladora 700 wats dewalt (JUEGO DE HOJAS)</t>
  </si>
  <si>
    <t>Taladro percutor ½ “ (juego de brocas)</t>
  </si>
  <si>
    <t>Juego de brocas para madera y lamina</t>
  </si>
  <si>
    <t>Juego destornilladores pala- estrella</t>
  </si>
  <si>
    <t>Prensa de banco</t>
  </si>
  <si>
    <t>alicates</t>
  </si>
  <si>
    <t>cortafrios</t>
  </si>
  <si>
    <t>Segueta – (hojas de segueta)</t>
  </si>
  <si>
    <t xml:space="preserve">Compresor mini </t>
  </si>
  <si>
    <t xml:space="preserve">– juego de boquillas – pistolas para compresor </t>
  </si>
  <si>
    <t>Cautin con base.</t>
  </si>
  <si>
    <t>Relevo de 24 V de 14 pines con base.</t>
  </si>
  <si>
    <t xml:space="preserve"> Contactor de 24 V bobina DC.Que tenga un rango de capacidad de 0 a 9 amperios.</t>
  </si>
  <si>
    <t>Riel omega o DIN.Riel omega perforado.</t>
  </si>
  <si>
    <t>Remaches POP 1/8.</t>
  </si>
  <si>
    <t>Bandeja de lamina.</t>
  </si>
  <si>
    <t>Llaves bristol.Milimetricas de 1.5mm a 14mm. Juego</t>
  </si>
  <si>
    <t>Llaves bristol.Pulgadas de 14 piezas de 1/16 a 3/8. Juego</t>
  </si>
  <si>
    <t>Llaves mixtas.Milimetricas de 4mm a 19mm. Juego</t>
  </si>
  <si>
    <t>Temporizadores a la conexión.Temporizadores electronicos ON DELAY.</t>
  </si>
  <si>
    <t>Temporizadores a la desconexión.Temporizadores electronicos OFF DELAY.</t>
  </si>
  <si>
    <t>Arrancador para motor de 5 HP.</t>
  </si>
  <si>
    <t>Arrancador para motor de 10 HP.</t>
  </si>
  <si>
    <t>Cables bananas bananas largos.Que sean minimo de un metro de largo y que permita conexión en sus terminales banana banana una encima de la otra.</t>
  </si>
  <si>
    <t>Reles térmicos.Tienen que ser de esta marca para que que se puedan conectar con los contactores Schneider de referencia LC1D32.</t>
  </si>
  <si>
    <t>Bateria de 9 voltios.Posiblemente que sean recargables con su respectivo cargador.</t>
  </si>
  <si>
    <t>Bombillos de 100 Vatios.Posible luz led.</t>
  </si>
  <si>
    <t>RosetasQue sean en pasta  y su conexión sea con tornillo ya que las actuales que quedan no se les puede hacer mantenimiento.</t>
  </si>
  <si>
    <t>Crema para soldar estaño</t>
  </si>
  <si>
    <t>EstañoQue sea de referencia TS-502.</t>
  </si>
  <si>
    <t>Convertidor de USB a SERIALQue sea de referencia TU-S9 para que se pueda conectar con el cable del LOGO.</t>
  </si>
  <si>
    <t>Interruptores conmutables.</t>
  </si>
  <si>
    <t>Pilas AA de 1.5 voltios. Pares</t>
  </si>
  <si>
    <t>Acrilicos para base de LOGOEstos acrilicos deben tener estas medidas 15cm de ancho, 20cm de alto y 10cm de base. Este acrilico debe de venir en forma de "L".</t>
  </si>
  <si>
    <t>Cinta velcro</t>
  </si>
  <si>
    <t>Bateria para osciloscopio.Debe ser de referencia PM9086 la cual es compatible con el scopemeter Fluke PM93.</t>
  </si>
  <si>
    <t>Equipo de alineación laser</t>
  </si>
  <si>
    <t>Lámina de cobre de 6mm</t>
  </si>
  <si>
    <t>Variadores de velocidadPara motor AC trifásico maximo a 2 HP.</t>
  </si>
  <si>
    <t>Acople Renold</t>
  </si>
  <si>
    <t>Panel solar 17 Voltios a  5W.</t>
  </si>
  <si>
    <t>Juego de terrajas</t>
  </si>
  <si>
    <t>Bateria seca 12V a 7A.</t>
  </si>
  <si>
    <t>Bateria seca 6V a 5A.</t>
  </si>
  <si>
    <t>Medidor digital de potencia activa trifasica.</t>
  </si>
  <si>
    <t>Motor IV Whirlpool USA.</t>
  </si>
  <si>
    <t>Cables caiman caiman Que sean 50 cm como minimo de longitud y que su terminal caiman sea de medida de 4.3 cm.</t>
  </si>
  <si>
    <t>Watimetros AC.Que se encuentre dentro de un rango mayor o igual a 600 Watios y menor o igual a 1500 Watios.</t>
  </si>
  <si>
    <t>Pulsador doble interruptor de boton.Que sean de referencia XB2-BL8425.</t>
  </si>
  <si>
    <t>Pulsador interruptor de boton rojo.Que sea de referencia LAY5-BA42.</t>
  </si>
  <si>
    <t>Pulsador interruptor de boton verde.Que sea de refencia XB2-BA31.</t>
  </si>
  <si>
    <t>Pulsador interruptor de boton negro.Que sea de referencia LAY5-BA42.</t>
  </si>
  <si>
    <t>Switch negro selector de 3 posiciones. Que sea de referencia XB4BD33.</t>
  </si>
  <si>
    <t>Paro de emergencia tipo hongo con enganche.</t>
  </si>
  <si>
    <t>Cable flexible rojoCable TFF 16 AWG 600V.</t>
  </si>
  <si>
    <t>Cable flexible negroCable TFF 16 AWG 600V.</t>
  </si>
  <si>
    <t>Borneras Ref: 36010, Corriente: 10A paquetes de 10 unidades</t>
  </si>
  <si>
    <t>Terminales de ojo de 6 mm. Paquetes de 1000 Unidades</t>
  </si>
  <si>
    <t>Conectores tipo banana hembra Rojos.Refencia RC170, tipo aislado.</t>
  </si>
  <si>
    <t>Conectores tipo banana hembra Negros.Refencia RC170, tipo aislado.</t>
  </si>
  <si>
    <t>Destornillador Perillero de 6" X 1/8.</t>
  </si>
  <si>
    <t>Hoja de segueta para aluminio  Unidades</t>
  </si>
  <si>
    <t>Acpm galón</t>
  </si>
  <si>
    <t>BARSOL  Galón</t>
  </si>
  <si>
    <t>bentonita bulto</t>
  </si>
  <si>
    <t>Gratas marca fuller  Unidades</t>
  </si>
  <si>
    <t>Respiradores para polvo  unidad</t>
  </si>
  <si>
    <t>Respirador 3M 8511 N95 para Polvos unidades</t>
  </si>
  <si>
    <t>Lija 360  Abracol pliegos</t>
  </si>
  <si>
    <t>Fundente para aluminio kilos</t>
  </si>
  <si>
    <t>lija 320  Abracol pliegos</t>
  </si>
  <si>
    <t>lija 100  Abracol pliegos</t>
  </si>
  <si>
    <t>lija 240  Abracol pliegos</t>
  </si>
  <si>
    <t>puntillas de 2"x11  libras</t>
  </si>
  <si>
    <t>puntillas de 2"x14 libras</t>
  </si>
  <si>
    <t>puntillas de1" x 8  libras</t>
  </si>
  <si>
    <t>Percloro etileno  galón</t>
  </si>
  <si>
    <t>Trietanol amina kilos</t>
  </si>
  <si>
    <t>Alambre dulce  kilos</t>
  </si>
  <si>
    <t>Carpincol mr-60  4 kg</t>
  </si>
  <si>
    <t xml:space="preserve">Tarjeta Arduino Mega </t>
  </si>
  <si>
    <t xml:space="preserve">Tarjeta arduino Uno R3 </t>
  </si>
  <si>
    <t xml:space="preserve">7-segment display (Ánodo común) </t>
  </si>
  <si>
    <t xml:space="preserve">7-segment display (Cátodo común) </t>
  </si>
  <si>
    <t xml:space="preserve">Button (normalmente abierto) </t>
  </si>
  <si>
    <t xml:space="preserve">Ethernet Shield W5100 Arduino </t>
  </si>
  <si>
    <t xml:space="preserve">Modulo de Rele  Arduino 8 canales 5v.  </t>
  </si>
  <si>
    <t xml:space="preserve">Módulo de Rele Arduino 16 canales 12v </t>
  </si>
  <si>
    <t xml:space="preserve">Modulo GPS Neo-6m Ublox c/ Antena Tx/rx 232 Arduino (Con Antena) </t>
  </si>
  <si>
    <t xml:space="preserve">Módulo L298n Puente H Arduino </t>
  </si>
  <si>
    <t xml:space="preserve">Display Matriz de puntos Led 8X8 Controlador Max 7219 Arduino </t>
  </si>
  <si>
    <t xml:space="preserve">Módulo Rf 315/433 MHz Transmisor y receptor Arduino </t>
  </si>
  <si>
    <t xml:space="preserve">Joystick PS2 Arduino </t>
  </si>
  <si>
    <t xml:space="preserve">LCD Key Pad Shield Arduino </t>
  </si>
  <si>
    <t xml:space="preserve">Pantalla Tactil Lcd 3.2 Para Arduino Con Socket Para Sd (Arduino Mega) </t>
  </si>
  <si>
    <t xml:space="preserve">Módulo Inalambrico WiFi Esp8266 Arduino </t>
  </si>
  <si>
    <t xml:space="preserve">Servomotor Micro Servo Sg90 Trower Pro Arduino </t>
  </si>
  <si>
    <t xml:space="preserve">Sensor Mq9 Alcohol </t>
  </si>
  <si>
    <t xml:space="preserve">Sensor Mq2 Gas </t>
  </si>
  <si>
    <t xml:space="preserve">Sensor Mq3 Humo </t>
  </si>
  <si>
    <t xml:space="preserve">Modulo Bluetooth  Hc-06 Arduino </t>
  </si>
  <si>
    <t xml:space="preserve">Sensor de distancia Hc - cr04 Ultrasonido Arduino </t>
  </si>
  <si>
    <t xml:space="preserve">Mini termóstato digital W1209 con sensor (Termocupla) Arduino </t>
  </si>
  <si>
    <t xml:space="preserve">RGB - LED Arduino </t>
  </si>
  <si>
    <t xml:space="preserve">Modulo Encoder Rotatorio Arduino </t>
  </si>
  <si>
    <t xml:space="preserve">Modulo Sensor Tacometro Encoder Optico Arduino Ssdielect  </t>
  </si>
  <si>
    <t xml:space="preserve">Shield Lcd Tft Touch 2.4 Pulgadas Arduino (Arduino Uno) </t>
  </si>
  <si>
    <t xml:space="preserve">USB Host Shield 2.0 Para Arduino </t>
  </si>
  <si>
    <t xml:space="preserve">Modulo Switch De Inclinacion Ky-020 Arduino </t>
  </si>
  <si>
    <t xml:space="preserve">Xbee Pro S2b - 60mw Arduino </t>
  </si>
  <si>
    <t xml:space="preserve">Shield Xbee V3 Para Arduino Uno y Mega </t>
  </si>
  <si>
    <t xml:space="preserve">Modulo Slot O Adaptador De Sd Para Arduino </t>
  </si>
  <si>
    <t xml:space="preserve">Adaptador Micro-sd Micro Sdhc Lectura-escritura Spi Arduino </t>
  </si>
  <si>
    <t xml:space="preserve">Teclado Matricial 4x4 Arduino Tipo Membrana Arduino </t>
  </si>
  <si>
    <t xml:space="preserve">Microcontrolador Atmega328p-pu Arduino </t>
  </si>
  <si>
    <t xml:space="preserve">Sensor Temperatura Y Humedad Dht11 </t>
  </si>
  <si>
    <t xml:space="preserve">Sensor De Sonido,ruido Para Mcu Y Arduino, Alta Sensibilidad </t>
  </si>
  <si>
    <t xml:space="preserve">Fuente De Voltaje 12v/1a Para Arduino </t>
  </si>
  <si>
    <t xml:space="preserve">Sensor De Movimiento Pir Hc-sr501 Sensor Infrarrojo Arduino </t>
  </si>
  <si>
    <t xml:space="preserve">Puente rectificador Br 106  </t>
  </si>
  <si>
    <t xml:space="preserve">Puente rectificador Kbpc1006  </t>
  </si>
  <si>
    <t xml:space="preserve">Puente rectificador Pb3008 </t>
  </si>
  <si>
    <t xml:space="preserve">condensadores electroliticos 1uF/50V </t>
  </si>
  <si>
    <t xml:space="preserve">condensadores electroliticos 10uF/50V </t>
  </si>
  <si>
    <t xml:space="preserve">condensadores electroliticos 100uF/50V </t>
  </si>
  <si>
    <t xml:space="preserve">condensadores electroliticos 1000uF/50V </t>
  </si>
  <si>
    <t xml:space="preserve">condensadores electroliticos 2200uF/50V </t>
  </si>
  <si>
    <t xml:space="preserve">Condensador electrolítico 4200uF/50V </t>
  </si>
  <si>
    <t xml:space="preserve">diodos 1n4007 </t>
  </si>
  <si>
    <t xml:space="preserve">diodos 1n4148 </t>
  </si>
  <si>
    <t xml:space="preserve">lm7805 </t>
  </si>
  <si>
    <t xml:space="preserve">lm7905 </t>
  </si>
  <si>
    <t xml:space="preserve">lm 7812 </t>
  </si>
  <si>
    <t xml:space="preserve">lm7912 </t>
  </si>
  <si>
    <t xml:space="preserve">lm317 </t>
  </si>
  <si>
    <t xml:space="preserve">lm337 </t>
  </si>
  <si>
    <t xml:space="preserve">condensador poliester 1nF/100V </t>
  </si>
  <si>
    <t xml:space="preserve">condensador poliester 10nF/100V </t>
  </si>
  <si>
    <t xml:space="preserve">condensador poliester 100nF/100V </t>
  </si>
  <si>
    <t xml:space="preserve">condensador poliester 250nF/100V </t>
  </si>
  <si>
    <t xml:space="preserve">condensador poliester 470nF/100V </t>
  </si>
  <si>
    <t xml:space="preserve">potenciometros lineales 100 ohm </t>
  </si>
  <si>
    <t xml:space="preserve">potenciometros lineales 1K ohm </t>
  </si>
  <si>
    <t xml:space="preserve">potenciometros lineales 10K ohm </t>
  </si>
  <si>
    <t xml:space="preserve">potenciometros lineales 5K ohm </t>
  </si>
  <si>
    <t xml:space="preserve">potenciometros lineales 50K ohm </t>
  </si>
  <si>
    <t xml:space="preserve">Potenciometro lineales 1M ohm </t>
  </si>
  <si>
    <t>Fuente de Voltage Dual cuatro canales a 5 Amp. Unidades</t>
  </si>
  <si>
    <t>Generador de funciones  con visualizador tipo Display Unidades</t>
  </si>
  <si>
    <t>Osciloscopio con puerto USB a 100 MHz de dos canales Unidades</t>
  </si>
  <si>
    <t>Rollos de cinta aislante (Dieléctrica) Rollos</t>
  </si>
  <si>
    <t>Soldadura estaño al 60%  de 1 mm Diametro Libras</t>
  </si>
  <si>
    <t>Cable duplex siliconado calibre AWG 12 a  600V Rollos</t>
  </si>
  <si>
    <t>Sonda osciloscopio  con atenuación 1X y 10X conector BNC Unidades</t>
  </si>
  <si>
    <t>Sonda para osciloscopio FLUKE 192, BPS 210-R mordaza 200 MHz atenuación 10:1 Unidades</t>
  </si>
  <si>
    <t>Sonda para generador de funciones con conector BNC  Unidades</t>
  </si>
  <si>
    <t>Protoboard WISH  No. 104-1 Unidades</t>
  </si>
  <si>
    <t>Punta Lógica Unidades</t>
  </si>
  <si>
    <t>Alicate pelacable regulable mini Unidades</t>
  </si>
  <si>
    <t>Destornillador para electricista tipo pala 6 X 150 mm Unidades</t>
  </si>
  <si>
    <t>Destornillador para electricista tipo estrella 6 X 150 mm Unidades</t>
  </si>
  <si>
    <t>Pilas Doble AA  Unidades</t>
  </si>
  <si>
    <t>Pilas de 9 Vol. (Cuadrada) Unidades</t>
  </si>
  <si>
    <t>Pinza miliamperimétrica AC/DC (Amprobe LH41A) Unidades</t>
  </si>
  <si>
    <t>Fusibles DMM - 11A (BUSS FUSE) Para multimetro Fluke Unidades</t>
  </si>
  <si>
    <t>Fusibles DMM - 44/100 (BUSS FUSE) Para multimetro Fluke Unidades</t>
  </si>
  <si>
    <t>Espuma limpiadora para carcasas  Unidades</t>
  </si>
  <si>
    <t>Cinnta de enmascarar 1/2" Rollos</t>
  </si>
  <si>
    <t>Cinta de enmascarar 3" Rollos</t>
  </si>
  <si>
    <t>COLBON - Colbon Universal Papel 245 Grs Unidades</t>
  </si>
  <si>
    <t>Bisturi Industrial Unidades</t>
  </si>
  <si>
    <t>Cinta trasparente   1/2" Rollos</t>
  </si>
  <si>
    <t>Cinta Transparente 2" Rollos</t>
  </si>
  <si>
    <t>Clips Mariposa  (Caja 50 Unidades) Cajas</t>
  </si>
  <si>
    <t>Resaltadores Unidaes</t>
  </si>
  <si>
    <t>Tinta para sellos Color Negra Unidades</t>
  </si>
  <si>
    <t>Grapa gancho cosedora estándar (X 5000 Unidades) Cajas</t>
  </si>
  <si>
    <t>Carpetas oficio Unidades</t>
  </si>
  <si>
    <t>Ganchos para carpetas (Legajador) Unidades</t>
  </si>
  <si>
    <t>Marcadores Borrable Cajas</t>
  </si>
  <si>
    <t>Valletillas Unidades</t>
  </si>
  <si>
    <t>Cinta doble fas 3M Rollos</t>
  </si>
  <si>
    <t>Corrector Unidades</t>
  </si>
  <si>
    <t>Henkel Pegante Instantáneo Super Bonder 3 Gramos Unidades</t>
  </si>
  <si>
    <t xml:space="preserve">Platina de 1.1/4 x 1/4 ( ancho x espesor)  Tramo x 6 metros c.r. </t>
  </si>
  <si>
    <t>30-</t>
  </si>
  <si>
    <t>Platina de 1/2 x 2.m.m. Tramo x 6 metros c.r. Ver muestra</t>
  </si>
  <si>
    <t>50-</t>
  </si>
  <si>
    <t xml:space="preserve">Platina de 1" x 3/16   Tramo x 6 metros c.r. </t>
  </si>
  <si>
    <t xml:space="preserve">Platina de 1-1/2 x  3/16 Tramo x 6 metros c.r. </t>
  </si>
  <si>
    <t xml:space="preserve">Platina de 2" x 1/4 Tramo x 6 metros c.r. </t>
  </si>
  <si>
    <t xml:space="preserve">Platina dwe 3"x3/8 Tramo x 6 metros c.r. </t>
  </si>
  <si>
    <t xml:space="preserve">Platina de 2-1/2 x1/2" Tramo x 6 metros c.r. </t>
  </si>
  <si>
    <t>20-</t>
  </si>
  <si>
    <t xml:space="preserve">Platina de 3/4 x 3/16" Tramo x 6 metros c.r. </t>
  </si>
  <si>
    <t xml:space="preserve">Platina de 3/4 x 1/4" Tramo x 6 metros c.r. </t>
  </si>
  <si>
    <t xml:space="preserve">Varilla redonda x1/4" lisa  Tramo x 6 metros c.r. </t>
  </si>
  <si>
    <t xml:space="preserve">Varilla  redonda  x 3/8" Tramo x 6 metros c.r. </t>
  </si>
  <si>
    <t xml:space="preserve">Varilla reddonda x 1/2" Tramo x 6 metros c.r. </t>
  </si>
  <si>
    <t xml:space="preserve">Varilla cuadrada x1/4" Tramo x 6 metros c.r. </t>
  </si>
  <si>
    <t xml:space="preserve">Varilla cuadrada x 3/8 Tramo x 6 metros c.r. </t>
  </si>
  <si>
    <t xml:space="preserve">Varilla cuadrada x 1/2 Tramo x 6 metros c.r. </t>
  </si>
  <si>
    <t xml:space="preserve">Angulo de 1.1/2 x 3/16" Tramo x 6 metros c.r. </t>
  </si>
  <si>
    <t xml:space="preserve">Angulo de 1.x1/8" Tramo x 6 metros c.r. </t>
  </si>
  <si>
    <t xml:space="preserve">Angulo de 3/4 x 1/8" Tramo x 6 metros c.r. </t>
  </si>
  <si>
    <t xml:space="preserve">Tubo agua negra de 2"pulg de diámetro x 2,5.m.m. Tramo x 6 metros c.r. </t>
  </si>
  <si>
    <t>10-</t>
  </si>
  <si>
    <t xml:space="preserve">Lámina C.R. calibre 24 2 metros x un metro </t>
  </si>
  <si>
    <t>15-</t>
  </si>
  <si>
    <t xml:space="preserve">Lámina C.R. calibre 22 2 metros x un metro </t>
  </si>
  <si>
    <t xml:space="preserve">Lámina C:R. calibre20 2 metros x un metro </t>
  </si>
  <si>
    <t xml:space="preserve">Lámina C:R: calibre 18 2 metros x un metro </t>
  </si>
  <si>
    <t>Soldadura Electrodo revestido-E-6013 x 1/8" Caja x 20 Kilos West-arco ( por la facilidad en  manejo en el aprendisaje por tipo de polaridad)</t>
  </si>
  <si>
    <t>60-</t>
  </si>
  <si>
    <t>Soldadura Electrodo revestido-E-7018 x 1/8" Caja x 20 Kilos West-arco ( por la facilidad en  manejo en el aprendisaje por tipo de polaridad)</t>
  </si>
  <si>
    <t>6-</t>
  </si>
  <si>
    <t>Soldadura Electrodo revestido-E-6010 x 1/8" Caja x 20 Kilos West-arco ( por la facilidad en  manejo en el aprendisaje por tipo de polaridad)</t>
  </si>
  <si>
    <t>3-</t>
  </si>
  <si>
    <t>Soldadura Electrodo revestido-E-6011 x 1/8" Caja x 20 Kilos West-arco ( por la facilidad en  manejo en el aprendisaje por tipo de polaridad)</t>
  </si>
  <si>
    <t xml:space="preserve">Alambre para el proceso de  soldar Mig ref. ER-70S-6 Calibre 0.35 Roll x 15 kilos </t>
  </si>
  <si>
    <t xml:space="preserve">Alambre galvanizado No.8 Rollo x 20 Kilos </t>
  </si>
  <si>
    <t>4-</t>
  </si>
  <si>
    <t xml:space="preserve">Alambre galvanizado No.10 Rollo x 20  kilos </t>
  </si>
  <si>
    <t xml:space="preserve">Alambre galvaanizado No:12 Rollo x 20 kilos </t>
  </si>
  <si>
    <t>Remachadora Manual profesional Marca sugerida stanley</t>
  </si>
  <si>
    <t>12-</t>
  </si>
  <si>
    <t xml:space="preserve">Remaches  pop ( o ciego)1/8 x 1/4 ( espesor x longitud) Caja x 0,25 millar </t>
  </si>
  <si>
    <t xml:space="preserve">Remaches  pop ( o ciego)1/8x 1/2( espesor x longitud) Caja x 0,25 millar </t>
  </si>
  <si>
    <t xml:space="preserve">Remaches pop (o ciego)  3/16x1/4(espesor x longitud) Caja x 0,25 millar </t>
  </si>
  <si>
    <t xml:space="preserve">Remaches pop (o ciego)  3/16x1/2(espesor x longitud) Caja x 0,25 millar </t>
  </si>
  <si>
    <t xml:space="preserve">vídrio rectangular para careta de soldar  por arco eléctrico Transparente </t>
  </si>
  <si>
    <t>300-</t>
  </si>
  <si>
    <t xml:space="preserve">Vídrio polarizado No:10 para careta de soldar por arco eléctrico polarizado </t>
  </si>
  <si>
    <t>200-</t>
  </si>
  <si>
    <t>Frontal careta protección ref.9014  Marca sugerida arseg-</t>
  </si>
  <si>
    <t>Marco para segueta Color amarillo Marca sugerida stanley</t>
  </si>
  <si>
    <t>Hoja para marco de segueta  para lámina ( 24 dientes x pulg) unidades Marca sugerida Sambik</t>
  </si>
  <si>
    <t>100-</t>
  </si>
  <si>
    <t>Hoja para marco de segueta  para hierro ( 18 dientes x pulg) unidades Marca sugerida sambik</t>
  </si>
  <si>
    <t>Grata o cepillo de acero con mango de madera ref: 4761 Marca sugerida: Fuller.-</t>
  </si>
  <si>
    <t>Cinta aislante  rollo  grande Negra  Marca sugerida: 3M</t>
  </si>
  <si>
    <t>Martillos de bola x dos libras Mango de madera Marca sugerida subiola-</t>
  </si>
  <si>
    <t>25-</t>
  </si>
  <si>
    <t>Lima plana bastarda x 8 pulgadas de largo con mango Marca sugerida dos limas  o Nicholson.-</t>
  </si>
  <si>
    <t>Lima plana  grano  finox 8 pulgadas de largo con mango marca sugerida dos limas o nicholson-</t>
  </si>
  <si>
    <t>Lima redonda de 3/8 x 8 pulg de largo con mango Marca sugerida  dos limas  o nicholson-</t>
  </si>
  <si>
    <t>Lima redonda de 1/4x 8 pulg de largo con mango Marca sugerida dos limas  o nicholson-</t>
  </si>
  <si>
    <t>Lima cuchilla de  x 6pulgadas con mango marca sugerida dos limas o nicholson-</t>
  </si>
  <si>
    <t>Lima  cuchilla de x 8 pulgadas con mango marca sugerida dos limas o nicholson-</t>
  </si>
  <si>
    <t>Lima  triangular x 6 pulgadas con mango marca sugerida dos limas o nicholson-</t>
  </si>
  <si>
    <t>Disco para pulidora de 7 x 1/4 x 7/8  ref 24-R Cajax10 Unidades Marca Sugerida dewald-</t>
  </si>
  <si>
    <t xml:space="preserve">Disco para pulidora de 4Pulgadas flop o (part-#50803 grit-40z Caja x 10 unidades </t>
  </si>
  <si>
    <t xml:space="preserve">Motortool ref DW 887 type 2  de 120V  con juego de puntas  </t>
  </si>
  <si>
    <t>(fresas) metálicas  y fresa abrasiva  Marca sugerida Dewalt</t>
  </si>
  <si>
    <t xml:space="preserve">Thinner x  galón canecas x 5 galones </t>
  </si>
  <si>
    <t>5-</t>
  </si>
  <si>
    <t xml:space="preserve">Varsol x galon canecas x 5 galones </t>
  </si>
  <si>
    <t>Pintura Esmalte color negro con  anticorrosivo Galón</t>
  </si>
  <si>
    <t xml:space="preserve">Pliego de lija # 1000 Pliegos </t>
  </si>
  <si>
    <t>Pliego de lija # 800 Pliegos</t>
  </si>
  <si>
    <t>Jeringa  de 5 cms  Unidades</t>
  </si>
  <si>
    <t>Viniltex blanco 5 galones  Pintuco Galones</t>
  </si>
  <si>
    <t>Guantes de nitrilo talla M marca Kleenguard G10 Talla S calibre grueso Cajas</t>
  </si>
  <si>
    <t>Guantes de nitrilo talla M marca Kleenguard G10 Talla M calibre grueso Cajas</t>
  </si>
  <si>
    <t>ACPM Galón</t>
  </si>
  <si>
    <t>Barra de silicona delgada para pistola de silicona pequeña. Unidades</t>
  </si>
  <si>
    <t>Maguera transparente de 5/16" Metros</t>
  </si>
  <si>
    <t>Brocas de 1/16" A 1/2" (29 Unidades) para metal Juegos</t>
  </si>
  <si>
    <t>Brocha Mona de 1" 1/2. Unidades</t>
  </si>
  <si>
    <t>Brocha Mona de 1". Unidades</t>
  </si>
  <si>
    <t>Brocha Mona de 2". Unidades</t>
  </si>
  <si>
    <t>Cartulina medidas 70 x 100 Pliegos</t>
  </si>
  <si>
    <t>Cinta Aislante Scotch Super 33 Unidades</t>
  </si>
  <si>
    <t>Colbon Kilo</t>
  </si>
  <si>
    <t>Gasolina Galones</t>
  </si>
  <si>
    <t>Maguera transparente de 1/4" Metros</t>
  </si>
  <si>
    <t>Guantes de nitrilo talla M marca Kleenguard G10 Talla L Cajas</t>
  </si>
  <si>
    <t>Limpiador de ranuras de pistón de 0 a 4" O DE 1/2" A 4" Unidades</t>
  </si>
  <si>
    <t>Pomada de estaño "La Unica" Unidades</t>
  </si>
  <si>
    <t>Maguera transparente de 1/8" Metros</t>
  </si>
  <si>
    <t>Maguera transparente de 3/16" Metros</t>
  </si>
  <si>
    <t>Marcador Industrial Marca DALO color Amarillo Unidades</t>
  </si>
  <si>
    <t>Marcador Industrial Marca DALO color Blanco Unidades</t>
  </si>
  <si>
    <t>Pegante Trabarosca Referencia 24231
 (Mediana Resistencia Color Azul). Unidades</t>
  </si>
  <si>
    <t>Pintura esmalte azul claro (5 Galones) Cuñete</t>
  </si>
  <si>
    <t>Pintura esmalte rojo bermellon. Galón</t>
  </si>
  <si>
    <t>Soldadura de estaño al 60 - 40 % para electrónica Carrete</t>
  </si>
  <si>
    <t>Protoboard de wish ref 104 de 2 regletas Unidades</t>
  </si>
  <si>
    <t>Pliego de lija # 120 Pliegos</t>
  </si>
  <si>
    <t>Pliego de lija # 200 Pliegos</t>
  </si>
  <si>
    <t>Pliego de lija # 300 Pliegos</t>
  </si>
  <si>
    <t>Pliego de lija # 400 Pliegos</t>
  </si>
  <si>
    <t>Pliego de lija # 500 Pliegos</t>
  </si>
  <si>
    <t>Pliego de lija #600 Pliegos</t>
  </si>
  <si>
    <t>Varsol por 4000 ml Galones</t>
  </si>
  <si>
    <t>Thinner  Galones</t>
  </si>
  <si>
    <t>Cable 14 AWG monofilar automotriz por 100 metros Rollos</t>
  </si>
  <si>
    <t>Portapila para pila de 9 V Unidades</t>
  </si>
  <si>
    <t>Porta-pilas para 2 pilas tipo AA Unidades</t>
  </si>
  <si>
    <t>Cable 14 AWG bifilar automotriz por 100 metros, verde, negro, blanco Rollos</t>
  </si>
  <si>
    <t>Pliego de Cartulina Unidades</t>
  </si>
  <si>
    <t>Pila AAA alcalina 4 unidades  Energizer Par</t>
  </si>
  <si>
    <t>Pila AA Energizer alcalina 4 unidades titanio Par</t>
  </si>
  <si>
    <t>Pila cudrada 9V Unidades</t>
  </si>
  <si>
    <t>Temperas Pelican Caja por 6 Unidades Cajas</t>
  </si>
  <si>
    <t>Pincel de diferentes tamaños  Unidades</t>
  </si>
  <si>
    <t>Cinta de enmascarar 12 mm x 40 metros Tesa Rollos</t>
  </si>
  <si>
    <t>Cinta de enmascarar de 8mm Rollos</t>
  </si>
  <si>
    <t>Cinta de enmascarar 18 mm x 40 metros Tesa Rollos</t>
  </si>
  <si>
    <t>Cinta de enmascarar 24 mm x 40 metros Tesa Rollos</t>
  </si>
  <si>
    <t>Silicona Líquida por 300 ml marca Merletto Unidades</t>
  </si>
  <si>
    <t>Balso Varilla 10 x 10 mm Unidades</t>
  </si>
  <si>
    <t>Varilla 1,5 cm ancho x 1,5 espesor x 91 cm largo balso  Unidades</t>
  </si>
  <si>
    <t>Balso Varilla De 6 x 6 mm Unidades</t>
  </si>
  <si>
    <t>Balso Varilla De 8 x 8 mm Unidades</t>
  </si>
  <si>
    <t>Balso Varilla De 12 x 12 mm Unidades</t>
  </si>
  <si>
    <t>Balso Redondo De 10 mm Cedro. Unidades</t>
  </si>
  <si>
    <t>Balso Redondo De 6 mm Cedro. Unidades</t>
  </si>
  <si>
    <t>Torquimetro de 1/2" Aguja 10-150 FT/LB AMPRO Ref: AMPRO-74701 Unidades</t>
  </si>
  <si>
    <t>Resistencias de 1/4 W de diferentes medidas Unidades</t>
  </si>
  <si>
    <t>Resistencias de 1/2 W de diferentes medidas Unidades</t>
  </si>
  <si>
    <t>Pegante Boxer Galón</t>
  </si>
  <si>
    <t>Carpincol mr - 60 1 galón Pegatex  Galón</t>
  </si>
  <si>
    <t>Estetoscopio para mecánica Unidad</t>
  </si>
  <si>
    <t>Destornillador estrella 1/4 x 4" Ref: 69145 Unidades</t>
  </si>
  <si>
    <t>Estopa  Kilos</t>
  </si>
  <si>
    <t>Desengrasante industrial x 4000 cc Lps Unidades</t>
  </si>
  <si>
    <t>Rodillo 9 pulgadas profesional felpa acrílica Goya Unidades</t>
  </si>
  <si>
    <t>Rodillo 3 pulgadas profesional felpa acrílica Goya Unidades</t>
  </si>
  <si>
    <t>Jeringa  de 10 cms  Unidades</t>
  </si>
  <si>
    <t>Jeringa  de 20 cms  Unidades</t>
  </si>
  <si>
    <t>Mandril cono 5 Jacobs Unidad</t>
  </si>
  <si>
    <t>Rueda esmeril tipo 1 grano A 46 Unidad</t>
  </si>
  <si>
    <t>Grata plana esmeril 8 pulgadas Bauker unidad</t>
  </si>
  <si>
    <t>Emeril de banco 6" 1/2Hp DEWALT Ref: DW752-B3 unidad</t>
  </si>
  <si>
    <t>Rueda esmeril tipo 1 grano AA 60
 Diametro 200 x 20 Unidad</t>
  </si>
  <si>
    <t>Desengrasante Para Manos Citrek Litros</t>
  </si>
  <si>
    <t>Escoba Unidades</t>
  </si>
  <si>
    <t>Lámina MDF de 1,5 mm de grosor Láminas</t>
  </si>
  <si>
    <t>Sierra Caladora Orbital "T" VV 4.5 Amp DEWALT Ref: DW300 Unidad</t>
  </si>
  <si>
    <t>Puntillas de 1" con cabeza por 250 gr Cajas</t>
  </si>
  <si>
    <t>Puntillas de 1" sin cabeza por 250 gr Cajas</t>
  </si>
  <si>
    <t>Amarre transparente 3,6 x 150 mm 100 unidades Ferrenovo Paquete</t>
  </si>
  <si>
    <t>Ferrenovo Amarre transparente 4,8 x 190 mm 100 unidades Paquete</t>
  </si>
  <si>
    <t>Bisturí ergonómico Red line unidades</t>
  </si>
  <si>
    <t>Cuchillas medianas repuesto Red line x 10 Unidades Unidades</t>
  </si>
  <si>
    <t>Caja de Marcador Borrable Pelikan 426 Color Verde x10. Cajas</t>
  </si>
  <si>
    <t>Caja de Marcador Borrable Pelikan 426 Color Rojo x10. Cajas</t>
  </si>
  <si>
    <t>Caja de Marcador Borrable Pelikan 426 Color Azul x10. Cajas</t>
  </si>
  <si>
    <t>Destornillador perillero 5/16" x 6" pala 150 mm #8 Stanley Unidades</t>
  </si>
  <si>
    <t>Destornillador perillero 5/16" x 6" estrella 150 mm #2 Stanley Unidades</t>
  </si>
  <si>
    <t>Cinta para empaque transparente 48 mm x 100 metros Unidades</t>
  </si>
  <si>
    <t>Recogedor N°. 2 VANYPLAS con perfil Unidad</t>
  </si>
  <si>
    <t>Torquimetro 1/2" 50-250FT-LB STANLEY Ref: ST13-572 Unidades</t>
  </si>
  <si>
    <t>Calibrador o Vernier Digital Mitutoyo 
de 150mm Modelo 500-171-20 CD-6" CX Unidad</t>
  </si>
  <si>
    <t>Fusible automotriz de 32 V y 10 A, color rojo Unidades</t>
  </si>
  <si>
    <t>Fusible automotriz de 32 V y 20 A, color transparente Unidades</t>
  </si>
  <si>
    <t>Fusible automotriz de 32 V y 20 A, color amarillo Unidades</t>
  </si>
  <si>
    <t>Fusible automotriz de 32 V y 15 A, color azul Unidades</t>
  </si>
  <si>
    <t>Fusible automotriz de 32 V y 3 A, color morado Unidades</t>
  </si>
  <si>
    <t>Fusible automotriz de 32 V y 30 A, color verde Unidades</t>
  </si>
  <si>
    <t>Fusible automotriz de 32 V y 5 A, color canela Unidades</t>
  </si>
  <si>
    <t>Interruptor de codillo metalico
 2 polos - UL (terminales) Unidades</t>
  </si>
  <si>
    <t>TIJERA 7" PLASTICO RECICLADO NEGRO OFFICE DEPOT Unidades</t>
  </si>
  <si>
    <t>Buzzer automotriz para 9 V Unidades</t>
  </si>
  <si>
    <t>Zumbador Buzzer Con Sonido 
Continuo De 5 V. Para Electronica Unidades</t>
  </si>
  <si>
    <t>Cautin Weller 40W Nar SP40 Unidades</t>
  </si>
  <si>
    <t>Martillo carpintero 13 onzas mango fibra Red Line Unidades</t>
  </si>
  <si>
    <t>Agua Desmineralizada COEXITO para batería 450 cc Unidades</t>
  </si>
  <si>
    <t>Bateria Seca Sellada Libre De Mantenimiento 12v 100a/h Unidad</t>
  </si>
  <si>
    <t>Líquido de frenos marca BEG 4 por 290 C.C Unidades</t>
  </si>
  <si>
    <t>Soldadura De Estaño Americana, Diámetro 1/8 , Una Libra Unidades</t>
  </si>
  <si>
    <t>Modulo L298n Puente H Control De Motor Para Arduino Unidades</t>
  </si>
  <si>
    <t>Transistor Bjt 2n2222 Npn Amplificador
 De Proposito General (Transistor NPN, Ic 600mA, Vceo 40 Vdc, Vcbo 75 Vdc, Vebo 6 Vdc, Pd 625mW). Unidades</t>
  </si>
  <si>
    <t>Transistor Bjt 2n2907 PNP Amplificador
 De Proposito General Unidades</t>
  </si>
  <si>
    <t>Circuito Integrado NE555 Unidades</t>
  </si>
  <si>
    <t>Cables para arduino Unidades</t>
  </si>
  <si>
    <t>Tablero Acrílico Borrable 120cm X80cm  Nuevo (con Cuadricula) Unidad</t>
  </si>
  <si>
    <t>Tubo termoencongible (Thermofit) de 1/16 pulgada (1,6 mm) de diámetro, color negro Metros</t>
  </si>
  <si>
    <t>Tubo termoencongible (Thermofit) de 1/2 pulgada (12,7 mm) de diámetro, color negro Metros</t>
  </si>
  <si>
    <t>Tubo termoencongible (Thermofit) de 3/32 pulgada (2,4 mm) de diámetro, color negro Metros</t>
  </si>
  <si>
    <t>Kit de tubo termoencongible (Thermofit) de 1/8 pulgada (3,2 mm) de diámetro, con 5 colores Kilo</t>
  </si>
  <si>
    <t>Capuchón de presión para cable calibre 22 a 18 AWG, color transparente  Modelo: 150-100 Unidades</t>
  </si>
  <si>
    <t>Capuchón de rosca metálica para cable calibre 22 a 16 AWG, color azul  Modelo: 150-110 Unidades</t>
  </si>
  <si>
    <t>Banco de terminales de 2 filas, 8 tornillos (Bornera) Unidades</t>
  </si>
  <si>
    <t>Banco de terminales de 2 filas, 24 tornillos (Bornera) Unidades</t>
  </si>
  <si>
    <t>Bornera con 3 tornillos   Modelo: TRT-03 Kilo</t>
  </si>
  <si>
    <t>Potenciómetro de carbón con interruptor, de 100 KOhms Unidades</t>
  </si>
  <si>
    <t>Potenciómetro de carbón con interruptor, de 1 MOhm Unidades</t>
  </si>
  <si>
    <t>Potenciómetro de carbón con interruptor, de 250 Kohms Unidades</t>
  </si>
  <si>
    <t>Potenciómetro de carbón con interruptor, de 5 KOhms  Unidades</t>
  </si>
  <si>
    <t>Micro interruptor con botón amarillo, para videojuegos o alarmas Unidades</t>
  </si>
  <si>
    <t>Micro interruptor con botón rojo, para videojuegos o alarmas Unidades</t>
  </si>
  <si>
    <t>Micro interruptor con botón verde, para videojuegos o alarmas Unidades</t>
  </si>
  <si>
    <t>Interruptor de balancín, de 1 polo, 1 tiro, 2 posiciones, con piloto Unidades</t>
  </si>
  <si>
    <t>Interruptor deslizable (Dip Interruptor) de 6 posiciones Unidades</t>
  </si>
  <si>
    <t>Interruptor de balancín, de 2 polos, 1 tiro, 2 posiciones, con piloto Unidades</t>
  </si>
  <si>
    <t>Interruptor deslizable (Dip Interruptor) de 4 posiciones Unidades</t>
  </si>
  <si>
    <t>Guantes Ingeniero Vaqueta Redline Unidades</t>
  </si>
  <si>
    <t>Monogafa Seguridad Clara Ventilacion  Karson Unidades</t>
  </si>
  <si>
    <t>Guantes Pvc Semicorrugado Azul Manga 60cm Zubiola Unidades</t>
  </si>
  <si>
    <t>Tapabocas Latexport Desechables Caja X 50 unds Cajas</t>
  </si>
  <si>
    <t>Bolsa Basura ARO Superfuerte PAGUE 30 LLEVE 36 und Unidades</t>
  </si>
  <si>
    <t>Palito Bambú Dispensador 3 Paquetes X 100 unds X 25 cm Unidades</t>
  </si>
  <si>
    <t>Cables para iniciar bateria 200 Amperios Unidades</t>
  </si>
  <si>
    <t>Papael para fotocopia reprograf tamaño oficio caja X 10 und X 75 g Cajas</t>
  </si>
  <si>
    <t>Bandas de caucho Qbiz calibre 22 x 1 lb Libras</t>
  </si>
  <si>
    <t>Peganotas Triton 5 colores x 500 hojas Unidades</t>
  </si>
  <si>
    <t>Fomi 4 Cartas World Amarillo 330 Paquete x10. Paquetes</t>
  </si>
  <si>
    <t>Fomi 4 Cartas World Azul claro 330 Paquete x10. Paquetes</t>
  </si>
  <si>
    <t>Fomi 4 Cartas World Azul medio 330 Paquete x10. Paquetes</t>
  </si>
  <si>
    <t>Fomi 4 Cartas World Azul rey 330 Paquete x10. Paquetes</t>
  </si>
  <si>
    <t>Fomi 4 Cartas World Beige 330 Paquete x10. Paquetes</t>
  </si>
  <si>
    <t>Fomi 4 Cartas World Blanco 330 Paquete x10. Paquetes</t>
  </si>
  <si>
    <t>Fomi 4 Cartas World Café 330 Paquete x10. Paquetes</t>
  </si>
  <si>
    <t>Fomi 4 Cartas World Fucsia 330 Paquete x10. Paquetes</t>
  </si>
  <si>
    <t>Fomi 4 Cartas World Gris 330 Paquete x10. Paquetes</t>
  </si>
  <si>
    <t>Fomi 4 Cartas World Lila 330 Paquete x10. Paquetes</t>
  </si>
  <si>
    <t>Fomi 4 Cartas World Morado 330 Paquete x10. Paquetes</t>
  </si>
  <si>
    <t>Fomi 4 Cartas World Naranja 330 Paquete x10. Paquetes</t>
  </si>
  <si>
    <t>Fomi 4 Cartas World Rojo 330 Paquete x10. Paquetes</t>
  </si>
  <si>
    <t>Fomi 4 Cartas World Rosado 330 Paquete x10. Paquetes</t>
  </si>
  <si>
    <t>Fomi 4 Cartas World Verde Claro 330 Paquete x10. Paquetes</t>
  </si>
  <si>
    <t>Fomi 4 Cartas World Verde Oscuro 330 Paquete x10. Paquetes</t>
  </si>
  <si>
    <t>Grasa de litio Unidades</t>
  </si>
  <si>
    <t>LUBRICANTE WD-40 11 ONZ + 20% WD-40 Unidades</t>
  </si>
  <si>
    <t>Cable hdmi alta definicion 5 metros Daiku Unidades</t>
  </si>
  <si>
    <t>Aceitera Manual de 250 mm. Unidades</t>
  </si>
  <si>
    <t>Pie de Rey 8"/200mm 1/128" HOPEX Unidades</t>
  </si>
  <si>
    <t>Pie de Rey 8"/200mm 1/128" Digital Mitutoyo Unidades</t>
  </si>
  <si>
    <t>Copa CTE 1/4" JGO 40 PZAS 4-14mm FORCE Juegos</t>
  </si>
  <si>
    <t>Estetoscopio de Mecanico Stanley Unidades</t>
  </si>
  <si>
    <t>Extractor de Tornillos 5/64-19/64 Stanley Unidades</t>
  </si>
  <si>
    <t>Escuadra 12"/300mm Combinada Mitutoyo Unidades</t>
  </si>
  <si>
    <t>Micrometro de Profundidad 0-150mm Mitutoyo Unidades</t>
  </si>
  <si>
    <t>Micrometros de Interiores de 0 a 25mm Unidades</t>
  </si>
  <si>
    <t>Micrometros de Interiores de 50 a 75mm Unidades</t>
  </si>
  <si>
    <t>Micrometros de Exteriores de 0 a 1" Unidades</t>
  </si>
  <si>
    <t>Micrometro de Exteriores 2"- 3" RES.0.001" Mitutoyo Unidades</t>
  </si>
  <si>
    <t>Micrometros de Exteriores de  1" a 2 " Unidades</t>
  </si>
  <si>
    <t>Multimetro Digital Automotriz Ref 88 Serie 5 Fluke Unidades</t>
  </si>
  <si>
    <t>Multitoma con fusible de 10 A. Unidades</t>
  </si>
  <si>
    <t>Prensas para banco N°3. Unidades</t>
  </si>
  <si>
    <t>Probador de fase  Unidades</t>
  </si>
  <si>
    <t>Comparador de caratula en mm Unidades</t>
  </si>
  <si>
    <t>Comparador de caratula en pulgadas Unidades</t>
  </si>
  <si>
    <t>Base para comparador de caratula Unidades</t>
  </si>
  <si>
    <t>Pistola de Silicona 3/8" Unidades</t>
  </si>
  <si>
    <t>Pistola de Silicona 1/2" Unidades</t>
  </si>
  <si>
    <t>Destornillador de estrella Stanley 1/4 x 4" Mango Azul referencia 69-145 Unidades</t>
  </si>
  <si>
    <t>Cargador de baterias  6/12V 30/60/200/300A Unidad</t>
  </si>
  <si>
    <t>Micrómetro para Exteriores en juego de 0 - 6"  Unidad</t>
  </si>
  <si>
    <t>Torcometro de aguja 1/2" 150 ft/lb  Unidad</t>
  </si>
  <si>
    <t>Probador de circuitos electricos automotriz Unidad</t>
  </si>
  <si>
    <t>Regulador de encendido electronico Unidad</t>
  </si>
  <si>
    <t>Switch de encendido electronico Unidad</t>
  </si>
  <si>
    <t>Filtro de aceite Marca Kia motors Referencia 26300 - 42040 Unidades</t>
  </si>
  <si>
    <t>Distribuidor de platinos (Encendido). Unidad</t>
  </si>
  <si>
    <t>Amperímetro Unidad</t>
  </si>
  <si>
    <t>Filtro de aire desmontable. Unidades</t>
  </si>
  <si>
    <t>Indicador de combustible Unidad</t>
  </si>
  <si>
    <t>Motor de arranque. Unidad</t>
  </si>
  <si>
    <t>Circuito de alta (Cables). Juego</t>
  </si>
  <si>
    <t>Filtro de aceite Referencia ML - 1089 Unidades</t>
  </si>
  <si>
    <t>Radiador, termostato y mangueras. Juego</t>
  </si>
  <si>
    <t>Tapa de las valvulas de aceite. Unidad</t>
  </si>
  <si>
    <t>Circuito de alta. Unidad</t>
  </si>
  <si>
    <t>Filtro de aire. Unidades</t>
  </si>
  <si>
    <t>Pinza Voltiamperimétrica Unidades</t>
  </si>
  <si>
    <t>Sensor de temperatura Digital con termocupla Unidades</t>
  </si>
  <si>
    <t>Higrómetro análogo Unidades</t>
  </si>
  <si>
    <t>Anemómetro digital Unidades</t>
  </si>
  <si>
    <t>Termómetro de Mercurio Unidades</t>
  </si>
  <si>
    <t>Medidor de energía Unidades</t>
  </si>
  <si>
    <t>Peine para serpentín Unidades</t>
  </si>
  <si>
    <t>Jabón en Polvo Kilos</t>
  </si>
  <si>
    <t>Codos para tubería de cobre 1/2" Kilos</t>
  </si>
  <si>
    <t>Codos para tuberia de Cobre 3/16" Unidades</t>
  </si>
  <si>
    <t>Codos para tubería de cobre 5/16" Unidades</t>
  </si>
  <si>
    <t>Uniones para tubería de cobre de 1/2" Unidades</t>
  </si>
  <si>
    <t>Uniones para tubería de cobre de 3/16" Unidades</t>
  </si>
  <si>
    <t>Uniones para tubería de cobre de 5/16" Unidades</t>
  </si>
  <si>
    <t>Cinta para embalaje de cajas Unidades</t>
  </si>
  <si>
    <t>Soldadura de Plata Kilo</t>
  </si>
  <si>
    <t>Pipeta de refrigerante R134A de 30 Lbs. Unidad</t>
  </si>
  <si>
    <t>Gas map Botellas</t>
  </si>
  <si>
    <t>Antorcha para botella de gas map Unidades</t>
  </si>
  <si>
    <t>Aceite Sintético para Refrigerante R134A Unidades</t>
  </si>
  <si>
    <t>Valvulas Gusanillo Unidades</t>
  </si>
  <si>
    <t>Rubatex para tuberia de 1/2" Metros</t>
  </si>
  <si>
    <t>Rubatex para tuberia de 3/16" Metros</t>
  </si>
  <si>
    <t>Rubatex para tuberia de 5/16" Metros</t>
  </si>
  <si>
    <t>Thinner  Galón</t>
  </si>
  <si>
    <t>Varsol Galón</t>
  </si>
  <si>
    <t>Amarre Plástico de 10 cms Paquetes</t>
  </si>
  <si>
    <t>Manómetros para refrigeración de alta presión de 0 a 500 PSI Unidades</t>
  </si>
  <si>
    <t>Manómetros para refrigeración de baja presión de -30 a 120 PSI (Vácio) Unidades</t>
  </si>
  <si>
    <t>Doblatubo para tuberia de cobre de 3/16 hasta 3/4" Unidad</t>
  </si>
  <si>
    <t>Juego de expansores para tubería de cobre Unidad</t>
  </si>
  <si>
    <t>Cepillo de dientes Unidades</t>
  </si>
  <si>
    <t>Esponjilla de losa Unidades</t>
  </si>
  <si>
    <t>Multimetro con termocupla Unidades</t>
  </si>
  <si>
    <t>compresor con refrigerante R290 de 3/4 HP Unidad</t>
  </si>
  <si>
    <t>Bomba de vacío Unidad</t>
  </si>
  <si>
    <t>Aire de ventana con ventiladores centrífugos Unidad</t>
  </si>
  <si>
    <t>cinta para sinfín de 1/4 uña de gato para corte de madera starrett pulgadas</t>
  </si>
  <si>
    <t xml:space="preserve">6  </t>
  </si>
  <si>
    <t>hoja para segueta 12"x 1/2 x 18 dientes (por 10 unidades) sandflex bahco pulgadas</t>
  </si>
  <si>
    <t>100</t>
  </si>
  <si>
    <t>hoja para segueta 12"x 1/2 x 24 dientes sandflex bahco pulgadas</t>
  </si>
  <si>
    <t>hoja para segueta mecanica de 12"x 1"x 050"( 6 cajas x 10 und) starrett pulgadas</t>
  </si>
  <si>
    <t>60</t>
  </si>
  <si>
    <t>buriles 5/16 de tusteno hss pulgadas</t>
  </si>
  <si>
    <t xml:space="preserve">50 </t>
  </si>
  <si>
    <t>buriles 3/8 de tusteno hss pulgadas</t>
  </si>
  <si>
    <t>buriles 1/2 de tusteno hss pulgadas</t>
  </si>
  <si>
    <t xml:space="preserve">brocas de centros # 3 hss </t>
  </si>
  <si>
    <t xml:space="preserve">brocas de centros #4 hss </t>
  </si>
  <si>
    <t xml:space="preserve">brocas de centros # 5 hss </t>
  </si>
  <si>
    <t xml:space="preserve">25 </t>
  </si>
  <si>
    <t xml:space="preserve">buriles de 1/4 de tusteno hss </t>
  </si>
  <si>
    <t>machos de 1/2 nf dormer pulgadas</t>
  </si>
  <si>
    <t xml:space="preserve">10 </t>
  </si>
  <si>
    <t>machos de1/2 NC dormer pulgadas</t>
  </si>
  <si>
    <t>machos de 5/16 " NC dormer pulgadas</t>
  </si>
  <si>
    <t>machos de 5/16 " NF dormer pulgadas</t>
  </si>
  <si>
    <t>machos de 1/4 " NC dormer pulgadas</t>
  </si>
  <si>
    <t>machos de 1/4 " NF dormer pulgadas</t>
  </si>
  <si>
    <t>machos de 3/8 " NC dormer pulgadas</t>
  </si>
  <si>
    <t>machos de 3/16 NF dormer pulgadas</t>
  </si>
  <si>
    <t>machos de 3/16 NC dormer pulgadas</t>
  </si>
  <si>
    <t>machos de 3/8 " NF dormer pulgadas</t>
  </si>
  <si>
    <t>barra para interiores de 1/4 de tusteno  pulgadas</t>
  </si>
  <si>
    <t xml:space="preserve">15 </t>
  </si>
  <si>
    <t>barra para interiores de 3/8 de tusteno  pulgadas</t>
  </si>
  <si>
    <t>barra para interiores de 1/2 de tusteno  pulgadas</t>
  </si>
  <si>
    <t>barra para interiores de 3/4 de tusteno  pulgadas</t>
  </si>
  <si>
    <t>brocas 1/4 "   pulgadas</t>
  </si>
  <si>
    <t>brocas 3/16 "   pulgadas</t>
  </si>
  <si>
    <t>brocas de 1/8"  pulgadas</t>
  </si>
  <si>
    <t>brocas 5/16"   pulgadas</t>
  </si>
  <si>
    <t>brocas 3/8"   pulgadas</t>
  </si>
  <si>
    <t>brocas de 1/16  pulgadas</t>
  </si>
  <si>
    <t>brocas 1mm, 2mm,3mm,4mm,5mm,6mm,7mm,8mm,9mm,10mm,11mm,12mm,13mm  mm</t>
  </si>
  <si>
    <t>brocas 1" con vastago de media "  pulgadas</t>
  </si>
  <si>
    <t>brocas 7/8" con sesgo de media"  pulgadas</t>
  </si>
  <si>
    <t>brocas 5/8"  con sesgo de media"  pulgadas</t>
  </si>
  <si>
    <t>escareadores 3mm,4mm,5mm,6mm,7mm,8mm,9mm,10mm,11mm,12mm,13mm,14mm,15mm dormer milimetros</t>
  </si>
  <si>
    <t>resina colrepox 6090a con su endurecedor colrepox 1956b  kl</t>
  </si>
  <si>
    <t xml:space="preserve">30 </t>
  </si>
  <si>
    <t>resina colrepox 1404a con su endurecedor 3404b Epoxico kl</t>
  </si>
  <si>
    <t>resina colrepox 1840a con su endurecedor colrepox 2627 b  colrepox col quimicos kl</t>
  </si>
  <si>
    <t xml:space="preserve">poliuletano estructural de 110 a250 densidad kg x 1m cubico  </t>
  </si>
  <si>
    <t>brocas de 13 mm con sesgo de 1/2 dormer pulgadas</t>
  </si>
  <si>
    <t>brocas de 14 mm con sesgo de media dormer pulgadas</t>
  </si>
  <si>
    <t>brocas de 15 mm con sesgo de 1/2 dormer pulgadas</t>
  </si>
  <si>
    <t>brocas de 16 mm con sesgo de media dormer pulgadas</t>
  </si>
  <si>
    <t>laminas de mdf de 3mm de espesor x1.50cm x 2.44 cm  lamina</t>
  </si>
  <si>
    <t>laminas de mdf de 5mm de espesor x1.50cm x 2.44 cm  lamina</t>
  </si>
  <si>
    <t>Laminas de MDF  9 mm de espesor x 150 x 244 cm  lamina</t>
  </si>
  <si>
    <t xml:space="preserve">20 </t>
  </si>
  <si>
    <t>Laminas de MDF  12 mm de espesor x 150 x 244 cm  lamina</t>
  </si>
  <si>
    <t>laminas de MDF 15 mm de espesor x 150 x 244cm  lamina</t>
  </si>
  <si>
    <t>laminas mdf 19 mm de espesor x 1.50 x2.44 cm  laminas</t>
  </si>
  <si>
    <t>laminas de pino chileno 5mm arauco laminas</t>
  </si>
  <si>
    <t xml:space="preserve">Laminas de triplex 3mm  </t>
  </si>
  <si>
    <t/>
  </si>
  <si>
    <t>laminas de triplex 5mm pizano pizano lamina</t>
  </si>
  <si>
    <t>laminas de triplex 9 mm pizano pizano lamina</t>
  </si>
  <si>
    <t>laminas de triplex 12mm pizano pizano lamina</t>
  </si>
  <si>
    <t xml:space="preserve">laminas de triplex 15 mm pizano pizano </t>
  </si>
  <si>
    <t xml:space="preserve">laminas de triplex 19 mm pizano pizano </t>
  </si>
  <si>
    <t>Cercos de madera de 10 cm X 10 cm en Amarillo comino madera natural cercos</t>
  </si>
  <si>
    <t>Cercos de madera de 10 cm X 10 cm en Flor morado madera natural piezas de madera</t>
  </si>
  <si>
    <t>tabla de pino de 3.90 mts x 4cm x 19cm arauco tabla</t>
  </si>
  <si>
    <t>pliegos de lija  carburundun #60</t>
  </si>
  <si>
    <t>150</t>
  </si>
  <si>
    <t>pliegos de lija de agua carburundun #100</t>
  </si>
  <si>
    <t>pliegos de lija de agua carburundun #150</t>
  </si>
  <si>
    <t>pliegos de lija  de agua carburundun #240</t>
  </si>
  <si>
    <t>pliegos lija de agua abracol #360</t>
  </si>
  <si>
    <t xml:space="preserve"> pliegos lija de agua abracol #600</t>
  </si>
  <si>
    <t>pliegos lija tela esmeril abracol # 100</t>
  </si>
  <si>
    <t>pliegos lija tela esmeril abracol # 80</t>
  </si>
  <si>
    <t>Repuestos para rodillo de lijadora vertical oscilante de 3/8" abracol unidades</t>
  </si>
  <si>
    <t>10</t>
  </si>
  <si>
    <t>Repuestos para rodillo de lijadora vertical oscilante de 1/2" abracol unidades</t>
  </si>
  <si>
    <t>Repuestos para rodillo de lijadora vertical oscilante de 3/4" abracol unidades</t>
  </si>
  <si>
    <t>Repuestos para rodillo de lijadora vertical oscilante de 1" abracol unidades</t>
  </si>
  <si>
    <t>Repuestos para rodillo de lijadora vertical oscilante de 1 1/4" abracol unidades</t>
  </si>
  <si>
    <t>Repuestos para rodillo de lijadora vertical oscilante de 1 1/2" abracol unidades</t>
  </si>
  <si>
    <t>Repuestos para rodillo de lijadora vertical oscilante de 1 3/4" abracol unidades</t>
  </si>
  <si>
    <t>Repuestos para rodillo de lijadora vertical oscilante de 1 2" abracol unidades</t>
  </si>
  <si>
    <t>Repuestos para rodillo de lijadora vertical oscilante de 3" abracol unidades</t>
  </si>
  <si>
    <t>metros de lija tela esmeril roja asalox 20 mts x 10 pulgadas # 60</t>
  </si>
  <si>
    <t>pegante para madera carpincol carpincol galones</t>
  </si>
  <si>
    <t>6</t>
  </si>
  <si>
    <t>laca catalizada epoxica transparente philac galones</t>
  </si>
  <si>
    <t>thiner  galones</t>
  </si>
  <si>
    <t>20</t>
  </si>
  <si>
    <t>sellador para madera philaac galones</t>
  </si>
  <si>
    <t>pinceles planos y redondos #12</t>
  </si>
  <si>
    <t>50</t>
  </si>
  <si>
    <t>pinceles planos y redondos #10</t>
  </si>
  <si>
    <t>pistolas para silicona stanley unidades</t>
  </si>
  <si>
    <t>pinceles planos y redondos #8</t>
  </si>
  <si>
    <t>seguetas para caladora de banco con pines vermont american 15 dientes por pulgada</t>
  </si>
  <si>
    <t xml:space="preserve">Brochas de 1 1/2" zubiola </t>
  </si>
  <si>
    <t>25</t>
  </si>
  <si>
    <t>brochas de 3" zubiola pulgadas</t>
  </si>
  <si>
    <t>brochas de 1" zubiola pulgadas</t>
  </si>
  <si>
    <t>tornillos  shalliger o para aglomerado de 3/4"  unidades</t>
  </si>
  <si>
    <t>tornillos  shalliger o para aglomerado de 1"  unidades</t>
  </si>
  <si>
    <t>tornillos shallinger o para aglomerado 1 1/4"  unidades</t>
  </si>
  <si>
    <t>tornillos shallinger o para aglomerado 1 1/2"  Unidades</t>
  </si>
  <si>
    <t>tornillos shallinger o para aglomerado 1 3/4" madera  Unidades</t>
  </si>
  <si>
    <t xml:space="preserve">tormillos para shalliger o para aglomerado de 2" madera  </t>
  </si>
  <si>
    <t>Puntilla sin cabeza 3/4"  libras</t>
  </si>
  <si>
    <t>5</t>
  </si>
  <si>
    <t>Puntilla sin cabeza 1"  libras</t>
  </si>
  <si>
    <t>Puntilla sin cabeza 1 1/4"  libras</t>
  </si>
  <si>
    <t>puntilla sin cabeza de 1 1/2  libras</t>
  </si>
  <si>
    <t>Puntilla sin cabeza 2"  libras</t>
  </si>
  <si>
    <t>Resina poliester flexible Cristalan kilo</t>
  </si>
  <si>
    <t>Resina cristal 823 o resina para encapsular con su respectivo catalizador Cristalan Kilo</t>
  </si>
  <si>
    <t>Resina poliester preacelerada 856 con su respectivo catalizador Cristalan Kilo</t>
  </si>
  <si>
    <t xml:space="preserve">80 </t>
  </si>
  <si>
    <t>Estireno monomero  kilo</t>
  </si>
  <si>
    <t>Cera desmoldante simonis  galones</t>
  </si>
  <si>
    <t>3</t>
  </si>
  <si>
    <t>Carbonato de calcio  bulto de 25 - 30 kilos</t>
  </si>
  <si>
    <t xml:space="preserve"> 3 </t>
  </si>
  <si>
    <t>Talco industrial  bulto de 25 - 30 kilos</t>
  </si>
  <si>
    <t>Fibra de vidrio MAT 700  kilo</t>
  </si>
  <si>
    <t>15</t>
  </si>
  <si>
    <t>aerosil  gramos libras kilos</t>
  </si>
  <si>
    <t>Pigmentos para resina amarillo azul rojo blanco negro  gramos libras kilos</t>
  </si>
  <si>
    <t>Pigmentos metalico dorado  libras</t>
  </si>
  <si>
    <t>Mec peroxoximo - catalizador de la resina  kilo</t>
  </si>
  <si>
    <t>Cobalto acelerante de la resina  kilo</t>
  </si>
  <si>
    <t>Pet calibre 15 para termoformado rollo de 50 cm de ancho Polan kilo</t>
  </si>
  <si>
    <t>200</t>
  </si>
  <si>
    <t>Acrilico  de 3 mm Transparente  lamina</t>
  </si>
  <si>
    <t>Acrilico  de 5 mm Transparente  lamina</t>
  </si>
  <si>
    <t>PLA filamento para Impresión 3D de 1.75 mm negro ASUN Kilo</t>
  </si>
  <si>
    <t>PLA filamento para Impresión 3D de 1.75 mm Blanco ASUN kilo</t>
  </si>
  <si>
    <t>PLA filamento para Impresión 3D de 1.75 mm amarillo ASUN kilo</t>
  </si>
  <si>
    <t>PLA filamento para Impresión 3D de 1.75 mm azul ASUN kilo</t>
  </si>
  <si>
    <t>PLA filamento para Impresión 3D de 1.75 mm rojo ASUN kilo</t>
  </si>
  <si>
    <t>PLA filamento para Impresión 3D de 3 mm rojo ASUN kilo</t>
  </si>
  <si>
    <t>PLA filamento para Impresión 3D de 3 mm Gris ASUN kilo</t>
  </si>
  <si>
    <t>PLA filamento para Impresión 3D de 3 mm blanco ASUN kilo</t>
  </si>
  <si>
    <t>Filamento elastico para impresión de 1.75 mm rojo  kilo</t>
  </si>
  <si>
    <t>Nylon filamento para impresión de 1.75 mm   kilo</t>
  </si>
  <si>
    <t>Policarbonato filamento para impresión de 1.75 mm   kilo</t>
  </si>
  <si>
    <t>ABS filamento    de  3mm Blanco  kilo</t>
  </si>
  <si>
    <t>Polimadera filamento para impreiom de 1.75 mm  kilo</t>
  </si>
  <si>
    <t>Caretas de esmerilar  unidades</t>
  </si>
  <si>
    <t>escobas  unidades</t>
  </si>
  <si>
    <t>poliuretano estructural de 100 a 150 kilogramo/mt3   kilos</t>
  </si>
  <si>
    <t>silicona para moldes con su respectivo catalizador  kilos</t>
  </si>
  <si>
    <t>poliuletano piel integral entre A Y B  kilos</t>
  </si>
  <si>
    <t>espatulas metalicas  de 1"x 4" zubiola pulgadas</t>
  </si>
  <si>
    <t>Pet calibre 15 para termoformado rollo de 50 cm de ancho  metros</t>
  </si>
  <si>
    <t>Pet calibre 10 para termoformado rollo de 50 cm de ancho  METROS</t>
  </si>
  <si>
    <t>parafina   kilos</t>
  </si>
  <si>
    <t>bulto de yeso para moldes numero 2  (yeso americano)  bultos</t>
  </si>
  <si>
    <t>vinilos azul,amarillo,rojo,blanco negro (4 de cada color) viniltex galones</t>
  </si>
  <si>
    <t>cargador para pirograbador  referencia 2000-6 dremel  unidades</t>
  </si>
  <si>
    <t>tintillas roja,negra,amarilla,verde, azul, miel,vinotinto,caoba (por 1/4 de galon) philaac por 1/4</t>
  </si>
  <si>
    <t>Calibradores somet de 6" Somet 30</t>
  </si>
  <si>
    <t>escuadras de presicion perfiladas de 4" DIN 875 0 en acero inoxidable Starret 20</t>
  </si>
  <si>
    <t xml:space="preserve">motor tool dremel  para joyeria trabajo pesado con accesorios dremel o makita </t>
  </si>
  <si>
    <t xml:space="preserve">motor tool neumatico para joyeria trabajo pesado con accesorios pneutred </t>
  </si>
  <si>
    <t xml:space="preserve">dos unidades para mantenimiento neumatico de 1/2" midman </t>
  </si>
  <si>
    <t>Pistolas de pintura de baja presion 50 PSI  Sagola unidades</t>
  </si>
  <si>
    <t>aerografos o pistola gravedad classic lux alta sagola 20141402</t>
  </si>
  <si>
    <t>Balanza triple brazo capacidad 2610 gramos ohaus unidades</t>
  </si>
  <si>
    <t>Lijadora de banda vertical oscilante jet unidades</t>
  </si>
  <si>
    <t>Acrílicos (verde, café, verde, rojo, amarillo, azul, negro ) Pebeo - decoart cada uno Tubo de 1/8</t>
  </si>
  <si>
    <t>Barras de silicona (delgada / medina ) Delgada / mediana</t>
  </si>
  <si>
    <t xml:space="preserve">Cartón paja </t>
  </si>
  <si>
    <t>Lijas surtida Rollos Cada una 120 380/320/400/600</t>
  </si>
  <si>
    <t>Cartón corrugado Pliegos surtido</t>
  </si>
  <si>
    <t>Cartón cartulina Pliegos surtido</t>
  </si>
  <si>
    <t>Papel para Origami (iris) Pliegos Diferentes texturas</t>
  </si>
  <si>
    <t>Cartón industrial Pliegos Diferentes texturas</t>
  </si>
  <si>
    <t>Colbón industrial para madera 245 gr </t>
  </si>
  <si>
    <t>Colbón para papel  245 gr </t>
  </si>
  <si>
    <t xml:space="preserve">Compás de ajuste rápido STAEDTLER Set de compases contiene compás 552 con tubo de minas, alargadera, adaptador universal y piezas de recambio </t>
  </si>
  <si>
    <t>Alambre dulce  Nº12  y 14 rollos de cada uno</t>
  </si>
  <si>
    <t>Fommy colores surtidos  Colores surtidos Paquete</t>
  </si>
  <si>
    <t xml:space="preserve">Lamina de balso 30 x 90 x 0,4 mm </t>
  </si>
  <si>
    <t>Papel bond blocks 1/8 - Base 28</t>
  </si>
  <si>
    <t xml:space="preserve">Pinceles n°6,8,10,12 Planos, redondos, angulares, Cada Uno </t>
  </si>
  <si>
    <t>Papel maqueta con diseños Ladrillo, piedra, cemento, madera Diferentes diseños paquetes  de C/U</t>
  </si>
  <si>
    <t>Palos de balso cuadrado palos  4x4 mm</t>
  </si>
  <si>
    <t>Palos de balso cuadrado palos 5x5 mm</t>
  </si>
  <si>
    <t>Palos de balso redondo palos 10 mm</t>
  </si>
  <si>
    <t>Palos de balso redondo palos 5 mm</t>
  </si>
  <si>
    <t xml:space="preserve">PALO PINCHO 20 CM PAQUETE </t>
  </si>
  <si>
    <t xml:space="preserve">Pistola de silicona mediana </t>
  </si>
  <si>
    <t xml:space="preserve">Punta de lanza </t>
  </si>
  <si>
    <t xml:space="preserve">Cuchilla repuesto punta de lanza estuches </t>
  </si>
  <si>
    <t>tijeras medianas</t>
  </si>
  <si>
    <t>UHU Tubos</t>
  </si>
  <si>
    <t>Vinilos(verde, rojo, naranja, morado,azul)(botero;decort-art) Por cuarto  de galón cada Uno</t>
  </si>
  <si>
    <t>Contac  diferentes colores   Diferentes colores rollos c/u</t>
  </si>
  <si>
    <t>Papel Graf rollos</t>
  </si>
  <si>
    <t>Cartulinas  negra Pliegos</t>
  </si>
  <si>
    <t>Papel iris colores surtidos  Pliegos Cada uno</t>
  </si>
  <si>
    <t>Marcadores permanentes surtidos cajas</t>
  </si>
  <si>
    <t>Juegos de escuadras  60 y 45 grados juegos medianas</t>
  </si>
  <si>
    <t>Papel mantequilla  Pliegos</t>
  </si>
  <si>
    <t>Papel  durex  Pliegos</t>
  </si>
  <si>
    <t>Papel pergamino Pliegos</t>
  </si>
  <si>
    <t>Cartulina blanca  Pliegos</t>
  </si>
  <si>
    <t>Formatos DIN A4 Block</t>
  </si>
  <si>
    <t>Formatos DIN A3 Block</t>
  </si>
  <si>
    <t xml:space="preserve">Transportador de ángulos </t>
  </si>
  <si>
    <t>Calibradores X milimetros </t>
  </si>
  <si>
    <t>micrómetros De 0 a 25 </t>
  </si>
  <si>
    <t>Borrador para tablero acrílico con base. Unidad</t>
  </si>
  <si>
    <t>Cartulina Pliegos surtido</t>
  </si>
  <si>
    <t>Mt acero cold rolled 1020 redondo de 1"</t>
  </si>
  <si>
    <t>Mt acero cold rolled 1020 redondo de 1-1/2"</t>
  </si>
  <si>
    <t>Mt acero cold rolled 1020 redondo de 2"</t>
  </si>
  <si>
    <t>Mt acero cold rolled 1020 cuadrado de 1/4"</t>
  </si>
  <si>
    <t>Mt acero cold rolled 1020 cuadrado de 5/16"</t>
  </si>
  <si>
    <t>Mt acero cold rolled 1020 cuadrado de 3/8"</t>
  </si>
  <si>
    <t>Mt acero cold rolled 1020 cuadrado de 3/16</t>
  </si>
  <si>
    <t>Mt bronce latón de 1" redondo</t>
  </si>
  <si>
    <t>Mt bronce latón de 1-1/4" redondo</t>
  </si>
  <si>
    <t>Broca para centro HSS No. 3</t>
  </si>
  <si>
    <t>Broca para centro HSS No. 4</t>
  </si>
  <si>
    <t>Tornillo bristol 10mm x 2" paso 1,5</t>
  </si>
  <si>
    <t>Tuerca 10mm paso 1,5</t>
  </si>
  <si>
    <t>Tornillo cabeza hexagonal 10mm x 4" paso 1,5</t>
  </si>
  <si>
    <t>Tornillo bristol 16mm x 75 paso 2</t>
  </si>
  <si>
    <t>Tuerca 12mm paso 1,75</t>
  </si>
  <si>
    <t>Tornillo bristol 12mm x 3-1/2" paso 1,75</t>
  </si>
  <si>
    <t>Tornillo bristol 4mm P/N x 1-1/2</t>
  </si>
  <si>
    <t>Tornillo bristol 5mm P/N x 1-1/2</t>
  </si>
  <si>
    <t>Tornillo bristol 6mm P/N x 1-1/2</t>
  </si>
  <si>
    <t>Tuerca 4mm P/N</t>
  </si>
  <si>
    <t>Tuerca 5mm P/N</t>
  </si>
  <si>
    <t>Tuerca 6mm P/N</t>
  </si>
  <si>
    <t xml:space="preserve">Piedra esmeril gris de 8 x 1 </t>
  </si>
  <si>
    <t>Piedra esmeril para tungsteno de 8 x 1</t>
  </si>
  <si>
    <t>Piedra esmeril gris de 6 x 1 gg</t>
  </si>
  <si>
    <t>Piedra esmeril p/tungsteno de 6 x 1</t>
  </si>
  <si>
    <t xml:space="preserve">Caneca aceite soluble </t>
  </si>
  <si>
    <t>Caneca aceite SAE-30</t>
  </si>
  <si>
    <t>Mt nylon empak redondo 1"</t>
  </si>
  <si>
    <t>Mt nylon empak redondo 1-1/4"</t>
  </si>
  <si>
    <t>Mt nylon empak redondo 1-1/2"</t>
  </si>
  <si>
    <t>Cuñete grasa de litio</t>
  </si>
  <si>
    <t>Buril HSS de 5/16" Polaco</t>
  </si>
  <si>
    <t>Buril HSS de 3/8" Polaco</t>
  </si>
  <si>
    <t>Buril HSS de 1/2" Polaco</t>
  </si>
  <si>
    <t>Segueta para marco de 1/2 x 18 dientes</t>
  </si>
  <si>
    <t>Segueta DE 14 X1 PARA MAQUINA STARRET</t>
  </si>
  <si>
    <t>Jgo fresas modulares 1,5 x 8 pzs</t>
  </si>
  <si>
    <t>Jgo fresas modulares 1,75 x 8 pzs</t>
  </si>
  <si>
    <t>Jgo fresas modulares 2 x 8 pzs</t>
  </si>
  <si>
    <t>Calibrador telescópico Mitutoyo en pulgadas de 8mm a 150mm</t>
  </si>
  <si>
    <t>Calibrador telescópico Mitutoyo en pulgadas de 5/16 a 6"</t>
  </si>
  <si>
    <t>Micrómetro para interiores 50 a 350 mm Mitutoyo</t>
  </si>
  <si>
    <t>Micrómetro para interiores 2 a 12" Mitutoyo</t>
  </si>
  <si>
    <t>Calibrador pie de rey 8" análogo Mitutoyo</t>
  </si>
  <si>
    <t>Calibrador pie de rey 12" análogo Mitutoyo</t>
  </si>
  <si>
    <t>Micrómetro para exteriores 25 a 50 Mitutoyo</t>
  </si>
  <si>
    <t>Micrómetro para exteriores 1" a 2" Mitutoyo</t>
  </si>
  <si>
    <t>Juego rimas cilíndricas hasta 25mm</t>
  </si>
  <si>
    <t>Bases magnéticas Mitutoyo</t>
  </si>
  <si>
    <t>Comparadores en milésimas de pulgadas Mitutoyo</t>
  </si>
  <si>
    <t>Comparadores en centésimas de milímetros Mitutoyo</t>
  </si>
  <si>
    <t>Jgo macho HSS 3/16 rosca ordinaria Polaco</t>
  </si>
  <si>
    <t>Jgo macho HSS 1/4 rosca ordinaria Polaco</t>
  </si>
  <si>
    <t>Jgo macho HSS 5/16 rosca ordinaria Polaco</t>
  </si>
  <si>
    <t>Jgo macho HSS 3/8 rosca ordinaria Polaco</t>
  </si>
  <si>
    <t>Jgo macho HSS 7/16 rosca ordinaria Polaco</t>
  </si>
  <si>
    <t>Jgo macho HSS 1/2 rosca ordinaria Polaco</t>
  </si>
  <si>
    <t>Jgo macho HSS 9/16 rosca ordinaria Polaco</t>
  </si>
  <si>
    <t>Jgo macho HSS 5/8 rosca ordinaria Polaco</t>
  </si>
  <si>
    <t>Jgo macho HSS 3/4 rosca ordinaria Polaco</t>
  </si>
  <si>
    <t>Jgo macho HSS 3/16 rosca fina Polaco</t>
  </si>
  <si>
    <t>Jgo macho HSS 1/4 rosca fina Polaco</t>
  </si>
  <si>
    <t>Jgo macho HSS 5/16 rosca fina Polaco</t>
  </si>
  <si>
    <t>Jgo macho HSS 3/8 rosca fina Polaco</t>
  </si>
  <si>
    <t>Jgo macho HSS 7/16 rosca fina Polaco</t>
  </si>
  <si>
    <t>Jgo macho HSS 1/2 rosca fina Polaco</t>
  </si>
  <si>
    <t>Jgo macho HSS 9/16 rosca fina Polaco</t>
  </si>
  <si>
    <t>Jgo macho HSS 5/8 rosca fina Polaco</t>
  </si>
  <si>
    <t>Jgo macho HSS 3/4 rosca fina Polaco</t>
  </si>
  <si>
    <t>Jgo macho HSS 5mm paso normal Polaco</t>
  </si>
  <si>
    <t>Jgo macho HSS 6mm paso normal Polaco</t>
  </si>
  <si>
    <t>Jgo macho HSS 8mm paso normal Polaco</t>
  </si>
  <si>
    <t>Jgo macho HSS 10mm paso normal Polaco</t>
  </si>
  <si>
    <t>Jgo macho HSS 12mm paso normal Polaco</t>
  </si>
  <si>
    <t>Jgo macho HSS 14mm paso normal Polaco</t>
  </si>
  <si>
    <t>Jgo macho HSS 16mm paso normal Polaco</t>
  </si>
  <si>
    <t>Jgo macho HSS 18mm paso normal Polaco</t>
  </si>
  <si>
    <t>Jgo macho HSS 5mm paso fino Polaco</t>
  </si>
  <si>
    <t>Jgo macho HSS 6mm paso fino Polaco</t>
  </si>
  <si>
    <t>Jgo macho HSS 8mm paso fino Polaco</t>
  </si>
  <si>
    <t>Jgo macho HSS 10mm paso fino Polaco</t>
  </si>
  <si>
    <t>Jgo macho HSS 12mm paso fino Polaco</t>
  </si>
  <si>
    <t>Jgo macho HSS 14mm paso fino Polaco</t>
  </si>
  <si>
    <t>Jgo macho HSS 16mm paso fino Polaco</t>
  </si>
  <si>
    <t>Jgo macho HSS 18mm paso fino Polaco</t>
  </si>
  <si>
    <t>Juego terraja hasta 1" rosca ordinaria</t>
  </si>
  <si>
    <t>Juego terraja hasta 1" rosca fina</t>
  </si>
  <si>
    <t>Juego terraja en milímetros hasta 24mm rosca ordinaria</t>
  </si>
  <si>
    <t>Juego terraja en milímetros hasta 24mm rosca fina</t>
  </si>
  <si>
    <t>Lima media caña de 6"</t>
  </si>
  <si>
    <t>Lima media caña de 8"</t>
  </si>
  <si>
    <t>Lima plana de 6"</t>
  </si>
  <si>
    <t>Lima plana de 8"</t>
  </si>
  <si>
    <t>Lima cuadrada de 6"</t>
  </si>
  <si>
    <t>Lima cuadrada de 8"</t>
  </si>
  <si>
    <t>Lima triangular de 6"</t>
  </si>
  <si>
    <t>Lima triangular de 8"</t>
  </si>
  <si>
    <t>Moleteador multiple</t>
  </si>
  <si>
    <t>Renovación de material bibliográfico</t>
  </si>
  <si>
    <t>Contratación personal para biblioteca estudios previos</t>
  </si>
  <si>
    <t>Capacitación  funcionarios de biblioteca</t>
  </si>
  <si>
    <t>Cursos de atención a publico o atención a ciudadano</t>
  </si>
  <si>
    <t>Adquisición de ventilador para lipieza de libros (aspiradora)</t>
  </si>
  <si>
    <t>Transporte</t>
  </si>
  <si>
    <t>Pruebas e Implementación</t>
  </si>
  <si>
    <t>Reuniones preliminares con la Universidad de Plamplona para realizar la solicitud</t>
  </si>
  <si>
    <t>Actualización ACADEMUSOFT</t>
  </si>
  <si>
    <t>Docencia PES</t>
  </si>
  <si>
    <t>Funcionamiento biblioteca</t>
  </si>
  <si>
    <t>BIENESTAR</t>
  </si>
  <si>
    <t>Contratación personal para biblioteca</t>
  </si>
  <si>
    <t>Contratos firmados</t>
  </si>
  <si>
    <r>
      <rPr>
        <sz val="10"/>
        <color indexed="8"/>
        <rFont val="Calibri"/>
        <family val="2"/>
        <scheme val="minor"/>
      </rPr>
      <t>Parti</t>
    </r>
    <r>
      <rPr>
        <sz val="10"/>
        <rFont val="Calibri"/>
        <family val="2"/>
        <scheme val="minor"/>
      </rPr>
      <t>cipación en encuentros deportivos externos e internos</t>
    </r>
  </si>
  <si>
    <r>
      <t xml:space="preserve">Estudios previos para la Asistencia a Congreso de ACOFI del </t>
    </r>
    <r>
      <rPr>
        <sz val="10"/>
        <color indexed="63"/>
        <rFont val="Calibri"/>
        <family val="2"/>
        <scheme val="minor"/>
      </rPr>
      <t>26 al 29 de septiembre de 2017 “Las facultades de ingeniería y su compromiso con la sociedad” en Cartagena</t>
    </r>
  </si>
  <si>
    <r>
      <t xml:space="preserve">Asistencia a Congreso de ACOFI del </t>
    </r>
    <r>
      <rPr>
        <sz val="10"/>
        <color indexed="63"/>
        <rFont val="Calibri"/>
        <family val="2"/>
        <scheme val="minor"/>
      </rPr>
      <t>26 al 29 de septiembre de 2017 “Las facultades de ingeniería y su compromiso con la sociedad” en Cartagena</t>
    </r>
  </si>
  <si>
    <r>
      <rPr>
        <sz val="10"/>
        <color indexed="8"/>
        <rFont val="Calibri"/>
        <family val="2"/>
        <scheme val="minor"/>
      </rPr>
      <t xml:space="preserve">Universidad Pedagogica y Tecnologica de Colombia Sede Duitama:  </t>
    </r>
    <r>
      <rPr>
        <sz val="10"/>
        <color indexed="63"/>
        <rFont val="Calibri"/>
        <family val="2"/>
        <scheme val="minor"/>
      </rPr>
      <t>segundo congreso internacional y quinto nacional de Ing. Electromecánica para septiembre del 2017</t>
    </r>
  </si>
  <si>
    <t>Contratación de personal académico</t>
  </si>
  <si>
    <t>Solicitud de contratación</t>
  </si>
  <si>
    <t>Elaboración de estudios previos</t>
  </si>
  <si>
    <t>Actualización</t>
  </si>
  <si>
    <t>Talleres</t>
  </si>
  <si>
    <t>Logistica</t>
  </si>
  <si>
    <t>Transporte ruta cultural</t>
  </si>
  <si>
    <t>Contratación de prestacion de servicios del conferencista</t>
  </si>
  <si>
    <t>Semana de la mujer</t>
  </si>
  <si>
    <t>Conferencista experto  en sustancias psicoactivas</t>
  </si>
  <si>
    <t>Impresora a color</t>
  </si>
  <si>
    <t xml:space="preserve">Listado de personas de la comunidad educativa que participan de las actividades de Arte y Cultura </t>
  </si>
  <si>
    <t>Renovación de la acreditación TPC</t>
  </si>
  <si>
    <t>Acreditación de programas</t>
  </si>
  <si>
    <t>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</si>
  <si>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Capacitación en uso de los equipos</t>
  </si>
  <si>
    <t>Contratación para capacitación</t>
  </si>
  <si>
    <t>Facultad de sistemas</t>
  </si>
  <si>
    <t>Memorias evento</t>
  </si>
  <si>
    <t>Visibilidad - Eventos</t>
  </si>
  <si>
    <t>Movilidad</t>
  </si>
  <si>
    <t xml:space="preserve">Capacitación docente facultad de Mecatrónica </t>
  </si>
  <si>
    <t>Suministro de Batería de Seis (6) PLC´s S7 1200 Completa</t>
  </si>
  <si>
    <t>FACULTAD DE SISTEMAS</t>
  </si>
  <si>
    <t>FACULTAD MECATRÓNICA</t>
  </si>
  <si>
    <t xml:space="preserve">Fortalecimiento de la línea de róbotica y automatización industrial  facultad de mecatronica </t>
  </si>
  <si>
    <t xml:space="preserve">Fortalecimiento laboratorios experimentales electiva (electrónica flexible)facultad de mecatronica </t>
  </si>
  <si>
    <t>Por definir</t>
  </si>
  <si>
    <t>Internacionalización  y movilidad  facultad mecatrónica</t>
  </si>
  <si>
    <t xml:space="preserve">Adquisición de equipos / herramientas mecatrónica  </t>
  </si>
  <si>
    <t>FACULTAD MECÁNICA</t>
  </si>
  <si>
    <t>Inscripcion</t>
  </si>
  <si>
    <t>Fablab  fase 2 (facultad mecánica)</t>
  </si>
  <si>
    <t>Laboratorio de metrologia  (facultad mecánica)</t>
  </si>
  <si>
    <t>Capacitación docente en sofware especializado de diseño de mecánica (facultad mecánica)</t>
  </si>
  <si>
    <t>Libros técnicos, revistas especializadas y membresías de ingeniería mécanica. considerar otras editoriales  (facultad mecánica)</t>
  </si>
  <si>
    <t>Escáner e impresora para facultades  (facultad mecánica)</t>
  </si>
  <si>
    <t>Insumos para la impresora  3d cube (facultad mecánica)</t>
  </si>
  <si>
    <t xml:space="preserve">Talleres y laboratorios (facultad procesos industriales) </t>
  </si>
  <si>
    <t xml:space="preserve">Libros técnicos electronicos. ampliar oferta de editorial pearson. considerar otras editoriales. (facultad procesos industriales) </t>
  </si>
  <si>
    <t xml:space="preserve">Tonner para impresora  hp laserjet pro mfp m476dw (faculta procesos industriales)  </t>
  </si>
  <si>
    <t>Recurso humano: secretaria  (especializaciones)</t>
  </si>
  <si>
    <t>Tarjetas para instrumentación (especializaciones)</t>
  </si>
  <si>
    <t>Movilidad (especializaciones)</t>
  </si>
  <si>
    <t xml:space="preserve">Laboratorio de maquinas térmicas:  (facultad electromecánica) </t>
  </si>
  <si>
    <t>Laboratorio de maquinas mecanicas (facultad electromecánica)</t>
  </si>
  <si>
    <t>Expo estudiantne nacional 2017 (facultad mecánica)</t>
  </si>
  <si>
    <t xml:space="preserve">Movilidad facultad mecánica </t>
  </si>
  <si>
    <t>Adquisición de equipos (en dólares)</t>
  </si>
  <si>
    <t>Cursos de capacitación intersemestrales para docentes de las facultadades y del área de mecánica.</t>
  </si>
  <si>
    <t>Movilidad (facultad procesos industriales)</t>
  </si>
  <si>
    <t>Editorial Pearson
Alfaomega
Prentice Hall
McGraw Hill</t>
  </si>
  <si>
    <t>Editorial Pearson Base datos Premium
Prentice Hall
Editorial McGraw Hill</t>
  </si>
  <si>
    <t>Movilidad (facultad electromecánica)</t>
  </si>
  <si>
    <t>FACULTAD PROCESOS INDUSTRIALES</t>
  </si>
  <si>
    <t>ESPECIALIZACIONES</t>
  </si>
  <si>
    <t>FACULTAD DE ELECTROMECÁNICA</t>
  </si>
  <si>
    <t>Asistencia</t>
  </si>
  <si>
    <t>Adquisición elementos administración de especializaciones</t>
  </si>
  <si>
    <t>TALLERES</t>
  </si>
  <si>
    <t>Insumos laboratorios</t>
  </si>
  <si>
    <t xml:space="preserve">Libros técnicos electronicos. ampliar oferta de editorial pearson. considerar otras editoriales. (Facultad electromecánica) </t>
  </si>
  <si>
    <t>Escáner e impresora para Facultades (Facultad electromecánica)</t>
  </si>
  <si>
    <t xml:space="preserve">Equipo de montaje y desmontaje de rodamientos. Alineador de ejes. </t>
  </si>
  <si>
    <t>Sistema de ventiladores didácticos en mesa de trabajo, con medidor de flujo y medidor de presión. Mínimo 1 ventilador axial, 1 ventilador centrifugo, 1 ventilador radial.</t>
  </si>
  <si>
    <t>Sistema de bombas didácticas en mesa de trabajo. Mínimo 1 bomba de engranajes, 1 bomba de lóbulos, 1 bomba centrifuga, 1 bomba de paletas, 1 bomba de vacío.</t>
  </si>
  <si>
    <t>Editorial Pearson Base datos Premium
Editorial McGraw Hill</t>
  </si>
  <si>
    <t xml:space="preserve"> Pasajes aereos y viáticos</t>
  </si>
  <si>
    <t xml:space="preserve"> Pasajes aereos y viáticos 5 dias</t>
  </si>
  <si>
    <t>Suministro de  elementos para Bancos de Trabajo                              
• Seis Sensores de Proximidad Inductivos
• Ocho Sensores de Proximidad Capacitivos
• Ocho Sensores Foto-Eléctricos
• 16 Relevos (Bobina 24 Voltios DC)
• 16 Mini-Contactores (Bobina 24 Voltios DC)
• Elementos complementarios para la adecuación, instalación y puesta a punto del sistema</t>
  </si>
  <si>
    <t>Tarjeta BMXRMS008MPF memoria para MODICON M340</t>
  </si>
  <si>
    <t>Microcard 6ES7953-8LG30-0AA0 |100276315 SIMATIC S7 300 SIEMENS</t>
  </si>
  <si>
    <t>Software SIMATIC S7  6ES7810-4CC10-0YA5 STEP7 V5.5 LICENCIA FLOT. Patra 1 usuario SIEMENS</t>
  </si>
  <si>
    <t>WINCC flexible 2008 estándar 6AV6612-0AA51-3CA5W License clave de licencia SIEMENS</t>
  </si>
  <si>
    <t>Sostware UNITY PRO UNYSPUSFUV1X SCHNEIDER ELECTRIC</t>
  </si>
  <si>
    <t>Suministro de Equipos de Automatización para los Bancos Nuevos:
- Dos (2) PLC´s Industriales MEDIA GAMA. Marca reconocida  
- Dos (2) Panel Táctil HMI + soporte (Marca Reconocida) 
- Dos (2)Variador de Velocidad (Marca Reconocida)
- Dos MEMORIA SD 8 GB (24 PLCS + 8 PANTALLAS)
- Dos fuentes 24 VDC por módulo
- Elementos complementarios</t>
  </si>
  <si>
    <t xml:space="preserve">CONTROL INTERNO </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</si>
  <si>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</si>
  <si>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</si>
  <si>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</si>
  <si>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</si>
  <si>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</si>
  <si>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</si>
  <si>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</si>
  <si>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 xml:space="preserve">Presentar la totalidad de los informes solicitados   </t>
  </si>
  <si>
    <t xml:space="preserve">Informes entregados entregados a los enter de control   </t>
  </si>
  <si>
    <t xml:space="preserve">Seguimiento a los informes que la entidad debe entregar a los entes de control extreno </t>
  </si>
  <si>
    <t xml:space="preserve">Informes o presentacion de seguimiento </t>
  </si>
  <si>
    <t>ÁREA</t>
  </si>
  <si>
    <t>quedate en la etitc trabajo social y psicologia (bienestar universitario)</t>
  </si>
  <si>
    <t>Quédate en la ETITC. 
Trabajo social y psicología</t>
  </si>
  <si>
    <t xml:space="preserve">Quédate en la ETITC. 
Una ETITC activa. Recreación  y Deporte </t>
  </si>
  <si>
    <t>Quédate en la ETITC. 
Una ETITC activa. Arte y Cultura.</t>
  </si>
  <si>
    <t>Salud</t>
  </si>
  <si>
    <t xml:space="preserve">Bienestar de calidad con calidez </t>
  </si>
  <si>
    <t>Control Interno</t>
  </si>
  <si>
    <t>NIVEL</t>
  </si>
  <si>
    <t>SATAFF ASESOR</t>
  </si>
  <si>
    <t>Fecha de medición</t>
  </si>
  <si>
    <t xml:space="preserve">AVANCE </t>
  </si>
  <si>
    <t>Avance en tiempo</t>
  </si>
  <si>
    <t>Días</t>
  </si>
  <si>
    <t>Principales avances</t>
  </si>
  <si>
    <t>% estimado de avance</t>
  </si>
  <si>
    <t>Próximas acciones</t>
  </si>
  <si>
    <t>Control interno</t>
  </si>
  <si>
    <t>*Moto</t>
  </si>
  <si>
    <t>*Estructura organizacional</t>
  </si>
  <si>
    <t>*Vehiculo</t>
  </si>
  <si>
    <t>*Concurso</t>
  </si>
  <si>
    <t>SEGUIMIENTO PLAN DE ACCIÓN</t>
  </si>
  <si>
    <t>Desempeño y próximas acciones</t>
  </si>
  <si>
    <t>ESTUDIOS PREVIOS</t>
  </si>
  <si>
    <t>Monitorías</t>
  </si>
  <si>
    <t>Personas de la comunidad educativa que participan de las actividades de bienestar académico</t>
  </si>
  <si>
    <t>Capacitación e implementación del nuevo modelo de evaluación del desempeño</t>
  </si>
  <si>
    <t>Definición y publicación del plan de Talento Humano</t>
  </si>
  <si>
    <t>Actividades para bienestar social</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</si>
  <si>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</si>
  <si>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</si>
  <si>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Ajustar e implementar el manual de funciones</t>
  </si>
  <si>
    <t>Revisar e implementarla herramienta de evaluación de desempeño</t>
  </si>
  <si>
    <t>Gestión de Talento Humano MIPG</t>
  </si>
  <si>
    <t>Implementar SST</t>
  </si>
  <si>
    <t>Implementar ERP</t>
  </si>
  <si>
    <t>Implementar el PIGA</t>
  </si>
  <si>
    <t>Implementar el plan de seguridad vial</t>
  </si>
  <si>
    <t>Gestión de Talento Humano - Implementación de sistemas tecnológicos y de gestión</t>
  </si>
  <si>
    <t>Elección de los nuevos comités de convivencia laboral, COPASS y comisión de personal</t>
  </si>
  <si>
    <t>Revisión estructura organizacional</t>
  </si>
  <si>
    <t>Consultoría para el análisis de estructura</t>
  </si>
  <si>
    <t>Consurso CNSC - 1 fase</t>
  </si>
  <si>
    <t>Pago convenio con el CNSC</t>
  </si>
  <si>
    <t>Concurso profesores medio tiempo (PES)</t>
  </si>
  <si>
    <t>Estudio técnico Planta temporal</t>
  </si>
  <si>
    <t>Depende de la actividad anterior</t>
  </si>
  <si>
    <t>Estructura organizacional de planta</t>
  </si>
  <si>
    <t>Contratista PIGA</t>
  </si>
  <si>
    <t>Gestión de archivo de historias laborales</t>
  </si>
  <si>
    <t>Contratista Archivo</t>
  </si>
  <si>
    <t>Contratista apoyo a la gestión</t>
  </si>
  <si>
    <t>Me puse al día y realicé todas las del mes</t>
  </si>
  <si>
    <t>Reprogr</t>
  </si>
  <si>
    <t>5 o +</t>
  </si>
  <si>
    <t>Secretaria General</t>
  </si>
  <si>
    <t>ATENCIÓN AL CIUDADADO</t>
  </si>
  <si>
    <t>CONTROL INTER DISCIPLINARIO</t>
  </si>
  <si>
    <t>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</si>
  <si>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</si>
  <si>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</si>
  <si>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</si>
  <si>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</si>
  <si>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</si>
  <si>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Renovación de convenios pertinentes y funcionales para la ETITC</t>
  </si>
  <si>
    <t xml:space="preserve">Convenios debidamente firmados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</si>
  <si>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</si>
  <si>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</si>
  <si>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</si>
  <si>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</si>
  <si>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</si>
  <si>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</si>
  <si>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</si>
  <si>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</si>
  <si>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</si>
  <si>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</si>
  <si>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</si>
  <si>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</si>
  <si>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</si>
  <si>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Pasantes SENA para apoyar los procesos de archivo y atención en la oficina</t>
  </si>
  <si>
    <t>Contrato pasantes</t>
  </si>
  <si>
    <t xml:space="preserve">Contratación pasantes del SENA - mediante Convenio </t>
  </si>
  <si>
    <t xml:space="preserve">Adquisición de equipos/heramientas para la Oficina </t>
  </si>
  <si>
    <t>Adquisición impresora multifuncional, TV, computadora, 100 USB</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</si>
  <si>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</si>
  <si>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</si>
  <si>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</si>
  <si>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</si>
  <si>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</si>
  <si>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</si>
  <si>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</si>
  <si>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</si>
  <si>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</si>
  <si>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</si>
  <si>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</si>
  <si>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</si>
  <si>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</si>
  <si>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 académica estudiantes</t>
  </si>
  <si>
    <t xml:space="preserve">Informes o Certificados de participación </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</si>
  <si>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</si>
  <si>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</si>
  <si>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</si>
  <si>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</si>
  <si>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</si>
  <si>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</si>
  <si>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</si>
  <si>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</si>
  <si>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</si>
  <si>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</si>
  <si>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</si>
  <si>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</si>
  <si>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</si>
  <si>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</si>
  <si>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</si>
  <si>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</si>
  <si>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</si>
  <si>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</si>
  <si>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Requerimientos otras áreas</t>
  </si>
  <si>
    <t>Requerimientos de otras áreas</t>
  </si>
  <si>
    <t>TECNOLÓGIA</t>
  </si>
  <si>
    <t>Implementación del componente de Seguridad y Privacidad de la Información de GEL (Gobierno en Línea)</t>
  </si>
  <si>
    <t>Implementación del logro Estrategia de TI del  componente de Gestión TI de GEL (Gobierno en Línea)</t>
  </si>
  <si>
    <t xml:space="preserve"> Adopción de Tecnologías de Código Abierto para la ETITC: Fase II Gestión Académica</t>
  </si>
  <si>
    <t xml:space="preserve"> Implementación  de soluciones de infraestructura para optimizar las operaciones criticas.</t>
  </si>
  <si>
    <t>Campus virtual</t>
  </si>
  <si>
    <t>Gestión de Informática y Comunicaciones</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</si>
  <si>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</si>
  <si>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*Solicitar informes  informe ejecutivo anual del sistema control interno, 
* Informe de control interno contable
* Certificación actualización Ekogui</t>
  </si>
  <si>
    <t>* Seguimiento a los informes de las áreas : Sistemas, control interno.
* Auditoria talento humano</t>
  </si>
  <si>
    <t>* Primera medición de los índicadores de gestión
* Reunión interna del área</t>
  </si>
  <si>
    <t>PLANTA FÍSICA</t>
  </si>
  <si>
    <t>TALENTO HUMANO</t>
  </si>
  <si>
    <t>ACADEMIA</t>
  </si>
  <si>
    <t>FACULTAD MECATRONICA</t>
  </si>
  <si>
    <t>INVESTIGACIÓN</t>
  </si>
  <si>
    <t>BACHILLERATO</t>
  </si>
  <si>
    <t>EXTENSIÓN</t>
  </si>
  <si>
    <t>Fecha</t>
  </si>
  <si>
    <t>En febrero se realizará la presentación al comité del SIG</t>
  </si>
  <si>
    <t>Se realizará el debido ajuste</t>
  </si>
  <si>
    <t>La capacitación de realizará en el mes de febrero (21 y 22)</t>
  </si>
  <si>
    <t>Consolidar los ajustes realizados por las áreas en el taller</t>
  </si>
  <si>
    <t>Se trabajará en febrero y marzo</t>
  </si>
  <si>
    <t>En el mes de febrero se realizará el seguimiento al plan de acción de las actividades realizadas en el mes de enero</t>
  </si>
  <si>
    <t>Se realizará seguimiento a los trámites</t>
  </si>
  <si>
    <t>Se está a la espera de la definición de la entrega por parte de la alcaldia local de kenedy y el DADEP para el recibo del inmueble y dar inicio a la operación</t>
  </si>
  <si>
    <t>Se realiza la publicación del plan anticorrupción de acuerdo a los lineamientos normativos</t>
  </si>
  <si>
    <t>Consolidación del plan de desarrollo de las áreas</t>
  </si>
  <si>
    <t>Se seguirá construyendio el l infome de gestión</t>
  </si>
  <si>
    <t>Se espera definir las conclusiones de la caracterización</t>
  </si>
  <si>
    <t>Se contemplara la medición 2017</t>
  </si>
  <si>
    <t xml:space="preserve">* Se encuentra en elaboración las matrices de inventario activos actualizados y matriz de información clasificada por área.
* Adelanto de informes </t>
  </si>
  <si>
    <t>Implementación de la herramienta  como Sistema de Información Centralizado de PQRSD</t>
  </si>
  <si>
    <t>Realización de estudios previos</t>
  </si>
  <si>
    <t>* Contratación de desarrollador
* Estudios previos consultora</t>
  </si>
  <si>
    <t>*Contrato
* Insumos entregados</t>
  </si>
  <si>
    <t>Estudios previos gnosoft, sevenet, enterprice  arquitect</t>
  </si>
  <si>
    <t>* Se ira alimentando esta actividad de acuerdo a lo estipulado en la normatividad
* Consolidado de plan de capacitaciones 
*  Plan de bienestar e Incentivos</t>
  </si>
  <si>
    <t>* Se realizará la publicación en el mes de febrero
* Inicio de la campaña de divulgación</t>
  </si>
  <si>
    <t>Solicitar acapcitación en SIGEP 2</t>
  </si>
  <si>
    <t>Consolidación ejecutiva del plan</t>
  </si>
  <si>
    <t>Se esta esperando los ajustes técnicos a los errores reportados por el software</t>
  </si>
  <si>
    <t xml:space="preserve">Se está a la espera de la aprobación </t>
  </si>
  <si>
    <t>Esta actividad se retomará en el segundo semestre del 2017</t>
  </si>
  <si>
    <t>Consolidación de monitores (Listado)</t>
  </si>
  <si>
    <t>Se seguira en la busqueda de nuevos convenios</t>
  </si>
  <si>
    <t>Se envia procedimiento para la consolidación de elementos para el desarrollo de los proyectos aprobados
Tienen plazo hasta el 28 de febrero</t>
  </si>
  <si>
    <t>Se realice el pago</t>
  </si>
  <si>
    <t>Realizar solicitud de cotizaciones a otras empresas</t>
  </si>
  <si>
    <t>Se tiene prevista reunión con la empresa coasfarma
Reuniones con policia nacional y otras empresas</t>
  </si>
  <si>
    <t>Se espera a que academia asigne los espcacios solicitados por el área</t>
  </si>
  <si>
    <t>Consolidar el perfil del profesional</t>
  </si>
  <si>
    <t>Se iniciarán 3 cursos</t>
  </si>
  <si>
    <t>Dar inicio a la matricula</t>
  </si>
  <si>
    <t>Se gestionara la solicitud de profesional de poyo</t>
  </si>
  <si>
    <t>*Reporte de bajas de equipos y maquinaria en los talleres y laboratorios
*  Actualización del inventario de talleres y laboratorios</t>
  </si>
  <si>
    <t>Se espera disponibilidad pesupuestal para la contratación del profesional</t>
  </si>
  <si>
    <t>Se espera respuesta por el área encargada</t>
  </si>
  <si>
    <t>* Iluminación patio carrera 17</t>
  </si>
  <si>
    <t>* Se pasa propuesta de modificatorio al contrato vigente (333 - 2016)</t>
  </si>
  <si>
    <t>* Contratación debe hacer invitación pública</t>
  </si>
  <si>
    <t>* Adecuación de talleres (Ajuste, mecánica, fab lab) talleres en general</t>
  </si>
  <si>
    <t>* Se espera tener cotizaciones de elementos</t>
  </si>
  <si>
    <t>* Solicitar adición al contrato vigente</t>
  </si>
  <si>
    <t>Terminar con la contratación de los docentes restantes (10%)</t>
  </si>
  <si>
    <t>Tener contrato con el tiempo</t>
  </si>
  <si>
    <t>Tener contrato con el espectador</t>
  </si>
  <si>
    <t>Se revisará la fecha de vencimiento de contrato</t>
  </si>
  <si>
    <t>Se solicita cotización al asesor de koha para la renovación</t>
  </si>
  <si>
    <t>Inicien labores los contratistas de biblioteca</t>
  </si>
  <si>
    <t>Tener cotización y estudios previos</t>
  </si>
  <si>
    <t>Tener impresora instalada</t>
  </si>
  <si>
    <t>* Se agendará la visita del CNA para la acreditación</t>
  </si>
  <si>
    <t>Estas reuniones son semestrales, se da por finalizada esta actividad</t>
  </si>
  <si>
    <t>Divulgación del SACES y CNA</t>
  </si>
  <si>
    <t>Preparación de la viista de pares amigos</t>
  </si>
  <si>
    <t>Se espera respuesta por biblioteca</t>
  </si>
  <si>
    <t>Se da por finalizada esta actividad</t>
  </si>
  <si>
    <t>6.19%</t>
  </si>
  <si>
    <t>Solicitar requerimiento al área de TI</t>
  </si>
  <si>
    <t>Queda pendiente la entrega de las fechas de capacitaciones</t>
  </si>
  <si>
    <t>Abril 7 jornada 
Julio 6 Jornada
En las jornadas pedagofíicas programadas</t>
  </si>
  <si>
    <t>Olimpiadas matemáticas, sistemas y ciencias naturales, pruebas saber en la medida que se realice la invitación por otras entidades</t>
  </si>
  <si>
    <t xml:space="preserve">* Se solicita a los líderes de los semilleros como va el proceso de inscripción de muchachos </t>
  </si>
  <si>
    <t>Bienestar - Danzas y Artes</t>
  </si>
  <si>
    <t>Empezar a ver requerimientos y necesidades de las izadas de bandera.</t>
  </si>
  <si>
    <t>* Si se presentan nuevas necesidades se solicitarán</t>
  </si>
  <si>
    <t>Se da inicio al curso</t>
  </si>
  <si>
    <t>Tener la cotización de imprenta nacional</t>
  </si>
  <si>
    <t>* Firma del contrato</t>
  </si>
  <si>
    <t>* Tener contrato</t>
  </si>
  <si>
    <t>* reunión con las universidades Javeriana, rosario para el tema de buenas practicas</t>
  </si>
  <si>
    <t>* Confirmas fechas y asistentes</t>
  </si>
  <si>
    <t>* Documentar las necesidades del software de egresados</t>
  </si>
  <si>
    <t>* Documentar las necesidades del software</t>
  </si>
  <si>
    <t>Empezar a dar gestión a este componente</t>
  </si>
  <si>
    <t>Se envía documento a viceacadémica para su revisión. 
Se espera  tener respuesta para el mes d efebrero</t>
  </si>
  <si>
    <t>Se da cierre a esta actividad</t>
  </si>
  <si>
    <t xml:space="preserve">Renovación de los convenios : Universidad de la Salle, Konrad Lorenz, </t>
  </si>
  <si>
    <t>* Hacer seguimiento a las necesidades de movilidad académica de las áreas</t>
  </si>
  <si>
    <t>En febrero se empieza a gestionar la realización de esta actividad</t>
  </si>
  <si>
    <t>Hasta que no se tenga activa esta sede, no se puede realizar seguimiento a esta actividad</t>
  </si>
  <si>
    <t>Inicio de la ejecución del plan</t>
  </si>
  <si>
    <t>Terminar con la contratación restante</t>
  </si>
  <si>
    <t>Solicitud de insumos para la facultad</t>
  </si>
  <si>
    <t>Se da por finalizada esta actividad ya que el profesional se encuentra laborando</t>
  </si>
  <si>
    <t>Empezar Jornada de planeación</t>
  </si>
  <si>
    <t>Se realiza la contratación del profesional, se da por finalizada esta actividad</t>
  </si>
  <si>
    <t>Se da cierre a  esta actividad por que el profesional ya se encuentra contratado</t>
  </si>
  <si>
    <t>Avance del mes</t>
  </si>
  <si>
    <t>DESEMPEÑO</t>
  </si>
  <si>
    <t>MENOR DEL 60% DE AVANCE  DE GESTIÓN DEL PROYECTO, ACTIVIDAD Y/O PROMEDIO DEL ÁREA SOBRE LO PROYECTADO PARA EL PERIODO</t>
  </si>
  <si>
    <t>EN PROCESO</t>
  </si>
  <si>
    <t>ENTRE EL 60% Y EL 95 % DE AVANCE DE GESTIÓN DEL PROYECTO, ACTIVIDAD Y/O PROMEDIO DEL ÁREA SOBRE LO PROYECTADO PARA EL PERIODO</t>
  </si>
  <si>
    <t>ENTRE EL 95% Y EL 100% DE AVANCE DE GESTIÓN DEL PROYECTO, ACTIVIDAD Y/O PROMEDIO DEL ÁREA SOBRE LO PROYECTADO PARA EL PERIODO</t>
  </si>
  <si>
    <t>CRITICO</t>
  </si>
  <si>
    <t>NORMAL</t>
  </si>
  <si>
    <t>Proyecto / Proceso</t>
  </si>
  <si>
    <t>Actividades</t>
  </si>
  <si>
    <t>Inicio</t>
  </si>
  <si>
    <t>Fin</t>
  </si>
  <si>
    <t>Producto o entregable de la actividad o del proyecto</t>
  </si>
  <si>
    <t>DÍAS</t>
  </si>
  <si>
    <t>VICERRECTORÍA ADMINISTRATIVA</t>
  </si>
  <si>
    <t>VICERRECTORÍA DE INVESTIGACIONES</t>
  </si>
  <si>
    <t>AGREGADO INSTITUCIÓN</t>
  </si>
  <si>
    <t>Avance acumulado</t>
  </si>
  <si>
    <t>Eficiencia del mes</t>
  </si>
  <si>
    <t>Valoración</t>
  </si>
  <si>
    <t>Acciones por realizar</t>
  </si>
  <si>
    <t>RECTORÍA</t>
  </si>
  <si>
    <t>Avance  Tecnología</t>
  </si>
  <si>
    <t>Avance  Recursos Físicos</t>
  </si>
  <si>
    <t>Avance  Talento Humano</t>
  </si>
  <si>
    <t>Avance  Despacho</t>
  </si>
  <si>
    <t>Avance  Bienestar Universitario</t>
  </si>
  <si>
    <t>Avance  Facultad de Sistemas</t>
  </si>
  <si>
    <t>Avance  Facultad Mecatrónica</t>
  </si>
  <si>
    <t>Avance  Facultad Mecánica</t>
  </si>
  <si>
    <t>Avance  Facultad Procesos Industriales</t>
  </si>
  <si>
    <t>Avance  Facultad Electromecánica</t>
  </si>
  <si>
    <t>Avance  Facultad Especializaciones</t>
  </si>
  <si>
    <t>Avance  Talleres y Laboratorios</t>
  </si>
  <si>
    <t>Avance  Bachillerato Técnico Industrial</t>
  </si>
  <si>
    <t>Avance  Investigaciones</t>
  </si>
  <si>
    <t>Avance  Extensión</t>
  </si>
  <si>
    <t>Avance ORII</t>
  </si>
  <si>
    <t>Avance Planeación</t>
  </si>
  <si>
    <t>Avance Secretaría General</t>
  </si>
  <si>
    <t>Avance Control Interno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</si>
  <si>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</si>
  <si>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ESPERADO</t>
  </si>
  <si>
    <t>DESEMPEÑO DEL MES</t>
  </si>
  <si>
    <t>% Avance</t>
  </si>
  <si>
    <t>Se realizó el taller de construcción y sensibilización de índicadores por proceso,  Realizada 26 y 27 de enero</t>
  </si>
  <si>
    <t>Elaboración del plan anticorrupción y publicación</t>
  </si>
  <si>
    <t>Se está realizando el informe de gestión</t>
  </si>
  <si>
    <t>Se realiza la consolidación de la caracterización realizada en el año 2016</t>
  </si>
  <si>
    <t>Se realiza la medición 2016 y se realizará 2017</t>
  </si>
  <si>
    <t>Se cargan en la pagina web los trámites que se realizaran para la vigencia 2017</t>
  </si>
  <si>
    <t>Se realizó comité</t>
  </si>
  <si>
    <t>Se realiza reunión con los docentes y se socializa los procesos que lleva la facultad en renovación y  registro calificado</t>
  </si>
  <si>
    <t>Se espera que la impresora se entregue en marzo</t>
  </si>
  <si>
    <t>*Se realizaron estudios previos
* Contratación de lso docentes</t>
  </si>
  <si>
    <t>* Se ralizó un taller de un día sobre plataformas moodle</t>
  </si>
  <si>
    <t>Se establece cronograma de acttividades de formación</t>
  </si>
  <si>
    <t>Se realiza contrato del profesional encargado</t>
  </si>
  <si>
    <t>El comité ya realiza la aprobación de los proyectos (10) y se envia listado a la academia.</t>
  </si>
  <si>
    <t xml:space="preserve">Contrato Profesional </t>
  </si>
  <si>
    <t>* Se solicita cotización a imprenta nacional</t>
  </si>
  <si>
    <t>* Se solicitaron 3 corizaciones a empresa de marketing
* Se definió el slogan</t>
  </si>
  <si>
    <t>Se realiza la apertura de inscripciones a través de la pagina</t>
  </si>
  <si>
    <t>Pastoral</t>
  </si>
  <si>
    <t>Equipo bienestar</t>
  </si>
  <si>
    <t>Inducción estudiantes nuevos</t>
  </si>
  <si>
    <t>Inscripciones Gimnasio</t>
  </si>
  <si>
    <t>Lista de inscritos</t>
  </si>
  <si>
    <t>Curso nivelatorio de matemáticas</t>
  </si>
  <si>
    <t>Taller estilos de aprendizaje</t>
  </si>
  <si>
    <t>Eucaristias bachillerato</t>
  </si>
  <si>
    <t>Inscripciones selecciones deportivas</t>
  </si>
  <si>
    <t>Convivencias</t>
  </si>
  <si>
    <t>CinETITC</t>
  </si>
  <si>
    <t>Feria de servicios de psicologia y trabajo social</t>
  </si>
  <si>
    <t>Congreso Técnico</t>
  </si>
  <si>
    <t>Acompañamientos músciales</t>
  </si>
  <si>
    <t>Programa radial Trabajo Social</t>
  </si>
  <si>
    <t>Programa radial Psicologia</t>
  </si>
  <si>
    <t>Jornada acción de gracias por la mujer</t>
  </si>
  <si>
    <t>Primeras comuniones</t>
  </si>
  <si>
    <t>Tiempos de parciales, una excusa para estar bien</t>
  </si>
  <si>
    <t>Torneo de Ajedrez</t>
  </si>
  <si>
    <t>Noches de tertulia</t>
  </si>
  <si>
    <t xml:space="preserve">Conferencias </t>
  </si>
  <si>
    <t>Fútbol con bienestar</t>
  </si>
  <si>
    <t>Encuentros de parejas "Hágamole mantenimiento al amor"</t>
  </si>
  <si>
    <t>Jornada de toma de decisiones por un buen convivir</t>
  </si>
  <si>
    <t>Taller de parejas</t>
  </si>
  <si>
    <t>Salidas Culturales</t>
  </si>
  <si>
    <t>Espal</t>
  </si>
  <si>
    <t>Talleres de Marketing personal</t>
  </si>
  <si>
    <t xml:space="preserve">Retiros </t>
  </si>
  <si>
    <t xml:space="preserve">Alimenta tu bienestar </t>
  </si>
  <si>
    <t>Socializarte</t>
  </si>
  <si>
    <t>Ciclopaseo</t>
  </si>
  <si>
    <t>No se logra realizar  el programa radial debido que de los invitados al programa no se encontraban</t>
  </si>
  <si>
    <t>Se realiza  la inscripción de monitores / Mayor particpiación de los estudintes se realice divulgación por redes sociales</t>
  </si>
  <si>
    <t>Ya inicio , se realiza los días sabados / Mantener la sistencia de los estudiantes al curso</t>
  </si>
  <si>
    <t>Se inicia y se divulga, se realizan atenciones individuales / Darle continuidad e incrementar en lo posible la cantidad de estudiantes</t>
  </si>
  <si>
    <t>Se lleva a cabo y se da por finalizada esta actividad</t>
  </si>
  <si>
    <t>Se realiza durante la segunda semana del semestre se da finalizaciín</t>
  </si>
  <si>
    <t>Se realizan las iscripciones y se mejoran horarios de atención, / Se espera seguir definiendo la población y la capacidad instalada</t>
  </si>
  <si>
    <t xml:space="preserve">Durate la evaluación se realizan inscripciones de los usuarios  / Actividad duramte el año, mantener las inscripciones </t>
  </si>
  <si>
    <t>Se realiza las inscripciones a travpes de un stand en el patio d ebienestar / Actividad durante el año  se espera mantener las inscripciones</t>
  </si>
  <si>
    <t>Se inician los enrenamientoss, voly , futsal y  baloncesto,   se hace apropiación durante la semana  / Mantener los entrenamientos y aumentar l apoblación</t>
  </si>
  <si>
    <t>No se ha desarrollado, debido que la fecha límite es el día 02 de mrzo/ se espera empezar congreso técnico</t>
  </si>
  <si>
    <t>Torneo relámpago de tenis de mesa /  Campeonato inter "Roscas"</t>
  </si>
  <si>
    <t>Se realizan 26 tutinas personalizadas y acompañamiento / Continuar rutinas y mejorar el seguimiento a cada uno  de los participantes</t>
  </si>
  <si>
    <t xml:space="preserve">Se progama las actividades de cpontrol de peso y % de grasa IMC /  Realizar ejecución </t>
  </si>
  <si>
    <t>Se realizó la programación  para edsta actividad  / se espera lla ejeccución</t>
  </si>
  <si>
    <t xml:space="preserve">Danzas Y TEATRO:  Divulgación de la convocatoria ,  Coro: Realización de inscripociones,  Grupo musico vocal PES: - IBTI  Inscripciones , </t>
  </si>
  <si>
    <t>Se realiza esta actividas de manera satisfactoria el 22 de febrero</t>
  </si>
  <si>
    <t>Se han realzado acompañamientos a las eucaristias Dar continuidad a los acompañamientos</t>
  </si>
  <si>
    <t xml:space="preserve">Participación de eventos </t>
  </si>
  <si>
    <t>realizacion de actividades (Seguimiento estados de salud, remisiones, entre otros) / Seguir dando continuidad a este servicio</t>
  </si>
  <si>
    <t>Se están realizando con cirsos de IBTI y padres  de 6to / Dar continuidad con los otros grupos</t>
  </si>
  <si>
    <t>Se han realizado por cursos las eucaristias / Dar continuidad  a esta actividad pero por grados</t>
  </si>
  <si>
    <t>22 de marzo conferencia sobre cancer y</t>
  </si>
  <si>
    <t>Campaña de donación de sare (62) /, campaña de higuiene y cuidados personales IBI (601) / Continuar en la camapaña de higuiene y toma de tensión arterial, medicina estética docentes y admin 29 y 30 del mes de evaluación,  toma de tensión arteial de administrativos</t>
  </si>
  <si>
    <t>Se reallizó de manera satisfactoria , se da cierre a esta actividad.</t>
  </si>
  <si>
    <t>Se realiza la convocatoria y se da inicio a este componente / Dar continuidad a esta actividad</t>
  </si>
  <si>
    <t>Conferencias  - Charlas</t>
  </si>
  <si>
    <t xml:space="preserve">Inscripción  y puesta en marcha  de grupos </t>
  </si>
  <si>
    <t>15.12%</t>
  </si>
  <si>
    <t>Se realiza la solicitud por del área, se está a la espera de la aprobación de recursos para dar continuidad a esta actividad .</t>
  </si>
  <si>
    <t>Soporte (Call center) de la plataforma tecnologica Gnosoft</t>
  </si>
  <si>
    <t>Se realiza la inscripción a las olimpiadas de física y quimica</t>
  </si>
  <si>
    <t>Se empieza a realizar el seguimiento de los estudiantes en los semilleros de  investigación</t>
  </si>
  <si>
    <t>Asamblea de padres de Familia,  feria escolar,  inscripciones gobierno escolar,  Simulacro pre-icfes. Esta actividad depende mucho del cronogra,a establecido</t>
  </si>
  <si>
    <t>Se realiza la solicitud a través de SIGAF</t>
  </si>
  <si>
    <t>Se realiza la solicitud de los materiales de laboratorio (Estudios previos parobados) Se está  a la espera de recursos para la compra</t>
  </si>
  <si>
    <t>Actualización del plan de Estudios ingeniería de Procesos Industriales (Todos sus niveles)</t>
  </si>
  <si>
    <t>Verificación de asignaturas pertinentes de acuerdo al perfil profesional y laboral de cada nivel</t>
  </si>
  <si>
    <t>Estructuración del plan de estudios</t>
  </si>
  <si>
    <t>Actualización del documento maestro de acuerdo con el plan de estudios ajustado para envio al men</t>
  </si>
  <si>
    <t>Estructurar, elaborar y tramitar documento maestro programa en ingeniería de procesos farmmacéuticos</t>
  </si>
  <si>
    <t>Presentación de la propuesta  del plan de estudios al concejo académico</t>
  </si>
  <si>
    <t xml:space="preserve">Construcción del documento maestro del programa </t>
  </si>
  <si>
    <t>Presentación para aprobación del documento ante Consejo Directivo</t>
  </si>
  <si>
    <t>Registro del documento  ante el SACES para asignación pares académicos</t>
  </si>
  <si>
    <t xml:space="preserve">* Realización de la reunión semanal.
* Realización de la planeación para el mes siguiente
</t>
  </si>
  <si>
    <t xml:space="preserve">
* Informe FURAG 
* Informe SIRECII
* Seguimiento al plan de compras, anticorrupción (Que esten subidos a la pagina)</t>
  </si>
  <si>
    <t xml:space="preserve">* Informe de control Interno contable (Se envía solicitud para cargue en la web)
* Certificación del sistema  EKOGUI 
* Ley de transparanecia y acceso a la información 
* Fomento al control interno
</t>
  </si>
  <si>
    <t>Se realiza la consolidación de los índicadores</t>
  </si>
  <si>
    <t>Se realizo capacitación de producto no conforme</t>
  </si>
  <si>
    <t>No se ha realizado seguimiento a este componente debido a la visita de pares realizada en el mes de febrero, se reprograma fecha.</t>
  </si>
  <si>
    <t>Se ha publicado el informe de gestión, FURAG
Un 90% de los encuestados no consultan paginas dispuestas por la nación para el control social de la escuela, en tanto que el 38 % consultan información a través de la pagina de la escuela, esto, debido que se está publicando la información en la página.</t>
  </si>
  <si>
    <t>Se definen índicadores y se inicia la validación y medición con todas las áreas</t>
  </si>
  <si>
    <t>Se reprogramo el inicio de esta actividad debido a los requerimientos nación: 
SIRECIi, FURAG, Anteproyecto de presupuesto, plan anticorrupción e informe de gestión de la rendición de cuentas, seguimiento sectorial IV Trimestre 2016, sin embargo se sigue realizando el monitoreo mensual.</t>
  </si>
  <si>
    <t>Se realizan el seguimiento al plan de acción, se revisaron y están en proceso de ajuste y actualización conforme a las nuevas personas vinculadas a la entidad (Secretaria general, talleres y laboratorios, bienestar)</t>
  </si>
  <si>
    <t>Se consolida y publica el informe en la pagina institucional</t>
  </si>
  <si>
    <t>Se realiza la consolidación (Base)  para realizar el ajuste al plan estratégico</t>
  </si>
  <si>
    <t>Se realiza y se publica en la web instutcional</t>
  </si>
  <si>
    <t>No se han definido lineamientos en el mes de febrero por parte de la alcaldia, sin embargo el área de planeación ha estado al tanto de este tema</t>
  </si>
  <si>
    <t>Implementación maestría fase 2</t>
  </si>
  <si>
    <t>Implementación Segunda fase laboratorio de seguridad Informática: 
Capacitación en el uso de los equipos</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</si>
  <si>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</si>
  <si>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</si>
  <si>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Implementación de laboratorio de sistemas embebidos:
Capacitación en el uso de los equipos</t>
  </si>
  <si>
    <t>Se realizó la visita de pares  de manera satisfactoria 14 y 15 de febrero</t>
  </si>
  <si>
    <t>Se realiza la visita de pares para la maestria.</t>
  </si>
  <si>
    <t>Informe de recomendaciones para visita del MEN</t>
  </si>
  <si>
    <t>Lista de asistencia</t>
  </si>
  <si>
    <t>Se tiene un procentaje de avance de esta activida de un 59%</t>
  </si>
  <si>
    <t>Se ha adelantado el trabajo de este componente para dos procesos</t>
  </si>
  <si>
    <t xml:space="preserve">Se actualiza la resolución  081 2017
Se espera empezar a actualizar el manual </t>
  </si>
  <si>
    <t>Se analizan los trámites y se publican en primera instancia en la web, se encuentra en observación la racionalización de un trámite</t>
  </si>
  <si>
    <t>Mantener las actividades de divulgación y socialización del SIG</t>
  </si>
  <si>
    <t>Se publica permanente la documentocaión en la  página, en las inducciones se divulgan las actividades del SIG, en las reuniones convocadas por el rector de la Entidad se mantiene la divulgación</t>
  </si>
  <si>
    <t>Se realiza la apertura de los buzones de servicio prestado, y se está pendiente de la consolidación</t>
  </si>
  <si>
    <t>Se reproggrama actvidad, ya que esta actividad va a ir de la mano con la identificación de producto no conforme</t>
  </si>
  <si>
    <t>Revisión de los procesos de la secretaria general</t>
  </si>
  <si>
    <t>SE GENERAL</t>
  </si>
  <si>
    <t>Proceso de grados, convocatorias, certificaciones, constancias</t>
  </si>
  <si>
    <t>Autoevaluación</t>
  </si>
  <si>
    <t>Planes de mejoramiento</t>
  </si>
  <si>
    <t>Documento de condiciones iniciales</t>
  </si>
  <si>
    <t>Proyección de Talleres</t>
  </si>
  <si>
    <t>Revisión de Syllabus</t>
  </si>
  <si>
    <t>Participación Redes</t>
  </si>
  <si>
    <t>Eventos Académicos</t>
  </si>
  <si>
    <t>Carga académica</t>
  </si>
  <si>
    <t>Calidad académica</t>
  </si>
  <si>
    <t>Se ha realizado la planeación de la autoevaluación</t>
  </si>
  <si>
    <t>Se está elabprando el docuemnto de conidiciones iniciales</t>
  </si>
  <si>
    <t>N/A Empezará el otro mes</t>
  </si>
  <si>
    <t>N/A</t>
  </si>
  <si>
    <t>Actaulización de información SACES</t>
  </si>
  <si>
    <t>Electro</t>
  </si>
  <si>
    <t>Mecánica</t>
  </si>
  <si>
    <t>Especialización</t>
  </si>
  <si>
    <t xml:space="preserve">N/A </t>
  </si>
  <si>
    <t>Realización de encuestas</t>
  </si>
  <si>
    <t xml:space="preserve">Capacitación docente del manejo del taller Schnneider
Elaboración de guías 
</t>
  </si>
  <si>
    <t>Se definen lugar y recursos necesarios para la instalación de una prototipadora 3d y cortadora laser</t>
  </si>
  <si>
    <t>Se ha realizado la planeación de la red RIEM (Propuesta de perfiles electromecánicos ante la consejo nacional de ingeniería eléctrica, mecánica y afines)</t>
  </si>
  <si>
    <t xml:space="preserve">Participación en la reunion mensual de REDIMEC
</t>
  </si>
  <si>
    <t>Radicación de estudios previos para el evento CIMM</t>
  </si>
  <si>
    <t>Esta en proceso de actualización de los syllabus en el nuevo formato (Versión primera del 2017)</t>
  </si>
  <si>
    <t>Revisión de perfiles (Docentes)</t>
  </si>
  <si>
    <t>Semestre siguiente</t>
  </si>
  <si>
    <t>Medición del desempeño de estudiantes</t>
  </si>
  <si>
    <t>Seguimiento del desempeño de estudiantes</t>
  </si>
  <si>
    <t>Análisis  de resultados saber PRO</t>
  </si>
  <si>
    <t>Egresados x facultad</t>
  </si>
  <si>
    <t>Seguimiento grupos, semilleros y proyectos de investigación</t>
  </si>
  <si>
    <t xml:space="preserve">Identificación </t>
  </si>
  <si>
    <t>Seguimiento</t>
  </si>
  <si>
    <t>Acompañamiento</t>
  </si>
  <si>
    <t>Calidad de los Programas</t>
  </si>
  <si>
    <t>Acreditación</t>
  </si>
  <si>
    <t>Registros Calificados</t>
  </si>
  <si>
    <t>Documento Maestro</t>
  </si>
  <si>
    <t>Se realiza la contratación de personal académico al 100%</t>
  </si>
  <si>
    <t>* Conttratación de docentes de cátedra al 100%</t>
  </si>
  <si>
    <t>Evento Académico</t>
  </si>
  <si>
    <t>Se realizan los estudios previos y se radican en contratación</t>
  </si>
  <si>
    <t>No se ha realizado gestión para esta actividad, se espera para el mes de marzo realizar los estudios previos</t>
  </si>
  <si>
    <t>Se solicita cotización y esta en proceso la creación de estudios previos</t>
  </si>
  <si>
    <t>Se realiza el seguimientyo a virtual pro, se valida que aún se encuentra vigente. Para marzo se manteniene el seguimienbto</t>
  </si>
  <si>
    <t>Se realiza la contratación del personal administrativo del área.</t>
  </si>
  <si>
    <t>Se tiene la cotización de metabibloteca, para complementar se realiza la categirización de proyectos de grado</t>
  </si>
  <si>
    <t xml:space="preserve">Se ha solicitado cotización para libros de bachillerato, se espera para el mes de marzo la solicitud de los decanos </t>
  </si>
  <si>
    <t>No se ha realizado gestión en  esta actividad para el mes de febrero, en el mes de marzo se espera realizar la primera capacitación</t>
  </si>
  <si>
    <t>No se ha realizado gestión para esta actividad, en el mes de marzo se espera realizar la solicitud para el curso en mención.</t>
  </si>
  <si>
    <t>No se ha realizado gestión para esta actividad, se espera en el mes de marzo solicitar la cappacitación en ACM</t>
  </si>
  <si>
    <t>No se ha realizado estudios previos, ya que se instala una impresora y queda funcional en el área.</t>
  </si>
  <si>
    <t>Se realiza la asignación de las horas, y se pide a los docentes los materiales correspondientes a sus proyectos</t>
  </si>
  <si>
    <t>Se reciben las solicitudes para la realización de estudios previos</t>
  </si>
  <si>
    <t>Se realizan estudios previos, se radican en contratación y se está a la espera de que termine el procesos pro parte de tesoreria</t>
  </si>
  <si>
    <t>Se realiza el encuentro de semilleros de acuerdo a cronograma establecido</t>
  </si>
  <si>
    <t>Se inicia la convocatoria de artículos</t>
  </si>
  <si>
    <t>Renovación de programas acreditados</t>
  </si>
  <si>
    <t>Solicitud de acreditación</t>
  </si>
  <si>
    <t>Comnstrucción PEP</t>
  </si>
  <si>
    <t>Se ha realizado promoción  y divulgación referente a la maestria en segudirad de la información, eventos de la facultad, OEA. 
Promoción y divulgación de las áreas lenguas, planeación, horarios académicos, día de la tierra</t>
  </si>
  <si>
    <t>Se piden elementos  de trabajo a la vicerrectoria académica (Olga Tafur) para el funcionamiento del área</t>
  </si>
  <si>
    <t>Creación del sitio web de la facultad</t>
  </si>
  <si>
    <t>Sitio web</t>
  </si>
  <si>
    <t>Se asigna el docente, y la generación del prototipo</t>
  </si>
  <si>
    <t>Sistemas</t>
  </si>
  <si>
    <t xml:space="preserve">Se realiza solicitud a talleres y laboratorios de compra de sistemas embebidos </t>
  </si>
  <si>
    <t>Se realiza la actualización de los syllabus en los nuevos formatos</t>
  </si>
  <si>
    <t>CONVOCATORIA DE egresados para el programa de maestria</t>
  </si>
  <si>
    <t>Se realiza la planeación y se dictamina la fecha delk Hacking Day
Reunión con Infomatrix, se definen las posibles fechas y lineamientos generales</t>
  </si>
  <si>
    <t>mecatronica</t>
  </si>
  <si>
    <t>Movilidad - Eventos académicos 
Visibilidad académica</t>
  </si>
  <si>
    <t>Manera de recepción</t>
  </si>
  <si>
    <t xml:space="preserve">Distribución </t>
  </si>
  <si>
    <t>Definir requerimiento procedimental PQRDS</t>
  </si>
  <si>
    <t>Respuesta</t>
  </si>
  <si>
    <t>Reporte</t>
  </si>
  <si>
    <t>Caracterización</t>
  </si>
  <si>
    <t>Revisión del servicio prestado</t>
  </si>
  <si>
    <t>Se firmo convenio de maestria con la ECCI, se dalenta la gestión del convenio con la universidad pedagógica.
Se está tramitando los convenios: Práctica Universidad salle y U tecnológica de bolivar, ideam.</t>
  </si>
  <si>
    <t>17.30%</t>
  </si>
  <si>
    <t>La empresa CMA envia documentos, se está pendiente de la revisión jurídica.</t>
  </si>
  <si>
    <t>No se aprueba la solicitud de la coontratación por razones presupuestales.
Se da cierre a esta actividad.</t>
  </si>
  <si>
    <t>Se trámita el proceso de pasantia con el SENA.
Se da cierre a esta actividad ya que el SENA no cuenta con practicantes, solamente hasta enero del 2018</t>
  </si>
  <si>
    <t>Se reciben 2 solicitudes de estudiantes para Ecuador
Se recibe 1 solicitud de estudiante para medellin</t>
  </si>
  <si>
    <t>Se reciben 2 solicitudes para Docentes, Ecuador y México</t>
  </si>
  <si>
    <t>Se reciben un total  8 solicitudes de movilidad académica.</t>
  </si>
  <si>
    <t>El curso se encuentra activo y con estudiantes inscritos, se da cierre a esta actividad</t>
  </si>
  <si>
    <t xml:space="preserve">De acuerdo a la visita de pares, está en proceso de compra el CRM para llevar control de egresados, Se espera en el mes de marzo, se dictamine el alcance de la herramienta </t>
  </si>
  <si>
    <t>Se realiza reunión con el personal de Comunicaciones, y se dictaminan condiciones inicales</t>
  </si>
  <si>
    <t>Se envia correo electrónico a la vicerrectoria académica  para revisión del portafolio de egresados</t>
  </si>
  <si>
    <t>está en proceso de contrsucción por parte del área de tecnología</t>
  </si>
  <si>
    <t>El área de comunicaciones para realizar la publicación del plan de talento humano, Se espera en el mes de marzo realizar la socialización.</t>
  </si>
  <si>
    <t>Se realizó la capacitación el 27 de febrero, se cuenta con lista de asistencia.</t>
  </si>
  <si>
    <t>Se realiza capacitación de la evaluación de desempeño, participraon 25 personas de plan (equivale a un 85%) de participación, En el mes de marzo se espera empezar con los cursos de excel y redacción, fomentando la participación de los funcionarios.</t>
  </si>
  <si>
    <t>No se ha realizado gestión para esta actividad, En el meas de Marzo, enviar los documentos al CNSC</t>
  </si>
  <si>
    <t>Se trabajo en la revisión del manual de funciones , se espera en el mes de marzo realizar la divulgación.</t>
  </si>
  <si>
    <t xml:space="preserve">Divulgación de la política de SST y primera reunión de copaso, en mes de marzo se realizará convocatoria de brigadistas, exámenes mpedicos ocupaciones, hoja d evida brigadistas, procedimiento para el comité de convivencia laboral, copaso, investigación accidentes de trabajo, </t>
  </si>
  <si>
    <t>Se realizan  pruebas de nómida y pes, y la snóminos admin y bachillerat esta en fase d eimplementación y corrección.
Se espera en el mes de marzo complementar el erp por parte de TH</t>
  </si>
  <si>
    <t>Se reciben observaciones del plan por parte de los expertos, en el mes de marzo se realizarámn las respuestaas de requeriientos de ajustes definitivos</t>
  </si>
  <si>
    <t>Se tiene  la contratación del profesional y se empieza con la depruración de las Hojas de Vida, se empieza con PES, en el mes de marzo depurar las HV que se envian a archivo.</t>
  </si>
  <si>
    <t>Se han realizado capacitaciones, grupos de GEA</t>
  </si>
  <si>
    <t>Se finaliza los inventarios de información y se realiza la caracterización, para el mes de marzo se espera dar finalización a esta actividad</t>
  </si>
  <si>
    <t>Se tienen las propuestas de  estudio de mercado y se cuantifica proyecto, Requermientos de alto nivel.En el mes de marzo socialización con interesados y levatamiento de requerimientos espécificos</t>
  </si>
  <si>
    <t>Se adelantaron actividades de selección de personal para el desarrollo, En el mes de marzo se espera la contratación de desarrollador SENIOR.</t>
  </si>
  <si>
    <t>Se recibe donación de impresoras, esto hace que se reajuste el plan inicial, y se realzan cotizaciones, En el mes de marzo se empieza con la realización d estudios previos</t>
  </si>
  <si>
    <t>Se realiza la compra de los insumos de las carnetizadoras</t>
  </si>
  <si>
    <t>Se generó el evento en colombia compra eficiente (Tienda virtual) en marzo se espera la fase de instalación e implementación</t>
  </si>
  <si>
    <t>Para esta actividad se propondra nueva fecha, hasta que se realice la entrega de las sedes correspondientes</t>
  </si>
  <si>
    <t>Se realizan y se entregan los estudios previos  adobe cloud, automations studio, enterprise arquitect, sevenet, gnosoft, moodle y control de acceso.</t>
  </si>
  <si>
    <t xml:space="preserve">Se realiza la contratación </t>
  </si>
  <si>
    <t>Se entregan y radican estudios previos (16 de febrero), para dar alcance a esta actividad, En el mes de marzo se espera tener la contratación.</t>
  </si>
  <si>
    <t>Se depuran las bases de datos de los empresarios , y así mismo se realiz ainforme de las decanaturas para trabajar los encuentros. En el mes de Marzo se espera empezar con los encuentros de las decanaturas</t>
  </si>
  <si>
    <t>Se adelanta gestión para el congreso (V Congreeso Internacionall, nuevas tendencias del conocimiento)   con las áreas (Decanatuura de procesos, extensión y ORII), para el mes de marzo establecer la fecha de aprobación del congreso.</t>
  </si>
  <si>
    <t>Se solicita al área de comunicaciones las necesidades de acuerdo al procedimiento establecdio por el área. Se espera en el mes de marzo la aprobación de las primeras piezas publicitarias</t>
  </si>
  <si>
    <t>10 salas multimedia, 1 equipo de scaner</t>
  </si>
  <si>
    <t>Se empieza a realizar la cotización de los equipos para el funcionamiento del área.</t>
  </si>
  <si>
    <t>Se realizó la solicitud  y se reciben insumos se cierra esta actividad</t>
  </si>
  <si>
    <t>No se realiza la contratación aún, sin embargo como medida preventiva se le da una practicante del menora</t>
  </si>
  <si>
    <t>Se da inicio a esta actividad con 3 grupos</t>
  </si>
  <si>
    <t>Se empieza la matricula de este curso</t>
  </si>
  <si>
    <t>Se encuentra abierta la recepción de inscripciónes para este curso, Se espera en el mes de marzo contar con el grupo para dar inicio</t>
  </si>
  <si>
    <t>Se está revisando la estrategia para la contratación de egresado conjuntamente con el Vicerrector académico. Se espera para el mes de marzo determinar el tipo de apoyo que se prestara para la oficina</t>
  </si>
  <si>
    <t>Cotización y estructuración a la Policia Nacional  en mantenimiento y se contactaron empresas para mantener la contibuidad en los cursos a la medida. Para el mes de marzo contar con la aprobación de las cotizaciones para  dar continuidad al procesos de contración de personal.</t>
  </si>
  <si>
    <t>Se presenta cotización con Naval Panamá, se espera para el mes de marzo dar inicio a la estructuración del programa solicitado</t>
  </si>
  <si>
    <t>Se presenta cotización con Policia Nacional, se espera para el mes de marzo dar inicio a la estructuración del programa solicitado</t>
  </si>
  <si>
    <t>Se realiza la contratación de la persona.</t>
  </si>
  <si>
    <t>Se reciben 3 solicitudes para Administrativos, Costa rica,  China, Pasto.</t>
  </si>
  <si>
    <t>Se reune información de la valoración de las tecnologías para su protección</t>
  </si>
  <si>
    <t>Se solicitan propuestas y se realizan reuniones de trabajo (OTRI y CONNECT)</t>
  </si>
  <si>
    <t>Se participa en el evento de innovación de la camara de comercio, En el mes de marzo definir el calendario para participación de rueda de negocios en octubre.</t>
  </si>
  <si>
    <t>Se realizan los estudios previos y se tiene disponibilidad presupuestal, Se espera en el mes de marzo realizar la convocatoria y tener el contrato</t>
  </si>
  <si>
    <t xml:space="preserve">No se ha realizado gestión para esta actividad, debido que no se ha realizado el mantenimiento de los equipos del punto debido a  que FONADE no ha dado inicio con estas labores, se reporgrama esta actividad hasta que FONADE de alcance a su cronograma de trabajo. </t>
  </si>
  <si>
    <t xml:space="preserve">Se realizó el  análisis de la base para la caracteriación, En marzo se espera empezar con la construcción </t>
  </si>
  <si>
    <t>Se realiza la planeación para  este evento. Este evento está programado para el 10 de marzo.</t>
  </si>
  <si>
    <t>Distribución</t>
  </si>
  <si>
    <t>Proyección Talleres</t>
  </si>
  <si>
    <t>Materiales e insumos talleres</t>
  </si>
  <si>
    <t xml:space="preserve">Compra de máquinas </t>
  </si>
  <si>
    <t>Participación en Redes</t>
  </si>
  <si>
    <t>Movilidad, Eventos y Visibilidad Académica</t>
  </si>
  <si>
    <t>Calidad Académica</t>
  </si>
  <si>
    <t>Medición del desmepeño de estudiantes</t>
  </si>
  <si>
    <t>Análisis de resultados pruebas saber pro</t>
  </si>
  <si>
    <t>Identificación</t>
  </si>
  <si>
    <t>Solicitud de Acreditación</t>
  </si>
  <si>
    <t>Construcción PEP</t>
  </si>
  <si>
    <t>Se realiza la instalación de la iluminación del patio de bienestar, diseño de iluminación de las oficinas en remodelación. En el mes de marzo iluminación de talleres de mecanica., CNC, festo y domótica</t>
  </si>
  <si>
    <t>Se tiene la ejecución de este contrato del 90%, se da la prorroga hasta el 2 abril. Esta actividad se dará cierre en el mes de abrikl</t>
  </si>
  <si>
    <t>Se radican los estudios previos en el área de contratación, se espera en el mes de marzo que se de inicio de esta actividad</t>
  </si>
  <si>
    <t>Se realizan y radican los estudios previos del  mantenimiento de la planta, se espera que en el mes de marzo se de inicio a esta actividad</t>
  </si>
  <si>
    <t>Se realiza el proceso de contratación ( Evaluación, adjudicación), en el es mes de marzo se espera empezar con el mantenimiento</t>
  </si>
  <si>
    <t>Se realizan reuniones de mesa de trabajo en el componente de equipamiento. Se espera en el mes de marzo se aclare la figura jurídica.</t>
  </si>
  <si>
    <t>Mantenimiento de pintura en domótica, taller de mecánica (Pintura y goteras), mantenimiento de redes hidraulicas de baños en general, elbaoración de carteleras, reparaciónm de tableros  y cambio de cerraduras. En el mes de marzo se espera dar continuidad con los mantenimientos establecidos de acuerdo a al cronograma del  área</t>
  </si>
  <si>
    <t>Se radican documentos ante Mincultura para solicitar concepto  si se es necesario la consultoria para el ascensor.</t>
  </si>
  <si>
    <t>Se radican estudios previos al área de contratación. Esta actividad se vio afectada por los retrasos en los tiempos de ejecución por parte de  contratación.</t>
  </si>
  <si>
    <t>Contratación del profesional para el  área de PQRD</t>
  </si>
  <si>
    <t>profesional para pqrds urgentre</t>
  </si>
  <si>
    <t>(Recepción) y seguimiento a las solicitudes por los canales dispuestos</t>
  </si>
  <si>
    <t>Se realiza la contratación del profesional de apoyo para el área</t>
  </si>
  <si>
    <t>Compra de máquinas y equipos</t>
  </si>
  <si>
    <t>Acompañamiento (Debe quedar en un glosario y realizar socialización)</t>
  </si>
  <si>
    <t>Comnstrucción PEP (Ptoyecto x facultad o por programa)</t>
  </si>
  <si>
    <t xml:space="preserve">Solicitud de Acreditación </t>
  </si>
  <si>
    <t>Acreditación (Alta calidad)</t>
  </si>
  <si>
    <t>Se realizan la recopilación de información, visita empresas y solicitudes de cotizaciones. En el mes de marzo realización de estudios previos</t>
  </si>
  <si>
    <t>Se realiza comunicación con RIMA a nivel nacional y nodo Bogotá. Para el mes de marzo realizar la asistencia al primer encuentro de decanos y directores</t>
  </si>
  <si>
    <t>Se trabaja en la actualización y unificación en formato oficial, En el mes de marzo tener por lo menos un 60% con los formatos oficiales</t>
  </si>
  <si>
    <t>Se revisan los documentos maestros de los programas para poder contruye misión y visión.  En marzo se espera dar inicio al proceso de divulgación</t>
  </si>
  <si>
    <t>Se empieza la revisión de actualización de los PEP. En marzo se mantiene esta actividad ya que es permanente para el mejormiento de la calidad académica</t>
  </si>
  <si>
    <t>Se trabaja en el documento de las condiciones iniciales. Se espera en el mes de marzo establecer el cronograma para radicación de condiciones iniciales.</t>
  </si>
  <si>
    <t>Compra de máquinas  y equipos</t>
  </si>
  <si>
    <t>Se da contonuidad a la capaacitación en el componente pedagógico en el nuevo taller de redes electricas  de Schneider. En marzo se dará contnuidad a las capacitaciones dando énfasis en el manejo de equipos</t>
  </si>
  <si>
    <t>Con RIEM se definieron competencias de los ingenieros electromecánicos en colaboración con AILMEG, En el mes de marzo se espera realizar nombramiento y junta directiva de RIEM</t>
  </si>
  <si>
    <t>Actualización de syllabus en el nuevo formato en los progrmas de la facultad como primera versión. En el mes de marzo se espera realizar la revisión atenta de cada uno de los formatos</t>
  </si>
  <si>
    <t>Se realiza el documento de condiciones iniciales (elaborado en un 90%),  Se tiene lista la informacióm para realizar el carge en SACES</t>
  </si>
  <si>
    <t xml:space="preserve">Electro </t>
  </si>
  <si>
    <t>propuestas creación parqueaderos</t>
  </si>
  <si>
    <t xml:space="preserve">generar recursos </t>
  </si>
  <si>
    <t>Creación de diplomado como opción de grado</t>
  </si>
  <si>
    <t>proyecto del área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</si>
  <si>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</si>
  <si>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Por falta de presupuesto no se puede contratar la persona de apoyo para la facultad, se da cierre a esta actvidad al 100%, teniendo como precedente que se realiza todo el proceso establecido por el área de contratación</t>
  </si>
  <si>
    <t>Debido a la no contratación del personal de apoyo a la facultad, se termina esta actividad</t>
  </si>
  <si>
    <t>Se recibe la información técnica. Para el mes de marzo se espera tener la creación de los estuios previos</t>
  </si>
  <si>
    <t>Compra, reperación de máquinas  y equipos</t>
  </si>
  <si>
    <t>Se solicita al área de tallaeres el mantenimiento o compra del compresor de los talleres neumáticos. En el mes de marzo se espera que la máquina esté reparada</t>
  </si>
  <si>
    <t>Se recopilan los syllabus, se revisa si están en el formato oficial y aprobado por calidad. Se espera para el mes de marzo tener la tootalidad de  los formatos actualizado</t>
  </si>
  <si>
    <t>Se realizan cotización para la red de gases de la cortadora lase. Se espera para el mes de marzo tener instalada la red de gases</t>
  </si>
  <si>
    <t xml:space="preserve">reunión mendual de REDIMEG se trato el tema plan de acción 2017.  </t>
  </si>
  <si>
    <t xml:space="preserve">Se diligencia el formato de movilidad académica del área de ORII para el evento del CIMM (26, 27, 28 abril) . </t>
  </si>
  <si>
    <t>Se ha empezado a actualizar los syllabus teniendo en cuenta el formato aprobado pro calidad. Se espera para el mes de mmarzo mantener la actualización de los syllabus (Un 30 % como mínimo)</t>
  </si>
  <si>
    <t>Se solicitan cotizaciones a Alfaomega, encuesta de necesidades a docentes. Para el mes de marzo se espera completar las necesidades de la facultad.</t>
  </si>
  <si>
    <t xml:space="preserve">Analisis para laboratorios de los equipos de metrologia, producción. </t>
  </si>
  <si>
    <t>Se trabaja en el congreso (Gestión del conocimiento) se tiene un avance 80%
Prouesta congreso de la escuela</t>
  </si>
  <si>
    <t>Se trabaja con los estuidantes mexicanos a través de un seminario en la u nacional a través de la red PRIDERAS.
Alianza Colombo BULGARA</t>
  </si>
  <si>
    <t>Se revisan los syllabus a manera de forma (Esten en el nuevo formato, en el mes de marzo se revisarán a novel de fondo.</t>
  </si>
  <si>
    <t>Se realiza recopilación de bibliografia, oferta de revisión general, modalidades de grado y se tiene el programa y los contenidos, Para el mes marzo se espera tener la justificación</t>
  </si>
  <si>
    <t>Observaciones</t>
  </si>
  <si>
    <t>Con la contratación del nuevo Secretario General, se ayuda a establecer unos nuevos y mejores lineamientos en el tema de PQRDS (definición de abogados "padrinos" para cada área), así mismo se espera establecer unos nuevos y mejores lineamientos de operación frente al tema de gestión documental</t>
  </si>
  <si>
    <t>Para las decanaturas, se modifica el plan de acción estableciendo así uno base para cada una de ellas. Este ajuste se realizó de acuerdo a la experiencia y recomendaciones recogidas con la visita de los pares amigos, en el proceso de obtención registro calificado de la Maestría en Seguridad de la Información.   Se debe mejorar el proceso de talleres y laboratorios, en los cuales se realizó un cambio en la administración, en el cual se está haciendo un diagnóstico y  administración del plan de acción, lo cual afecta la gestión de la Vicerrectoria.</t>
  </si>
  <si>
    <t>Hubo un avance normal en su gestión. El rezago observado se debe a la gestión del área de talento humano, debido al ajuste a algunos ajustes que deben hacerse de acuerdo con las pruebas que se le han realizado al ERP en su fase de implementación en el tema de nómina. Adicionalmente, no se ha avanzado en la inscripción de hojas de vida en el SIGEP debido a inconvenientes con la plataforma</t>
  </si>
  <si>
    <t>*  Reunión en la OTRI con la consultora empropiedad intelectual y los investigadores</t>
  </si>
  <si>
    <t>Se tiene el primer informe de la redacción, se han realizado 4 reuniones con los investigadores y la consultora de propiedad intelectual, en marzo se espera terminar la redacción</t>
  </si>
  <si>
    <t>No se da inicio a este componente ya que se está trabajando con las empresas mencionados con anterioridad, se reprograma la fecha de inicio de esta actividad</t>
  </si>
  <si>
    <t>No se ha determinado el perfil.  Para poder dar cumplimiento a esta actividad se esperan los lineamientos que determine el Rector de la entidad. Se reprograma la fecha de esta actividad</t>
  </si>
  <si>
    <t>Se presenta cotización  y entrega de contenido con Protela, se espera para el mes de marzo dar inicio a la estructuración del programa solicitado</t>
  </si>
  <si>
    <t xml:space="preserve">Se ve afectada la gestión de la vicerrectoría en los componentes relacionados con el desarrollo de los cursos del área de extensión, ya que actualmente se inició a trabajar en 3 de las 6 propuestas previstas en el mes. </t>
  </si>
  <si>
    <t>La Escuela ha tenido un avance óptimo en el mes de febrero. Se nota en este seguimiento el compromiso de los funcionarios por la mejora de sus procesos al interior como al exterior. No está de más informar que se están realizando unos ajustes derivados de los cambios en los funcionarios a cargo de las áreas de Secretaría General, Talleres y Laboratorios y Bienestar Académico.</t>
  </si>
  <si>
    <t>12%                                                                              88%</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</si>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</sst>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_(&quot;$&quot;\ * \(#,##0.00\);_(&quot;$&quot;\ * &quot;-&quot;??_);_(@_)"/>
    <numFmt numFmtId="43" formatCode="_(* #,##0.00_);_(* \(#,##0.00\);_(* &quot;-&quot;??_);_(@_)"/>
    <numFmt numFmtId="164" formatCode="_-* #,##0_-;\-* #,##0_-;_-* &quot;-&quot;_-;_-@_-"/>
    <numFmt numFmtId="165" formatCode="_-&quot;$&quot;* #,##0.00_-;\-&quot;$&quot;* #,##0.00_-;_-&quot;$&quot;* &quot;-&quot;??_-;_-@_-"/>
    <numFmt numFmtId="166" formatCode="_-* #,##0.00_-;\-* #,##0.00_-;_-* &quot;-&quot;??_-;_-@_-"/>
    <numFmt numFmtId="167" formatCode="dd/mmm/yy"/>
    <numFmt numFmtId="168" formatCode="_(* #,##0_);_(* \(#,##0\);_(* &quot;-&quot;??_);_(@_)"/>
    <numFmt numFmtId="169" formatCode="_-* #,##0_-;\-* #,##0_-;_-* &quot;-&quot;??_-;_-@_-"/>
    <numFmt numFmtId="170" formatCode="_-&quot;$&quot;* #,##0_-;\-&quot;$&quot;* #,##0_-;_-&quot;$&quot;* &quot;-&quot;??_-;_-@_-"/>
    <numFmt numFmtId="171" formatCode="mmm"/>
    <numFmt numFmtId="172" formatCode="0.0%"/>
  </numFmts>
  <fonts count="58"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22"/>
      <color theme="1"/>
      <name val="Calibri"/>
      <family val="2"/>
      <scheme val="minor"/>
    </font>
    <font>
      <b/>
      <sz val="11"/>
      <color rgb="FF660066"/>
      <name val="Arial"/>
      <family val="2"/>
    </font>
    <font>
      <b/>
      <sz val="11"/>
      <color rgb="FFFF0000"/>
      <name val="Arial"/>
      <family val="2"/>
    </font>
    <font>
      <b/>
      <sz val="10"/>
      <color rgb="FF000000"/>
      <name val="Arial"/>
      <family val="2"/>
    </font>
    <font>
      <sz val="10"/>
      <color rgb="FF000000"/>
      <name val="Calibri"/>
      <family val="2"/>
    </font>
    <font>
      <sz val="9"/>
      <color theme="1"/>
      <name val="Arial"/>
      <family val="2"/>
    </font>
    <font>
      <b/>
      <sz val="9"/>
      <color theme="1"/>
      <name val="Arial"/>
      <family val="2"/>
    </font>
    <font>
      <sz val="12"/>
      <color rgb="FF000000"/>
      <name val="Calibri"/>
      <family val="2"/>
    </font>
    <font>
      <sz val="10"/>
      <color theme="1"/>
      <name val="Calibri"/>
      <family val="2"/>
      <scheme val="minor"/>
    </font>
    <font>
      <sz val="10"/>
      <color indexed="8"/>
      <name val="Arial"/>
      <family val="2"/>
    </font>
    <font>
      <b/>
      <sz val="10"/>
      <color theme="1"/>
      <name val="Calibri"/>
      <family val="2"/>
      <scheme val="minor"/>
    </font>
    <font>
      <sz val="10"/>
      <color rgb="FF333333"/>
      <name val="Calibri"/>
      <family val="2"/>
      <scheme val="minor"/>
    </font>
    <font>
      <sz val="10"/>
      <color rgb="FF000000"/>
      <name val="Calibri"/>
      <family val="2"/>
      <scheme val="minor"/>
    </font>
    <font>
      <u/>
      <sz val="10"/>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sz val="10"/>
      <color rgb="FFC00000"/>
      <name val="Calibri"/>
      <family val="2"/>
      <scheme val="minor"/>
    </font>
    <font>
      <sz val="10"/>
      <color indexed="8"/>
      <name val="Calibri"/>
      <family val="2"/>
      <scheme val="minor"/>
    </font>
    <font>
      <sz val="10"/>
      <color indexed="63"/>
      <name val="Calibri"/>
      <family val="2"/>
      <scheme val="minor"/>
    </font>
    <font>
      <b/>
      <sz val="11"/>
      <color theme="1"/>
      <name val="Calibri"/>
      <family val="2"/>
      <scheme val="minor"/>
    </font>
    <font>
      <b/>
      <sz val="11"/>
      <color rgb="FF002060"/>
      <name val="Arial"/>
      <family val="2"/>
    </font>
    <font>
      <b/>
      <sz val="10"/>
      <color rgb="FF000000"/>
      <name val="Calibri"/>
      <family val="2"/>
    </font>
    <font>
      <b/>
      <sz val="12"/>
      <color theme="1"/>
      <name val="Calibri"/>
      <family val="2"/>
      <scheme val="minor"/>
    </font>
    <font>
      <b/>
      <sz val="14"/>
      <color theme="1"/>
      <name val="Calibri"/>
      <family val="2"/>
      <scheme val="minor"/>
    </font>
    <font>
      <b/>
      <sz val="12"/>
      <color rgb="FF000000"/>
      <name val="Calibri"/>
      <family val="2"/>
    </font>
    <font>
      <sz val="10"/>
      <color rgb="FFFF0000"/>
      <name val="Calibri"/>
      <family val="2"/>
    </font>
    <font>
      <b/>
      <sz val="24"/>
      <color theme="1"/>
      <name val="Calibri"/>
      <family val="2"/>
      <scheme val="minor"/>
    </font>
    <font>
      <sz val="24"/>
      <color theme="1"/>
      <name val="Calibri"/>
      <family val="2"/>
      <scheme val="minor"/>
    </font>
    <font>
      <b/>
      <sz val="36"/>
      <color theme="1"/>
      <name val="Calibri"/>
      <family val="2"/>
      <scheme val="minor"/>
    </font>
    <font>
      <b/>
      <sz val="36"/>
      <color theme="0"/>
      <name val="Calibri"/>
      <family val="2"/>
      <scheme val="minor"/>
    </font>
    <font>
      <b/>
      <sz val="24"/>
      <color theme="0"/>
      <name val="Calibri"/>
      <family val="2"/>
      <scheme val="minor"/>
    </font>
    <font>
      <sz val="9"/>
      <color theme="1"/>
      <name val="Calibri"/>
      <family val="2"/>
    </font>
    <font>
      <sz val="15"/>
      <color theme="1"/>
      <name val="Calibri"/>
      <family val="2"/>
    </font>
    <font>
      <sz val="15"/>
      <color theme="0"/>
      <name val="Calibri"/>
      <family val="2"/>
    </font>
    <font>
      <sz val="15"/>
      <color theme="5" tint="-0.499984740745262"/>
      <name val="Calibri"/>
      <family val="2"/>
    </font>
    <font>
      <sz val="28"/>
      <color theme="1"/>
      <name val="Wingdings"/>
      <charset val="2"/>
    </font>
    <font>
      <b/>
      <sz val="48"/>
      <color theme="1"/>
      <name val="Wingdings"/>
      <charset val="2"/>
    </font>
    <font>
      <b/>
      <sz val="10"/>
      <color theme="1"/>
      <name val="Arial"/>
      <family val="2"/>
    </font>
    <font>
      <b/>
      <sz val="10"/>
      <color theme="0"/>
      <name val="Arial"/>
      <family val="2"/>
    </font>
    <font>
      <b/>
      <sz val="26"/>
      <color theme="0"/>
      <name val="Arial"/>
      <family val="2"/>
    </font>
    <font>
      <b/>
      <sz val="72"/>
      <color theme="0"/>
      <name val="Wingdings"/>
      <charset val="2"/>
    </font>
    <font>
      <b/>
      <sz val="72"/>
      <color theme="1"/>
      <name val="Calibri"/>
      <family val="2"/>
    </font>
    <font>
      <b/>
      <sz val="38"/>
      <color theme="0"/>
      <name val="Calibri"/>
      <family val="2"/>
      <scheme val="minor"/>
    </font>
    <font>
      <b/>
      <sz val="90"/>
      <color theme="0"/>
      <name val="Wingdings"/>
      <charset val="2"/>
    </font>
    <font>
      <b/>
      <sz val="16"/>
      <color theme="1"/>
      <name val="Arial"/>
      <family val="2"/>
    </font>
    <font>
      <b/>
      <sz val="50"/>
      <color theme="1"/>
      <name val="Calibri"/>
      <family val="2"/>
    </font>
    <font>
      <b/>
      <sz val="11"/>
      <color theme="9" tint="-0.499984740745262"/>
      <name val="Calibri"/>
      <family val="2"/>
      <scheme val="minor"/>
    </font>
    <font>
      <b/>
      <sz val="11"/>
      <color rgb="FFC00000"/>
      <name val="Calibri"/>
      <family val="2"/>
      <scheme val="minor"/>
    </font>
    <font>
      <sz val="11"/>
      <color rgb="FFFF0000"/>
      <name val="Calibri"/>
      <family val="2"/>
      <scheme val="minor"/>
    </font>
    <font>
      <sz val="9"/>
      <name val="Arial"/>
      <family val="2"/>
    </font>
    <font>
      <b/>
      <sz val="12"/>
      <color theme="0"/>
      <name val="Arial"/>
      <family val="2"/>
    </font>
    <font>
      <b/>
      <sz val="12"/>
      <color theme="1"/>
      <name val="Arial"/>
      <family val="2"/>
    </font>
    <font>
      <b/>
      <sz val="9"/>
      <name val="Arial"/>
      <family val="2"/>
    </font>
  </fonts>
  <fills count="22">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E699"/>
        <bgColor indexed="64"/>
      </patternFill>
    </fill>
    <fill>
      <patternFill patternType="solid">
        <fgColor rgb="FFCCFFCC"/>
        <bgColor indexed="64"/>
      </patternFill>
    </fill>
    <fill>
      <patternFill patternType="solid">
        <fgColor rgb="FFFFFFFF"/>
        <bgColor rgb="FFFFFFFF"/>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1"/>
        <bgColor indexed="64"/>
      </patternFill>
    </fill>
    <fill>
      <patternFill patternType="solid">
        <fgColor rgb="FFFECAD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5" tint="-0.499984740745262"/>
        <bgColor indexed="64"/>
      </patternFill>
    </fill>
  </fills>
  <borders count="276">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dashed">
        <color rgb="FF000000"/>
      </right>
      <top style="thick">
        <color rgb="FF000000"/>
      </top>
      <bottom/>
      <diagonal/>
    </border>
    <border>
      <left style="dashed">
        <color rgb="FF000000"/>
      </left>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style="dashed">
        <color rgb="FF000000"/>
      </right>
      <top style="thin">
        <color rgb="FF000000"/>
      </top>
      <bottom style="medium">
        <color auto="1"/>
      </bottom>
      <diagonal/>
    </border>
    <border>
      <left style="dashed">
        <color rgb="FF000000"/>
      </left>
      <right/>
      <top style="thin">
        <color rgb="FF000000"/>
      </top>
      <bottom style="medium">
        <color auto="1"/>
      </bottom>
      <diagonal/>
    </border>
    <border>
      <left style="thin">
        <color rgb="FF000000"/>
      </left>
      <right style="thick">
        <color rgb="FF000000"/>
      </right>
      <top/>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style="thin">
        <color auto="1"/>
      </bottom>
      <diagonal/>
    </border>
    <border>
      <left style="thin">
        <color rgb="FF000000"/>
      </left>
      <right style="thin">
        <color rgb="FF000000"/>
      </right>
      <top style="medium">
        <color auto="1"/>
      </top>
      <bottom style="thin">
        <color auto="1"/>
      </bottom>
      <diagonal/>
    </border>
    <border>
      <left style="thin">
        <color rgb="FF000000"/>
      </left>
      <right style="dashed">
        <color rgb="FF000000"/>
      </right>
      <top style="medium">
        <color auto="1"/>
      </top>
      <bottom style="thin">
        <color auto="1"/>
      </bottom>
      <diagonal/>
    </border>
    <border>
      <left style="dashed">
        <color rgb="FF000000"/>
      </left>
      <right/>
      <top style="medium">
        <color auto="1"/>
      </top>
      <bottom style="thin">
        <color auto="1"/>
      </bottom>
      <diagonal/>
    </border>
    <border>
      <left style="thin">
        <color rgb="FF000000"/>
      </left>
      <right style="medium">
        <color auto="1"/>
      </right>
      <top style="medium">
        <color auto="1"/>
      </top>
      <bottom style="thin">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dashed">
        <color rgb="FF000000"/>
      </right>
      <top style="thin">
        <color auto="1"/>
      </top>
      <bottom style="thin">
        <color auto="1"/>
      </bottom>
      <diagonal/>
    </border>
    <border>
      <left style="dashed">
        <color rgb="FF000000"/>
      </left>
      <right/>
      <top style="thin">
        <color auto="1"/>
      </top>
      <bottom style="thin">
        <color auto="1"/>
      </bottom>
      <diagonal/>
    </border>
    <border>
      <left style="thin">
        <color rgb="FF000000"/>
      </left>
      <right style="medium">
        <color auto="1"/>
      </right>
      <top style="thin">
        <color auto="1"/>
      </top>
      <bottom style="thin">
        <color auto="1"/>
      </bottom>
      <diagonal/>
    </border>
    <border>
      <left/>
      <right style="thin">
        <color rgb="FF000000"/>
      </right>
      <top style="thin">
        <color auto="1"/>
      </top>
      <bottom style="thin">
        <color auto="1"/>
      </bottom>
      <diagonal/>
    </border>
    <border>
      <left style="medium">
        <color auto="1"/>
      </left>
      <right style="thin">
        <color rgb="FF000000"/>
      </right>
      <top style="thin">
        <color auto="1"/>
      </top>
      <bottom style="medium">
        <color auto="1"/>
      </bottom>
      <diagonal/>
    </border>
    <border>
      <left style="thin">
        <color rgb="FF000000"/>
      </left>
      <right style="thin">
        <color rgb="FF000000"/>
      </right>
      <top style="thin">
        <color auto="1"/>
      </top>
      <bottom style="medium">
        <color auto="1"/>
      </bottom>
      <diagonal/>
    </border>
    <border>
      <left style="thin">
        <color rgb="FF000000"/>
      </left>
      <right style="dashed">
        <color rgb="FF000000"/>
      </right>
      <top style="thin">
        <color auto="1"/>
      </top>
      <bottom style="medium">
        <color auto="1"/>
      </bottom>
      <diagonal/>
    </border>
    <border>
      <left style="dashed">
        <color rgb="FF000000"/>
      </left>
      <right/>
      <top style="thin">
        <color auto="1"/>
      </top>
      <bottom style="medium">
        <color auto="1"/>
      </bottom>
      <diagonal/>
    </border>
    <border>
      <left style="thin">
        <color rgb="FF000000"/>
      </left>
      <right style="medium">
        <color auto="1"/>
      </right>
      <top style="thin">
        <color auto="1"/>
      </top>
      <bottom style="medium">
        <color auto="1"/>
      </bottom>
      <diagonal/>
    </border>
    <border>
      <left/>
      <right style="thin">
        <color rgb="FF000000"/>
      </right>
      <top style="thin">
        <color auto="1"/>
      </top>
      <bottom style="medium">
        <color auto="1"/>
      </bottom>
      <diagonal/>
    </border>
    <border>
      <left style="dashed">
        <color rgb="FF000000"/>
      </left>
      <right style="thin">
        <color rgb="FF000000"/>
      </right>
      <top style="medium">
        <color auto="1"/>
      </top>
      <bottom style="thin">
        <color auto="1"/>
      </bottom>
      <diagonal/>
    </border>
    <border>
      <left/>
      <right style="thin">
        <color rgb="FF000000"/>
      </right>
      <top style="medium">
        <color auto="1"/>
      </top>
      <bottom style="thin">
        <color auto="1"/>
      </bottom>
      <diagonal/>
    </border>
    <border>
      <left style="dashed">
        <color rgb="FF000000"/>
      </left>
      <right style="thin">
        <color rgb="FF000000"/>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style="thick">
        <color rgb="FF000000"/>
      </right>
      <top style="medium">
        <color auto="1"/>
      </top>
      <bottom style="thin">
        <color auto="1"/>
      </bottom>
      <diagonal/>
    </border>
    <border>
      <left style="thick">
        <color rgb="FF000000"/>
      </left>
      <right style="thin">
        <color rgb="FF000000"/>
      </right>
      <top style="medium">
        <color auto="1"/>
      </top>
      <bottom style="thin">
        <color auto="1"/>
      </bottom>
      <diagonal/>
    </border>
    <border>
      <left style="thin">
        <color rgb="FF000000"/>
      </left>
      <right style="thick">
        <color rgb="FF000000"/>
      </right>
      <top style="thin">
        <color auto="1"/>
      </top>
      <bottom style="medium">
        <color auto="1"/>
      </bottom>
      <diagonal/>
    </border>
    <border>
      <left style="thick">
        <color rgb="FF000000"/>
      </left>
      <right style="thin">
        <color rgb="FF000000"/>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rgb="FF000000"/>
      </left>
      <right style="thin">
        <color rgb="FF000000"/>
      </right>
      <top/>
      <bottom style="thin">
        <color rgb="FF000000"/>
      </bottom>
      <diagonal/>
    </border>
    <border>
      <left style="thin">
        <color rgb="FF000000"/>
      </left>
      <right style="dashed">
        <color rgb="FF000000"/>
      </right>
      <top/>
      <bottom style="thin">
        <color rgb="FF000000"/>
      </bottom>
      <diagonal/>
    </border>
    <border>
      <left style="dashed">
        <color rgb="FF000000"/>
      </left>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ashed">
        <color rgb="FF000000"/>
      </right>
      <top style="thin">
        <color rgb="FF000000"/>
      </top>
      <bottom style="thin">
        <color rgb="FF000000"/>
      </bottom>
      <diagonal/>
    </border>
    <border>
      <left style="dashed">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auto="1"/>
      </left>
      <right style="thin">
        <color rgb="FF000000"/>
      </right>
      <top/>
      <bottom/>
      <diagonal/>
    </border>
    <border>
      <left style="thin">
        <color rgb="FF000000"/>
      </left>
      <right style="dashed">
        <color rgb="FF000000"/>
      </right>
      <top style="thin">
        <color rgb="FF000000"/>
      </top>
      <bottom/>
      <diagonal/>
    </border>
    <border>
      <left style="dashed">
        <color rgb="FF000000"/>
      </left>
      <right/>
      <top style="thin">
        <color rgb="FF000000"/>
      </top>
      <bottom/>
      <diagonal/>
    </border>
    <border>
      <left style="thin">
        <color auto="1"/>
      </left>
      <right style="thin">
        <color auto="1"/>
      </right>
      <top style="thin">
        <color auto="1"/>
      </top>
      <bottom/>
      <diagonal/>
    </border>
    <border>
      <left style="thin">
        <color rgb="FF000000"/>
      </left>
      <right/>
      <top style="thick">
        <color rgb="FF000000"/>
      </top>
      <bottom/>
      <diagonal/>
    </border>
    <border>
      <left style="thin">
        <color rgb="FF000000"/>
      </left>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ck">
        <color rgb="FF000000"/>
      </bottom>
      <diagonal/>
    </border>
    <border>
      <left/>
      <right/>
      <top style="medium">
        <color auto="1"/>
      </top>
      <bottom style="thick">
        <color rgb="FF000000"/>
      </bottom>
      <diagonal/>
    </border>
    <border>
      <left/>
      <right style="medium">
        <color auto="1"/>
      </right>
      <top style="medium">
        <color auto="1"/>
      </top>
      <bottom style="thick">
        <color rgb="FF000000"/>
      </bottom>
      <diagonal/>
    </border>
    <border>
      <left style="medium">
        <color auto="1"/>
      </left>
      <right style="thin">
        <color rgb="FF000000"/>
      </right>
      <top style="thick">
        <color rgb="FF000000"/>
      </top>
      <bottom/>
      <diagonal/>
    </border>
    <border>
      <left style="thin">
        <color rgb="FF000000"/>
      </left>
      <right style="medium">
        <color auto="1"/>
      </right>
      <top style="thick">
        <color rgb="FF000000"/>
      </top>
      <bottom/>
      <diagonal/>
    </border>
    <border>
      <left style="thin">
        <color rgb="FF000000"/>
      </left>
      <right style="medium">
        <color auto="1"/>
      </right>
      <top/>
      <bottom/>
      <diagonal/>
    </border>
    <border>
      <left/>
      <right/>
      <top style="medium">
        <color rgb="FF000000"/>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auto="1"/>
      </bottom>
      <diagonal/>
    </border>
    <border>
      <left style="medium">
        <color auto="1"/>
      </left>
      <right style="thin">
        <color rgb="FF000000"/>
      </right>
      <top/>
      <bottom style="medium">
        <color auto="1"/>
      </bottom>
      <diagonal/>
    </border>
    <border>
      <left style="thin">
        <color auto="1"/>
      </left>
      <right style="medium">
        <color auto="1"/>
      </right>
      <top/>
      <bottom/>
      <diagonal/>
    </border>
    <border>
      <left style="medium">
        <color auto="1"/>
      </left>
      <right/>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000000"/>
      </left>
      <right/>
      <top style="medium">
        <color auto="1"/>
      </top>
      <bottom style="medium">
        <color auto="1"/>
      </bottom>
      <diagonal/>
    </border>
    <border>
      <left style="thin">
        <color rgb="FF000000"/>
      </left>
      <right/>
      <top style="medium">
        <color auto="1"/>
      </top>
      <bottom style="thin">
        <color auto="1"/>
      </bottom>
      <diagonal/>
    </border>
    <border>
      <left style="thin">
        <color rgb="FF000000"/>
      </left>
      <right/>
      <top style="thin">
        <color auto="1"/>
      </top>
      <bottom style="medium">
        <color auto="1"/>
      </bottom>
      <diagonal/>
    </border>
    <border>
      <left style="thin">
        <color auto="1"/>
      </left>
      <right/>
      <top style="medium">
        <color auto="1"/>
      </top>
      <bottom style="medium">
        <color auto="1"/>
      </bottom>
      <diagonal/>
    </border>
    <border>
      <left style="thin">
        <color rgb="FF000000"/>
      </left>
      <right/>
      <top style="medium">
        <color auto="1"/>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auto="1"/>
      </bottom>
      <diagonal/>
    </border>
    <border>
      <left style="medium">
        <color rgb="FF000000"/>
      </left>
      <right/>
      <top style="medium">
        <color rgb="FF000000"/>
      </top>
      <bottom style="thick">
        <color rgb="FF000000"/>
      </bottom>
      <diagonal/>
    </border>
    <border>
      <left style="medium">
        <color rgb="FF000000"/>
      </left>
      <right style="thin">
        <color rgb="FF000000"/>
      </right>
      <top style="thick">
        <color rgb="FF000000"/>
      </top>
      <bottom/>
      <diagonal/>
    </border>
    <border>
      <left style="thin">
        <color rgb="FF000000"/>
      </left>
      <right style="medium">
        <color rgb="FF000000"/>
      </right>
      <top style="thick">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auto="1"/>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medium">
        <color auto="1"/>
      </top>
      <bottom style="medium">
        <color auto="1"/>
      </bottom>
      <diagonal/>
    </border>
    <border>
      <left style="thin">
        <color rgb="FF000000"/>
      </left>
      <right style="medium">
        <color rgb="FF000000"/>
      </right>
      <top style="medium">
        <color auto="1"/>
      </top>
      <bottom style="medium">
        <color auto="1"/>
      </bottom>
      <diagonal/>
    </border>
    <border>
      <left style="medium">
        <color rgb="FF000000"/>
      </left>
      <right style="thin">
        <color rgb="FF000000"/>
      </right>
      <top style="medium">
        <color auto="1"/>
      </top>
      <bottom style="thin">
        <color auto="1"/>
      </bottom>
      <diagonal/>
    </border>
    <border>
      <left style="thin">
        <color rgb="FF000000"/>
      </left>
      <right style="medium">
        <color rgb="FF000000"/>
      </right>
      <top style="medium">
        <color auto="1"/>
      </top>
      <bottom style="thin">
        <color auto="1"/>
      </bottom>
      <diagonal/>
    </border>
    <border>
      <left style="medium">
        <color rgb="FF000000"/>
      </left>
      <right style="thin">
        <color rgb="FF000000"/>
      </right>
      <top style="thin">
        <color auto="1"/>
      </top>
      <bottom style="medium">
        <color auto="1"/>
      </bottom>
      <diagonal/>
    </border>
    <border>
      <left style="thin">
        <color rgb="FF000000"/>
      </left>
      <right style="medium">
        <color rgb="FF000000"/>
      </right>
      <top style="thin">
        <color auto="1"/>
      </top>
      <bottom style="medium">
        <color auto="1"/>
      </bottom>
      <diagonal/>
    </border>
    <border>
      <left style="medium">
        <color rgb="FF000000"/>
      </left>
      <right style="thin">
        <color auto="1"/>
      </right>
      <top style="medium">
        <color auto="1"/>
      </top>
      <bottom style="medium">
        <color auto="1"/>
      </bottom>
      <diagonal/>
    </border>
    <border>
      <left style="thin">
        <color auto="1"/>
      </left>
      <right style="medium">
        <color rgb="FF000000"/>
      </right>
      <top style="medium">
        <color auto="1"/>
      </top>
      <bottom style="medium">
        <color auto="1"/>
      </bottom>
      <diagonal/>
    </border>
    <border>
      <left style="thin">
        <color auto="1"/>
      </left>
      <right style="medium">
        <color rgb="FF000000"/>
      </right>
      <top style="medium">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rgb="FF000000"/>
      </right>
      <top style="thin">
        <color rgb="FF000000"/>
      </top>
      <bottom style="medium">
        <color auto="1"/>
      </bottom>
      <diagonal/>
    </border>
    <border>
      <left style="thin">
        <color auto="1"/>
      </left>
      <right style="medium">
        <color rgb="FF000000"/>
      </right>
      <top style="thin">
        <color auto="1"/>
      </top>
      <bottom style="medium">
        <color auto="1"/>
      </bottom>
      <diagonal/>
    </border>
    <border>
      <left style="thin">
        <color rgb="FF000000"/>
      </left>
      <right/>
      <top style="thin">
        <color auto="1"/>
      </top>
      <bottom style="thin">
        <color auto="1"/>
      </bottom>
      <diagonal/>
    </border>
    <border>
      <left style="medium">
        <color rgb="FF000000"/>
      </left>
      <right style="thin">
        <color rgb="FF000000"/>
      </right>
      <top style="thin">
        <color auto="1"/>
      </top>
      <bottom style="thin">
        <color auto="1"/>
      </bottom>
      <diagonal/>
    </border>
    <border>
      <left style="thin">
        <color rgb="FF000000"/>
      </left>
      <right style="medium">
        <color rgb="FF000000"/>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rgb="FF000000"/>
      </left>
      <right style="thin">
        <color auto="1"/>
      </right>
      <top style="thin">
        <color auto="1"/>
      </top>
      <bottom style="medium">
        <color auto="1"/>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auto="1"/>
      </top>
      <bottom/>
      <diagonal/>
    </border>
    <border>
      <left style="thin">
        <color rgb="FF000000"/>
      </left>
      <right/>
      <top/>
      <bottom style="medium">
        <color auto="1"/>
      </bottom>
      <diagonal/>
    </border>
    <border>
      <left style="medium">
        <color rgb="FF000000"/>
      </left>
      <right style="thin">
        <color auto="1"/>
      </right>
      <top style="medium">
        <color auto="1"/>
      </top>
      <bottom/>
      <diagonal/>
    </border>
    <border>
      <left style="thin">
        <color rgb="FF000000"/>
      </left>
      <right style="medium">
        <color rgb="FF000000"/>
      </right>
      <top style="medium">
        <color auto="1"/>
      </top>
      <bottom/>
      <diagonal/>
    </border>
    <border>
      <left/>
      <right/>
      <top style="thin">
        <color rgb="FF000000"/>
      </top>
      <bottom style="medium">
        <color auto="1"/>
      </bottom>
      <diagonal/>
    </border>
    <border>
      <left style="thin">
        <color auto="1"/>
      </left>
      <right/>
      <top/>
      <bottom style="thin">
        <color auto="1"/>
      </bottom>
      <diagonal/>
    </border>
    <border>
      <left style="thin">
        <color auto="1"/>
      </left>
      <right/>
      <top/>
      <bottom/>
      <diagonal/>
    </border>
    <border>
      <left/>
      <right/>
      <top style="medium">
        <color auto="1"/>
      </top>
      <bottom style="thin">
        <color rgb="FF000000"/>
      </bottom>
      <diagonal/>
    </border>
    <border>
      <left/>
      <right/>
      <top style="thin">
        <color rgb="FF000000"/>
      </top>
      <bottom style="thin">
        <color rgb="FF000000"/>
      </bottom>
      <diagonal/>
    </border>
    <border>
      <left/>
      <right/>
      <top/>
      <bottom style="medium">
        <color auto="1"/>
      </bottom>
      <diagonal/>
    </border>
    <border>
      <left style="thin">
        <color rgb="FF000000"/>
      </left>
      <right style="thin">
        <color rgb="FF000000"/>
      </right>
      <top style="medium">
        <color auto="1"/>
      </top>
      <bottom/>
      <diagonal/>
    </border>
    <border>
      <left style="thin">
        <color rgb="FF000000"/>
      </left>
      <right style="dashed">
        <color rgb="FF000000"/>
      </right>
      <top style="medium">
        <color auto="1"/>
      </top>
      <bottom/>
      <diagonal/>
    </border>
    <border>
      <left style="dashed">
        <color rgb="FF000000"/>
      </left>
      <right/>
      <top style="medium">
        <color auto="1"/>
      </top>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bottom style="thin">
        <color rgb="FF000000"/>
      </bottom>
      <diagonal/>
    </border>
    <border>
      <left style="thin">
        <color rgb="FF000000"/>
      </left>
      <right style="medium">
        <color auto="1"/>
      </right>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medium">
        <color auto="1"/>
      </top>
      <bottom style="thin">
        <color rgb="FF000000"/>
      </bottom>
      <diagonal/>
    </border>
    <border>
      <left style="thin">
        <color rgb="FF000000"/>
      </left>
      <right style="medium">
        <color auto="1"/>
      </right>
      <top style="thin">
        <color rgb="FF000000"/>
      </top>
      <bottom/>
      <diagonal/>
    </border>
    <border>
      <left style="medium">
        <color auto="1"/>
      </left>
      <right style="thin">
        <color rgb="FF000000"/>
      </right>
      <top style="thin">
        <color rgb="FF000000"/>
      </top>
      <bottom/>
      <diagonal/>
    </border>
    <border>
      <left style="thin">
        <color auto="1"/>
      </left>
      <right style="thin">
        <color rgb="FF000000"/>
      </right>
      <top style="medium">
        <color auto="1"/>
      </top>
      <bottom style="thin">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thin">
        <color rgb="FF000000"/>
      </left>
      <right style="thin">
        <color auto="1"/>
      </right>
      <top style="thin">
        <color auto="1"/>
      </top>
      <bottom style="medium">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style="thin">
        <color rgb="FF000000"/>
      </left>
      <right style="dashed">
        <color rgb="FF000000"/>
      </right>
      <top style="medium">
        <color auto="1"/>
      </top>
      <bottom style="thin">
        <color rgb="FF000000"/>
      </bottom>
      <diagonal/>
    </border>
    <border>
      <left style="dashed">
        <color rgb="FF000000"/>
      </left>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dashed">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dashed">
        <color rgb="FF000000"/>
      </right>
      <top style="thin">
        <color rgb="FF000000"/>
      </top>
      <bottom/>
      <diagonal/>
    </border>
    <border>
      <left style="dashed">
        <color rgb="FF000000"/>
      </left>
      <right style="thin">
        <color auto="1"/>
      </right>
      <top style="thin">
        <color rgb="FF000000"/>
      </top>
      <bottom/>
      <diagonal/>
    </border>
    <border>
      <left style="thin">
        <color rgb="FF000000"/>
      </left>
      <right style="dashed">
        <color rgb="FF000000"/>
      </right>
      <top style="medium">
        <color auto="1"/>
      </top>
      <bottom style="medium">
        <color auto="1"/>
      </bottom>
      <diagonal/>
    </border>
    <border>
      <left style="dashed">
        <color rgb="FF000000"/>
      </left>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rgb="FF000000"/>
      </left>
      <right style="dashed">
        <color rgb="FF000000"/>
      </right>
      <top/>
      <bottom/>
      <diagonal/>
    </border>
    <border>
      <left style="medium">
        <color auto="1"/>
      </left>
      <right style="thin">
        <color rgb="FF000000"/>
      </right>
      <top style="thin">
        <color rgb="FF000000"/>
      </top>
      <bottom style="medium">
        <color auto="1"/>
      </bottom>
      <diagonal/>
    </border>
    <border>
      <left/>
      <right style="dashed">
        <color rgb="FF000000"/>
      </right>
      <top style="thin">
        <color rgb="FF000000"/>
      </top>
      <bottom/>
      <diagonal/>
    </border>
    <border>
      <left/>
      <right/>
      <top/>
      <bottom style="thin">
        <color rgb="FF000000"/>
      </bottom>
      <diagonal/>
    </border>
    <border>
      <left/>
      <right style="thin">
        <color auto="1"/>
      </right>
      <top style="thin">
        <color auto="1"/>
      </top>
      <bottom/>
      <diagonal/>
    </border>
    <border>
      <left/>
      <right/>
      <top style="thin">
        <color rgb="FF000000"/>
      </top>
      <bottom/>
      <diagonal/>
    </border>
    <border>
      <left/>
      <right style="medium">
        <color auto="1"/>
      </right>
      <top/>
      <bottom/>
      <diagonal/>
    </border>
    <border>
      <left/>
      <right style="dashed">
        <color rgb="FF000000"/>
      </right>
      <top style="thin">
        <color rgb="FF000000"/>
      </top>
      <bottom style="thin">
        <color rgb="FF000000"/>
      </bottom>
      <diagonal/>
    </border>
    <border>
      <left style="medium">
        <color auto="1"/>
      </left>
      <right style="thin">
        <color auto="1"/>
      </right>
      <top style="thin">
        <color auto="1"/>
      </top>
      <bottom style="thin">
        <color rgb="FF000000"/>
      </bottom>
      <diagonal/>
    </border>
    <border>
      <left/>
      <right style="dashed">
        <color rgb="FF000000"/>
      </right>
      <top/>
      <bottom style="thin">
        <color rgb="FF000000"/>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dashed">
        <color rgb="FF000000"/>
      </right>
      <top/>
      <bottom style="medium">
        <color auto="1"/>
      </bottom>
      <diagonal/>
    </border>
    <border>
      <left style="dashed">
        <color rgb="FF000000"/>
      </left>
      <right style="thin">
        <color auto="1"/>
      </right>
      <top/>
      <bottom style="medium">
        <color auto="1"/>
      </bottom>
      <diagonal/>
    </border>
    <border>
      <left style="thin">
        <color auto="1"/>
      </left>
      <right/>
      <top style="medium">
        <color auto="1"/>
      </top>
      <bottom/>
      <diagonal/>
    </border>
    <border>
      <left style="thin">
        <color rgb="FF000000"/>
      </left>
      <right/>
      <top style="medium">
        <color auto="1"/>
      </top>
      <bottom/>
      <diagonal/>
    </border>
    <border>
      <left/>
      <right style="thin">
        <color rgb="FF000000"/>
      </right>
      <top style="thin">
        <color rgb="FF000000"/>
      </top>
      <bottom style="medium">
        <color auto="1"/>
      </bottom>
      <diagonal/>
    </border>
    <border>
      <left style="dashed">
        <color rgb="FF000000"/>
      </left>
      <right style="thin">
        <color rgb="FF000000"/>
      </right>
      <top/>
      <bottom/>
      <diagonal/>
    </border>
    <border>
      <left/>
      <right style="dashed">
        <color rgb="FF000000"/>
      </right>
      <top style="medium">
        <color indexed="64"/>
      </top>
      <bottom style="thin">
        <color rgb="FF000000"/>
      </bottom>
      <diagonal/>
    </border>
    <border>
      <left/>
      <right style="dashed">
        <color rgb="FF000000"/>
      </right>
      <top style="medium">
        <color indexed="64"/>
      </top>
      <bottom style="medium">
        <color indexed="64"/>
      </bottom>
      <diagonal/>
    </border>
    <border>
      <left/>
      <right style="thin">
        <color rgb="FF000000"/>
      </right>
      <top style="medium">
        <color auto="1"/>
      </top>
      <bottom/>
      <diagonal/>
    </border>
    <border>
      <left/>
      <right style="thin">
        <color rgb="FF000000"/>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auto="1"/>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style="thin">
        <color auto="1"/>
      </right>
      <top/>
      <bottom style="thin">
        <color auto="1"/>
      </bottom>
      <diagonal/>
    </border>
    <border>
      <left style="medium">
        <color indexed="64"/>
      </left>
      <right style="double">
        <color auto="1"/>
      </right>
      <top/>
      <bottom style="thin">
        <color auto="1"/>
      </bottom>
      <diagonal/>
    </border>
    <border>
      <left style="double">
        <color auto="1"/>
      </left>
      <right style="thin">
        <color auto="1"/>
      </right>
      <top style="thin">
        <color auto="1"/>
      </top>
      <bottom style="thin">
        <color auto="1"/>
      </bottom>
      <diagonal/>
    </border>
    <border>
      <left style="medium">
        <color indexed="64"/>
      </left>
      <right style="double">
        <color auto="1"/>
      </right>
      <top style="medium">
        <color indexed="64"/>
      </top>
      <bottom style="thin">
        <color auto="1"/>
      </bottom>
      <diagonal/>
    </border>
    <border>
      <left style="double">
        <color auto="1"/>
      </left>
      <right style="thin">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double">
        <color auto="1"/>
      </left>
      <right style="thin">
        <color auto="1"/>
      </right>
      <top/>
      <bottom/>
      <diagonal/>
    </border>
    <border>
      <left style="double">
        <color auto="1"/>
      </left>
      <right style="thin">
        <color auto="1"/>
      </right>
      <top style="thin">
        <color auto="1"/>
      </top>
      <bottom/>
      <diagonal/>
    </border>
    <border>
      <left/>
      <right/>
      <top/>
      <bottom style="double">
        <color auto="1"/>
      </bottom>
      <diagonal/>
    </border>
    <border>
      <left style="medium">
        <color indexed="64"/>
      </left>
      <right style="double">
        <color auto="1"/>
      </right>
      <top style="medium">
        <color indexed="64"/>
      </top>
      <bottom style="double">
        <color auto="1"/>
      </bottom>
      <diagonal/>
    </border>
    <border>
      <left style="thin">
        <color theme="0"/>
      </left>
      <right style="thin">
        <color theme="0"/>
      </right>
      <top style="medium">
        <color auto="1"/>
      </top>
      <bottom style="medium">
        <color auto="1"/>
      </bottom>
      <diagonal/>
    </border>
    <border>
      <left style="medium">
        <color indexed="64"/>
      </left>
      <right style="double">
        <color auto="1"/>
      </right>
      <top style="medium">
        <color indexed="64"/>
      </top>
      <bottom/>
      <diagonal/>
    </border>
    <border>
      <left style="double">
        <color indexed="64"/>
      </left>
      <right/>
      <top/>
      <bottom style="medium">
        <color auto="1"/>
      </bottom>
      <diagonal/>
    </border>
    <border>
      <left style="double">
        <color indexed="64"/>
      </left>
      <right/>
      <top style="medium">
        <color auto="1"/>
      </top>
      <bottom style="double">
        <color indexed="64"/>
      </bottom>
      <diagonal/>
    </border>
    <border>
      <left/>
      <right style="medium">
        <color auto="1"/>
      </right>
      <top style="medium">
        <color auto="1"/>
      </top>
      <bottom style="double">
        <color indexed="64"/>
      </bottom>
      <diagonal/>
    </border>
    <border>
      <left style="thin">
        <color theme="0"/>
      </left>
      <right/>
      <top style="medium">
        <color auto="1"/>
      </top>
      <bottom style="medium">
        <color auto="1"/>
      </bottom>
      <diagonal/>
    </border>
    <border>
      <left style="double">
        <color auto="1"/>
      </left>
      <right/>
      <top style="medium">
        <color auto="1"/>
      </top>
      <bottom style="medium">
        <color auto="1"/>
      </bottom>
      <diagonal/>
    </border>
    <border>
      <left/>
      <right/>
      <top style="medium">
        <color auto="1"/>
      </top>
      <bottom style="double">
        <color auto="1"/>
      </bottom>
      <diagonal/>
    </border>
    <border>
      <left style="medium">
        <color indexed="64"/>
      </left>
      <right style="double">
        <color indexed="64"/>
      </right>
      <top style="thin">
        <color indexed="64"/>
      </top>
      <bottom style="medium">
        <color indexed="64"/>
      </bottom>
      <diagonal/>
    </border>
    <border>
      <left style="double">
        <color theme="0"/>
      </left>
      <right style="thin">
        <color indexed="64"/>
      </right>
      <top style="medium">
        <color indexed="64"/>
      </top>
      <bottom style="medium">
        <color indexed="64"/>
      </bottom>
      <diagonal/>
    </border>
    <border>
      <left/>
      <right/>
      <top/>
      <bottom style="thin">
        <color auto="1"/>
      </bottom>
      <diagonal/>
    </border>
    <border>
      <left style="medium">
        <color indexed="64"/>
      </left>
      <right style="medium">
        <color indexed="64"/>
      </right>
      <top/>
      <bottom style="thin">
        <color auto="1"/>
      </bottom>
      <diagonal/>
    </border>
    <border>
      <left/>
      <right style="medium">
        <color auto="1"/>
      </right>
      <top/>
      <bottom style="thin">
        <color auto="1"/>
      </bottom>
      <diagonal/>
    </border>
    <border>
      <left/>
      <right style="medium">
        <color indexed="64"/>
      </right>
      <top style="thin">
        <color auto="1"/>
      </top>
      <bottom/>
      <diagonal/>
    </border>
    <border>
      <left style="medium">
        <color indexed="64"/>
      </left>
      <right style="double">
        <color auto="1"/>
      </right>
      <top style="thin">
        <color auto="1"/>
      </top>
      <bottom style="thin">
        <color auto="1"/>
      </bottom>
      <diagonal/>
    </border>
    <border>
      <left style="medium">
        <color indexed="64"/>
      </left>
      <right style="double">
        <color auto="1"/>
      </right>
      <top style="medium">
        <color indexed="64"/>
      </top>
      <bottom style="medium">
        <color indexed="64"/>
      </bottom>
      <diagonal/>
    </border>
    <border>
      <left style="thin">
        <color auto="1"/>
      </left>
      <right style="double">
        <color auto="1"/>
      </right>
      <top style="thin">
        <color auto="1"/>
      </top>
      <bottom/>
      <diagonal/>
    </border>
    <border>
      <left style="thin">
        <color auto="1"/>
      </left>
      <right style="double">
        <color auto="1"/>
      </right>
      <top/>
      <bottom/>
      <diagonal/>
    </border>
    <border>
      <left style="medium">
        <color indexed="64"/>
      </left>
      <right style="double">
        <color auto="1"/>
      </right>
      <top/>
      <bottom/>
      <diagonal/>
    </border>
    <border>
      <left/>
      <right style="medium">
        <color rgb="FF000000"/>
      </right>
      <top style="medium">
        <color indexed="64"/>
      </top>
      <bottom style="medium">
        <color indexed="64"/>
      </bottom>
      <diagonal/>
    </border>
  </borders>
  <cellStyleXfs count="8">
    <xf numFmtId="0" fontId="0" fillId="0" borderId="0"/>
    <xf numFmtId="166"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3" fillId="0" borderId="0">
      <alignment vertical="top"/>
    </xf>
    <xf numFmtId="164" fontId="1" fillId="0" borderId="0" applyFont="0" applyFill="0" applyBorder="0" applyAlignment="0" applyProtection="0"/>
    <xf numFmtId="9" fontId="1" fillId="0" borderId="0" applyFont="0" applyFill="0" applyBorder="0" applyAlignment="0" applyProtection="0"/>
  </cellStyleXfs>
  <cellXfs count="2189">
    <xf numFmtId="0" fontId="0" fillId="0" borderId="0" xfId="0"/>
    <xf numFmtId="0" fontId="2" fillId="2" borderId="1" xfId="0" applyFont="1" applyFill="1" applyBorder="1" applyAlignment="1" applyProtection="1">
      <alignment vertical="center"/>
      <protection locked="0"/>
    </xf>
    <xf numFmtId="3" fontId="2" fillId="0" borderId="2" xfId="0" applyNumberFormat="1" applyFont="1" applyBorder="1" applyAlignment="1" applyProtection="1">
      <alignment vertical="center"/>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Protection="1">
      <protection locked="0"/>
    </xf>
    <xf numFmtId="0" fontId="4" fillId="2" borderId="3" xfId="0" applyFont="1" applyFill="1" applyBorder="1" applyAlignment="1" applyProtection="1">
      <alignment vertical="center"/>
      <protection locked="0"/>
    </xf>
    <xf numFmtId="0" fontId="7" fillId="4" borderId="17" xfId="0" applyFont="1" applyFill="1" applyBorder="1" applyAlignment="1" applyProtection="1">
      <alignment horizontal="center" vertical="center" wrapText="1" readingOrder="1"/>
      <protection locked="0"/>
    </xf>
    <xf numFmtId="0" fontId="7" fillId="4" borderId="18" xfId="0" applyFont="1" applyFill="1" applyBorder="1" applyAlignment="1" applyProtection="1">
      <alignment horizontal="center" vertical="center" wrapText="1" readingOrder="1"/>
      <protection locked="0"/>
    </xf>
    <xf numFmtId="0" fontId="8" fillId="0" borderId="22" xfId="0" applyFont="1" applyFill="1" applyBorder="1" applyAlignment="1" applyProtection="1">
      <alignment horizontal="left" vertical="center" wrapText="1" readingOrder="1"/>
      <protection locked="0"/>
    </xf>
    <xf numFmtId="167" fontId="8" fillId="0" borderId="23" xfId="0" applyNumberFormat="1" applyFont="1" applyBorder="1" applyAlignment="1" applyProtection="1">
      <alignment horizontal="right" vertical="center" wrapText="1" readingOrder="1"/>
      <protection locked="0"/>
    </xf>
    <xf numFmtId="167" fontId="8" fillId="0" borderId="24" xfId="0" applyNumberFormat="1" applyFont="1" applyBorder="1" applyAlignment="1" applyProtection="1">
      <alignment horizontal="right" vertical="center" wrapText="1" readingOrder="1"/>
      <protection locked="0"/>
    </xf>
    <xf numFmtId="0" fontId="8" fillId="0" borderId="25" xfId="0" applyFont="1" applyBorder="1" applyAlignment="1" applyProtection="1">
      <alignment horizontal="left" vertical="center" wrapText="1" readingOrder="1"/>
      <protection locked="0"/>
    </xf>
    <xf numFmtId="0" fontId="8" fillId="0" borderId="27" xfId="0" applyFont="1" applyFill="1" applyBorder="1" applyAlignment="1" applyProtection="1">
      <alignment horizontal="left" vertical="center" wrapText="1" readingOrder="1"/>
      <protection locked="0"/>
    </xf>
    <xf numFmtId="167" fontId="8" fillId="0" borderId="28" xfId="0" applyNumberFormat="1" applyFont="1" applyBorder="1" applyAlignment="1" applyProtection="1">
      <alignment horizontal="right" vertical="center" wrapText="1" readingOrder="1"/>
      <protection locked="0"/>
    </xf>
    <xf numFmtId="167" fontId="8" fillId="0" borderId="29" xfId="0" applyNumberFormat="1" applyFont="1" applyBorder="1" applyAlignment="1" applyProtection="1">
      <alignment horizontal="right" vertical="center" wrapText="1" readingOrder="1"/>
      <protection locked="0"/>
    </xf>
    <xf numFmtId="0" fontId="8" fillId="0" borderId="30" xfId="0" applyFont="1" applyBorder="1" applyAlignment="1" applyProtection="1">
      <alignment horizontal="left" vertical="center" wrapText="1" readingOrder="1"/>
      <protection locked="0"/>
    </xf>
    <xf numFmtId="0" fontId="8" fillId="0" borderId="27" xfId="0" applyFont="1" applyBorder="1" applyAlignment="1" applyProtection="1">
      <alignment horizontal="left" vertical="center" wrapText="1" readingOrder="1"/>
      <protection locked="0"/>
    </xf>
    <xf numFmtId="0" fontId="8" fillId="0" borderId="33" xfId="0" applyFont="1" applyBorder="1" applyAlignment="1" applyProtection="1">
      <alignment horizontal="left" vertical="center" wrapText="1" readingOrder="1"/>
      <protection locked="0"/>
    </xf>
    <xf numFmtId="167" fontId="8" fillId="0" borderId="34" xfId="0" applyNumberFormat="1" applyFont="1" applyBorder="1" applyAlignment="1" applyProtection="1">
      <alignment horizontal="right" vertical="center" wrapText="1" readingOrder="1"/>
      <protection locked="0"/>
    </xf>
    <xf numFmtId="167" fontId="8" fillId="0" borderId="35" xfId="0" applyNumberFormat="1" applyFont="1" applyBorder="1" applyAlignment="1" applyProtection="1">
      <alignment horizontal="right" vertical="center" wrapText="1" readingOrder="1"/>
      <protection locked="0"/>
    </xf>
    <xf numFmtId="0" fontId="8" fillId="0" borderId="36" xfId="0" applyFont="1" applyBorder="1" applyAlignment="1" applyProtection="1">
      <alignment horizontal="left" vertical="center" wrapText="1" readingOrder="1"/>
      <protection locked="0"/>
    </xf>
    <xf numFmtId="0" fontId="8" fillId="0" borderId="33" xfId="0" applyFont="1" applyBorder="1" applyAlignment="1" applyProtection="1">
      <alignment horizontal="left" vertical="center" wrapText="1" readingOrder="1"/>
      <protection locked="0"/>
    </xf>
    <xf numFmtId="0" fontId="8" fillId="0" borderId="22" xfId="0" applyFont="1" applyBorder="1" applyAlignment="1" applyProtection="1">
      <alignment horizontal="left" vertical="center" wrapText="1" readingOrder="1"/>
      <protection locked="0"/>
    </xf>
    <xf numFmtId="167" fontId="8" fillId="0" borderId="38" xfId="0" applyNumberFormat="1" applyFont="1" applyBorder="1" applyAlignment="1" applyProtection="1">
      <alignment horizontal="right" vertical="center" wrapText="1" readingOrder="1"/>
      <protection locked="0"/>
    </xf>
    <xf numFmtId="0" fontId="8" fillId="0" borderId="33" xfId="0" applyFont="1" applyFill="1" applyBorder="1" applyAlignment="1" applyProtection="1">
      <alignment horizontal="left" vertical="center" wrapText="1" readingOrder="1"/>
      <protection locked="0"/>
    </xf>
    <xf numFmtId="167" fontId="8" fillId="0" borderId="34" xfId="0" applyNumberFormat="1" applyFont="1" applyFill="1" applyBorder="1" applyAlignment="1" applyProtection="1">
      <alignment horizontal="right" vertical="center" wrapText="1" readingOrder="1"/>
      <protection locked="0"/>
    </xf>
    <xf numFmtId="167" fontId="8" fillId="0" borderId="35" xfId="0" applyNumberFormat="1" applyFont="1" applyFill="1" applyBorder="1" applyAlignment="1" applyProtection="1">
      <alignment horizontal="right" vertical="center" wrapText="1" readingOrder="1"/>
      <protection locked="0"/>
    </xf>
    <xf numFmtId="0" fontId="8" fillId="0" borderId="36" xfId="0" applyFont="1" applyFill="1" applyBorder="1" applyAlignment="1" applyProtection="1">
      <alignment horizontal="left" vertical="center" wrapText="1" readingOrder="1"/>
      <protection locked="0"/>
    </xf>
    <xf numFmtId="0" fontId="8" fillId="0" borderId="42" xfId="0" applyFont="1" applyBorder="1" applyAlignment="1" applyProtection="1">
      <alignment horizontal="left" vertical="center" wrapText="1" readingOrder="1"/>
      <protection locked="0"/>
    </xf>
    <xf numFmtId="167" fontId="8" fillId="0" borderId="42" xfId="0" applyNumberFormat="1" applyFont="1" applyBorder="1" applyAlignment="1" applyProtection="1">
      <alignment horizontal="right" vertical="center" wrapText="1" readingOrder="1"/>
      <protection locked="0"/>
    </xf>
    <xf numFmtId="0" fontId="8" fillId="0" borderId="39" xfId="0" applyFont="1" applyBorder="1" applyAlignment="1" applyProtection="1">
      <alignment horizontal="left" vertical="center" wrapText="1" readingOrder="1"/>
      <protection locked="0"/>
    </xf>
    <xf numFmtId="0" fontId="8" fillId="0" borderId="22" xfId="0" applyFont="1" applyBorder="1" applyAlignment="1" applyProtection="1">
      <alignment horizontal="center" vertical="center" wrapText="1" readingOrder="1"/>
      <protection locked="0"/>
    </xf>
    <xf numFmtId="168" fontId="8" fillId="0" borderId="22" xfId="1" applyNumberFormat="1" applyFont="1" applyBorder="1" applyAlignment="1" applyProtection="1">
      <alignment horizontal="left" vertical="center" wrapText="1" readingOrder="1"/>
      <protection locked="0"/>
    </xf>
    <xf numFmtId="168" fontId="8" fillId="0" borderId="25" xfId="1" applyNumberFormat="1" applyFont="1" applyBorder="1" applyAlignment="1" applyProtection="1">
      <alignment horizontal="left" vertical="center" wrapText="1" readingOrder="1"/>
    </xf>
    <xf numFmtId="0" fontId="8" fillId="0" borderId="45" xfId="0" applyFont="1" applyBorder="1" applyAlignment="1" applyProtection="1">
      <alignment horizontal="left" vertical="center" wrapText="1" readingOrder="1"/>
      <protection locked="0"/>
    </xf>
    <xf numFmtId="167" fontId="8" fillId="0" borderId="45" xfId="0" applyNumberFormat="1" applyFont="1" applyBorder="1" applyAlignment="1" applyProtection="1">
      <alignment horizontal="right" vertical="center" wrapText="1" readingOrder="1"/>
      <protection locked="0"/>
    </xf>
    <xf numFmtId="0" fontId="8" fillId="0" borderId="31" xfId="0" applyFont="1" applyBorder="1" applyAlignment="1" applyProtection="1">
      <alignment horizontal="left" vertical="center" wrapText="1" readingOrder="1"/>
      <protection locked="0"/>
    </xf>
    <xf numFmtId="0" fontId="8" fillId="0" borderId="27" xfId="0" applyFont="1" applyBorder="1" applyAlignment="1" applyProtection="1">
      <alignment horizontal="center" vertical="center" wrapText="1" readingOrder="1"/>
      <protection locked="0"/>
    </xf>
    <xf numFmtId="168" fontId="8" fillId="0" borderId="27" xfId="1" applyNumberFormat="1" applyFont="1" applyBorder="1" applyAlignment="1" applyProtection="1">
      <alignment horizontal="left" vertical="center" wrapText="1" readingOrder="1"/>
      <protection locked="0"/>
    </xf>
    <xf numFmtId="168" fontId="8" fillId="0" borderId="30" xfId="1" applyNumberFormat="1" applyFont="1" applyBorder="1" applyAlignment="1" applyProtection="1">
      <alignment horizontal="left" vertical="center" wrapText="1" readingOrder="1"/>
    </xf>
    <xf numFmtId="0" fontId="8" fillId="0" borderId="48" xfId="0" applyFont="1" applyBorder="1" applyAlignment="1" applyProtection="1">
      <alignment horizontal="left" vertical="center" wrapText="1" readingOrder="1"/>
      <protection locked="0"/>
    </xf>
    <xf numFmtId="167" fontId="8" fillId="0" borderId="48" xfId="0" applyNumberFormat="1" applyFont="1" applyBorder="1" applyAlignment="1" applyProtection="1">
      <alignment horizontal="right" vertical="center" wrapText="1" readingOrder="1"/>
      <protection locked="0"/>
    </xf>
    <xf numFmtId="0" fontId="8" fillId="0" borderId="37" xfId="0" applyFont="1" applyBorder="1" applyAlignment="1" applyProtection="1">
      <alignment horizontal="left" vertical="center" wrapText="1" readingOrder="1"/>
      <protection locked="0"/>
    </xf>
    <xf numFmtId="0" fontId="8" fillId="0" borderId="33" xfId="0" applyFont="1" applyBorder="1" applyAlignment="1" applyProtection="1">
      <alignment horizontal="center" vertical="center" wrapText="1" readingOrder="1"/>
      <protection locked="0"/>
    </xf>
    <xf numFmtId="168" fontId="8" fillId="0" borderId="33" xfId="1" applyNumberFormat="1" applyFont="1" applyBorder="1" applyAlignment="1" applyProtection="1">
      <alignment horizontal="left" vertical="center" wrapText="1" readingOrder="1"/>
      <protection locked="0"/>
    </xf>
    <xf numFmtId="168" fontId="8" fillId="0" borderId="36" xfId="1" applyNumberFormat="1" applyFont="1" applyBorder="1" applyAlignment="1" applyProtection="1">
      <alignment horizontal="left" vertical="center" wrapText="1" readingOrder="1"/>
    </xf>
    <xf numFmtId="0" fontId="8" fillId="0" borderId="50" xfId="0" applyFont="1" applyBorder="1" applyAlignment="1" applyProtection="1">
      <alignment horizontal="left" vertical="center" wrapText="1" readingOrder="1"/>
      <protection locked="0"/>
    </xf>
    <xf numFmtId="0" fontId="8" fillId="0" borderId="51" xfId="0" applyFont="1" applyBorder="1" applyAlignment="1" applyProtection="1">
      <alignment horizontal="left" vertical="center" wrapText="1" readingOrder="1"/>
      <protection locked="0"/>
    </xf>
    <xf numFmtId="0" fontId="8" fillId="0" borderId="52" xfId="0" applyFont="1" applyBorder="1" applyAlignment="1" applyProtection="1">
      <alignment horizontal="left" vertical="center" wrapText="1" readingOrder="1"/>
      <protection locked="0"/>
    </xf>
    <xf numFmtId="0" fontId="8" fillId="0" borderId="53" xfId="0" applyFont="1" applyBorder="1" applyAlignment="1" applyProtection="1">
      <alignment horizontal="left" vertical="center" wrapText="1" readingOrder="1"/>
      <protection locked="0"/>
    </xf>
    <xf numFmtId="0" fontId="8" fillId="0" borderId="54" xfId="0" applyFont="1" applyBorder="1" applyAlignment="1" applyProtection="1">
      <alignment horizontal="left" vertical="center" wrapText="1" readingOrder="1"/>
      <protection locked="0"/>
    </xf>
    <xf numFmtId="0" fontId="8" fillId="0" borderId="55" xfId="0" applyFont="1" applyBorder="1" applyAlignment="1" applyProtection="1">
      <alignment horizontal="left" vertical="center" wrapText="1" readingOrder="1"/>
      <protection locked="0"/>
    </xf>
    <xf numFmtId="167" fontId="8" fillId="0" borderId="55" xfId="0" applyNumberFormat="1" applyFont="1" applyBorder="1" applyAlignment="1" applyProtection="1">
      <alignment horizontal="right" vertical="center" wrapText="1" readingOrder="1"/>
      <protection locked="0"/>
    </xf>
    <xf numFmtId="0" fontId="8" fillId="0" borderId="56" xfId="0" applyFont="1" applyBorder="1" applyAlignment="1" applyProtection="1">
      <alignment horizontal="left" vertical="center" wrapText="1" readingOrder="1"/>
      <protection locked="0"/>
    </xf>
    <xf numFmtId="0" fontId="8" fillId="0" borderId="57" xfId="0" applyFont="1" applyBorder="1" applyAlignment="1" applyProtection="1">
      <alignment horizontal="left" vertical="center" wrapText="1" readingOrder="1"/>
      <protection locked="0"/>
    </xf>
    <xf numFmtId="0" fontId="8" fillId="0" borderId="55" xfId="0" applyFont="1" applyBorder="1" applyAlignment="1" applyProtection="1">
      <alignment horizontal="center" vertical="center" wrapText="1" readingOrder="1"/>
      <protection locked="0"/>
    </xf>
    <xf numFmtId="168" fontId="8" fillId="0" borderId="55" xfId="1" applyNumberFormat="1" applyFont="1" applyBorder="1" applyAlignment="1" applyProtection="1">
      <alignment horizontal="left" vertical="center" wrapText="1" readingOrder="1"/>
      <protection locked="0"/>
    </xf>
    <xf numFmtId="168" fontId="8" fillId="0" borderId="56" xfId="1" applyNumberFormat="1" applyFont="1" applyBorder="1" applyAlignment="1" applyProtection="1">
      <alignment horizontal="left" vertical="center" wrapText="1" readingOrder="1"/>
    </xf>
    <xf numFmtId="0" fontId="8" fillId="0" borderId="42" xfId="0" applyFont="1" applyBorder="1" applyAlignment="1" applyProtection="1">
      <alignment horizontal="left" vertical="center" wrapText="1" readingOrder="1"/>
      <protection locked="0"/>
    </xf>
    <xf numFmtId="0" fontId="8" fillId="0" borderId="42" xfId="0" applyFont="1" applyBorder="1" applyAlignment="1" applyProtection="1">
      <alignment horizontal="center" vertical="center" wrapText="1" readingOrder="1"/>
      <protection locked="0"/>
    </xf>
    <xf numFmtId="168" fontId="8" fillId="0" borderId="42" xfId="1" applyNumberFormat="1" applyFont="1" applyBorder="1" applyAlignment="1" applyProtection="1">
      <alignment horizontal="left" vertical="center" wrapText="1" readingOrder="1"/>
      <protection locked="0"/>
    </xf>
    <xf numFmtId="168" fontId="8" fillId="0" borderId="43" xfId="1" applyNumberFormat="1" applyFont="1" applyBorder="1" applyAlignment="1" applyProtection="1">
      <alignment horizontal="left" vertical="center" wrapText="1" readingOrder="1"/>
    </xf>
    <xf numFmtId="0" fontId="8" fillId="0" borderId="45" xfId="0" applyFont="1" applyBorder="1" applyAlignment="1" applyProtection="1">
      <alignment horizontal="left" vertical="center" wrapText="1" readingOrder="1"/>
      <protection locked="0"/>
    </xf>
    <xf numFmtId="0" fontId="8" fillId="0" borderId="45" xfId="0" applyFont="1" applyBorder="1" applyAlignment="1" applyProtection="1">
      <alignment horizontal="center" vertical="center" wrapText="1" readingOrder="1"/>
      <protection locked="0"/>
    </xf>
    <xf numFmtId="168" fontId="8" fillId="0" borderId="45" xfId="1" applyNumberFormat="1" applyFont="1" applyBorder="1" applyAlignment="1" applyProtection="1">
      <alignment horizontal="left" vertical="center" wrapText="1" readingOrder="1"/>
      <protection locked="0"/>
    </xf>
    <xf numFmtId="168" fontId="8" fillId="0" borderId="46" xfId="1" applyNumberFormat="1" applyFont="1" applyBorder="1" applyAlignment="1" applyProtection="1">
      <alignment horizontal="left" vertical="center" wrapText="1" readingOrder="1"/>
    </xf>
    <xf numFmtId="0" fontId="8" fillId="0" borderId="45" xfId="0" applyFont="1" applyBorder="1" applyAlignment="1" applyProtection="1">
      <alignment horizontal="left" wrapText="1" readingOrder="1"/>
      <protection locked="0"/>
    </xf>
    <xf numFmtId="0" fontId="8" fillId="0" borderId="47" xfId="0" applyFont="1" applyBorder="1" applyAlignment="1" applyProtection="1">
      <alignment horizontal="center" vertical="center" wrapText="1" readingOrder="1"/>
      <protection locked="0"/>
    </xf>
    <xf numFmtId="0" fontId="8" fillId="0" borderId="48" xfId="0" applyFont="1" applyBorder="1" applyAlignment="1" applyProtection="1">
      <alignment horizontal="left" wrapText="1" readingOrder="1"/>
      <protection locked="0"/>
    </xf>
    <xf numFmtId="0" fontId="8" fillId="0" borderId="48" xfId="0" applyFont="1" applyBorder="1" applyAlignment="1" applyProtection="1">
      <alignment horizontal="center" vertical="center" wrapText="1" readingOrder="1"/>
      <protection locked="0"/>
    </xf>
    <xf numFmtId="168" fontId="8" fillId="0" borderId="48" xfId="1" applyNumberFormat="1" applyFont="1" applyBorder="1" applyAlignment="1" applyProtection="1">
      <alignment horizontal="left" vertical="center" wrapText="1" readingOrder="1"/>
      <protection locked="0"/>
    </xf>
    <xf numFmtId="168" fontId="8" fillId="0" borderId="49" xfId="1" applyNumberFormat="1" applyFont="1" applyBorder="1" applyAlignment="1" applyProtection="1">
      <alignment horizontal="left" vertical="center" wrapText="1" readingOrder="1"/>
    </xf>
    <xf numFmtId="0" fontId="8" fillId="0" borderId="58" xfId="0" applyFont="1" applyBorder="1" applyAlignment="1" applyProtection="1">
      <alignment horizontal="left" wrapText="1" readingOrder="1"/>
      <protection locked="0"/>
    </xf>
    <xf numFmtId="167" fontId="8" fillId="0" borderId="59" xfId="0" applyNumberFormat="1" applyFont="1" applyBorder="1" applyAlignment="1" applyProtection="1">
      <alignment horizontal="right" vertical="center" wrapText="1" readingOrder="1"/>
      <protection locked="0"/>
    </xf>
    <xf numFmtId="167" fontId="8" fillId="0" borderId="60" xfId="0" applyNumberFormat="1" applyFont="1" applyBorder="1" applyAlignment="1" applyProtection="1">
      <alignment horizontal="right" vertical="center" wrapText="1" readingOrder="1"/>
      <protection locked="0"/>
    </xf>
    <xf numFmtId="0" fontId="8" fillId="0" borderId="61" xfId="0" applyFont="1" applyBorder="1" applyAlignment="1" applyProtection="1">
      <alignment horizontal="left" vertical="center" wrapText="1" readingOrder="1"/>
      <protection locked="0"/>
    </xf>
    <xf numFmtId="0" fontId="8" fillId="0" borderId="62" xfId="0" applyFont="1" applyBorder="1" applyAlignment="1" applyProtection="1">
      <alignment horizontal="left" wrapText="1" readingOrder="1"/>
      <protection locked="0"/>
    </xf>
    <xf numFmtId="0" fontId="8" fillId="0" borderId="58" xfId="0" applyFont="1" applyBorder="1" applyAlignment="1" applyProtection="1">
      <alignment horizontal="left" vertical="center" wrapText="1" readingOrder="1"/>
      <protection locked="0"/>
    </xf>
    <xf numFmtId="0" fontId="8" fillId="0" borderId="58" xfId="0" applyFont="1" applyBorder="1" applyAlignment="1" applyProtection="1">
      <alignment horizontal="center" vertical="center" wrapText="1" readingOrder="1"/>
      <protection locked="0"/>
    </xf>
    <xf numFmtId="168" fontId="8" fillId="0" borderId="58" xfId="1" applyNumberFormat="1" applyFont="1" applyBorder="1" applyAlignment="1" applyProtection="1">
      <alignment horizontal="left" vertical="center" wrapText="1" readingOrder="1"/>
      <protection locked="0"/>
    </xf>
    <xf numFmtId="168" fontId="8" fillId="0" borderId="58" xfId="1" applyNumberFormat="1" applyFont="1" applyBorder="1" applyAlignment="1" applyProtection="1">
      <alignment horizontal="left" vertical="center" wrapText="1" readingOrder="1"/>
    </xf>
    <xf numFmtId="0" fontId="8" fillId="0" borderId="63" xfId="0" applyFont="1" applyBorder="1" applyAlignment="1" applyProtection="1">
      <alignment horizontal="left" wrapText="1" readingOrder="1"/>
      <protection locked="0"/>
    </xf>
    <xf numFmtId="167" fontId="8" fillId="0" borderId="64" xfId="0" applyNumberFormat="1" applyFont="1" applyBorder="1" applyAlignment="1" applyProtection="1">
      <alignment horizontal="right" vertical="center" wrapText="1" readingOrder="1"/>
      <protection locked="0"/>
    </xf>
    <xf numFmtId="167" fontId="8" fillId="0" borderId="65" xfId="0" applyNumberFormat="1" applyFont="1" applyBorder="1" applyAlignment="1" applyProtection="1">
      <alignment horizontal="right" vertical="center" wrapText="1" readingOrder="1"/>
      <protection locked="0"/>
    </xf>
    <xf numFmtId="0" fontId="8" fillId="0" borderId="66" xfId="0" applyFont="1" applyBorder="1" applyAlignment="1" applyProtection="1">
      <alignment horizontal="left" vertical="center" wrapText="1" readingOrder="1"/>
      <protection locked="0"/>
    </xf>
    <xf numFmtId="0" fontId="8" fillId="0" borderId="67" xfId="0" applyFont="1" applyBorder="1" applyAlignment="1" applyProtection="1">
      <alignment horizontal="left" wrapText="1" readingOrder="1"/>
      <protection locked="0"/>
    </xf>
    <xf numFmtId="0" fontId="8" fillId="0" borderId="63" xfId="0" applyFont="1" applyBorder="1" applyAlignment="1" applyProtection="1">
      <alignment horizontal="left" vertical="center" wrapText="1" readingOrder="1"/>
      <protection locked="0"/>
    </xf>
    <xf numFmtId="0" fontId="8" fillId="0" borderId="63" xfId="0" applyFont="1" applyBorder="1" applyAlignment="1" applyProtection="1">
      <alignment horizontal="center" vertical="center" wrapText="1" readingOrder="1"/>
      <protection locked="0"/>
    </xf>
    <xf numFmtId="168" fontId="8" fillId="0" borderId="63" xfId="1" applyNumberFormat="1" applyFont="1" applyBorder="1" applyAlignment="1" applyProtection="1">
      <alignment horizontal="left" vertical="center" wrapText="1" readingOrder="1"/>
      <protection locked="0"/>
    </xf>
    <xf numFmtId="168" fontId="8" fillId="0" borderId="63" xfId="1" applyNumberFormat="1" applyFont="1" applyBorder="1" applyAlignment="1" applyProtection="1">
      <alignment horizontal="left" vertical="center" wrapText="1" readingOrder="1"/>
    </xf>
    <xf numFmtId="0" fontId="0" fillId="0" borderId="0" xfId="0" applyAlignment="1" applyProtection="1">
      <alignment horizontal="right" vertical="center"/>
      <protection locked="0"/>
    </xf>
    <xf numFmtId="0" fontId="0" fillId="0" borderId="0" xfId="0" applyAlignment="1" applyProtection="1">
      <alignment horizontal="right"/>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7" fillId="4" borderId="70" xfId="0" applyFont="1" applyFill="1" applyBorder="1" applyAlignment="1" applyProtection="1">
      <alignment horizontal="center" vertical="center" wrapText="1" readingOrder="1"/>
      <protection locked="0"/>
    </xf>
    <xf numFmtId="0" fontId="7" fillId="4" borderId="69" xfId="0" applyFont="1" applyFill="1" applyBorder="1" applyAlignment="1" applyProtection="1">
      <alignment horizontal="center" vertical="center" wrapText="1" readingOrder="1"/>
      <protection locked="0"/>
    </xf>
    <xf numFmtId="0" fontId="0" fillId="0" borderId="0" xfId="0"/>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4" fillId="2" borderId="3"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3" fontId="2" fillId="0" borderId="2" xfId="0" applyNumberFormat="1" applyFont="1" applyBorder="1" applyAlignment="1" applyProtection="1">
      <alignment vertical="center"/>
    </xf>
    <xf numFmtId="0" fontId="8" fillId="0" borderId="45" xfId="0" applyFont="1" applyBorder="1" applyAlignment="1" applyProtection="1">
      <alignment horizontal="center" vertical="center" wrapText="1" readingOrder="1"/>
      <protection locked="0"/>
    </xf>
    <xf numFmtId="0" fontId="8" fillId="0" borderId="74" xfId="0" applyFont="1" applyBorder="1" applyAlignment="1" applyProtection="1">
      <alignment horizontal="left" vertical="center" wrapText="1" readingOrder="1"/>
      <protection locked="0"/>
    </xf>
    <xf numFmtId="0" fontId="8" fillId="0" borderId="75" xfId="0" applyFont="1" applyBorder="1" applyAlignment="1" applyProtection="1">
      <alignment horizontal="left" vertical="center" wrapText="1" readingOrder="1"/>
      <protection locked="0"/>
    </xf>
    <xf numFmtId="0" fontId="8" fillId="0" borderId="76" xfId="0" applyFont="1" applyBorder="1" applyAlignment="1" applyProtection="1">
      <alignment horizontal="left" vertical="center" wrapText="1" readingOrder="1"/>
      <protection locked="0"/>
    </xf>
    <xf numFmtId="0" fontId="8" fillId="0" borderId="41" xfId="0" applyFont="1" applyBorder="1" applyAlignment="1" applyProtection="1">
      <alignment horizontal="left" wrapText="1" readingOrder="1"/>
      <protection locked="0"/>
    </xf>
    <xf numFmtId="0" fontId="8" fillId="0" borderId="47" xfId="0" applyFont="1" applyBorder="1" applyAlignment="1" applyProtection="1">
      <alignment horizontal="left" wrapText="1" readingOrder="1"/>
      <protection locked="0"/>
    </xf>
    <xf numFmtId="0" fontId="8" fillId="0" borderId="41" xfId="0" applyFont="1" applyBorder="1" applyAlignment="1" applyProtection="1">
      <alignment horizontal="left" vertical="center" wrapText="1" readingOrder="1"/>
      <protection locked="0"/>
    </xf>
    <xf numFmtId="0" fontId="8" fillId="0" borderId="44" xfId="0" applyFont="1" applyBorder="1" applyAlignment="1" applyProtection="1">
      <alignment horizontal="left" vertical="center" wrapText="1" readingOrder="1"/>
      <protection locked="0"/>
    </xf>
    <xf numFmtId="0" fontId="8" fillId="0" borderId="44" xfId="0" applyFont="1" applyBorder="1" applyAlignment="1" applyProtection="1">
      <alignment horizontal="left" wrapText="1" readingOrder="1"/>
      <protection locked="0"/>
    </xf>
    <xf numFmtId="3" fontId="8" fillId="0" borderId="45" xfId="0" applyNumberFormat="1" applyFont="1" applyBorder="1" applyAlignment="1" applyProtection="1">
      <alignment horizontal="center" vertical="center" wrapText="1" readingOrder="1"/>
      <protection locked="0"/>
    </xf>
    <xf numFmtId="0" fontId="8" fillId="0" borderId="45" xfId="0" applyFont="1" applyBorder="1" applyAlignment="1" applyProtection="1">
      <alignment vertical="center" wrapText="1" readingOrder="1"/>
      <protection locked="0"/>
    </xf>
    <xf numFmtId="0" fontId="8" fillId="0" borderId="48" xfId="0" applyFont="1" applyBorder="1" applyAlignment="1" applyProtection="1">
      <alignment wrapText="1" readingOrder="1"/>
      <protection locked="0"/>
    </xf>
    <xf numFmtId="0" fontId="8" fillId="0" borderId="49" xfId="0" applyFont="1" applyBorder="1" applyAlignment="1" applyProtection="1">
      <alignment wrapText="1" readingOrder="1"/>
      <protection locked="0"/>
    </xf>
    <xf numFmtId="0" fontId="7" fillId="4" borderId="71" xfId="0" applyFont="1" applyFill="1" applyBorder="1" applyAlignment="1" applyProtection="1">
      <alignment horizontal="center" vertical="center" wrapText="1" readingOrder="1"/>
      <protection locked="0"/>
    </xf>
    <xf numFmtId="0" fontId="8" fillId="0" borderId="42" xfId="0" applyFont="1" applyBorder="1" applyAlignment="1" applyProtection="1">
      <alignment horizontal="center" vertical="center" wrapText="1" readingOrder="1"/>
      <protection locked="0"/>
    </xf>
    <xf numFmtId="0" fontId="8" fillId="0" borderId="86" xfId="0" applyFont="1" applyBorder="1" applyAlignment="1" applyProtection="1">
      <alignment horizontal="center" vertical="center" wrapText="1" readingOrder="1"/>
      <protection locked="0"/>
    </xf>
    <xf numFmtId="0" fontId="8" fillId="0" borderId="87" xfId="0" applyFont="1" applyBorder="1" applyAlignment="1" applyProtection="1">
      <alignment horizontal="center" vertical="center" wrapText="1" readingOrder="1"/>
      <protection locked="0"/>
    </xf>
    <xf numFmtId="3" fontId="8" fillId="0" borderId="87" xfId="0" applyNumberFormat="1" applyFont="1" applyBorder="1" applyAlignment="1" applyProtection="1">
      <alignment horizontal="center" vertical="center" wrapText="1" readingOrder="1"/>
      <protection locked="0"/>
    </xf>
    <xf numFmtId="3" fontId="8" fillId="0" borderId="93" xfId="0" applyNumberFormat="1" applyFont="1" applyBorder="1" applyAlignment="1" applyProtection="1">
      <alignment horizontal="center" vertical="center" wrapText="1" readingOrder="1"/>
      <protection locked="0"/>
    </xf>
    <xf numFmtId="0" fontId="9" fillId="0" borderId="44" xfId="0" applyFont="1" applyBorder="1" applyAlignment="1">
      <alignment horizontal="left" vertical="center" wrapText="1" indent="2"/>
    </xf>
    <xf numFmtId="0" fontId="9" fillId="0" borderId="45" xfId="0" applyFont="1" applyBorder="1" applyAlignment="1">
      <alignment horizontal="left" vertical="center" wrapText="1"/>
    </xf>
    <xf numFmtId="0" fontId="9" fillId="0" borderId="48" xfId="0" applyFont="1" applyBorder="1" applyAlignment="1">
      <alignment horizontal="left" vertical="center" wrapText="1"/>
    </xf>
    <xf numFmtId="0" fontId="8" fillId="0" borderId="46" xfId="0" applyFont="1" applyBorder="1" applyAlignment="1" applyProtection="1">
      <alignment vertical="center" wrapText="1" readingOrder="1"/>
      <protection locked="0"/>
    </xf>
    <xf numFmtId="0" fontId="8" fillId="0" borderId="47" xfId="0" applyFont="1" applyBorder="1" applyAlignment="1" applyProtection="1">
      <alignment horizontal="left" vertical="center" wrapText="1" readingOrder="1"/>
      <protection locked="0"/>
    </xf>
    <xf numFmtId="0" fontId="8" fillId="0" borderId="48" xfId="0" applyFont="1" applyBorder="1" applyAlignment="1" applyProtection="1">
      <alignment vertical="center" wrapText="1" readingOrder="1"/>
      <protection locked="0"/>
    </xf>
    <xf numFmtId="0" fontId="8" fillId="0" borderId="49" xfId="0" applyFont="1" applyBorder="1" applyAlignment="1" applyProtection="1">
      <alignment vertical="center" wrapText="1" readingOrder="1"/>
      <protection locked="0"/>
    </xf>
    <xf numFmtId="0" fontId="9" fillId="0" borderId="76" xfId="0" applyFont="1" applyBorder="1" applyAlignment="1">
      <alignment horizontal="left" vertical="center" wrapText="1"/>
    </xf>
    <xf numFmtId="167" fontId="8" fillId="0" borderId="42" xfId="0" applyNumberFormat="1" applyFont="1" applyBorder="1" applyAlignment="1" applyProtection="1">
      <alignment horizontal="center" vertical="center" wrapText="1" readingOrder="1"/>
      <protection locked="0"/>
    </xf>
    <xf numFmtId="167" fontId="8" fillId="0" borderId="48" xfId="0" applyNumberFormat="1" applyFont="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center" vertical="center" wrapText="1" readingOrder="1"/>
      <protection locked="0"/>
    </xf>
    <xf numFmtId="167" fontId="9" fillId="0" borderId="45" xfId="0" applyNumberFormat="1" applyFont="1" applyBorder="1" applyAlignment="1">
      <alignment horizontal="center" vertical="center" wrapText="1"/>
    </xf>
    <xf numFmtId="167" fontId="9" fillId="0" borderId="48" xfId="0" applyNumberFormat="1" applyFont="1" applyBorder="1" applyAlignment="1">
      <alignment horizontal="center" vertical="center" wrapText="1"/>
    </xf>
    <xf numFmtId="0" fontId="8" fillId="0" borderId="42" xfId="0" applyFont="1" applyBorder="1" applyAlignment="1" applyProtection="1">
      <alignment wrapText="1" readingOrder="1"/>
      <protection locked="0"/>
    </xf>
    <xf numFmtId="0" fontId="8" fillId="0" borderId="43" xfId="0" applyFont="1" applyBorder="1" applyAlignment="1" applyProtection="1">
      <alignment wrapText="1" readingOrder="1"/>
      <protection locked="0"/>
    </xf>
    <xf numFmtId="0" fontId="8" fillId="0" borderId="95" xfId="0" applyFont="1" applyBorder="1" applyAlignment="1" applyProtection="1">
      <alignment horizontal="center" vertical="center" wrapText="1" readingOrder="1"/>
      <protection locked="0"/>
    </xf>
    <xf numFmtId="0" fontId="8" fillId="0" borderId="45" xfId="0" applyFont="1" applyBorder="1" applyAlignment="1" applyProtection="1">
      <alignment vertical="center" wrapText="1" readingOrder="1"/>
      <protection locked="0"/>
    </xf>
    <xf numFmtId="0" fontId="8" fillId="0" borderId="88" xfId="0" applyFont="1" applyBorder="1" applyAlignment="1" applyProtection="1">
      <alignment wrapText="1" readingOrder="1"/>
      <protection locked="0"/>
    </xf>
    <xf numFmtId="0" fontId="9" fillId="0" borderId="71" xfId="0" applyFont="1" applyBorder="1" applyAlignment="1">
      <alignment horizontal="left" vertical="center" wrapText="1"/>
    </xf>
    <xf numFmtId="167" fontId="9" fillId="0" borderId="71" xfId="0" applyNumberFormat="1" applyFont="1" applyBorder="1" applyAlignment="1">
      <alignment horizontal="center" vertical="center" wrapText="1"/>
    </xf>
    <xf numFmtId="0" fontId="9" fillId="0" borderId="89" xfId="0" applyFont="1" applyBorder="1" applyAlignment="1">
      <alignment horizontal="left" vertical="center" wrapText="1"/>
    </xf>
    <xf numFmtId="0" fontId="9" fillId="0" borderId="42" xfId="0" applyFont="1" applyBorder="1" applyAlignment="1">
      <alignment horizontal="left" vertical="center" wrapText="1"/>
    </xf>
    <xf numFmtId="167" fontId="9" fillId="0" borderId="42" xfId="0" applyNumberFormat="1" applyFont="1" applyBorder="1" applyAlignment="1">
      <alignment horizontal="center" vertical="center" wrapText="1"/>
    </xf>
    <xf numFmtId="0" fontId="9" fillId="0" borderId="4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6" xfId="0" applyFont="1" applyBorder="1" applyAlignment="1">
      <alignment horizontal="center" vertical="center" wrapText="1"/>
    </xf>
    <xf numFmtId="0" fontId="8" fillId="0" borderId="98" xfId="0" applyFont="1" applyBorder="1" applyAlignment="1" applyProtection="1">
      <alignment vertical="center" wrapText="1" readingOrder="1"/>
      <protection locked="0"/>
    </xf>
    <xf numFmtId="0" fontId="8" fillId="0" borderId="98" xfId="0" applyFont="1" applyBorder="1" applyAlignment="1" applyProtection="1">
      <alignment horizontal="left" vertical="center" wrapText="1" readingOrder="1"/>
      <protection locked="0"/>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167" fontId="9" fillId="0" borderId="95" xfId="0" applyNumberFormat="1" applyFont="1" applyBorder="1" applyAlignment="1">
      <alignment horizontal="center" vertical="center" wrapText="1"/>
    </xf>
    <xf numFmtId="0" fontId="9" fillId="0" borderId="96" xfId="0" applyFont="1" applyBorder="1" applyAlignment="1">
      <alignment horizontal="center" vertical="center" wrapText="1"/>
    </xf>
    <xf numFmtId="0" fontId="8" fillId="0" borderId="97" xfId="0" applyFont="1" applyBorder="1" applyAlignment="1" applyProtection="1">
      <alignment horizontal="center" vertical="center" wrapText="1" readingOrder="1"/>
      <protection locked="0"/>
    </xf>
    <xf numFmtId="0" fontId="8" fillId="0" borderId="95" xfId="0" applyFont="1" applyBorder="1" applyAlignment="1" applyProtection="1">
      <alignment vertical="center" wrapText="1" readingOrder="1"/>
      <protection locked="0"/>
    </xf>
    <xf numFmtId="0" fontId="8" fillId="0" borderId="96" xfId="0" applyFont="1" applyBorder="1" applyAlignment="1" applyProtection="1">
      <alignment horizontal="center" vertical="center" wrapText="1" readingOrder="1"/>
      <protection locked="0"/>
    </xf>
    <xf numFmtId="0" fontId="8" fillId="0" borderId="42" xfId="0" applyFont="1" applyBorder="1" applyAlignment="1" applyProtection="1">
      <alignment vertical="center" wrapText="1" readingOrder="1"/>
      <protection locked="0"/>
    </xf>
    <xf numFmtId="0" fontId="8" fillId="0" borderId="48" xfId="0" applyFont="1" applyBorder="1" applyAlignment="1" applyProtection="1">
      <alignment vertical="center" wrapText="1" readingOrder="1"/>
      <protection locked="0"/>
    </xf>
    <xf numFmtId="0" fontId="8" fillId="0" borderId="48" xfId="0" applyFont="1" applyBorder="1" applyAlignment="1" applyProtection="1">
      <alignment horizontal="center" vertical="center" wrapText="1" readingOrder="1"/>
      <protection locked="0"/>
    </xf>
    <xf numFmtId="0" fontId="8" fillId="0" borderId="99" xfId="0" applyFont="1" applyBorder="1" applyAlignment="1" applyProtection="1">
      <alignment wrapText="1" readingOrder="1"/>
      <protection locked="0"/>
    </xf>
    <xf numFmtId="0" fontId="8" fillId="0" borderId="41" xfId="0" applyFont="1" applyBorder="1" applyAlignment="1" applyProtection="1">
      <alignment horizontal="left" vertical="center" wrapText="1" readingOrder="1"/>
      <protection locked="0"/>
    </xf>
    <xf numFmtId="0" fontId="8" fillId="0" borderId="44" xfId="0" applyFont="1" applyBorder="1" applyAlignment="1" applyProtection="1">
      <alignment horizontal="left" vertical="center" wrapText="1" readingOrder="1"/>
      <protection locked="0"/>
    </xf>
    <xf numFmtId="0" fontId="8" fillId="0" borderId="47" xfId="0" applyFont="1" applyBorder="1" applyAlignment="1" applyProtection="1">
      <alignment horizontal="left" vertical="center" wrapText="1" readingOrder="1"/>
      <protection locked="0"/>
    </xf>
    <xf numFmtId="0" fontId="8" fillId="0" borderId="43" xfId="0" applyFont="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8" fillId="0" borderId="49" xfId="0" applyFont="1" applyBorder="1" applyAlignment="1" applyProtection="1">
      <alignment horizontal="left" vertical="center" wrapText="1" readingOrder="1"/>
      <protection locked="0"/>
    </xf>
    <xf numFmtId="0" fontId="8" fillId="0" borderId="42" xfId="0" applyFont="1" applyBorder="1" applyAlignment="1" applyProtection="1">
      <alignment horizontal="left" vertical="center" wrapText="1" readingOrder="1"/>
      <protection locked="0"/>
    </xf>
    <xf numFmtId="0" fontId="8" fillId="0" borderId="45" xfId="0" applyFont="1" applyBorder="1" applyAlignment="1" applyProtection="1">
      <alignment horizontal="left" vertical="center" wrapText="1" readingOrder="1"/>
      <protection locked="0"/>
    </xf>
    <xf numFmtId="0" fontId="8" fillId="0" borderId="22" xfId="0" applyFont="1" applyFill="1" applyBorder="1" applyAlignment="1" applyProtection="1">
      <alignment horizontal="left" vertical="center" wrapText="1" readingOrder="1"/>
      <protection locked="0"/>
    </xf>
    <xf numFmtId="0" fontId="8" fillId="0" borderId="33" xfId="0" applyFont="1" applyFill="1" applyBorder="1" applyAlignment="1" applyProtection="1">
      <alignment horizontal="left" vertical="center" wrapText="1" readingOrder="1"/>
      <protection locked="0"/>
    </xf>
    <xf numFmtId="0" fontId="8" fillId="0" borderId="22" xfId="0" applyFont="1" applyFill="1" applyBorder="1" applyAlignment="1" applyProtection="1">
      <alignment horizontal="center" vertical="center" wrapText="1" readingOrder="1"/>
      <protection locked="0"/>
    </xf>
    <xf numFmtId="0" fontId="8" fillId="0" borderId="33" xfId="0" applyFont="1" applyFill="1" applyBorder="1" applyAlignment="1" applyProtection="1">
      <alignment horizontal="center" vertical="center" wrapText="1" readingOrder="1"/>
      <protection locked="0"/>
    </xf>
    <xf numFmtId="0" fontId="8" fillId="0" borderId="33" xfId="0" applyFont="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center" vertical="center" wrapText="1" readingOrder="1"/>
      <protection locked="0"/>
    </xf>
    <xf numFmtId="0" fontId="8" fillId="0" borderId="4" xfId="0" applyFont="1" applyBorder="1" applyAlignment="1" applyProtection="1">
      <alignment horizontal="center" vertical="center" wrapText="1" readingOrder="1"/>
      <protection locked="0"/>
    </xf>
    <xf numFmtId="0" fontId="8" fillId="0" borderId="45" xfId="0" applyFont="1" applyBorder="1" applyAlignment="1" applyProtection="1">
      <alignment vertical="center" wrapText="1" readingOrder="1"/>
      <protection locked="0"/>
    </xf>
    <xf numFmtId="0" fontId="8" fillId="0" borderId="48" xfId="0" applyFont="1" applyBorder="1" applyAlignment="1" applyProtection="1">
      <alignment vertical="center" wrapText="1" readingOrder="1"/>
      <protection locked="0"/>
    </xf>
    <xf numFmtId="0" fontId="8" fillId="0" borderId="45" xfId="0" applyFont="1" applyBorder="1" applyAlignment="1" applyProtection="1">
      <alignment horizontal="center" vertical="center" wrapText="1" readingOrder="1"/>
      <protection locked="0"/>
    </xf>
    <xf numFmtId="0" fontId="8" fillId="0" borderId="48" xfId="0" applyFont="1" applyBorder="1" applyAlignment="1" applyProtection="1">
      <alignment horizontal="center" vertical="center" wrapText="1" readingOrder="1"/>
      <protection locked="0"/>
    </xf>
    <xf numFmtId="0" fontId="8" fillId="0" borderId="42" xfId="0" applyFont="1" applyBorder="1" applyAlignment="1" applyProtection="1">
      <alignment vertical="center" wrapText="1" readingOrder="1"/>
      <protection locked="0"/>
    </xf>
    <xf numFmtId="0" fontId="8" fillId="0" borderId="42" xfId="0" applyFont="1" applyBorder="1" applyAlignment="1" applyProtection="1">
      <alignment horizontal="center" vertical="center" wrapText="1" readingOrder="1"/>
      <protection locked="0"/>
    </xf>
    <xf numFmtId="0" fontId="8" fillId="0" borderId="46" xfId="0" applyFont="1" applyBorder="1" applyAlignment="1" applyProtection="1">
      <alignment horizontal="center" vertical="center" wrapText="1" readingOrder="1"/>
      <protection locked="0"/>
    </xf>
    <xf numFmtId="3" fontId="0" fillId="0" borderId="0" xfId="0" applyNumberFormat="1" applyProtection="1">
      <protection locked="0"/>
    </xf>
    <xf numFmtId="0" fontId="0" fillId="0" borderId="45" xfId="0" applyBorder="1" applyProtection="1">
      <protection locked="0"/>
    </xf>
    <xf numFmtId="0" fontId="8" fillId="0" borderId="71" xfId="0" applyFont="1" applyBorder="1" applyAlignment="1" applyProtection="1">
      <alignment horizontal="center" vertical="center" wrapText="1" readingOrder="1"/>
      <protection locked="0"/>
    </xf>
    <xf numFmtId="0" fontId="8" fillId="0" borderId="71" xfId="0" applyFont="1" applyBorder="1" applyAlignment="1" applyProtection="1">
      <alignment wrapText="1" readingOrder="1"/>
      <protection locked="0"/>
    </xf>
    <xf numFmtId="0" fontId="8" fillId="0" borderId="71" xfId="0" applyFont="1" applyBorder="1" applyAlignment="1" applyProtection="1">
      <alignment horizontal="left" wrapText="1" readingOrder="1"/>
      <protection locked="0"/>
    </xf>
    <xf numFmtId="0" fontId="8" fillId="0" borderId="45" xfId="0" applyFont="1" applyBorder="1" applyAlignment="1" applyProtection="1">
      <alignment wrapText="1" readingOrder="1"/>
      <protection locked="0"/>
    </xf>
    <xf numFmtId="0" fontId="0" fillId="0" borderId="0" xfId="0" applyBorder="1" applyProtection="1">
      <protection locked="0"/>
    </xf>
    <xf numFmtId="0" fontId="8" fillId="0" borderId="45" xfId="0" applyFont="1" applyBorder="1" applyAlignment="1" applyProtection="1">
      <alignment horizontal="center" wrapText="1" readingOrder="1"/>
      <protection locked="0"/>
    </xf>
    <xf numFmtId="0" fontId="8" fillId="0" borderId="102" xfId="0" applyFont="1" applyBorder="1" applyAlignment="1" applyProtection="1">
      <alignment horizontal="left" wrapText="1" readingOrder="1"/>
      <protection locked="0"/>
    </xf>
    <xf numFmtId="0" fontId="8" fillId="0" borderId="0" xfId="0" applyFont="1" applyBorder="1" applyAlignment="1" applyProtection="1">
      <alignment horizontal="left" wrapText="1" readingOrder="1"/>
      <protection locked="0"/>
    </xf>
    <xf numFmtId="167" fontId="8" fillId="0" borderId="0" xfId="0" applyNumberFormat="1" applyFont="1" applyBorder="1" applyAlignment="1" applyProtection="1">
      <alignment horizontal="right" vertical="center" wrapText="1" readingOrder="1"/>
      <protection locked="0"/>
    </xf>
    <xf numFmtId="0" fontId="8" fillId="0" borderId="0" xfId="0" applyFont="1" applyBorder="1" applyAlignment="1" applyProtection="1">
      <alignment horizontal="left" vertical="center" wrapText="1" readingOrder="1"/>
      <protection locked="0"/>
    </xf>
    <xf numFmtId="0" fontId="8" fillId="0" borderId="0" xfId="0" applyFont="1" applyBorder="1" applyAlignment="1" applyProtection="1">
      <alignment horizontal="center" vertical="center" wrapText="1" readingOrder="1"/>
      <protection locked="0"/>
    </xf>
    <xf numFmtId="168" fontId="8" fillId="0" borderId="0" xfId="1" applyNumberFormat="1" applyFont="1" applyBorder="1" applyAlignment="1" applyProtection="1">
      <alignment horizontal="left" vertical="center" wrapText="1" readingOrder="1"/>
      <protection locked="0"/>
    </xf>
    <xf numFmtId="168" fontId="8" fillId="0" borderId="0" xfId="1" applyNumberFormat="1" applyFont="1" applyBorder="1" applyAlignment="1" applyProtection="1">
      <alignment horizontal="left" vertical="center" wrapText="1" readingOrder="1"/>
    </xf>
    <xf numFmtId="0" fontId="8" fillId="0" borderId="42" xfId="0" applyFont="1" applyBorder="1" applyAlignment="1" applyProtection="1">
      <alignment horizontal="left" wrapText="1" readingOrder="1"/>
      <protection locked="0"/>
    </xf>
    <xf numFmtId="0" fontId="7" fillId="4" borderId="48" xfId="0" applyFont="1" applyFill="1" applyBorder="1" applyAlignment="1" applyProtection="1">
      <alignment horizontal="center" vertical="center" wrapText="1" readingOrder="1"/>
      <protection locked="0"/>
    </xf>
    <xf numFmtId="168" fontId="8" fillId="0" borderId="46" xfId="1" applyNumberFormat="1" applyFont="1" applyBorder="1" applyAlignment="1" applyProtection="1">
      <alignment horizontal="left" vertical="center" wrapText="1" readingOrder="1"/>
      <protection locked="0"/>
    </xf>
    <xf numFmtId="0" fontId="8" fillId="0" borderId="95" xfId="0" applyFont="1" applyBorder="1" applyAlignment="1" applyProtection="1">
      <alignment wrapText="1" readingOrder="1"/>
      <protection locked="0"/>
    </xf>
    <xf numFmtId="0" fontId="8" fillId="0" borderId="104" xfId="0" applyFont="1" applyBorder="1" applyAlignment="1" applyProtection="1">
      <alignment horizontal="left" wrapText="1" readingOrder="1"/>
      <protection locked="0"/>
    </xf>
    <xf numFmtId="0" fontId="8" fillId="0" borderId="84" xfId="0" applyFont="1" applyBorder="1" applyAlignment="1" applyProtection="1">
      <alignment horizontal="left" vertical="center" wrapText="1" readingOrder="1"/>
      <protection locked="0"/>
    </xf>
    <xf numFmtId="0" fontId="0" fillId="0" borderId="71" xfId="0" applyBorder="1" applyProtection="1">
      <protection locked="0"/>
    </xf>
    <xf numFmtId="168" fontId="8" fillId="0" borderId="71" xfId="1" applyNumberFormat="1" applyFont="1" applyBorder="1" applyAlignment="1" applyProtection="1">
      <alignment horizontal="left" vertical="center" wrapText="1" readingOrder="1"/>
      <protection locked="0"/>
    </xf>
    <xf numFmtId="168" fontId="8" fillId="0" borderId="85" xfId="1" applyNumberFormat="1" applyFont="1" applyBorder="1" applyAlignment="1" applyProtection="1">
      <alignment horizontal="left" vertical="center" wrapText="1" readingOrder="1"/>
      <protection locked="0"/>
    </xf>
    <xf numFmtId="0" fontId="8" fillId="0" borderId="103" xfId="0" applyFont="1" applyBorder="1" applyAlignment="1" applyProtection="1">
      <alignment horizontal="center" vertical="center" wrapText="1" readingOrder="1"/>
      <protection locked="0"/>
    </xf>
    <xf numFmtId="168" fontId="8" fillId="0" borderId="103" xfId="1" applyNumberFormat="1" applyFont="1" applyBorder="1" applyAlignment="1" applyProtection="1">
      <alignment horizontal="left" vertical="center" wrapText="1" readingOrder="1"/>
      <protection locked="0"/>
    </xf>
    <xf numFmtId="167" fontId="8" fillId="0" borderId="45" xfId="0" applyNumberFormat="1" applyFont="1" applyBorder="1" applyAlignment="1" applyProtection="1">
      <alignment vertical="center" wrapText="1" readingOrder="1"/>
      <protection locked="0"/>
    </xf>
    <xf numFmtId="167" fontId="8" fillId="0" borderId="45" xfId="0" applyNumberFormat="1" applyFont="1" applyBorder="1" applyAlignment="1" applyProtection="1">
      <alignment horizontal="left" vertical="center" wrapText="1" readingOrder="1"/>
      <protection locked="0"/>
    </xf>
    <xf numFmtId="167" fontId="8" fillId="0" borderId="42" xfId="0" applyNumberFormat="1" applyFont="1" applyBorder="1" applyAlignment="1" applyProtection="1">
      <alignment vertical="center" wrapText="1" readingOrder="1"/>
      <protection locked="0"/>
    </xf>
    <xf numFmtId="0" fontId="9" fillId="0" borderId="42" xfId="0" applyFont="1" applyBorder="1"/>
    <xf numFmtId="0" fontId="8" fillId="0" borderId="48" xfId="0" applyFont="1" applyBorder="1" applyAlignment="1" applyProtection="1">
      <alignment horizontal="left" vertical="center" wrapText="1" readingOrder="1"/>
      <protection locked="0"/>
    </xf>
    <xf numFmtId="167" fontId="8" fillId="0" borderId="48" xfId="0" applyNumberFormat="1" applyFont="1" applyBorder="1" applyAlignment="1" applyProtection="1">
      <alignment horizontal="left" vertical="center" wrapText="1" readingOrder="1"/>
      <protection locked="0"/>
    </xf>
    <xf numFmtId="0" fontId="8" fillId="0" borderId="48" xfId="0" applyFont="1" applyBorder="1" applyAlignment="1" applyProtection="1">
      <alignment horizontal="center" wrapText="1" readingOrder="1"/>
      <protection locked="0"/>
    </xf>
    <xf numFmtId="167" fontId="8" fillId="0" borderId="42" xfId="0" applyNumberFormat="1" applyFont="1" applyBorder="1" applyAlignment="1" applyProtection="1">
      <alignment horizontal="left" vertical="center" wrapText="1" readingOrder="1"/>
      <protection locked="0"/>
    </xf>
    <xf numFmtId="0" fontId="8" fillId="0" borderId="42" xfId="0" applyFont="1" applyBorder="1" applyAlignment="1" applyProtection="1">
      <alignment horizontal="center" wrapText="1" readingOrder="1"/>
      <protection locked="0"/>
    </xf>
    <xf numFmtId="0" fontId="0" fillId="0" borderId="0" xfId="0" applyFill="1" applyProtection="1">
      <protection locked="0"/>
    </xf>
    <xf numFmtId="0" fontId="8" fillId="0" borderId="73" xfId="0" applyFont="1" applyBorder="1" applyAlignment="1" applyProtection="1">
      <alignment horizontal="left" vertical="center" wrapText="1" readingOrder="1"/>
      <protection locked="0"/>
    </xf>
    <xf numFmtId="168" fontId="8" fillId="0" borderId="16" xfId="1" applyNumberFormat="1" applyFont="1" applyBorder="1" applyAlignment="1" applyProtection="1">
      <alignment horizontal="left" vertical="center" wrapText="1" readingOrder="1"/>
      <protection locked="0"/>
    </xf>
    <xf numFmtId="0" fontId="8" fillId="0" borderId="108" xfId="0" applyFont="1" applyFill="1" applyBorder="1" applyAlignment="1" applyProtection="1">
      <alignment horizontal="center" vertical="center" wrapText="1" readingOrder="1"/>
      <protection locked="0"/>
    </xf>
    <xf numFmtId="0" fontId="8" fillId="0" borderId="109" xfId="0" applyFont="1" applyFill="1" applyBorder="1" applyAlignment="1" applyProtection="1">
      <alignment horizontal="left" vertical="center" wrapText="1" readingOrder="1"/>
      <protection locked="0"/>
    </xf>
    <xf numFmtId="0" fontId="8" fillId="0" borderId="109" xfId="0" applyFont="1" applyFill="1" applyBorder="1" applyAlignment="1" applyProtection="1">
      <alignment horizontal="center" vertical="center" wrapText="1" readingOrder="1"/>
      <protection locked="0"/>
    </xf>
    <xf numFmtId="168" fontId="8" fillId="0" borderId="109" xfId="1" applyNumberFormat="1" applyFont="1" applyFill="1" applyBorder="1" applyAlignment="1" applyProtection="1">
      <alignment horizontal="left" vertical="center" wrapText="1" readingOrder="1"/>
      <protection locked="0"/>
    </xf>
    <xf numFmtId="0" fontId="8" fillId="0" borderId="1" xfId="0" applyFont="1" applyBorder="1" applyAlignment="1" applyProtection="1">
      <alignment horizontal="center" vertical="center" wrapText="1" readingOrder="1"/>
      <protection locked="0"/>
    </xf>
    <xf numFmtId="0" fontId="8" fillId="0" borderId="110" xfId="0" applyFont="1" applyBorder="1" applyAlignment="1" applyProtection="1">
      <alignment horizontal="left" vertical="center" wrapText="1" readingOrder="1"/>
      <protection locked="0"/>
    </xf>
    <xf numFmtId="0" fontId="8" fillId="0" borderId="110" xfId="0" applyFont="1" applyBorder="1" applyAlignment="1" applyProtection="1">
      <alignment horizontal="center" vertical="center" wrapText="1" readingOrder="1"/>
      <protection locked="0"/>
    </xf>
    <xf numFmtId="168" fontId="8" fillId="0" borderId="110" xfId="1" applyNumberFormat="1" applyFont="1" applyBorder="1" applyAlignment="1" applyProtection="1">
      <alignment horizontal="left" vertical="center" wrapText="1" readingOrder="1"/>
      <protection locked="0"/>
    </xf>
    <xf numFmtId="0" fontId="8" fillId="0" borderId="109" xfId="0" applyFont="1" applyBorder="1" applyAlignment="1" applyProtection="1">
      <alignment horizontal="left" wrapText="1" readingOrder="1"/>
      <protection locked="0"/>
    </xf>
    <xf numFmtId="0" fontId="8" fillId="0" borderId="115" xfId="0" applyFont="1" applyBorder="1" applyAlignment="1" applyProtection="1">
      <alignment horizontal="left" wrapText="1" readingOrder="1"/>
      <protection locked="0"/>
    </xf>
    <xf numFmtId="0" fontId="8" fillId="0" borderId="116" xfId="0" applyFont="1" applyBorder="1" applyAlignment="1" applyProtection="1">
      <alignment horizontal="left" wrapText="1" readingOrder="1"/>
      <protection locked="0"/>
    </xf>
    <xf numFmtId="0" fontId="8" fillId="0" borderId="117" xfId="0" applyFont="1" applyBorder="1" applyAlignment="1" applyProtection="1">
      <alignment horizontal="left" wrapText="1" readingOrder="1"/>
      <protection locked="0"/>
    </xf>
    <xf numFmtId="0" fontId="8" fillId="0" borderId="116" xfId="0" applyFont="1" applyBorder="1" applyAlignment="1" applyProtection="1">
      <alignment horizontal="left" vertical="center" wrapText="1" readingOrder="1"/>
      <protection locked="0"/>
    </xf>
    <xf numFmtId="168" fontId="8" fillId="0" borderId="123" xfId="1" applyNumberFormat="1" applyFont="1" applyBorder="1" applyAlignment="1" applyProtection="1">
      <alignment horizontal="left" vertical="center" wrapText="1" readingOrder="1"/>
    </xf>
    <xf numFmtId="168" fontId="8" fillId="0" borderId="124" xfId="1" applyNumberFormat="1" applyFont="1" applyBorder="1" applyAlignment="1" applyProtection="1">
      <alignment horizontal="left" vertical="center" wrapText="1" readingOrder="1"/>
    </xf>
    <xf numFmtId="168" fontId="8" fillId="0" borderId="127" xfId="1" applyNumberFormat="1" applyFont="1" applyBorder="1" applyAlignment="1" applyProtection="1">
      <alignment horizontal="left" vertical="center" wrapText="1" readingOrder="1"/>
    </xf>
    <xf numFmtId="0" fontId="8" fillId="0" borderId="128" xfId="0" applyFont="1" applyFill="1" applyBorder="1" applyAlignment="1" applyProtection="1">
      <alignment horizontal="center" vertical="center" wrapText="1" readingOrder="1"/>
      <protection locked="0"/>
    </xf>
    <xf numFmtId="168" fontId="8" fillId="0" borderId="129" xfId="1" applyNumberFormat="1" applyFont="1" applyFill="1" applyBorder="1" applyAlignment="1" applyProtection="1">
      <alignment horizontal="left" vertical="center" wrapText="1" readingOrder="1"/>
    </xf>
    <xf numFmtId="0" fontId="8" fillId="0" borderId="134" xfId="0" applyFont="1" applyBorder="1" applyAlignment="1" applyProtection="1">
      <alignment horizontal="center" vertical="center" wrapText="1" readingOrder="1"/>
      <protection locked="0"/>
    </xf>
    <xf numFmtId="168" fontId="8" fillId="0" borderId="135" xfId="1" applyNumberFormat="1" applyFont="1" applyBorder="1" applyAlignment="1" applyProtection="1">
      <alignment horizontal="left" vertical="center" wrapText="1" readingOrder="1"/>
    </xf>
    <xf numFmtId="0" fontId="8" fillId="0" borderId="125" xfId="0" applyFont="1" applyBorder="1" applyAlignment="1" applyProtection="1">
      <alignment horizontal="left" wrapText="1" readingOrder="1"/>
      <protection locked="0"/>
    </xf>
    <xf numFmtId="168" fontId="8" fillId="0" borderId="136" xfId="1" applyNumberFormat="1" applyFont="1" applyBorder="1" applyAlignment="1" applyProtection="1">
      <alignment horizontal="left" vertical="center" wrapText="1" readingOrder="1"/>
      <protection locked="0"/>
    </xf>
    <xf numFmtId="0" fontId="8" fillId="0" borderId="126" xfId="0" applyFont="1" applyBorder="1" applyAlignment="1" applyProtection="1">
      <alignment horizontal="left" wrapText="1" readingOrder="1"/>
      <protection locked="0"/>
    </xf>
    <xf numFmtId="168" fontId="8" fillId="0" borderId="137" xfId="1" applyNumberFormat="1" applyFont="1" applyBorder="1" applyAlignment="1" applyProtection="1">
      <alignment horizontal="left" vertical="center" wrapText="1" readingOrder="1"/>
      <protection locked="0"/>
    </xf>
    <xf numFmtId="0" fontId="8" fillId="0" borderId="138" xfId="0" applyFont="1" applyBorder="1" applyAlignment="1" applyProtection="1">
      <alignment horizontal="left" wrapText="1" readingOrder="1"/>
      <protection locked="0"/>
    </xf>
    <xf numFmtId="168" fontId="8" fillId="0" borderId="139" xfId="1" applyNumberFormat="1" applyFont="1" applyBorder="1" applyAlignment="1" applyProtection="1">
      <alignment horizontal="left" vertical="center" wrapText="1" readingOrder="1"/>
      <protection locked="0"/>
    </xf>
    <xf numFmtId="0" fontId="8" fillId="0" borderId="128" xfId="0" applyFont="1" applyBorder="1" applyAlignment="1" applyProtection="1">
      <alignment horizontal="left" wrapText="1" readingOrder="1"/>
      <protection locked="0"/>
    </xf>
    <xf numFmtId="168" fontId="8" fillId="0" borderId="135" xfId="1" applyNumberFormat="1" applyFont="1" applyBorder="1" applyAlignment="1" applyProtection="1">
      <alignment horizontal="left" vertical="center" wrapText="1" readingOrder="1"/>
      <protection locked="0"/>
    </xf>
    <xf numFmtId="168" fontId="8" fillId="0" borderId="131" xfId="1" applyNumberFormat="1" applyFont="1" applyBorder="1" applyAlignment="1" applyProtection="1">
      <alignment horizontal="left" vertical="center" wrapText="1" readingOrder="1"/>
    </xf>
    <xf numFmtId="168" fontId="8" fillId="0" borderId="142" xfId="1" applyNumberFormat="1" applyFont="1" applyBorder="1" applyAlignment="1" applyProtection="1">
      <alignment horizontal="left" vertical="center" wrapText="1" readingOrder="1"/>
    </xf>
    <xf numFmtId="168" fontId="8" fillId="0" borderId="133" xfId="1" applyNumberFormat="1" applyFont="1" applyBorder="1" applyAlignment="1" applyProtection="1">
      <alignment horizontal="left" vertical="center" wrapText="1" readingOrder="1"/>
    </xf>
    <xf numFmtId="0" fontId="8" fillId="0" borderId="130" xfId="0" applyFont="1" applyBorder="1" applyAlignment="1" applyProtection="1">
      <alignment horizontal="center" vertical="center" wrapText="1" readingOrder="1"/>
      <protection locked="0"/>
    </xf>
    <xf numFmtId="0" fontId="8" fillId="0" borderId="141" xfId="0" applyFont="1" applyBorder="1" applyAlignment="1" applyProtection="1">
      <alignment horizontal="center" vertical="center" wrapText="1" readingOrder="1"/>
      <protection locked="0"/>
    </xf>
    <xf numFmtId="0" fontId="8" fillId="0" borderId="132" xfId="0" applyFont="1" applyBorder="1" applyAlignment="1" applyProtection="1">
      <alignment horizontal="center" vertical="center" wrapText="1" readingOrder="1"/>
      <protection locked="0"/>
    </xf>
    <xf numFmtId="0" fontId="8" fillId="0" borderId="143" xfId="0" applyFont="1" applyBorder="1" applyAlignment="1" applyProtection="1">
      <alignment horizontal="left" vertical="center" wrapText="1" readingOrder="1"/>
      <protection locked="0"/>
    </xf>
    <xf numFmtId="0" fontId="8" fillId="0" borderId="144" xfId="0" applyFont="1" applyBorder="1" applyAlignment="1" applyProtection="1">
      <alignment horizontal="left" vertical="center" wrapText="1" readingOrder="1"/>
      <protection locked="0"/>
    </xf>
    <xf numFmtId="0" fontId="8" fillId="0" borderId="145" xfId="0" applyFont="1" applyBorder="1" applyAlignment="1" applyProtection="1">
      <alignment horizontal="center" vertical="center" wrapText="1" readingOrder="1"/>
      <protection locked="0"/>
    </xf>
    <xf numFmtId="168" fontId="8" fillId="0" borderId="22" xfId="1" applyNumberFormat="1" applyFont="1" applyBorder="1" applyAlignment="1" applyProtection="1">
      <alignment horizontal="right" vertical="center" wrapText="1" readingOrder="1"/>
      <protection locked="0"/>
    </xf>
    <xf numFmtId="168" fontId="8" fillId="0" borderId="131" xfId="1" applyNumberFormat="1" applyFont="1" applyBorder="1" applyAlignment="1" applyProtection="1">
      <alignment horizontal="right" vertical="center" wrapText="1" readingOrder="1"/>
      <protection locked="0"/>
    </xf>
    <xf numFmtId="168" fontId="8" fillId="0" borderId="27" xfId="1" applyNumberFormat="1" applyFont="1" applyBorder="1" applyAlignment="1" applyProtection="1">
      <alignment horizontal="right" vertical="center" wrapText="1" readingOrder="1"/>
      <protection locked="0"/>
    </xf>
    <xf numFmtId="168" fontId="8" fillId="0" borderId="142" xfId="1" applyNumberFormat="1" applyFont="1" applyBorder="1" applyAlignment="1" applyProtection="1">
      <alignment horizontal="right" vertical="center" wrapText="1" readingOrder="1"/>
      <protection locked="0"/>
    </xf>
    <xf numFmtId="168" fontId="8" fillId="0" borderId="33" xfId="1" applyNumberFormat="1" applyFont="1" applyBorder="1" applyAlignment="1" applyProtection="1">
      <alignment horizontal="right" vertical="center" wrapText="1" readingOrder="1"/>
      <protection locked="0"/>
    </xf>
    <xf numFmtId="168" fontId="8" fillId="0" borderId="133" xfId="1" applyNumberFormat="1" applyFont="1" applyBorder="1" applyAlignment="1" applyProtection="1">
      <alignment horizontal="right" vertical="center" wrapText="1" readingOrder="1"/>
      <protection locked="0"/>
    </xf>
    <xf numFmtId="0" fontId="8" fillId="0" borderId="146" xfId="0" applyFont="1" applyBorder="1" applyAlignment="1" applyProtection="1">
      <alignment horizontal="left" vertical="center" wrapText="1" readingOrder="1"/>
      <protection locked="0"/>
    </xf>
    <xf numFmtId="0" fontId="4" fillId="2" borderId="107"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8" fillId="0" borderId="42" xfId="0" applyFont="1" applyBorder="1" applyAlignment="1" applyProtection="1">
      <alignment horizontal="left" vertical="center" wrapText="1" readingOrder="1"/>
      <protection locked="0"/>
    </xf>
    <xf numFmtId="0" fontId="8" fillId="0" borderId="45" xfId="0" applyFont="1" applyBorder="1" applyAlignment="1" applyProtection="1">
      <alignment horizontal="left" vertical="center" wrapText="1" readingOrder="1"/>
      <protection locked="0"/>
    </xf>
    <xf numFmtId="0" fontId="8" fillId="0" borderId="43" xfId="0" applyFont="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8" fillId="0" borderId="49" xfId="0" applyFont="1" applyBorder="1" applyAlignment="1" applyProtection="1">
      <alignment horizontal="left" vertical="center" wrapText="1" readingOrder="1"/>
      <protection locked="0"/>
    </xf>
    <xf numFmtId="0" fontId="8" fillId="0" borderId="45" xfId="0" applyFont="1" applyBorder="1" applyAlignment="1" applyProtection="1">
      <alignment horizontal="center" vertical="center" wrapText="1" readingOrder="1"/>
      <protection locked="0"/>
    </xf>
    <xf numFmtId="0" fontId="8" fillId="0" borderId="42" xfId="0" applyFont="1" applyBorder="1" applyAlignment="1" applyProtection="1">
      <alignment horizontal="center" vertical="center" wrapText="1" readingOrder="1"/>
      <protection locked="0"/>
    </xf>
    <xf numFmtId="0" fontId="8" fillId="0" borderId="48" xfId="0" applyFont="1" applyBorder="1" applyAlignment="1" applyProtection="1">
      <alignment horizontal="center" vertical="center" wrapText="1" readingOrder="1"/>
      <protection locked="0"/>
    </xf>
    <xf numFmtId="0" fontId="8" fillId="0" borderId="48" xfId="0" applyFont="1" applyBorder="1" applyAlignment="1" applyProtection="1">
      <alignment horizontal="left" vertical="center" wrapText="1" readingOrder="1"/>
      <protection locked="0"/>
    </xf>
    <xf numFmtId="0" fontId="8" fillId="0" borderId="84" xfId="0" applyFont="1" applyBorder="1" applyAlignment="1" applyProtection="1">
      <alignment horizontal="left" vertical="center" wrapText="1" readingOrder="1"/>
      <protection locked="0"/>
    </xf>
    <xf numFmtId="0" fontId="8" fillId="0" borderId="71" xfId="0" applyFont="1" applyBorder="1" applyAlignment="1" applyProtection="1">
      <alignment horizontal="left" vertical="center" wrapText="1" readingOrder="1"/>
      <protection locked="0"/>
    </xf>
    <xf numFmtId="0" fontId="8" fillId="0" borderId="71" xfId="0" applyFont="1" applyBorder="1" applyAlignment="1" applyProtection="1">
      <alignment horizontal="center" vertical="center" wrapText="1" readingOrder="1"/>
      <protection locked="0"/>
    </xf>
    <xf numFmtId="0" fontId="8" fillId="0" borderId="95" xfId="0" applyFont="1" applyBorder="1" applyAlignment="1" applyProtection="1">
      <alignment horizontal="center" vertical="center" wrapText="1" readingOrder="1"/>
      <protection locked="0"/>
    </xf>
    <xf numFmtId="0" fontId="8" fillId="0" borderId="45" xfId="0" applyFont="1" applyFill="1" applyBorder="1" applyAlignment="1" applyProtection="1">
      <alignment horizontal="left" vertical="center" wrapText="1" readingOrder="1"/>
      <protection locked="0"/>
    </xf>
    <xf numFmtId="0" fontId="8" fillId="0" borderId="76" xfId="0" applyFont="1" applyFill="1" applyBorder="1" applyAlignment="1" applyProtection="1">
      <alignment horizontal="center" vertical="center" wrapText="1" readingOrder="1"/>
      <protection locked="0"/>
    </xf>
    <xf numFmtId="0" fontId="8" fillId="0" borderId="0" xfId="0" applyFont="1" applyFill="1" applyBorder="1" applyAlignment="1" applyProtection="1">
      <alignment horizontal="center" vertical="center" wrapText="1" readingOrder="1"/>
      <protection locked="0"/>
    </xf>
    <xf numFmtId="0" fontId="8" fillId="0" borderId="148" xfId="0" applyFont="1" applyFill="1" applyBorder="1" applyAlignment="1" applyProtection="1">
      <alignment horizontal="center" vertical="center" wrapText="1" readingOrder="1"/>
      <protection locked="0"/>
    </xf>
    <xf numFmtId="0" fontId="8" fillId="0" borderId="45" xfId="0" applyFont="1" applyFill="1" applyBorder="1" applyAlignment="1" applyProtection="1">
      <alignment horizontal="center" vertical="center" wrapText="1" readingOrder="1"/>
      <protection locked="0"/>
    </xf>
    <xf numFmtId="168" fontId="8" fillId="0" borderId="45" xfId="1" applyNumberFormat="1" applyFont="1" applyFill="1" applyBorder="1" applyAlignment="1" applyProtection="1">
      <alignment horizontal="left" vertical="center" wrapText="1" readingOrder="1"/>
      <protection locked="0"/>
    </xf>
    <xf numFmtId="0" fontId="8" fillId="0" borderId="143" xfId="0" applyFont="1" applyFill="1" applyBorder="1" applyAlignment="1" applyProtection="1">
      <alignment horizontal="center" vertical="center" wrapText="1" readingOrder="1"/>
      <protection locked="0"/>
    </xf>
    <xf numFmtId="0" fontId="8" fillId="0" borderId="150" xfId="0" applyFont="1" applyBorder="1" applyAlignment="1" applyProtection="1">
      <alignment horizontal="center" vertical="center" wrapText="1" readingOrder="1"/>
      <protection locked="0"/>
    </xf>
    <xf numFmtId="168" fontId="8" fillId="0" borderId="151" xfId="1" applyNumberFormat="1" applyFont="1" applyBorder="1" applyAlignment="1" applyProtection="1">
      <alignment horizontal="left" vertical="center" wrapText="1" readingOrder="1"/>
    </xf>
    <xf numFmtId="0" fontId="8" fillId="0" borderId="41" xfId="0" applyFont="1" applyFill="1" applyBorder="1" applyAlignment="1" applyProtection="1">
      <alignment horizontal="center" vertical="center" wrapText="1" readingOrder="1"/>
      <protection locked="0"/>
    </xf>
    <xf numFmtId="0" fontId="8" fillId="0" borderId="42" xfId="0" applyFont="1" applyFill="1" applyBorder="1" applyAlignment="1" applyProtection="1">
      <alignment horizontal="left" vertical="center" wrapText="1" readingOrder="1"/>
      <protection locked="0"/>
    </xf>
    <xf numFmtId="0" fontId="8" fillId="0" borderId="42" xfId="0" applyFont="1" applyFill="1" applyBorder="1" applyAlignment="1" applyProtection="1">
      <alignment horizontal="center" vertical="center" wrapText="1" readingOrder="1"/>
      <protection locked="0"/>
    </xf>
    <xf numFmtId="168" fontId="8" fillId="0" borderId="42" xfId="1" applyNumberFormat="1" applyFont="1" applyFill="1" applyBorder="1" applyAlignment="1" applyProtection="1">
      <alignment horizontal="left" vertical="center" wrapText="1" readingOrder="1"/>
      <protection locked="0"/>
    </xf>
    <xf numFmtId="168" fontId="8" fillId="0" borderId="43" xfId="1" applyNumberFormat="1" applyFont="1" applyFill="1" applyBorder="1" applyAlignment="1" applyProtection="1">
      <alignment horizontal="left" vertical="center" wrapText="1" readingOrder="1"/>
    </xf>
    <xf numFmtId="0" fontId="8" fillId="0" borderId="44" xfId="0" applyFont="1" applyFill="1" applyBorder="1" applyAlignment="1" applyProtection="1">
      <alignment horizontal="center" vertical="center" wrapText="1" readingOrder="1"/>
      <protection locked="0"/>
    </xf>
    <xf numFmtId="168" fontId="8" fillId="0" borderId="46" xfId="1" applyNumberFormat="1" applyFont="1" applyFill="1" applyBorder="1" applyAlignment="1" applyProtection="1">
      <alignment horizontal="left" vertical="center" wrapText="1" readingOrder="1"/>
    </xf>
    <xf numFmtId="0" fontId="8" fillId="0" borderId="47" xfId="0" applyFont="1" applyFill="1" applyBorder="1" applyAlignment="1" applyProtection="1">
      <alignment horizontal="center" vertical="center" wrapText="1" readingOrder="1"/>
      <protection locked="0"/>
    </xf>
    <xf numFmtId="0" fontId="8" fillId="0" borderId="48" xfId="0" applyFont="1" applyFill="1" applyBorder="1" applyAlignment="1" applyProtection="1">
      <alignment horizontal="left" vertical="center" wrapText="1" readingOrder="1"/>
      <protection locked="0"/>
    </xf>
    <xf numFmtId="0" fontId="8" fillId="0" borderId="48" xfId="0" applyFont="1" applyFill="1" applyBorder="1" applyAlignment="1" applyProtection="1">
      <alignment horizontal="center" vertical="center" wrapText="1" readingOrder="1"/>
      <protection locked="0"/>
    </xf>
    <xf numFmtId="168" fontId="8" fillId="0" borderId="48" xfId="1" applyNumberFormat="1" applyFont="1" applyFill="1" applyBorder="1" applyAlignment="1" applyProtection="1">
      <alignment horizontal="left" vertical="center" wrapText="1" readingOrder="1"/>
      <protection locked="0"/>
    </xf>
    <xf numFmtId="168" fontId="8" fillId="0" borderId="49" xfId="1" applyNumberFormat="1" applyFont="1" applyFill="1" applyBorder="1" applyAlignment="1" applyProtection="1">
      <alignment horizontal="left" vertical="center" wrapText="1" readingOrder="1"/>
    </xf>
    <xf numFmtId="0" fontId="8" fillId="0" borderId="102" xfId="0" applyFont="1" applyBorder="1" applyAlignment="1" applyProtection="1">
      <alignment horizontal="center" wrapText="1" readingOrder="1"/>
      <protection locked="0"/>
    </xf>
    <xf numFmtId="0" fontId="8" fillId="0" borderId="63" xfId="0" applyFont="1" applyBorder="1" applyAlignment="1" applyProtection="1">
      <alignment horizontal="center" wrapText="1" readingOrder="1"/>
      <protection locked="0"/>
    </xf>
    <xf numFmtId="0" fontId="8" fillId="0" borderId="104" xfId="0" applyFont="1" applyBorder="1" applyAlignment="1" applyProtection="1">
      <alignment horizontal="center" wrapText="1" readingOrder="1"/>
      <protection locked="0"/>
    </xf>
    <xf numFmtId="0" fontId="8" fillId="0" borderId="109" xfId="0" applyFont="1" applyBorder="1" applyAlignment="1" applyProtection="1">
      <alignment horizontal="center" wrapText="1" readingOrder="1"/>
      <protection locked="0"/>
    </xf>
    <xf numFmtId="0" fontId="7" fillId="4" borderId="104" xfId="0" applyFont="1" applyFill="1" applyBorder="1" applyAlignment="1" applyProtection="1">
      <alignment horizontal="center" vertical="center" wrapText="1" readingOrder="1"/>
      <protection locked="0"/>
    </xf>
    <xf numFmtId="167" fontId="8" fillId="0" borderId="109" xfId="0" applyNumberFormat="1" applyFont="1" applyFill="1" applyBorder="1" applyAlignment="1" applyProtection="1">
      <alignment horizontal="center" vertical="center" wrapText="1" readingOrder="1"/>
      <protection locked="0"/>
    </xf>
    <xf numFmtId="167" fontId="8" fillId="0" borderId="109" xfId="0" applyNumberFormat="1" applyFont="1" applyBorder="1" applyAlignment="1" applyProtection="1">
      <alignment horizontal="center" vertical="center" wrapText="1" readingOrder="1"/>
      <protection locked="0"/>
    </xf>
    <xf numFmtId="167" fontId="8" fillId="0" borderId="102" xfId="0" applyNumberFormat="1" applyFont="1" applyFill="1" applyBorder="1" applyAlignment="1" applyProtection="1">
      <alignment horizontal="center" vertical="center" wrapText="1" readingOrder="1"/>
      <protection locked="0"/>
    </xf>
    <xf numFmtId="167" fontId="8" fillId="0" borderId="20" xfId="0" applyNumberFormat="1" applyFont="1" applyFill="1" applyBorder="1" applyAlignment="1" applyProtection="1">
      <alignment horizontal="center" vertical="center" wrapText="1" readingOrder="1"/>
      <protection locked="0"/>
    </xf>
    <xf numFmtId="0" fontId="8" fillId="0" borderId="112" xfId="0" applyFont="1" applyBorder="1" applyAlignment="1" applyProtection="1">
      <alignment horizontal="left" vertical="center" wrapText="1" readingOrder="1"/>
      <protection locked="0"/>
    </xf>
    <xf numFmtId="0" fontId="8" fillId="0" borderId="140" xfId="0" applyFont="1" applyBorder="1" applyAlignment="1" applyProtection="1">
      <alignment horizontal="left" vertical="center" wrapText="1" readingOrder="1"/>
      <protection locked="0"/>
    </xf>
    <xf numFmtId="0" fontId="8" fillId="0" borderId="113" xfId="0" applyFont="1" applyBorder="1" applyAlignment="1" applyProtection="1">
      <alignment horizontal="left" vertical="center" wrapText="1" readingOrder="1"/>
      <protection locked="0"/>
    </xf>
    <xf numFmtId="0" fontId="8" fillId="0" borderId="111" xfId="0" applyFont="1" applyFill="1" applyBorder="1" applyAlignment="1" applyProtection="1">
      <alignment horizontal="left" vertical="center" wrapText="1" readingOrder="1"/>
      <protection locked="0"/>
    </xf>
    <xf numFmtId="0" fontId="8" fillId="0" borderId="114" xfId="0" applyFont="1" applyBorder="1" applyAlignment="1" applyProtection="1">
      <alignment horizontal="left" vertical="center" wrapText="1" readingOrder="1"/>
      <protection locked="0"/>
    </xf>
    <xf numFmtId="0" fontId="8" fillId="0" borderId="147" xfId="0" applyFont="1" applyBorder="1" applyAlignment="1" applyProtection="1">
      <alignment horizontal="left" vertical="center" wrapText="1" readingOrder="1"/>
      <protection locked="0"/>
    </xf>
    <xf numFmtId="0" fontId="8" fillId="0" borderId="115" xfId="0" applyFont="1" applyFill="1" applyBorder="1" applyAlignment="1" applyProtection="1">
      <alignment horizontal="left" vertical="center" wrapText="1" readingOrder="1"/>
      <protection locked="0"/>
    </xf>
    <xf numFmtId="0" fontId="8" fillId="0" borderId="73" xfId="0" applyFont="1" applyFill="1" applyBorder="1" applyAlignment="1" applyProtection="1">
      <alignment horizontal="left" vertical="center" wrapText="1" readingOrder="1"/>
      <protection locked="0"/>
    </xf>
    <xf numFmtId="0" fontId="8" fillId="0" borderId="89" xfId="0" applyFont="1" applyFill="1" applyBorder="1" applyAlignment="1" applyProtection="1">
      <alignment horizontal="left" vertical="center" wrapText="1" readingOrder="1"/>
      <protection locked="0"/>
    </xf>
    <xf numFmtId="0" fontId="8" fillId="0" borderId="149" xfId="0" applyFont="1" applyFill="1" applyBorder="1" applyAlignment="1" applyProtection="1">
      <alignment horizontal="left" vertical="center" wrapText="1" readingOrder="1"/>
      <protection locked="0"/>
    </xf>
    <xf numFmtId="0" fontId="8" fillId="0" borderId="4" xfId="0" applyFont="1" applyFill="1" applyBorder="1" applyAlignment="1" applyProtection="1">
      <alignment horizontal="center" vertical="center" wrapText="1" readingOrder="1"/>
      <protection locked="0"/>
    </xf>
    <xf numFmtId="0" fontId="8" fillId="0" borderId="155" xfId="0" applyFont="1" applyBorder="1" applyAlignment="1" applyProtection="1">
      <alignment horizontal="left" wrapText="1" readingOrder="1"/>
      <protection locked="0"/>
    </xf>
    <xf numFmtId="0" fontId="8" fillId="0" borderId="156" xfId="0" applyFont="1" applyBorder="1" applyAlignment="1" applyProtection="1">
      <alignment horizontal="left" wrapText="1" readingOrder="1"/>
      <protection locked="0"/>
    </xf>
    <xf numFmtId="0" fontId="8" fillId="0" borderId="152" xfId="0" applyFont="1" applyBorder="1" applyAlignment="1" applyProtection="1">
      <alignment horizontal="left" wrapText="1" readingOrder="1"/>
      <protection locked="0"/>
    </xf>
    <xf numFmtId="0" fontId="8" fillId="0" borderId="144" xfId="0" applyFont="1" applyBorder="1" applyAlignment="1" applyProtection="1">
      <alignment horizontal="center" vertical="center" wrapText="1" readingOrder="1"/>
      <protection locked="0"/>
    </xf>
    <xf numFmtId="0" fontId="8" fillId="0" borderId="155" xfId="0" applyFont="1" applyFill="1" applyBorder="1" applyAlignment="1" applyProtection="1">
      <alignment horizontal="center" vertical="center" wrapText="1" readingOrder="1"/>
      <protection locked="0"/>
    </xf>
    <xf numFmtId="0" fontId="8" fillId="0" borderId="157" xfId="0" applyFont="1" applyFill="1" applyBorder="1" applyAlignment="1" applyProtection="1">
      <alignment horizontal="center" vertical="center" wrapText="1" readingOrder="1"/>
      <protection locked="0"/>
    </xf>
    <xf numFmtId="167" fontId="8" fillId="0" borderId="109" xfId="0" applyNumberFormat="1" applyFont="1" applyBorder="1" applyAlignment="1" applyProtection="1">
      <alignment horizontal="center" vertical="center" readingOrder="1"/>
      <protection locked="0"/>
    </xf>
    <xf numFmtId="0" fontId="8" fillId="0" borderId="109" xfId="0" applyFont="1" applyBorder="1" applyAlignment="1" applyProtection="1">
      <alignment horizontal="center" vertical="center" wrapText="1" readingOrder="1"/>
      <protection locked="0"/>
    </xf>
    <xf numFmtId="167" fontId="8" fillId="0" borderId="27" xfId="0" applyNumberFormat="1" applyFont="1" applyFill="1" applyBorder="1" applyAlignment="1" applyProtection="1">
      <alignment horizontal="center" vertical="center" wrapText="1" readingOrder="1"/>
      <protection locked="0"/>
    </xf>
    <xf numFmtId="167" fontId="8" fillId="0" borderId="27" xfId="0" applyNumberFormat="1" applyFont="1" applyFill="1" applyBorder="1" applyAlignment="1" applyProtection="1">
      <alignment horizontal="center" vertical="center" readingOrder="1"/>
      <protection locked="0"/>
    </xf>
    <xf numFmtId="0" fontId="8" fillId="0" borderId="112" xfId="0" applyFont="1" applyFill="1" applyBorder="1" applyAlignment="1" applyProtection="1">
      <alignment horizontal="left" vertical="center" wrapText="1" readingOrder="1"/>
      <protection locked="0"/>
    </xf>
    <xf numFmtId="167" fontId="8" fillId="0" borderId="22" xfId="0" applyNumberFormat="1" applyFont="1" applyFill="1" applyBorder="1" applyAlignment="1" applyProtection="1">
      <alignment horizontal="center" vertical="center" wrapText="1" readingOrder="1"/>
      <protection locked="0"/>
    </xf>
    <xf numFmtId="0" fontId="8" fillId="0" borderId="87" xfId="0" applyFont="1" applyFill="1" applyBorder="1" applyAlignment="1" applyProtection="1">
      <alignment horizontal="center" vertical="center" wrapText="1" readingOrder="1"/>
      <protection locked="0"/>
    </xf>
    <xf numFmtId="0" fontId="8" fillId="0" borderId="130" xfId="0" applyFont="1" applyFill="1" applyBorder="1" applyAlignment="1" applyProtection="1">
      <alignment horizontal="center" vertical="center" wrapText="1" readingOrder="1"/>
      <protection locked="0"/>
    </xf>
    <xf numFmtId="168" fontId="8" fillId="0" borderId="22" xfId="1" applyNumberFormat="1" applyFont="1" applyFill="1" applyBorder="1" applyAlignment="1" applyProtection="1">
      <alignment horizontal="left" vertical="center" wrapText="1" readingOrder="1"/>
      <protection locked="0"/>
    </xf>
    <xf numFmtId="168" fontId="8" fillId="0" borderId="131" xfId="1" applyNumberFormat="1" applyFont="1" applyFill="1" applyBorder="1" applyAlignment="1" applyProtection="1">
      <alignment horizontal="left" vertical="center" wrapText="1" readingOrder="1"/>
    </xf>
    <xf numFmtId="0" fontId="8" fillId="0" borderId="113" xfId="0" applyFont="1" applyFill="1" applyBorder="1" applyAlignment="1" applyProtection="1">
      <alignment horizontal="left" vertical="center" wrapText="1" readingOrder="1"/>
      <protection locked="0"/>
    </xf>
    <xf numFmtId="167" fontId="8" fillId="0" borderId="33" xfId="0" applyNumberFormat="1" applyFont="1" applyFill="1" applyBorder="1" applyAlignment="1" applyProtection="1">
      <alignment horizontal="center" vertical="center" wrapText="1" readingOrder="1"/>
      <protection locked="0"/>
    </xf>
    <xf numFmtId="0" fontId="8" fillId="0" borderId="144" xfId="0" applyFont="1" applyFill="1" applyBorder="1" applyAlignment="1" applyProtection="1">
      <alignment horizontal="center" vertical="center" wrapText="1" readingOrder="1"/>
      <protection locked="0"/>
    </xf>
    <xf numFmtId="0" fontId="8" fillId="0" borderId="132" xfId="0" applyFont="1" applyFill="1" applyBorder="1" applyAlignment="1" applyProtection="1">
      <alignment horizontal="center" vertical="center" wrapText="1" readingOrder="1"/>
      <protection locked="0"/>
    </xf>
    <xf numFmtId="168" fontId="8" fillId="0" borderId="33" xfId="1" applyNumberFormat="1" applyFont="1" applyFill="1" applyBorder="1" applyAlignment="1" applyProtection="1">
      <alignment horizontal="left" vertical="center" wrapText="1" readingOrder="1"/>
      <protection locked="0"/>
    </xf>
    <xf numFmtId="168" fontId="8" fillId="0" borderId="133" xfId="1" applyNumberFormat="1" applyFont="1" applyFill="1" applyBorder="1" applyAlignment="1" applyProtection="1">
      <alignment horizontal="left" vertical="center" wrapText="1" readingOrder="1"/>
    </xf>
    <xf numFmtId="168" fontId="8" fillId="0" borderId="71" xfId="1" applyNumberFormat="1" applyFont="1" applyBorder="1" applyAlignment="1" applyProtection="1">
      <alignment vertical="center" wrapText="1" readingOrder="1"/>
      <protection locked="0"/>
    </xf>
    <xf numFmtId="168" fontId="8" fillId="0" borderId="48" xfId="1" applyNumberFormat="1" applyFont="1" applyBorder="1" applyAlignment="1" applyProtection="1">
      <alignment vertical="center" wrapText="1" readingOrder="1"/>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right"/>
      <protection locked="0"/>
    </xf>
    <xf numFmtId="0" fontId="0" fillId="0" borderId="0" xfId="0"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167" fontId="8" fillId="0" borderId="46" xfId="0" applyNumberFormat="1" applyFont="1" applyBorder="1" applyAlignment="1" applyProtection="1">
      <alignment horizontal="center" vertical="center" wrapText="1" readingOrder="1"/>
      <protection locked="0"/>
    </xf>
    <xf numFmtId="167" fontId="8" fillId="0" borderId="44" xfId="0" applyNumberFormat="1" applyFont="1" applyBorder="1" applyAlignment="1" applyProtection="1">
      <alignment horizontal="left" vertical="center" wrapText="1" readingOrder="1"/>
      <protection locked="0"/>
    </xf>
    <xf numFmtId="0" fontId="12" fillId="0" borderId="44" xfId="0" applyFont="1" applyBorder="1" applyAlignment="1" applyProtection="1">
      <alignment horizontal="left"/>
      <protection locked="0"/>
    </xf>
    <xf numFmtId="0" fontId="0" fillId="0" borderId="47" xfId="0" applyBorder="1" applyAlignment="1" applyProtection="1">
      <alignment horizontal="left"/>
      <protection locked="0"/>
    </xf>
    <xf numFmtId="0" fontId="8" fillId="0" borderId="71" xfId="0" applyFont="1" applyBorder="1" applyAlignment="1" applyProtection="1">
      <alignment vertical="center" wrapText="1" readingOrder="1"/>
      <protection locked="0"/>
    </xf>
    <xf numFmtId="169" fontId="8" fillId="0" borderId="95" xfId="1" applyNumberFormat="1" applyFont="1" applyBorder="1" applyAlignment="1" applyProtection="1">
      <alignment horizontal="center" vertical="center" wrapText="1" readingOrder="1"/>
      <protection locked="0"/>
    </xf>
    <xf numFmtId="169" fontId="8" fillId="0" borderId="96" xfId="1" applyNumberFormat="1" applyFont="1" applyBorder="1" applyAlignment="1" applyProtection="1">
      <alignment horizontal="center" vertical="center" wrapText="1" readingOrder="1"/>
      <protection locked="0"/>
    </xf>
    <xf numFmtId="0" fontId="2" fillId="0" borderId="1" xfId="0" applyFont="1" applyBorder="1" applyAlignment="1" applyProtection="1">
      <alignment vertical="center"/>
      <protection locked="0"/>
    </xf>
    <xf numFmtId="3" fontId="2" fillId="0" borderId="2"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0" fontId="7" fillId="4" borderId="117" xfId="0" applyFont="1" applyFill="1" applyBorder="1" applyAlignment="1" applyProtection="1">
      <alignment horizontal="center" vertical="center" wrapText="1" readingOrder="1"/>
      <protection locked="0"/>
    </xf>
    <xf numFmtId="0" fontId="8" fillId="0" borderId="102" xfId="0" applyFont="1" applyBorder="1" applyAlignment="1" applyProtection="1">
      <alignment horizontal="left" vertical="center" wrapText="1" readingOrder="1"/>
      <protection locked="0"/>
    </xf>
    <xf numFmtId="167" fontId="8" fillId="0" borderId="102" xfId="0" applyNumberFormat="1" applyFont="1" applyBorder="1" applyAlignment="1" applyProtection="1">
      <alignment horizontal="center" vertical="center" wrapText="1" readingOrder="1"/>
      <protection locked="0"/>
    </xf>
    <xf numFmtId="167" fontId="8" fillId="0" borderId="115" xfId="0" applyNumberFormat="1" applyFont="1" applyBorder="1" applyAlignment="1" applyProtection="1">
      <alignment horizontal="center" vertical="center" wrapText="1" readingOrder="1"/>
      <protection locked="0"/>
    </xf>
    <xf numFmtId="0" fontId="8" fillId="0" borderId="163" xfId="0" applyFont="1" applyBorder="1" applyAlignment="1" applyProtection="1">
      <alignment horizontal="left" vertical="center" wrapText="1" readingOrder="1"/>
      <protection locked="0"/>
    </xf>
    <xf numFmtId="0" fontId="8" fillId="0" borderId="164" xfId="0" applyFont="1" applyBorder="1" applyAlignment="1" applyProtection="1">
      <alignment horizontal="left" vertical="center" wrapText="1" readingOrder="1"/>
      <protection locked="0"/>
    </xf>
    <xf numFmtId="168" fontId="8" fillId="0" borderId="58" xfId="4" applyNumberFormat="1" applyFont="1" applyBorder="1" applyAlignment="1" applyProtection="1">
      <alignment horizontal="left" vertical="center" wrapText="1" readingOrder="1"/>
      <protection locked="0"/>
    </xf>
    <xf numFmtId="168" fontId="8" fillId="0" borderId="165" xfId="4" applyNumberFormat="1" applyFont="1" applyBorder="1" applyAlignment="1" applyProtection="1">
      <alignment horizontal="left" vertical="center" wrapText="1" readingOrder="1"/>
      <protection locked="0"/>
    </xf>
    <xf numFmtId="0" fontId="8" fillId="0" borderId="103" xfId="0" applyFont="1" applyBorder="1" applyAlignment="1" applyProtection="1">
      <alignment horizontal="left" vertical="center" wrapText="1" readingOrder="1"/>
      <protection locked="0"/>
    </xf>
    <xf numFmtId="167" fontId="8" fillId="0" borderId="63" xfId="0" applyNumberFormat="1" applyFont="1" applyBorder="1" applyAlignment="1" applyProtection="1">
      <alignment horizontal="center" vertical="center" wrapText="1" readingOrder="1"/>
      <protection locked="0"/>
    </xf>
    <xf numFmtId="167" fontId="8" fillId="0" borderId="116" xfId="0" applyNumberFormat="1" applyFont="1" applyBorder="1" applyAlignment="1" applyProtection="1">
      <alignment horizontal="center" vertical="center" wrapText="1" readingOrder="1"/>
      <protection locked="0"/>
    </xf>
    <xf numFmtId="0" fontId="8" fillId="0" borderId="166" xfId="0" applyFont="1" applyBorder="1" applyAlignment="1" applyProtection="1">
      <alignment horizontal="left" vertical="center" wrapText="1" readingOrder="1"/>
      <protection locked="0"/>
    </xf>
    <xf numFmtId="0" fontId="8" fillId="0" borderId="167" xfId="0" applyFont="1" applyBorder="1" applyAlignment="1" applyProtection="1">
      <alignment horizontal="left" vertical="center" wrapText="1" readingOrder="1"/>
      <protection locked="0"/>
    </xf>
    <xf numFmtId="168" fontId="8" fillId="0" borderId="63" xfId="4" applyNumberFormat="1" applyFont="1" applyBorder="1" applyAlignment="1" applyProtection="1">
      <alignment horizontal="left" vertical="center" wrapText="1" readingOrder="1"/>
      <protection locked="0"/>
    </xf>
    <xf numFmtId="168" fontId="8" fillId="0" borderId="166" xfId="4" applyNumberFormat="1" applyFont="1" applyBorder="1" applyAlignment="1" applyProtection="1">
      <alignment horizontal="left" vertical="center" wrapText="1" readingOrder="1"/>
      <protection locked="0"/>
    </xf>
    <xf numFmtId="0" fontId="8" fillId="0" borderId="167" xfId="0" applyFont="1" applyBorder="1" applyAlignment="1" applyProtection="1">
      <alignment horizontal="left" wrapText="1" readingOrder="1"/>
      <protection locked="0"/>
    </xf>
    <xf numFmtId="14" fontId="8" fillId="0" borderId="166" xfId="0" applyNumberFormat="1" applyFont="1" applyBorder="1" applyAlignment="1" applyProtection="1">
      <alignment horizontal="left" vertical="center" wrapText="1" readingOrder="1"/>
      <protection locked="0"/>
    </xf>
    <xf numFmtId="0" fontId="8" fillId="0" borderId="168" xfId="0" applyFont="1" applyBorder="1" applyAlignment="1" applyProtection="1">
      <alignment horizontal="left" wrapText="1" readingOrder="1"/>
      <protection locked="0"/>
    </xf>
    <xf numFmtId="0" fontId="8" fillId="0" borderId="102" xfId="0" applyFont="1" applyBorder="1" applyAlignment="1" applyProtection="1">
      <alignment horizontal="center" vertical="center" wrapText="1" readingOrder="1"/>
      <protection locked="0"/>
    </xf>
    <xf numFmtId="168" fontId="8" fillId="0" borderId="102" xfId="4" applyNumberFormat="1" applyFont="1" applyBorder="1" applyAlignment="1" applyProtection="1">
      <alignment horizontal="left" vertical="center" wrapText="1" readingOrder="1"/>
      <protection locked="0"/>
    </xf>
    <xf numFmtId="168" fontId="8" fillId="0" borderId="163" xfId="4" applyNumberFormat="1" applyFont="1" applyBorder="1" applyAlignment="1" applyProtection="1">
      <alignment horizontal="left" vertical="center" wrapText="1" readingOrder="1"/>
      <protection locked="0"/>
    </xf>
    <xf numFmtId="0" fontId="8" fillId="0" borderId="165" xfId="0" applyFont="1" applyBorder="1" applyAlignment="1" applyProtection="1">
      <alignment horizontal="left" vertical="center" wrapText="1" readingOrder="1"/>
      <protection locked="0"/>
    </xf>
    <xf numFmtId="0" fontId="8" fillId="0" borderId="164" xfId="0" applyFont="1" applyBorder="1" applyAlignment="1" applyProtection="1">
      <alignment horizontal="left" wrapText="1" readingOrder="1"/>
      <protection locked="0"/>
    </xf>
    <xf numFmtId="167" fontId="8" fillId="0" borderId="58" xfId="0" applyNumberFormat="1" applyFont="1" applyBorder="1" applyAlignment="1" applyProtection="1">
      <alignment horizontal="center" vertical="center" wrapText="1" readingOrder="1"/>
      <protection locked="0"/>
    </xf>
    <xf numFmtId="167" fontId="8" fillId="0" borderId="146" xfId="0" applyNumberFormat="1" applyFont="1" applyBorder="1" applyAlignment="1" applyProtection="1">
      <alignment horizontal="center" vertical="center" wrapText="1" readingOrder="1"/>
      <protection locked="0"/>
    </xf>
    <xf numFmtId="0" fontId="8" fillId="0" borderId="63" xfId="0" applyFont="1" applyBorder="1" applyAlignment="1" applyProtection="1">
      <alignment horizontal="left" vertical="center" wrapText="1" indent="2" readingOrder="1"/>
      <protection locked="0"/>
    </xf>
    <xf numFmtId="0" fontId="8" fillId="0" borderId="103" xfId="0" applyFont="1" applyBorder="1" applyAlignment="1" applyProtection="1">
      <alignment horizontal="left" vertical="center" wrapText="1" indent="2" readingOrder="1"/>
      <protection locked="0"/>
    </xf>
    <xf numFmtId="167" fontId="8" fillId="0" borderId="103" xfId="0" applyNumberFormat="1" applyFont="1" applyBorder="1" applyAlignment="1" applyProtection="1">
      <alignment horizontal="center" vertical="center" wrapText="1" readingOrder="1"/>
      <protection locked="0"/>
    </xf>
    <xf numFmtId="167" fontId="8" fillId="0" borderId="147" xfId="0" applyNumberFormat="1" applyFont="1" applyBorder="1" applyAlignment="1" applyProtection="1">
      <alignment horizontal="center" vertical="center" wrapText="1" readingOrder="1"/>
      <protection locked="0"/>
    </xf>
    <xf numFmtId="0" fontId="8" fillId="0" borderId="169" xfId="0" applyFont="1" applyBorder="1" applyAlignment="1" applyProtection="1">
      <alignment horizontal="left" vertical="center" wrapText="1" readingOrder="1"/>
      <protection locked="0"/>
    </xf>
    <xf numFmtId="0" fontId="8" fillId="0" borderId="170" xfId="0" applyFont="1" applyBorder="1" applyAlignment="1" applyProtection="1">
      <alignment horizontal="left" wrapText="1" readingOrder="1"/>
      <protection locked="0"/>
    </xf>
    <xf numFmtId="168" fontId="8" fillId="0" borderId="103" xfId="4" applyNumberFormat="1" applyFont="1" applyBorder="1" applyAlignment="1" applyProtection="1">
      <alignment horizontal="left" vertical="center" wrapText="1" readingOrder="1"/>
      <protection locked="0"/>
    </xf>
    <xf numFmtId="168" fontId="8" fillId="0" borderId="169" xfId="4" applyNumberFormat="1" applyFont="1" applyBorder="1" applyAlignment="1" applyProtection="1">
      <alignment horizontal="left" vertical="center" wrapText="1" readingOrder="1"/>
      <protection locked="0"/>
    </xf>
    <xf numFmtId="167" fontId="8" fillId="0" borderId="171" xfId="0" applyNumberFormat="1" applyFont="1" applyBorder="1" applyAlignment="1" applyProtection="1">
      <alignment horizontal="center" vertical="center" wrapText="1" readingOrder="1"/>
      <protection locked="0"/>
    </xf>
    <xf numFmtId="167" fontId="8" fillId="0" borderId="172" xfId="0" applyNumberFormat="1" applyFont="1" applyBorder="1" applyAlignment="1" applyProtection="1">
      <alignment horizontal="center" vertical="center" wrapText="1" readingOrder="1"/>
      <protection locked="0"/>
    </xf>
    <xf numFmtId="168" fontId="8" fillId="0" borderId="42" xfId="4" applyNumberFormat="1" applyFont="1" applyBorder="1" applyAlignment="1" applyProtection="1">
      <alignment horizontal="left" vertical="center" wrapText="1" readingOrder="1"/>
      <protection locked="0"/>
    </xf>
    <xf numFmtId="168" fontId="8" fillId="0" borderId="43" xfId="4" applyNumberFormat="1" applyFont="1" applyBorder="1" applyAlignment="1" applyProtection="1">
      <alignment horizontal="left" vertical="center" wrapText="1" readingOrder="1"/>
      <protection locked="0"/>
    </xf>
    <xf numFmtId="167" fontId="8" fillId="0" borderId="173" xfId="0" applyNumberFormat="1" applyFont="1" applyBorder="1" applyAlignment="1" applyProtection="1">
      <alignment horizontal="center" vertical="center" wrapText="1" readingOrder="1"/>
      <protection locked="0"/>
    </xf>
    <xf numFmtId="167" fontId="8" fillId="0" borderId="174" xfId="0" applyNumberFormat="1" applyFont="1" applyBorder="1" applyAlignment="1" applyProtection="1">
      <alignment horizontal="center" vertical="center" wrapText="1" readingOrder="1"/>
      <protection locked="0"/>
    </xf>
    <xf numFmtId="168" fontId="8" fillId="0" borderId="45" xfId="4" applyNumberFormat="1" applyFont="1" applyBorder="1" applyAlignment="1" applyProtection="1">
      <alignment horizontal="left" vertical="center" wrapText="1" readingOrder="1"/>
      <protection locked="0"/>
    </xf>
    <xf numFmtId="168" fontId="8" fillId="0" borderId="46" xfId="4" applyNumberFormat="1" applyFont="1" applyBorder="1" applyAlignment="1" applyProtection="1">
      <alignment horizontal="left" vertical="center" wrapText="1" readingOrder="1"/>
      <protection locked="0"/>
    </xf>
    <xf numFmtId="167" fontId="8" fillId="0" borderId="175" xfId="0" applyNumberFormat="1" applyFont="1" applyBorder="1" applyAlignment="1" applyProtection="1">
      <alignment horizontal="center" vertical="center" wrapText="1" readingOrder="1"/>
      <protection locked="0"/>
    </xf>
    <xf numFmtId="167" fontId="8" fillId="0" borderId="176" xfId="0" applyNumberFormat="1" applyFont="1" applyBorder="1" applyAlignment="1" applyProtection="1">
      <alignment horizontal="center" vertical="center" wrapText="1" readingOrder="1"/>
      <protection locked="0"/>
    </xf>
    <xf numFmtId="168" fontId="8" fillId="0" borderId="48" xfId="4" applyNumberFormat="1" applyFont="1" applyBorder="1" applyAlignment="1" applyProtection="1">
      <alignment horizontal="left" vertical="center" wrapText="1" readingOrder="1"/>
      <protection locked="0"/>
    </xf>
    <xf numFmtId="168" fontId="8" fillId="0" borderId="49" xfId="4" applyNumberFormat="1" applyFont="1" applyBorder="1" applyAlignment="1" applyProtection="1">
      <alignment horizontal="left" vertical="center" wrapText="1" readingOrder="1"/>
      <protection locked="0"/>
    </xf>
    <xf numFmtId="167" fontId="8" fillId="0" borderId="177" xfId="0" applyNumberFormat="1" applyFont="1" applyBorder="1" applyAlignment="1" applyProtection="1">
      <alignment horizontal="center" vertical="center" wrapText="1" readingOrder="1"/>
      <protection locked="0"/>
    </xf>
    <xf numFmtId="167" fontId="8" fillId="0" borderId="178" xfId="0" applyNumberFormat="1" applyFont="1" applyBorder="1" applyAlignment="1" applyProtection="1">
      <alignment horizontal="center" vertical="center" wrapText="1" readingOrder="1"/>
      <protection locked="0"/>
    </xf>
    <xf numFmtId="0" fontId="8" fillId="0" borderId="85" xfId="0" applyFont="1" applyBorder="1" applyAlignment="1" applyProtection="1">
      <alignment horizontal="left" vertical="center" wrapText="1" readingOrder="1"/>
      <protection locked="0"/>
    </xf>
    <xf numFmtId="168" fontId="8" fillId="0" borderId="71" xfId="4" applyNumberFormat="1" applyFont="1" applyBorder="1" applyAlignment="1" applyProtection="1">
      <alignment horizontal="left" vertical="center" wrapText="1" readingOrder="1"/>
      <protection locked="0"/>
    </xf>
    <xf numFmtId="0" fontId="16" fillId="0" borderId="189" xfId="0" applyFont="1" applyBorder="1" applyAlignment="1" applyProtection="1">
      <alignment horizontal="left" vertical="center" wrapText="1" readingOrder="1"/>
      <protection locked="0"/>
    </xf>
    <xf numFmtId="167" fontId="16" fillId="0" borderId="189" xfId="0" applyNumberFormat="1" applyFont="1" applyBorder="1" applyAlignment="1" applyProtection="1">
      <alignment horizontal="right" vertical="center" wrapText="1" readingOrder="1"/>
      <protection locked="0"/>
    </xf>
    <xf numFmtId="168" fontId="16" fillId="0" borderId="189" xfId="4" applyNumberFormat="1" applyFont="1" applyBorder="1" applyAlignment="1" applyProtection="1">
      <alignment horizontal="left" vertical="center" wrapText="1" readingOrder="1"/>
      <protection locked="0"/>
    </xf>
    <xf numFmtId="0" fontId="12" fillId="0" borderId="0" xfId="0" applyFont="1" applyProtection="1">
      <protection locked="0"/>
    </xf>
    <xf numFmtId="0" fontId="16" fillId="0" borderId="45" xfId="0" applyFont="1" applyBorder="1" applyAlignment="1" applyProtection="1">
      <alignment horizontal="left" vertical="center" wrapText="1" readingOrder="1"/>
      <protection locked="0"/>
    </xf>
    <xf numFmtId="168" fontId="16" fillId="0" borderId="45" xfId="4" applyNumberFormat="1" applyFont="1" applyBorder="1" applyAlignment="1" applyProtection="1">
      <alignment horizontal="left" vertical="center" wrapText="1" readingOrder="1"/>
      <protection locked="0"/>
    </xf>
    <xf numFmtId="0" fontId="16" fillId="0" borderId="48" xfId="0" applyFont="1" applyBorder="1" applyAlignment="1" applyProtection="1">
      <alignment horizontal="left" vertical="center" wrapText="1" readingOrder="1"/>
      <protection locked="0"/>
    </xf>
    <xf numFmtId="167" fontId="16" fillId="0" borderId="48" xfId="0" applyNumberFormat="1" applyFont="1" applyBorder="1" applyAlignment="1" applyProtection="1">
      <alignment horizontal="right" vertical="center" wrapText="1" readingOrder="1"/>
      <protection locked="0"/>
    </xf>
    <xf numFmtId="0" fontId="16" fillId="0" borderId="49" xfId="0" applyFont="1" applyBorder="1" applyAlignment="1" applyProtection="1">
      <alignment horizontal="left" vertical="center" wrapText="1" readingOrder="1"/>
      <protection locked="0"/>
    </xf>
    <xf numFmtId="168" fontId="16" fillId="0" borderId="48" xfId="4" applyNumberFormat="1" applyFont="1" applyBorder="1" applyAlignment="1" applyProtection="1">
      <alignment horizontal="left" vertical="center" wrapText="1" readingOrder="1"/>
      <protection locked="0"/>
    </xf>
    <xf numFmtId="0" fontId="16" fillId="0" borderId="41" xfId="0" applyFont="1" applyBorder="1" applyAlignment="1" applyProtection="1">
      <alignment horizontal="left" vertical="center" wrapText="1" readingOrder="1"/>
      <protection locked="0"/>
    </xf>
    <xf numFmtId="0" fontId="16" fillId="0" borderId="42" xfId="0" applyFont="1" applyBorder="1" applyAlignment="1" applyProtection="1">
      <alignment horizontal="center" vertical="center" wrapText="1" readingOrder="1"/>
      <protection locked="0"/>
    </xf>
    <xf numFmtId="0" fontId="16" fillId="0" borderId="102" xfId="0" applyFont="1" applyBorder="1" applyAlignment="1" applyProtection="1">
      <alignment horizontal="left" vertical="center" wrapText="1" readingOrder="1"/>
      <protection locked="0"/>
    </xf>
    <xf numFmtId="167" fontId="16" fillId="0" borderId="179" xfId="0" applyNumberFormat="1" applyFont="1" applyBorder="1" applyAlignment="1" applyProtection="1">
      <alignment horizontal="right" vertical="center" wrapText="1" readingOrder="1"/>
      <protection locked="0"/>
    </xf>
    <xf numFmtId="167" fontId="16" fillId="0" borderId="180" xfId="0" applyNumberFormat="1" applyFont="1" applyBorder="1" applyAlignment="1" applyProtection="1">
      <alignment horizontal="right" vertical="center" wrapText="1" readingOrder="1"/>
      <protection locked="0"/>
    </xf>
    <xf numFmtId="0" fontId="16" fillId="0" borderId="102" xfId="0" applyFont="1" applyBorder="1" applyAlignment="1" applyProtection="1">
      <alignment horizontal="center" vertical="center" wrapText="1" readingOrder="1"/>
      <protection locked="0"/>
    </xf>
    <xf numFmtId="168" fontId="16" fillId="0" borderId="102" xfId="4" applyNumberFormat="1" applyFont="1" applyBorder="1" applyAlignment="1" applyProtection="1">
      <alignment horizontal="left" vertical="center" wrapText="1" readingOrder="1"/>
      <protection locked="0"/>
    </xf>
    <xf numFmtId="0" fontId="16" fillId="0" borderId="104" xfId="0" applyFont="1" applyBorder="1" applyAlignment="1" applyProtection="1">
      <alignment horizontal="left" vertical="center" wrapText="1" readingOrder="1"/>
      <protection locked="0"/>
    </xf>
    <xf numFmtId="167" fontId="16" fillId="0" borderId="17" xfId="0" applyNumberFormat="1" applyFont="1" applyBorder="1" applyAlignment="1" applyProtection="1">
      <alignment horizontal="right" vertical="center" wrapText="1" readingOrder="1"/>
      <protection locked="0"/>
    </xf>
    <xf numFmtId="167" fontId="16" fillId="0" borderId="18" xfId="0" applyNumberFormat="1" applyFont="1" applyBorder="1" applyAlignment="1" applyProtection="1">
      <alignment horizontal="right" vertical="center" wrapText="1" readingOrder="1"/>
      <protection locked="0"/>
    </xf>
    <xf numFmtId="0" fontId="16" fillId="0" borderId="104" xfId="0" applyFont="1" applyBorder="1" applyAlignment="1" applyProtection="1">
      <alignment horizontal="center" vertical="center" wrapText="1" readingOrder="1"/>
      <protection locked="0"/>
    </xf>
    <xf numFmtId="168" fontId="16" fillId="0" borderId="104" xfId="4" applyNumberFormat="1" applyFont="1" applyBorder="1" applyAlignment="1" applyProtection="1">
      <alignment horizontal="left" vertical="center" wrapText="1" readingOrder="1"/>
      <protection locked="0"/>
    </xf>
    <xf numFmtId="0" fontId="16" fillId="0" borderId="103" xfId="0" applyFont="1" applyBorder="1" applyAlignment="1" applyProtection="1">
      <alignment horizontal="left" vertical="center" wrapText="1" readingOrder="1"/>
      <protection locked="0"/>
    </xf>
    <xf numFmtId="167" fontId="16" fillId="0" borderId="69" xfId="0" applyNumberFormat="1" applyFont="1" applyBorder="1" applyAlignment="1" applyProtection="1">
      <alignment horizontal="right" vertical="center" wrapText="1" readingOrder="1"/>
      <protection locked="0"/>
    </xf>
    <xf numFmtId="167" fontId="16" fillId="0" borderId="70" xfId="0" applyNumberFormat="1" applyFont="1" applyBorder="1" applyAlignment="1" applyProtection="1">
      <alignment horizontal="right" vertical="center" wrapText="1" readingOrder="1"/>
      <protection locked="0"/>
    </xf>
    <xf numFmtId="0" fontId="16" fillId="0" borderId="103" xfId="0" applyFont="1" applyBorder="1" applyAlignment="1" applyProtection="1">
      <alignment horizontal="center" vertical="center" wrapText="1" readingOrder="1"/>
      <protection locked="0"/>
    </xf>
    <xf numFmtId="168" fontId="16" fillId="0" borderId="103" xfId="4" applyNumberFormat="1" applyFont="1" applyBorder="1" applyAlignment="1" applyProtection="1">
      <alignment horizontal="left" vertical="center" wrapText="1" readingOrder="1"/>
      <protection locked="0"/>
    </xf>
    <xf numFmtId="0" fontId="16" fillId="0" borderId="41" xfId="0" applyFont="1" applyBorder="1" applyAlignment="1" applyProtection="1">
      <alignment horizontal="left" vertical="center" wrapText="1" readingOrder="1"/>
      <protection locked="0"/>
    </xf>
    <xf numFmtId="0" fontId="16" fillId="0" borderId="42" xfId="0" applyFont="1" applyBorder="1" applyAlignment="1" applyProtection="1">
      <alignment horizontal="left" wrapText="1" readingOrder="1"/>
      <protection locked="0"/>
    </xf>
    <xf numFmtId="167" fontId="16" fillId="0" borderId="42" xfId="0" applyNumberFormat="1" applyFont="1" applyBorder="1" applyAlignment="1" applyProtection="1">
      <alignment horizontal="right" vertical="center" wrapText="1" readingOrder="1"/>
      <protection locked="0"/>
    </xf>
    <xf numFmtId="0" fontId="16" fillId="0" borderId="43" xfId="0" applyFont="1" applyBorder="1" applyAlignment="1" applyProtection="1">
      <alignment horizontal="left" vertical="center" wrapText="1" readingOrder="1"/>
      <protection locked="0"/>
    </xf>
    <xf numFmtId="0" fontId="16" fillId="0" borderId="42" xfId="0" applyFont="1" applyBorder="1" applyAlignment="1" applyProtection="1">
      <alignment horizontal="left" vertical="center" wrapText="1" readingOrder="1"/>
      <protection locked="0"/>
    </xf>
    <xf numFmtId="168" fontId="16" fillId="0" borderId="42" xfId="4" applyNumberFormat="1" applyFont="1" applyBorder="1" applyAlignment="1" applyProtection="1">
      <alignment horizontal="left" vertical="center" wrapText="1" readingOrder="1"/>
      <protection locked="0"/>
    </xf>
    <xf numFmtId="0" fontId="16" fillId="0" borderId="45" xfId="0" applyFont="1" applyBorder="1" applyAlignment="1" applyProtection="1">
      <alignment horizontal="left" wrapText="1" readingOrder="1"/>
      <protection locked="0"/>
    </xf>
    <xf numFmtId="167" fontId="16" fillId="0" borderId="45" xfId="0" applyNumberFormat="1" applyFont="1" applyBorder="1" applyAlignment="1" applyProtection="1">
      <alignment horizontal="right" vertical="center" wrapText="1" readingOrder="1"/>
      <protection locked="0"/>
    </xf>
    <xf numFmtId="0" fontId="16" fillId="0" borderId="46" xfId="0" applyFont="1" applyBorder="1" applyAlignment="1" applyProtection="1">
      <alignment horizontal="left" vertical="center" wrapText="1" readingOrder="1"/>
      <protection locked="0"/>
    </xf>
    <xf numFmtId="0" fontId="16" fillId="0" borderId="44" xfId="0" applyFont="1" applyBorder="1" applyAlignment="1" applyProtection="1">
      <alignment horizontal="left" vertical="center" wrapText="1" readingOrder="1"/>
      <protection locked="0"/>
    </xf>
    <xf numFmtId="168" fontId="16" fillId="0" borderId="45" xfId="4" applyNumberFormat="1" applyFont="1" applyBorder="1" applyAlignment="1" applyProtection="1">
      <alignment horizontal="right" vertical="center" wrapText="1" readingOrder="1"/>
      <protection locked="0"/>
    </xf>
    <xf numFmtId="0" fontId="16" fillId="0" borderId="45" xfId="0" applyFont="1" applyBorder="1" applyAlignment="1" applyProtection="1">
      <alignment horizontal="left" vertical="center" wrapText="1" readingOrder="1"/>
      <protection locked="0"/>
    </xf>
    <xf numFmtId="0" fontId="16" fillId="0" borderId="71" xfId="0" applyFont="1" applyBorder="1" applyAlignment="1" applyProtection="1">
      <alignment horizontal="left" vertical="center" wrapText="1" readingOrder="1"/>
      <protection locked="0"/>
    </xf>
    <xf numFmtId="167" fontId="16" fillId="0" borderId="71" xfId="0" applyNumberFormat="1" applyFont="1" applyBorder="1" applyAlignment="1" applyProtection="1">
      <alignment horizontal="right" vertical="center" wrapText="1" readingOrder="1"/>
      <protection locked="0"/>
    </xf>
    <xf numFmtId="168" fontId="16" fillId="0" borderId="71" xfId="4" applyNumberFormat="1" applyFont="1" applyBorder="1" applyAlignment="1" applyProtection="1">
      <alignment horizontal="left" vertical="center" wrapText="1" readingOrder="1"/>
      <protection locked="0"/>
    </xf>
    <xf numFmtId="0" fontId="12" fillId="0" borderId="0" xfId="0" applyFont="1"/>
    <xf numFmtId="0" fontId="19" fillId="0" borderId="42" xfId="5" applyNumberFormat="1" applyFont="1" applyFill="1" applyBorder="1" applyAlignment="1" applyProtection="1">
      <alignment horizontal="left" vertical="center" wrapText="1"/>
    </xf>
    <xf numFmtId="0" fontId="19" fillId="0" borderId="45" xfId="5" applyNumberFormat="1" applyFont="1" applyFill="1" applyBorder="1" applyAlignment="1" applyProtection="1">
      <alignment horizontal="left" vertical="center" wrapText="1"/>
    </xf>
    <xf numFmtId="0" fontId="16" fillId="0" borderId="45" xfId="0" applyFont="1" applyBorder="1" applyAlignment="1" applyProtection="1">
      <alignment horizontal="center" vertical="center" wrapText="1" readingOrder="1"/>
      <protection locked="0"/>
    </xf>
    <xf numFmtId="0" fontId="16" fillId="0" borderId="47" xfId="0" applyFont="1" applyBorder="1" applyAlignment="1" applyProtection="1">
      <alignment horizontal="left" vertical="center" wrapText="1" readingOrder="1"/>
      <protection locked="0"/>
    </xf>
    <xf numFmtId="0" fontId="16" fillId="0" borderId="48" xfId="0" applyFont="1" applyBorder="1" applyAlignment="1" applyProtection="1">
      <alignment horizontal="center" vertical="center" wrapText="1" readingOrder="1"/>
      <protection locked="0"/>
    </xf>
    <xf numFmtId="0" fontId="16" fillId="0" borderId="48" xfId="0" applyFont="1" applyBorder="1" applyAlignment="1" applyProtection="1">
      <alignment vertical="center" wrapText="1" readingOrder="1"/>
      <protection locked="0"/>
    </xf>
    <xf numFmtId="0" fontId="16" fillId="0" borderId="58" xfId="0" applyFont="1" applyBorder="1" applyAlignment="1" applyProtection="1">
      <alignment horizontal="center" vertical="center" wrapText="1" readingOrder="1"/>
      <protection locked="0"/>
    </xf>
    <xf numFmtId="168" fontId="16" fillId="0" borderId="58" xfId="4" applyNumberFormat="1" applyFont="1" applyBorder="1" applyAlignment="1" applyProtection="1">
      <alignment horizontal="left" vertical="center" wrapText="1" readingOrder="1"/>
      <protection locked="0"/>
    </xf>
    <xf numFmtId="0" fontId="16" fillId="0" borderId="63" xfId="0" applyFont="1" applyBorder="1" applyAlignment="1" applyProtection="1">
      <alignment horizontal="left" vertical="center" wrapText="1" readingOrder="1"/>
      <protection locked="0"/>
    </xf>
    <xf numFmtId="0" fontId="16" fillId="0" borderId="63" xfId="0" applyFont="1" applyBorder="1" applyAlignment="1" applyProtection="1">
      <alignment horizontal="center" vertical="center" wrapText="1" readingOrder="1"/>
      <protection locked="0"/>
    </xf>
    <xf numFmtId="168" fontId="16" fillId="0" borderId="63" xfId="4" applyNumberFormat="1" applyFont="1" applyBorder="1" applyAlignment="1" applyProtection="1">
      <alignment horizontal="left" vertical="center" wrapText="1" readingOrder="1"/>
      <protection locked="0"/>
    </xf>
    <xf numFmtId="0" fontId="12" fillId="0" borderId="45" xfId="0" applyFont="1" applyBorder="1" applyAlignment="1">
      <alignment horizontal="center" vertical="center"/>
    </xf>
    <xf numFmtId="0" fontId="12" fillId="0" borderId="45" xfId="0" applyFont="1" applyFill="1" applyBorder="1" applyAlignment="1">
      <alignment horizontal="center" vertical="center"/>
    </xf>
    <xf numFmtId="167" fontId="16" fillId="0" borderId="65" xfId="0" applyNumberFormat="1" applyFont="1" applyBorder="1" applyAlignment="1" applyProtection="1">
      <alignment horizontal="right" vertical="center" wrapText="1" readingOrder="1"/>
      <protection locked="0"/>
    </xf>
    <xf numFmtId="0" fontId="16" fillId="0" borderId="45"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2" fillId="0" borderId="144" xfId="0" applyFont="1" applyBorder="1" applyAlignment="1">
      <alignment horizontal="left" vertical="center" wrapText="1"/>
    </xf>
    <xf numFmtId="0" fontId="16" fillId="0" borderId="48" xfId="0" applyFont="1" applyFill="1" applyBorder="1" applyAlignment="1">
      <alignment horizontal="center" vertical="center" wrapText="1"/>
    </xf>
    <xf numFmtId="167" fontId="16" fillId="0" borderId="64" xfId="0" applyNumberFormat="1" applyFont="1" applyBorder="1" applyAlignment="1" applyProtection="1">
      <alignment horizontal="right" vertical="center" wrapText="1" readingOrder="1"/>
      <protection locked="0"/>
    </xf>
    <xf numFmtId="0" fontId="16" fillId="0" borderId="109" xfId="0" applyFont="1" applyBorder="1" applyAlignment="1" applyProtection="1">
      <alignment horizontal="left" vertical="center" wrapText="1" readingOrder="1"/>
      <protection locked="0"/>
    </xf>
    <xf numFmtId="167" fontId="16" fillId="0" borderId="192" xfId="0" applyNumberFormat="1" applyFont="1" applyBorder="1" applyAlignment="1" applyProtection="1">
      <alignment horizontal="right" vertical="center" wrapText="1" readingOrder="1"/>
      <protection locked="0"/>
    </xf>
    <xf numFmtId="167" fontId="16" fillId="0" borderId="193" xfId="0" applyNumberFormat="1" applyFont="1" applyBorder="1" applyAlignment="1" applyProtection="1">
      <alignment horizontal="right" vertical="center" wrapText="1" readingOrder="1"/>
      <protection locked="0"/>
    </xf>
    <xf numFmtId="0" fontId="16" fillId="0" borderId="109" xfId="0" applyFont="1" applyBorder="1" applyAlignment="1" applyProtection="1">
      <alignment horizontal="center" vertical="center" wrapText="1" readingOrder="1"/>
      <protection locked="0"/>
    </xf>
    <xf numFmtId="168" fontId="16" fillId="0" borderId="109" xfId="4" applyNumberFormat="1" applyFont="1" applyBorder="1" applyAlignment="1" applyProtection="1">
      <alignment horizontal="left" vertical="center" wrapText="1" readingOrder="1"/>
      <protection locked="0"/>
    </xf>
    <xf numFmtId="0" fontId="16" fillId="0" borderId="58" xfId="0" applyFont="1" applyBorder="1" applyAlignment="1" applyProtection="1">
      <alignment horizontal="left" vertical="center" wrapText="1" readingOrder="1"/>
      <protection locked="0"/>
    </xf>
    <xf numFmtId="0" fontId="16" fillId="0" borderId="42" xfId="0" applyFont="1" applyBorder="1" applyAlignment="1" applyProtection="1">
      <alignment horizontal="left" vertical="center" wrapText="1" readingOrder="1"/>
      <protection locked="0"/>
    </xf>
    <xf numFmtId="0" fontId="16" fillId="0" borderId="101" xfId="0" applyFont="1" applyBorder="1" applyAlignment="1" applyProtection="1">
      <alignment horizontal="left" vertical="center" wrapText="1" readingOrder="1"/>
      <protection locked="0"/>
    </xf>
    <xf numFmtId="0" fontId="16" fillId="0" borderId="158" xfId="0" applyFont="1" applyBorder="1" applyAlignment="1" applyProtection="1">
      <alignment horizontal="left" vertical="center" wrapText="1" readingOrder="1"/>
      <protection locked="0"/>
    </xf>
    <xf numFmtId="167" fontId="16" fillId="0" borderId="64" xfId="0" applyNumberFormat="1" applyFont="1" applyBorder="1" applyAlignment="1" applyProtection="1">
      <alignment horizontal="right" wrapText="1" readingOrder="1"/>
      <protection locked="0"/>
    </xf>
    <xf numFmtId="167" fontId="16" fillId="0" borderId="65" xfId="0" applyNumberFormat="1" applyFont="1" applyBorder="1" applyAlignment="1" applyProtection="1">
      <alignment horizontal="right" wrapText="1" readingOrder="1"/>
      <protection locked="0"/>
    </xf>
    <xf numFmtId="0" fontId="16" fillId="0" borderId="184" xfId="0" applyFont="1" applyBorder="1" applyAlignment="1" applyProtection="1">
      <alignment horizontal="left" vertical="center" wrapText="1" readingOrder="1"/>
      <protection locked="0"/>
    </xf>
    <xf numFmtId="0" fontId="16" fillId="0" borderId="63" xfId="0" applyFont="1" applyFill="1" applyBorder="1" applyAlignment="1" applyProtection="1">
      <alignment horizontal="left" vertical="center" wrapText="1" readingOrder="1"/>
      <protection locked="0"/>
    </xf>
    <xf numFmtId="0" fontId="16" fillId="0" borderId="63" xfId="0" applyFont="1" applyFill="1" applyBorder="1" applyAlignment="1" applyProtection="1">
      <alignment horizontal="center" vertical="center" wrapText="1" readingOrder="1"/>
      <protection locked="0"/>
    </xf>
    <xf numFmtId="168" fontId="16" fillId="0" borderId="63" xfId="4" applyNumberFormat="1" applyFont="1" applyFill="1" applyBorder="1" applyAlignment="1" applyProtection="1">
      <alignment horizontal="left" vertical="center" wrapText="1" readingOrder="1"/>
      <protection locked="0"/>
    </xf>
    <xf numFmtId="0" fontId="16" fillId="0" borderId="183" xfId="0" applyFont="1" applyBorder="1" applyAlignment="1" applyProtection="1">
      <alignment horizontal="left" vertical="center" wrapText="1" readingOrder="1"/>
      <protection locked="0"/>
    </xf>
    <xf numFmtId="0" fontId="16" fillId="0" borderId="186" xfId="0" applyFont="1" applyBorder="1" applyAlignment="1" applyProtection="1">
      <alignment horizontal="left" vertical="center" wrapText="1" readingOrder="1"/>
      <protection locked="0"/>
    </xf>
    <xf numFmtId="167" fontId="16" fillId="0" borderId="59" xfId="0" applyNumberFormat="1" applyFont="1" applyBorder="1" applyAlignment="1" applyProtection="1">
      <alignment horizontal="right" wrapText="1" readingOrder="1"/>
      <protection locked="0"/>
    </xf>
    <xf numFmtId="167" fontId="16" fillId="0" borderId="60" xfId="0" applyNumberFormat="1" applyFont="1" applyBorder="1" applyAlignment="1" applyProtection="1">
      <alignment horizontal="right" wrapText="1" readingOrder="1"/>
      <protection locked="0"/>
    </xf>
    <xf numFmtId="0" fontId="16" fillId="0" borderId="146" xfId="0" applyFont="1" applyBorder="1" applyAlignment="1" applyProtection="1">
      <alignment horizontal="left" vertical="center" wrapText="1" readingOrder="1"/>
      <protection locked="0"/>
    </xf>
    <xf numFmtId="0" fontId="16" fillId="0" borderId="189" xfId="0" applyFont="1" applyBorder="1" applyAlignment="1" applyProtection="1">
      <alignment horizontal="center" vertical="center" wrapText="1" readingOrder="1"/>
      <protection locked="0"/>
    </xf>
    <xf numFmtId="0" fontId="16" fillId="0" borderId="71" xfId="0" applyFont="1" applyBorder="1" applyAlignment="1" applyProtection="1">
      <alignment horizontal="center" vertical="center" wrapText="1" readingOrder="1"/>
      <protection locked="0"/>
    </xf>
    <xf numFmtId="0" fontId="19" fillId="0" borderId="189" xfId="0" applyFont="1" applyBorder="1" applyAlignment="1">
      <alignment horizontal="center" vertical="center"/>
    </xf>
    <xf numFmtId="0" fontId="16" fillId="0" borderId="183" xfId="0" applyFont="1" applyBorder="1" applyAlignment="1" applyProtection="1">
      <alignment vertical="center" wrapText="1" readingOrder="1"/>
      <protection locked="0"/>
    </xf>
    <xf numFmtId="0" fontId="16" fillId="0" borderId="116" xfId="0" applyFont="1" applyBorder="1" applyAlignment="1" applyProtection="1">
      <alignment horizontal="left" vertical="center" wrapText="1" readingOrder="1"/>
      <protection locked="0"/>
    </xf>
    <xf numFmtId="0" fontId="19" fillId="0" borderId="45" xfId="0" applyFont="1" applyBorder="1" applyAlignment="1">
      <alignment horizontal="center" vertical="center"/>
    </xf>
    <xf numFmtId="0" fontId="16" fillId="0" borderId="98" xfId="0" applyFont="1" applyBorder="1" applyAlignment="1" applyProtection="1">
      <alignment vertical="center" wrapText="1" readingOrder="1"/>
      <protection locked="0"/>
    </xf>
    <xf numFmtId="167" fontId="16" fillId="0" borderId="197" xfId="0" applyNumberFormat="1" applyFont="1" applyBorder="1" applyAlignment="1" applyProtection="1">
      <alignment horizontal="right" wrapText="1" readingOrder="1"/>
      <protection locked="0"/>
    </xf>
    <xf numFmtId="167" fontId="16" fillId="0" borderId="70" xfId="0" applyNumberFormat="1" applyFont="1" applyBorder="1" applyAlignment="1" applyProtection="1">
      <alignment horizontal="right" wrapText="1" readingOrder="1"/>
      <protection locked="0"/>
    </xf>
    <xf numFmtId="0" fontId="16" fillId="0" borderId="147" xfId="0" applyFont="1" applyBorder="1" applyAlignment="1" applyProtection="1">
      <alignment horizontal="left" vertical="center" wrapText="1" readingOrder="1"/>
      <protection locked="0"/>
    </xf>
    <xf numFmtId="0" fontId="19" fillId="6" borderId="45" xfId="0" applyFont="1" applyFill="1" applyBorder="1" applyAlignment="1">
      <alignment horizontal="center" vertical="center"/>
    </xf>
    <xf numFmtId="167" fontId="16" fillId="0" borderId="202" xfId="0" applyNumberFormat="1" applyFont="1" applyBorder="1" applyAlignment="1" applyProtection="1">
      <alignment horizontal="right" wrapText="1" readingOrder="1"/>
      <protection locked="0"/>
    </xf>
    <xf numFmtId="167" fontId="16" fillId="0" borderId="98" xfId="0" applyNumberFormat="1" applyFont="1" applyBorder="1" applyAlignment="1" applyProtection="1">
      <alignment horizontal="right" wrapText="1" readingOrder="1"/>
      <protection locked="0"/>
    </xf>
    <xf numFmtId="167" fontId="16" fillId="0" borderId="76" xfId="0" applyNumberFormat="1" applyFont="1" applyBorder="1" applyAlignment="1" applyProtection="1">
      <alignment horizontal="right" wrapText="1" readingOrder="1"/>
      <protection locked="0"/>
    </xf>
    <xf numFmtId="167" fontId="16" fillId="0" borderId="45" xfId="0" applyNumberFormat="1" applyFont="1" applyBorder="1" applyAlignment="1" applyProtection="1">
      <alignment horizontal="right" wrapText="1" readingOrder="1"/>
      <protection locked="0"/>
    </xf>
    <xf numFmtId="0" fontId="16" fillId="0" borderId="183" xfId="0" applyFont="1" applyBorder="1" applyAlignment="1" applyProtection="1">
      <alignment horizontal="center" vertical="center" wrapText="1" readingOrder="1"/>
      <protection locked="0"/>
    </xf>
    <xf numFmtId="0" fontId="12" fillId="0" borderId="98" xfId="0" applyFont="1" applyBorder="1" applyAlignment="1" applyProtection="1">
      <alignment horizontal="right"/>
      <protection locked="0"/>
    </xf>
    <xf numFmtId="0" fontId="12" fillId="0" borderId="45" xfId="0" applyFont="1" applyBorder="1" applyAlignment="1" applyProtection="1">
      <alignment horizontal="right"/>
      <protection locked="0"/>
    </xf>
    <xf numFmtId="167" fontId="16" fillId="0" borderId="204" xfId="0" applyNumberFormat="1" applyFont="1" applyBorder="1" applyAlignment="1" applyProtection="1">
      <alignment horizontal="right" wrapText="1" readingOrder="1"/>
      <protection locked="0"/>
    </xf>
    <xf numFmtId="0" fontId="12" fillId="0" borderId="0" xfId="0" applyFont="1" applyAlignment="1" applyProtection="1">
      <alignment horizontal="right"/>
      <protection locked="0"/>
    </xf>
    <xf numFmtId="0" fontId="16" fillId="0" borderId="46" xfId="0" applyFont="1" applyBorder="1" applyAlignment="1" applyProtection="1">
      <alignment horizontal="center" vertical="center" wrapText="1" readingOrder="1"/>
      <protection locked="0"/>
    </xf>
    <xf numFmtId="0" fontId="16" fillId="0" borderId="102" xfId="0" applyFont="1" applyFill="1" applyBorder="1" applyAlignment="1" applyProtection="1">
      <alignment horizontal="left" vertical="center" wrapText="1" readingOrder="1"/>
      <protection locked="0"/>
    </xf>
    <xf numFmtId="0" fontId="16" fillId="0" borderId="102" xfId="0" applyFont="1" applyFill="1" applyBorder="1" applyAlignment="1" applyProtection="1">
      <alignment horizontal="center" vertical="center" wrapText="1" readingOrder="1"/>
      <protection locked="0"/>
    </xf>
    <xf numFmtId="168" fontId="16" fillId="0" borderId="102" xfId="4" applyNumberFormat="1" applyFont="1" applyFill="1" applyBorder="1" applyAlignment="1" applyProtection="1">
      <alignment horizontal="left" vertical="center" wrapText="1" readingOrder="1"/>
      <protection locked="0"/>
    </xf>
    <xf numFmtId="167" fontId="16" fillId="0" borderId="64" xfId="0" applyNumberFormat="1" applyFont="1" applyFill="1" applyBorder="1" applyAlignment="1" applyProtection="1">
      <alignment horizontal="right" vertical="center" wrapText="1" readingOrder="1"/>
      <protection locked="0"/>
    </xf>
    <xf numFmtId="167" fontId="16" fillId="0" borderId="65" xfId="0" applyNumberFormat="1" applyFont="1" applyFill="1" applyBorder="1" applyAlignment="1" applyProtection="1">
      <alignment horizontal="right" vertical="center" wrapText="1" readingOrder="1"/>
      <protection locked="0"/>
    </xf>
    <xf numFmtId="167" fontId="16" fillId="0" borderId="195" xfId="0" applyNumberFormat="1" applyFont="1" applyFill="1" applyBorder="1" applyAlignment="1" applyProtection="1">
      <alignment horizontal="right" vertical="center" wrapText="1" readingOrder="1"/>
      <protection locked="0"/>
    </xf>
    <xf numFmtId="0" fontId="16" fillId="0" borderId="58" xfId="0" applyFont="1" applyFill="1" applyBorder="1" applyAlignment="1" applyProtection="1">
      <alignment horizontal="left" vertical="center" wrapText="1" readingOrder="1"/>
      <protection locked="0"/>
    </xf>
    <xf numFmtId="168" fontId="16" fillId="0" borderId="58" xfId="4" applyNumberFormat="1" applyFont="1" applyFill="1" applyBorder="1" applyAlignment="1" applyProtection="1">
      <alignment horizontal="left" vertical="center" wrapText="1" readingOrder="1"/>
      <protection locked="0"/>
    </xf>
    <xf numFmtId="0" fontId="16" fillId="0" borderId="16" xfId="0" applyFont="1" applyFill="1" applyBorder="1" applyAlignment="1" applyProtection="1">
      <alignment horizontal="left" vertical="center" wrapText="1" readingOrder="1"/>
      <protection locked="0"/>
    </xf>
    <xf numFmtId="0" fontId="16" fillId="0" borderId="16" xfId="0" applyFont="1" applyFill="1" applyBorder="1" applyAlignment="1" applyProtection="1">
      <alignment horizontal="center" vertical="center" wrapText="1" readingOrder="1"/>
      <protection locked="0"/>
    </xf>
    <xf numFmtId="168" fontId="16" fillId="0" borderId="16" xfId="4" applyNumberFormat="1" applyFont="1" applyFill="1" applyBorder="1" applyAlignment="1" applyProtection="1">
      <alignment horizontal="left" vertical="center" wrapText="1" readingOrder="1"/>
      <protection locked="0"/>
    </xf>
    <xf numFmtId="0" fontId="16" fillId="0" borderId="158" xfId="0" applyFont="1" applyFill="1" applyBorder="1" applyAlignment="1" applyProtection="1">
      <alignment horizontal="center" vertical="center" wrapText="1" readingOrder="1"/>
      <protection locked="0"/>
    </xf>
    <xf numFmtId="167" fontId="16" fillId="0" borderId="59" xfId="0" applyNumberFormat="1" applyFont="1" applyFill="1" applyBorder="1" applyAlignment="1" applyProtection="1">
      <alignment horizontal="right" vertical="center" wrapText="1" readingOrder="1"/>
      <protection locked="0"/>
    </xf>
    <xf numFmtId="167" fontId="16" fillId="0" borderId="60" xfId="0" applyNumberFormat="1" applyFont="1" applyFill="1" applyBorder="1" applyAlignment="1" applyProtection="1">
      <alignment horizontal="right" vertical="center" wrapText="1" readingOrder="1"/>
      <protection locked="0"/>
    </xf>
    <xf numFmtId="0" fontId="16" fillId="0" borderId="58" xfId="0" applyFont="1" applyFill="1" applyBorder="1" applyAlignment="1" applyProtection="1">
      <alignment horizontal="center" vertical="center" wrapText="1" readingOrder="1"/>
      <protection locked="0"/>
    </xf>
    <xf numFmtId="0" fontId="16" fillId="0" borderId="45" xfId="0" applyFont="1" applyFill="1" applyBorder="1" applyAlignment="1" applyProtection="1">
      <alignment horizontal="left" vertical="center" wrapText="1" readingOrder="1"/>
      <protection locked="0"/>
    </xf>
    <xf numFmtId="167" fontId="16" fillId="0" borderId="45" xfId="0" applyNumberFormat="1" applyFont="1" applyFill="1" applyBorder="1" applyAlignment="1" applyProtection="1">
      <alignment horizontal="right" vertical="center" wrapText="1" readingOrder="1"/>
      <protection locked="0"/>
    </xf>
    <xf numFmtId="0" fontId="16" fillId="0" borderId="45" xfId="0" applyFont="1" applyFill="1" applyBorder="1" applyAlignment="1" applyProtection="1">
      <alignment horizontal="center" vertical="center" wrapText="1" readingOrder="1"/>
      <protection locked="0"/>
    </xf>
    <xf numFmtId="168" fontId="16" fillId="0" borderId="45" xfId="4" applyNumberFormat="1" applyFont="1" applyFill="1" applyBorder="1" applyAlignment="1" applyProtection="1">
      <alignment horizontal="left" vertical="center" wrapText="1" readingOrder="1"/>
      <protection locked="0"/>
    </xf>
    <xf numFmtId="167" fontId="16" fillId="0" borderId="159" xfId="0" applyNumberFormat="1" applyFont="1" applyBorder="1" applyAlignment="1" applyProtection="1">
      <alignment horizontal="right" vertical="center" wrapText="1" readingOrder="1"/>
      <protection locked="0"/>
    </xf>
    <xf numFmtId="167" fontId="16" fillId="0" borderId="160" xfId="0" applyNumberFormat="1" applyFont="1" applyBorder="1" applyAlignment="1" applyProtection="1">
      <alignment horizontal="right" vertical="center" wrapText="1" readingOrder="1"/>
      <protection locked="0"/>
    </xf>
    <xf numFmtId="0" fontId="12" fillId="0" borderId="42" xfId="0" applyFont="1" applyBorder="1" applyAlignment="1">
      <alignment horizontal="center" vertical="center" wrapText="1"/>
    </xf>
    <xf numFmtId="0" fontId="12" fillId="0" borderId="45" xfId="0" applyFont="1" applyBorder="1" applyAlignment="1">
      <alignment horizontal="center" vertical="center" wrapText="1"/>
    </xf>
    <xf numFmtId="0" fontId="12" fillId="7" borderId="45" xfId="0" applyFont="1" applyFill="1" applyBorder="1" applyAlignment="1">
      <alignment horizontal="center" vertical="center"/>
    </xf>
    <xf numFmtId="0" fontId="12" fillId="0" borderId="45" xfId="0" applyFont="1" applyBorder="1" applyAlignment="1">
      <alignment horizontal="center"/>
    </xf>
    <xf numFmtId="0" fontId="12" fillId="0" borderId="0" xfId="0" applyFont="1" applyAlignment="1" applyProtection="1">
      <alignment horizontal="right"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16" fillId="0" borderId="84" xfId="0" applyFont="1" applyBorder="1" applyAlignment="1" applyProtection="1">
      <alignment vertical="center" wrapText="1" readingOrder="1"/>
      <protection locked="0"/>
    </xf>
    <xf numFmtId="164" fontId="16" fillId="0" borderId="42" xfId="6" applyFont="1" applyBorder="1" applyAlignment="1" applyProtection="1">
      <alignment horizontal="left" vertical="center" wrapText="1" readingOrder="1"/>
      <protection locked="0"/>
    </xf>
    <xf numFmtId="164" fontId="16" fillId="0" borderId="45" xfId="6" applyFont="1" applyBorder="1" applyAlignment="1" applyProtection="1">
      <alignment horizontal="left" vertical="center" wrapText="1" readingOrder="1"/>
      <protection locked="0"/>
    </xf>
    <xf numFmtId="164" fontId="16" fillId="0" borderId="45" xfId="6" applyFont="1" applyBorder="1" applyAlignment="1" applyProtection="1">
      <alignment vertical="center" wrapText="1" readingOrder="1"/>
      <protection locked="0"/>
    </xf>
    <xf numFmtId="164" fontId="16" fillId="0" borderId="48" xfId="6" applyFont="1" applyBorder="1" applyAlignment="1" applyProtection="1">
      <alignment vertical="center" wrapText="1" readingOrder="1"/>
      <protection locked="0"/>
    </xf>
    <xf numFmtId="164" fontId="16" fillId="0" borderId="45" xfId="6" applyFont="1" applyBorder="1" applyAlignment="1" applyProtection="1">
      <alignment horizontal="center" vertical="center" wrapText="1" readingOrder="1"/>
      <protection locked="0"/>
    </xf>
    <xf numFmtId="0" fontId="16" fillId="0" borderId="98" xfId="0" applyFont="1" applyBorder="1" applyAlignment="1" applyProtection="1">
      <alignment horizontal="left" vertical="center" wrapText="1" readingOrder="1"/>
      <protection locked="0"/>
    </xf>
    <xf numFmtId="0" fontId="16" fillId="0" borderId="99" xfId="0" applyFont="1" applyBorder="1" applyAlignment="1" applyProtection="1">
      <alignment horizontal="left" vertical="center" wrapText="1" readingOrder="1"/>
      <protection locked="0"/>
    </xf>
    <xf numFmtId="0" fontId="19" fillId="0" borderId="45" xfId="5" applyNumberFormat="1" applyFont="1" applyFill="1" applyBorder="1" applyAlignment="1" applyProtection="1">
      <alignment vertical="center" wrapText="1"/>
    </xf>
    <xf numFmtId="0" fontId="12" fillId="0" borderId="41" xfId="0" applyFont="1" applyBorder="1" applyAlignment="1">
      <alignment horizontal="left" vertical="center" wrapText="1"/>
    </xf>
    <xf numFmtId="0" fontId="12" fillId="0" borderId="107" xfId="0" applyFont="1" applyBorder="1" applyAlignment="1">
      <alignment horizontal="left" vertical="center" wrapText="1"/>
    </xf>
    <xf numFmtId="0" fontId="12" fillId="0" borderId="42" xfId="0" applyFont="1" applyBorder="1" applyAlignment="1">
      <alignment horizontal="center" vertical="center"/>
    </xf>
    <xf numFmtId="0" fontId="12" fillId="0" borderId="44" xfId="0" applyFont="1" applyBorder="1" applyAlignment="1">
      <alignment horizontal="left" vertical="center" wrapText="1"/>
    </xf>
    <xf numFmtId="0" fontId="12" fillId="0" borderId="84" xfId="0" applyFont="1" applyBorder="1" applyAlignment="1">
      <alignment horizontal="left" vertical="center" wrapText="1"/>
    </xf>
    <xf numFmtId="0" fontId="16" fillId="0" borderId="71" xfId="0" applyFont="1" applyBorder="1" applyAlignment="1" applyProtection="1">
      <alignment horizontal="left" vertical="center" wrapText="1" readingOrder="1"/>
      <protection locked="0"/>
    </xf>
    <xf numFmtId="0" fontId="16" fillId="0" borderId="71" xfId="0" applyFont="1" applyBorder="1" applyAlignment="1" applyProtection="1">
      <alignment vertical="center" wrapText="1" readingOrder="1"/>
      <protection locked="0"/>
    </xf>
    <xf numFmtId="0" fontId="12" fillId="0" borderId="206" xfId="0" applyFont="1" applyBorder="1" applyAlignment="1">
      <alignment horizontal="left" vertical="center" wrapText="1"/>
    </xf>
    <xf numFmtId="0" fontId="16" fillId="0" borderId="168" xfId="0" applyFont="1" applyBorder="1" applyAlignment="1" applyProtection="1">
      <alignment horizontal="left" vertical="center" wrapText="1" readingOrder="1"/>
      <protection locked="0"/>
    </xf>
    <xf numFmtId="0" fontId="16" fillId="0" borderId="196" xfId="0" applyFont="1" applyBorder="1" applyAlignment="1" applyProtection="1">
      <alignment horizontal="left" vertical="center" wrapText="1" readingOrder="1"/>
      <protection locked="0"/>
    </xf>
    <xf numFmtId="0" fontId="16" fillId="0" borderId="170" xfId="0" applyFont="1" applyBorder="1" applyAlignment="1" applyProtection="1">
      <alignment horizontal="left" vertical="center" wrapText="1" readingOrder="1"/>
      <protection locked="0"/>
    </xf>
    <xf numFmtId="0" fontId="16" fillId="0" borderId="84" xfId="0" applyFont="1" applyBorder="1" applyAlignment="1" applyProtection="1">
      <alignment horizontal="left" vertical="center" wrapText="1" readingOrder="1"/>
      <protection locked="0"/>
    </xf>
    <xf numFmtId="0" fontId="16" fillId="0" borderId="88" xfId="0" applyFont="1" applyBorder="1" applyAlignment="1" applyProtection="1">
      <alignment horizontal="left" vertical="center" wrapText="1" readingOrder="1"/>
      <protection locked="0"/>
    </xf>
    <xf numFmtId="0" fontId="12" fillId="0" borderId="203" xfId="0" applyFont="1" applyBorder="1" applyAlignment="1">
      <alignment horizontal="left" vertical="center" wrapText="1"/>
    </xf>
    <xf numFmtId="0" fontId="12" fillId="0" borderId="44"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84" xfId="0" applyFont="1" applyFill="1" applyBorder="1" applyAlignment="1">
      <alignment horizontal="left" vertical="center" wrapText="1"/>
    </xf>
    <xf numFmtId="0" fontId="16" fillId="0" borderId="108" xfId="0" applyFont="1" applyBorder="1" applyAlignment="1" applyProtection="1">
      <alignment horizontal="left" vertical="center" wrapText="1" readingOrder="1"/>
      <protection locked="0"/>
    </xf>
    <xf numFmtId="0" fontId="16" fillId="0" borderId="0" xfId="0" applyFont="1" applyBorder="1" applyAlignment="1" applyProtection="1">
      <alignment horizontal="left" vertical="center" wrapText="1" readingOrder="1"/>
      <protection locked="0"/>
    </xf>
    <xf numFmtId="0" fontId="16" fillId="0" borderId="100" xfId="0" applyFont="1" applyBorder="1" applyAlignment="1" applyProtection="1">
      <alignment horizontal="left" vertical="center" wrapText="1" readingOrder="1"/>
      <protection locked="0"/>
    </xf>
    <xf numFmtId="0" fontId="16" fillId="0" borderId="189" xfId="0" applyFont="1" applyBorder="1" applyAlignment="1" applyProtection="1">
      <alignment horizontal="left" vertical="center" wrapText="1" readingOrder="1"/>
      <protection locked="0"/>
    </xf>
    <xf numFmtId="0" fontId="16" fillId="0" borderId="101" xfId="0" applyFont="1" applyFill="1" applyBorder="1" applyAlignment="1" applyProtection="1">
      <alignment horizontal="left" vertical="center" wrapText="1" readingOrder="1"/>
      <protection locked="0"/>
    </xf>
    <xf numFmtId="0" fontId="16" fillId="0" borderId="68" xfId="0" applyFont="1" applyFill="1" applyBorder="1" applyAlignment="1" applyProtection="1">
      <alignment horizontal="left" vertical="center" wrapText="1" readingOrder="1"/>
      <protection locked="0"/>
    </xf>
    <xf numFmtId="0" fontId="16" fillId="0" borderId="45" xfId="0" applyFont="1" applyFill="1" applyBorder="1" applyAlignment="1" applyProtection="1">
      <alignment horizontal="left" vertical="center" wrapText="1" readingOrder="1"/>
      <protection locked="0"/>
    </xf>
    <xf numFmtId="0" fontId="12" fillId="0" borderId="45" xfId="0" applyFont="1" applyFill="1" applyBorder="1" applyAlignment="1" applyProtection="1">
      <alignment horizontal="left" vertical="center" wrapText="1" readingOrder="1"/>
      <protection locked="0"/>
    </xf>
    <xf numFmtId="0" fontId="16" fillId="0" borderId="71" xfId="0" applyFont="1" applyFill="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7" fillId="4" borderId="48" xfId="0" applyFont="1" applyFill="1" applyBorder="1" applyAlignment="1" applyProtection="1">
      <alignment horizontal="center" vertical="center" wrapText="1" readingOrder="1"/>
      <protection locked="0"/>
    </xf>
    <xf numFmtId="0" fontId="16" fillId="0" borderId="74" xfId="0" applyFont="1" applyBorder="1" applyAlignment="1" applyProtection="1">
      <alignment horizontal="left" vertical="center" wrapText="1" readingOrder="1"/>
      <protection locked="0"/>
    </xf>
    <xf numFmtId="0" fontId="16" fillId="0" borderId="76" xfId="0" applyFont="1" applyBorder="1" applyAlignment="1" applyProtection="1">
      <alignment horizontal="left" vertical="center" wrapText="1" readingOrder="1"/>
      <protection locked="0"/>
    </xf>
    <xf numFmtId="0" fontId="16" fillId="0" borderId="75" xfId="0" applyFont="1" applyBorder="1" applyAlignment="1" applyProtection="1">
      <alignment horizontal="left" vertical="center" wrapText="1" readingOrder="1"/>
      <protection locked="0"/>
    </xf>
    <xf numFmtId="0" fontId="16" fillId="0" borderId="212" xfId="0" applyFont="1" applyBorder="1" applyAlignment="1" applyProtection="1">
      <alignment horizontal="left" vertical="center" wrapText="1" readingOrder="1"/>
      <protection locked="0"/>
    </xf>
    <xf numFmtId="0" fontId="16" fillId="0" borderId="185" xfId="0" applyFont="1" applyBorder="1" applyAlignment="1" applyProtection="1">
      <alignment horizontal="left" vertical="center" wrapText="1" readingOrder="1"/>
      <protection locked="0"/>
    </xf>
    <xf numFmtId="0" fontId="16" fillId="0" borderId="117" xfId="0" applyFont="1" applyBorder="1" applyAlignment="1" applyProtection="1">
      <alignment horizontal="left" vertical="center" wrapText="1" readingOrder="1"/>
      <protection locked="0"/>
    </xf>
    <xf numFmtId="0" fontId="16" fillId="0" borderId="213" xfId="0" applyFont="1" applyBorder="1" applyAlignment="1" applyProtection="1">
      <alignment horizontal="left" vertical="center" wrapText="1" readingOrder="1"/>
      <protection locked="0"/>
    </xf>
    <xf numFmtId="0" fontId="16" fillId="0" borderId="198" xfId="0" applyFont="1" applyBorder="1" applyAlignment="1" applyProtection="1">
      <alignment horizontal="left" vertical="center" wrapText="1" readingOrder="1"/>
      <protection locked="0"/>
    </xf>
    <xf numFmtId="0" fontId="16" fillId="0" borderId="200" xfId="0" applyFont="1" applyBorder="1" applyAlignment="1" applyProtection="1">
      <alignment horizontal="left" vertical="center" wrapText="1" readingOrder="1"/>
      <protection locked="0"/>
    </xf>
    <xf numFmtId="0" fontId="16" fillId="0" borderId="143" xfId="0" applyFont="1" applyBorder="1" applyAlignment="1" applyProtection="1">
      <alignment horizontal="left" vertical="center" wrapText="1" readingOrder="1"/>
      <protection locked="0"/>
    </xf>
    <xf numFmtId="167" fontId="16" fillId="0" borderId="45" xfId="0" applyNumberFormat="1" applyFont="1" applyBorder="1" applyAlignment="1" applyProtection="1">
      <alignment vertical="center" wrapText="1" readingOrder="1"/>
      <protection locked="0"/>
    </xf>
    <xf numFmtId="167" fontId="16" fillId="0" borderId="71" xfId="0" applyNumberFormat="1" applyFont="1" applyBorder="1" applyAlignment="1" applyProtection="1">
      <alignment vertical="center" wrapText="1" readingOrder="1"/>
      <protection locked="0"/>
    </xf>
    <xf numFmtId="0" fontId="2" fillId="0" borderId="0" xfId="0" applyFont="1" applyAlignment="1" applyProtection="1">
      <alignment horizontal="right" vertical="center"/>
      <protection locked="0"/>
    </xf>
    <xf numFmtId="0" fontId="4" fillId="0" borderId="0" xfId="0" applyFont="1" applyAlignment="1" applyProtection="1">
      <alignment horizontal="right" vertical="center"/>
      <protection locked="0"/>
    </xf>
    <xf numFmtId="0" fontId="16" fillId="0" borderId="45" xfId="0" applyFont="1" applyBorder="1" applyAlignment="1" applyProtection="1">
      <alignment vertical="center" wrapText="1" readingOrder="1"/>
      <protection locked="0"/>
    </xf>
    <xf numFmtId="0" fontId="16" fillId="0" borderId="189" xfId="0" applyFont="1" applyBorder="1" applyAlignment="1" applyProtection="1">
      <alignment vertical="center" wrapText="1" readingOrder="1"/>
      <protection locked="0"/>
    </xf>
    <xf numFmtId="0" fontId="16" fillId="0" borderId="95" xfId="0" applyFont="1" applyBorder="1" applyAlignment="1" applyProtection="1">
      <alignment vertical="center" wrapText="1" readingOrder="1"/>
      <protection locked="0"/>
    </xf>
    <xf numFmtId="0" fontId="16" fillId="0" borderId="16" xfId="0" applyFont="1" applyBorder="1" applyAlignment="1" applyProtection="1">
      <alignment vertical="center" wrapText="1" readingOrder="1"/>
      <protection locked="0"/>
    </xf>
    <xf numFmtId="0" fontId="16" fillId="0" borderId="76" xfId="0" applyFont="1" applyBorder="1" applyAlignment="1" applyProtection="1">
      <alignment vertical="center" wrapText="1" readingOrder="1"/>
      <protection locked="0"/>
    </xf>
    <xf numFmtId="0" fontId="16" fillId="0" borderId="167" xfId="0" applyFont="1" applyBorder="1" applyAlignment="1" applyProtection="1">
      <alignment horizontal="left" vertical="center" wrapText="1" readingOrder="1"/>
      <protection locked="0"/>
    </xf>
    <xf numFmtId="0" fontId="16" fillId="0" borderId="153" xfId="0" applyFont="1" applyBorder="1" applyAlignment="1" applyProtection="1">
      <alignment horizontal="left" vertical="center" wrapText="1" readingOrder="1"/>
      <protection locked="0"/>
    </xf>
    <xf numFmtId="0" fontId="16" fillId="0" borderId="74" xfId="0" applyFont="1" applyBorder="1" applyAlignment="1" applyProtection="1">
      <alignment horizontal="center" vertical="center" wrapText="1" readingOrder="1"/>
      <protection locked="0"/>
    </xf>
    <xf numFmtId="0" fontId="16" fillId="0" borderId="115" xfId="0" applyFont="1" applyBorder="1" applyAlignment="1" applyProtection="1">
      <alignment horizontal="left" vertical="center" wrapText="1" readingOrder="1"/>
      <protection locked="0"/>
    </xf>
    <xf numFmtId="0" fontId="16" fillId="0" borderId="89" xfId="0" applyFont="1" applyBorder="1" applyAlignment="1" applyProtection="1">
      <alignment horizontal="left" vertical="center" wrapText="1" readingOrder="1"/>
      <protection locked="0"/>
    </xf>
    <xf numFmtId="0" fontId="16" fillId="0" borderId="111" xfId="0" applyFont="1" applyBorder="1" applyAlignment="1" applyProtection="1">
      <alignment horizontal="left" vertical="center" wrapText="1" readingOrder="1"/>
      <protection locked="0"/>
    </xf>
    <xf numFmtId="0" fontId="16" fillId="0" borderId="116" xfId="0" applyFont="1" applyFill="1" applyBorder="1" applyAlignment="1" applyProtection="1">
      <alignment horizontal="left" vertical="center" wrapText="1" readingOrder="1"/>
      <protection locked="0"/>
    </xf>
    <xf numFmtId="0" fontId="16" fillId="0" borderId="156" xfId="0" applyFont="1" applyBorder="1" applyAlignment="1" applyProtection="1">
      <alignment horizontal="left" vertical="center" wrapText="1" readingOrder="1"/>
      <protection locked="0"/>
    </xf>
    <xf numFmtId="0" fontId="16" fillId="0" borderId="89" xfId="0" applyFont="1" applyBorder="1" applyAlignment="1" applyProtection="1">
      <alignment horizontal="center" vertical="center" wrapText="1" readingOrder="1"/>
      <protection locked="0"/>
    </xf>
    <xf numFmtId="0" fontId="16" fillId="0" borderId="76" xfId="0" applyFont="1" applyBorder="1" applyAlignment="1" applyProtection="1">
      <alignment horizontal="center" vertical="center" wrapText="1" readingOrder="1"/>
      <protection locked="0"/>
    </xf>
    <xf numFmtId="0" fontId="16" fillId="0" borderId="73" xfId="0" applyFont="1" applyFill="1" applyBorder="1" applyAlignment="1" applyProtection="1">
      <alignment horizontal="left" vertical="center" wrapText="1" readingOrder="1"/>
      <protection locked="0"/>
    </xf>
    <xf numFmtId="0" fontId="16" fillId="0" borderId="115" xfId="0" applyFont="1" applyFill="1" applyBorder="1" applyAlignment="1" applyProtection="1">
      <alignment horizontal="left" vertical="center" wrapText="1" readingOrder="1"/>
      <protection locked="0"/>
    </xf>
    <xf numFmtId="0" fontId="16" fillId="0" borderId="146" xfId="0" applyFont="1" applyFill="1" applyBorder="1" applyAlignment="1" applyProtection="1">
      <alignment horizontal="left" vertical="center" wrapText="1" readingOrder="1"/>
      <protection locked="0"/>
    </xf>
    <xf numFmtId="0" fontId="16" fillId="0" borderId="76" xfId="0" applyFont="1" applyFill="1" applyBorder="1" applyAlignment="1" applyProtection="1">
      <alignment horizontal="left" vertical="center" wrapText="1" readingOrder="1"/>
      <protection locked="0"/>
    </xf>
    <xf numFmtId="0" fontId="16" fillId="0" borderId="164" xfId="0" applyFont="1" applyBorder="1" applyAlignment="1" applyProtection="1">
      <alignment horizontal="left" vertical="center" wrapText="1" readingOrder="1"/>
      <protection locked="0"/>
    </xf>
    <xf numFmtId="0" fontId="16" fillId="0" borderId="167" xfId="0" applyFont="1" applyFill="1" applyBorder="1" applyAlignment="1" applyProtection="1">
      <alignment horizontal="left" vertical="center" wrapText="1" readingOrder="1"/>
      <protection locked="0"/>
    </xf>
    <xf numFmtId="0" fontId="16" fillId="0" borderId="44" xfId="0" applyFont="1" applyBorder="1" applyAlignment="1">
      <alignment horizontal="left" vertical="center" wrapText="1"/>
    </xf>
    <xf numFmtId="0" fontId="22" fillId="0" borderId="44" xfId="0" applyFont="1" applyBorder="1" applyAlignment="1">
      <alignment horizontal="left" vertical="center" wrapText="1"/>
    </xf>
    <xf numFmtId="0" fontId="16" fillId="0" borderId="84" xfId="0" applyFont="1" applyBorder="1" applyAlignment="1">
      <alignment horizontal="left" vertical="center" wrapText="1"/>
    </xf>
    <xf numFmtId="0" fontId="19" fillId="0" borderId="206" xfId="0" applyFont="1" applyBorder="1" applyAlignment="1">
      <alignment horizontal="left" vertical="center"/>
    </xf>
    <xf numFmtId="0" fontId="19" fillId="0" borderId="44" xfId="0" applyFont="1" applyBorder="1" applyAlignment="1">
      <alignment horizontal="left" vertical="center"/>
    </xf>
    <xf numFmtId="0" fontId="19" fillId="0" borderId="44" xfId="0" applyFont="1" applyBorder="1" applyAlignment="1">
      <alignment horizontal="left" vertical="center" wrapText="1"/>
    </xf>
    <xf numFmtId="0" fontId="19" fillId="6" borderId="44" xfId="0" applyFont="1" applyFill="1" applyBorder="1" applyAlignment="1">
      <alignment horizontal="left" vertical="center"/>
    </xf>
    <xf numFmtId="0" fontId="12" fillId="0" borderId="44" xfId="0" applyFont="1" applyBorder="1" applyAlignment="1">
      <alignment horizontal="left" vertical="center"/>
    </xf>
    <xf numFmtId="0" fontId="12" fillId="0" borderId="44" xfId="0" applyNumberFormat="1" applyFont="1" applyBorder="1" applyAlignment="1">
      <alignment horizontal="left" vertical="center" wrapText="1"/>
    </xf>
    <xf numFmtId="0" fontId="16" fillId="0" borderId="168" xfId="0" applyFont="1" applyFill="1" applyBorder="1" applyAlignment="1" applyProtection="1">
      <alignment horizontal="left" vertical="center" wrapText="1" readingOrder="1"/>
      <protection locked="0"/>
    </xf>
    <xf numFmtId="0" fontId="16" fillId="0" borderId="44" xfId="0" applyFont="1" applyFill="1" applyBorder="1" applyAlignment="1" applyProtection="1">
      <alignment horizontal="left" vertical="center" wrapText="1" readingOrder="1"/>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17" fillId="0" borderId="48" xfId="0" applyFont="1" applyBorder="1" applyAlignment="1" applyProtection="1">
      <alignment horizontal="center" vertical="center" wrapText="1" readingOrder="1"/>
      <protection locked="0"/>
    </xf>
    <xf numFmtId="16" fontId="16" fillId="0" borderId="45" xfId="0" applyNumberFormat="1" applyFont="1" applyBorder="1" applyAlignment="1" applyProtection="1">
      <alignment horizontal="center" vertical="center" wrapText="1" readingOrder="1"/>
      <protection locked="0"/>
    </xf>
    <xf numFmtId="17" fontId="16" fillId="0" borderId="45" xfId="0" applyNumberFormat="1" applyFont="1" applyFill="1" applyBorder="1" applyAlignment="1" applyProtection="1">
      <alignment horizontal="center" vertical="center" wrapText="1" readingOrder="1"/>
      <protection locked="0"/>
    </xf>
    <xf numFmtId="0" fontId="16" fillId="0" borderId="100" xfId="0" applyFont="1" applyBorder="1" applyAlignment="1" applyProtection="1">
      <alignment vertical="center" wrapText="1" readingOrder="1"/>
      <protection locked="0"/>
    </xf>
    <xf numFmtId="0" fontId="16" fillId="0" borderId="199" xfId="0" applyFont="1" applyBorder="1" applyAlignment="1" applyProtection="1">
      <alignment vertical="center" wrapText="1" readingOrder="1"/>
      <protection locked="0"/>
    </xf>
    <xf numFmtId="0" fontId="16" fillId="0" borderId="89" xfId="0" applyFont="1" applyBorder="1" applyAlignment="1" applyProtection="1">
      <alignment vertical="center" wrapText="1" readingOrder="1"/>
      <protection locked="0"/>
    </xf>
    <xf numFmtId="0" fontId="19" fillId="0" borderId="84" xfId="0" applyFont="1" applyBorder="1" applyAlignment="1">
      <alignment horizontal="left" vertical="center"/>
    </xf>
    <xf numFmtId="0" fontId="19" fillId="0" borderId="71" xfId="0" applyFont="1" applyBorder="1" applyAlignment="1">
      <alignment horizontal="center" vertical="center"/>
    </xf>
    <xf numFmtId="167" fontId="16" fillId="0" borderId="215" xfId="0" applyNumberFormat="1" applyFont="1" applyBorder="1" applyAlignment="1" applyProtection="1">
      <alignment horizontal="right" wrapText="1" readingOrder="1"/>
      <protection locked="0"/>
    </xf>
    <xf numFmtId="167" fontId="16" fillId="0" borderId="180" xfId="0" applyNumberFormat="1" applyFont="1" applyBorder="1" applyAlignment="1" applyProtection="1">
      <alignment horizontal="right" wrapText="1" readingOrder="1"/>
      <protection locked="0"/>
    </xf>
    <xf numFmtId="0" fontId="12" fillId="0" borderId="0" xfId="0" applyFont="1" applyBorder="1" applyAlignment="1" applyProtection="1">
      <alignment horizontal="right"/>
      <protection locked="0"/>
    </xf>
    <xf numFmtId="0" fontId="16" fillId="0" borderId="75" xfId="0" applyFont="1" applyBorder="1" applyAlignment="1" applyProtection="1">
      <alignment horizontal="center" vertical="center" wrapText="1" readingOrder="1"/>
      <protection locked="0"/>
    </xf>
    <xf numFmtId="0" fontId="12" fillId="0" borderId="47" xfId="0" applyFont="1" applyBorder="1" applyAlignment="1">
      <alignment horizontal="left" vertical="center" wrapText="1"/>
    </xf>
    <xf numFmtId="0" fontId="16" fillId="0" borderId="164" xfId="0" applyFont="1" applyFill="1" applyBorder="1" applyAlignment="1" applyProtection="1">
      <alignment horizontal="left" vertical="center" wrapText="1" readingOrder="1"/>
      <protection locked="0"/>
    </xf>
    <xf numFmtId="0" fontId="16" fillId="0" borderId="110" xfId="0" applyFont="1" applyBorder="1" applyAlignment="1" applyProtection="1">
      <alignment horizontal="left" vertical="center" wrapText="1" readingOrder="1"/>
      <protection locked="0"/>
    </xf>
    <xf numFmtId="167" fontId="16" fillId="0" borderId="216" xfId="0" applyNumberFormat="1" applyFont="1" applyBorder="1" applyAlignment="1" applyProtection="1">
      <alignment horizontal="right" vertical="center" wrapText="1" readingOrder="1"/>
      <protection locked="0"/>
    </xf>
    <xf numFmtId="0" fontId="16" fillId="0" borderId="114" xfId="0" applyFont="1" applyBorder="1" applyAlignment="1" applyProtection="1">
      <alignment horizontal="center" vertical="center" wrapText="1" readingOrder="1"/>
      <protection locked="0"/>
    </xf>
    <xf numFmtId="0" fontId="16" fillId="0" borderId="1" xfId="0" applyFont="1" applyBorder="1" applyAlignment="1" applyProtection="1">
      <alignment horizontal="left" vertical="center" wrapText="1" readingOrder="1"/>
      <protection locked="0"/>
    </xf>
    <xf numFmtId="167" fontId="16" fillId="0" borderId="214" xfId="0" applyNumberFormat="1" applyFont="1" applyFill="1" applyBorder="1" applyAlignment="1" applyProtection="1">
      <alignment horizontal="right" vertical="center" wrapText="1" readingOrder="1"/>
      <protection locked="0"/>
    </xf>
    <xf numFmtId="0" fontId="16" fillId="0" borderId="42" xfId="0" applyFont="1" applyFill="1" applyBorder="1" applyAlignment="1" applyProtection="1">
      <alignment horizontal="left" vertical="center" wrapText="1" readingOrder="1"/>
      <protection locked="0"/>
    </xf>
    <xf numFmtId="167" fontId="16" fillId="0" borderId="42" xfId="0" applyNumberFormat="1" applyFont="1" applyFill="1" applyBorder="1" applyAlignment="1" applyProtection="1">
      <alignment horizontal="right" vertical="center" wrapText="1" readingOrder="1"/>
      <protection locked="0"/>
    </xf>
    <xf numFmtId="0" fontId="16" fillId="0" borderId="43" xfId="0" applyFont="1" applyFill="1" applyBorder="1" applyAlignment="1" applyProtection="1">
      <alignment horizontal="center" vertical="center" wrapText="1" readingOrder="1"/>
      <protection locked="0"/>
    </xf>
    <xf numFmtId="0" fontId="16" fillId="0" borderId="46" xfId="0" applyFont="1" applyFill="1" applyBorder="1" applyAlignment="1" applyProtection="1">
      <alignment horizontal="center" vertical="center" wrapText="1" readingOrder="1"/>
      <protection locked="0"/>
    </xf>
    <xf numFmtId="0" fontId="16" fillId="0" borderId="47" xfId="0" applyFont="1" applyFill="1" applyBorder="1" applyAlignment="1" applyProtection="1">
      <alignment horizontal="left" vertical="center" wrapText="1" readingOrder="1"/>
      <protection locked="0"/>
    </xf>
    <xf numFmtId="0" fontId="16" fillId="0" borderId="48" xfId="0" applyFont="1" applyFill="1" applyBorder="1" applyAlignment="1" applyProtection="1">
      <alignment horizontal="left" vertical="center" wrapText="1" readingOrder="1"/>
      <protection locked="0"/>
    </xf>
    <xf numFmtId="167" fontId="16" fillId="0" borderId="48" xfId="0" applyNumberFormat="1" applyFont="1" applyFill="1" applyBorder="1" applyAlignment="1" applyProtection="1">
      <alignment horizontal="right" vertical="center" wrapText="1" readingOrder="1"/>
      <protection locked="0"/>
    </xf>
    <xf numFmtId="0" fontId="16" fillId="0" borderId="49" xfId="0" applyFont="1" applyFill="1" applyBorder="1" applyAlignment="1" applyProtection="1">
      <alignment horizontal="left" vertical="center" wrapText="1" readingOrder="1"/>
      <protection locked="0"/>
    </xf>
    <xf numFmtId="0" fontId="16" fillId="0" borderId="41" xfId="0" applyFont="1" applyFill="1" applyBorder="1" applyAlignment="1" applyProtection="1">
      <alignment horizontal="left" vertical="center" wrapText="1" readingOrder="1"/>
      <protection locked="0"/>
    </xf>
    <xf numFmtId="17" fontId="16" fillId="0" borderId="42" xfId="0" applyNumberFormat="1" applyFont="1" applyFill="1" applyBorder="1" applyAlignment="1" applyProtection="1">
      <alignment horizontal="center" vertical="center" wrapText="1" readingOrder="1"/>
      <protection locked="0"/>
    </xf>
    <xf numFmtId="0" fontId="16" fillId="0" borderId="42" xfId="0" applyFont="1" applyFill="1" applyBorder="1" applyAlignment="1" applyProtection="1">
      <alignment horizontal="center" vertical="center" wrapText="1" readingOrder="1"/>
      <protection locked="0"/>
    </xf>
    <xf numFmtId="168" fontId="16" fillId="0" borderId="42" xfId="4" applyNumberFormat="1" applyFont="1" applyFill="1" applyBorder="1" applyAlignment="1" applyProtection="1">
      <alignment horizontal="left" vertical="center" wrapText="1" readingOrder="1"/>
      <protection locked="0"/>
    </xf>
    <xf numFmtId="0" fontId="16" fillId="0" borderId="48" xfId="0" applyFont="1" applyFill="1" applyBorder="1" applyAlignment="1" applyProtection="1">
      <alignment horizontal="center" vertical="center" wrapText="1" readingOrder="1"/>
      <protection locked="0"/>
    </xf>
    <xf numFmtId="168" fontId="16" fillId="0" borderId="48" xfId="4" applyNumberFormat="1" applyFont="1" applyFill="1" applyBorder="1" applyAlignment="1" applyProtection="1">
      <alignment horizontal="left" vertical="center" wrapText="1" readingOrder="1"/>
      <protection locked="0"/>
    </xf>
    <xf numFmtId="167" fontId="16" fillId="0" borderId="71" xfId="0" applyNumberFormat="1" applyFont="1" applyFill="1" applyBorder="1" applyAlignment="1" applyProtection="1">
      <alignment horizontal="right" vertical="center" wrapText="1" readingOrder="1"/>
      <protection locked="0"/>
    </xf>
    <xf numFmtId="0" fontId="16" fillId="0" borderId="85" xfId="0" applyFont="1" applyFill="1" applyBorder="1" applyAlignment="1" applyProtection="1">
      <alignment horizontal="center" vertical="center" wrapText="1" readingOrder="1"/>
      <protection locked="0"/>
    </xf>
    <xf numFmtId="0" fontId="16" fillId="0" borderId="84" xfId="0" applyFont="1" applyFill="1" applyBorder="1" applyAlignment="1" applyProtection="1">
      <alignment horizontal="left" vertical="center" wrapText="1" readingOrder="1"/>
      <protection locked="0"/>
    </xf>
    <xf numFmtId="0" fontId="16" fillId="0" borderId="71" xfId="0" applyFont="1" applyFill="1" applyBorder="1" applyAlignment="1" applyProtection="1">
      <alignment horizontal="center" vertical="center" wrapText="1" readingOrder="1"/>
      <protection locked="0"/>
    </xf>
    <xf numFmtId="168" fontId="16" fillId="0" borderId="71" xfId="4" applyNumberFormat="1" applyFont="1" applyFill="1" applyBorder="1" applyAlignment="1" applyProtection="1">
      <alignment horizontal="left" vertical="center" wrapText="1" readingOrder="1"/>
      <protection locked="0"/>
    </xf>
    <xf numFmtId="0" fontId="16" fillId="0" borderId="1" xfId="0" applyFont="1" applyFill="1" applyBorder="1" applyAlignment="1" applyProtection="1">
      <alignment horizontal="left" vertical="center" wrapText="1" readingOrder="1"/>
      <protection locked="0"/>
    </xf>
    <xf numFmtId="0" fontId="16" fillId="0" borderId="110" xfId="0" applyFont="1" applyFill="1" applyBorder="1" applyAlignment="1" applyProtection="1">
      <alignment horizontal="left" vertical="center" wrapText="1" readingOrder="1"/>
      <protection locked="0"/>
    </xf>
    <xf numFmtId="167" fontId="16" fillId="0" borderId="110" xfId="0" applyNumberFormat="1" applyFont="1" applyFill="1" applyBorder="1" applyAlignment="1" applyProtection="1">
      <alignment horizontal="right" vertical="center" wrapText="1" readingOrder="1"/>
      <protection locked="0"/>
    </xf>
    <xf numFmtId="0" fontId="16" fillId="0" borderId="2" xfId="0" applyFont="1" applyFill="1" applyBorder="1" applyAlignment="1" applyProtection="1">
      <alignment horizontal="left" vertical="center" wrapText="1" readingOrder="1"/>
      <protection locked="0"/>
    </xf>
    <xf numFmtId="0" fontId="16" fillId="0" borderId="110" xfId="0" applyFont="1" applyFill="1" applyBorder="1" applyAlignment="1" applyProtection="1">
      <alignment horizontal="center" vertical="center" wrapText="1" readingOrder="1"/>
      <protection locked="0"/>
    </xf>
    <xf numFmtId="168" fontId="16" fillId="0" borderId="110" xfId="4" applyNumberFormat="1" applyFont="1" applyFill="1" applyBorder="1" applyAlignment="1" applyProtection="1">
      <alignment horizontal="left" vertical="center" wrapText="1" readingOrder="1"/>
      <protection locked="0"/>
    </xf>
    <xf numFmtId="170" fontId="3" fillId="0" borderId="0" xfId="0" applyNumberFormat="1" applyFont="1" applyAlignment="1" applyProtection="1">
      <alignment vertical="center"/>
      <protection locked="0"/>
    </xf>
    <xf numFmtId="170" fontId="0" fillId="0" borderId="0" xfId="0" applyNumberFormat="1" applyAlignment="1" applyProtection="1">
      <alignment vertical="center"/>
      <protection locked="0"/>
    </xf>
    <xf numFmtId="170" fontId="16" fillId="0" borderId="207" xfId="4" applyNumberFormat="1" applyFont="1" applyBorder="1" applyAlignment="1" applyProtection="1">
      <alignment horizontal="left" vertical="center" wrapText="1" readingOrder="1"/>
    </xf>
    <xf numFmtId="170" fontId="16" fillId="0" borderId="46" xfId="4" applyNumberFormat="1" applyFont="1" applyBorder="1" applyAlignment="1" applyProtection="1">
      <alignment horizontal="left" vertical="center" wrapText="1" readingOrder="1"/>
    </xf>
    <xf numFmtId="170" fontId="16" fillId="0" borderId="49" xfId="4" applyNumberFormat="1" applyFont="1" applyBorder="1" applyAlignment="1" applyProtection="1">
      <alignment horizontal="left" vertical="center" wrapText="1" readingOrder="1"/>
    </xf>
    <xf numFmtId="170" fontId="16" fillId="0" borderId="163" xfId="4" applyNumberFormat="1" applyFont="1" applyBorder="1" applyAlignment="1" applyProtection="1">
      <alignment horizontal="left" vertical="center" wrapText="1" readingOrder="1"/>
    </xf>
    <xf numFmtId="170" fontId="16" fillId="0" borderId="181" xfId="4" applyNumberFormat="1" applyFont="1" applyBorder="1" applyAlignment="1" applyProtection="1">
      <alignment horizontal="left" vertical="center" wrapText="1" readingOrder="1"/>
    </xf>
    <xf numFmtId="170" fontId="16" fillId="0" borderId="169" xfId="4" applyNumberFormat="1" applyFont="1" applyBorder="1" applyAlignment="1" applyProtection="1">
      <alignment horizontal="left" vertical="center" wrapText="1" readingOrder="1"/>
    </xf>
    <xf numFmtId="170" fontId="16" fillId="0" borderId="43" xfId="4" applyNumberFormat="1" applyFont="1" applyBorder="1" applyAlignment="1" applyProtection="1">
      <alignment horizontal="left" vertical="center" wrapText="1" readingOrder="1"/>
    </xf>
    <xf numFmtId="170" fontId="16" fillId="0" borderId="85" xfId="4" applyNumberFormat="1" applyFont="1" applyBorder="1" applyAlignment="1" applyProtection="1">
      <alignment horizontal="left" vertical="center" wrapText="1" readingOrder="1"/>
    </xf>
    <xf numFmtId="170" fontId="16" fillId="0" borderId="165" xfId="4" applyNumberFormat="1" applyFont="1" applyBorder="1" applyAlignment="1" applyProtection="1">
      <alignment horizontal="left" vertical="center" wrapText="1" readingOrder="1"/>
    </xf>
    <xf numFmtId="170" fontId="16" fillId="0" borderId="166" xfId="4" applyNumberFormat="1" applyFont="1" applyBorder="1" applyAlignment="1" applyProtection="1">
      <alignment horizontal="left" vertical="center" wrapText="1" readingOrder="1"/>
    </xf>
    <xf numFmtId="170" fontId="16" fillId="0" borderId="194" xfId="4" applyNumberFormat="1" applyFont="1" applyBorder="1" applyAlignment="1" applyProtection="1">
      <alignment horizontal="left" vertical="center" wrapText="1" readingOrder="1"/>
    </xf>
    <xf numFmtId="170" fontId="16" fillId="0" borderId="165" xfId="4" applyNumberFormat="1" applyFont="1" applyBorder="1" applyAlignment="1" applyProtection="1">
      <alignment horizontal="left" vertical="center" wrapText="1" readingOrder="1"/>
      <protection locked="0"/>
    </xf>
    <xf numFmtId="170" fontId="16" fillId="0" borderId="166" xfId="4" applyNumberFormat="1" applyFont="1" applyBorder="1" applyAlignment="1" applyProtection="1">
      <alignment horizontal="left" vertical="center" wrapText="1" readingOrder="1"/>
      <protection locked="0"/>
    </xf>
    <xf numFmtId="170" fontId="16" fillId="0" borderId="46" xfId="4" applyNumberFormat="1" applyFont="1" applyBorder="1" applyAlignment="1" applyProtection="1">
      <alignment horizontal="left" vertical="center" wrapText="1" readingOrder="1"/>
      <protection locked="0"/>
    </xf>
    <xf numFmtId="170" fontId="16" fillId="0" borderId="85" xfId="4" applyNumberFormat="1" applyFont="1" applyBorder="1" applyAlignment="1" applyProtection="1">
      <alignment horizontal="left" vertical="center" wrapText="1" readingOrder="1"/>
      <protection locked="0"/>
    </xf>
    <xf numFmtId="170" fontId="16" fillId="0" borderId="163" xfId="4" applyNumberFormat="1" applyFont="1" applyBorder="1" applyAlignment="1" applyProtection="1">
      <alignment horizontal="left" vertical="center" wrapText="1" readingOrder="1"/>
      <protection locked="0"/>
    </xf>
    <xf numFmtId="170" fontId="16" fillId="0" borderId="169" xfId="4" applyNumberFormat="1" applyFont="1" applyBorder="1" applyAlignment="1" applyProtection="1">
      <alignment horizontal="left" vertical="center" wrapText="1" readingOrder="1"/>
      <protection locked="0"/>
    </xf>
    <xf numFmtId="170" fontId="16" fillId="0" borderId="49" xfId="4" applyNumberFormat="1" applyFont="1" applyBorder="1" applyAlignment="1" applyProtection="1">
      <alignment horizontal="left" vertical="center" wrapText="1" readingOrder="1"/>
      <protection locked="0"/>
    </xf>
    <xf numFmtId="170" fontId="16" fillId="0" borderId="194" xfId="4" applyNumberFormat="1" applyFont="1" applyBorder="1" applyAlignment="1" applyProtection="1">
      <alignment horizontal="left" vertical="center" wrapText="1" readingOrder="1"/>
      <protection locked="0"/>
    </xf>
    <xf numFmtId="170" fontId="16" fillId="0" borderId="43" xfId="4" applyNumberFormat="1" applyFont="1" applyFill="1" applyBorder="1" applyAlignment="1" applyProtection="1">
      <alignment horizontal="left" vertical="center" wrapText="1" readingOrder="1"/>
    </xf>
    <xf numFmtId="170" fontId="16" fillId="0" borderId="46" xfId="4" applyNumberFormat="1" applyFont="1" applyFill="1" applyBorder="1" applyAlignment="1" applyProtection="1">
      <alignment horizontal="left" vertical="center" wrapText="1" readingOrder="1"/>
    </xf>
    <xf numFmtId="170" fontId="16" fillId="0" borderId="85" xfId="4" applyNumberFormat="1" applyFont="1" applyFill="1" applyBorder="1" applyAlignment="1" applyProtection="1">
      <alignment horizontal="left" vertical="center" wrapText="1" readingOrder="1"/>
    </xf>
    <xf numFmtId="170" fontId="16" fillId="0" borderId="2" xfId="4" applyNumberFormat="1" applyFont="1" applyFill="1" applyBorder="1" applyAlignment="1" applyProtection="1">
      <alignment horizontal="left" vertical="center" wrapText="1" readingOrder="1"/>
    </xf>
    <xf numFmtId="170" fontId="16" fillId="0" borderId="161" xfId="3" applyNumberFormat="1" applyFont="1" applyFill="1" applyBorder="1" applyAlignment="1" applyProtection="1">
      <alignment horizontal="left" vertical="center" wrapText="1" readingOrder="1"/>
    </xf>
    <xf numFmtId="170" fontId="16" fillId="0" borderId="46" xfId="2" applyNumberFormat="1" applyFont="1" applyFill="1" applyBorder="1" applyAlignment="1" applyProtection="1">
      <alignment horizontal="left" vertical="center" wrapText="1" readingOrder="1"/>
    </xf>
    <xf numFmtId="170" fontId="12" fillId="0" borderId="0" xfId="0" applyNumberFormat="1" applyFont="1" applyAlignment="1" applyProtection="1">
      <alignment vertical="center"/>
      <protection locked="0"/>
    </xf>
    <xf numFmtId="0" fontId="12" fillId="0" borderId="16" xfId="0" applyFont="1" applyFill="1" applyBorder="1" applyAlignment="1" applyProtection="1">
      <alignment horizontal="left" vertical="center" wrapText="1" readingOrder="1"/>
      <protection locked="0"/>
    </xf>
    <xf numFmtId="168" fontId="16" fillId="0" borderId="158" xfId="4" applyNumberFormat="1" applyFont="1" applyFill="1" applyBorder="1" applyAlignment="1" applyProtection="1">
      <alignment horizontal="left" vertical="center" wrapText="1" readingOrder="1"/>
      <protection locked="0"/>
    </xf>
    <xf numFmtId="0" fontId="16" fillId="0" borderId="100" xfId="0" applyFont="1" applyFill="1" applyBorder="1" applyAlignment="1" applyProtection="1">
      <alignment horizontal="center" vertical="center" wrapText="1" readingOrder="1"/>
      <protection locked="0"/>
    </xf>
    <xf numFmtId="168" fontId="16" fillId="0" borderId="100" xfId="4" applyNumberFormat="1" applyFont="1" applyFill="1" applyBorder="1" applyAlignment="1" applyProtection="1">
      <alignment horizontal="left" vertical="center" wrapText="1" readingOrder="1"/>
      <protection locked="0"/>
    </xf>
    <xf numFmtId="0" fontId="16" fillId="0" borderId="189" xfId="0" applyFont="1" applyFill="1" applyBorder="1" applyAlignment="1" applyProtection="1">
      <alignment horizontal="left" vertical="center" wrapText="1" readingOrder="1"/>
      <protection locked="0"/>
    </xf>
    <xf numFmtId="167" fontId="16" fillId="0" borderId="189" xfId="0" applyNumberFormat="1" applyFont="1" applyFill="1" applyBorder="1" applyAlignment="1" applyProtection="1">
      <alignment horizontal="right" vertical="center" wrapText="1" readingOrder="1"/>
      <protection locked="0"/>
    </xf>
    <xf numFmtId="0" fontId="16" fillId="0" borderId="153" xfId="0" applyFont="1" applyFill="1" applyBorder="1" applyAlignment="1" applyProtection="1">
      <alignment horizontal="left" vertical="center" wrapText="1" readingOrder="1"/>
      <protection locked="0"/>
    </xf>
    <xf numFmtId="0" fontId="16" fillId="0" borderId="189" xfId="0" applyFont="1" applyFill="1" applyBorder="1" applyAlignment="1" applyProtection="1">
      <alignment horizontal="center" vertical="center" wrapText="1" readingOrder="1"/>
      <protection locked="0"/>
    </xf>
    <xf numFmtId="168" fontId="16" fillId="0" borderId="189" xfId="4" applyNumberFormat="1" applyFont="1" applyFill="1" applyBorder="1" applyAlignment="1" applyProtection="1">
      <alignment horizontal="left" vertical="center" wrapText="1" readingOrder="1"/>
      <protection locked="0"/>
    </xf>
    <xf numFmtId="0" fontId="12" fillId="0" borderId="1" xfId="0" applyFont="1" applyFill="1" applyBorder="1" applyAlignment="1" applyProtection="1">
      <alignment horizontal="left" vertical="center" wrapText="1" readingOrder="1"/>
      <protection locked="0"/>
    </xf>
    <xf numFmtId="170" fontId="16" fillId="0" borderId="2" xfId="3" applyNumberFormat="1" applyFont="1" applyFill="1" applyBorder="1" applyAlignment="1" applyProtection="1">
      <alignment horizontal="right" vertical="center" wrapText="1" readingOrder="1"/>
    </xf>
    <xf numFmtId="170" fontId="16" fillId="0" borderId="2" xfId="3" applyNumberFormat="1" applyFont="1" applyFill="1" applyBorder="1" applyAlignment="1" applyProtection="1">
      <alignment horizontal="left" vertical="center" wrapText="1" readingOrder="1"/>
    </xf>
    <xf numFmtId="0" fontId="16" fillId="0" borderId="43" xfId="0" applyFont="1" applyFill="1" applyBorder="1" applyAlignment="1" applyProtection="1">
      <alignment horizontal="left" vertical="center" wrapText="1" readingOrder="1"/>
      <protection locked="0"/>
    </xf>
    <xf numFmtId="0" fontId="16" fillId="0" borderId="46" xfId="0" applyFont="1" applyFill="1" applyBorder="1" applyAlignment="1" applyProtection="1">
      <alignment horizontal="left" vertical="center" wrapText="1" readingOrder="1"/>
      <protection locked="0"/>
    </xf>
    <xf numFmtId="0" fontId="12" fillId="0" borderId="41" xfId="0" applyFont="1" applyFill="1" applyBorder="1" applyAlignment="1" applyProtection="1">
      <alignment horizontal="left" vertical="center" wrapText="1" readingOrder="1"/>
      <protection locked="0"/>
    </xf>
    <xf numFmtId="170" fontId="16" fillId="0" borderId="43" xfId="3" applyNumberFormat="1" applyFont="1" applyFill="1" applyBorder="1" applyAlignment="1" applyProtection="1">
      <alignment horizontal="center" vertical="center" wrapText="1" readingOrder="1"/>
    </xf>
    <xf numFmtId="0" fontId="16" fillId="0" borderId="206" xfId="0" applyFont="1" applyFill="1" applyBorder="1" applyAlignment="1" applyProtection="1">
      <alignment horizontal="left" vertical="center" wrapText="1" readingOrder="1"/>
      <protection locked="0"/>
    </xf>
    <xf numFmtId="0" fontId="16" fillId="0" borderId="55" xfId="0" applyFont="1" applyBorder="1" applyAlignment="1" applyProtection="1">
      <alignment horizontal="left" vertical="center" wrapText="1" readingOrder="1"/>
      <protection locked="0"/>
    </xf>
    <xf numFmtId="170" fontId="16" fillId="0" borderId="49" xfId="4" applyNumberFormat="1" applyFont="1" applyFill="1" applyBorder="1" applyAlignment="1" applyProtection="1">
      <alignment horizontal="left" vertical="center" wrapText="1" readingOrder="1"/>
    </xf>
    <xf numFmtId="0" fontId="16" fillId="0" borderId="208" xfId="0" applyFont="1" applyFill="1" applyBorder="1" applyAlignment="1" applyProtection="1">
      <alignment horizontal="left" vertical="center" wrapText="1" readingOrder="1"/>
      <protection locked="0"/>
    </xf>
    <xf numFmtId="170" fontId="16" fillId="0" borderId="106" xfId="3" applyNumberFormat="1" applyFont="1" applyFill="1" applyBorder="1" applyAlignment="1" applyProtection="1">
      <alignment horizontal="left" vertical="center" wrapText="1" readingOrder="1"/>
    </xf>
    <xf numFmtId="170" fontId="16" fillId="0" borderId="207" xfId="3" applyNumberFormat="1" applyFont="1" applyFill="1" applyBorder="1" applyAlignment="1" applyProtection="1">
      <alignment horizontal="center" vertical="center" wrapText="1" readingOrder="1"/>
    </xf>
    <xf numFmtId="170" fontId="16" fillId="0" borderId="2" xfId="3" applyNumberFormat="1" applyFont="1" applyFill="1" applyBorder="1" applyAlignment="1" applyProtection="1">
      <alignment horizontal="center" vertical="center" wrapText="1" readingOrder="1"/>
    </xf>
    <xf numFmtId="0" fontId="12" fillId="0" borderId="71" xfId="0" applyFont="1" applyBorder="1" applyAlignment="1">
      <alignment horizontal="center" vertical="center"/>
    </xf>
    <xf numFmtId="0" fontId="12" fillId="0" borderId="189" xfId="0" applyFont="1" applyBorder="1" applyAlignment="1">
      <alignment horizontal="center" vertical="center"/>
    </xf>
    <xf numFmtId="0" fontId="12" fillId="0" borderId="44" xfId="0" applyFont="1" applyBorder="1" applyAlignment="1">
      <alignment vertical="center"/>
    </xf>
    <xf numFmtId="0" fontId="12" fillId="0" borderId="47" xfId="0" applyFont="1" applyBorder="1" applyAlignment="1">
      <alignment vertical="center"/>
    </xf>
    <xf numFmtId="170" fontId="16" fillId="0" borderId="207" xfId="4" applyNumberFormat="1" applyFont="1" applyBorder="1" applyAlignment="1" applyProtection="1">
      <alignment horizontal="left" vertical="center" wrapText="1" readingOrder="1"/>
      <protection locked="0"/>
    </xf>
    <xf numFmtId="0" fontId="16" fillId="0" borderId="88" xfId="0" applyFont="1" applyFill="1" applyBorder="1" applyAlignment="1" applyProtection="1">
      <alignment horizontal="left" vertical="center" wrapText="1" readingOrder="1"/>
      <protection locked="0"/>
    </xf>
    <xf numFmtId="170" fontId="16" fillId="0" borderId="163" xfId="4" applyNumberFormat="1" applyFont="1" applyFill="1" applyBorder="1" applyAlignment="1" applyProtection="1">
      <alignment horizontal="left" vertical="center" wrapText="1" readingOrder="1"/>
      <protection locked="0"/>
    </xf>
    <xf numFmtId="170" fontId="16" fillId="0" borderId="181" xfId="4" applyNumberFormat="1" applyFont="1" applyBorder="1" applyAlignment="1" applyProtection="1">
      <alignment horizontal="left" vertical="center" wrapText="1" readingOrder="1"/>
      <protection locked="0"/>
    </xf>
    <xf numFmtId="0" fontId="16" fillId="0" borderId="44" xfId="0" applyFont="1" applyBorder="1" applyAlignment="1" applyProtection="1">
      <alignment vertical="center" wrapText="1" readingOrder="1"/>
      <protection locked="0"/>
    </xf>
    <xf numFmtId="0" fontId="16" fillId="8" borderId="45" xfId="0" applyFont="1" applyFill="1" applyBorder="1" applyAlignment="1" applyProtection="1">
      <alignment horizontal="left" vertical="center" wrapText="1" readingOrder="1"/>
      <protection locked="0"/>
    </xf>
    <xf numFmtId="167" fontId="16" fillId="8" borderId="45" xfId="0" applyNumberFormat="1" applyFont="1" applyFill="1" applyBorder="1" applyAlignment="1" applyProtection="1">
      <alignment horizontal="right" vertical="center" wrapText="1" readingOrder="1"/>
      <protection locked="0"/>
    </xf>
    <xf numFmtId="0" fontId="16" fillId="8" borderId="48" xfId="0" applyFont="1" applyFill="1" applyBorder="1" applyAlignment="1" applyProtection="1">
      <alignment horizontal="left" vertical="center" wrapText="1" readingOrder="1"/>
      <protection locked="0"/>
    </xf>
    <xf numFmtId="167" fontId="16" fillId="8" borderId="48" xfId="0" applyNumberFormat="1" applyFont="1" applyFill="1" applyBorder="1" applyAlignment="1" applyProtection="1">
      <alignment horizontal="right" vertical="center" wrapText="1" readingOrder="1"/>
      <protection locked="0"/>
    </xf>
    <xf numFmtId="0" fontId="12" fillId="0" borderId="45" xfId="0" applyFont="1" applyBorder="1" applyAlignment="1" applyProtection="1">
      <alignment horizontal="right" vertical="center"/>
      <protection locked="0"/>
    </xf>
    <xf numFmtId="0" fontId="12" fillId="0" borderId="48" xfId="0" applyFont="1" applyBorder="1" applyAlignment="1" applyProtection="1">
      <alignment horizontal="right" vertical="center"/>
      <protection locked="0"/>
    </xf>
    <xf numFmtId="0" fontId="12" fillId="0" borderId="76" xfId="0" applyFont="1" applyBorder="1" applyAlignment="1" applyProtection="1">
      <alignment horizontal="right"/>
      <protection locked="0"/>
    </xf>
    <xf numFmtId="0" fontId="12" fillId="0" borderId="75" xfId="0" applyFont="1" applyBorder="1" applyAlignment="1" applyProtection="1">
      <alignment horizontal="right"/>
      <protection locked="0"/>
    </xf>
    <xf numFmtId="170" fontId="16" fillId="0" borderId="82" xfId="4" applyNumberFormat="1" applyFont="1" applyFill="1" applyBorder="1" applyAlignment="1" applyProtection="1">
      <alignment horizontal="left" vertical="center" wrapText="1" readingOrder="1"/>
    </xf>
    <xf numFmtId="0" fontId="12" fillId="0" borderId="42" xfId="0" applyFont="1" applyFill="1" applyBorder="1" applyAlignment="1" applyProtection="1">
      <alignment horizontal="left" vertical="center" wrapText="1" readingOrder="1"/>
      <protection locked="0"/>
    </xf>
    <xf numFmtId="0" fontId="12" fillId="0" borderId="48" xfId="0" applyFont="1" applyFill="1" applyBorder="1" applyAlignment="1" applyProtection="1">
      <alignment horizontal="left" vertical="center" wrapText="1" readingOrder="1"/>
      <protection locked="0"/>
    </xf>
    <xf numFmtId="0" fontId="16" fillId="8" borderId="58" xfId="0" applyFont="1" applyFill="1" applyBorder="1" applyAlignment="1" applyProtection="1">
      <alignment horizontal="left" vertical="center" wrapText="1" readingOrder="1"/>
      <protection locked="0"/>
    </xf>
    <xf numFmtId="167" fontId="16" fillId="8" borderId="59" xfId="0" applyNumberFormat="1" applyFont="1" applyFill="1" applyBorder="1" applyAlignment="1" applyProtection="1">
      <alignment horizontal="right" vertical="center" wrapText="1" readingOrder="1"/>
      <protection locked="0"/>
    </xf>
    <xf numFmtId="167" fontId="16" fillId="8" borderId="60" xfId="0" applyNumberFormat="1" applyFont="1" applyFill="1" applyBorder="1" applyAlignment="1" applyProtection="1">
      <alignment horizontal="right" vertical="center" wrapText="1" readingOrder="1"/>
      <protection locked="0"/>
    </xf>
    <xf numFmtId="0" fontId="16" fillId="8" borderId="146" xfId="0" applyFont="1" applyFill="1" applyBorder="1" applyAlignment="1" applyProtection="1">
      <alignment horizontal="left" vertical="center" wrapText="1" readingOrder="1"/>
      <protection locked="0"/>
    </xf>
    <xf numFmtId="0" fontId="16" fillId="0" borderId="58" xfId="0" applyFont="1" applyFill="1" applyBorder="1" applyAlignment="1" applyProtection="1">
      <alignment horizontal="left" wrapText="1" readingOrder="1"/>
      <protection locked="0"/>
    </xf>
    <xf numFmtId="170" fontId="16" fillId="0" borderId="165" xfId="4" applyNumberFormat="1" applyFont="1" applyFill="1" applyBorder="1" applyAlignment="1" applyProtection="1">
      <alignment horizontal="left" vertical="center" wrapText="1" readingOrder="1"/>
    </xf>
    <xf numFmtId="0" fontId="16" fillId="0" borderId="63" xfId="0" applyFont="1" applyFill="1" applyBorder="1" applyAlignment="1" applyProtection="1">
      <alignment horizontal="left" wrapText="1" readingOrder="1"/>
      <protection locked="0"/>
    </xf>
    <xf numFmtId="170" fontId="16" fillId="0" borderId="166" xfId="4" applyNumberFormat="1" applyFont="1" applyFill="1" applyBorder="1" applyAlignment="1" applyProtection="1">
      <alignment horizontal="left" vertical="center" wrapText="1" readingOrder="1"/>
    </xf>
    <xf numFmtId="0" fontId="12" fillId="0" borderId="44" xfId="0" applyFont="1" applyBorder="1" applyAlignment="1" applyProtection="1">
      <alignment horizontal="left" vertical="center" wrapText="1"/>
      <protection locked="0"/>
    </xf>
    <xf numFmtId="0" fontId="15" fillId="0" borderId="45" xfId="0" applyFont="1" applyBorder="1" applyAlignment="1">
      <alignment horizontal="left" vertical="center" wrapText="1"/>
    </xf>
    <xf numFmtId="0" fontId="16" fillId="0" borderId="74" xfId="0" applyFont="1" applyFill="1" applyBorder="1" applyAlignment="1" applyProtection="1">
      <alignment horizontal="left" vertical="center" wrapText="1" readingOrder="1"/>
      <protection locked="0"/>
    </xf>
    <xf numFmtId="0" fontId="16" fillId="8" borderId="76" xfId="0" applyFont="1" applyFill="1" applyBorder="1" applyAlignment="1" applyProtection="1">
      <alignment horizontal="left" vertical="center" wrapText="1" readingOrder="1"/>
      <protection locked="0"/>
    </xf>
    <xf numFmtId="0" fontId="16" fillId="8" borderId="75" xfId="0" applyFont="1" applyFill="1" applyBorder="1" applyAlignment="1" applyProtection="1">
      <alignment horizontal="left" vertical="center" wrapText="1" readingOrder="1"/>
      <protection locked="0"/>
    </xf>
    <xf numFmtId="0" fontId="16" fillId="0" borderId="100" xfId="0" applyFont="1" applyBorder="1" applyAlignment="1" applyProtection="1">
      <alignment horizontal="center" vertical="center" wrapText="1" readingOrder="1"/>
      <protection locked="0"/>
    </xf>
    <xf numFmtId="0" fontId="16" fillId="8" borderId="45" xfId="0" applyFont="1" applyFill="1" applyBorder="1" applyAlignment="1" applyProtection="1">
      <alignment horizontal="center" vertical="center" wrapText="1" readingOrder="1"/>
      <protection locked="0"/>
    </xf>
    <xf numFmtId="0" fontId="16" fillId="8" borderId="48" xfId="0" applyFont="1" applyFill="1" applyBorder="1" applyAlignment="1" applyProtection="1">
      <alignment horizontal="center" vertical="center" wrapText="1" readingOrder="1"/>
      <protection locked="0"/>
    </xf>
    <xf numFmtId="0" fontId="16" fillId="8" borderId="109" xfId="0" applyFont="1" applyFill="1" applyBorder="1" applyAlignment="1" applyProtection="1">
      <alignment horizontal="center" vertical="center" wrapText="1" readingOrder="1"/>
      <protection locked="0"/>
    </xf>
    <xf numFmtId="0" fontId="16" fillId="8" borderId="158" xfId="0" applyFont="1" applyFill="1" applyBorder="1" applyAlignment="1" applyProtection="1">
      <alignment horizontal="center" vertical="center" wrapText="1" readingOrder="1"/>
      <protection locked="0"/>
    </xf>
    <xf numFmtId="0" fontId="16" fillId="8" borderId="110" xfId="0" applyFont="1" applyFill="1" applyBorder="1" applyAlignment="1" applyProtection="1">
      <alignment horizontal="center" vertical="center" wrapText="1" readingOrder="1"/>
      <protection locked="0"/>
    </xf>
    <xf numFmtId="0" fontId="16" fillId="8" borderId="100" xfId="0" applyFont="1" applyFill="1" applyBorder="1" applyAlignment="1" applyProtection="1">
      <alignment horizontal="center" vertical="center" wrapText="1" readingOrder="1"/>
      <protection locked="0"/>
    </xf>
    <xf numFmtId="0" fontId="16" fillId="8" borderId="42" xfId="0" applyFont="1" applyFill="1" applyBorder="1" applyAlignment="1" applyProtection="1">
      <alignment horizontal="center" vertical="center" wrapText="1" readingOrder="1"/>
      <protection locked="0"/>
    </xf>
    <xf numFmtId="0" fontId="16" fillId="8" borderId="189" xfId="0" applyFont="1" applyFill="1" applyBorder="1" applyAlignment="1" applyProtection="1">
      <alignment horizontal="center" vertical="center" wrapText="1" readingOrder="1"/>
      <protection locked="0"/>
    </xf>
    <xf numFmtId="0" fontId="16" fillId="8" borderId="16" xfId="0" applyFont="1" applyFill="1" applyBorder="1" applyAlignment="1" applyProtection="1">
      <alignment horizontal="left" vertical="center" wrapText="1" readingOrder="1"/>
      <protection locked="0"/>
    </xf>
    <xf numFmtId="0" fontId="17" fillId="8" borderId="45" xfId="0" applyFont="1" applyFill="1" applyBorder="1" applyAlignment="1" applyProtection="1">
      <alignment horizontal="center" vertical="center" wrapText="1" readingOrder="1"/>
      <protection locked="0"/>
    </xf>
    <xf numFmtId="16" fontId="16" fillId="8" borderId="45" xfId="0" applyNumberFormat="1" applyFont="1" applyFill="1" applyBorder="1" applyAlignment="1" applyProtection="1">
      <alignment horizontal="center" vertical="center" wrapText="1" readingOrder="1"/>
      <protection locked="0"/>
    </xf>
    <xf numFmtId="168" fontId="16" fillId="8" borderId="42" xfId="4" applyNumberFormat="1" applyFont="1" applyFill="1" applyBorder="1" applyAlignment="1" applyProtection="1">
      <alignment horizontal="left" vertical="center" wrapText="1" readingOrder="1"/>
      <protection locked="0"/>
    </xf>
    <xf numFmtId="170" fontId="16" fillId="8" borderId="43" xfId="4" applyNumberFormat="1" applyFont="1" applyFill="1" applyBorder="1" applyAlignment="1" applyProtection="1">
      <alignment horizontal="left" vertical="center" wrapText="1" readingOrder="1"/>
    </xf>
    <xf numFmtId="168" fontId="16" fillId="8" borderId="45" xfId="4" applyNumberFormat="1" applyFont="1" applyFill="1" applyBorder="1" applyAlignment="1" applyProtection="1">
      <alignment horizontal="left" vertical="center" wrapText="1" readingOrder="1"/>
      <protection locked="0"/>
    </xf>
    <xf numFmtId="170" fontId="16" fillId="8" borderId="46" xfId="4" applyNumberFormat="1" applyFont="1" applyFill="1" applyBorder="1" applyAlignment="1" applyProtection="1">
      <alignment horizontal="left" vertical="center" wrapText="1" readingOrder="1"/>
    </xf>
    <xf numFmtId="168" fontId="16" fillId="8" borderId="45" xfId="4" applyNumberFormat="1" applyFont="1" applyFill="1" applyBorder="1" applyAlignment="1" applyProtection="1">
      <alignment horizontal="right" vertical="center" wrapText="1" readingOrder="1"/>
      <protection locked="0"/>
    </xf>
    <xf numFmtId="168" fontId="16" fillId="8" borderId="48" xfId="4" applyNumberFormat="1" applyFont="1" applyFill="1" applyBorder="1" applyAlignment="1" applyProtection="1">
      <alignment horizontal="left" vertical="center" wrapText="1" readingOrder="1"/>
      <protection locked="0"/>
    </xf>
    <xf numFmtId="170" fontId="16" fillId="8" borderId="49" xfId="4" applyNumberFormat="1" applyFont="1" applyFill="1" applyBorder="1" applyAlignment="1" applyProtection="1">
      <alignment horizontal="left" vertical="center" wrapText="1" readingOrder="1"/>
    </xf>
    <xf numFmtId="168" fontId="8" fillId="0" borderId="166" xfId="4" applyNumberFormat="1" applyFont="1" applyBorder="1" applyAlignment="1" applyProtection="1">
      <alignment horizontal="left" vertical="center" wrapText="1" readingOrder="1"/>
    </xf>
    <xf numFmtId="0" fontId="8" fillId="0" borderId="196" xfId="0" applyFont="1" applyBorder="1" applyAlignment="1" applyProtection="1">
      <alignment horizontal="left" wrapText="1" readingOrder="1"/>
      <protection locked="0"/>
    </xf>
    <xf numFmtId="0" fontId="8" fillId="0" borderId="104" xfId="0" applyFont="1" applyBorder="1" applyAlignment="1" applyProtection="1">
      <alignment horizontal="left" vertical="center" wrapText="1" readingOrder="1"/>
      <protection locked="0"/>
    </xf>
    <xf numFmtId="0" fontId="8" fillId="0" borderId="104" xfId="0" applyFont="1" applyBorder="1" applyAlignment="1" applyProtection="1">
      <alignment horizontal="center" vertical="center" wrapText="1" readingOrder="1"/>
      <protection locked="0"/>
    </xf>
    <xf numFmtId="168" fontId="8" fillId="0" borderId="104" xfId="4" applyNumberFormat="1" applyFont="1" applyBorder="1" applyAlignment="1" applyProtection="1">
      <alignment horizontal="left" vertical="center" wrapText="1" readingOrder="1"/>
      <protection locked="0"/>
    </xf>
    <xf numFmtId="168" fontId="8" fillId="0" borderId="181" xfId="4" applyNumberFormat="1" applyFont="1" applyBorder="1" applyAlignment="1" applyProtection="1">
      <alignment horizontal="left" vertical="center" wrapText="1" readingOrder="1"/>
    </xf>
    <xf numFmtId="167" fontId="8" fillId="0" borderId="17" xfId="0" applyNumberFormat="1" applyFont="1" applyBorder="1" applyAlignment="1" applyProtection="1">
      <alignment horizontal="right" vertical="center" wrapText="1" readingOrder="1"/>
      <protection locked="0"/>
    </xf>
    <xf numFmtId="167" fontId="8" fillId="0" borderId="18" xfId="0" applyNumberFormat="1" applyFont="1" applyBorder="1" applyAlignment="1" applyProtection="1">
      <alignment horizontal="right" vertical="center" wrapText="1" readingOrder="1"/>
      <protection locked="0"/>
    </xf>
    <xf numFmtId="168" fontId="8" fillId="0" borderId="165" xfId="4" applyNumberFormat="1" applyFont="1" applyBorder="1" applyAlignment="1" applyProtection="1">
      <alignment horizontal="left" vertical="center" wrapText="1" readingOrder="1"/>
    </xf>
    <xf numFmtId="167" fontId="8" fillId="0" borderId="179" xfId="0" applyNumberFormat="1" applyFont="1" applyBorder="1" applyAlignment="1" applyProtection="1">
      <alignment horizontal="right" vertical="center" wrapText="1" readingOrder="1"/>
      <protection locked="0"/>
    </xf>
    <xf numFmtId="167" fontId="8" fillId="0" borderId="180" xfId="0" applyNumberFormat="1" applyFont="1" applyBorder="1" applyAlignment="1" applyProtection="1">
      <alignment horizontal="right" vertical="center" wrapText="1" readingOrder="1"/>
      <protection locked="0"/>
    </xf>
    <xf numFmtId="0" fontId="8" fillId="0" borderId="161" xfId="0" applyFont="1" applyBorder="1" applyAlignment="1" applyProtection="1">
      <alignment horizontal="left" vertical="center" wrapText="1" readingOrder="1"/>
      <protection locked="0"/>
    </xf>
    <xf numFmtId="0" fontId="8" fillId="0" borderId="181" xfId="0" applyFont="1" applyBorder="1" applyAlignment="1" applyProtection="1">
      <alignment horizontal="left" vertical="center" wrapText="1" readingOrder="1"/>
      <protection locked="0"/>
    </xf>
    <xf numFmtId="0" fontId="16" fillId="0" borderId="206" xfId="0" applyFont="1" applyBorder="1" applyAlignment="1" applyProtection="1">
      <alignment vertical="center" wrapText="1" readingOrder="1"/>
      <protection locked="0"/>
    </xf>
    <xf numFmtId="0" fontId="16" fillId="0" borderId="47" xfId="0" applyFont="1" applyBorder="1" applyAlignment="1" applyProtection="1">
      <alignment vertical="center" wrapText="1" readingOrder="1"/>
      <protection locked="0"/>
    </xf>
    <xf numFmtId="9" fontId="0" fillId="0" borderId="0" xfId="0" applyNumberFormat="1" applyProtection="1">
      <protection locked="0"/>
    </xf>
    <xf numFmtId="9" fontId="0" fillId="0" borderId="0" xfId="7" applyNumberFormat="1" applyFont="1" applyProtection="1">
      <protection locked="0"/>
    </xf>
    <xf numFmtId="9" fontId="0" fillId="0" borderId="0" xfId="0" applyNumberFormat="1"/>
    <xf numFmtId="168" fontId="8" fillId="0" borderId="74" xfId="4" applyNumberFormat="1" applyFont="1" applyBorder="1" applyAlignment="1" applyProtection="1">
      <alignment horizontal="left" vertical="center" wrapText="1" readingOrder="1"/>
    </xf>
    <xf numFmtId="168" fontId="8" fillId="0" borderId="76" xfId="4" applyNumberFormat="1" applyFont="1" applyBorder="1" applyAlignment="1" applyProtection="1">
      <alignment horizontal="left" vertical="center" wrapText="1" readingOrder="1"/>
    </xf>
    <xf numFmtId="168" fontId="8" fillId="0" borderId="75" xfId="4" applyNumberFormat="1" applyFont="1" applyBorder="1" applyAlignment="1" applyProtection="1">
      <alignment horizontal="left" vertical="center" wrapText="1" readingOrder="1"/>
    </xf>
    <xf numFmtId="168" fontId="8" fillId="0" borderId="221" xfId="4" applyNumberFormat="1" applyFont="1" applyBorder="1" applyAlignment="1" applyProtection="1">
      <alignment horizontal="left" vertical="center" wrapText="1" readingOrder="1"/>
    </xf>
    <xf numFmtId="168" fontId="8" fillId="0" borderId="222" xfId="4" applyNumberFormat="1" applyFont="1" applyBorder="1" applyAlignment="1" applyProtection="1">
      <alignment horizontal="left" vertical="center" wrapText="1" readingOrder="1"/>
    </xf>
    <xf numFmtId="168" fontId="8" fillId="0" borderId="223" xfId="4" applyNumberFormat="1" applyFont="1" applyBorder="1" applyAlignment="1" applyProtection="1">
      <alignment horizontal="left" vertical="center" wrapText="1" readingOrder="1"/>
    </xf>
    <xf numFmtId="0" fontId="0" fillId="0" borderId="221" xfId="0" applyBorder="1" applyProtection="1">
      <protection locked="0"/>
    </xf>
    <xf numFmtId="0" fontId="0" fillId="0" borderId="222" xfId="0" applyBorder="1" applyProtection="1">
      <protection locked="0"/>
    </xf>
    <xf numFmtId="9" fontId="0" fillId="0" borderId="221" xfId="7" applyNumberFormat="1" applyFont="1" applyBorder="1" applyAlignment="1" applyProtection="1">
      <alignment horizontal="center" vertical="center"/>
      <protection locked="0"/>
    </xf>
    <xf numFmtId="9" fontId="0" fillId="0" borderId="222" xfId="7" applyNumberFormat="1" applyFont="1" applyBorder="1" applyAlignment="1" applyProtection="1">
      <alignment horizontal="center" vertical="center"/>
      <protection locked="0"/>
    </xf>
    <xf numFmtId="0" fontId="0" fillId="0" borderId="221" xfId="0" applyBorder="1" applyAlignment="1" applyProtection="1">
      <alignment horizontal="left" vertical="center"/>
      <protection locked="0"/>
    </xf>
    <xf numFmtId="0" fontId="0" fillId="0" borderId="222" xfId="0" applyBorder="1" applyAlignment="1" applyProtection="1">
      <alignment horizontal="left" vertical="center"/>
      <protection locked="0"/>
    </xf>
    <xf numFmtId="0" fontId="0" fillId="0" borderId="224" xfId="0" applyBorder="1" applyAlignment="1" applyProtection="1">
      <alignment horizontal="left" vertical="center"/>
      <protection locked="0"/>
    </xf>
    <xf numFmtId="167" fontId="8" fillId="0" borderId="69" xfId="0" applyNumberFormat="1" applyFont="1" applyBorder="1" applyAlignment="1" applyProtection="1">
      <alignment horizontal="right" vertical="center" wrapText="1" readingOrder="1"/>
      <protection locked="0"/>
    </xf>
    <xf numFmtId="167" fontId="8" fillId="0" borderId="70" xfId="0" applyNumberFormat="1" applyFont="1" applyBorder="1" applyAlignment="1" applyProtection="1">
      <alignment horizontal="right" vertical="center" wrapText="1" readingOrder="1"/>
      <protection locked="0"/>
    </xf>
    <xf numFmtId="0" fontId="0" fillId="0" borderId="224" xfId="0" applyBorder="1" applyProtection="1">
      <protection locked="0"/>
    </xf>
    <xf numFmtId="9" fontId="0" fillId="0" borderId="224" xfId="7" applyNumberFormat="1" applyFont="1" applyBorder="1" applyAlignment="1" applyProtection="1">
      <alignment horizontal="center" vertical="center"/>
      <protection locked="0"/>
    </xf>
    <xf numFmtId="0" fontId="0" fillId="0" borderId="225" xfId="0" applyBorder="1" applyProtection="1">
      <protection locked="0"/>
    </xf>
    <xf numFmtId="0" fontId="0" fillId="0" borderId="225" xfId="0" applyBorder="1" applyAlignment="1" applyProtection="1">
      <alignment vertical="center"/>
      <protection locked="0"/>
    </xf>
    <xf numFmtId="0" fontId="0" fillId="0" borderId="1" xfId="0" applyBorder="1" applyProtection="1">
      <protection locked="0"/>
    </xf>
    <xf numFmtId="0" fontId="0" fillId="0" borderId="110" xfId="0" applyBorder="1" applyProtection="1">
      <protection locked="0"/>
    </xf>
    <xf numFmtId="0" fontId="0" fillId="0" borderId="110" xfId="0" applyBorder="1" applyAlignment="1" applyProtection="1">
      <alignment horizontal="right" vertical="center"/>
      <protection locked="0"/>
    </xf>
    <xf numFmtId="169" fontId="0" fillId="0" borderId="110" xfId="1" applyNumberFormat="1" applyFont="1" applyBorder="1" applyAlignment="1" applyProtection="1">
      <alignment horizontal="right" vertical="center"/>
      <protection locked="0"/>
    </xf>
    <xf numFmtId="0" fontId="0" fillId="0" borderId="2" xfId="0" applyBorder="1" applyAlignment="1" applyProtection="1">
      <alignment horizontal="right"/>
      <protection locked="0"/>
    </xf>
    <xf numFmtId="9" fontId="0" fillId="0" borderId="1" xfId="7" applyNumberFormat="1" applyFont="1" applyBorder="1" applyAlignment="1" applyProtection="1">
      <alignment horizontal="center" vertical="center"/>
      <protection locked="0"/>
    </xf>
    <xf numFmtId="9" fontId="0" fillId="0" borderId="2" xfId="0" applyNumberFormat="1" applyBorder="1" applyAlignment="1" applyProtection="1">
      <alignment horizontal="center" vertical="center"/>
      <protection locked="0"/>
    </xf>
    <xf numFmtId="0" fontId="8" fillId="0" borderId="43" xfId="0" applyFont="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8" fillId="0" borderId="49" xfId="0" applyFont="1" applyBorder="1" applyAlignment="1" applyProtection="1">
      <alignment horizontal="left" vertical="center" wrapText="1" readingOrder="1"/>
      <protection locked="0"/>
    </xf>
    <xf numFmtId="0" fontId="8" fillId="0" borderId="42" xfId="0" applyFont="1" applyBorder="1" applyAlignment="1" applyProtection="1">
      <alignment horizontal="left" vertical="center" wrapText="1" readingOrder="1"/>
      <protection locked="0"/>
    </xf>
    <xf numFmtId="0" fontId="8" fillId="0" borderId="45" xfId="0" applyFont="1" applyBorder="1" applyAlignment="1" applyProtection="1">
      <alignment horizontal="left" vertical="center" wrapText="1" readingOrder="1"/>
      <protection locked="0"/>
    </xf>
    <xf numFmtId="167" fontId="8" fillId="0" borderId="42" xfId="0" applyNumberFormat="1" applyFont="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center" vertical="center" wrapText="1" readingOrder="1"/>
      <protection locked="0"/>
    </xf>
    <xf numFmtId="0" fontId="8" fillId="0" borderId="74" xfId="0" applyFont="1" applyBorder="1" applyAlignment="1" applyProtection="1">
      <alignment horizontal="left" vertical="center" wrapText="1" readingOrder="1"/>
      <protection locked="0"/>
    </xf>
    <xf numFmtId="0" fontId="8" fillId="0" borderId="76" xfId="0" applyFont="1" applyBorder="1" applyAlignment="1" applyProtection="1">
      <alignment horizontal="left" vertical="center" wrapText="1" readingOrder="1"/>
      <protection locked="0"/>
    </xf>
    <xf numFmtId="0" fontId="8" fillId="0" borderId="45" xfId="0" applyFont="1" applyBorder="1" applyAlignment="1" applyProtection="1">
      <alignment horizontal="center" vertical="center" wrapText="1" readingOrder="1"/>
      <protection locked="0"/>
    </xf>
    <xf numFmtId="0" fontId="8" fillId="0" borderId="48" xfId="0" applyFont="1" applyBorder="1" applyAlignment="1" applyProtection="1">
      <alignment horizontal="center" vertical="center" wrapText="1" readingOrder="1"/>
      <protection locked="0"/>
    </xf>
    <xf numFmtId="0" fontId="8" fillId="0" borderId="42" xfId="0" applyFont="1" applyBorder="1" applyAlignment="1" applyProtection="1">
      <alignment horizontal="center" vertical="center" wrapText="1" readingOrder="1"/>
      <protection locked="0"/>
    </xf>
    <xf numFmtId="0" fontId="8" fillId="0" borderId="71" xfId="0" applyFont="1" applyBorder="1" applyAlignment="1" applyProtection="1">
      <alignment horizontal="left" vertical="center" wrapText="1" readingOrder="1"/>
      <protection locked="0"/>
    </xf>
    <xf numFmtId="167" fontId="8" fillId="0" borderId="71" xfId="0" applyNumberFormat="1" applyFont="1" applyBorder="1" applyAlignment="1" applyProtection="1">
      <alignment horizontal="center" vertical="center" wrapText="1" readingOrder="1"/>
      <protection locked="0"/>
    </xf>
    <xf numFmtId="0" fontId="8" fillId="0" borderId="48" xfId="0" applyFont="1" applyBorder="1" applyAlignment="1" applyProtection="1">
      <alignment horizontal="left" vertical="center" wrapText="1" readingOrder="1"/>
      <protection locked="0"/>
    </xf>
    <xf numFmtId="0" fontId="0" fillId="0" borderId="5" xfId="0" applyBorder="1" applyProtection="1">
      <protection locked="0"/>
    </xf>
    <xf numFmtId="0" fontId="0" fillId="0" borderId="46" xfId="0"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0" fontId="0" fillId="0" borderId="206" xfId="0" applyBorder="1" applyAlignment="1" applyProtection="1">
      <alignment horizontal="center" vertical="center"/>
      <protection hidden="1"/>
    </xf>
    <xf numFmtId="0" fontId="0" fillId="0" borderId="189" xfId="0" applyBorder="1" applyAlignment="1" applyProtection="1">
      <alignment horizontal="center" vertical="center"/>
      <protection hidden="1"/>
    </xf>
    <xf numFmtId="0" fontId="0" fillId="0" borderId="207"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7" fillId="11" borderId="48" xfId="0" applyFont="1" applyFill="1" applyBorder="1" applyAlignment="1" applyProtection="1">
      <alignment horizontal="center" vertical="center" wrapText="1" readingOrder="1"/>
      <protection locked="0"/>
    </xf>
    <xf numFmtId="171" fontId="0" fillId="0" borderId="0" xfId="0" applyNumberFormat="1" applyProtection="1">
      <protection locked="0"/>
    </xf>
    <xf numFmtId="164" fontId="0" fillId="0" borderId="206" xfId="6" applyFont="1" applyBorder="1" applyAlignment="1" applyProtection="1">
      <alignment horizontal="center" vertical="center"/>
      <protection hidden="1"/>
    </xf>
    <xf numFmtId="164" fontId="0" fillId="0" borderId="189" xfId="6" applyFont="1" applyBorder="1" applyAlignment="1" applyProtection="1">
      <alignment horizontal="center" vertical="center"/>
      <protection hidden="1"/>
    </xf>
    <xf numFmtId="164" fontId="0" fillId="0" borderId="207" xfId="6" applyFont="1" applyBorder="1" applyAlignment="1" applyProtection="1">
      <alignment horizontal="center" vertical="center"/>
      <protection hidden="1"/>
    </xf>
    <xf numFmtId="164" fontId="0" fillId="0" borderId="44" xfId="6" applyFont="1" applyBorder="1" applyAlignment="1" applyProtection="1">
      <alignment horizontal="center" vertical="center"/>
      <protection hidden="1"/>
    </xf>
    <xf numFmtId="164" fontId="0" fillId="0" borderId="45" xfId="6" applyFont="1" applyBorder="1" applyAlignment="1" applyProtection="1">
      <alignment horizontal="center" vertical="center"/>
      <protection hidden="1"/>
    </xf>
    <xf numFmtId="164" fontId="0" fillId="0" borderId="46" xfId="6" applyFont="1" applyBorder="1" applyAlignment="1" applyProtection="1">
      <alignment horizontal="center" vertical="center"/>
      <protection hidden="1"/>
    </xf>
    <xf numFmtId="0" fontId="0" fillId="0" borderId="114" xfId="0" applyBorder="1" applyAlignment="1" applyProtection="1">
      <alignment horizontal="left" vertical="center"/>
      <protection locked="0"/>
    </xf>
    <xf numFmtId="0" fontId="0" fillId="0" borderId="84"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164" fontId="0" fillId="0" borderId="84" xfId="6" applyFont="1" applyBorder="1" applyAlignment="1" applyProtection="1">
      <alignment horizontal="center" vertical="center"/>
      <protection hidden="1"/>
    </xf>
    <xf numFmtId="164" fontId="0" fillId="0" borderId="71" xfId="6" applyFont="1" applyBorder="1" applyAlignment="1" applyProtection="1">
      <alignment horizontal="center" vertical="center"/>
      <protection hidden="1"/>
    </xf>
    <xf numFmtId="164" fontId="0" fillId="0" borderId="85" xfId="6" applyFont="1" applyBorder="1" applyAlignment="1" applyProtection="1">
      <alignment horizontal="center" vertical="center"/>
      <protection hidden="1"/>
    </xf>
    <xf numFmtId="0" fontId="0" fillId="0" borderId="2" xfId="0" applyBorder="1" applyProtection="1">
      <protection locked="0"/>
    </xf>
    <xf numFmtId="164" fontId="0" fillId="0" borderId="1" xfId="0" applyNumberFormat="1" applyBorder="1" applyAlignment="1" applyProtection="1">
      <alignment vertical="center"/>
      <protection locked="0"/>
    </xf>
    <xf numFmtId="164" fontId="0" fillId="0" borderId="110" xfId="0" applyNumberFormat="1" applyBorder="1" applyAlignment="1" applyProtection="1">
      <alignment vertical="center"/>
      <protection locked="0"/>
    </xf>
    <xf numFmtId="164" fontId="0" fillId="0" borderId="2" xfId="0" applyNumberFormat="1" applyBorder="1" applyAlignment="1" applyProtection="1">
      <alignment vertical="center"/>
      <protection locked="0"/>
    </xf>
    <xf numFmtId="0" fontId="8" fillId="0" borderId="189" xfId="0" applyFont="1" applyBorder="1" applyAlignment="1" applyProtection="1">
      <alignment horizontal="left" vertical="center" wrapText="1" readingOrder="1"/>
      <protection locked="0"/>
    </xf>
    <xf numFmtId="0" fontId="8" fillId="0" borderId="206" xfId="0" applyFont="1" applyBorder="1" applyAlignment="1" applyProtection="1">
      <alignment horizontal="left" wrapText="1" readingOrder="1"/>
      <protection locked="0"/>
    </xf>
    <xf numFmtId="0" fontId="8" fillId="0" borderId="189" xfId="0" applyFont="1" applyBorder="1" applyAlignment="1" applyProtection="1">
      <alignment horizontal="center" vertical="center" wrapText="1" readingOrder="1"/>
      <protection locked="0"/>
    </xf>
    <xf numFmtId="168" fontId="8" fillId="0" borderId="189" xfId="4" applyNumberFormat="1" applyFont="1" applyBorder="1" applyAlignment="1" applyProtection="1">
      <alignment horizontal="left" vertical="center" wrapText="1" readingOrder="1"/>
      <protection locked="0"/>
    </xf>
    <xf numFmtId="168" fontId="8" fillId="0" borderId="207" xfId="4" applyNumberFormat="1" applyFont="1" applyBorder="1" applyAlignment="1" applyProtection="1">
      <alignment horizontal="left" vertical="center" wrapText="1" readingOrder="1"/>
      <protection locked="0"/>
    </xf>
    <xf numFmtId="14" fontId="8" fillId="0" borderId="189" xfId="0" applyNumberFormat="1" applyFont="1" applyBorder="1" applyAlignment="1" applyProtection="1">
      <alignment horizontal="left" vertical="center" wrapText="1" readingOrder="1"/>
      <protection locked="0"/>
    </xf>
    <xf numFmtId="0" fontId="8" fillId="0" borderId="89" xfId="0" applyFont="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8" fillId="0" borderId="42" xfId="0" applyFont="1" applyBorder="1" applyAlignment="1" applyProtection="1">
      <alignment horizontal="left" vertical="center" wrapText="1" readingOrder="1"/>
      <protection locked="0"/>
    </xf>
    <xf numFmtId="0" fontId="8" fillId="0" borderId="45" xfId="0" applyFont="1" applyBorder="1" applyAlignment="1" applyProtection="1">
      <alignment horizontal="left" vertical="center" wrapText="1" readingOrder="1"/>
      <protection locked="0"/>
    </xf>
    <xf numFmtId="0" fontId="8" fillId="0" borderId="45" xfId="0" applyFont="1" applyBorder="1" applyAlignment="1" applyProtection="1">
      <alignment horizontal="center" vertical="center" wrapText="1" readingOrder="1"/>
      <protection locked="0"/>
    </xf>
    <xf numFmtId="0" fontId="8" fillId="0" borderId="48" xfId="0" applyFont="1" applyBorder="1" applyAlignment="1" applyProtection="1">
      <alignment horizontal="center" vertical="center" wrapText="1" readingOrder="1"/>
      <protection locked="0"/>
    </xf>
    <xf numFmtId="0" fontId="8" fillId="0" borderId="42" xfId="0" applyFont="1" applyBorder="1" applyAlignment="1" applyProtection="1">
      <alignment horizontal="center" vertical="center" wrapText="1" readingOrder="1"/>
      <protection locked="0"/>
    </xf>
    <xf numFmtId="0" fontId="8" fillId="0" borderId="48" xfId="0" applyFont="1" applyBorder="1" applyAlignment="1" applyProtection="1">
      <alignment horizontal="left" vertical="center" wrapText="1" readingOrder="1"/>
      <protection locked="0"/>
    </xf>
    <xf numFmtId="0" fontId="8" fillId="0" borderId="229" xfId="0" applyFont="1" applyBorder="1" applyAlignment="1" applyProtection="1">
      <alignment horizontal="left" wrapText="1" readingOrder="1"/>
      <protection locked="0"/>
    </xf>
    <xf numFmtId="0" fontId="8" fillId="0" borderId="230" xfId="0" applyFont="1" applyBorder="1" applyAlignment="1" applyProtection="1">
      <alignment horizontal="left" vertical="center" wrapText="1" readingOrder="1"/>
      <protection locked="0"/>
    </xf>
    <xf numFmtId="0" fontId="8" fillId="0" borderId="231" xfId="0" applyFont="1" applyBorder="1" applyAlignment="1" applyProtection="1">
      <alignment horizontal="left" wrapText="1" readingOrder="1"/>
      <protection locked="0"/>
    </xf>
    <xf numFmtId="0" fontId="8" fillId="0" borderId="232" xfId="0" applyFont="1" applyBorder="1" applyAlignment="1" applyProtection="1">
      <alignment horizontal="left" vertical="center" wrapText="1" readingOrder="1"/>
      <protection locked="0"/>
    </xf>
    <xf numFmtId="9" fontId="0" fillId="14" borderId="221" xfId="7" applyNumberFormat="1" applyFont="1" applyFill="1" applyBorder="1" applyAlignment="1" applyProtection="1">
      <alignment horizontal="center" vertical="center"/>
      <protection locked="0"/>
    </xf>
    <xf numFmtId="9" fontId="0" fillId="14" borderId="222" xfId="7" applyNumberFormat="1" applyFont="1" applyFill="1" applyBorder="1" applyAlignment="1" applyProtection="1">
      <alignment horizontal="center" vertical="center"/>
      <protection locked="0"/>
    </xf>
    <xf numFmtId="9" fontId="0" fillId="14" borderId="224" xfId="7" applyNumberFormat="1" applyFont="1" applyFill="1" applyBorder="1" applyAlignment="1" applyProtection="1">
      <alignment horizontal="center" vertical="center"/>
      <protection locked="0"/>
    </xf>
    <xf numFmtId="9" fontId="0" fillId="14" borderId="1" xfId="7" applyNumberFormat="1" applyFont="1" applyFill="1" applyBorder="1" applyAlignment="1" applyProtection="1">
      <alignment horizontal="center" vertical="center"/>
      <protection locked="0"/>
    </xf>
    <xf numFmtId="168" fontId="8" fillId="14" borderId="41" xfId="4" applyNumberFormat="1" applyFont="1" applyFill="1" applyBorder="1" applyAlignment="1" applyProtection="1">
      <alignment horizontal="left" vertical="center" wrapText="1" readingOrder="1"/>
    </xf>
    <xf numFmtId="168" fontId="8" fillId="14" borderId="44" xfId="4" applyNumberFormat="1" applyFont="1" applyFill="1" applyBorder="1" applyAlignment="1" applyProtection="1">
      <alignment horizontal="left" vertical="center" wrapText="1" readingOrder="1"/>
    </xf>
    <xf numFmtId="168" fontId="8" fillId="14" borderId="47" xfId="4" applyNumberFormat="1" applyFont="1" applyFill="1" applyBorder="1" applyAlignment="1" applyProtection="1">
      <alignment horizontal="left" vertical="center" wrapText="1" readingOrder="1"/>
    </xf>
    <xf numFmtId="0" fontId="0" fillId="0" borderId="43" xfId="0" applyBorder="1" applyAlignment="1" applyProtection="1">
      <alignment horizontal="left" vertical="center" wrapText="1"/>
      <protection locked="0"/>
    </xf>
    <xf numFmtId="0" fontId="4" fillId="0" borderId="3" xfId="0" applyFont="1" applyBorder="1" applyAlignment="1" applyProtection="1">
      <alignment vertical="center"/>
      <protection locked="0"/>
    </xf>
    <xf numFmtId="14" fontId="4" fillId="0" borderId="5" xfId="0" applyNumberFormat="1" applyFont="1" applyBorder="1" applyAlignment="1" applyProtection="1">
      <alignment vertical="center"/>
      <protection locked="0"/>
    </xf>
    <xf numFmtId="9" fontId="0" fillId="0" borderId="4" xfId="0" applyNumberFormat="1" applyBorder="1" applyAlignment="1" applyProtection="1">
      <alignment horizontal="center" vertical="center"/>
      <protection locked="0"/>
    </xf>
    <xf numFmtId="0" fontId="7" fillId="9" borderId="94" xfId="0" applyFont="1" applyFill="1" applyBorder="1" applyAlignment="1" applyProtection="1">
      <alignment horizontal="center" vertical="center" wrapText="1" readingOrder="1"/>
      <protection locked="0"/>
    </xf>
    <xf numFmtId="0" fontId="7" fillId="9" borderId="95" xfId="0" applyFont="1" applyFill="1" applyBorder="1" applyAlignment="1" applyProtection="1">
      <alignment horizontal="center" vertical="center" wrapText="1" readingOrder="1"/>
      <protection locked="0"/>
    </xf>
    <xf numFmtId="0" fontId="7" fillId="9" borderId="96" xfId="0" applyFont="1" applyFill="1" applyBorder="1" applyAlignment="1" applyProtection="1">
      <alignment horizontal="center" vertical="center" wrapText="1" readingOrder="1"/>
      <protection locked="0"/>
    </xf>
    <xf numFmtId="169" fontId="0" fillId="0" borderId="41" xfId="1" applyNumberFormat="1" applyFont="1" applyBorder="1" applyAlignment="1" applyProtection="1">
      <alignment horizontal="center" vertical="center"/>
      <protection locked="0"/>
    </xf>
    <xf numFmtId="169" fontId="0" fillId="0" borderId="42" xfId="1" applyNumberFormat="1" applyFont="1" applyBorder="1" applyAlignment="1" applyProtection="1">
      <alignment horizontal="center" vertical="center"/>
      <protection locked="0"/>
    </xf>
    <xf numFmtId="169" fontId="0" fillId="0" borderId="43" xfId="1" applyNumberFormat="1" applyFont="1" applyBorder="1" applyAlignment="1" applyProtection="1">
      <alignment horizontal="center" vertical="center"/>
      <protection locked="0"/>
    </xf>
    <xf numFmtId="169" fontId="0" fillId="0" borderId="44" xfId="1" applyNumberFormat="1" applyFont="1" applyBorder="1" applyAlignment="1" applyProtection="1">
      <alignment horizontal="center" vertical="center"/>
      <protection locked="0"/>
    </xf>
    <xf numFmtId="169" fontId="0" fillId="0" borderId="45" xfId="1" applyNumberFormat="1" applyFont="1" applyBorder="1" applyAlignment="1" applyProtection="1">
      <alignment horizontal="center" vertical="center"/>
      <protection locked="0"/>
    </xf>
    <xf numFmtId="169" fontId="0" fillId="0" borderId="46" xfId="1" applyNumberFormat="1" applyFont="1" applyBorder="1" applyAlignment="1" applyProtection="1">
      <alignment horizontal="center" vertical="center"/>
      <protection locked="0"/>
    </xf>
    <xf numFmtId="169" fontId="0" fillId="0" borderId="47" xfId="1" applyNumberFormat="1" applyFont="1" applyBorder="1" applyAlignment="1" applyProtection="1">
      <alignment horizontal="center" vertical="center"/>
      <protection locked="0"/>
    </xf>
    <xf numFmtId="169" fontId="0" fillId="0" borderId="48" xfId="1" applyNumberFormat="1" applyFont="1" applyBorder="1" applyAlignment="1" applyProtection="1">
      <alignment horizontal="center" vertical="center"/>
      <protection locked="0"/>
    </xf>
    <xf numFmtId="169" fontId="0" fillId="0" borderId="49" xfId="1" applyNumberFormat="1" applyFont="1" applyBorder="1" applyAlignment="1" applyProtection="1">
      <alignment horizontal="center" vertical="center"/>
      <protection locked="0"/>
    </xf>
    <xf numFmtId="172" fontId="0" fillId="14" borderId="41" xfId="7" applyNumberFormat="1" applyFont="1" applyFill="1" applyBorder="1" applyAlignment="1" applyProtection="1">
      <alignment horizontal="center" vertical="center"/>
      <protection locked="0"/>
    </xf>
    <xf numFmtId="172" fontId="0" fillId="14" borderId="44" xfId="7" applyNumberFormat="1" applyFont="1" applyFill="1" applyBorder="1" applyAlignment="1" applyProtection="1">
      <alignment horizontal="center" vertical="center"/>
      <protection locked="0"/>
    </xf>
    <xf numFmtId="172" fontId="0" fillId="14" borderId="84" xfId="7"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protection locked="0"/>
    </xf>
    <xf numFmtId="0" fontId="0" fillId="0" borderId="42" xfId="0" applyBorder="1" applyAlignment="1" applyProtection="1">
      <alignment vertical="center"/>
      <protection locked="0"/>
    </xf>
    <xf numFmtId="0" fontId="0" fillId="0" borderId="42" xfId="0" applyBorder="1" applyAlignment="1" applyProtection="1">
      <alignment horizontal="center" vertical="center"/>
      <protection locked="0"/>
    </xf>
    <xf numFmtId="0" fontId="9" fillId="0" borderId="46" xfId="0" applyFont="1" applyBorder="1" applyAlignment="1">
      <alignment horizontal="left" vertical="center" wrapText="1"/>
    </xf>
    <xf numFmtId="0" fontId="9" fillId="0" borderId="110" xfId="0" applyFont="1" applyBorder="1" applyAlignment="1">
      <alignment horizontal="left" vertical="center" wrapText="1"/>
    </xf>
    <xf numFmtId="167" fontId="9" fillId="0" borderId="110"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left" vertical="center" wrapText="1"/>
    </xf>
    <xf numFmtId="14" fontId="8" fillId="0" borderId="45" xfId="0" applyNumberFormat="1" applyFont="1" applyBorder="1" applyAlignment="1" applyProtection="1">
      <alignment horizontal="left" vertical="center" wrapText="1" readingOrder="1"/>
      <protection locked="0"/>
    </xf>
    <xf numFmtId="167" fontId="8" fillId="7" borderId="45" xfId="0" applyNumberFormat="1" applyFont="1" applyFill="1" applyBorder="1" applyAlignment="1" applyProtection="1">
      <alignment horizontal="right" vertical="center" wrapText="1" readingOrder="1"/>
      <protection locked="0"/>
    </xf>
    <xf numFmtId="14" fontId="8" fillId="0" borderId="45" xfId="0" applyNumberFormat="1" applyFont="1" applyFill="1" applyBorder="1" applyAlignment="1" applyProtection="1">
      <alignment horizontal="left" vertical="center" wrapText="1" readingOrder="1"/>
      <protection locked="0"/>
    </xf>
    <xf numFmtId="168" fontId="8" fillId="0" borderId="45" xfId="4" applyNumberFormat="1" applyFont="1" applyFill="1" applyBorder="1" applyAlignment="1" applyProtection="1">
      <alignment horizontal="left" vertical="center" wrapText="1" readingOrder="1"/>
      <protection locked="0"/>
    </xf>
    <xf numFmtId="0" fontId="17" fillId="0" borderId="45" xfId="0" applyFont="1" applyBorder="1" applyAlignment="1" applyProtection="1">
      <alignment horizontal="center" vertical="center" wrapText="1" readingOrder="1"/>
      <protection locked="0"/>
    </xf>
    <xf numFmtId="0" fontId="16" fillId="0" borderId="42" xfId="0" applyFont="1" applyBorder="1" applyAlignment="1" applyProtection="1">
      <alignment vertical="center" wrapText="1" readingOrder="1"/>
      <protection locked="0"/>
    </xf>
    <xf numFmtId="168" fontId="8" fillId="0" borderId="45" xfId="1" applyNumberFormat="1" applyFont="1" applyBorder="1" applyAlignment="1" applyProtection="1">
      <alignment vertical="center" wrapText="1" readingOrder="1"/>
      <protection locked="0"/>
    </xf>
    <xf numFmtId="0" fontId="24" fillId="0" borderId="0" xfId="0" applyFont="1" applyProtection="1">
      <protection locked="0"/>
    </xf>
    <xf numFmtId="167" fontId="8" fillId="0" borderId="45" xfId="0" applyNumberFormat="1" applyFont="1" applyBorder="1" applyAlignment="1" applyProtection="1">
      <alignment horizontal="center" vertical="center" readingOrder="1"/>
      <protection locked="0"/>
    </xf>
    <xf numFmtId="168" fontId="8" fillId="0" borderId="45" xfId="1" applyNumberFormat="1" applyFont="1" applyBorder="1" applyAlignment="1" applyProtection="1">
      <alignment horizontal="right" vertical="center" wrapText="1" readingOrder="1"/>
      <protection locked="0"/>
    </xf>
    <xf numFmtId="167" fontId="30" fillId="0" borderId="45" xfId="0" applyNumberFormat="1" applyFont="1" applyBorder="1" applyAlignment="1" applyProtection="1">
      <alignment horizontal="right" vertical="center" wrapText="1" readingOrder="1"/>
      <protection locked="0"/>
    </xf>
    <xf numFmtId="0" fontId="0" fillId="0" borderId="0" xfId="0" applyAlignment="1">
      <alignment wrapText="1"/>
    </xf>
    <xf numFmtId="0" fontId="8" fillId="0" borderId="45" xfId="0" applyFont="1" applyBorder="1" applyAlignment="1" applyProtection="1">
      <alignment horizontal="center" vertical="center" wrapText="1" readingOrder="1"/>
      <protection locked="0"/>
    </xf>
    <xf numFmtId="0" fontId="8" fillId="0" borderId="45" xfId="0" applyFont="1" applyBorder="1" applyAlignment="1" applyProtection="1">
      <alignment horizontal="left" vertical="center" wrapText="1" readingOrder="1"/>
      <protection locked="0"/>
    </xf>
    <xf numFmtId="0" fontId="8" fillId="0" borderId="42" xfId="0" applyFont="1" applyBorder="1" applyAlignment="1" applyProtection="1">
      <alignment horizontal="left" vertical="center" wrapText="1" readingOrder="1"/>
      <protection locked="0"/>
    </xf>
    <xf numFmtId="0" fontId="8" fillId="0" borderId="42" xfId="0" applyFont="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right" vertical="center" wrapText="1" readingOrder="1"/>
      <protection locked="0"/>
    </xf>
    <xf numFmtId="0" fontId="8" fillId="0" borderId="48" xfId="0" applyFont="1" applyBorder="1" applyAlignment="1" applyProtection="1">
      <alignment horizontal="left" vertical="center" wrapText="1" readingOrder="1"/>
      <protection locked="0"/>
    </xf>
    <xf numFmtId="167" fontId="8" fillId="0" borderId="48" xfId="0" applyNumberFormat="1" applyFont="1" applyBorder="1" applyAlignment="1" applyProtection="1">
      <alignment horizontal="right" vertical="center" wrapText="1" readingOrder="1"/>
      <protection locked="0"/>
    </xf>
    <xf numFmtId="167" fontId="8" fillId="0" borderId="48" xfId="0" applyNumberFormat="1" applyFont="1" applyBorder="1" applyAlignment="1" applyProtection="1">
      <alignment horizontal="center" vertical="center" wrapText="1" readingOrder="1"/>
      <protection locked="0"/>
    </xf>
    <xf numFmtId="0" fontId="8" fillId="0" borderId="48" xfId="0" applyFont="1" applyBorder="1" applyAlignment="1" applyProtection="1">
      <alignment horizontal="center" vertical="center" wrapText="1" readingOrder="1"/>
      <protection locked="0"/>
    </xf>
    <xf numFmtId="167" fontId="8" fillId="0" borderId="45" xfId="0" applyNumberFormat="1" applyFont="1" applyFill="1" applyBorder="1" applyAlignment="1" applyProtection="1">
      <alignment horizontal="center" vertical="center" wrapText="1" readingOrder="1"/>
      <protection locked="0"/>
    </xf>
    <xf numFmtId="167" fontId="8" fillId="0" borderId="42" xfId="0" applyNumberFormat="1" applyFont="1" applyBorder="1" applyAlignment="1" applyProtection="1">
      <alignment horizontal="right" vertical="center" wrapText="1" readingOrder="1"/>
      <protection locked="0"/>
    </xf>
    <xf numFmtId="0" fontId="8" fillId="0" borderId="43" xfId="0" applyFont="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8" fillId="0" borderId="49" xfId="0" applyFont="1" applyBorder="1" applyAlignment="1" applyProtection="1">
      <alignment horizontal="left" vertical="center" wrapText="1" readingOrder="1"/>
      <protection locked="0"/>
    </xf>
    <xf numFmtId="0" fontId="8" fillId="0" borderId="45" xfId="0" applyFont="1" applyBorder="1" applyAlignment="1" applyProtection="1">
      <alignment horizontal="left" vertical="center" wrapText="1" readingOrder="1"/>
      <protection locked="0"/>
    </xf>
    <xf numFmtId="0" fontId="8" fillId="0" borderId="45" xfId="0" applyFont="1" applyBorder="1" applyAlignment="1" applyProtection="1">
      <alignment horizontal="center" vertical="center" wrapText="1" readingOrder="1"/>
      <protection locked="0"/>
    </xf>
    <xf numFmtId="168" fontId="8" fillId="0" borderId="45" xfId="1" applyNumberFormat="1" applyFont="1" applyBorder="1" applyAlignment="1" applyProtection="1">
      <alignment horizontal="center" vertical="center" wrapText="1" readingOrder="1"/>
      <protection locked="0"/>
    </xf>
    <xf numFmtId="0" fontId="8" fillId="0" borderId="45" xfId="0" applyFont="1" applyFill="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center" vertical="center" wrapText="1" readingOrder="1"/>
      <protection locked="0"/>
    </xf>
    <xf numFmtId="167" fontId="8" fillId="0" borderId="42" xfId="0" applyNumberFormat="1" applyFont="1" applyBorder="1" applyAlignment="1" applyProtection="1">
      <alignment horizontal="center" vertical="center" wrapText="1" readingOrder="1"/>
      <protection locked="0"/>
    </xf>
    <xf numFmtId="0" fontId="8" fillId="0" borderId="42" xfId="0" applyFont="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right" vertical="center" wrapText="1" readingOrder="1"/>
      <protection locked="0"/>
    </xf>
    <xf numFmtId="0" fontId="8" fillId="0" borderId="45" xfId="0" applyFont="1" applyBorder="1" applyAlignment="1" applyProtection="1">
      <alignment vertical="center" wrapText="1" readingOrder="1"/>
      <protection locked="0"/>
    </xf>
    <xf numFmtId="0" fontId="8" fillId="0" borderId="48" xfId="0" applyFont="1" applyBorder="1" applyAlignment="1" applyProtection="1">
      <alignment horizontal="left" vertical="center" wrapText="1" readingOrder="1"/>
      <protection locked="0"/>
    </xf>
    <xf numFmtId="167" fontId="8" fillId="0" borderId="48" xfId="0" applyNumberFormat="1" applyFont="1" applyBorder="1" applyAlignment="1" applyProtection="1">
      <alignment horizontal="right" vertical="center" wrapText="1" readingOrder="1"/>
      <protection locked="0"/>
    </xf>
    <xf numFmtId="0" fontId="8" fillId="0" borderId="48" xfId="0" applyFont="1" applyBorder="1" applyAlignment="1" applyProtection="1">
      <alignment vertical="center" wrapText="1" readingOrder="1"/>
      <protection locked="0"/>
    </xf>
    <xf numFmtId="0" fontId="8" fillId="0" borderId="48" xfId="0" applyFont="1" applyBorder="1" applyAlignment="1" applyProtection="1">
      <alignment horizontal="center" vertical="center" wrapText="1" readingOrder="1"/>
      <protection locked="0"/>
    </xf>
    <xf numFmtId="0" fontId="16" fillId="0" borderId="45" xfId="0" applyFont="1" applyBorder="1" applyAlignment="1" applyProtection="1">
      <alignment horizontal="left" vertical="center" wrapText="1" readingOrder="1"/>
      <protection locked="0"/>
    </xf>
    <xf numFmtId="167" fontId="16" fillId="0" borderId="45" xfId="0" applyNumberFormat="1" applyFont="1" applyBorder="1" applyAlignment="1" applyProtection="1">
      <alignment horizontal="right" vertical="center" wrapText="1" readingOrder="1"/>
      <protection locked="0"/>
    </xf>
    <xf numFmtId="0" fontId="19" fillId="0" borderId="45" xfId="5" applyNumberFormat="1" applyFont="1" applyFill="1" applyBorder="1" applyAlignment="1" applyProtection="1">
      <alignment horizontal="left" vertical="center" wrapText="1"/>
    </xf>
    <xf numFmtId="167" fontId="16" fillId="0" borderId="48" xfId="0" applyNumberFormat="1" applyFont="1" applyBorder="1" applyAlignment="1" applyProtection="1">
      <alignment horizontal="right" vertical="center" wrapText="1" readingOrder="1"/>
      <protection locked="0"/>
    </xf>
    <xf numFmtId="167" fontId="8" fillId="0" borderId="45" xfId="0" applyNumberFormat="1" applyFont="1" applyFill="1" applyBorder="1" applyAlignment="1" applyProtection="1">
      <alignment horizontal="right" vertical="center" wrapText="1" readingOrder="1"/>
      <protection locked="0"/>
    </xf>
    <xf numFmtId="0" fontId="8" fillId="0" borderId="45" xfId="0" applyFont="1" applyFill="1" applyBorder="1" applyAlignment="1" applyProtection="1">
      <alignment horizontal="left" vertical="center" wrapText="1" readingOrder="1"/>
      <protection locked="0"/>
    </xf>
    <xf numFmtId="0" fontId="8" fillId="0" borderId="42" xfId="0" applyFont="1" applyBorder="1" applyAlignment="1" applyProtection="1">
      <alignment horizontal="left" vertical="center" wrapText="1" readingOrder="1"/>
      <protection locked="0"/>
    </xf>
    <xf numFmtId="3" fontId="8" fillId="0" borderId="45" xfId="0" applyNumberFormat="1" applyFont="1" applyBorder="1" applyAlignment="1" applyProtection="1">
      <alignment horizontal="center" vertical="center" wrapText="1" readingOrder="1"/>
      <protection locked="0"/>
    </xf>
    <xf numFmtId="0" fontId="10" fillId="0" borderId="44" xfId="0" applyFont="1" applyBorder="1" applyAlignment="1">
      <alignment horizontal="left" vertical="center" wrapText="1"/>
    </xf>
    <xf numFmtId="0" fontId="9" fillId="0" borderId="46" xfId="0" applyFont="1" applyBorder="1" applyAlignment="1">
      <alignment horizontal="center" vertical="center" wrapText="1"/>
    </xf>
    <xf numFmtId="167" fontId="9" fillId="0" borderId="45" xfId="0" applyNumberFormat="1" applyFont="1" applyBorder="1" applyAlignment="1">
      <alignment horizontal="center" vertical="center" wrapText="1"/>
    </xf>
    <xf numFmtId="0" fontId="8" fillId="0" borderId="98" xfId="0" applyFont="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8" fillId="0" borderId="49" xfId="0" applyFont="1" applyBorder="1" applyAlignment="1" applyProtection="1">
      <alignment horizontal="left" vertical="center" wrapText="1" readingOrder="1"/>
      <protection locked="0"/>
    </xf>
    <xf numFmtId="0" fontId="8" fillId="0" borderId="42" xfId="0" applyFont="1" applyBorder="1" applyAlignment="1" applyProtection="1">
      <alignment vertical="center" wrapText="1" readingOrder="1"/>
      <protection locked="0"/>
    </xf>
    <xf numFmtId="167" fontId="8" fillId="0" borderId="42" xfId="0" applyNumberFormat="1" applyFont="1" applyBorder="1" applyAlignment="1" applyProtection="1">
      <alignment horizontal="right" vertical="center" wrapText="1" readingOrder="1"/>
      <protection locked="0"/>
    </xf>
    <xf numFmtId="167" fontId="8" fillId="0" borderId="46" xfId="0" applyNumberFormat="1" applyFont="1" applyBorder="1" applyAlignment="1" applyProtection="1">
      <alignment horizontal="center" vertical="center" wrapText="1" readingOrder="1"/>
      <protection locked="0"/>
    </xf>
    <xf numFmtId="0" fontId="8" fillId="0" borderId="46" xfId="0" applyFont="1" applyBorder="1" applyAlignment="1" applyProtection="1">
      <alignment horizontal="center" vertical="center" wrapText="1" readingOrder="1"/>
      <protection locked="0"/>
    </xf>
    <xf numFmtId="0" fontId="8" fillId="0" borderId="43" xfId="0" applyFont="1" applyBorder="1" applyAlignment="1" applyProtection="1">
      <alignment horizontal="left" vertical="center" wrapText="1" readingOrder="1"/>
      <protection locked="0"/>
    </xf>
    <xf numFmtId="0" fontId="8" fillId="0" borderId="99" xfId="0" applyFont="1" applyBorder="1" applyAlignment="1" applyProtection="1">
      <alignment horizontal="left" vertical="center" wrapText="1" readingOrder="1"/>
      <protection locked="0"/>
    </xf>
    <xf numFmtId="0" fontId="8" fillId="0" borderId="88" xfId="0" applyFont="1" applyBorder="1" applyAlignment="1" applyProtection="1">
      <alignment horizontal="left" vertical="center" wrapText="1" readingOrder="1"/>
      <protection locked="0"/>
    </xf>
    <xf numFmtId="0" fontId="19" fillId="0" borderId="42" xfId="5" applyNumberFormat="1" applyFont="1" applyFill="1" applyBorder="1" applyAlignment="1" applyProtection="1">
      <alignment horizontal="left" vertical="center" wrapText="1"/>
    </xf>
    <xf numFmtId="0" fontId="16" fillId="0" borderId="42" xfId="0" applyFont="1" applyBorder="1" applyAlignment="1" applyProtection="1">
      <alignment horizontal="left" vertical="center" wrapText="1" readingOrder="1"/>
      <protection locked="0"/>
    </xf>
    <xf numFmtId="167" fontId="16" fillId="0" borderId="42" xfId="0" applyNumberFormat="1" applyFont="1" applyBorder="1" applyAlignment="1" applyProtection="1">
      <alignment horizontal="right" vertical="center" wrapText="1" readingOrder="1"/>
      <protection locked="0"/>
    </xf>
    <xf numFmtId="0" fontId="16" fillId="0" borderId="45" xfId="0" applyFont="1" applyFill="1" applyBorder="1" applyAlignment="1" applyProtection="1">
      <alignment horizontal="left" vertical="center" wrapText="1" readingOrder="1"/>
      <protection locked="0"/>
    </xf>
    <xf numFmtId="0" fontId="8" fillId="0" borderId="71" xfId="0" applyFont="1" applyBorder="1" applyAlignment="1" applyProtection="1">
      <alignment horizontal="left" vertical="center" wrapText="1" readingOrder="1"/>
      <protection locked="0"/>
    </xf>
    <xf numFmtId="0" fontId="8" fillId="0" borderId="71" xfId="0" applyFont="1" applyBorder="1" applyAlignment="1" applyProtection="1">
      <alignment horizontal="center" vertical="center" wrapText="1" readingOrder="1"/>
      <protection locked="0"/>
    </xf>
    <xf numFmtId="0" fontId="8" fillId="0" borderId="95" xfId="0" applyFont="1" applyBorder="1" applyAlignment="1" applyProtection="1">
      <alignment horizontal="center" vertical="center" wrapText="1" readingOrder="1"/>
      <protection locked="0"/>
    </xf>
    <xf numFmtId="0" fontId="31" fillId="15" borderId="100" xfId="0" applyFont="1" applyFill="1" applyBorder="1" applyAlignment="1" applyProtection="1">
      <alignment horizontal="right" vertical="center"/>
      <protection locked="0"/>
    </xf>
    <xf numFmtId="169" fontId="31" fillId="15" borderId="100" xfId="1" applyNumberFormat="1" applyFont="1" applyFill="1" applyBorder="1" applyAlignment="1" applyProtection="1">
      <alignment horizontal="right" vertical="center"/>
      <protection locked="0"/>
    </xf>
    <xf numFmtId="0" fontId="31" fillId="15" borderId="0" xfId="0" applyFont="1" applyFill="1" applyBorder="1" applyAlignment="1" applyProtection="1">
      <alignment vertical="center"/>
      <protection locked="0"/>
    </xf>
    <xf numFmtId="0" fontId="31" fillId="15" borderId="0" xfId="0" applyFont="1" applyFill="1" applyBorder="1" applyAlignment="1" applyProtection="1">
      <alignment horizontal="left" vertical="center"/>
      <protection locked="0"/>
    </xf>
    <xf numFmtId="0" fontId="31" fillId="15" borderId="0" xfId="0" applyFont="1" applyFill="1" applyBorder="1" applyAlignment="1" applyProtection="1">
      <alignment horizontal="center" vertical="center"/>
      <protection locked="0"/>
    </xf>
    <xf numFmtId="167" fontId="8" fillId="0" borderId="45" xfId="0" applyNumberFormat="1" applyFont="1" applyFill="1" applyBorder="1" applyAlignment="1" applyProtection="1">
      <alignment vertical="center" wrapText="1" readingOrder="1"/>
      <protection locked="0"/>
    </xf>
    <xf numFmtId="167" fontId="8" fillId="0" borderId="45" xfId="0" applyNumberFormat="1" applyFont="1" applyFill="1" applyBorder="1" applyAlignment="1" applyProtection="1">
      <alignment vertical="center" readingOrder="1"/>
      <protection locked="0"/>
    </xf>
    <xf numFmtId="0" fontId="0" fillId="0" borderId="100" xfId="0" applyBorder="1" applyAlignment="1" applyProtection="1">
      <alignment vertical="center"/>
      <protection locked="0"/>
    </xf>
    <xf numFmtId="14" fontId="8" fillId="0" borderId="48" xfId="0" applyNumberFormat="1" applyFont="1" applyBorder="1" applyAlignment="1" applyProtection="1">
      <alignment horizontal="left" vertical="center" wrapText="1" readingOrder="1"/>
      <protection locked="0"/>
    </xf>
    <xf numFmtId="167" fontId="8" fillId="7" borderId="42" xfId="0" applyNumberFormat="1" applyFont="1" applyFill="1" applyBorder="1" applyAlignment="1" applyProtection="1">
      <alignment horizontal="right" vertical="center" wrapText="1" readingOrder="1"/>
      <protection locked="0"/>
    </xf>
    <xf numFmtId="14" fontId="8" fillId="0" borderId="42" xfId="0" applyNumberFormat="1" applyFont="1" applyFill="1" applyBorder="1" applyAlignment="1" applyProtection="1">
      <alignment horizontal="left" vertical="center" wrapText="1" readingOrder="1"/>
      <protection locked="0"/>
    </xf>
    <xf numFmtId="167" fontId="8" fillId="7" borderId="48" xfId="0" applyNumberFormat="1" applyFont="1" applyFill="1" applyBorder="1" applyAlignment="1" applyProtection="1">
      <alignment horizontal="right" vertical="center" wrapText="1" readingOrder="1"/>
      <protection locked="0"/>
    </xf>
    <xf numFmtId="0" fontId="8" fillId="7" borderId="48" xfId="0" applyFont="1" applyFill="1" applyBorder="1" applyAlignment="1" applyProtection="1">
      <alignment horizontal="left" vertical="center" wrapText="1" readingOrder="1"/>
      <protection locked="0"/>
    </xf>
    <xf numFmtId="14" fontId="8" fillId="7" borderId="48" xfId="0" applyNumberFormat="1" applyFont="1" applyFill="1" applyBorder="1" applyAlignment="1" applyProtection="1">
      <alignment horizontal="left" vertical="center" wrapText="1" readingOrder="1"/>
      <protection locked="0"/>
    </xf>
    <xf numFmtId="14" fontId="8" fillId="0" borderId="42" xfId="0" applyNumberFormat="1" applyFont="1" applyBorder="1" applyAlignment="1" applyProtection="1">
      <alignment horizontal="left" vertical="center" wrapText="1" readingOrder="1"/>
      <protection locked="0"/>
    </xf>
    <xf numFmtId="168" fontId="8" fillId="0" borderId="42" xfId="4" applyNumberFormat="1" applyFont="1" applyFill="1" applyBorder="1" applyAlignment="1" applyProtection="1">
      <alignment horizontal="left" vertical="center" wrapText="1" readingOrder="1"/>
      <protection locked="0"/>
    </xf>
    <xf numFmtId="168" fontId="8" fillId="0" borderId="48" xfId="4" applyNumberFormat="1" applyFont="1" applyFill="1" applyBorder="1" applyAlignment="1" applyProtection="1">
      <alignment horizontal="left" vertical="center" wrapText="1" readingOrder="1"/>
      <protection locked="0"/>
    </xf>
    <xf numFmtId="10" fontId="0" fillId="14" borderId="42" xfId="7" applyNumberFormat="1" applyFont="1" applyFill="1" applyBorder="1" applyAlignment="1" applyProtection="1">
      <alignment horizontal="center" vertical="center"/>
    </xf>
    <xf numFmtId="9" fontId="0" fillId="14" borderId="42" xfId="7" applyFont="1" applyFill="1" applyBorder="1" applyAlignment="1" applyProtection="1">
      <alignment horizontal="center" vertical="center"/>
    </xf>
    <xf numFmtId="10" fontId="0" fillId="14" borderId="45" xfId="7" applyNumberFormat="1" applyFont="1" applyFill="1" applyBorder="1" applyAlignment="1" applyProtection="1">
      <alignment horizontal="center" vertical="center"/>
    </xf>
    <xf numFmtId="9" fontId="0" fillId="14" borderId="45" xfId="7" applyFont="1" applyFill="1" applyBorder="1" applyAlignment="1" applyProtection="1">
      <alignment horizontal="center" vertical="center"/>
    </xf>
    <xf numFmtId="10" fontId="0" fillId="14" borderId="48" xfId="7" applyNumberFormat="1" applyFont="1" applyFill="1" applyBorder="1" applyAlignment="1" applyProtection="1">
      <alignment horizontal="center" vertical="center"/>
    </xf>
    <xf numFmtId="9" fontId="0" fillId="14" borderId="48" xfId="7" applyFont="1" applyFill="1" applyBorder="1" applyAlignment="1" applyProtection="1">
      <alignment horizontal="center" vertical="center"/>
    </xf>
    <xf numFmtId="0" fontId="0" fillId="0" borderId="42" xfId="0" applyBorder="1" applyAlignment="1" applyProtection="1">
      <alignment vertical="center"/>
    </xf>
    <xf numFmtId="10" fontId="0" fillId="14" borderId="110" xfId="7" applyNumberFormat="1" applyFont="1" applyFill="1" applyBorder="1" applyAlignment="1" applyProtection="1">
      <alignment horizontal="center" vertical="center"/>
    </xf>
    <xf numFmtId="10" fontId="0" fillId="14" borderId="100" xfId="7" applyNumberFormat="1" applyFont="1" applyFill="1" applyBorder="1" applyAlignment="1" applyProtection="1">
      <alignment horizontal="center" vertical="center"/>
    </xf>
    <xf numFmtId="9" fontId="0" fillId="14" borderId="100" xfId="7" applyFont="1" applyFill="1" applyBorder="1" applyAlignment="1" applyProtection="1">
      <alignment horizontal="center" vertical="center"/>
    </xf>
    <xf numFmtId="10" fontId="0" fillId="2" borderId="45" xfId="7" applyNumberFormat="1" applyFont="1" applyFill="1" applyBorder="1" applyAlignment="1" applyProtection="1">
      <alignment horizontal="center" vertical="center"/>
    </xf>
    <xf numFmtId="10" fontId="0" fillId="14" borderId="42" xfId="7" applyNumberFormat="1" applyFont="1" applyFill="1" applyBorder="1" applyAlignment="1" applyProtection="1">
      <alignment horizontal="center" vertical="center" wrapText="1"/>
    </xf>
    <xf numFmtId="0" fontId="8" fillId="0" borderId="88" xfId="0" applyFont="1" applyBorder="1" applyAlignment="1" applyProtection="1">
      <alignment horizontal="left" wrapText="1" readingOrder="1"/>
      <protection locked="0"/>
    </xf>
    <xf numFmtId="0" fontId="8" fillId="0" borderId="98" xfId="0" applyFont="1" applyBorder="1" applyAlignment="1" applyProtection="1">
      <alignment horizontal="left" wrapText="1" readingOrder="1"/>
      <protection locked="0"/>
    </xf>
    <xf numFmtId="0" fontId="8" fillId="0" borderId="99" xfId="0" applyFont="1" applyBorder="1" applyAlignment="1" applyProtection="1">
      <alignment horizontal="left" wrapText="1" readingOrder="1"/>
      <protection locked="0"/>
    </xf>
    <xf numFmtId="0" fontId="8" fillId="7" borderId="99" xfId="0" applyFont="1" applyFill="1" applyBorder="1" applyAlignment="1" applyProtection="1">
      <alignment horizontal="left" vertical="center" wrapText="1" readingOrder="1"/>
      <protection locked="0"/>
    </xf>
    <xf numFmtId="0" fontId="8" fillId="0" borderId="88" xfId="0" applyFont="1" applyBorder="1" applyAlignment="1" applyProtection="1">
      <alignment vertical="center" wrapText="1" readingOrder="1"/>
      <protection locked="0"/>
    </xf>
    <xf numFmtId="0" fontId="16" fillId="0" borderId="88" xfId="0" applyFont="1" applyBorder="1" applyAlignment="1" applyProtection="1">
      <alignment vertical="center" wrapText="1" readingOrder="1"/>
      <protection locked="0"/>
    </xf>
    <xf numFmtId="0" fontId="12" fillId="0" borderId="98" xfId="0" applyFont="1" applyBorder="1" applyAlignment="1">
      <alignment horizontal="left" vertical="center" wrapText="1"/>
    </xf>
    <xf numFmtId="0" fontId="12" fillId="0" borderId="98" xfId="0" applyFont="1" applyFill="1" applyBorder="1" applyAlignment="1">
      <alignment horizontal="left" vertical="center" wrapText="1"/>
    </xf>
    <xf numFmtId="0" fontId="12" fillId="0" borderId="98" xfId="0" applyFont="1" applyBorder="1" applyAlignment="1">
      <alignment vertical="center"/>
    </xf>
    <xf numFmtId="0" fontId="12" fillId="0" borderId="199" xfId="0" applyFont="1" applyBorder="1" applyAlignment="1">
      <alignment horizontal="left" vertical="center" wrapText="1"/>
    </xf>
    <xf numFmtId="0" fontId="12" fillId="0" borderId="99" xfId="0" applyFont="1" applyBorder="1" applyAlignment="1">
      <alignment horizontal="left" vertical="center" wrapText="1"/>
    </xf>
    <xf numFmtId="0" fontId="16" fillId="0" borderId="98" xfId="0" applyFont="1" applyFill="1" applyBorder="1" applyAlignment="1" applyProtection="1">
      <alignment horizontal="left" vertical="center" wrapText="1" readingOrder="1"/>
      <protection locked="0"/>
    </xf>
    <xf numFmtId="0" fontId="12" fillId="0" borderId="88" xfId="0" applyFont="1" applyBorder="1" applyAlignment="1">
      <alignment horizontal="left" vertical="center" wrapText="1"/>
    </xf>
    <xf numFmtId="167" fontId="8" fillId="0" borderId="98" xfId="0" applyNumberFormat="1" applyFont="1" applyBorder="1" applyAlignment="1" applyProtection="1">
      <alignment horizontal="left" vertical="center" wrapText="1" readingOrder="1"/>
      <protection locked="0"/>
    </xf>
    <xf numFmtId="0" fontId="8" fillId="0" borderId="98" xfId="0" applyFont="1" applyBorder="1" applyAlignment="1" applyProtection="1">
      <alignment horizontal="center" vertical="center" wrapText="1" readingOrder="1"/>
      <protection locked="0"/>
    </xf>
    <xf numFmtId="0" fontId="8" fillId="0" borderId="98" xfId="0" applyFont="1" applyFill="1" applyBorder="1" applyAlignment="1" applyProtection="1">
      <alignment horizontal="center" vertical="center" wrapText="1" readingOrder="1"/>
      <protection locked="0"/>
    </xf>
    <xf numFmtId="14" fontId="8" fillId="0" borderId="46" xfId="0" applyNumberFormat="1" applyFont="1" applyBorder="1" applyAlignment="1" applyProtection="1">
      <alignment horizontal="left" vertical="center" wrapText="1" readingOrder="1"/>
      <protection locked="0"/>
    </xf>
    <xf numFmtId="0" fontId="8" fillId="7" borderId="43" xfId="0" applyFont="1" applyFill="1" applyBorder="1" applyAlignment="1" applyProtection="1">
      <alignment horizontal="left" vertical="center" wrapText="1" readingOrder="1"/>
      <protection locked="0"/>
    </xf>
    <xf numFmtId="0" fontId="8" fillId="7" borderId="46" xfId="0" applyFont="1" applyFill="1" applyBorder="1" applyAlignment="1" applyProtection="1">
      <alignment horizontal="left" vertical="center" wrapText="1" readingOrder="1"/>
      <protection locked="0"/>
    </xf>
    <xf numFmtId="0" fontId="8" fillId="7" borderId="49" xfId="0" applyFont="1" applyFill="1" applyBorder="1" applyAlignment="1" applyProtection="1">
      <alignment horizontal="left" vertical="center" wrapText="1" readingOrder="1"/>
      <protection locked="0"/>
    </xf>
    <xf numFmtId="0" fontId="8" fillId="0" borderId="46" xfId="0" applyFont="1" applyFill="1" applyBorder="1" applyAlignment="1" applyProtection="1">
      <alignment horizontal="left" vertical="center" wrapText="1" readingOrder="1"/>
      <protection locked="0"/>
    </xf>
    <xf numFmtId="0" fontId="18" fillId="0" borderId="44" xfId="0" applyFont="1" applyBorder="1" applyAlignment="1" applyProtection="1">
      <alignment horizontal="left" vertical="center" wrapText="1" readingOrder="1"/>
      <protection locked="0"/>
    </xf>
    <xf numFmtId="0" fontId="16" fillId="0" borderId="46" xfId="0" applyFont="1" applyBorder="1" applyAlignment="1" applyProtection="1">
      <alignment horizontal="left" vertical="center" wrapText="1" readingOrder="1"/>
      <protection locked="0"/>
    </xf>
    <xf numFmtId="0" fontId="16" fillId="0" borderId="46" xfId="0" applyFont="1" applyBorder="1" applyAlignment="1" applyProtection="1">
      <alignment vertical="center" wrapText="1" readingOrder="1"/>
      <protection locked="0"/>
    </xf>
    <xf numFmtId="0" fontId="16" fillId="0" borderId="46" xfId="0" applyFont="1" applyBorder="1" applyAlignment="1" applyProtection="1">
      <alignment horizontal="center" vertical="center" wrapText="1" readingOrder="1"/>
      <protection locked="0"/>
    </xf>
    <xf numFmtId="0" fontId="18" fillId="0" borderId="44" xfId="0" applyFont="1" applyFill="1" applyBorder="1" applyAlignment="1" applyProtection="1">
      <alignment horizontal="left" vertical="center" wrapText="1" readingOrder="1"/>
      <protection locked="0"/>
    </xf>
    <xf numFmtId="0" fontId="14" fillId="0" borderId="44" xfId="0" applyFont="1" applyBorder="1" applyAlignment="1" applyProtection="1">
      <alignment horizontal="left" vertical="center" wrapText="1"/>
      <protection locked="0"/>
    </xf>
    <xf numFmtId="0" fontId="26" fillId="0" borderId="44" xfId="0" applyFont="1" applyBorder="1" applyAlignment="1" applyProtection="1">
      <alignment vertical="center" wrapText="1" readingOrder="1"/>
      <protection locked="0"/>
    </xf>
    <xf numFmtId="0" fontId="8" fillId="0" borderId="46" xfId="0" applyFont="1" applyFill="1" applyBorder="1" applyAlignment="1" applyProtection="1">
      <alignment horizontal="center" vertical="center" wrapText="1" readingOrder="1"/>
      <protection locked="0"/>
    </xf>
    <xf numFmtId="0" fontId="26" fillId="0" borderId="44" xfId="0" applyFont="1" applyFill="1" applyBorder="1" applyAlignment="1" applyProtection="1">
      <alignment horizontal="left" vertical="center" wrapText="1" readingOrder="1"/>
      <protection locked="0"/>
    </xf>
    <xf numFmtId="0" fontId="26" fillId="0" borderId="44" xfId="0" applyFont="1" applyBorder="1" applyAlignment="1" applyProtection="1">
      <alignment horizontal="left" vertical="center" wrapText="1" readingOrder="1"/>
      <protection locked="0"/>
    </xf>
    <xf numFmtId="0" fontId="0" fillId="0" borderId="74" xfId="0" applyBorder="1" applyAlignment="1" applyProtection="1">
      <alignment vertical="center"/>
      <protection locked="0"/>
    </xf>
    <xf numFmtId="0" fontId="8" fillId="0" borderId="76" xfId="0" applyFont="1" applyBorder="1" applyAlignment="1" applyProtection="1">
      <alignment vertical="center" wrapText="1" readingOrder="1"/>
      <protection locked="0"/>
    </xf>
    <xf numFmtId="168" fontId="8" fillId="0" borderId="76" xfId="1" applyNumberFormat="1" applyFont="1" applyBorder="1" applyAlignment="1" applyProtection="1">
      <alignment horizontal="left" vertical="center" wrapText="1" readingOrder="1"/>
    </xf>
    <xf numFmtId="168" fontId="8" fillId="0" borderId="74" xfId="4" applyNumberFormat="1" applyFont="1" applyBorder="1" applyAlignment="1" applyProtection="1">
      <alignment horizontal="left" vertical="center" wrapText="1" readingOrder="1"/>
      <protection locked="0"/>
    </xf>
    <xf numFmtId="168" fontId="8" fillId="0" borderId="76" xfId="4" applyNumberFormat="1" applyFont="1" applyBorder="1" applyAlignment="1" applyProtection="1">
      <alignment horizontal="left" vertical="center" wrapText="1" readingOrder="1"/>
      <protection locked="0"/>
    </xf>
    <xf numFmtId="168" fontId="8" fillId="0" borderId="75" xfId="4" applyNumberFormat="1" applyFont="1" applyBorder="1" applyAlignment="1" applyProtection="1">
      <alignment horizontal="left" vertical="center" wrapText="1" readingOrder="1"/>
      <protection locked="0"/>
    </xf>
    <xf numFmtId="168" fontId="8" fillId="7" borderId="74" xfId="4" applyNumberFormat="1" applyFont="1" applyFill="1" applyBorder="1" applyAlignment="1" applyProtection="1">
      <alignment horizontal="left" vertical="center" wrapText="1" readingOrder="1"/>
    </xf>
    <xf numFmtId="168" fontId="8" fillId="7" borderId="76" xfId="4" applyNumberFormat="1" applyFont="1" applyFill="1" applyBorder="1" applyAlignment="1" applyProtection="1">
      <alignment horizontal="left" vertical="center" wrapText="1" readingOrder="1"/>
    </xf>
    <xf numFmtId="168" fontId="8" fillId="0" borderId="74" xfId="4" applyNumberFormat="1" applyFont="1" applyFill="1" applyBorder="1" applyAlignment="1" applyProtection="1">
      <alignment horizontal="left" vertical="center" wrapText="1" readingOrder="1"/>
      <protection locked="0"/>
    </xf>
    <xf numFmtId="168" fontId="8" fillId="0" borderId="76" xfId="4" applyNumberFormat="1" applyFont="1" applyFill="1" applyBorder="1" applyAlignment="1" applyProtection="1">
      <alignment horizontal="left" vertical="center" wrapText="1" readingOrder="1"/>
    </xf>
    <xf numFmtId="168" fontId="8" fillId="0" borderId="75" xfId="4" applyNumberFormat="1" applyFont="1" applyFill="1" applyBorder="1" applyAlignment="1" applyProtection="1">
      <alignment horizontal="left" vertical="center" wrapText="1" readingOrder="1"/>
    </xf>
    <xf numFmtId="168" fontId="8" fillId="7" borderId="75" xfId="4" applyNumberFormat="1" applyFont="1" applyFill="1" applyBorder="1" applyAlignment="1" applyProtection="1">
      <alignment horizontal="left" vertical="center" wrapText="1" readingOrder="1"/>
    </xf>
    <xf numFmtId="168" fontId="8" fillId="0" borderId="75" xfId="1" applyNumberFormat="1" applyFont="1" applyBorder="1" applyAlignment="1" applyProtection="1">
      <alignment horizontal="left" vertical="center" wrapText="1" readingOrder="1"/>
    </xf>
    <xf numFmtId="168" fontId="8" fillId="0" borderId="74" xfId="1" applyNumberFormat="1" applyFont="1" applyBorder="1" applyAlignment="1" applyProtection="1">
      <alignment horizontal="left" vertical="center" wrapText="1" readingOrder="1"/>
    </xf>
    <xf numFmtId="170" fontId="16" fillId="0" borderId="74" xfId="4" applyNumberFormat="1" applyFont="1" applyBorder="1" applyAlignment="1" applyProtection="1">
      <alignment horizontal="left" vertical="center" wrapText="1" readingOrder="1"/>
    </xf>
    <xf numFmtId="170" fontId="16" fillId="0" borderId="76" xfId="4" applyNumberFormat="1" applyFont="1" applyBorder="1" applyAlignment="1" applyProtection="1">
      <alignment horizontal="left" vertical="center" wrapText="1" readingOrder="1"/>
    </xf>
    <xf numFmtId="170" fontId="16" fillId="0" borderId="75" xfId="4" applyNumberFormat="1" applyFont="1" applyBorder="1" applyAlignment="1" applyProtection="1">
      <alignment horizontal="left" vertical="center" wrapText="1" readingOrder="1"/>
    </xf>
    <xf numFmtId="170" fontId="16" fillId="0" borderId="74" xfId="4" applyNumberFormat="1" applyFont="1" applyFill="1" applyBorder="1" applyAlignment="1" applyProtection="1">
      <alignment horizontal="left" vertical="center" wrapText="1" readingOrder="1"/>
    </xf>
    <xf numFmtId="170" fontId="16" fillId="0" borderId="76" xfId="4" applyNumberFormat="1" applyFont="1" applyFill="1" applyBorder="1" applyAlignment="1" applyProtection="1">
      <alignment horizontal="left" vertical="center" wrapText="1" readingOrder="1"/>
    </xf>
    <xf numFmtId="170" fontId="16" fillId="0" borderId="76" xfId="3" applyNumberFormat="1" applyFont="1" applyFill="1" applyBorder="1" applyAlignment="1" applyProtection="1">
      <alignment horizontal="center" vertical="center" wrapText="1" readingOrder="1"/>
    </xf>
    <xf numFmtId="170" fontId="16" fillId="0" borderId="76" xfId="2" applyNumberFormat="1" applyFont="1" applyFill="1" applyBorder="1" applyAlignment="1" applyProtection="1">
      <alignment horizontal="left" vertical="center" wrapText="1" readingOrder="1"/>
    </xf>
    <xf numFmtId="170" fontId="16" fillId="8" borderId="74" xfId="4" applyNumberFormat="1" applyFont="1" applyFill="1" applyBorder="1" applyAlignment="1" applyProtection="1">
      <alignment horizontal="left" vertical="center" wrapText="1" readingOrder="1"/>
    </xf>
    <xf numFmtId="170" fontId="16" fillId="8" borderId="76" xfId="4" applyNumberFormat="1" applyFont="1" applyFill="1" applyBorder="1" applyAlignment="1" applyProtection="1">
      <alignment horizontal="left" vertical="center" wrapText="1" readingOrder="1"/>
    </xf>
    <xf numFmtId="170" fontId="16" fillId="8" borderId="75" xfId="4" applyNumberFormat="1" applyFont="1" applyFill="1" applyBorder="1" applyAlignment="1" applyProtection="1">
      <alignment horizontal="left" vertical="center" wrapText="1" readingOrder="1"/>
    </xf>
    <xf numFmtId="168" fontId="8" fillId="0" borderId="76" xfId="1" applyNumberFormat="1" applyFont="1" applyBorder="1" applyAlignment="1" applyProtection="1">
      <alignment horizontal="left" vertical="center" wrapText="1" readingOrder="1"/>
      <protection locked="0"/>
    </xf>
    <xf numFmtId="168" fontId="8" fillId="0" borderId="76" xfId="1" applyNumberFormat="1" applyFont="1" applyFill="1" applyBorder="1" applyAlignment="1" applyProtection="1">
      <alignment horizontal="left" vertical="center" wrapText="1" readingOrder="1"/>
    </xf>
    <xf numFmtId="168" fontId="8" fillId="0" borderId="76" xfId="1" applyNumberFormat="1" applyFont="1" applyBorder="1" applyAlignment="1" applyProtection="1">
      <alignment horizontal="right" vertical="center" wrapText="1" readingOrder="1"/>
      <protection locked="0"/>
    </xf>
    <xf numFmtId="168" fontId="8" fillId="0" borderId="76" xfId="1" applyNumberFormat="1" applyFont="1" applyBorder="1" applyAlignment="1" applyProtection="1">
      <alignment horizontal="center" vertical="center" wrapText="1" readingOrder="1"/>
      <protection locked="0"/>
    </xf>
    <xf numFmtId="0" fontId="31" fillId="15" borderId="0" xfId="0" applyFont="1" applyFill="1" applyBorder="1" applyAlignment="1" applyProtection="1">
      <alignment horizontal="left" vertical="center"/>
    </xf>
    <xf numFmtId="0" fontId="31" fillId="15" borderId="220" xfId="0" applyFont="1" applyFill="1" applyBorder="1" applyAlignment="1" applyProtection="1">
      <alignment vertical="center"/>
    </xf>
    <xf numFmtId="0" fontId="0" fillId="0" borderId="221" xfId="0" applyBorder="1" applyAlignment="1" applyProtection="1">
      <alignment vertical="center"/>
    </xf>
    <xf numFmtId="0" fontId="0" fillId="0" borderId="222" xfId="0" applyBorder="1" applyAlignment="1" applyProtection="1">
      <alignment vertical="center"/>
    </xf>
    <xf numFmtId="0" fontId="0" fillId="0" borderId="223" xfId="0" applyBorder="1" applyAlignment="1" applyProtection="1">
      <alignment vertical="center"/>
    </xf>
    <xf numFmtId="0" fontId="0" fillId="0" borderId="220" xfId="0" applyBorder="1" applyAlignment="1" applyProtection="1">
      <alignment vertical="center"/>
    </xf>
    <xf numFmtId="0" fontId="0" fillId="0" borderId="228" xfId="0" applyBorder="1" applyAlignment="1" applyProtection="1">
      <alignment vertical="center"/>
    </xf>
    <xf numFmtId="0" fontId="0" fillId="0" borderId="74" xfId="0" applyBorder="1" applyAlignment="1" applyProtection="1">
      <alignment vertical="center"/>
    </xf>
    <xf numFmtId="0" fontId="0" fillId="0" borderId="46"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9" fontId="31" fillId="15" borderId="100" xfId="7" applyNumberFormat="1" applyFont="1" applyFill="1" applyBorder="1" applyAlignment="1" applyProtection="1">
      <alignment horizontal="center" vertical="center"/>
    </xf>
    <xf numFmtId="0" fontId="31" fillId="15" borderId="106" xfId="0" applyFont="1" applyFill="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10" fontId="0" fillId="14" borderId="71" xfId="7" applyNumberFormat="1" applyFont="1" applyFill="1" applyBorder="1" applyAlignment="1" applyProtection="1">
      <alignment horizontal="center" vertical="center"/>
    </xf>
    <xf numFmtId="9" fontId="0" fillId="14" borderId="71" xfId="7" applyFont="1" applyFill="1" applyBorder="1" applyAlignment="1" applyProtection="1">
      <alignment horizontal="center" vertical="center"/>
    </xf>
    <xf numFmtId="0" fontId="0" fillId="0" borderId="100" xfId="0" applyBorder="1" applyAlignment="1" applyProtection="1">
      <alignment horizontal="left" vertical="center"/>
      <protection locked="0"/>
    </xf>
    <xf numFmtId="0" fontId="0" fillId="0" borderId="100" xfId="0" applyBorder="1" applyAlignment="1" applyProtection="1">
      <alignment horizontal="center" vertical="center"/>
      <protection locked="0"/>
    </xf>
    <xf numFmtId="0" fontId="0" fillId="0" borderId="154" xfId="0" applyBorder="1" applyAlignment="1" applyProtection="1">
      <alignment vertical="center"/>
      <protection locked="0"/>
    </xf>
    <xf numFmtId="168" fontId="8" fillId="0" borderId="220" xfId="4" applyNumberFormat="1" applyFont="1" applyBorder="1" applyAlignment="1" applyProtection="1">
      <alignment horizontal="left" vertical="center" wrapText="1" readingOrder="1"/>
    </xf>
    <xf numFmtId="0" fontId="0" fillId="0" borderId="106" xfId="0" applyBorder="1" applyAlignment="1" applyProtection="1">
      <alignment horizontal="left" vertical="center"/>
      <protection locked="0"/>
    </xf>
    <xf numFmtId="0" fontId="8" fillId="0" borderId="237" xfId="0" applyFont="1" applyBorder="1" applyAlignment="1" applyProtection="1">
      <alignment horizontal="center" vertical="center" wrapText="1" readingOrder="1"/>
      <protection locked="0"/>
    </xf>
    <xf numFmtId="0" fontId="8" fillId="0" borderId="110" xfId="0" applyFont="1" applyBorder="1" applyAlignment="1" applyProtection="1">
      <alignment vertical="center" wrapText="1" readingOrder="1"/>
      <protection locked="0"/>
    </xf>
    <xf numFmtId="0" fontId="8" fillId="0" borderId="114" xfId="0" applyFont="1" applyBorder="1" applyAlignment="1" applyProtection="1">
      <alignment horizontal="center" vertical="center" wrapText="1" readingOrder="1"/>
      <protection locked="0"/>
    </xf>
    <xf numFmtId="168" fontId="8" fillId="0" borderId="225" xfId="4" applyNumberFormat="1" applyFont="1" applyBorder="1" applyAlignment="1" applyProtection="1">
      <alignment horizontal="left" vertical="center" wrapText="1" readingOrder="1"/>
    </xf>
    <xf numFmtId="9" fontId="0" fillId="14" borderId="110" xfId="7" applyFont="1" applyFill="1" applyBorder="1" applyAlignment="1" applyProtection="1">
      <alignment horizontal="center" vertical="center"/>
    </xf>
    <xf numFmtId="0" fontId="0" fillId="0" borderId="2" xfId="0" applyBorder="1" applyAlignment="1" applyProtection="1">
      <alignment horizontal="left" vertical="center"/>
      <protection locked="0"/>
    </xf>
    <xf numFmtId="0" fontId="10" fillId="0" borderId="94" xfId="0" applyFont="1" applyBorder="1" applyAlignment="1">
      <alignment horizontal="left" vertical="center" wrapText="1"/>
    </xf>
    <xf numFmtId="169" fontId="8" fillId="0" borderId="187" xfId="1" applyNumberFormat="1" applyFont="1" applyBorder="1" applyAlignment="1" applyProtection="1">
      <alignment horizontal="center" vertical="center" wrapText="1" readingOrder="1"/>
      <protection locked="0"/>
    </xf>
    <xf numFmtId="168" fontId="8" fillId="0" borderId="228" xfId="4" applyNumberFormat="1" applyFont="1" applyBorder="1" applyAlignment="1" applyProtection="1">
      <alignment horizontal="left" vertical="center" wrapText="1" readingOrder="1"/>
    </xf>
    <xf numFmtId="10" fontId="0" fillId="14" borderId="95" xfId="7" applyNumberFormat="1" applyFont="1" applyFill="1" applyBorder="1" applyAlignment="1" applyProtection="1">
      <alignment horizontal="center" vertical="center"/>
    </xf>
    <xf numFmtId="9" fontId="0" fillId="14" borderId="95" xfId="7" applyFont="1" applyFill="1" applyBorder="1" applyAlignment="1" applyProtection="1">
      <alignment horizontal="center" vertical="center"/>
    </xf>
    <xf numFmtId="0" fontId="0" fillId="0" borderId="96" xfId="0" applyBorder="1" applyAlignment="1" applyProtection="1">
      <alignment horizontal="left" vertical="center"/>
      <protection locked="0"/>
    </xf>
    <xf numFmtId="0" fontId="0" fillId="0" borderId="110" xfId="0" applyBorder="1" applyAlignment="1" applyProtection="1">
      <alignment vertical="center"/>
      <protection locked="0"/>
    </xf>
    <xf numFmtId="0" fontId="0" fillId="0" borderId="110" xfId="0" applyBorder="1" applyAlignment="1" applyProtection="1">
      <alignment horizontal="left" vertical="center"/>
      <protection locked="0"/>
    </xf>
    <xf numFmtId="0" fontId="0" fillId="0" borderId="110" xfId="0" applyBorder="1" applyAlignment="1" applyProtection="1">
      <alignment horizontal="center" vertical="center"/>
      <protection locked="0"/>
    </xf>
    <xf numFmtId="0" fontId="0" fillId="0" borderId="114" xfId="0" applyBorder="1" applyAlignment="1" applyProtection="1">
      <alignment vertical="center"/>
      <protection locked="0"/>
    </xf>
    <xf numFmtId="167" fontId="8" fillId="0" borderId="110" xfId="0" applyNumberFormat="1" applyFont="1" applyBorder="1" applyAlignment="1" applyProtection="1">
      <alignment horizontal="right" vertical="center" wrapText="1" readingOrder="1"/>
      <protection locked="0"/>
    </xf>
    <xf numFmtId="0" fontId="8" fillId="0" borderId="2" xfId="0" applyFont="1" applyBorder="1" applyAlignment="1" applyProtection="1">
      <alignment horizontal="left" vertical="center" wrapText="1" readingOrder="1"/>
      <protection locked="0"/>
    </xf>
    <xf numFmtId="168" fontId="8" fillId="0" borderId="110" xfId="4" applyNumberFormat="1" applyFont="1" applyBorder="1" applyAlignment="1" applyProtection="1">
      <alignment horizontal="left" vertical="center" wrapText="1" readingOrder="1"/>
      <protection locked="0"/>
    </xf>
    <xf numFmtId="168" fontId="8" fillId="0" borderId="114" xfId="4" applyNumberFormat="1" applyFont="1" applyBorder="1" applyAlignment="1" applyProtection="1">
      <alignment horizontal="left" vertical="center" wrapText="1" readingOrder="1"/>
      <protection locked="0"/>
    </xf>
    <xf numFmtId="0" fontId="0" fillId="0" borderId="225" xfId="0" applyBorder="1" applyAlignment="1" applyProtection="1">
      <alignment vertical="center"/>
    </xf>
    <xf numFmtId="0" fontId="31" fillId="15" borderId="95" xfId="0" applyFont="1" applyFill="1" applyBorder="1" applyAlignment="1" applyProtection="1">
      <alignment horizontal="right" vertical="center"/>
      <protection locked="0"/>
    </xf>
    <xf numFmtId="169" fontId="31" fillId="15" borderId="95" xfId="1" applyNumberFormat="1" applyFont="1" applyFill="1" applyBorder="1" applyAlignment="1" applyProtection="1">
      <alignment horizontal="right" vertical="center"/>
      <protection locked="0"/>
    </xf>
    <xf numFmtId="0" fontId="31" fillId="15" borderId="157" xfId="0" applyFont="1" applyFill="1" applyBorder="1" applyAlignment="1" applyProtection="1">
      <alignment vertical="center"/>
      <protection locked="0"/>
    </xf>
    <xf numFmtId="0" fontId="31" fillId="15" borderId="157" xfId="0" applyFont="1" applyFill="1" applyBorder="1" applyAlignment="1" applyProtection="1">
      <alignment horizontal="left" vertical="center"/>
      <protection locked="0"/>
    </xf>
    <xf numFmtId="0" fontId="31" fillId="15" borderId="157" xfId="0" applyFont="1" applyFill="1" applyBorder="1" applyAlignment="1" applyProtection="1">
      <alignment horizontal="center" vertical="center"/>
      <protection locked="0"/>
    </xf>
    <xf numFmtId="0" fontId="31" fillId="15" borderId="228" xfId="0" applyFont="1" applyFill="1" applyBorder="1" applyAlignment="1" applyProtection="1">
      <alignment vertical="center"/>
    </xf>
    <xf numFmtId="0" fontId="31" fillId="15" borderId="157" xfId="0" applyFont="1" applyFill="1" applyBorder="1" applyAlignment="1" applyProtection="1">
      <alignment horizontal="left" vertical="center"/>
    </xf>
    <xf numFmtId="9" fontId="31" fillId="15" borderId="95" xfId="7" applyNumberFormat="1" applyFont="1" applyFill="1" applyBorder="1" applyAlignment="1" applyProtection="1">
      <alignment horizontal="center" vertical="center"/>
    </xf>
    <xf numFmtId="0" fontId="31" fillId="15" borderId="96" xfId="0" applyFont="1" applyFill="1" applyBorder="1" applyAlignment="1" applyProtection="1">
      <alignment horizontal="left" vertical="center"/>
      <protection locked="0"/>
    </xf>
    <xf numFmtId="0" fontId="31" fillId="15" borderId="4" xfId="0" applyFont="1" applyFill="1" applyBorder="1" applyAlignment="1" applyProtection="1">
      <alignment vertical="center"/>
      <protection locked="0"/>
    </xf>
    <xf numFmtId="0" fontId="12" fillId="0" borderId="99" xfId="0" applyFont="1" applyBorder="1" applyAlignment="1">
      <alignment vertical="center"/>
    </xf>
    <xf numFmtId="14" fontId="12" fillId="0" borderId="42" xfId="0" applyNumberFormat="1" applyFont="1" applyBorder="1" applyAlignment="1">
      <alignment vertical="center"/>
    </xf>
    <xf numFmtId="14" fontId="12" fillId="0" borderId="45" xfId="0" applyNumberFormat="1" applyFont="1" applyBorder="1" applyAlignment="1">
      <alignment vertical="center"/>
    </xf>
    <xf numFmtId="167" fontId="16" fillId="0" borderId="48" xfId="0" applyNumberFormat="1" applyFont="1" applyBorder="1" applyAlignment="1" applyProtection="1">
      <alignment vertical="center" wrapText="1" readingOrder="1"/>
      <protection locked="0"/>
    </xf>
    <xf numFmtId="0" fontId="16" fillId="0" borderId="49" xfId="0" applyFont="1" applyBorder="1" applyAlignment="1" applyProtection="1">
      <alignment vertical="center" wrapText="1" readingOrder="1"/>
      <protection locked="0"/>
    </xf>
    <xf numFmtId="0" fontId="16" fillId="0" borderId="95" xfId="0" applyFont="1" applyBorder="1" applyAlignment="1" applyProtection="1">
      <alignment horizontal="left" vertical="center" wrapText="1" readingOrder="1"/>
      <protection locked="0"/>
    </xf>
    <xf numFmtId="0" fontId="16" fillId="0" borderId="85" xfId="0" applyFont="1" applyFill="1" applyBorder="1" applyAlignment="1" applyProtection="1">
      <alignment horizontal="left" vertical="center" wrapText="1" readingOrder="1"/>
      <protection locked="0"/>
    </xf>
    <xf numFmtId="0" fontId="16" fillId="0" borderId="199" xfId="0" applyFont="1" applyFill="1" applyBorder="1" applyAlignment="1" applyProtection="1">
      <alignment horizontal="left" vertical="center" wrapText="1" readingOrder="1"/>
      <protection locked="0"/>
    </xf>
    <xf numFmtId="0" fontId="0" fillId="0" borderId="224" xfId="0" applyBorder="1" applyAlignment="1" applyProtection="1">
      <alignment vertical="center"/>
    </xf>
    <xf numFmtId="0" fontId="31" fillId="15" borderId="110" xfId="0" applyFont="1" applyFill="1" applyBorder="1" applyAlignment="1" applyProtection="1">
      <alignment horizontal="right" vertical="center"/>
      <protection locked="0"/>
    </xf>
    <xf numFmtId="169" fontId="31" fillId="15" borderId="110" xfId="1" applyNumberFormat="1" applyFont="1" applyFill="1" applyBorder="1" applyAlignment="1" applyProtection="1">
      <alignment horizontal="right" vertical="center"/>
      <protection locked="0"/>
    </xf>
    <xf numFmtId="0" fontId="31" fillId="15" borderId="4" xfId="0" applyFont="1" applyFill="1" applyBorder="1" applyAlignment="1" applyProtection="1">
      <alignment horizontal="left" vertical="center"/>
      <protection locked="0"/>
    </xf>
    <xf numFmtId="0" fontId="31" fillId="15" borderId="4" xfId="0" applyFont="1" applyFill="1" applyBorder="1" applyAlignment="1" applyProtection="1">
      <alignment horizontal="center" vertical="center"/>
      <protection locked="0"/>
    </xf>
    <xf numFmtId="0" fontId="31" fillId="15" borderId="225" xfId="0" applyFont="1" applyFill="1" applyBorder="1" applyAlignment="1" applyProtection="1">
      <alignment vertical="center"/>
    </xf>
    <xf numFmtId="0" fontId="31" fillId="15" borderId="4" xfId="0" applyFont="1" applyFill="1" applyBorder="1" applyAlignment="1" applyProtection="1">
      <alignment horizontal="left" vertical="center"/>
    </xf>
    <xf numFmtId="9" fontId="31" fillId="15" borderId="110" xfId="7" applyNumberFormat="1" applyFont="1" applyFill="1" applyBorder="1" applyAlignment="1" applyProtection="1">
      <alignment horizontal="center" vertical="center"/>
    </xf>
    <xf numFmtId="0" fontId="31" fillId="15" borderId="2" xfId="0" applyFont="1" applyFill="1" applyBorder="1" applyAlignment="1" applyProtection="1">
      <alignment horizontal="left" vertical="center"/>
      <protection locked="0"/>
    </xf>
    <xf numFmtId="14" fontId="4" fillId="0" borderId="0" xfId="0" applyNumberFormat="1" applyFont="1" applyFill="1" applyAlignment="1" applyProtection="1">
      <alignment vertical="center"/>
      <protection locked="0"/>
    </xf>
    <xf numFmtId="0" fontId="31" fillId="15" borderId="110" xfId="0" applyFont="1" applyFill="1" applyBorder="1" applyAlignment="1" applyProtection="1">
      <alignment vertical="center"/>
      <protection locked="0"/>
    </xf>
    <xf numFmtId="0" fontId="31" fillId="15" borderId="110" xfId="0" applyFont="1" applyFill="1" applyBorder="1" applyAlignment="1" applyProtection="1">
      <alignment horizontal="left" vertical="center"/>
      <protection locked="0"/>
    </xf>
    <xf numFmtId="0" fontId="31" fillId="15" borderId="110" xfId="0" applyFont="1" applyFill="1" applyBorder="1" applyAlignment="1" applyProtection="1">
      <alignment horizontal="center" vertical="center"/>
      <protection locked="0"/>
    </xf>
    <xf numFmtId="0" fontId="31" fillId="15" borderId="114" xfId="0" applyFont="1" applyFill="1" applyBorder="1" applyAlignment="1" applyProtection="1">
      <alignment vertical="center"/>
      <protection locked="0"/>
    </xf>
    <xf numFmtId="0" fontId="36" fillId="0" borderId="45" xfId="0" applyFont="1" applyBorder="1" applyAlignment="1">
      <alignment vertical="center" wrapText="1" shrinkToFit="1"/>
    </xf>
    <xf numFmtId="9" fontId="38" fillId="20" borderId="45" xfId="0" applyNumberFormat="1" applyFont="1" applyFill="1" applyBorder="1" applyAlignment="1">
      <alignment horizontal="center" vertical="center" wrapText="1"/>
    </xf>
    <xf numFmtId="9" fontId="37" fillId="17" borderId="45" xfId="0" applyNumberFormat="1" applyFont="1" applyFill="1" applyBorder="1" applyAlignment="1">
      <alignment horizontal="center" vertical="center" wrapText="1"/>
    </xf>
    <xf numFmtId="9" fontId="39" fillId="0" borderId="45" xfId="0" applyNumberFormat="1" applyFont="1" applyBorder="1" applyAlignment="1">
      <alignment horizontal="center" vertical="center" wrapText="1"/>
    </xf>
    <xf numFmtId="9" fontId="31" fillId="15" borderId="154" xfId="7" applyNumberFormat="1" applyFont="1" applyFill="1" applyBorder="1" applyAlignment="1" applyProtection="1">
      <alignment horizontal="center" vertical="center"/>
    </xf>
    <xf numFmtId="9" fontId="31" fillId="15" borderId="114" xfId="7" applyNumberFormat="1" applyFont="1" applyFill="1" applyBorder="1" applyAlignment="1" applyProtection="1">
      <alignment horizontal="center" vertical="center"/>
    </xf>
    <xf numFmtId="9" fontId="31" fillId="15" borderId="187" xfId="7" applyNumberFormat="1" applyFont="1" applyFill="1" applyBorder="1" applyAlignment="1" applyProtection="1">
      <alignment horizontal="center" vertical="center"/>
    </xf>
    <xf numFmtId="9" fontId="40" fillId="0" borderId="74" xfId="7" applyFont="1" applyFill="1" applyBorder="1" applyAlignment="1" applyProtection="1">
      <alignment horizontal="center" vertical="center"/>
    </xf>
    <xf numFmtId="9" fontId="40" fillId="0" borderId="76" xfId="7" applyFont="1" applyFill="1" applyBorder="1" applyAlignment="1" applyProtection="1">
      <alignment horizontal="center" vertical="center"/>
    </xf>
    <xf numFmtId="9" fontId="40" fillId="0" borderId="75" xfId="7" applyFont="1" applyFill="1" applyBorder="1" applyAlignment="1" applyProtection="1">
      <alignment horizontal="center" vertical="center"/>
    </xf>
    <xf numFmtId="9" fontId="40" fillId="0" borderId="154" xfId="7" applyFont="1" applyFill="1" applyBorder="1" applyAlignment="1" applyProtection="1">
      <alignment horizontal="center" vertical="center"/>
    </xf>
    <xf numFmtId="9" fontId="40" fillId="0" borderId="114" xfId="7" applyFont="1" applyFill="1" applyBorder="1" applyAlignment="1" applyProtection="1">
      <alignment horizontal="center" vertical="center"/>
    </xf>
    <xf numFmtId="9" fontId="40" fillId="0" borderId="187" xfId="7" applyFont="1" applyFill="1" applyBorder="1" applyAlignment="1" applyProtection="1">
      <alignment horizontal="center" vertical="center"/>
    </xf>
    <xf numFmtId="9" fontId="40" fillId="0" borderId="153" xfId="7" applyFont="1" applyFill="1" applyBorder="1" applyAlignment="1" applyProtection="1">
      <alignment horizontal="center" vertical="center"/>
    </xf>
    <xf numFmtId="9" fontId="40" fillId="0" borderId="89" xfId="7" applyFont="1" applyFill="1" applyBorder="1" applyAlignment="1" applyProtection="1">
      <alignment horizontal="center" vertical="center"/>
    </xf>
    <xf numFmtId="9" fontId="41" fillId="15" borderId="154" xfId="7" applyNumberFormat="1" applyFont="1" applyFill="1" applyBorder="1" applyAlignment="1" applyProtection="1">
      <alignment horizontal="center" vertical="center"/>
    </xf>
    <xf numFmtId="9" fontId="41" fillId="15" borderId="114" xfId="7" applyNumberFormat="1" applyFont="1" applyFill="1" applyBorder="1" applyAlignment="1" applyProtection="1">
      <alignment horizontal="center" vertical="center"/>
    </xf>
    <xf numFmtId="9" fontId="0" fillId="0" borderId="0" xfId="7" applyFont="1"/>
    <xf numFmtId="9" fontId="0" fillId="0" borderId="0" xfId="7" applyFont="1" applyProtection="1">
      <protection locked="0"/>
    </xf>
    <xf numFmtId="0" fontId="31" fillId="15" borderId="2" xfId="0" applyFont="1" applyFill="1" applyBorder="1" applyAlignment="1" applyProtection="1">
      <alignment horizontal="right" vertical="center"/>
      <protection locked="0"/>
    </xf>
    <xf numFmtId="0" fontId="31" fillId="15" borderId="1" xfId="0" applyFont="1" applyFill="1" applyBorder="1" applyAlignment="1" applyProtection="1">
      <alignment vertical="center"/>
    </xf>
    <xf numFmtId="0" fontId="31" fillId="15" borderId="237" xfId="0" applyFont="1" applyFill="1" applyBorder="1" applyAlignment="1" applyProtection="1">
      <alignment vertical="center"/>
      <protection locked="0"/>
    </xf>
    <xf numFmtId="0" fontId="31" fillId="0" borderId="0" xfId="0" applyFont="1" applyAlignment="1" applyProtection="1">
      <alignment vertical="center"/>
      <protection locked="0"/>
    </xf>
    <xf numFmtId="9" fontId="41" fillId="15" borderId="187" xfId="7" applyNumberFormat="1" applyFont="1" applyFill="1" applyBorder="1" applyAlignment="1" applyProtection="1">
      <alignment horizontal="center" vertical="center"/>
    </xf>
    <xf numFmtId="0" fontId="31" fillId="15" borderId="106" xfId="0" applyFont="1" applyFill="1" applyBorder="1" applyAlignment="1" applyProtection="1">
      <alignment horizontal="right" vertical="center"/>
      <protection locked="0"/>
    </xf>
    <xf numFmtId="0" fontId="31" fillId="15" borderId="208" xfId="0" applyFont="1" applyFill="1" applyBorder="1" applyAlignment="1" applyProtection="1">
      <alignment vertical="center"/>
    </xf>
    <xf numFmtId="0" fontId="0" fillId="0" borderId="88" xfId="0" applyBorder="1" applyAlignment="1" applyProtection="1">
      <alignment vertical="center"/>
      <protection locked="0"/>
    </xf>
    <xf numFmtId="0" fontId="0" fillId="0" borderId="41" xfId="0" applyBorder="1" applyAlignment="1" applyProtection="1">
      <alignment vertical="center"/>
    </xf>
    <xf numFmtId="0" fontId="40" fillId="0" borderId="74" xfId="0" applyFont="1" applyBorder="1" applyAlignment="1" applyProtection="1">
      <alignment horizontal="center" vertical="center"/>
    </xf>
    <xf numFmtId="9" fontId="0" fillId="0" borderId="43" xfId="0" applyNumberFormat="1" applyBorder="1" applyAlignment="1" applyProtection="1">
      <alignment vertical="center"/>
      <protection locked="0"/>
    </xf>
    <xf numFmtId="0" fontId="0" fillId="0" borderId="44" xfId="0" applyBorder="1" applyAlignment="1" applyProtection="1">
      <alignment vertical="center"/>
    </xf>
    <xf numFmtId="0" fontId="0" fillId="0" borderId="47" xfId="0" applyBorder="1" applyAlignment="1" applyProtection="1">
      <alignment vertical="center"/>
    </xf>
    <xf numFmtId="0" fontId="0" fillId="0" borderId="188" xfId="0" applyBorder="1" applyAlignment="1" applyProtection="1">
      <alignment vertical="center"/>
      <protection locked="0"/>
    </xf>
    <xf numFmtId="0" fontId="0" fillId="0" borderId="208" xfId="0" applyBorder="1" applyAlignment="1" applyProtection="1">
      <alignment vertical="center"/>
    </xf>
    <xf numFmtId="0" fontId="0" fillId="0" borderId="1" xfId="0" applyBorder="1" applyAlignment="1" applyProtection="1">
      <alignment vertical="center"/>
    </xf>
    <xf numFmtId="0" fontId="0" fillId="0" borderId="237" xfId="0" applyBorder="1" applyAlignment="1" applyProtection="1">
      <alignment vertical="center"/>
      <protection locked="0"/>
    </xf>
    <xf numFmtId="0" fontId="24" fillId="0" borderId="1" xfId="0" applyFont="1" applyBorder="1" applyAlignment="1" applyProtection="1">
      <alignment vertical="center"/>
      <protection locked="0"/>
    </xf>
    <xf numFmtId="0" fontId="8" fillId="0" borderId="237" xfId="0" applyFont="1" applyBorder="1" applyAlignment="1" applyProtection="1">
      <alignment horizontal="left" vertical="center" wrapText="1" readingOrder="1"/>
      <protection locked="0"/>
    </xf>
    <xf numFmtId="0" fontId="31" fillId="15" borderId="96" xfId="0" applyFont="1" applyFill="1" applyBorder="1" applyAlignment="1" applyProtection="1">
      <alignment horizontal="right" vertical="center"/>
      <protection locked="0"/>
    </xf>
    <xf numFmtId="0" fontId="31" fillId="15" borderId="94" xfId="0" applyFont="1" applyFill="1" applyBorder="1" applyAlignment="1" applyProtection="1">
      <alignment vertical="center"/>
    </xf>
    <xf numFmtId="0" fontId="0" fillId="0" borderId="106" xfId="0" applyBorder="1" applyAlignment="1" applyProtection="1">
      <alignment vertical="center"/>
      <protection locked="0"/>
    </xf>
    <xf numFmtId="0" fontId="12" fillId="0" borderId="46" xfId="0" applyFont="1" applyBorder="1" applyAlignment="1" applyProtection="1">
      <alignment horizontal="right" vertical="center"/>
      <protection locked="0"/>
    </xf>
    <xf numFmtId="0" fontId="12" fillId="0" borderId="49" xfId="0" applyFont="1" applyBorder="1" applyAlignment="1" applyProtection="1">
      <alignment horizontal="right" vertical="center"/>
      <protection locked="0"/>
    </xf>
    <xf numFmtId="0" fontId="32" fillId="0" borderId="0" xfId="0" applyFont="1" applyAlignment="1" applyProtection="1">
      <alignment vertical="center"/>
      <protection locked="0"/>
    </xf>
    <xf numFmtId="0" fontId="12" fillId="0" borderId="98" xfId="0" applyFont="1"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46" xfId="0" applyBorder="1" applyAlignment="1" applyProtection="1">
      <alignment vertical="center"/>
      <protection locked="0"/>
    </xf>
    <xf numFmtId="0" fontId="0" fillId="0" borderId="45" xfId="0" applyBorder="1" applyAlignment="1" applyProtection="1">
      <alignment vertical="center"/>
      <protection locked="0"/>
    </xf>
    <xf numFmtId="0" fontId="0" fillId="0" borderId="98" xfId="0" applyBorder="1" applyAlignment="1" applyProtection="1">
      <alignment vertical="center"/>
      <protection locked="0"/>
    </xf>
    <xf numFmtId="0" fontId="9" fillId="0" borderId="98" xfId="0" applyFont="1" applyBorder="1" applyAlignment="1">
      <alignment vertical="center"/>
    </xf>
    <xf numFmtId="0" fontId="8" fillId="0" borderId="199" xfId="0" applyFont="1" applyBorder="1" applyAlignment="1" applyProtection="1">
      <alignment horizontal="left" vertical="center" wrapText="1" readingOrder="1"/>
      <protection locked="0"/>
    </xf>
    <xf numFmtId="168" fontId="8" fillId="0" borderId="89" xfId="1" applyNumberFormat="1" applyFont="1" applyBorder="1" applyAlignment="1" applyProtection="1">
      <alignment horizontal="left" vertical="center" wrapText="1" readingOrder="1"/>
    </xf>
    <xf numFmtId="0" fontId="8" fillId="0" borderId="71" xfId="0" applyFont="1" applyFill="1" applyBorder="1" applyAlignment="1" applyProtection="1">
      <alignment horizontal="left" vertical="center" wrapText="1" readingOrder="1"/>
      <protection locked="0"/>
    </xf>
    <xf numFmtId="167" fontId="8" fillId="0" borderId="71" xfId="0" applyNumberFormat="1" applyFont="1" applyFill="1" applyBorder="1" applyAlignment="1" applyProtection="1">
      <alignment horizontal="right" vertical="center" wrapText="1" readingOrder="1"/>
      <protection locked="0"/>
    </xf>
    <xf numFmtId="0" fontId="8" fillId="0" borderId="85" xfId="0" applyFont="1" applyFill="1" applyBorder="1" applyAlignment="1" applyProtection="1">
      <alignment horizontal="center" vertical="center" wrapText="1" readingOrder="1"/>
      <protection locked="0"/>
    </xf>
    <xf numFmtId="0" fontId="8" fillId="0" borderId="199" xfId="0" applyFont="1" applyFill="1" applyBorder="1" applyAlignment="1" applyProtection="1">
      <alignment horizontal="center" vertical="center" wrapText="1" readingOrder="1"/>
      <protection locked="0"/>
    </xf>
    <xf numFmtId="0" fontId="8" fillId="0" borderId="71" xfId="0" applyFont="1" applyFill="1" applyBorder="1" applyAlignment="1" applyProtection="1">
      <alignment horizontal="center" vertical="center" wrapText="1" readingOrder="1"/>
      <protection locked="0"/>
    </xf>
    <xf numFmtId="168" fontId="8" fillId="0" borderId="71" xfId="1" applyNumberFormat="1" applyFont="1" applyFill="1" applyBorder="1" applyAlignment="1" applyProtection="1">
      <alignment horizontal="left" vertical="center" wrapText="1" readingOrder="1"/>
      <protection locked="0"/>
    </xf>
    <xf numFmtId="168" fontId="8" fillId="0" borderId="89" xfId="1" applyNumberFormat="1" applyFont="1" applyFill="1" applyBorder="1" applyAlignment="1" applyProtection="1">
      <alignment horizontal="left" vertical="center" wrapText="1" readingOrder="1"/>
    </xf>
    <xf numFmtId="168" fontId="8" fillId="14" borderId="88" xfId="4" applyNumberFormat="1" applyFont="1" applyFill="1" applyBorder="1" applyAlignment="1" applyProtection="1">
      <alignment horizontal="center" vertical="center" wrapText="1" readingOrder="1"/>
    </xf>
    <xf numFmtId="168" fontId="8" fillId="14" borderId="98" xfId="4" applyNumberFormat="1" applyFont="1" applyFill="1" applyBorder="1" applyAlignment="1" applyProtection="1">
      <alignment horizontal="center" vertical="center" wrapText="1" readingOrder="1"/>
    </xf>
    <xf numFmtId="168" fontId="8" fillId="14" borderId="99" xfId="4" applyNumberFormat="1" applyFont="1" applyFill="1" applyBorder="1" applyAlignment="1" applyProtection="1">
      <alignment horizontal="center" vertical="center" wrapText="1" readingOrder="1"/>
    </xf>
    <xf numFmtId="0" fontId="0" fillId="0" borderId="88" xfId="0" applyBorder="1" applyAlignment="1" applyProtection="1">
      <alignment horizontal="center" vertical="center"/>
    </xf>
    <xf numFmtId="168" fontId="8" fillId="14" borderId="188" xfId="4" applyNumberFormat="1" applyFont="1" applyFill="1" applyBorder="1" applyAlignment="1" applyProtection="1">
      <alignment horizontal="center" vertical="center" wrapText="1" readingOrder="1"/>
    </xf>
    <xf numFmtId="168" fontId="8" fillId="14" borderId="237" xfId="4" applyNumberFormat="1" applyFont="1" applyFill="1" applyBorder="1" applyAlignment="1" applyProtection="1">
      <alignment horizontal="center" vertical="center" wrapText="1" readingOrder="1"/>
    </xf>
    <xf numFmtId="168" fontId="8" fillId="14" borderId="97" xfId="4" applyNumberFormat="1" applyFont="1" applyFill="1" applyBorder="1" applyAlignment="1" applyProtection="1">
      <alignment horizontal="center" vertical="center" wrapText="1" readingOrder="1"/>
    </xf>
    <xf numFmtId="168" fontId="8" fillId="14" borderId="93" xfId="4" applyNumberFormat="1" applyFont="1" applyFill="1" applyBorder="1" applyAlignment="1" applyProtection="1">
      <alignment horizontal="center" vertical="center" wrapText="1" readingOrder="1"/>
    </xf>
    <xf numFmtId="168" fontId="8" fillId="14" borderId="235" xfId="4" applyNumberFormat="1" applyFont="1" applyFill="1" applyBorder="1" applyAlignment="1" applyProtection="1">
      <alignment horizontal="center" vertical="center" wrapText="1" readingOrder="1"/>
    </xf>
    <xf numFmtId="168" fontId="8" fillId="14" borderId="236" xfId="4" applyNumberFormat="1" applyFont="1" applyFill="1" applyBorder="1" applyAlignment="1" applyProtection="1">
      <alignment horizontal="center" vertical="center" wrapText="1" readingOrder="1"/>
    </xf>
    <xf numFmtId="0" fontId="0" fillId="0" borderId="98" xfId="0" applyBorder="1" applyAlignment="1" applyProtection="1">
      <alignment horizontal="center" vertical="center"/>
    </xf>
    <xf numFmtId="0" fontId="0" fillId="0" borderId="199" xfId="0" applyBorder="1" applyAlignment="1" applyProtection="1">
      <alignment horizontal="center" vertical="center"/>
    </xf>
    <xf numFmtId="168" fontId="8" fillId="14" borderId="199" xfId="4" applyNumberFormat="1" applyFont="1" applyFill="1" applyBorder="1" applyAlignment="1" applyProtection="1">
      <alignment horizontal="center" vertical="center" wrapText="1" readingOrder="1"/>
    </xf>
    <xf numFmtId="9" fontId="0" fillId="0" borderId="0" xfId="7" applyFont="1" applyAlignment="1" applyProtection="1">
      <alignment wrapText="1"/>
      <protection locked="0"/>
    </xf>
    <xf numFmtId="171" fontId="0" fillId="0" borderId="0" xfId="0" applyNumberFormat="1" applyAlignment="1" applyProtection="1">
      <alignment wrapText="1"/>
      <protection locked="0"/>
    </xf>
    <xf numFmtId="9" fontId="0" fillId="0" borderId="42" xfId="7" applyFont="1" applyFill="1" applyBorder="1" applyAlignment="1" applyProtection="1">
      <alignment horizontal="center" vertical="center" wrapText="1"/>
    </xf>
    <xf numFmtId="9" fontId="0" fillId="0" borderId="45" xfId="7" applyFont="1" applyFill="1" applyBorder="1" applyAlignment="1" applyProtection="1">
      <alignment horizontal="center" vertical="center" wrapText="1"/>
    </xf>
    <xf numFmtId="9" fontId="0" fillId="0" borderId="48" xfId="7" applyFont="1" applyFill="1" applyBorder="1" applyAlignment="1" applyProtection="1">
      <alignment horizontal="center" vertical="center" wrapText="1"/>
    </xf>
    <xf numFmtId="9" fontId="31" fillId="15" borderId="100" xfId="7" applyNumberFormat="1"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9" fontId="0" fillId="0" borderId="100" xfId="7" applyFont="1" applyFill="1" applyBorder="1" applyAlignment="1" applyProtection="1">
      <alignment horizontal="center" vertical="center" wrapText="1"/>
    </xf>
    <xf numFmtId="9" fontId="0" fillId="0" borderId="110" xfId="7" applyFont="1" applyFill="1" applyBorder="1" applyAlignment="1" applyProtection="1">
      <alignment horizontal="center" vertical="center" wrapText="1"/>
    </xf>
    <xf numFmtId="9" fontId="0" fillId="0" borderId="95" xfId="7" applyFont="1" applyFill="1" applyBorder="1" applyAlignment="1" applyProtection="1">
      <alignment horizontal="center" vertical="center" wrapText="1"/>
    </xf>
    <xf numFmtId="9" fontId="31" fillId="15" borderId="110" xfId="7" applyNumberFormat="1" applyFont="1" applyFill="1" applyBorder="1" applyAlignment="1" applyProtection="1">
      <alignment horizontal="center" vertical="center" wrapText="1"/>
    </xf>
    <xf numFmtId="9" fontId="31" fillId="15" borderId="95" xfId="7" applyNumberFormat="1" applyFont="1" applyFill="1" applyBorder="1" applyAlignment="1" applyProtection="1">
      <alignment horizontal="center" vertical="center" wrapText="1"/>
    </xf>
    <xf numFmtId="9" fontId="0" fillId="0" borderId="71" xfId="7" applyFont="1" applyFill="1" applyBorder="1" applyAlignment="1" applyProtection="1">
      <alignment horizontal="center" vertical="center" wrapText="1"/>
    </xf>
    <xf numFmtId="0" fontId="0" fillId="0" borderId="0" xfId="0" applyAlignment="1" applyProtection="1">
      <alignment wrapText="1"/>
    </xf>
    <xf numFmtId="0" fontId="34" fillId="16" borderId="4" xfId="0" applyFont="1" applyFill="1" applyBorder="1" applyAlignment="1" applyProtection="1">
      <alignment vertical="center" wrapText="1"/>
      <protection locked="0"/>
    </xf>
    <xf numFmtId="0" fontId="31" fillId="15" borderId="92" xfId="0" applyFont="1" applyFill="1" applyBorder="1" applyAlignment="1" applyProtection="1">
      <alignment horizontal="left" vertical="center"/>
      <protection locked="0"/>
    </xf>
    <xf numFmtId="9" fontId="34" fillId="16" borderId="110" xfId="7" applyNumberFormat="1" applyFont="1" applyFill="1" applyBorder="1" applyAlignment="1" applyProtection="1">
      <alignment horizontal="center" vertical="center"/>
    </xf>
    <xf numFmtId="9" fontId="34" fillId="16" borderId="110" xfId="7" applyNumberFormat="1" applyFont="1" applyFill="1" applyBorder="1" applyAlignment="1" applyProtection="1">
      <alignment horizontal="center" vertical="center" wrapText="1"/>
    </xf>
    <xf numFmtId="0" fontId="34" fillId="16" borderId="201" xfId="0" applyFont="1" applyFill="1" applyBorder="1" applyAlignment="1" applyProtection="1">
      <alignment horizontal="left" vertical="center"/>
      <protection locked="0"/>
    </xf>
    <xf numFmtId="9" fontId="45" fillId="16" borderId="2" xfId="7" applyNumberFormat="1" applyFont="1" applyFill="1" applyBorder="1" applyAlignment="1" applyProtection="1">
      <alignment horizontal="center" vertical="center"/>
    </xf>
    <xf numFmtId="9" fontId="47" fillId="16" borderId="110" xfId="7" applyNumberFormat="1" applyFont="1" applyFill="1" applyBorder="1" applyAlignment="1" applyProtection="1">
      <alignment horizontal="center" vertical="center"/>
    </xf>
    <xf numFmtId="9" fontId="47" fillId="16" borderId="110" xfId="7" applyNumberFormat="1" applyFont="1" applyFill="1" applyBorder="1" applyAlignment="1" applyProtection="1">
      <alignment horizontal="center" vertical="center" wrapText="1"/>
    </xf>
    <xf numFmtId="9" fontId="48" fillId="16" borderId="2" xfId="7" applyNumberFormat="1" applyFont="1" applyFill="1" applyBorder="1" applyAlignment="1" applyProtection="1">
      <alignment horizontal="center" vertical="center"/>
    </xf>
    <xf numFmtId="10" fontId="0" fillId="0" borderId="0" xfId="0" applyNumberFormat="1" applyProtection="1">
      <protection locked="0"/>
    </xf>
    <xf numFmtId="0" fontId="43" fillId="19" borderId="95" xfId="0" applyFont="1" applyFill="1" applyBorder="1" applyAlignment="1" applyProtection="1">
      <alignment horizontal="center" vertical="center" wrapText="1" readingOrder="1"/>
      <protection locked="0"/>
    </xf>
    <xf numFmtId="0" fontId="43" fillId="19" borderId="187" xfId="0" applyFont="1" applyFill="1" applyBorder="1" applyAlignment="1" applyProtection="1">
      <alignment horizontal="center" vertical="center" wrapText="1" readingOrder="1"/>
      <protection locked="0"/>
    </xf>
    <xf numFmtId="0" fontId="31" fillId="15" borderId="201" xfId="0" applyFont="1" applyFill="1" applyBorder="1" applyAlignment="1" applyProtection="1">
      <alignment horizontal="left" vertical="center"/>
      <protection locked="0"/>
    </xf>
    <xf numFmtId="9" fontId="31" fillId="15" borderId="110" xfId="7" applyFont="1" applyFill="1" applyBorder="1" applyAlignment="1" applyProtection="1">
      <alignment horizontal="center" vertical="center"/>
    </xf>
    <xf numFmtId="9" fontId="41" fillId="15" borderId="2" xfId="7" applyNumberFormat="1" applyFont="1" applyFill="1" applyBorder="1" applyAlignment="1" applyProtection="1">
      <alignment horizontal="center" vertical="center"/>
    </xf>
    <xf numFmtId="0" fontId="43" fillId="20" borderId="107" xfId="0" applyFont="1" applyFill="1" applyBorder="1" applyAlignment="1" applyProtection="1">
      <alignment horizontal="center" vertical="center" wrapText="1" readingOrder="1"/>
      <protection locked="0"/>
    </xf>
    <xf numFmtId="0" fontId="43" fillId="19" borderId="208" xfId="0" applyFont="1" applyFill="1" applyBorder="1" applyAlignment="1" applyProtection="1">
      <alignment horizontal="center" vertical="center" wrapText="1" readingOrder="1"/>
      <protection locked="0"/>
    </xf>
    <xf numFmtId="0" fontId="43" fillId="19" borderId="100" xfId="0" applyFont="1" applyFill="1" applyBorder="1" applyAlignment="1" applyProtection="1">
      <alignment horizontal="center" vertical="center" wrapText="1" readingOrder="1"/>
      <protection locked="0"/>
    </xf>
    <xf numFmtId="0" fontId="42" fillId="18" borderId="100" xfId="0" applyFont="1" applyFill="1" applyBorder="1" applyAlignment="1" applyProtection="1">
      <alignment horizontal="center" vertical="center" wrapText="1" readingOrder="1"/>
      <protection locked="0"/>
    </xf>
    <xf numFmtId="0" fontId="43" fillId="19" borderId="106" xfId="0" applyFont="1" applyFill="1" applyBorder="1" applyAlignment="1" applyProtection="1">
      <alignment horizontal="center" vertical="center" wrapText="1" readingOrder="1"/>
      <protection locked="0"/>
    </xf>
    <xf numFmtId="0" fontId="43" fillId="20" borderId="0" xfId="0" applyFont="1" applyFill="1" applyBorder="1" applyAlignment="1" applyProtection="1">
      <alignment horizontal="center" vertical="center" wrapText="1" readingOrder="1"/>
      <protection locked="0"/>
    </xf>
    <xf numFmtId="0" fontId="43" fillId="20" borderId="220" xfId="0" applyFont="1" applyFill="1" applyBorder="1" applyAlignment="1" applyProtection="1">
      <alignment horizontal="center" vertical="center" wrapText="1" readingOrder="1"/>
      <protection locked="0"/>
    </xf>
    <xf numFmtId="0" fontId="43" fillId="19" borderId="94" xfId="0" applyFont="1" applyFill="1" applyBorder="1" applyAlignment="1" applyProtection="1">
      <alignment horizontal="center" vertical="center" wrapText="1" readingOrder="1"/>
      <protection locked="0"/>
    </xf>
    <xf numFmtId="10" fontId="0" fillId="14" borderId="189" xfId="7" applyNumberFormat="1" applyFont="1" applyFill="1" applyBorder="1" applyAlignment="1" applyProtection="1">
      <alignment horizontal="center" vertical="center"/>
    </xf>
    <xf numFmtId="9" fontId="0" fillId="14" borderId="189" xfId="7" applyFont="1" applyFill="1" applyBorder="1" applyAlignment="1" applyProtection="1">
      <alignment horizontal="center" vertical="center"/>
    </xf>
    <xf numFmtId="9" fontId="0" fillId="0" borderId="189" xfId="7" applyFont="1" applyFill="1" applyBorder="1" applyAlignment="1" applyProtection="1">
      <alignment horizontal="center" vertical="center" wrapText="1"/>
    </xf>
    <xf numFmtId="0" fontId="0" fillId="0" borderId="207" xfId="0" applyBorder="1" applyAlignment="1" applyProtection="1">
      <alignment horizontal="left" vertical="center" wrapText="1"/>
      <protection locked="0"/>
    </xf>
    <xf numFmtId="0" fontId="44" fillId="19" borderId="95" xfId="0" applyFont="1" applyFill="1" applyBorder="1" applyAlignment="1" applyProtection="1">
      <alignment horizontal="center" vertical="center" wrapText="1" readingOrder="1"/>
      <protection locked="0"/>
    </xf>
    <xf numFmtId="0" fontId="31" fillId="15" borderId="237" xfId="0" applyFont="1" applyFill="1" applyBorder="1" applyAlignment="1" applyProtection="1">
      <alignment horizontal="left" vertical="center"/>
    </xf>
    <xf numFmtId="10" fontId="0" fillId="0" borderId="153" xfId="7" applyNumberFormat="1" applyFont="1" applyBorder="1" applyAlignment="1" applyProtection="1">
      <alignment horizontal="center" vertical="center"/>
    </xf>
    <xf numFmtId="10" fontId="0" fillId="0" borderId="76" xfId="7" applyNumberFormat="1" applyFont="1" applyBorder="1" applyAlignment="1" applyProtection="1">
      <alignment horizontal="center" vertical="center"/>
    </xf>
    <xf numFmtId="10" fontId="0" fillId="0" borderId="75" xfId="7" applyNumberFormat="1" applyFont="1" applyBorder="1" applyAlignment="1" applyProtection="1">
      <alignment horizontal="center" vertical="center"/>
    </xf>
    <xf numFmtId="9" fontId="31" fillId="15" borderId="114" xfId="7" applyFont="1" applyFill="1" applyBorder="1" applyAlignment="1" applyProtection="1">
      <alignment horizontal="center" vertical="center"/>
    </xf>
    <xf numFmtId="10" fontId="0" fillId="0" borderId="74" xfId="7" applyNumberFormat="1" applyFont="1" applyBorder="1" applyAlignment="1" applyProtection="1">
      <alignment horizontal="center" vertical="center"/>
    </xf>
    <xf numFmtId="10" fontId="0" fillId="0" borderId="154" xfId="7" applyNumberFormat="1" applyFont="1" applyBorder="1" applyAlignment="1" applyProtection="1">
      <alignment horizontal="center" vertical="center"/>
    </xf>
    <xf numFmtId="10" fontId="0" fillId="0" borderId="114" xfId="7" applyNumberFormat="1" applyFont="1" applyBorder="1" applyAlignment="1" applyProtection="1">
      <alignment horizontal="center" vertical="center"/>
    </xf>
    <xf numFmtId="10" fontId="0" fillId="0" borderId="187" xfId="7" applyNumberFormat="1" applyFont="1" applyBorder="1" applyAlignment="1" applyProtection="1">
      <alignment horizontal="center" vertical="center"/>
    </xf>
    <xf numFmtId="10" fontId="0" fillId="0" borderId="89" xfId="7" applyNumberFormat="1" applyFont="1" applyBorder="1" applyAlignment="1" applyProtection="1">
      <alignment horizontal="center" vertical="center"/>
    </xf>
    <xf numFmtId="0" fontId="49" fillId="18" borderId="243" xfId="0" applyFont="1" applyFill="1" applyBorder="1" applyAlignment="1" applyProtection="1">
      <alignment horizontal="center" vertical="center" wrapText="1" readingOrder="1"/>
      <protection locked="0"/>
    </xf>
    <xf numFmtId="0" fontId="43" fillId="19" borderId="244" xfId="0" applyFont="1" applyFill="1" applyBorder="1" applyAlignment="1" applyProtection="1">
      <alignment horizontal="center" vertical="center" wrapText="1" readingOrder="1"/>
      <protection locked="0"/>
    </xf>
    <xf numFmtId="10" fontId="0" fillId="0" borderId="246" xfId="7" applyNumberFormat="1" applyFont="1" applyBorder="1" applyAlignment="1" applyProtection="1">
      <alignment horizontal="center" vertical="center"/>
    </xf>
    <xf numFmtId="10" fontId="0" fillId="0" borderId="248" xfId="7" applyNumberFormat="1" applyFont="1" applyBorder="1" applyAlignment="1" applyProtection="1">
      <alignment horizontal="center" vertical="center"/>
    </xf>
    <xf numFmtId="10" fontId="0" fillId="0" borderId="242" xfId="7" applyNumberFormat="1" applyFont="1" applyBorder="1" applyAlignment="1" applyProtection="1">
      <alignment horizontal="center" vertical="center"/>
    </xf>
    <xf numFmtId="9" fontId="31" fillId="15" borderId="250" xfId="7" applyFont="1" applyFill="1" applyBorder="1" applyAlignment="1" applyProtection="1">
      <alignment horizontal="center" vertical="center"/>
    </xf>
    <xf numFmtId="0" fontId="0" fillId="0" borderId="251" xfId="0" applyBorder="1" applyAlignment="1" applyProtection="1">
      <alignment vertical="center"/>
    </xf>
    <xf numFmtId="10" fontId="0" fillId="0" borderId="251" xfId="7" applyNumberFormat="1" applyFont="1" applyBorder="1" applyAlignment="1" applyProtection="1">
      <alignment horizontal="center" vertical="center"/>
    </xf>
    <xf numFmtId="10" fontId="0" fillId="0" borderId="252" xfId="7" applyNumberFormat="1" applyFont="1" applyBorder="1" applyAlignment="1" applyProtection="1">
      <alignment horizontal="center" vertical="center"/>
    </xf>
    <xf numFmtId="10" fontId="0" fillId="0" borderId="250" xfId="7" applyNumberFormat="1" applyFont="1" applyBorder="1" applyAlignment="1" applyProtection="1">
      <alignment horizontal="center" vertical="center"/>
    </xf>
    <xf numFmtId="10" fontId="0" fillId="0" borderId="244" xfId="7" applyNumberFormat="1" applyFont="1" applyBorder="1" applyAlignment="1" applyProtection="1">
      <alignment horizontal="center" vertical="center"/>
    </xf>
    <xf numFmtId="9" fontId="31" fillId="15" borderId="252" xfId="7" applyFont="1" applyFill="1" applyBorder="1" applyAlignment="1" applyProtection="1">
      <alignment horizontal="center" vertical="center"/>
    </xf>
    <xf numFmtId="9" fontId="31" fillId="15" borderId="250" xfId="7" applyNumberFormat="1" applyFont="1" applyFill="1" applyBorder="1" applyAlignment="1" applyProtection="1">
      <alignment horizontal="center" vertical="center"/>
    </xf>
    <xf numFmtId="9" fontId="31" fillId="15" borderId="244" xfId="7" applyNumberFormat="1" applyFont="1" applyFill="1" applyBorder="1" applyAlignment="1" applyProtection="1">
      <alignment horizontal="center" vertical="center"/>
    </xf>
    <xf numFmtId="9" fontId="31" fillId="15" borderId="252" xfId="7" applyNumberFormat="1" applyFont="1" applyFill="1" applyBorder="1" applyAlignment="1" applyProtection="1">
      <alignment horizontal="center" vertical="center"/>
    </xf>
    <xf numFmtId="10" fontId="0" fillId="0" borderId="253" xfId="7" applyNumberFormat="1" applyFont="1" applyBorder="1" applyAlignment="1" applyProtection="1">
      <alignment horizontal="center" vertical="center"/>
    </xf>
    <xf numFmtId="0" fontId="0" fillId="0" borderId="254" xfId="0" applyBorder="1" applyProtection="1">
      <protection locked="0"/>
    </xf>
    <xf numFmtId="0" fontId="46" fillId="21" borderId="4" xfId="0" applyFont="1" applyFill="1" applyBorder="1" applyAlignment="1">
      <alignment vertical="center" wrapText="1"/>
    </xf>
    <xf numFmtId="9" fontId="34" fillId="16" borderId="256" xfId="7" applyNumberFormat="1" applyFont="1" applyFill="1" applyBorder="1" applyAlignment="1" applyProtection="1">
      <alignment horizontal="center" vertical="center"/>
    </xf>
    <xf numFmtId="9" fontId="50" fillId="21" borderId="110" xfId="7" applyFont="1" applyFill="1" applyBorder="1" applyAlignment="1">
      <alignment vertical="center" wrapText="1"/>
    </xf>
    <xf numFmtId="9" fontId="0" fillId="19" borderId="245" xfId="0" applyNumberFormat="1" applyFill="1" applyBorder="1" applyProtection="1">
      <protection locked="0"/>
    </xf>
    <xf numFmtId="9" fontId="35" fillId="19" borderId="247" xfId="7" applyFont="1" applyFill="1" applyBorder="1" applyAlignment="1" applyProtection="1">
      <alignment horizontal="right" vertical="center"/>
    </xf>
    <xf numFmtId="9" fontId="35" fillId="19" borderId="249" xfId="7" applyFont="1" applyFill="1" applyBorder="1" applyAlignment="1" applyProtection="1">
      <alignment horizontal="right" vertical="center"/>
    </xf>
    <xf numFmtId="0" fontId="4" fillId="2" borderId="45" xfId="0" applyFont="1" applyFill="1" applyBorder="1" applyAlignment="1" applyProtection="1">
      <alignment vertical="center"/>
      <protection locked="0"/>
    </xf>
    <xf numFmtId="14" fontId="4" fillId="2" borderId="45" xfId="0" applyNumberFormat="1" applyFont="1" applyFill="1" applyBorder="1" applyAlignment="1" applyProtection="1">
      <alignment horizontal="center" vertical="center"/>
      <protection locked="0"/>
    </xf>
    <xf numFmtId="9" fontId="35" fillId="19" borderId="257" xfId="7" applyFont="1" applyFill="1" applyBorder="1" applyAlignment="1" applyProtection="1">
      <alignment horizontal="right" vertical="center"/>
    </xf>
    <xf numFmtId="9" fontId="34" fillId="16" borderId="261" xfId="7" applyNumberFormat="1" applyFont="1" applyFill="1" applyBorder="1" applyAlignment="1" applyProtection="1">
      <alignment horizontal="center" vertical="center"/>
    </xf>
    <xf numFmtId="9" fontId="50" fillId="21" borderId="114" xfId="7" applyFont="1" applyFill="1" applyBorder="1" applyAlignment="1">
      <alignment vertical="center" wrapText="1"/>
    </xf>
    <xf numFmtId="0" fontId="0" fillId="0" borderId="249" xfId="0" applyBorder="1" applyAlignment="1" applyProtection="1">
      <alignment horizontal="left" vertical="center" textRotation="90" wrapText="1"/>
      <protection locked="0"/>
    </xf>
    <xf numFmtId="9" fontId="0" fillId="0" borderId="264" xfId="0" applyNumberFormat="1" applyBorder="1" applyAlignment="1" applyProtection="1">
      <alignment vertical="center"/>
      <protection locked="0"/>
    </xf>
    <xf numFmtId="9" fontId="34" fillId="16" borderId="265" xfId="7" applyNumberFormat="1" applyFont="1" applyFill="1" applyBorder="1" applyAlignment="1" applyProtection="1">
      <alignment horizontal="center" vertical="center"/>
    </xf>
    <xf numFmtId="9" fontId="50" fillId="21" borderId="265" xfId="7" applyFont="1" applyFill="1" applyBorder="1" applyAlignment="1">
      <alignment vertical="center" wrapText="1"/>
    </xf>
    <xf numFmtId="0" fontId="16" fillId="0" borderId="45" xfId="0" applyFont="1" applyBorder="1" applyAlignment="1" applyProtection="1">
      <alignment horizontal="left" vertical="center" wrapText="1" readingOrder="1"/>
      <protection locked="0"/>
    </xf>
    <xf numFmtId="0" fontId="16" fillId="0" borderId="188" xfId="0" applyFont="1" applyBorder="1" applyAlignment="1" applyProtection="1">
      <alignment horizontal="left" vertical="center" wrapText="1" readingOrder="1"/>
      <protection locked="0"/>
    </xf>
    <xf numFmtId="0" fontId="16" fillId="0" borderId="205" xfId="0" applyFont="1" applyBorder="1" applyAlignment="1" applyProtection="1">
      <alignment horizontal="left" vertical="center" wrapText="1" readingOrder="1"/>
      <protection locked="0"/>
    </xf>
    <xf numFmtId="0" fontId="19" fillId="0" borderId="45" xfId="5" applyNumberFormat="1" applyFont="1" applyFill="1" applyBorder="1" applyAlignment="1" applyProtection="1">
      <alignment horizontal="left" vertical="center" wrapText="1"/>
    </xf>
    <xf numFmtId="14" fontId="12" fillId="0" borderId="48" xfId="0" applyNumberFormat="1" applyFont="1" applyBorder="1" applyAlignment="1">
      <alignment horizontal="right" vertical="center"/>
    </xf>
    <xf numFmtId="0" fontId="19" fillId="0" borderId="48" xfId="5" applyNumberFormat="1" applyFont="1" applyFill="1" applyBorder="1" applyAlignment="1" applyProtection="1">
      <alignment horizontal="left" vertical="center" wrapText="1"/>
    </xf>
    <xf numFmtId="14" fontId="12" fillId="0" borderId="71" xfId="0" applyNumberFormat="1" applyFont="1" applyBorder="1" applyAlignment="1">
      <alignment horizontal="right" vertical="center"/>
    </xf>
    <xf numFmtId="0" fontId="19" fillId="0" borderId="71" xfId="5" applyNumberFormat="1" applyFont="1" applyFill="1" applyBorder="1" applyAlignment="1" applyProtection="1">
      <alignment horizontal="left" vertical="center" wrapText="1"/>
    </xf>
    <xf numFmtId="0" fontId="16" fillId="0" borderId="100" xfId="0" applyFont="1" applyBorder="1" applyAlignment="1" applyProtection="1">
      <alignment horizontal="left" vertical="center" wrapText="1" readingOrder="1"/>
      <protection locked="0"/>
    </xf>
    <xf numFmtId="0" fontId="0" fillId="0" borderId="206" xfId="0" applyBorder="1" applyAlignment="1" applyProtection="1">
      <alignment wrapText="1"/>
    </xf>
    <xf numFmtId="0" fontId="0" fillId="0" borderId="44" xfId="0" applyBorder="1" applyAlignment="1" applyProtection="1">
      <alignment wrapText="1"/>
    </xf>
    <xf numFmtId="0" fontId="0" fillId="0" borderId="44" xfId="0" applyBorder="1" applyAlignment="1" applyProtection="1">
      <alignment vertical="center" wrapText="1"/>
    </xf>
    <xf numFmtId="0" fontId="0" fillId="0" borderId="41" xfId="0" applyBorder="1" applyAlignment="1" applyProtection="1">
      <alignment vertical="center" wrapText="1"/>
    </xf>
    <xf numFmtId="0" fontId="0" fillId="0" borderId="47" xfId="0" applyBorder="1" applyAlignment="1" applyProtection="1">
      <alignment vertical="center" wrapText="1"/>
    </xf>
    <xf numFmtId="0" fontId="0" fillId="0" borderId="1" xfId="0" applyBorder="1" applyAlignment="1" applyProtection="1">
      <alignment vertical="center" wrapText="1"/>
    </xf>
    <xf numFmtId="0" fontId="0" fillId="0" borderId="208" xfId="0" applyBorder="1" applyAlignment="1" applyProtection="1">
      <alignment vertical="center" wrapText="1"/>
    </xf>
    <xf numFmtId="0" fontId="0" fillId="0" borderId="94" xfId="0" applyBorder="1" applyAlignment="1" applyProtection="1">
      <alignment vertical="center" wrapText="1"/>
    </xf>
    <xf numFmtId="0" fontId="0" fillId="0" borderId="84" xfId="0" applyBorder="1" applyAlignment="1" applyProtection="1">
      <alignment vertical="center" wrapText="1"/>
    </xf>
    <xf numFmtId="0" fontId="31" fillId="15" borderId="1" xfId="0" applyFont="1" applyFill="1" applyBorder="1" applyAlignment="1" applyProtection="1">
      <alignment vertical="center" wrapText="1"/>
    </xf>
    <xf numFmtId="0" fontId="0" fillId="0" borderId="207" xfId="0" applyBorder="1" applyAlignment="1" applyProtection="1">
      <alignment horizontal="left" vertical="center"/>
      <protection locked="0"/>
    </xf>
    <xf numFmtId="0" fontId="31" fillId="15" borderId="225" xfId="0" applyFont="1" applyFill="1" applyBorder="1" applyAlignment="1" applyProtection="1">
      <alignment horizontal="left" vertical="center"/>
      <protection locked="0"/>
    </xf>
    <xf numFmtId="0" fontId="19" fillId="0" borderId="45" xfId="5" applyNumberFormat="1" applyFont="1" applyFill="1" applyBorder="1" applyAlignment="1" applyProtection="1">
      <alignment horizontal="left" vertical="center" wrapText="1"/>
    </xf>
    <xf numFmtId="0" fontId="16" fillId="0" borderId="100" xfId="0" applyFont="1" applyBorder="1" applyAlignment="1" applyProtection="1">
      <alignment horizontal="left" vertical="center" wrapText="1" readingOrder="1"/>
      <protection locked="0"/>
    </xf>
    <xf numFmtId="0" fontId="19" fillId="0" borderId="42" xfId="5" applyNumberFormat="1" applyFont="1" applyFill="1" applyBorder="1" applyAlignment="1" applyProtection="1">
      <alignment vertical="center" wrapText="1"/>
    </xf>
    <xf numFmtId="167" fontId="16" fillId="0" borderId="42" xfId="0" applyNumberFormat="1" applyFont="1" applyBorder="1" applyAlignment="1" applyProtection="1">
      <alignment vertical="center" readingOrder="1"/>
      <protection locked="0"/>
    </xf>
    <xf numFmtId="167" fontId="16" fillId="0" borderId="45" xfId="0" applyNumberFormat="1" applyFont="1" applyBorder="1" applyAlignment="1" applyProtection="1">
      <alignment vertical="center" readingOrder="1"/>
      <protection locked="0"/>
    </xf>
    <xf numFmtId="167" fontId="16" fillId="0" borderId="42" xfId="0" applyNumberFormat="1" applyFont="1" applyBorder="1" applyAlignment="1" applyProtection="1">
      <alignment vertical="center" wrapText="1" readingOrder="1"/>
      <protection locked="0"/>
    </xf>
    <xf numFmtId="0" fontId="19" fillId="0" borderId="100" xfId="5" applyNumberFormat="1" applyFont="1" applyFill="1" applyBorder="1" applyAlignment="1" applyProtection="1">
      <alignment horizontal="left" vertical="center" wrapText="1"/>
    </xf>
    <xf numFmtId="14" fontId="12" fillId="0" borderId="100" xfId="0" applyNumberFormat="1" applyFont="1" applyBorder="1" applyAlignment="1">
      <alignment vertical="center"/>
    </xf>
    <xf numFmtId="0" fontId="12" fillId="0" borderId="106" xfId="0" applyFont="1" applyBorder="1" applyAlignment="1">
      <alignment horizontal="left" vertical="center" wrapText="1"/>
    </xf>
    <xf numFmtId="164" fontId="16" fillId="0" borderId="100" xfId="6" applyFont="1" applyBorder="1" applyAlignment="1" applyProtection="1">
      <alignment vertical="center" wrapText="1" readingOrder="1"/>
      <protection locked="0"/>
    </xf>
    <xf numFmtId="170" fontId="16" fillId="0" borderId="154" xfId="4" applyNumberFormat="1" applyFont="1" applyBorder="1" applyAlignment="1" applyProtection="1">
      <alignment horizontal="left" vertical="center" wrapText="1" readingOrder="1"/>
    </xf>
    <xf numFmtId="168" fontId="8" fillId="14" borderId="201" xfId="4" applyNumberFormat="1" applyFont="1" applyFill="1" applyBorder="1" applyAlignment="1" applyProtection="1">
      <alignment horizontal="center" vertical="center" wrapText="1" readingOrder="1"/>
    </xf>
    <xf numFmtId="0" fontId="19" fillId="0" borderId="189" xfId="5" applyNumberFormat="1" applyFont="1" applyFill="1" applyBorder="1" applyAlignment="1" applyProtection="1">
      <alignment horizontal="left" vertical="center" wrapText="1"/>
    </xf>
    <xf numFmtId="14" fontId="12" fillId="0" borderId="189" xfId="0" applyNumberFormat="1" applyFont="1" applyBorder="1" applyAlignment="1">
      <alignment vertical="center"/>
    </xf>
    <xf numFmtId="164" fontId="16" fillId="0" borderId="189" xfId="6" applyFont="1" applyBorder="1" applyAlignment="1" applyProtection="1">
      <alignment horizontal="left" vertical="center" wrapText="1" readingOrder="1"/>
      <protection locked="0"/>
    </xf>
    <xf numFmtId="170" fontId="16" fillId="0" borderId="153" xfId="4" applyNumberFormat="1" applyFont="1" applyBorder="1" applyAlignment="1" applyProtection="1">
      <alignment horizontal="left" vertical="center" wrapText="1" readingOrder="1"/>
    </xf>
    <xf numFmtId="0" fontId="0" fillId="0" borderId="267" xfId="0" applyBorder="1" applyAlignment="1" applyProtection="1">
      <alignment vertical="center"/>
    </xf>
    <xf numFmtId="168" fontId="8" fillId="14" borderId="268" xfId="4" applyNumberFormat="1" applyFont="1" applyFill="1" applyBorder="1" applyAlignment="1" applyProtection="1">
      <alignment horizontal="center" vertical="center" wrapText="1" readingOrder="1"/>
    </xf>
    <xf numFmtId="0" fontId="12" fillId="0" borderId="205" xfId="0" applyFont="1" applyBorder="1" applyAlignment="1">
      <alignment horizontal="left" vertical="center" wrapText="1"/>
    </xf>
    <xf numFmtId="0" fontId="12" fillId="0" borderId="207" xfId="0" applyFont="1" applyBorder="1" applyAlignment="1">
      <alignment horizontal="left" vertical="center" wrapText="1"/>
    </xf>
    <xf numFmtId="164" fontId="16" fillId="0" borderId="189" xfId="6" applyFont="1" applyBorder="1" applyAlignment="1" applyProtection="1">
      <alignment vertical="center" wrapText="1" readingOrder="1"/>
      <protection locked="0"/>
    </xf>
    <xf numFmtId="0" fontId="12" fillId="0" borderId="188" xfId="0" applyFont="1" applyFill="1" applyBorder="1" applyAlignment="1">
      <alignment horizontal="left" vertical="center" wrapText="1"/>
    </xf>
    <xf numFmtId="0" fontId="12" fillId="0" borderId="100" xfId="0" applyFont="1" applyBorder="1" applyAlignment="1">
      <alignment horizontal="center" vertical="center"/>
    </xf>
    <xf numFmtId="168" fontId="16" fillId="0" borderId="100" xfId="4" applyNumberFormat="1" applyFont="1" applyBorder="1" applyAlignment="1" applyProtection="1">
      <alignment horizontal="left" vertical="center" wrapText="1" readingOrder="1"/>
      <protection locked="0"/>
    </xf>
    <xf numFmtId="168" fontId="8" fillId="14" borderId="0" xfId="4" applyNumberFormat="1" applyFont="1" applyFill="1" applyBorder="1" applyAlignment="1" applyProtection="1">
      <alignment horizontal="center" vertical="center" wrapText="1" readingOrder="1"/>
    </xf>
    <xf numFmtId="0" fontId="12" fillId="0" borderId="199" xfId="0" applyFont="1" applyFill="1" applyBorder="1" applyAlignment="1">
      <alignment horizontal="left" vertical="center" wrapText="1"/>
    </xf>
    <xf numFmtId="170" fontId="16" fillId="0" borderId="89" xfId="4" applyNumberFormat="1" applyFont="1" applyBorder="1" applyAlignment="1" applyProtection="1">
      <alignment horizontal="left" vertical="center" wrapText="1" readingOrder="1"/>
    </xf>
    <xf numFmtId="168" fontId="8" fillId="14" borderId="269" xfId="4" applyNumberFormat="1" applyFont="1" applyFill="1" applyBorder="1" applyAlignment="1" applyProtection="1">
      <alignment horizontal="center" vertical="center" wrapText="1" readingOrder="1"/>
    </xf>
    <xf numFmtId="0" fontId="0" fillId="0" borderId="84" xfId="0" applyBorder="1" applyAlignment="1" applyProtection="1">
      <alignment vertical="center"/>
    </xf>
    <xf numFmtId="168" fontId="8" fillId="14" borderId="148" xfId="4" applyNumberFormat="1" applyFont="1" applyFill="1" applyBorder="1" applyAlignment="1" applyProtection="1">
      <alignment horizontal="center" vertical="center" wrapText="1" readingOrder="1"/>
    </xf>
    <xf numFmtId="9" fontId="35" fillId="19" borderId="270" xfId="7" applyFont="1" applyFill="1" applyBorder="1" applyAlignment="1" applyProtection="1">
      <alignment horizontal="right" vertical="center"/>
    </xf>
    <xf numFmtId="14" fontId="12" fillId="0" borderId="95" xfId="0" applyNumberFormat="1" applyFont="1" applyBorder="1" applyAlignment="1">
      <alignment horizontal="right" vertical="center"/>
    </xf>
    <xf numFmtId="0" fontId="12" fillId="0" borderId="97" xfId="0" applyFont="1" applyFill="1" applyBorder="1" applyAlignment="1">
      <alignment horizontal="left" vertical="center" wrapText="1"/>
    </xf>
    <xf numFmtId="0" fontId="16" fillId="0" borderId="95" xfId="0" applyFont="1" applyBorder="1" applyAlignment="1" applyProtection="1">
      <alignment horizontal="center" vertical="center" wrapText="1" readingOrder="1"/>
      <protection locked="0"/>
    </xf>
    <xf numFmtId="0" fontId="12" fillId="0" borderId="95" xfId="0" applyFont="1" applyBorder="1" applyAlignment="1">
      <alignment horizontal="center" vertical="center"/>
    </xf>
    <xf numFmtId="168" fontId="16" fillId="0" borderId="95" xfId="4" applyNumberFormat="1" applyFont="1" applyBorder="1" applyAlignment="1" applyProtection="1">
      <alignment horizontal="left" vertical="center" wrapText="1" readingOrder="1"/>
      <protection locked="0"/>
    </xf>
    <xf numFmtId="170" fontId="16" fillId="0" borderId="187" xfId="4" applyNumberFormat="1" applyFont="1" applyBorder="1" applyAlignment="1" applyProtection="1">
      <alignment horizontal="left" vertical="center" wrapText="1" readingOrder="1"/>
    </xf>
    <xf numFmtId="168" fontId="8" fillId="14" borderId="157" xfId="4" applyNumberFormat="1" applyFont="1" applyFill="1" applyBorder="1" applyAlignment="1" applyProtection="1">
      <alignment horizontal="center" vertical="center" wrapText="1" readingOrder="1"/>
    </xf>
    <xf numFmtId="9" fontId="35" fillId="19" borderId="271" xfId="7" applyFont="1" applyFill="1" applyBorder="1" applyAlignment="1" applyProtection="1">
      <alignment horizontal="right" vertical="center"/>
    </xf>
    <xf numFmtId="9" fontId="35" fillId="19" borderId="264" xfId="7" applyFont="1" applyFill="1" applyBorder="1" applyAlignment="1" applyProtection="1">
      <alignment horizontal="right" vertical="center"/>
    </xf>
    <xf numFmtId="0" fontId="19" fillId="0" borderId="95" xfId="5" applyNumberFormat="1" applyFont="1" applyFill="1" applyBorder="1" applyAlignment="1" applyProtection="1">
      <alignment vertical="center" wrapText="1"/>
    </xf>
    <xf numFmtId="14" fontId="12" fillId="0" borderId="71" xfId="0" applyNumberFormat="1" applyFont="1" applyBorder="1" applyAlignment="1">
      <alignment vertical="center"/>
    </xf>
    <xf numFmtId="0" fontId="19" fillId="0" borderId="100" xfId="5" applyNumberFormat="1" applyFont="1" applyFill="1" applyBorder="1" applyAlignment="1" applyProtection="1">
      <alignment horizontal="left" vertical="center" wrapText="1"/>
    </xf>
    <xf numFmtId="168" fontId="8" fillId="14" borderId="205" xfId="4" applyNumberFormat="1" applyFont="1" applyFill="1" applyBorder="1" applyAlignment="1" applyProtection="1">
      <alignment horizontal="center" vertical="center" wrapText="1" readingOrder="1"/>
    </xf>
    <xf numFmtId="9" fontId="35" fillId="19" borderId="274" xfId="7" applyFont="1" applyFill="1" applyBorder="1" applyAlignment="1" applyProtection="1">
      <alignment horizontal="right" vertical="center"/>
    </xf>
    <xf numFmtId="0" fontId="18" fillId="0" borderId="1" xfId="0" applyFont="1" applyBorder="1" applyAlignment="1" applyProtection="1">
      <alignment horizontal="center" vertical="center" wrapText="1" readingOrder="1"/>
      <protection locked="0"/>
    </xf>
    <xf numFmtId="0" fontId="19" fillId="0" borderId="110" xfId="5" applyNumberFormat="1" applyFont="1" applyFill="1" applyBorder="1" applyAlignment="1" applyProtection="1">
      <alignment vertical="center" wrapText="1"/>
    </xf>
    <xf numFmtId="167" fontId="16" fillId="0" borderId="110" xfId="0" applyNumberFormat="1" applyFont="1" applyBorder="1" applyAlignment="1" applyProtection="1">
      <alignment vertical="center" readingOrder="1"/>
      <protection locked="0"/>
    </xf>
    <xf numFmtId="167" fontId="16" fillId="0" borderId="110" xfId="0" applyNumberFormat="1" applyFont="1" applyBorder="1" applyAlignment="1" applyProtection="1">
      <alignment vertical="center" wrapText="1" readingOrder="1"/>
      <protection locked="0"/>
    </xf>
    <xf numFmtId="0" fontId="12" fillId="0" borderId="2" xfId="0" applyFont="1" applyBorder="1" applyAlignment="1">
      <alignment vertical="center" wrapText="1"/>
    </xf>
    <xf numFmtId="0" fontId="12" fillId="0" borderId="237" xfId="0" applyFont="1" applyBorder="1" applyAlignment="1">
      <alignment horizontal="left" vertical="center" wrapText="1"/>
    </xf>
    <xf numFmtId="0" fontId="16" fillId="0" borderId="110" xfId="0" applyFont="1" applyBorder="1" applyAlignment="1" applyProtection="1">
      <alignment horizontal="center" vertical="center" wrapText="1" readingOrder="1"/>
      <protection locked="0"/>
    </xf>
    <xf numFmtId="0" fontId="16" fillId="0" borderId="110" xfId="0" applyFont="1" applyFill="1" applyBorder="1" applyAlignment="1">
      <alignment horizontal="center" vertical="center" wrapText="1"/>
    </xf>
    <xf numFmtId="168" fontId="16" fillId="0" borderId="110" xfId="4" applyNumberFormat="1" applyFont="1" applyBorder="1" applyAlignment="1" applyProtection="1">
      <alignment horizontal="left" vertical="center" wrapText="1" readingOrder="1"/>
      <protection locked="0"/>
    </xf>
    <xf numFmtId="170" fontId="16" fillId="0" borderId="114" xfId="4" applyNumberFormat="1" applyFont="1" applyBorder="1" applyAlignment="1" applyProtection="1">
      <alignment horizontal="left" vertical="center" wrapText="1" readingOrder="1"/>
    </xf>
    <xf numFmtId="167" fontId="8" fillId="0" borderId="45" xfId="0" applyNumberFormat="1" applyFont="1" applyBorder="1" applyAlignment="1" applyProtection="1">
      <alignment horizontal="left" vertical="center" wrapText="1" readingOrder="1"/>
      <protection locked="0"/>
    </xf>
    <xf numFmtId="167" fontId="8" fillId="0" borderId="45" xfId="0" applyNumberFormat="1" applyFont="1" applyBorder="1" applyAlignment="1" applyProtection="1">
      <alignment horizontal="right" vertical="center" wrapText="1" readingOrder="1"/>
      <protection locked="0"/>
    </xf>
    <xf numFmtId="167" fontId="8" fillId="0" borderId="71" xfId="0" applyNumberFormat="1" applyFont="1" applyBorder="1" applyAlignment="1" applyProtection="1">
      <alignment horizontal="right" vertical="center" wrapText="1" readingOrder="1"/>
      <protection locked="0"/>
    </xf>
    <xf numFmtId="0" fontId="0" fillId="0" borderId="206" xfId="0" applyBorder="1" applyAlignment="1" applyProtection="1">
      <alignment vertical="center" wrapText="1"/>
    </xf>
    <xf numFmtId="0" fontId="16" fillId="0" borderId="45" xfId="0" applyFont="1" applyBorder="1" applyAlignment="1" applyProtection="1">
      <alignment horizontal="left" vertical="center" wrapText="1" readingOrder="1"/>
      <protection locked="0"/>
    </xf>
    <xf numFmtId="0" fontId="12" fillId="0" borderId="45" xfId="0" applyFont="1" applyBorder="1" applyAlignment="1">
      <alignment horizontal="left" vertical="center" wrapText="1"/>
    </xf>
    <xf numFmtId="167" fontId="8" fillId="0" borderId="45" xfId="0" applyNumberFormat="1" applyFont="1" applyBorder="1" applyAlignment="1" applyProtection="1">
      <alignment horizontal="center" vertical="center" wrapText="1" readingOrder="1"/>
      <protection locked="0"/>
    </xf>
    <xf numFmtId="0" fontId="8" fillId="0" borderId="71" xfId="0" applyFont="1" applyBorder="1" applyAlignment="1" applyProtection="1">
      <alignment vertical="center" wrapText="1" readingOrder="1"/>
      <protection locked="0"/>
    </xf>
    <xf numFmtId="0" fontId="8" fillId="0" borderId="199" xfId="0" applyFont="1" applyBorder="1" applyAlignment="1" applyProtection="1">
      <alignment horizontal="left" vertical="center" wrapText="1" readingOrder="1"/>
      <protection locked="0"/>
    </xf>
    <xf numFmtId="0" fontId="9" fillId="0" borderId="85" xfId="0" applyFont="1" applyBorder="1" applyAlignment="1">
      <alignment horizontal="left" vertical="center" wrapText="1"/>
    </xf>
    <xf numFmtId="0" fontId="8" fillId="0" borderId="89" xfId="0" applyFont="1" applyBorder="1" applyAlignment="1" applyProtection="1">
      <alignment vertical="center" wrapText="1" readingOrder="1"/>
      <protection locked="0"/>
    </xf>
    <xf numFmtId="168" fontId="8" fillId="0" borderId="224" xfId="4" applyNumberFormat="1" applyFont="1" applyBorder="1" applyAlignment="1" applyProtection="1">
      <alignment horizontal="left" vertical="center" wrapText="1" readingOrder="1"/>
    </xf>
    <xf numFmtId="0" fontId="8" fillId="0" borderId="71" xfId="0" applyFont="1" applyBorder="1" applyAlignment="1" applyProtection="1">
      <alignment vertical="center" wrapText="1" readingOrder="1"/>
      <protection locked="0"/>
    </xf>
    <xf numFmtId="0" fontId="8" fillId="0" borderId="199" xfId="0" applyFont="1" applyBorder="1" applyAlignment="1" applyProtection="1">
      <alignment horizontal="left" vertical="center" wrapText="1" readingOrder="1"/>
      <protection locked="0"/>
    </xf>
    <xf numFmtId="0" fontId="0" fillId="0" borderId="0" xfId="0" applyAlignment="1">
      <alignment vertical="center"/>
    </xf>
    <xf numFmtId="0" fontId="0" fillId="0" borderId="0" xfId="0" applyAlignment="1">
      <alignment vertical="center" wrapText="1"/>
    </xf>
    <xf numFmtId="10" fontId="0" fillId="0" borderId="253" xfId="7" applyNumberFormat="1" applyFont="1" applyBorder="1" applyAlignment="1" applyProtection="1">
      <alignment horizontal="center" vertical="center"/>
    </xf>
    <xf numFmtId="167" fontId="8" fillId="0" borderId="42" xfId="0" applyNumberFormat="1" applyFont="1" applyBorder="1" applyAlignment="1" applyProtection="1">
      <alignment horizontal="right" vertical="center" wrapText="1" readingOrder="1"/>
      <protection locked="0"/>
    </xf>
    <xf numFmtId="0" fontId="0" fillId="0" borderId="91" xfId="0" applyBorder="1"/>
    <xf numFmtId="0" fontId="0" fillId="0" borderId="91" xfId="0" applyBorder="1" applyAlignment="1">
      <alignment wrapText="1"/>
    </xf>
    <xf numFmtId="0" fontId="0" fillId="0" borderId="92" xfId="0" applyBorder="1" applyAlignment="1">
      <alignment horizontal="left" vertical="top" wrapText="1"/>
    </xf>
    <xf numFmtId="0" fontId="0" fillId="0" borderId="0" xfId="0" applyBorder="1"/>
    <xf numFmtId="0" fontId="0" fillId="0" borderId="0" xfId="0" applyBorder="1" applyAlignment="1">
      <alignment wrapText="1"/>
    </xf>
    <xf numFmtId="0" fontId="0" fillId="0" borderId="201" xfId="0" applyBorder="1" applyAlignment="1">
      <alignment horizontal="left" vertical="top" wrapText="1"/>
    </xf>
    <xf numFmtId="0" fontId="0" fillId="0" borderId="201" xfId="0" applyBorder="1"/>
    <xf numFmtId="0" fontId="0" fillId="0" borderId="157" xfId="0" applyBorder="1"/>
    <xf numFmtId="0" fontId="0" fillId="0" borderId="227" xfId="0" applyBorder="1"/>
    <xf numFmtId="0" fontId="0" fillId="0" borderId="0" xfId="0" applyBorder="1" applyAlignment="1">
      <alignment vertical="center" wrapText="1"/>
    </xf>
    <xf numFmtId="0" fontId="0" fillId="0" borderId="0" xfId="0" applyFill="1" applyBorder="1"/>
    <xf numFmtId="0" fontId="0" fillId="0" borderId="91" xfId="0" applyBorder="1" applyAlignment="1">
      <alignment vertical="center"/>
    </xf>
    <xf numFmtId="0" fontId="0" fillId="0" borderId="92" xfId="0" applyBorder="1" applyAlignment="1">
      <alignment vertical="center"/>
    </xf>
    <xf numFmtId="0" fontId="0" fillId="0" borderId="3" xfId="0" applyBorder="1"/>
    <xf numFmtId="0" fontId="0" fillId="0" borderId="4" xfId="0" applyBorder="1"/>
    <xf numFmtId="0" fontId="0" fillId="0" borderId="5" xfId="0" applyBorder="1"/>
    <xf numFmtId="0" fontId="0" fillId="0" borderId="4" xfId="0" applyBorder="1" applyAlignment="1">
      <alignment wrapText="1"/>
    </xf>
    <xf numFmtId="0" fontId="0" fillId="0" borderId="92" xfId="0" applyBorder="1"/>
    <xf numFmtId="0" fontId="0" fillId="0" borderId="157" xfId="0" applyBorder="1" applyAlignment="1">
      <alignment wrapText="1"/>
    </xf>
    <xf numFmtId="0" fontId="0" fillId="0" borderId="0" xfId="0" applyFill="1" applyBorder="1" applyAlignment="1">
      <alignment wrapText="1"/>
    </xf>
    <xf numFmtId="0" fontId="0" fillId="0" borderId="0" xfId="0" applyBorder="1" applyAlignment="1">
      <alignment horizontal="left" vertical="center"/>
    </xf>
    <xf numFmtId="0" fontId="0" fillId="0" borderId="0" xfId="0" applyBorder="1" applyAlignment="1">
      <alignment vertical="center"/>
    </xf>
    <xf numFmtId="0" fontId="0" fillId="0" borderId="201" xfId="0" applyFill="1" applyBorder="1" applyAlignment="1">
      <alignment wrapText="1"/>
    </xf>
    <xf numFmtId="0" fontId="0" fillId="0" borderId="157" xfId="0" applyFill="1" applyBorder="1" applyAlignment="1">
      <alignment wrapText="1"/>
    </xf>
    <xf numFmtId="0" fontId="16" fillId="0" borderId="85" xfId="0" applyFont="1" applyBorder="1" applyAlignment="1" applyProtection="1">
      <alignment horizontal="left" vertical="center" wrapText="1" readingOrder="1"/>
      <protection locked="0"/>
    </xf>
    <xf numFmtId="0" fontId="16" fillId="0" borderId="199" xfId="0" applyFont="1" applyBorder="1" applyAlignment="1" applyProtection="1">
      <alignment horizontal="left" vertical="center" wrapText="1" readingOrder="1"/>
      <protection locked="0"/>
    </xf>
    <xf numFmtId="0" fontId="53" fillId="0" borderId="0" xfId="0" applyFont="1" applyAlignment="1">
      <alignment wrapText="1"/>
    </xf>
    <xf numFmtId="167" fontId="8" fillId="0" borderId="45" xfId="0" applyNumberFormat="1" applyFont="1" applyBorder="1" applyAlignment="1" applyProtection="1">
      <alignment horizontal="right" vertical="center" wrapText="1" readingOrder="1"/>
      <protection locked="0"/>
    </xf>
    <xf numFmtId="0" fontId="0" fillId="0" borderId="0" xfId="0" applyAlignment="1">
      <alignment horizontal="left" vertical="center" wrapText="1"/>
    </xf>
    <xf numFmtId="167" fontId="8" fillId="0" borderId="45" xfId="0" applyNumberFormat="1" applyFont="1" applyBorder="1" applyAlignment="1" applyProtection="1">
      <alignment horizontal="left" vertical="center" wrapText="1" readingOrder="1"/>
      <protection locked="0"/>
    </xf>
    <xf numFmtId="0" fontId="16" fillId="0" borderId="46" xfId="0" applyFont="1" applyBorder="1" applyAlignment="1" applyProtection="1">
      <alignment horizontal="left" vertical="center" wrapText="1" readingOrder="1"/>
      <protection locked="0"/>
    </xf>
    <xf numFmtId="0" fontId="16" fillId="0" borderId="45" xfId="0" applyFont="1" applyBorder="1" applyAlignment="1" applyProtection="1">
      <alignment horizontal="left" vertical="center" wrapText="1" readingOrder="1"/>
      <protection locked="0"/>
    </xf>
    <xf numFmtId="167" fontId="16" fillId="0" borderId="45" xfId="0" applyNumberFormat="1" applyFont="1" applyBorder="1" applyAlignment="1" applyProtection="1">
      <alignment horizontal="right" vertical="center" wrapText="1" readingOrder="1"/>
      <protection locked="0"/>
    </xf>
    <xf numFmtId="167" fontId="16" fillId="0" borderId="48" xfId="0" applyNumberFormat="1" applyFont="1" applyBorder="1" applyAlignment="1" applyProtection="1">
      <alignment horizontal="right" vertical="center" wrapText="1" readingOrder="1"/>
      <protection locked="0"/>
    </xf>
    <xf numFmtId="0" fontId="18" fillId="0" borderId="54" xfId="0" applyFont="1" applyBorder="1" applyAlignment="1" applyProtection="1">
      <alignment horizontal="left" vertical="center" wrapText="1" readingOrder="1"/>
      <protection locked="0"/>
    </xf>
    <xf numFmtId="0" fontId="8" fillId="0" borderId="199" xfId="0" applyFont="1" applyBorder="1" applyAlignment="1" applyProtection="1">
      <alignment horizontal="left" vertical="center" wrapText="1" readingOrder="1"/>
      <protection locked="0"/>
    </xf>
    <xf numFmtId="0" fontId="8" fillId="0" borderId="71" xfId="0" applyFont="1" applyBorder="1" applyAlignment="1" applyProtection="1">
      <alignment vertical="center" wrapText="1" readingOrder="1"/>
      <protection locked="0"/>
    </xf>
    <xf numFmtId="0" fontId="16" fillId="0" borderId="42" xfId="0" applyFont="1" applyBorder="1" applyAlignment="1" applyProtection="1">
      <alignment horizontal="left" vertical="center" wrapText="1" readingOrder="1"/>
      <protection locked="0"/>
    </xf>
    <xf numFmtId="167" fontId="16" fillId="0" borderId="42" xfId="0" applyNumberFormat="1" applyFont="1" applyBorder="1" applyAlignment="1" applyProtection="1">
      <alignment horizontal="right" vertical="center" wrapText="1" readingOrder="1"/>
      <protection locked="0"/>
    </xf>
    <xf numFmtId="0" fontId="31" fillId="15" borderId="4" xfId="0" applyFont="1" applyFill="1" applyBorder="1" applyAlignment="1" applyProtection="1">
      <alignment horizontal="center" vertical="center"/>
      <protection locked="0"/>
    </xf>
    <xf numFmtId="0" fontId="16" fillId="0" borderId="45" xfId="0" applyFont="1" applyBorder="1" applyAlignment="1" applyProtection="1">
      <alignment horizontal="left" vertical="center" wrapText="1" readingOrder="1"/>
      <protection locked="0"/>
    </xf>
    <xf numFmtId="0" fontId="18" fillId="0" borderId="41" xfId="0" applyFont="1" applyBorder="1" applyAlignment="1" applyProtection="1">
      <alignment horizontal="left" vertical="center" wrapText="1" readingOrder="1"/>
      <protection locked="0"/>
    </xf>
    <xf numFmtId="167" fontId="16" fillId="0" borderId="45" xfId="0" applyNumberFormat="1" applyFont="1" applyBorder="1" applyAlignment="1" applyProtection="1">
      <alignment horizontal="right" vertical="center" wrapText="1" readingOrder="1"/>
      <protection locked="0"/>
    </xf>
    <xf numFmtId="0" fontId="18" fillId="0" borderId="54" xfId="0" applyFont="1" applyBorder="1" applyAlignment="1" applyProtection="1">
      <alignment horizontal="left" vertical="center" wrapText="1" readingOrder="1"/>
      <protection locked="0"/>
    </xf>
    <xf numFmtId="167" fontId="9" fillId="0" borderId="45" xfId="0" applyNumberFormat="1" applyFont="1" applyBorder="1" applyAlignment="1">
      <alignment horizontal="center" vertical="center" wrapText="1"/>
    </xf>
    <xf numFmtId="0" fontId="16" fillId="0" borderId="42" xfId="0" applyFont="1" applyBorder="1" applyAlignment="1" applyProtection="1">
      <alignment horizontal="left" vertical="center" wrapText="1" readingOrder="1"/>
      <protection locked="0"/>
    </xf>
    <xf numFmtId="167" fontId="16" fillId="0" borderId="42" xfId="0" applyNumberFormat="1" applyFont="1" applyBorder="1" applyAlignment="1" applyProtection="1">
      <alignment horizontal="right" vertical="center" wrapText="1" readingOrder="1"/>
      <protection locked="0"/>
    </xf>
    <xf numFmtId="0" fontId="0" fillId="7" borderId="44" xfId="0" applyFill="1" applyBorder="1" applyAlignment="1" applyProtection="1">
      <alignment vertical="center" wrapText="1"/>
    </xf>
    <xf numFmtId="10" fontId="0" fillId="0" borderId="272" xfId="7" applyNumberFormat="1" applyFont="1" applyBorder="1" applyAlignment="1" applyProtection="1">
      <alignment vertical="center" wrapText="1"/>
    </xf>
    <xf numFmtId="10" fontId="0" fillId="0" borderId="273" xfId="7" applyNumberFormat="1" applyFont="1" applyBorder="1" applyAlignment="1" applyProtection="1">
      <alignment vertical="center" wrapText="1"/>
    </xf>
    <xf numFmtId="0" fontId="0" fillId="0" borderId="208" xfId="0" applyBorder="1" applyAlignment="1" applyProtection="1">
      <alignment horizontal="center" vertical="center" wrapText="1"/>
    </xf>
    <xf numFmtId="0" fontId="54" fillId="0" borderId="71" xfId="0" applyFont="1" applyBorder="1" applyAlignment="1">
      <alignment horizontal="left" vertical="center" wrapText="1"/>
    </xf>
    <xf numFmtId="9" fontId="35" fillId="19" borderId="221" xfId="7" applyFont="1" applyFill="1" applyBorder="1" applyAlignment="1" applyProtection="1">
      <alignment horizontal="right" vertical="center"/>
    </xf>
    <xf numFmtId="9" fontId="35" fillId="19" borderId="225" xfId="7" applyFont="1" applyFill="1" applyBorder="1" applyAlignment="1" applyProtection="1">
      <alignment horizontal="right" vertical="center"/>
    </xf>
    <xf numFmtId="0" fontId="16" fillId="0" borderId="43" xfId="0" applyFont="1" applyBorder="1" applyAlignment="1" applyProtection="1">
      <alignment vertical="center" wrapText="1" readingOrder="1"/>
      <protection locked="0"/>
    </xf>
    <xf numFmtId="0" fontId="16" fillId="0" borderId="45" xfId="0" applyFont="1" applyBorder="1" applyAlignment="1" applyProtection="1">
      <alignment vertical="center" readingOrder="1"/>
      <protection locked="0"/>
    </xf>
    <xf numFmtId="170" fontId="16" fillId="0" borderId="45" xfId="4" applyNumberFormat="1" applyFont="1" applyBorder="1" applyAlignment="1" applyProtection="1">
      <alignment horizontal="left" vertical="center" wrapText="1" readingOrder="1"/>
      <protection locked="0"/>
    </xf>
    <xf numFmtId="0" fontId="0" fillId="0" borderId="45" xfId="0" applyBorder="1" applyAlignment="1" applyProtection="1">
      <alignment vertical="center"/>
    </xf>
    <xf numFmtId="0" fontId="0" fillId="0" borderId="45" xfId="0" applyBorder="1" applyAlignment="1" applyProtection="1">
      <alignment vertical="center" wrapText="1"/>
    </xf>
    <xf numFmtId="10" fontId="0" fillId="0" borderId="45" xfId="7" applyNumberFormat="1" applyFont="1" applyBorder="1" applyAlignment="1" applyProtection="1">
      <alignment horizontal="center" vertical="center"/>
    </xf>
    <xf numFmtId="9" fontId="40" fillId="0" borderId="45" xfId="7" applyFont="1" applyFill="1" applyBorder="1" applyAlignment="1" applyProtection="1">
      <alignment horizontal="center" vertical="center"/>
    </xf>
    <xf numFmtId="0" fontId="0" fillId="0" borderId="45" xfId="0" applyBorder="1" applyAlignment="1" applyProtection="1">
      <alignment horizontal="left" vertical="center"/>
      <protection locked="0"/>
    </xf>
    <xf numFmtId="0" fontId="16" fillId="0" borderId="42" xfId="0" applyFont="1" applyBorder="1" applyAlignment="1" applyProtection="1">
      <alignment vertical="center" readingOrder="1"/>
      <protection locked="0"/>
    </xf>
    <xf numFmtId="170" fontId="16" fillId="0" borderId="42" xfId="4" applyNumberFormat="1" applyFont="1" applyBorder="1" applyAlignment="1" applyProtection="1">
      <alignment horizontal="left" vertical="center" wrapText="1" readingOrder="1"/>
      <protection locked="0"/>
    </xf>
    <xf numFmtId="0" fontId="0" fillId="0" borderId="42" xfId="0" applyBorder="1" applyAlignment="1" applyProtection="1">
      <alignment vertical="center" wrapText="1"/>
    </xf>
    <xf numFmtId="10" fontId="0" fillId="0" borderId="42" xfId="7" applyNumberFormat="1" applyFont="1" applyBorder="1" applyAlignment="1" applyProtection="1">
      <alignment horizontal="center" vertical="center"/>
    </xf>
    <xf numFmtId="9" fontId="40" fillId="0" borderId="42" xfId="7" applyFont="1" applyFill="1" applyBorder="1" applyAlignment="1" applyProtection="1">
      <alignment horizontal="center" vertical="center"/>
    </xf>
    <xf numFmtId="9" fontId="35" fillId="19" borderId="43" xfId="7" applyFont="1" applyFill="1" applyBorder="1" applyAlignment="1" applyProtection="1">
      <alignment horizontal="right" vertical="center"/>
    </xf>
    <xf numFmtId="9" fontId="35" fillId="19" borderId="46" xfId="7" applyFont="1" applyFill="1" applyBorder="1" applyAlignment="1" applyProtection="1">
      <alignment horizontal="right" vertical="center"/>
    </xf>
    <xf numFmtId="0" fontId="16" fillId="0" borderId="48" xfId="0" applyFont="1" applyBorder="1" applyAlignment="1" applyProtection="1">
      <alignment vertical="center" readingOrder="1"/>
      <protection locked="0"/>
    </xf>
    <xf numFmtId="170" fontId="16" fillId="0" borderId="48" xfId="4" applyNumberFormat="1" applyFont="1" applyBorder="1" applyAlignment="1" applyProtection="1">
      <alignment horizontal="left" vertical="center" wrapText="1" readingOrder="1"/>
      <protection locked="0"/>
    </xf>
    <xf numFmtId="0" fontId="0" fillId="0" borderId="48" xfId="0" applyBorder="1" applyAlignment="1" applyProtection="1">
      <alignment vertical="center"/>
    </xf>
    <xf numFmtId="0" fontId="0" fillId="0" borderId="48" xfId="0" applyBorder="1" applyAlignment="1" applyProtection="1">
      <alignment vertical="center" wrapText="1"/>
    </xf>
    <xf numFmtId="10" fontId="0" fillId="0" borderId="48" xfId="7" applyNumberFormat="1" applyFont="1" applyBorder="1" applyAlignment="1" applyProtection="1">
      <alignment horizontal="center" vertical="center"/>
    </xf>
    <xf numFmtId="9" fontId="40" fillId="0" borderId="48" xfId="7" applyFont="1" applyFill="1" applyBorder="1" applyAlignment="1" applyProtection="1">
      <alignment horizontal="center" vertical="center"/>
    </xf>
    <xf numFmtId="0" fontId="0" fillId="0" borderId="48" xfId="0" applyBorder="1" applyAlignment="1" applyProtection="1">
      <alignment horizontal="left" vertical="center"/>
      <protection locked="0"/>
    </xf>
    <xf numFmtId="9" fontId="35" fillId="19" borderId="49" xfId="7" applyFont="1" applyFill="1" applyBorder="1" applyAlignment="1" applyProtection="1">
      <alignment horizontal="right" vertical="center"/>
    </xf>
    <xf numFmtId="0" fontId="16" fillId="0" borderId="71" xfId="0" applyFont="1" applyBorder="1" applyAlignment="1" applyProtection="1">
      <alignment vertical="center" readingOrder="1"/>
      <protection locked="0"/>
    </xf>
    <xf numFmtId="0" fontId="0" fillId="0" borderId="71" xfId="0" applyBorder="1" applyAlignment="1" applyProtection="1">
      <alignment vertical="center"/>
    </xf>
    <xf numFmtId="0" fontId="0" fillId="0" borderId="71" xfId="0" applyBorder="1" applyAlignment="1" applyProtection="1">
      <alignment vertical="center" wrapText="1"/>
    </xf>
    <xf numFmtId="0" fontId="0" fillId="0" borderId="45" xfId="0" applyBorder="1"/>
    <xf numFmtId="0" fontId="0" fillId="0" borderId="42" xfId="0" applyBorder="1"/>
    <xf numFmtId="0" fontId="0" fillId="0" borderId="48" xfId="0" applyBorder="1"/>
    <xf numFmtId="170" fontId="16" fillId="0" borderId="45" xfId="4" applyNumberFormat="1" applyFont="1" applyBorder="1" applyAlignment="1" applyProtection="1">
      <alignment horizontal="left" vertical="center" wrapText="1" readingOrder="1"/>
    </xf>
    <xf numFmtId="168" fontId="8" fillId="14" borderId="45" xfId="4" applyNumberFormat="1" applyFont="1" applyFill="1" applyBorder="1" applyAlignment="1" applyProtection="1">
      <alignment horizontal="center" vertical="center" wrapText="1" readingOrder="1"/>
    </xf>
    <xf numFmtId="0" fontId="0" fillId="0" borderId="45" xfId="0" applyFill="1" applyBorder="1" applyAlignment="1">
      <alignment wrapText="1"/>
    </xf>
    <xf numFmtId="0" fontId="18" fillId="0" borderId="1" xfId="0" applyFont="1" applyBorder="1" applyAlignment="1" applyProtection="1">
      <alignment horizontal="left" vertical="center" wrapText="1" readingOrder="1"/>
      <protection locked="0"/>
    </xf>
    <xf numFmtId="167" fontId="16" fillId="0" borderId="110" xfId="0" applyNumberFormat="1" applyFont="1" applyBorder="1" applyAlignment="1" applyProtection="1">
      <alignment horizontal="right" vertical="center" wrapText="1" readingOrder="1"/>
      <protection locked="0"/>
    </xf>
    <xf numFmtId="0" fontId="16" fillId="0" borderId="2" xfId="0" applyFont="1" applyBorder="1" applyAlignment="1" applyProtection="1">
      <alignment horizontal="left" vertical="center" wrapText="1" readingOrder="1"/>
      <protection locked="0"/>
    </xf>
    <xf numFmtId="0" fontId="16" fillId="0" borderId="237" xfId="0" applyFont="1" applyBorder="1" applyAlignment="1" applyProtection="1">
      <alignment horizontal="left" vertical="center" wrapText="1" readingOrder="1"/>
      <protection locked="0"/>
    </xf>
    <xf numFmtId="0" fontId="18" fillId="0" borderId="1" xfId="0" applyFont="1" applyBorder="1" applyAlignment="1" applyProtection="1">
      <alignment vertical="center" wrapText="1" readingOrder="1"/>
      <protection locked="0"/>
    </xf>
    <xf numFmtId="170" fontId="16" fillId="0" borderId="42" xfId="4" applyNumberFormat="1" applyFont="1" applyBorder="1" applyAlignment="1" applyProtection="1">
      <alignment horizontal="left" vertical="center" wrapText="1" readingOrder="1"/>
    </xf>
    <xf numFmtId="168" fontId="8" fillId="14" borderId="42" xfId="4" applyNumberFormat="1" applyFont="1" applyFill="1" applyBorder="1" applyAlignment="1" applyProtection="1">
      <alignment horizontal="center" vertical="center" wrapText="1" readingOrder="1"/>
    </xf>
    <xf numFmtId="0" fontId="0" fillId="0" borderId="48" xfId="0" applyFill="1" applyBorder="1" applyAlignment="1">
      <alignment wrapText="1"/>
    </xf>
    <xf numFmtId="170" fontId="16" fillId="0" borderId="48" xfId="4" applyNumberFormat="1" applyFont="1" applyBorder="1" applyAlignment="1" applyProtection="1">
      <alignment horizontal="left" vertical="center" wrapText="1" readingOrder="1"/>
    </xf>
    <xf numFmtId="168" fontId="8" fillId="14" borderId="48" xfId="4" applyNumberFormat="1" applyFont="1" applyFill="1" applyBorder="1" applyAlignment="1" applyProtection="1">
      <alignment horizontal="center" vertical="center" wrapText="1" readingOrder="1"/>
    </xf>
    <xf numFmtId="0" fontId="0" fillId="0" borderId="42" xfId="0" applyFill="1" applyBorder="1" applyAlignment="1">
      <alignment wrapText="1"/>
    </xf>
    <xf numFmtId="170" fontId="16" fillId="0" borderId="71" xfId="4" applyNumberFormat="1" applyFont="1" applyBorder="1" applyAlignment="1" applyProtection="1">
      <alignment horizontal="left" vertical="center" wrapText="1" readingOrder="1"/>
      <protection locked="0"/>
    </xf>
    <xf numFmtId="168" fontId="8" fillId="14" borderId="71" xfId="4" applyNumberFormat="1" applyFont="1" applyFill="1" applyBorder="1" applyAlignment="1" applyProtection="1">
      <alignment horizontal="center" vertical="center" wrapText="1" readingOrder="1"/>
    </xf>
    <xf numFmtId="10" fontId="0" fillId="0" borderId="71" xfId="7" applyNumberFormat="1" applyFont="1" applyBorder="1" applyAlignment="1" applyProtection="1">
      <alignment horizontal="center" vertical="center"/>
    </xf>
    <xf numFmtId="9" fontId="40" fillId="0" borderId="71" xfId="7" applyFont="1" applyFill="1" applyBorder="1" applyAlignment="1" applyProtection="1">
      <alignment horizontal="center" vertical="center"/>
    </xf>
    <xf numFmtId="0" fontId="0" fillId="0" borderId="71" xfId="0" applyBorder="1" applyAlignment="1" applyProtection="1">
      <alignment horizontal="left" vertical="center"/>
      <protection locked="0"/>
    </xf>
    <xf numFmtId="9" fontId="35" fillId="19" borderId="85" xfId="7" applyFont="1" applyFill="1" applyBorder="1" applyAlignment="1" applyProtection="1">
      <alignment horizontal="right" vertical="center"/>
    </xf>
    <xf numFmtId="167" fontId="16" fillId="0" borderId="55" xfId="0" applyNumberFormat="1" applyFont="1" applyBorder="1" applyAlignment="1" applyProtection="1">
      <alignment horizontal="right" vertical="center" wrapText="1" readingOrder="1"/>
      <protection locked="0"/>
    </xf>
    <xf numFmtId="0" fontId="16" fillId="0" borderId="55" xfId="0" applyFont="1" applyBorder="1" applyAlignment="1" applyProtection="1">
      <alignment horizontal="center" vertical="center" wrapText="1" readingOrder="1"/>
      <protection locked="0"/>
    </xf>
    <xf numFmtId="168" fontId="16" fillId="0" borderId="55" xfId="4" applyNumberFormat="1" applyFont="1" applyBorder="1" applyAlignment="1" applyProtection="1">
      <alignment horizontal="left" vertical="center" wrapText="1" readingOrder="1"/>
      <protection locked="0"/>
    </xf>
    <xf numFmtId="170" fontId="16" fillId="0" borderId="55" xfId="4" applyNumberFormat="1" applyFont="1" applyBorder="1" applyAlignment="1" applyProtection="1">
      <alignment horizontal="left" vertical="center" wrapText="1" readingOrder="1"/>
      <protection locked="0"/>
    </xf>
    <xf numFmtId="0" fontId="0" fillId="0" borderId="55" xfId="0" applyBorder="1" applyAlignment="1" applyProtection="1">
      <alignment vertical="center"/>
    </xf>
    <xf numFmtId="168" fontId="8" fillId="14" borderId="55" xfId="4" applyNumberFormat="1" applyFont="1" applyFill="1" applyBorder="1" applyAlignment="1" applyProtection="1">
      <alignment horizontal="center" vertical="center" wrapText="1" readingOrder="1"/>
    </xf>
    <xf numFmtId="0" fontId="0" fillId="0" borderId="55" xfId="0" applyBorder="1" applyAlignment="1" applyProtection="1">
      <alignment vertical="center" wrapText="1"/>
    </xf>
    <xf numFmtId="10" fontId="0" fillId="14" borderId="55" xfId="7" applyNumberFormat="1" applyFont="1" applyFill="1" applyBorder="1" applyAlignment="1" applyProtection="1">
      <alignment horizontal="center" vertical="center"/>
    </xf>
    <xf numFmtId="10" fontId="0" fillId="0" borderId="55" xfId="7" applyNumberFormat="1" applyFont="1" applyBorder="1" applyAlignment="1" applyProtection="1">
      <alignment horizontal="center" vertical="center"/>
    </xf>
    <xf numFmtId="9" fontId="0" fillId="14" borderId="55" xfId="7" applyFont="1" applyFill="1" applyBorder="1" applyAlignment="1" applyProtection="1">
      <alignment horizontal="center" vertical="center"/>
    </xf>
    <xf numFmtId="9" fontId="0" fillId="0" borderId="55" xfId="7" applyFont="1" applyFill="1" applyBorder="1" applyAlignment="1" applyProtection="1">
      <alignment horizontal="center" vertical="center" wrapText="1"/>
    </xf>
    <xf numFmtId="9" fontId="40" fillId="0" borderId="55" xfId="7" applyFont="1" applyFill="1" applyBorder="1" applyAlignment="1" applyProtection="1">
      <alignment horizontal="center" vertical="center"/>
    </xf>
    <xf numFmtId="0" fontId="0" fillId="0" borderId="55" xfId="0" applyBorder="1" applyAlignment="1" applyProtection="1">
      <alignment horizontal="left" vertical="center"/>
      <protection locked="0"/>
    </xf>
    <xf numFmtId="9" fontId="35" fillId="19" borderId="56" xfId="7" applyFont="1" applyFill="1" applyBorder="1" applyAlignment="1" applyProtection="1">
      <alignment horizontal="right" vertical="center"/>
    </xf>
    <xf numFmtId="0" fontId="0" fillId="0" borderId="71" xfId="0" applyBorder="1"/>
    <xf numFmtId="14" fontId="0" fillId="0" borderId="0" xfId="0" applyNumberFormat="1"/>
    <xf numFmtId="167" fontId="16" fillId="0" borderId="100" xfId="0" applyNumberFormat="1" applyFont="1" applyBorder="1" applyAlignment="1" applyProtection="1">
      <alignment horizontal="right" vertical="center" wrapText="1" readingOrder="1"/>
      <protection locked="0"/>
    </xf>
    <xf numFmtId="0" fontId="18" fillId="0" borderId="54" xfId="0" applyFont="1" applyBorder="1" applyAlignment="1" applyProtection="1">
      <alignment vertical="center" wrapText="1" readingOrder="1"/>
      <protection locked="0"/>
    </xf>
    <xf numFmtId="0" fontId="0" fillId="12" borderId="0" xfId="0" applyFill="1" applyAlignment="1">
      <alignment wrapText="1"/>
    </xf>
    <xf numFmtId="0" fontId="0" fillId="12" borderId="0" xfId="0" applyFill="1"/>
    <xf numFmtId="0" fontId="18" fillId="0" borderId="41" xfId="0" applyFont="1" applyBorder="1" applyAlignment="1" applyProtection="1">
      <alignment horizontal="left" vertical="center" wrapText="1" readingOrder="1"/>
      <protection locked="0"/>
    </xf>
    <xf numFmtId="0" fontId="18" fillId="0" borderId="41" xfId="0" applyFont="1" applyBorder="1" applyAlignment="1" applyProtection="1">
      <alignment vertical="center" wrapText="1" readingOrder="1"/>
      <protection locked="0"/>
    </xf>
    <xf numFmtId="0" fontId="18" fillId="0" borderId="54" xfId="0" applyFont="1" applyBorder="1" applyAlignment="1" applyProtection="1">
      <alignment vertical="center" readingOrder="1"/>
      <protection locked="0"/>
    </xf>
    <xf numFmtId="0" fontId="0" fillId="0" borderId="45" xfId="0" applyBorder="1" applyAlignment="1">
      <alignment vertical="center" wrapText="1"/>
    </xf>
    <xf numFmtId="0" fontId="12" fillId="0" borderId="71" xfId="0" applyFont="1" applyBorder="1" applyAlignment="1">
      <alignment horizontal="left" vertical="center" wrapText="1"/>
    </xf>
    <xf numFmtId="17" fontId="16" fillId="0" borderId="71" xfId="0" applyNumberFormat="1" applyFont="1" applyFill="1" applyBorder="1" applyAlignment="1" applyProtection="1">
      <alignment horizontal="center" vertical="center" wrapText="1" readingOrder="1"/>
      <protection locked="0"/>
    </xf>
    <xf numFmtId="170" fontId="16" fillId="0" borderId="89" xfId="2" applyNumberFormat="1" applyFont="1" applyFill="1" applyBorder="1" applyAlignment="1" applyProtection="1">
      <alignment horizontal="left" vertical="center" wrapText="1" readingOrder="1"/>
    </xf>
    <xf numFmtId="0" fontId="16" fillId="0" borderId="110" xfId="0" applyFont="1" applyBorder="1" applyAlignment="1" applyProtection="1">
      <alignment vertical="center" wrapText="1" readingOrder="1"/>
      <protection locked="0"/>
    </xf>
    <xf numFmtId="170" fontId="16" fillId="0" borderId="110" xfId="4" applyNumberFormat="1" applyFont="1" applyBorder="1" applyAlignment="1" applyProtection="1">
      <alignment horizontal="left" vertical="center" wrapText="1" readingOrder="1"/>
      <protection locked="0"/>
    </xf>
    <xf numFmtId="0" fontId="0" fillId="0" borderId="110" xfId="0" applyBorder="1" applyAlignment="1" applyProtection="1">
      <alignment vertical="center"/>
    </xf>
    <xf numFmtId="168" fontId="8" fillId="14" borderId="110" xfId="4" applyNumberFormat="1" applyFont="1" applyFill="1" applyBorder="1" applyAlignment="1" applyProtection="1">
      <alignment horizontal="center" vertical="center" wrapText="1" readingOrder="1"/>
    </xf>
    <xf numFmtId="0" fontId="0" fillId="0" borderId="110" xfId="0" applyBorder="1" applyAlignment="1" applyProtection="1">
      <alignment vertical="center" wrapText="1"/>
    </xf>
    <xf numFmtId="10" fontId="0" fillId="0" borderId="110" xfId="7" applyNumberFormat="1" applyFont="1" applyBorder="1" applyAlignment="1" applyProtection="1">
      <alignment horizontal="center" vertical="center"/>
    </xf>
    <xf numFmtId="9" fontId="40" fillId="0" borderId="110" xfId="7" applyFont="1" applyFill="1" applyBorder="1" applyAlignment="1" applyProtection="1">
      <alignment horizontal="center" vertical="center"/>
    </xf>
    <xf numFmtId="9" fontId="35" fillId="19" borderId="2" xfId="7" applyFont="1" applyFill="1" applyBorder="1" applyAlignment="1" applyProtection="1">
      <alignment horizontal="right" vertical="center"/>
    </xf>
    <xf numFmtId="0" fontId="0" fillId="0" borderId="0" xfId="0" applyAlignment="1" applyProtection="1">
      <alignment wrapText="1" readingOrder="1"/>
      <protection locked="0"/>
    </xf>
    <xf numFmtId="0" fontId="31" fillId="0" borderId="0" xfId="0" applyFont="1" applyAlignment="1" applyProtection="1">
      <alignment vertical="center" wrapText="1" readingOrder="1"/>
      <protection locked="0"/>
    </xf>
    <xf numFmtId="0" fontId="0" fillId="0" borderId="0" xfId="0" applyAlignment="1" applyProtection="1">
      <alignment vertical="center" wrapText="1" readingOrder="1"/>
      <protection locked="0"/>
    </xf>
    <xf numFmtId="9" fontId="35" fillId="19" borderId="90" xfId="7" applyFont="1" applyFill="1" applyBorder="1" applyAlignment="1" applyProtection="1">
      <alignment horizontal="right" vertical="center"/>
    </xf>
    <xf numFmtId="9" fontId="35" fillId="19" borderId="86" xfId="7" applyFont="1" applyFill="1" applyBorder="1" applyAlignment="1" applyProtection="1">
      <alignment horizontal="right" vertical="center"/>
    </xf>
    <xf numFmtId="0" fontId="32" fillId="0" borderId="225" xfId="0" applyFont="1" applyBorder="1" applyAlignment="1" applyProtection="1">
      <alignment vertical="center" wrapText="1"/>
      <protection locked="0"/>
    </xf>
    <xf numFmtId="0" fontId="32" fillId="0" borderId="225" xfId="0" applyFont="1" applyBorder="1" applyAlignment="1" applyProtection="1">
      <alignment vertical="center" wrapText="1" readingOrder="1"/>
      <protection locked="0"/>
    </xf>
    <xf numFmtId="9" fontId="33" fillId="18" borderId="255" xfId="7" applyFont="1" applyFill="1" applyBorder="1" applyAlignment="1" applyProtection="1">
      <alignment horizontal="center" vertical="center"/>
      <protection locked="0"/>
    </xf>
    <xf numFmtId="0" fontId="56" fillId="18" borderId="48" xfId="0" applyFont="1" applyFill="1" applyBorder="1" applyAlignment="1" applyProtection="1">
      <alignment horizontal="center" vertical="center" wrapText="1" readingOrder="1"/>
      <protection locked="0"/>
    </xf>
    <xf numFmtId="0" fontId="56" fillId="18" borderId="242" xfId="0" applyFont="1" applyFill="1" applyBorder="1" applyAlignment="1" applyProtection="1">
      <alignment horizontal="center" vertical="center" wrapText="1" readingOrder="1"/>
      <protection locked="0"/>
    </xf>
    <xf numFmtId="0" fontId="56" fillId="18" borderId="243" xfId="0" applyFont="1" applyFill="1" applyBorder="1" applyAlignment="1" applyProtection="1">
      <alignment horizontal="center" vertical="center" wrapText="1" readingOrder="1"/>
      <protection locked="0"/>
    </xf>
    <xf numFmtId="0" fontId="8" fillId="0" borderId="46" xfId="0" applyFont="1" applyBorder="1" applyAlignment="1" applyProtection="1">
      <alignment horizontal="center" vertical="center" wrapText="1" readingOrder="1"/>
      <protection locked="0"/>
    </xf>
    <xf numFmtId="0" fontId="8" fillId="0" borderId="45" xfId="0" applyFont="1" applyBorder="1" applyAlignment="1" applyProtection="1">
      <alignment horizontal="left" vertical="center" wrapText="1" readingOrder="1"/>
      <protection locked="0"/>
    </xf>
    <xf numFmtId="0" fontId="18" fillId="0" borderId="41" xfId="0" applyFont="1" applyBorder="1" applyAlignment="1" applyProtection="1">
      <alignment horizontal="left" vertical="center" wrapText="1" readingOrder="1"/>
      <protection locked="0"/>
    </xf>
    <xf numFmtId="0" fontId="18" fillId="0" borderId="84" xfId="0" applyFont="1" applyBorder="1" applyAlignment="1" applyProtection="1">
      <alignment horizontal="left" vertical="center" wrapText="1" readingOrder="1"/>
      <protection locked="0"/>
    </xf>
    <xf numFmtId="0" fontId="18" fillId="0" borderId="44" xfId="0" applyFont="1" applyBorder="1" applyAlignment="1" applyProtection="1">
      <alignment horizontal="left" vertical="center" wrapText="1" readingOrder="1"/>
      <protection locked="0"/>
    </xf>
    <xf numFmtId="0" fontId="29" fillId="0" borderId="44" xfId="0" applyFont="1" applyBorder="1" applyAlignment="1" applyProtection="1">
      <alignment vertical="center" wrapText="1" readingOrder="1"/>
      <protection locked="0"/>
    </xf>
    <xf numFmtId="0" fontId="26" fillId="0" borderId="44" xfId="0" applyFont="1" applyBorder="1" applyAlignment="1" applyProtection="1">
      <alignment vertical="center" wrapText="1" readingOrder="1"/>
      <protection locked="0"/>
    </xf>
    <xf numFmtId="0" fontId="26" fillId="0" borderId="84" xfId="0" applyFont="1" applyBorder="1" applyAlignment="1" applyProtection="1">
      <alignment vertical="center" wrapText="1" readingOrder="1"/>
      <protection locked="0"/>
    </xf>
    <xf numFmtId="0" fontId="0" fillId="0" borderId="46" xfId="0" applyBorder="1" applyAlignment="1" applyProtection="1">
      <alignment horizontal="center" vertical="center" wrapText="1"/>
      <protection locked="0"/>
    </xf>
    <xf numFmtId="0" fontId="31" fillId="15" borderId="3"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0" fontId="31" fillId="15" borderId="237" xfId="0" applyFont="1" applyFill="1" applyBorder="1" applyAlignment="1" applyProtection="1">
      <alignment horizontal="center" vertical="center"/>
      <protection locked="0"/>
    </xf>
    <xf numFmtId="0" fontId="31" fillId="15" borderId="157" xfId="0" applyFont="1" applyFill="1" applyBorder="1" applyAlignment="1" applyProtection="1">
      <alignment horizontal="center" vertical="center"/>
      <protection locked="0"/>
    </xf>
    <xf numFmtId="0" fontId="31" fillId="15" borderId="97" xfId="0" applyFont="1" applyFill="1" applyBorder="1" applyAlignment="1" applyProtection="1">
      <alignment horizontal="center" vertical="center"/>
      <protection locked="0"/>
    </xf>
    <xf numFmtId="167" fontId="8" fillId="0" borderId="46" xfId="0" applyNumberFormat="1" applyFont="1" applyBorder="1" applyAlignment="1" applyProtection="1">
      <alignment horizontal="center" vertical="center" wrapText="1" readingOrder="1"/>
      <protection locked="0"/>
    </xf>
    <xf numFmtId="167" fontId="8" fillId="0" borderId="85" xfId="0" applyNumberFormat="1" applyFont="1" applyBorder="1" applyAlignment="1" applyProtection="1">
      <alignment horizontal="center" vertical="center" wrapText="1" readingOrder="1"/>
      <protection locked="0"/>
    </xf>
    <xf numFmtId="0" fontId="26" fillId="0" borderId="41" xfId="0" applyFont="1" applyBorder="1" applyAlignment="1" applyProtection="1">
      <alignment horizontal="left" vertical="center" wrapText="1" readingOrder="1"/>
      <protection locked="0"/>
    </xf>
    <xf numFmtId="0" fontId="26" fillId="0" borderId="44" xfId="0" applyFont="1" applyBorder="1" applyAlignment="1" applyProtection="1">
      <alignment horizontal="left" vertical="center" wrapText="1" readingOrder="1"/>
      <protection locked="0"/>
    </xf>
    <xf numFmtId="167" fontId="8" fillId="0" borderId="45" xfId="0" applyNumberFormat="1" applyFont="1" applyBorder="1" applyAlignment="1" applyProtection="1">
      <alignment horizontal="right" vertical="center" wrapText="1" readingOrder="1"/>
      <protection locked="0"/>
    </xf>
    <xf numFmtId="167" fontId="8" fillId="0" borderId="71" xfId="0" applyNumberFormat="1" applyFont="1" applyBorder="1" applyAlignment="1" applyProtection="1">
      <alignment horizontal="right" vertical="center" wrapText="1" readingOrder="1"/>
      <protection locked="0"/>
    </xf>
    <xf numFmtId="0" fontId="8" fillId="0" borderId="88" xfId="0" applyFont="1" applyBorder="1" applyAlignment="1" applyProtection="1">
      <alignment horizontal="center" vertical="center" wrapText="1" readingOrder="1"/>
      <protection locked="0"/>
    </xf>
    <xf numFmtId="0" fontId="8" fillId="0" borderId="98" xfId="0" applyFont="1" applyBorder="1" applyAlignment="1" applyProtection="1">
      <alignment horizontal="center" vertical="center" wrapText="1" readingOrder="1"/>
      <protection locked="0"/>
    </xf>
    <xf numFmtId="0" fontId="33" fillId="18" borderId="258" xfId="0" applyFont="1" applyFill="1" applyBorder="1" applyAlignment="1" applyProtection="1">
      <alignment horizontal="center" vertical="center" wrapText="1"/>
    </xf>
    <xf numFmtId="0" fontId="33" fillId="18" borderId="157" xfId="0" applyFont="1" applyFill="1" applyBorder="1" applyAlignment="1" applyProtection="1">
      <alignment horizontal="center" vertical="center" wrapText="1"/>
    </xf>
    <xf numFmtId="0" fontId="33" fillId="18" borderId="262" xfId="0" applyFont="1" applyFill="1" applyBorder="1" applyAlignment="1" applyProtection="1">
      <alignment horizontal="center" vertical="center" wrapText="1"/>
    </xf>
    <xf numFmtId="0" fontId="33" fillId="18" borderId="4" xfId="0" applyFont="1" applyFill="1" applyBorder="1" applyAlignment="1" applyProtection="1">
      <alignment horizontal="center" vertical="center" wrapText="1"/>
    </xf>
    <xf numFmtId="0" fontId="33" fillId="18" borderId="259" xfId="0" applyFont="1" applyFill="1" applyBorder="1" applyAlignment="1" applyProtection="1">
      <alignment horizontal="center" vertical="center" wrapText="1"/>
    </xf>
    <xf numFmtId="0" fontId="33" fillId="18" borderId="263" xfId="0" applyFont="1" applyFill="1" applyBorder="1" applyAlignment="1" applyProtection="1">
      <alignment horizontal="center" vertical="center" wrapText="1"/>
    </xf>
    <xf numFmtId="0" fontId="33" fillId="18" borderId="260" xfId="0" applyFont="1" applyFill="1" applyBorder="1" applyAlignment="1" applyProtection="1">
      <alignment horizontal="center" vertical="center" wrapText="1"/>
    </xf>
    <xf numFmtId="0" fontId="50" fillId="21" borderId="3" xfId="0" applyFont="1" applyFill="1" applyBorder="1" applyAlignment="1">
      <alignment horizontal="center" vertical="center" wrapText="1"/>
    </xf>
    <xf numFmtId="0" fontId="50" fillId="21" borderId="4" xfId="0" applyFont="1" applyFill="1" applyBorder="1" applyAlignment="1">
      <alignment horizontal="center" vertical="center" wrapText="1"/>
    </xf>
    <xf numFmtId="0" fontId="50" fillId="21" borderId="237" xfId="0" applyFont="1" applyFill="1" applyBorder="1" applyAlignment="1">
      <alignment horizontal="center" vertical="center" wrapText="1"/>
    </xf>
    <xf numFmtId="0" fontId="33" fillId="0" borderId="3" xfId="0" applyFont="1" applyFill="1" applyBorder="1" applyAlignment="1" applyProtection="1">
      <alignment horizontal="center" vertical="center" wrapText="1"/>
      <protection locked="0"/>
    </xf>
    <xf numFmtId="0" fontId="33" fillId="0" borderId="4" xfId="0" applyFont="1" applyFill="1" applyBorder="1" applyAlignment="1" applyProtection="1">
      <alignment horizontal="center" vertical="center" wrapText="1"/>
      <protection locked="0"/>
    </xf>
    <xf numFmtId="0" fontId="8" fillId="0" borderId="45" xfId="0" applyFont="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center" vertical="center" wrapText="1" readingOrder="1"/>
      <protection locked="0"/>
    </xf>
    <xf numFmtId="168" fontId="8" fillId="0" borderId="45" xfId="1" applyNumberFormat="1" applyFont="1" applyBorder="1" applyAlignment="1" applyProtection="1">
      <alignment horizontal="center" vertical="center" wrapText="1" readingOrder="1"/>
      <protection locked="0"/>
    </xf>
    <xf numFmtId="0" fontId="8" fillId="0" borderId="45" xfId="0" applyFont="1" applyBorder="1" applyAlignment="1" applyProtection="1">
      <alignment vertical="center" wrapText="1" readingOrder="1"/>
      <protection locked="0"/>
    </xf>
    <xf numFmtId="0" fontId="8" fillId="0" borderId="71" xfId="0" applyFont="1" applyBorder="1" applyAlignment="1" applyProtection="1">
      <alignment vertical="center" wrapText="1" readingOrder="1"/>
      <protection locked="0"/>
    </xf>
    <xf numFmtId="0" fontId="8" fillId="0" borderId="71" xfId="0" applyFont="1" applyBorder="1" applyAlignment="1" applyProtection="1">
      <alignment horizontal="left" vertical="center" wrapText="1" readingOrder="1"/>
      <protection locked="0"/>
    </xf>
    <xf numFmtId="0" fontId="8" fillId="0" borderId="71" xfId="0" applyFont="1" applyBorder="1" applyAlignment="1" applyProtection="1">
      <alignment horizontal="center" vertical="center" wrapText="1" readingOrder="1"/>
      <protection locked="0"/>
    </xf>
    <xf numFmtId="0" fontId="24" fillId="0" borderId="86" xfId="0" applyFont="1" applyBorder="1" applyAlignment="1" applyProtection="1">
      <alignment horizontal="center" vertical="center"/>
      <protection locked="0"/>
    </xf>
    <xf numFmtId="0" fontId="24" fillId="0" borderId="233" xfId="0" applyFont="1" applyBorder="1" applyAlignment="1" applyProtection="1">
      <alignment horizontal="center" vertical="center"/>
      <protection locked="0"/>
    </xf>
    <xf numFmtId="0" fontId="24" fillId="0" borderId="238" xfId="0" applyFont="1" applyBorder="1" applyAlignment="1" applyProtection="1">
      <alignment horizontal="center" vertical="center"/>
      <protection locked="0"/>
    </xf>
    <xf numFmtId="0" fontId="26" fillId="0" borderId="41" xfId="0" applyFont="1" applyBorder="1" applyAlignment="1" applyProtection="1">
      <alignment vertical="center" wrapText="1" readingOrder="1"/>
      <protection locked="0"/>
    </xf>
    <xf numFmtId="0" fontId="24" fillId="0" borderId="87" xfId="0" applyFont="1" applyBorder="1" applyAlignment="1" applyProtection="1">
      <alignment horizontal="center" vertical="center"/>
      <protection locked="0"/>
    </xf>
    <xf numFmtId="0" fontId="24" fillId="0" borderId="143" xfId="0" applyFont="1" applyBorder="1" applyAlignment="1" applyProtection="1">
      <alignment horizontal="center" vertical="center"/>
      <protection locked="0"/>
    </xf>
    <xf numFmtId="0" fontId="24" fillId="0" borderId="144" xfId="0" applyFont="1" applyBorder="1" applyAlignment="1" applyProtection="1">
      <alignment horizontal="center" vertical="center"/>
      <protection locked="0"/>
    </xf>
    <xf numFmtId="0" fontId="16" fillId="0" borderId="43" xfId="0" applyFont="1" applyBorder="1" applyAlignment="1" applyProtection="1">
      <alignment horizontal="left" vertical="center" wrapText="1" readingOrder="1"/>
      <protection locked="0"/>
    </xf>
    <xf numFmtId="0" fontId="16" fillId="0" borderId="49" xfId="0" applyFont="1" applyBorder="1" applyAlignment="1" applyProtection="1">
      <alignment horizontal="left" vertical="center" wrapText="1" readingOrder="1"/>
      <protection locked="0"/>
    </xf>
    <xf numFmtId="168" fontId="8" fillId="0" borderId="76" xfId="1" applyNumberFormat="1" applyFont="1" applyBorder="1" applyAlignment="1" applyProtection="1">
      <alignment horizontal="center" vertical="center" wrapText="1" readingOrder="1"/>
    </xf>
    <xf numFmtId="0" fontId="24" fillId="0" borderId="86" xfId="0" applyFont="1" applyBorder="1" applyAlignment="1" applyProtection="1">
      <alignment horizontal="center" vertical="center" wrapText="1"/>
      <protection locked="0"/>
    </xf>
    <xf numFmtId="0" fontId="24" fillId="0" borderId="233" xfId="0" applyFont="1" applyBorder="1" applyAlignment="1" applyProtection="1">
      <alignment horizontal="center" vertical="center" wrapText="1"/>
      <protection locked="0"/>
    </xf>
    <xf numFmtId="0" fontId="24" fillId="0" borderId="238" xfId="0" applyFont="1" applyBorder="1" applyAlignment="1" applyProtection="1">
      <alignment horizontal="center" vertical="center" wrapText="1"/>
      <protection locked="0"/>
    </xf>
    <xf numFmtId="0" fontId="26" fillId="0" borderId="44" xfId="0" applyFont="1" applyFill="1" applyBorder="1" applyAlignment="1" applyProtection="1">
      <alignment horizontal="left" vertical="center" wrapText="1" readingOrder="1"/>
      <protection locked="0"/>
    </xf>
    <xf numFmtId="0" fontId="26" fillId="0" borderId="84" xfId="0" applyFont="1" applyFill="1" applyBorder="1" applyAlignment="1" applyProtection="1">
      <alignment horizontal="left" vertical="center" wrapText="1" readingOrder="1"/>
      <protection locked="0"/>
    </xf>
    <xf numFmtId="0" fontId="8" fillId="0" borderId="45" xfId="0" applyFont="1" applyFill="1" applyBorder="1" applyAlignment="1" applyProtection="1">
      <alignment horizontal="center" vertical="center" wrapText="1" readingOrder="1"/>
      <protection locked="0"/>
    </xf>
    <xf numFmtId="0" fontId="8" fillId="0" borderId="43" xfId="0" applyFont="1" applyBorder="1" applyAlignment="1" applyProtection="1">
      <alignment horizontal="center" vertical="center" wrapText="1" readingOrder="1"/>
      <protection locked="0"/>
    </xf>
    <xf numFmtId="167" fontId="8" fillId="0" borderId="45" xfId="0" applyNumberFormat="1" applyFont="1" applyBorder="1" applyAlignment="1" applyProtection="1">
      <alignment horizontal="left" vertical="center" wrapText="1" readingOrder="1"/>
      <protection locked="0"/>
    </xf>
    <xf numFmtId="0" fontId="8" fillId="0" borderId="46" xfId="0" applyFont="1" applyBorder="1" applyAlignment="1" applyProtection="1">
      <alignment horizontal="left" vertical="center" wrapText="1" readingOrder="1"/>
      <protection locked="0"/>
    </xf>
    <xf numFmtId="0" fontId="0" fillId="0" borderId="45" xfId="0" applyBorder="1" applyAlignment="1" applyProtection="1">
      <alignment horizontal="left" vertical="center" wrapText="1"/>
      <protection locked="0"/>
    </xf>
    <xf numFmtId="168" fontId="8" fillId="0" borderId="76" xfId="1" applyNumberFormat="1" applyFont="1" applyBorder="1" applyAlignment="1" applyProtection="1">
      <alignment horizontal="center" vertical="center" wrapText="1" readingOrder="1"/>
      <protection locked="0"/>
    </xf>
    <xf numFmtId="168" fontId="8" fillId="0" borderId="71" xfId="1" applyNumberFormat="1" applyFont="1" applyBorder="1" applyAlignment="1" applyProtection="1">
      <alignment horizontal="center" vertical="center" wrapText="1" readingOrder="1"/>
      <protection locked="0"/>
    </xf>
    <xf numFmtId="168" fontId="8" fillId="0" borderId="89" xfId="1" applyNumberFormat="1" applyFont="1" applyBorder="1" applyAlignment="1" applyProtection="1">
      <alignment horizontal="center" vertical="center" wrapText="1" readingOrder="1"/>
    </xf>
    <xf numFmtId="0" fontId="8" fillId="0" borderId="98" xfId="0" applyFont="1" applyBorder="1" applyAlignment="1" applyProtection="1">
      <alignment horizontal="left" vertical="center" wrapText="1" readingOrder="1"/>
      <protection locked="0"/>
    </xf>
    <xf numFmtId="0" fontId="26" fillId="0" borderId="84" xfId="0" applyFont="1" applyBorder="1" applyAlignment="1" applyProtection="1">
      <alignment horizontal="left" vertical="center" wrapText="1" readingOrder="1"/>
      <protection locked="0"/>
    </xf>
    <xf numFmtId="0" fontId="8" fillId="0" borderId="199" xfId="0" applyFont="1" applyBorder="1" applyAlignment="1" applyProtection="1">
      <alignment horizontal="left" vertical="center" wrapText="1" readingOrder="1"/>
      <protection locked="0"/>
    </xf>
    <xf numFmtId="0" fontId="8" fillId="0" borderId="76" xfId="0" applyFont="1" applyBorder="1" applyAlignment="1" applyProtection="1">
      <alignment horizontal="center" vertical="center" wrapText="1" readingOrder="1"/>
      <protection locked="0"/>
    </xf>
    <xf numFmtId="0" fontId="24" fillId="0" borderId="87" xfId="0" applyFont="1" applyBorder="1" applyAlignment="1" applyProtection="1">
      <alignment horizontal="center" vertical="center" wrapText="1"/>
      <protection locked="0"/>
    </xf>
    <xf numFmtId="0" fontId="24" fillId="0" borderId="143" xfId="0" applyFont="1" applyBorder="1" applyAlignment="1" applyProtection="1">
      <alignment horizontal="center" vertical="center" wrapText="1"/>
      <protection locked="0"/>
    </xf>
    <xf numFmtId="0" fontId="27" fillId="0" borderId="91"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43" xfId="0" applyFont="1" applyBorder="1" applyAlignment="1" applyProtection="1">
      <alignment horizontal="center" vertical="center"/>
      <protection locked="0"/>
    </xf>
    <xf numFmtId="0" fontId="18" fillId="0" borderId="41" xfId="0" applyFont="1" applyFill="1" applyBorder="1" applyAlignment="1" applyProtection="1">
      <alignment horizontal="left" vertical="center" wrapText="1" readingOrder="1"/>
      <protection locked="0"/>
    </xf>
    <xf numFmtId="0" fontId="18" fillId="0" borderId="44" xfId="0" applyFont="1" applyFill="1" applyBorder="1" applyAlignment="1" applyProtection="1">
      <alignment horizontal="left" vertical="center" wrapText="1" readingOrder="1"/>
      <protection locked="0"/>
    </xf>
    <xf numFmtId="0" fontId="18" fillId="0" borderId="47" xfId="0" applyFont="1" applyBorder="1" applyAlignment="1" applyProtection="1">
      <alignment horizontal="left" vertical="center" wrapText="1" readingOrder="1"/>
      <protection locked="0"/>
    </xf>
    <xf numFmtId="0" fontId="24" fillId="0" borderId="148" xfId="0" applyFont="1" applyBorder="1" applyAlignment="1" applyProtection="1">
      <alignment horizontal="center" vertical="center"/>
      <protection locked="0"/>
    </xf>
    <xf numFmtId="0" fontId="28" fillId="0" borderId="87" xfId="0" applyFont="1" applyBorder="1" applyAlignment="1" applyProtection="1">
      <alignment horizontal="center" vertical="center" wrapText="1"/>
      <protection locked="0"/>
    </xf>
    <xf numFmtId="0" fontId="28" fillId="0" borderId="143" xfId="0" applyFont="1" applyBorder="1" applyAlignment="1" applyProtection="1">
      <alignment horizontal="center" vertical="center" wrapText="1"/>
      <protection locked="0"/>
    </xf>
    <xf numFmtId="0" fontId="14" fillId="0" borderId="84" xfId="0" applyFont="1" applyFill="1" applyBorder="1" applyAlignment="1" applyProtection="1">
      <alignment horizontal="left" vertical="center" wrapText="1" readingOrder="1"/>
      <protection locked="0"/>
    </xf>
    <xf numFmtId="0" fontId="14" fillId="0" borderId="208" xfId="0" applyFont="1" applyFill="1" applyBorder="1" applyAlignment="1" applyProtection="1">
      <alignment horizontal="left" vertical="center" wrapText="1" readingOrder="1"/>
      <protection locked="0"/>
    </xf>
    <xf numFmtId="0" fontId="18" fillId="0" borderId="54" xfId="0" applyFont="1" applyBorder="1" applyAlignment="1" applyProtection="1">
      <alignment horizontal="left" vertical="center" wrapText="1" readingOrder="1"/>
      <protection locked="0"/>
    </xf>
    <xf numFmtId="0" fontId="18" fillId="0" borderId="94" xfId="0" applyFont="1" applyBorder="1" applyAlignment="1" applyProtection="1">
      <alignment horizontal="left" vertical="center" wrapText="1" readingOrder="1"/>
      <protection locked="0"/>
    </xf>
    <xf numFmtId="0" fontId="18" fillId="0" borderId="206" xfId="0" applyFont="1" applyBorder="1" applyAlignment="1" applyProtection="1">
      <alignment horizontal="left" vertical="center" wrapText="1" readingOrder="1"/>
      <protection locked="0"/>
    </xf>
    <xf numFmtId="0" fontId="24" fillId="0" borderId="44" xfId="0" applyFont="1" applyBorder="1" applyAlignment="1" applyProtection="1">
      <alignment vertical="center" wrapText="1"/>
      <protection locked="0"/>
    </xf>
    <xf numFmtId="0" fontId="24" fillId="0" borderId="47" xfId="0" applyFont="1" applyBorder="1" applyAlignment="1" applyProtection="1">
      <alignment vertical="center" wrapText="1"/>
      <protection locked="0"/>
    </xf>
    <xf numFmtId="0" fontId="26" fillId="0" borderId="47" xfId="0" applyFont="1" applyBorder="1" applyAlignment="1" applyProtection="1">
      <alignment horizontal="left" vertical="center" wrapText="1" readingOrder="1"/>
      <protection locked="0"/>
    </xf>
    <xf numFmtId="0" fontId="8" fillId="0" borderId="45" xfId="0" applyFont="1" applyFill="1" applyBorder="1" applyAlignment="1" applyProtection="1">
      <alignment horizontal="left" vertical="center" wrapText="1" readingOrder="1"/>
      <protection locked="0"/>
    </xf>
    <xf numFmtId="0" fontId="24" fillId="0" borderId="234" xfId="0" applyFont="1" applyBorder="1" applyAlignment="1" applyProtection="1">
      <alignment horizontal="center" vertical="center"/>
      <protection locked="0"/>
    </xf>
    <xf numFmtId="0" fontId="24" fillId="0" borderId="41" xfId="0" applyFont="1" applyBorder="1" applyAlignment="1" applyProtection="1">
      <alignment vertical="center" wrapText="1"/>
      <protection locked="0"/>
    </xf>
    <xf numFmtId="0" fontId="18" fillId="0" borderId="54" xfId="0" applyFont="1" applyBorder="1" applyAlignment="1" applyProtection="1">
      <alignment horizontal="center" vertical="center" wrapText="1" readingOrder="1"/>
      <protection locked="0"/>
    </xf>
    <xf numFmtId="0" fontId="18" fillId="0" borderId="208" xfId="0" applyFont="1" applyBorder="1" applyAlignment="1" applyProtection="1">
      <alignment horizontal="center" vertical="center" wrapText="1" readingOrder="1"/>
      <protection locked="0"/>
    </xf>
    <xf numFmtId="0" fontId="20" fillId="0" borderId="54" xfId="5" applyNumberFormat="1" applyFont="1" applyFill="1" applyBorder="1" applyAlignment="1" applyProtection="1">
      <alignment horizontal="center" vertical="center" wrapText="1"/>
    </xf>
    <xf numFmtId="0" fontId="20" fillId="0" borderId="208" xfId="5" applyNumberFormat="1" applyFont="1" applyFill="1" applyBorder="1" applyAlignment="1" applyProtection="1">
      <alignment horizontal="center" vertical="center" wrapText="1"/>
    </xf>
    <xf numFmtId="0" fontId="20" fillId="0" borderId="94" xfId="5" applyNumberFormat="1" applyFont="1" applyFill="1" applyBorder="1" applyAlignment="1" applyProtection="1">
      <alignment horizontal="center" vertical="center" wrapText="1"/>
    </xf>
    <xf numFmtId="0" fontId="16" fillId="0" borderId="46" xfId="0" applyFont="1" applyBorder="1" applyAlignment="1" applyProtection="1">
      <alignment horizontal="left" vertical="center" wrapText="1" readingOrder="1"/>
      <protection locked="0"/>
    </xf>
    <xf numFmtId="0" fontId="16" fillId="0" borderId="45" xfId="0" applyFont="1" applyBorder="1" applyAlignment="1" applyProtection="1">
      <alignment horizontal="left" vertical="center" wrapText="1" readingOrder="1"/>
      <protection locked="0"/>
    </xf>
    <xf numFmtId="0" fontId="12" fillId="0" borderId="43" xfId="0" applyFont="1" applyBorder="1" applyAlignment="1">
      <alignment horizontal="left" vertical="center" wrapText="1"/>
    </xf>
    <xf numFmtId="0" fontId="12" fillId="0" borderId="207" xfId="0" applyFont="1" applyBorder="1" applyAlignment="1">
      <alignment horizontal="left" vertical="center" wrapText="1"/>
    </xf>
    <xf numFmtId="0" fontId="12" fillId="0" borderId="46" xfId="0" applyFont="1" applyBorder="1" applyAlignment="1">
      <alignment horizontal="left" vertical="center" wrapText="1"/>
    </xf>
    <xf numFmtId="0" fontId="19" fillId="0" borderId="45" xfId="5" applyNumberFormat="1" applyFont="1" applyFill="1" applyBorder="1" applyAlignment="1" applyProtection="1">
      <alignment horizontal="left" vertical="center" wrapText="1"/>
    </xf>
    <xf numFmtId="0" fontId="19" fillId="0" borderId="71" xfId="5" applyNumberFormat="1" applyFont="1" applyFill="1" applyBorder="1" applyAlignment="1" applyProtection="1">
      <alignment horizontal="left" vertical="center" wrapText="1"/>
    </xf>
    <xf numFmtId="0" fontId="19" fillId="0" borderId="189" xfId="5" applyNumberFormat="1" applyFont="1" applyFill="1" applyBorder="1" applyAlignment="1" applyProtection="1">
      <alignment horizontal="left" vertical="center" wrapText="1"/>
    </xf>
    <xf numFmtId="0" fontId="19" fillId="0" borderId="100" xfId="5" applyNumberFormat="1" applyFont="1" applyFill="1" applyBorder="1" applyAlignment="1" applyProtection="1">
      <alignment horizontal="left" vertical="center" wrapText="1"/>
    </xf>
    <xf numFmtId="0" fontId="28" fillId="0" borderId="148" xfId="0" applyFont="1" applyBorder="1" applyAlignment="1" applyProtection="1">
      <alignment horizontal="center" vertical="center" wrapText="1"/>
      <protection locked="0"/>
    </xf>
    <xf numFmtId="0" fontId="28" fillId="0" borderId="144" xfId="0" applyFont="1" applyBorder="1" applyAlignment="1" applyProtection="1">
      <alignment horizontal="center" vertical="center" wrapText="1"/>
      <protection locked="0"/>
    </xf>
    <xf numFmtId="0" fontId="2" fillId="0" borderId="87" xfId="0" applyFont="1" applyBorder="1" applyAlignment="1" applyProtection="1">
      <alignment horizontal="center" vertical="center"/>
      <protection locked="0"/>
    </xf>
    <xf numFmtId="0" fontId="2" fillId="0" borderId="266" xfId="0" applyFont="1" applyBorder="1" applyAlignment="1" applyProtection="1">
      <alignment horizontal="center" vertical="center"/>
      <protection locked="0"/>
    </xf>
    <xf numFmtId="0" fontId="2" fillId="0" borderId="143" xfId="0" applyFont="1" applyBorder="1" applyAlignment="1" applyProtection="1">
      <alignment horizontal="center" vertical="center"/>
      <protection locked="0"/>
    </xf>
    <xf numFmtId="0" fontId="18" fillId="0" borderId="41" xfId="0" applyFont="1" applyBorder="1" applyAlignment="1" applyProtection="1">
      <alignment horizontal="center" vertical="center" wrapText="1" readingOrder="1"/>
      <protection locked="0"/>
    </xf>
    <xf numFmtId="0" fontId="18" fillId="0" borderId="206" xfId="0" applyFont="1" applyBorder="1" applyAlignment="1" applyProtection="1">
      <alignment horizontal="center" vertical="center" wrapText="1" readingOrder="1"/>
      <protection locked="0"/>
    </xf>
    <xf numFmtId="0" fontId="18" fillId="0" borderId="44" xfId="0" applyFont="1" applyBorder="1" applyAlignment="1" applyProtection="1">
      <alignment horizontal="center" vertical="center" wrapText="1" readingOrder="1"/>
      <protection locked="0"/>
    </xf>
    <xf numFmtId="0" fontId="18" fillId="0" borderId="47" xfId="0" applyFont="1" applyBorder="1" applyAlignment="1" applyProtection="1">
      <alignment horizontal="center" vertical="center" wrapText="1" readingOrder="1"/>
      <protection locked="0"/>
    </xf>
    <xf numFmtId="0" fontId="19" fillId="0" borderId="48" xfId="5" applyNumberFormat="1" applyFont="1" applyFill="1" applyBorder="1" applyAlignment="1" applyProtection="1">
      <alignment horizontal="left" vertical="center" wrapText="1"/>
    </xf>
    <xf numFmtId="167" fontId="16" fillId="0" borderId="45" xfId="0" applyNumberFormat="1" applyFont="1" applyBorder="1" applyAlignment="1" applyProtection="1">
      <alignment horizontal="right" vertical="center" wrapText="1" readingOrder="1"/>
      <protection locked="0"/>
    </xf>
    <xf numFmtId="167" fontId="16" fillId="0" borderId="48" xfId="0" applyNumberFormat="1" applyFont="1" applyBorder="1" applyAlignment="1" applyProtection="1">
      <alignment horizontal="right" vertical="center" wrapText="1" readingOrder="1"/>
      <protection locked="0"/>
    </xf>
    <xf numFmtId="0" fontId="12" fillId="0" borderId="56"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96" xfId="0" applyFont="1" applyBorder="1" applyAlignment="1">
      <alignment horizontal="center" vertical="center" wrapText="1"/>
    </xf>
    <xf numFmtId="167" fontId="8" fillId="0" borderId="45" xfId="0" applyNumberFormat="1" applyFont="1" applyFill="1" applyBorder="1" applyAlignment="1" applyProtection="1">
      <alignment horizontal="right" vertical="center" wrapText="1" readingOrder="1"/>
      <protection locked="0"/>
    </xf>
    <xf numFmtId="0" fontId="12" fillId="0" borderId="43" xfId="0" applyFont="1" applyBorder="1" applyAlignment="1">
      <alignment horizontal="center" vertical="center" wrapText="1"/>
    </xf>
    <xf numFmtId="0" fontId="12" fillId="0" borderId="207"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9" xfId="0" applyFont="1" applyBorder="1" applyAlignment="1">
      <alignment horizontal="center" vertical="center" wrapText="1"/>
    </xf>
    <xf numFmtId="168" fontId="8" fillId="0" borderId="76" xfId="1" applyNumberFormat="1" applyFont="1" applyFill="1" applyBorder="1" applyAlignment="1" applyProtection="1">
      <alignment horizontal="center" vertical="center" wrapText="1" readingOrder="1"/>
    </xf>
    <xf numFmtId="0" fontId="8" fillId="0" borderId="46" xfId="0" applyFont="1" applyFill="1" applyBorder="1" applyAlignment="1" applyProtection="1">
      <alignment horizontal="left" vertical="center" wrapText="1" readingOrder="1"/>
      <protection locked="0"/>
    </xf>
    <xf numFmtId="0" fontId="8" fillId="0" borderId="98" xfId="0" applyFont="1" applyFill="1" applyBorder="1" applyAlignment="1" applyProtection="1">
      <alignment horizontal="left" vertical="center" wrapText="1" readingOrder="1"/>
      <protection locked="0"/>
    </xf>
    <xf numFmtId="0" fontId="19" fillId="0" borderId="42" xfId="5" applyNumberFormat="1" applyFont="1" applyFill="1" applyBorder="1" applyAlignment="1" applyProtection="1">
      <alignment horizontal="left" vertical="center" wrapText="1"/>
    </xf>
    <xf numFmtId="14" fontId="12" fillId="0" borderId="42" xfId="0" applyNumberFormat="1" applyFont="1" applyBorder="1" applyAlignment="1">
      <alignment horizontal="right" vertical="center"/>
    </xf>
    <xf numFmtId="14" fontId="12" fillId="0" borderId="45" xfId="0" applyNumberFormat="1" applyFont="1" applyBorder="1" applyAlignment="1">
      <alignment horizontal="right" vertical="center"/>
    </xf>
    <xf numFmtId="14" fontId="12" fillId="0" borderId="71" xfId="0" applyNumberFormat="1" applyFont="1" applyBorder="1" applyAlignment="1">
      <alignment horizontal="right" vertical="center"/>
    </xf>
    <xf numFmtId="14" fontId="12" fillId="0" borderId="189" xfId="0" applyNumberFormat="1" applyFont="1" applyBorder="1" applyAlignment="1">
      <alignment horizontal="right" vertical="center"/>
    </xf>
    <xf numFmtId="0" fontId="21" fillId="0" borderId="45" xfId="5" applyNumberFormat="1" applyFont="1" applyFill="1" applyBorder="1" applyAlignment="1" applyProtection="1">
      <alignment horizontal="left" vertical="center" wrapText="1"/>
    </xf>
    <xf numFmtId="0" fontId="24" fillId="10" borderId="1" xfId="0" applyFont="1" applyFill="1" applyBorder="1" applyAlignment="1" applyProtection="1">
      <alignment horizontal="center" vertical="center"/>
      <protection locked="0"/>
    </xf>
    <xf numFmtId="0" fontId="24" fillId="10" borderId="110" xfId="0" applyFont="1" applyFill="1" applyBorder="1" applyAlignment="1" applyProtection="1">
      <alignment horizontal="center" vertical="center"/>
      <protection locked="0"/>
    </xf>
    <xf numFmtId="0" fontId="24" fillId="10" borderId="2" xfId="0" applyFont="1" applyFill="1" applyBorder="1" applyAlignment="1" applyProtection="1">
      <alignment horizontal="center" vertical="center"/>
      <protection locked="0"/>
    </xf>
    <xf numFmtId="0" fontId="24" fillId="0" borderId="41"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protection locked="0"/>
    </xf>
    <xf numFmtId="0" fontId="24" fillId="0" borderId="44" xfId="0" applyFont="1" applyBorder="1" applyAlignment="1" applyProtection="1">
      <alignment horizontal="left" vertical="center"/>
      <protection locked="0"/>
    </xf>
    <xf numFmtId="0" fontId="24" fillId="0" borderId="47" xfId="0" applyFont="1" applyBorder="1" applyAlignment="1" applyProtection="1">
      <alignment horizontal="left" vertical="center"/>
      <protection locked="0"/>
    </xf>
    <xf numFmtId="0" fontId="9" fillId="0" borderId="46" xfId="0" applyFont="1" applyBorder="1" applyAlignment="1">
      <alignment horizontal="center" vertical="center" wrapText="1"/>
    </xf>
    <xf numFmtId="0" fontId="10" fillId="0" borderId="44" xfId="0" applyFont="1" applyBorder="1" applyAlignment="1">
      <alignment horizontal="left" vertical="center" wrapText="1"/>
    </xf>
    <xf numFmtId="168" fontId="8" fillId="0" borderId="74" xfId="1" applyNumberFormat="1" applyFont="1" applyBorder="1" applyAlignment="1" applyProtection="1">
      <alignment horizontal="center" vertical="center" wrapText="1" readingOrder="1"/>
    </xf>
    <xf numFmtId="168" fontId="8" fillId="0" borderId="45" xfId="1" applyNumberFormat="1" applyFont="1" applyBorder="1" applyAlignment="1" applyProtection="1">
      <alignment horizontal="center" vertical="center" wrapText="1" readingOrder="1"/>
    </xf>
    <xf numFmtId="0" fontId="8" fillId="0" borderId="88" xfId="0" applyFont="1" applyBorder="1" applyAlignment="1" applyProtection="1">
      <alignment horizontal="left" vertical="center" wrapText="1" readingOrder="1"/>
      <protection locked="0"/>
    </xf>
    <xf numFmtId="0" fontId="8" fillId="0" borderId="42" xfId="0" applyFont="1" applyBorder="1" applyAlignment="1" applyProtection="1">
      <alignment horizontal="left" vertical="center" wrapText="1" readingOrder="1"/>
      <protection locked="0"/>
    </xf>
    <xf numFmtId="0" fontId="8" fillId="0" borderId="42" xfId="0" applyFont="1" applyBorder="1" applyAlignment="1" applyProtection="1">
      <alignment horizontal="center" vertical="center" wrapText="1" readingOrder="1"/>
      <protection locked="0"/>
    </xf>
    <xf numFmtId="168" fontId="8" fillId="0" borderId="42" xfId="1" applyNumberFormat="1" applyFont="1" applyBorder="1" applyAlignment="1" applyProtection="1">
      <alignment horizontal="center" vertical="center" wrapText="1" readingOrder="1"/>
      <protection locked="0"/>
    </xf>
    <xf numFmtId="168" fontId="8" fillId="0" borderId="45" xfId="1" applyNumberFormat="1" applyFont="1" applyFill="1" applyBorder="1" applyAlignment="1" applyProtection="1">
      <alignment horizontal="center" vertical="center" wrapText="1" readingOrder="1"/>
      <protection locked="0"/>
    </xf>
    <xf numFmtId="0" fontId="56" fillId="18" borderId="75" xfId="0" applyFont="1" applyFill="1" applyBorder="1" applyAlignment="1" applyProtection="1">
      <alignment horizontal="center" vertical="center" wrapText="1" readingOrder="1"/>
      <protection locked="0"/>
    </xf>
    <xf numFmtId="0" fontId="56" fillId="18" borderId="99" xfId="0" applyFont="1" applyFill="1" applyBorder="1" applyAlignment="1" applyProtection="1">
      <alignment horizontal="center" vertical="center" wrapText="1" readingOrder="1"/>
      <protection locked="0"/>
    </xf>
    <xf numFmtId="0" fontId="55" fillId="19" borderId="42" xfId="0" applyFont="1" applyFill="1" applyBorder="1" applyAlignment="1" applyProtection="1">
      <alignment horizontal="center" vertical="center" wrapText="1" readingOrder="1"/>
      <protection locked="0"/>
    </xf>
    <xf numFmtId="0" fontId="55" fillId="19" borderId="48" xfId="0" applyFont="1" applyFill="1" applyBorder="1" applyAlignment="1" applyProtection="1">
      <alignment horizontal="center" vertical="center" wrapText="1" readingOrder="1"/>
      <protection locked="0"/>
    </xf>
    <xf numFmtId="0" fontId="24" fillId="10" borderId="41" xfId="0" applyFont="1" applyFill="1" applyBorder="1" applyAlignment="1" applyProtection="1">
      <alignment horizontal="center" vertical="center"/>
      <protection locked="0"/>
    </xf>
    <xf numFmtId="0" fontId="24" fillId="10" borderId="42" xfId="0" applyFont="1" applyFill="1" applyBorder="1" applyAlignment="1" applyProtection="1">
      <alignment horizontal="center" vertical="center"/>
      <protection locked="0"/>
    </xf>
    <xf numFmtId="0" fontId="24" fillId="10" borderId="43" xfId="0" applyFont="1" applyFill="1" applyBorder="1" applyAlignment="1" applyProtection="1">
      <alignment horizontal="center" vertical="center"/>
      <protection locked="0"/>
    </xf>
    <xf numFmtId="0" fontId="24" fillId="0" borderId="54" xfId="0" applyFont="1" applyBorder="1" applyAlignment="1" applyProtection="1">
      <alignment horizontal="left" vertical="center" wrapText="1"/>
      <protection locked="0"/>
    </xf>
    <xf numFmtId="0" fontId="24" fillId="0" borderId="208" xfId="0" applyFont="1" applyBorder="1" applyAlignment="1" applyProtection="1">
      <alignment horizontal="left" vertical="center" wrapText="1"/>
      <protection locked="0"/>
    </xf>
    <xf numFmtId="0" fontId="24" fillId="0" borderId="94" xfId="0" applyFont="1" applyBorder="1" applyAlignment="1" applyProtection="1">
      <alignment horizontal="left" vertical="center" wrapText="1"/>
      <protection locked="0"/>
    </xf>
    <xf numFmtId="0" fontId="55" fillId="19" borderId="74" xfId="0" applyFont="1" applyFill="1" applyBorder="1" applyAlignment="1" applyProtection="1">
      <alignment horizontal="center" vertical="center" wrapText="1" readingOrder="1"/>
      <protection locked="0"/>
    </xf>
    <xf numFmtId="0" fontId="55" fillId="19" borderId="75" xfId="0" applyFont="1" applyFill="1" applyBorder="1" applyAlignment="1" applyProtection="1">
      <alignment horizontal="center" vertical="center" wrapText="1" readingOrder="1"/>
      <protection locked="0"/>
    </xf>
    <xf numFmtId="0" fontId="10" fillId="0" borderId="47" xfId="0" applyFont="1" applyBorder="1" applyAlignment="1">
      <alignment horizontal="left" vertical="center" wrapText="1"/>
    </xf>
    <xf numFmtId="0" fontId="55" fillId="20" borderId="212" xfId="0" applyFont="1" applyFill="1" applyBorder="1" applyAlignment="1" applyProtection="1">
      <alignment horizontal="center" vertical="center" wrapText="1" readingOrder="1"/>
      <protection locked="0"/>
    </xf>
    <xf numFmtId="0" fontId="55" fillId="20" borderId="149" xfId="0" applyFont="1" applyFill="1" applyBorder="1" applyAlignment="1" applyProtection="1">
      <alignment horizontal="center" vertical="center" wrapText="1" readingOrder="1"/>
      <protection locked="0"/>
    </xf>
    <xf numFmtId="0" fontId="55" fillId="19" borderId="54" xfId="0" applyFont="1" applyFill="1" applyBorder="1" applyAlignment="1" applyProtection="1">
      <alignment horizontal="center" vertical="center" wrapText="1" readingOrder="1"/>
      <protection locked="0"/>
    </xf>
    <xf numFmtId="0" fontId="55" fillId="19" borderId="94" xfId="0" applyFont="1" applyFill="1" applyBorder="1" applyAlignment="1" applyProtection="1">
      <alignment horizontal="center" vertical="center" wrapText="1" readingOrder="1"/>
      <protection locked="0"/>
    </xf>
    <xf numFmtId="0" fontId="55" fillId="19" borderId="41" xfId="0" applyFont="1" applyFill="1" applyBorder="1" applyAlignment="1" applyProtection="1">
      <alignment horizontal="center" vertical="center" wrapText="1" readingOrder="1"/>
      <protection locked="0"/>
    </xf>
    <xf numFmtId="0" fontId="55" fillId="19" borderId="47" xfId="0" applyFont="1" applyFill="1" applyBorder="1" applyAlignment="1" applyProtection="1">
      <alignment horizontal="center" vertical="center" wrapText="1" readingOrder="1"/>
      <protection locked="0"/>
    </xf>
    <xf numFmtId="0" fontId="55" fillId="20" borderId="91" xfId="0" applyFont="1" applyFill="1" applyBorder="1" applyAlignment="1" applyProtection="1">
      <alignment horizontal="center" vertical="center" wrapText="1" readingOrder="1"/>
      <protection locked="0"/>
    </xf>
    <xf numFmtId="0" fontId="55" fillId="20" borderId="157" xfId="0" applyFont="1" applyFill="1" applyBorder="1" applyAlignment="1" applyProtection="1">
      <alignment horizontal="center" vertical="center" wrapText="1" readingOrder="1"/>
      <protection locked="0"/>
    </xf>
    <xf numFmtId="0" fontId="55" fillId="20" borderId="219" xfId="0" applyFont="1" applyFill="1" applyBorder="1" applyAlignment="1" applyProtection="1">
      <alignment horizontal="center" vertical="center" wrapText="1" readingOrder="1"/>
      <protection locked="0"/>
    </xf>
    <xf numFmtId="0" fontId="55" fillId="20" borderId="220" xfId="0" applyFont="1" applyFill="1" applyBorder="1" applyAlignment="1" applyProtection="1">
      <alignment horizontal="center" vertical="center" wrapText="1" readingOrder="1"/>
      <protection locked="0"/>
    </xf>
    <xf numFmtId="0" fontId="55" fillId="20" borderId="228" xfId="0" applyFont="1" applyFill="1" applyBorder="1" applyAlignment="1" applyProtection="1">
      <alignment horizontal="center" vertical="center" wrapText="1" readingOrder="1"/>
      <protection locked="0"/>
    </xf>
    <xf numFmtId="3" fontId="8" fillId="0" borderId="76" xfId="0" applyNumberFormat="1" applyFont="1" applyBorder="1" applyAlignment="1" applyProtection="1">
      <alignment horizontal="center" vertical="center" wrapText="1" readingOrder="1"/>
      <protection locked="0"/>
    </xf>
    <xf numFmtId="3" fontId="8" fillId="0" borderId="45" xfId="0" applyNumberFormat="1" applyFont="1" applyBorder="1" applyAlignment="1" applyProtection="1">
      <alignment horizontal="center" vertical="center" wrapText="1" readingOrder="1"/>
      <protection locked="0"/>
    </xf>
    <xf numFmtId="0" fontId="55" fillId="20" borderId="158" xfId="0" applyFont="1" applyFill="1" applyBorder="1" applyAlignment="1" applyProtection="1">
      <alignment horizontal="center" vertical="center" wrapText="1" readingOrder="1"/>
      <protection locked="0"/>
    </xf>
    <xf numFmtId="0" fontId="55" fillId="20" borderId="20" xfId="0" applyFont="1" applyFill="1" applyBorder="1" applyAlignment="1" applyProtection="1">
      <alignment horizontal="center" vertical="center" wrapText="1" readingOrder="1"/>
      <protection locked="0"/>
    </xf>
    <xf numFmtId="0" fontId="55" fillId="20" borderId="217" xfId="0" applyFont="1" applyFill="1" applyBorder="1" applyAlignment="1" applyProtection="1">
      <alignment horizontal="center" vertical="center" wrapText="1" readingOrder="1"/>
      <protection locked="0"/>
    </xf>
    <xf numFmtId="0" fontId="55" fillId="20" borderId="218" xfId="0" applyFont="1" applyFill="1" applyBorder="1" applyAlignment="1" applyProtection="1">
      <alignment horizontal="center" vertical="center" wrapText="1" readingOrder="1"/>
      <protection locked="0"/>
    </xf>
    <xf numFmtId="0" fontId="24" fillId="10" borderId="208" xfId="0" applyFont="1" applyFill="1" applyBorder="1" applyAlignment="1" applyProtection="1">
      <alignment horizontal="center" vertical="center"/>
      <protection locked="0"/>
    </xf>
    <xf numFmtId="0" fontId="24" fillId="10" borderId="100" xfId="0" applyFont="1" applyFill="1" applyBorder="1" applyAlignment="1" applyProtection="1">
      <alignment horizontal="center" vertical="center"/>
      <protection locked="0"/>
    </xf>
    <xf numFmtId="0" fontId="24" fillId="10" borderId="106" xfId="0" applyFont="1" applyFill="1" applyBorder="1" applyAlignment="1" applyProtection="1">
      <alignment horizontal="center" vertical="center"/>
      <protection locked="0"/>
    </xf>
    <xf numFmtId="168" fontId="8" fillId="0" borderId="75" xfId="1" applyNumberFormat="1" applyFont="1" applyBorder="1" applyAlignment="1" applyProtection="1">
      <alignment horizontal="center" vertical="center" wrapText="1" readingOrder="1"/>
    </xf>
    <xf numFmtId="0" fontId="8" fillId="0" borderId="99" xfId="0" applyFont="1" applyBorder="1" applyAlignment="1" applyProtection="1">
      <alignment horizontal="left" vertical="center" wrapText="1" readingOrder="1"/>
      <protection locked="0"/>
    </xf>
    <xf numFmtId="0" fontId="8" fillId="0" borderId="48" xfId="0" applyFont="1" applyBorder="1" applyAlignment="1" applyProtection="1">
      <alignment vertical="center" wrapText="1" readingOrder="1"/>
      <protection locked="0"/>
    </xf>
    <xf numFmtId="0" fontId="8" fillId="0" borderId="48" xfId="0" applyFont="1" applyBorder="1" applyAlignment="1" applyProtection="1">
      <alignment horizontal="center" vertical="center" wrapText="1" readingOrder="1"/>
      <protection locked="0"/>
    </xf>
    <xf numFmtId="168" fontId="8" fillId="0" borderId="48" xfId="1" applyNumberFormat="1" applyFont="1" applyBorder="1" applyAlignment="1" applyProtection="1">
      <alignment horizontal="center" vertical="center" wrapText="1" readingOrder="1"/>
      <protection locked="0"/>
    </xf>
    <xf numFmtId="0" fontId="55" fillId="20" borderId="90" xfId="0" applyFont="1" applyFill="1" applyBorder="1" applyAlignment="1" applyProtection="1">
      <alignment horizontal="center" vertical="center"/>
      <protection locked="0"/>
    </xf>
    <xf numFmtId="0" fontId="55" fillId="20" borderId="91" xfId="0" applyFont="1" applyFill="1" applyBorder="1" applyAlignment="1" applyProtection="1">
      <alignment horizontal="center" vertical="center"/>
      <protection locked="0"/>
    </xf>
    <xf numFmtId="0" fontId="55" fillId="20" borderId="92" xfId="0" applyFont="1" applyFill="1" applyBorder="1" applyAlignment="1" applyProtection="1">
      <alignment horizontal="center" vertical="center"/>
      <protection locked="0"/>
    </xf>
    <xf numFmtId="0" fontId="55" fillId="20" borderId="107" xfId="0" applyFont="1" applyFill="1" applyBorder="1" applyAlignment="1" applyProtection="1">
      <alignment horizontal="center" vertical="center"/>
      <protection locked="0"/>
    </xf>
    <xf numFmtId="0" fontId="55" fillId="20" borderId="0" xfId="0" applyFont="1" applyFill="1" applyBorder="1" applyAlignment="1" applyProtection="1">
      <alignment horizontal="center" vertical="center"/>
      <protection locked="0"/>
    </xf>
    <xf numFmtId="0" fontId="55" fillId="20" borderId="201" xfId="0" applyFont="1" applyFill="1" applyBorder="1" applyAlignment="1" applyProtection="1">
      <alignment horizontal="center" vertical="center"/>
      <protection locked="0"/>
    </xf>
    <xf numFmtId="0" fontId="55" fillId="19" borderId="239" xfId="0" applyFont="1" applyFill="1" applyBorder="1" applyAlignment="1" applyProtection="1">
      <alignment horizontal="center" vertical="center" wrapText="1" readingOrder="1"/>
      <protection locked="0"/>
    </xf>
    <xf numFmtId="0" fontId="55" fillId="19" borderId="240" xfId="0" applyFont="1" applyFill="1" applyBorder="1" applyAlignment="1" applyProtection="1">
      <alignment horizontal="center" vertical="center" wrapText="1" readingOrder="1"/>
      <protection locked="0"/>
    </xf>
    <xf numFmtId="0" fontId="55" fillId="19" borderId="241" xfId="0" applyFont="1" applyFill="1" applyBorder="1" applyAlignment="1" applyProtection="1">
      <alignment horizontal="center" vertical="center" wrapText="1" readingOrder="1"/>
      <protection locked="0"/>
    </xf>
    <xf numFmtId="0" fontId="24" fillId="0" borderId="107" xfId="0" applyFont="1" applyBorder="1" applyAlignment="1" applyProtection="1">
      <alignment horizontal="center" vertical="center"/>
      <protection locked="0"/>
    </xf>
    <xf numFmtId="0" fontId="18" fillId="0" borderId="208" xfId="0" applyFont="1" applyBorder="1" applyAlignment="1" applyProtection="1">
      <alignment horizontal="left" vertical="center" wrapText="1" readingOrder="1"/>
      <protection locked="0"/>
    </xf>
    <xf numFmtId="0" fontId="55" fillId="20" borderId="90" xfId="0" applyFont="1" applyFill="1" applyBorder="1" applyAlignment="1" applyProtection="1">
      <alignment horizontal="center" vertical="center" wrapText="1" readingOrder="1"/>
      <protection locked="0"/>
    </xf>
    <xf numFmtId="0" fontId="55" fillId="20" borderId="107" xfId="0" applyFont="1" applyFill="1" applyBorder="1" applyAlignment="1" applyProtection="1">
      <alignment horizontal="center" vertical="center" wrapText="1" readingOrder="1"/>
      <protection locked="0"/>
    </xf>
    <xf numFmtId="0" fontId="55" fillId="20" borderId="226" xfId="0" applyFont="1" applyFill="1" applyBorder="1" applyAlignment="1" applyProtection="1">
      <alignment horizontal="center" vertical="center" wrapText="1" readingOrder="1"/>
      <protection locked="0"/>
    </xf>
    <xf numFmtId="0" fontId="55" fillId="20" borderId="92" xfId="0" applyFont="1" applyFill="1" applyBorder="1" applyAlignment="1" applyProtection="1">
      <alignment horizontal="center" vertical="center" wrapText="1" readingOrder="1"/>
      <protection locked="0"/>
    </xf>
    <xf numFmtId="0" fontId="55" fillId="20" borderId="227" xfId="0" applyFont="1" applyFill="1" applyBorder="1" applyAlignment="1" applyProtection="1">
      <alignment horizontal="center" vertical="center" wrapText="1" readingOrder="1"/>
      <protection locked="0"/>
    </xf>
    <xf numFmtId="0" fontId="55" fillId="19" borderId="43" xfId="0" applyFont="1" applyFill="1" applyBorder="1" applyAlignment="1" applyProtection="1">
      <alignment horizontal="center" vertical="center" wrapText="1" readingOrder="1"/>
      <protection locked="0"/>
    </xf>
    <xf numFmtId="0" fontId="55" fillId="19" borderId="49" xfId="0" applyFont="1" applyFill="1" applyBorder="1" applyAlignment="1" applyProtection="1">
      <alignment horizontal="center" vertical="center" wrapText="1" readingOrder="1"/>
      <protection locked="0"/>
    </xf>
    <xf numFmtId="0" fontId="0" fillId="10" borderId="42" xfId="0" applyFill="1" applyBorder="1" applyAlignment="1" applyProtection="1">
      <alignment horizontal="center" vertical="center"/>
      <protection locked="0"/>
    </xf>
    <xf numFmtId="0" fontId="0" fillId="10" borderId="43" xfId="0" applyFill="1" applyBorder="1" applyAlignment="1" applyProtection="1">
      <alignment horizontal="center" vertical="center"/>
      <protection locked="0"/>
    </xf>
    <xf numFmtId="0" fontId="24" fillId="0" borderId="54" xfId="0" applyFont="1" applyBorder="1" applyAlignment="1" applyProtection="1">
      <alignment horizontal="left" vertical="center"/>
      <protection locked="0"/>
    </xf>
    <xf numFmtId="0" fontId="24" fillId="0" borderId="208" xfId="0" applyFont="1" applyBorder="1" applyAlignment="1" applyProtection="1">
      <alignment horizontal="left" vertical="center"/>
      <protection locked="0"/>
    </xf>
    <xf numFmtId="0" fontId="24" fillId="0" borderId="94" xfId="0" applyFont="1" applyBorder="1" applyAlignment="1" applyProtection="1">
      <alignment horizontal="left" vertical="center"/>
      <protection locked="0"/>
    </xf>
    <xf numFmtId="0" fontId="24" fillId="0" borderId="234" xfId="0" applyFont="1" applyBorder="1" applyAlignment="1" applyProtection="1">
      <alignment horizontal="center" vertical="center" wrapText="1"/>
      <protection locked="0"/>
    </xf>
    <xf numFmtId="0" fontId="10" fillId="0" borderId="84" xfId="0" applyFont="1" applyBorder="1" applyAlignment="1">
      <alignment horizontal="left" vertical="center" wrapText="1"/>
    </xf>
    <xf numFmtId="0" fontId="0" fillId="0" borderId="0" xfId="0" applyAlignment="1">
      <alignment horizontal="left" vertical="center" wrapText="1"/>
    </xf>
    <xf numFmtId="0" fontId="0" fillId="12" borderId="0" xfId="0" applyFill="1" applyAlignment="1">
      <alignment horizontal="left" vertical="center" wrapText="1"/>
    </xf>
    <xf numFmtId="0" fontId="0" fillId="12" borderId="0" xfId="0" applyFill="1" applyAlignment="1">
      <alignment horizontal="center" vertical="center" wrapText="1"/>
    </xf>
    <xf numFmtId="0" fontId="0" fillId="0" borderId="0" xfId="0" applyAlignment="1">
      <alignment horizontal="left" vertical="center"/>
    </xf>
    <xf numFmtId="0" fontId="0" fillId="0" borderId="0" xfId="0" applyAlignment="1">
      <alignment horizontal="left" wrapText="1"/>
    </xf>
    <xf numFmtId="0" fontId="0" fillId="0" borderId="90" xfId="0" applyBorder="1" applyAlignment="1">
      <alignment horizontal="left" vertical="center" wrapText="1"/>
    </xf>
    <xf numFmtId="0" fontId="0" fillId="0" borderId="226" xfId="0" applyBorder="1" applyAlignment="1">
      <alignment horizontal="left" vertical="center"/>
    </xf>
    <xf numFmtId="0" fontId="0" fillId="0" borderId="90" xfId="0" applyBorder="1" applyAlignment="1">
      <alignment horizontal="center" vertical="center" wrapText="1"/>
    </xf>
    <xf numFmtId="0" fontId="0" fillId="0" borderId="107" xfId="0" applyBorder="1" applyAlignment="1">
      <alignment horizontal="center" vertical="center" wrapText="1"/>
    </xf>
    <xf numFmtId="0" fontId="0" fillId="0" borderId="226" xfId="0" applyBorder="1" applyAlignment="1">
      <alignment horizontal="center" vertical="center" wrapText="1"/>
    </xf>
    <xf numFmtId="0" fontId="0" fillId="0" borderId="90" xfId="0" applyBorder="1" applyAlignment="1">
      <alignment horizontal="left" vertical="center"/>
    </xf>
    <xf numFmtId="0" fontId="0" fillId="0" borderId="107" xfId="0" applyBorder="1" applyAlignment="1">
      <alignment horizontal="left" vertical="center"/>
    </xf>
    <xf numFmtId="0" fontId="53" fillId="2" borderId="91" xfId="0" applyFont="1" applyFill="1" applyBorder="1" applyAlignment="1">
      <alignment horizontal="left" vertical="center"/>
    </xf>
    <xf numFmtId="0" fontId="53" fillId="2" borderId="0" xfId="0" applyFont="1" applyFill="1" applyAlignment="1">
      <alignment horizontal="left" vertical="center"/>
    </xf>
    <xf numFmtId="168" fontId="8" fillId="0" borderId="43" xfId="1" applyNumberFormat="1" applyFont="1" applyBorder="1" applyAlignment="1" applyProtection="1">
      <alignment horizontal="center" vertical="center" wrapText="1" readingOrder="1"/>
    </xf>
    <xf numFmtId="168" fontId="8" fillId="0" borderId="46" xfId="1" applyNumberFormat="1" applyFont="1" applyBorder="1" applyAlignment="1" applyProtection="1">
      <alignment horizontal="center" vertical="center" wrapText="1" readingOrder="1"/>
    </xf>
    <xf numFmtId="168" fontId="8" fillId="0" borderId="49" xfId="1" applyNumberFormat="1" applyFont="1" applyBorder="1" applyAlignment="1" applyProtection="1">
      <alignment horizontal="center" vertical="center" wrapText="1" readingOrder="1"/>
    </xf>
    <xf numFmtId="0" fontId="8" fillId="0" borderId="48" xfId="0" applyFont="1" applyBorder="1" applyAlignment="1" applyProtection="1">
      <alignment horizontal="left" vertical="center" wrapText="1" readingOrder="1"/>
      <protection locked="0"/>
    </xf>
    <xf numFmtId="167" fontId="8" fillId="0" borderId="48" xfId="0" applyNumberFormat="1" applyFont="1" applyBorder="1" applyAlignment="1" applyProtection="1">
      <alignment horizontal="right" vertical="center" wrapText="1" readingOrder="1"/>
      <protection locked="0"/>
    </xf>
    <xf numFmtId="0" fontId="8" fillId="0" borderId="49" xfId="0" applyFont="1" applyBorder="1" applyAlignment="1" applyProtection="1">
      <alignment horizontal="left" vertical="center" wrapText="1" readingOrder="1"/>
      <protection locked="0"/>
    </xf>
    <xf numFmtId="0" fontId="8" fillId="0" borderId="41" xfId="0" applyFont="1" applyBorder="1" applyAlignment="1" applyProtection="1">
      <alignment horizontal="left" vertical="center" wrapText="1" readingOrder="1"/>
      <protection locked="0"/>
    </xf>
    <xf numFmtId="0" fontId="8" fillId="0" borderId="44" xfId="0" applyFont="1" applyBorder="1" applyAlignment="1" applyProtection="1">
      <alignment horizontal="left" vertical="center" wrapText="1" readingOrder="1"/>
      <protection locked="0"/>
    </xf>
    <xf numFmtId="0" fontId="8" fillId="0" borderId="47" xfId="0" applyFont="1" applyBorder="1" applyAlignment="1" applyProtection="1">
      <alignment horizontal="left" vertical="center" wrapText="1" readingOrder="1"/>
      <protection locked="0"/>
    </xf>
    <xf numFmtId="0" fontId="8" fillId="0" borderId="42" xfId="0" applyFont="1" applyBorder="1" applyAlignment="1" applyProtection="1">
      <alignment vertical="center" wrapText="1" readingOrder="1"/>
      <protection locked="0"/>
    </xf>
    <xf numFmtId="167" fontId="8" fillId="0" borderId="42" xfId="0" applyNumberFormat="1" applyFont="1" applyBorder="1" applyAlignment="1" applyProtection="1">
      <alignment horizontal="right" vertical="center" wrapText="1" readingOrder="1"/>
      <protection locked="0"/>
    </xf>
    <xf numFmtId="167" fontId="8" fillId="0" borderId="43" xfId="0" applyNumberFormat="1" applyFont="1" applyBorder="1" applyAlignment="1" applyProtection="1">
      <alignment horizontal="center" vertical="center" wrapText="1" readingOrder="1"/>
      <protection locked="0"/>
    </xf>
    <xf numFmtId="167" fontId="8" fillId="0" borderId="49" xfId="0" applyNumberFormat="1" applyFont="1" applyBorder="1" applyAlignment="1" applyProtection="1">
      <alignment horizontal="center" vertical="center" wrapText="1" readingOrder="1"/>
      <protection locked="0"/>
    </xf>
    <xf numFmtId="0" fontId="8" fillId="0" borderId="49" xfId="0" applyFont="1" applyBorder="1" applyAlignment="1" applyProtection="1">
      <alignment horizontal="center" vertical="center" wrapText="1" readingOrder="1"/>
      <protection locked="0"/>
    </xf>
    <xf numFmtId="0" fontId="8" fillId="0" borderId="43" xfId="0" applyFont="1" applyBorder="1" applyAlignment="1" applyProtection="1">
      <alignment horizontal="left" vertical="center" wrapText="1" readingOrder="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3" borderId="6" xfId="0" applyFont="1" applyFill="1" applyBorder="1" applyAlignment="1" applyProtection="1">
      <alignment horizontal="center" wrapText="1" readingOrder="1"/>
      <protection locked="0"/>
    </xf>
    <xf numFmtId="0" fontId="6" fillId="3" borderId="77" xfId="0" applyFont="1" applyFill="1" applyBorder="1" applyAlignment="1" applyProtection="1">
      <alignment horizontal="center" wrapText="1" readingOrder="1"/>
      <protection locked="0"/>
    </xf>
    <xf numFmtId="0" fontId="6" fillId="3" borderId="78" xfId="0" applyFont="1" applyFill="1" applyBorder="1" applyAlignment="1" applyProtection="1">
      <alignment horizontal="center" wrapText="1" readingOrder="1"/>
      <protection locked="0"/>
    </xf>
    <xf numFmtId="0" fontId="6" fillId="3" borderId="79" xfId="0" applyFont="1" applyFill="1" applyBorder="1" applyAlignment="1" applyProtection="1">
      <alignment horizontal="center" wrapText="1" readingOrder="1"/>
      <protection locked="0"/>
    </xf>
    <xf numFmtId="0" fontId="7" fillId="4" borderId="10" xfId="0" applyFont="1" applyFill="1" applyBorder="1" applyAlignment="1" applyProtection="1">
      <alignment horizontal="center" vertical="center" wrapText="1" readingOrder="1"/>
      <protection locked="0"/>
    </xf>
    <xf numFmtId="0" fontId="7" fillId="4" borderId="15" xfId="0" applyFont="1" applyFill="1" applyBorder="1" applyAlignment="1" applyProtection="1">
      <alignment horizontal="center" vertical="center" wrapText="1" readingOrder="1"/>
      <protection locked="0"/>
    </xf>
    <xf numFmtId="0" fontId="7" fillId="4" borderId="11" xfId="0" applyFont="1" applyFill="1" applyBorder="1" applyAlignment="1" applyProtection="1">
      <alignment horizontal="center" vertical="center" wrapText="1" readingOrder="1"/>
      <protection locked="0"/>
    </xf>
    <xf numFmtId="0" fontId="7" fillId="4" borderId="16" xfId="0" applyFont="1" applyFill="1" applyBorder="1" applyAlignment="1" applyProtection="1">
      <alignment horizontal="center" vertical="center" wrapText="1" readingOrder="1"/>
      <protection locked="0"/>
    </xf>
    <xf numFmtId="0" fontId="7" fillId="4" borderId="12" xfId="0" applyFont="1" applyFill="1" applyBorder="1" applyAlignment="1" applyProtection="1">
      <alignment horizontal="center" vertical="center" wrapText="1" readingOrder="1"/>
      <protection locked="0"/>
    </xf>
    <xf numFmtId="0" fontId="7" fillId="4" borderId="13" xfId="0" applyFont="1" applyFill="1" applyBorder="1" applyAlignment="1" applyProtection="1">
      <alignment horizontal="center" vertical="center" wrapText="1" readingOrder="1"/>
      <protection locked="0"/>
    </xf>
    <xf numFmtId="0" fontId="7" fillId="4" borderId="72" xfId="0" applyFont="1" applyFill="1" applyBorder="1" applyAlignment="1" applyProtection="1">
      <alignment horizontal="center" vertical="center" wrapText="1" readingOrder="1"/>
      <protection locked="0"/>
    </xf>
    <xf numFmtId="0" fontId="7" fillId="4" borderId="73" xfId="0" applyFont="1" applyFill="1" applyBorder="1" applyAlignment="1" applyProtection="1">
      <alignment horizontal="center" vertical="center" wrapText="1" readingOrder="1"/>
      <protection locked="0"/>
    </xf>
    <xf numFmtId="0" fontId="7" fillId="5" borderId="80" xfId="0" applyFont="1" applyFill="1" applyBorder="1" applyAlignment="1" applyProtection="1">
      <alignment horizontal="center" vertical="center" wrapText="1" readingOrder="1"/>
      <protection locked="0"/>
    </xf>
    <xf numFmtId="0" fontId="7" fillId="5" borderId="68" xfId="0" applyFont="1" applyFill="1" applyBorder="1" applyAlignment="1" applyProtection="1">
      <alignment horizontal="center" vertical="center" wrapText="1" readingOrder="1"/>
      <protection locked="0"/>
    </xf>
    <xf numFmtId="0" fontId="7" fillId="5" borderId="11" xfId="0" applyFont="1" applyFill="1" applyBorder="1" applyAlignment="1" applyProtection="1">
      <alignment horizontal="center" vertical="center" wrapText="1" readingOrder="1"/>
      <protection locked="0"/>
    </xf>
    <xf numFmtId="0" fontId="7" fillId="5" borderId="16" xfId="0" applyFont="1" applyFill="1" applyBorder="1" applyAlignment="1" applyProtection="1">
      <alignment horizontal="center" vertical="center" wrapText="1" readingOrder="1"/>
      <protection locked="0"/>
    </xf>
    <xf numFmtId="0" fontId="7" fillId="5" borderId="81" xfId="0" applyFont="1" applyFill="1" applyBorder="1" applyAlignment="1" applyProtection="1">
      <alignment horizontal="center" vertical="center" wrapText="1" readingOrder="1"/>
      <protection locked="0"/>
    </xf>
    <xf numFmtId="0" fontId="7" fillId="5" borderId="82" xfId="0" applyFont="1" applyFill="1" applyBorder="1" applyAlignment="1" applyProtection="1">
      <alignment horizontal="center" vertical="center" wrapText="1" readingOrder="1"/>
      <protection locked="0"/>
    </xf>
    <xf numFmtId="171" fontId="24" fillId="10" borderId="42" xfId="0" applyNumberFormat="1" applyFont="1" applyFill="1" applyBorder="1" applyAlignment="1" applyProtection="1">
      <alignment horizontal="center" vertical="center" textRotation="90"/>
      <protection locked="0"/>
    </xf>
    <xf numFmtId="171" fontId="24" fillId="10" borderId="48" xfId="0" applyNumberFormat="1" applyFont="1" applyFill="1" applyBorder="1" applyAlignment="1" applyProtection="1">
      <alignment horizontal="center" vertical="center" textRotation="90"/>
      <protection locked="0"/>
    </xf>
    <xf numFmtId="0" fontId="7" fillId="9" borderId="219" xfId="0" applyFont="1" applyFill="1" applyBorder="1" applyAlignment="1" applyProtection="1">
      <alignment horizontal="center" vertical="center" wrapText="1" readingOrder="1"/>
      <protection locked="0"/>
    </xf>
    <xf numFmtId="0" fontId="7" fillId="9" borderId="228" xfId="0" applyFont="1" applyFill="1" applyBorder="1" applyAlignment="1" applyProtection="1">
      <alignment horizontal="center" vertical="center" wrapText="1" readingOrder="1"/>
      <protection locked="0"/>
    </xf>
    <xf numFmtId="0" fontId="7" fillId="9" borderId="90" xfId="0" applyFont="1" applyFill="1" applyBorder="1" applyAlignment="1" applyProtection="1">
      <alignment horizontal="center" vertical="center" wrapText="1" readingOrder="1"/>
      <protection locked="0"/>
    </xf>
    <xf numFmtId="0" fontId="7" fillId="9" borderId="91" xfId="0" applyFont="1" applyFill="1" applyBorder="1" applyAlignment="1" applyProtection="1">
      <alignment horizontal="center" vertical="center" wrapText="1" readingOrder="1"/>
      <protection locked="0"/>
    </xf>
    <xf numFmtId="0" fontId="7" fillId="9" borderId="226" xfId="0" applyFont="1" applyFill="1" applyBorder="1" applyAlignment="1" applyProtection="1">
      <alignment horizontal="center" vertical="center" wrapText="1" readingOrder="1"/>
      <protection locked="0"/>
    </xf>
    <xf numFmtId="0" fontId="7" fillId="9" borderId="157" xfId="0" applyFont="1" applyFill="1" applyBorder="1" applyAlignment="1" applyProtection="1">
      <alignment horizontal="center" vertical="center" wrapText="1" readingOrder="1"/>
      <protection locked="0"/>
    </xf>
    <xf numFmtId="171" fontId="7" fillId="10" borderId="41" xfId="0" applyNumberFormat="1" applyFont="1" applyFill="1" applyBorder="1" applyAlignment="1" applyProtection="1">
      <alignment horizontal="center" vertical="center" textRotation="90" wrapText="1" readingOrder="1"/>
      <protection locked="0"/>
    </xf>
    <xf numFmtId="171" fontId="7" fillId="10" borderId="47" xfId="0" applyNumberFormat="1" applyFont="1" applyFill="1" applyBorder="1" applyAlignment="1" applyProtection="1">
      <alignment horizontal="center" vertical="center" textRotation="90" wrapText="1" readingOrder="1"/>
      <protection locked="0"/>
    </xf>
    <xf numFmtId="171" fontId="24" fillId="10" borderId="43" xfId="0" applyNumberFormat="1" applyFont="1" applyFill="1" applyBorder="1" applyAlignment="1" applyProtection="1">
      <alignment horizontal="center" vertical="center" textRotation="90"/>
      <protection locked="0"/>
    </xf>
    <xf numFmtId="171" fontId="24" fillId="10" borderId="49" xfId="0" applyNumberFormat="1" applyFont="1" applyFill="1" applyBorder="1" applyAlignment="1" applyProtection="1">
      <alignment horizontal="center" vertical="center" textRotation="90"/>
      <protection locked="0"/>
    </xf>
    <xf numFmtId="171" fontId="7" fillId="10" borderId="42" xfId="0" applyNumberFormat="1" applyFont="1" applyFill="1" applyBorder="1" applyAlignment="1" applyProtection="1">
      <alignment horizontal="center" vertical="center" textRotation="90" wrapText="1" readingOrder="1"/>
      <protection locked="0"/>
    </xf>
    <xf numFmtId="171" fontId="7" fillId="10" borderId="48" xfId="0" applyNumberFormat="1" applyFont="1" applyFill="1" applyBorder="1" applyAlignment="1" applyProtection="1">
      <alignment horizontal="center" vertical="center" textRotation="90" wrapText="1" readingOrder="1"/>
      <protection locked="0"/>
    </xf>
    <xf numFmtId="0" fontId="24" fillId="0" borderId="221" xfId="0" applyFont="1" applyBorder="1" applyAlignment="1" applyProtection="1">
      <alignment horizontal="center" vertical="center" textRotation="90"/>
      <protection locked="0"/>
    </xf>
    <xf numFmtId="0" fontId="24" fillId="0" borderId="222" xfId="0" applyFont="1" applyBorder="1" applyAlignment="1" applyProtection="1">
      <alignment horizontal="center" vertical="center" textRotation="90"/>
      <protection locked="0"/>
    </xf>
    <xf numFmtId="0" fontId="24" fillId="0" borderId="224" xfId="0" applyFont="1" applyBorder="1" applyAlignment="1" applyProtection="1">
      <alignment horizontal="center" vertical="center" textRotation="90"/>
      <protection locked="0"/>
    </xf>
    <xf numFmtId="0" fontId="8" fillId="0" borderId="217" xfId="0" applyFont="1" applyBorder="1" applyAlignment="1" applyProtection="1">
      <alignment horizontal="left" vertical="center" wrapText="1" readingOrder="1"/>
      <protection locked="0"/>
    </xf>
    <xf numFmtId="0" fontId="8" fillId="0" borderId="185" xfId="0" applyFont="1" applyBorder="1" applyAlignment="1" applyProtection="1">
      <alignment horizontal="left" vertical="center" wrapText="1" readingOrder="1"/>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5" fillId="12" borderId="90" xfId="0" applyFont="1" applyFill="1" applyBorder="1" applyAlignment="1" applyProtection="1">
      <alignment horizontal="center" vertical="center" wrapText="1" readingOrder="1"/>
      <protection locked="0"/>
    </xf>
    <xf numFmtId="0" fontId="25" fillId="12" borderId="91" xfId="0" applyFont="1" applyFill="1" applyBorder="1" applyAlignment="1" applyProtection="1">
      <alignment horizontal="center" vertical="center" wrapText="1" readingOrder="1"/>
      <protection locked="0"/>
    </xf>
    <xf numFmtId="0" fontId="25" fillId="12" borderId="92" xfId="0" applyFont="1" applyFill="1" applyBorder="1" applyAlignment="1" applyProtection="1">
      <alignment horizontal="center" vertical="center" wrapText="1" readingOrder="1"/>
      <protection locked="0"/>
    </xf>
    <xf numFmtId="0" fontId="25" fillId="12" borderId="107" xfId="0" applyFont="1" applyFill="1" applyBorder="1" applyAlignment="1" applyProtection="1">
      <alignment horizontal="center" vertical="center" wrapText="1" readingOrder="1"/>
      <protection locked="0"/>
    </xf>
    <xf numFmtId="0" fontId="25" fillId="12" borderId="0" xfId="0" applyFont="1" applyFill="1" applyBorder="1" applyAlignment="1" applyProtection="1">
      <alignment horizontal="center" vertical="center" wrapText="1" readingOrder="1"/>
      <protection locked="0"/>
    </xf>
    <xf numFmtId="0" fontId="25" fillId="12" borderId="201" xfId="0" applyFont="1" applyFill="1" applyBorder="1" applyAlignment="1" applyProtection="1">
      <alignment horizontal="center" vertical="center" wrapText="1" readingOrder="1"/>
      <protection locked="0"/>
    </xf>
    <xf numFmtId="0" fontId="7" fillId="13" borderId="41" xfId="0" applyFont="1" applyFill="1" applyBorder="1" applyAlignment="1" applyProtection="1">
      <alignment horizontal="center" vertical="center" wrapText="1" readingOrder="1"/>
      <protection locked="0"/>
    </xf>
    <xf numFmtId="0" fontId="7" fillId="13" borderId="47" xfId="0" applyFont="1" applyFill="1" applyBorder="1" applyAlignment="1" applyProtection="1">
      <alignment horizontal="center" vertical="center" wrapText="1" readingOrder="1"/>
      <protection locked="0"/>
    </xf>
    <xf numFmtId="0" fontId="7" fillId="13" borderId="42" xfId="0" applyFont="1" applyFill="1" applyBorder="1" applyAlignment="1" applyProtection="1">
      <alignment horizontal="center" vertical="center" wrapText="1" readingOrder="1"/>
      <protection locked="0"/>
    </xf>
    <xf numFmtId="0" fontId="7" fillId="13" borderId="48" xfId="0" applyFont="1" applyFill="1" applyBorder="1" applyAlignment="1" applyProtection="1">
      <alignment horizontal="center" vertical="center" wrapText="1" readingOrder="1"/>
      <protection locked="0"/>
    </xf>
    <xf numFmtId="0" fontId="7" fillId="13" borderId="43" xfId="0" applyFont="1" applyFill="1" applyBorder="1" applyAlignment="1" applyProtection="1">
      <alignment horizontal="center" vertical="center" wrapText="1" readingOrder="1"/>
      <protection locked="0"/>
    </xf>
    <xf numFmtId="0" fontId="7" fillId="13" borderId="49" xfId="0" applyFont="1" applyFill="1" applyBorder="1" applyAlignment="1" applyProtection="1">
      <alignment horizontal="center" vertical="center" wrapText="1" readingOrder="1"/>
      <protection locked="0"/>
    </xf>
    <xf numFmtId="0" fontId="7" fillId="5" borderId="217" xfId="0" applyFont="1" applyFill="1" applyBorder="1" applyAlignment="1" applyProtection="1">
      <alignment horizontal="center" vertical="center" wrapText="1" readingOrder="1"/>
      <protection locked="0"/>
    </xf>
    <xf numFmtId="0" fontId="7" fillId="5" borderId="185" xfId="0" applyFont="1" applyFill="1" applyBorder="1" applyAlignment="1" applyProtection="1">
      <alignment horizontal="center" vertical="center" wrapText="1" readingOrder="1"/>
      <protection locked="0"/>
    </xf>
    <xf numFmtId="0" fontId="7" fillId="5" borderId="158" xfId="0" applyFont="1" applyFill="1" applyBorder="1" applyAlignment="1" applyProtection="1">
      <alignment horizontal="center" vertical="center" wrapText="1" readingOrder="1"/>
      <protection locked="0"/>
    </xf>
    <xf numFmtId="0" fontId="7" fillId="9" borderId="92" xfId="0" applyFont="1" applyFill="1" applyBorder="1" applyAlignment="1" applyProtection="1">
      <alignment horizontal="center" vertical="center" wrapText="1" readingOrder="1"/>
      <protection locked="0"/>
    </xf>
    <xf numFmtId="0" fontId="7" fillId="9" borderId="227" xfId="0" applyFont="1" applyFill="1" applyBorder="1" applyAlignment="1" applyProtection="1">
      <alignment horizontal="center" vertical="center" wrapText="1" readingOrder="1"/>
      <protection locked="0"/>
    </xf>
    <xf numFmtId="0" fontId="25" fillId="12" borderId="90" xfId="0" applyFont="1" applyFill="1" applyBorder="1" applyAlignment="1" applyProtection="1">
      <alignment horizontal="center" vertical="center"/>
      <protection locked="0"/>
    </xf>
    <xf numFmtId="0" fontId="25" fillId="12" borderId="91" xfId="0" applyFont="1" applyFill="1" applyBorder="1" applyAlignment="1" applyProtection="1">
      <alignment horizontal="center" vertical="center"/>
      <protection locked="0"/>
    </xf>
    <xf numFmtId="0" fontId="25" fillId="12" borderId="92" xfId="0" applyFont="1" applyFill="1" applyBorder="1" applyAlignment="1" applyProtection="1">
      <alignment horizontal="center" vertical="center"/>
      <protection locked="0"/>
    </xf>
    <xf numFmtId="0" fontId="25" fillId="12" borderId="226" xfId="0" applyFont="1" applyFill="1" applyBorder="1" applyAlignment="1" applyProtection="1">
      <alignment horizontal="center" vertical="center"/>
      <protection locked="0"/>
    </xf>
    <xf numFmtId="0" fontId="25" fillId="12" borderId="157" xfId="0" applyFont="1" applyFill="1" applyBorder="1" applyAlignment="1" applyProtection="1">
      <alignment horizontal="center" vertical="center"/>
      <protection locked="0"/>
    </xf>
    <xf numFmtId="0" fontId="25" fillId="12" borderId="227" xfId="0" applyFont="1" applyFill="1" applyBorder="1" applyAlignment="1" applyProtection="1">
      <alignment horizontal="center" vertical="center"/>
      <protection locked="0"/>
    </xf>
    <xf numFmtId="0" fontId="7" fillId="9" borderId="41" xfId="0" applyFont="1" applyFill="1" applyBorder="1" applyAlignment="1" applyProtection="1">
      <alignment horizontal="center" vertical="center" wrapText="1" readingOrder="1"/>
      <protection locked="0"/>
    </xf>
    <xf numFmtId="0" fontId="7" fillId="9" borderId="42" xfId="0" applyFont="1" applyFill="1" applyBorder="1" applyAlignment="1" applyProtection="1">
      <alignment horizontal="center" vertical="center" wrapText="1" readingOrder="1"/>
      <protection locked="0"/>
    </xf>
    <xf numFmtId="0" fontId="7" fillId="9" borderId="43" xfId="0" applyFont="1" applyFill="1" applyBorder="1" applyAlignment="1" applyProtection="1">
      <alignment horizontal="center" vertical="center" wrapText="1" readingOrder="1"/>
      <protection locked="0"/>
    </xf>
    <xf numFmtId="0" fontId="7" fillId="9" borderId="220" xfId="0" applyFont="1" applyFill="1" applyBorder="1" applyAlignment="1" applyProtection="1">
      <alignment horizontal="center" vertical="center" wrapText="1" readingOrder="1"/>
      <protection locked="0"/>
    </xf>
    <xf numFmtId="0" fontId="25" fillId="3" borderId="90" xfId="0" applyFont="1" applyFill="1" applyBorder="1" applyAlignment="1" applyProtection="1">
      <alignment horizontal="center" vertical="center" wrapText="1" readingOrder="1"/>
      <protection locked="0"/>
    </xf>
    <xf numFmtId="0" fontId="25" fillId="3" borderId="91" xfId="0" applyFont="1" applyFill="1" applyBorder="1" applyAlignment="1" applyProtection="1">
      <alignment horizontal="center" vertical="center" wrapText="1" readingOrder="1"/>
      <protection locked="0"/>
    </xf>
    <xf numFmtId="0" fontId="25" fillId="3" borderId="92" xfId="0" applyFont="1" applyFill="1" applyBorder="1" applyAlignment="1" applyProtection="1">
      <alignment horizontal="center" vertical="center" wrapText="1" readingOrder="1"/>
      <protection locked="0"/>
    </xf>
    <xf numFmtId="0" fontId="25" fillId="3" borderId="226" xfId="0" applyFont="1" applyFill="1" applyBorder="1" applyAlignment="1" applyProtection="1">
      <alignment horizontal="center" vertical="center" wrapText="1" readingOrder="1"/>
      <protection locked="0"/>
    </xf>
    <xf numFmtId="0" fontId="25" fillId="3" borderId="157" xfId="0" applyFont="1" applyFill="1" applyBorder="1" applyAlignment="1" applyProtection="1">
      <alignment horizontal="center" vertical="center" wrapText="1" readingOrder="1"/>
      <protection locked="0"/>
    </xf>
    <xf numFmtId="0" fontId="25" fillId="3" borderId="227" xfId="0" applyFont="1" applyFill="1" applyBorder="1" applyAlignment="1" applyProtection="1">
      <alignment horizontal="center" vertical="center" wrapText="1" readingOrder="1"/>
      <protection locked="0"/>
    </xf>
    <xf numFmtId="0" fontId="6" fillId="3" borderId="90" xfId="0" applyFont="1" applyFill="1" applyBorder="1" applyAlignment="1" applyProtection="1">
      <alignment horizontal="center" vertical="center" wrapText="1" readingOrder="1"/>
      <protection locked="0"/>
    </xf>
    <xf numFmtId="0" fontId="6" fillId="3" borderId="91" xfId="0" applyFont="1" applyFill="1" applyBorder="1" applyAlignment="1" applyProtection="1">
      <alignment horizontal="center" vertical="center" wrapText="1" readingOrder="1"/>
      <protection locked="0"/>
    </xf>
    <xf numFmtId="0" fontId="6" fillId="3" borderId="92" xfId="0" applyFont="1" applyFill="1" applyBorder="1" applyAlignment="1" applyProtection="1">
      <alignment horizontal="center" vertical="center" wrapText="1" readingOrder="1"/>
      <protection locked="0"/>
    </xf>
    <xf numFmtId="0" fontId="6" fillId="3" borderId="226" xfId="0" applyFont="1" applyFill="1" applyBorder="1" applyAlignment="1" applyProtection="1">
      <alignment horizontal="center" vertical="center" wrapText="1" readingOrder="1"/>
      <protection locked="0"/>
    </xf>
    <xf numFmtId="0" fontId="6" fillId="3" borderId="157" xfId="0" applyFont="1" applyFill="1" applyBorder="1" applyAlignment="1" applyProtection="1">
      <alignment horizontal="center" vertical="center" wrapText="1" readingOrder="1"/>
      <protection locked="0"/>
    </xf>
    <xf numFmtId="0" fontId="6" fillId="3" borderId="227" xfId="0" applyFont="1" applyFill="1" applyBorder="1" applyAlignment="1" applyProtection="1">
      <alignment horizontal="center" vertical="center" wrapText="1" readingOrder="1"/>
      <protection locked="0"/>
    </xf>
    <xf numFmtId="0" fontId="7" fillId="5" borderId="219" xfId="0" applyFont="1" applyFill="1" applyBorder="1" applyAlignment="1" applyProtection="1">
      <alignment horizontal="center" vertical="center" wrapText="1" readingOrder="1"/>
      <protection locked="0"/>
    </xf>
    <xf numFmtId="0" fontId="7" fillId="5" borderId="220" xfId="0" applyFont="1" applyFill="1" applyBorder="1" applyAlignment="1" applyProtection="1">
      <alignment horizontal="center" vertical="center" wrapText="1" readingOrder="1"/>
      <protection locked="0"/>
    </xf>
    <xf numFmtId="0" fontId="7" fillId="5" borderId="228" xfId="0" applyFont="1" applyFill="1" applyBorder="1" applyAlignment="1" applyProtection="1">
      <alignment horizontal="center" vertical="center" wrapText="1" readingOrder="1"/>
      <protection locked="0"/>
    </xf>
    <xf numFmtId="0" fontId="7" fillId="5" borderId="161" xfId="0" applyFont="1" applyFill="1" applyBorder="1" applyAlignment="1" applyProtection="1">
      <alignment horizontal="center" vertical="center" wrapText="1" readingOrder="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3" xfId="0" applyFont="1" applyBorder="1" applyAlignment="1" applyProtection="1">
      <alignment horizontal="center" vertical="center" wrapText="1" readingOrder="1"/>
      <protection locked="0"/>
    </xf>
    <xf numFmtId="0" fontId="8" fillId="0" borderId="4" xfId="0" applyFont="1" applyBorder="1" applyAlignment="1" applyProtection="1">
      <alignment horizontal="center" vertical="center" wrapText="1" readingOrder="1"/>
      <protection locked="0"/>
    </xf>
    <xf numFmtId="0" fontId="8" fillId="0" borderId="5" xfId="0" applyFont="1" applyBorder="1" applyAlignment="1" applyProtection="1">
      <alignment horizontal="center" vertical="center" wrapText="1" readingOrder="1"/>
      <protection locked="0"/>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0" fontId="8" fillId="0" borderId="3" xfId="0" applyFont="1" applyBorder="1" applyAlignment="1" applyProtection="1">
      <alignment horizontal="center" wrapText="1" readingOrder="1"/>
      <protection locked="0"/>
    </xf>
    <xf numFmtId="0" fontId="8" fillId="0" borderId="4" xfId="0" applyFont="1" applyBorder="1" applyAlignment="1" applyProtection="1">
      <alignment horizontal="center" wrapText="1" readingOrder="1"/>
      <protection locked="0"/>
    </xf>
    <xf numFmtId="0" fontId="8" fillId="0" borderId="5" xfId="0" applyFont="1" applyBorder="1" applyAlignment="1" applyProtection="1">
      <alignment horizontal="center" wrapText="1" readingOrder="1"/>
      <protection locked="0"/>
    </xf>
    <xf numFmtId="0" fontId="9" fillId="0" borderId="44" xfId="0" applyFont="1" applyBorder="1" applyAlignment="1">
      <alignment horizontal="left" vertical="center" wrapText="1"/>
    </xf>
    <xf numFmtId="0" fontId="9" fillId="0" borderId="47" xfId="0" applyFont="1" applyBorder="1" applyAlignment="1">
      <alignment horizontal="left" vertical="center" wrapText="1"/>
    </xf>
    <xf numFmtId="167" fontId="9" fillId="0" borderId="45" xfId="0" applyNumberFormat="1" applyFont="1" applyBorder="1" applyAlignment="1">
      <alignment horizontal="center" vertical="center" wrapText="1"/>
    </xf>
    <xf numFmtId="168" fontId="8" fillId="0" borderId="43" xfId="1" applyNumberFormat="1" applyFont="1" applyBorder="1" applyAlignment="1" applyProtection="1">
      <alignment horizontal="center" vertical="center" wrapText="1" readingOrder="1"/>
      <protection locked="0"/>
    </xf>
    <xf numFmtId="168" fontId="8" fillId="0" borderId="46" xfId="1" applyNumberFormat="1" applyFont="1" applyBorder="1" applyAlignment="1" applyProtection="1">
      <alignment horizontal="center" vertical="center" wrapText="1" readingOrder="1"/>
      <protection locked="0"/>
    </xf>
    <xf numFmtId="0" fontId="9" fillId="0" borderId="41" xfId="0" applyFont="1" applyBorder="1" applyAlignment="1">
      <alignment horizontal="left" vertical="center" wrapText="1"/>
    </xf>
    <xf numFmtId="0" fontId="9" fillId="0" borderId="43" xfId="0" applyFont="1" applyBorder="1" applyAlignment="1">
      <alignment horizontal="center" vertical="center" wrapText="1"/>
    </xf>
    <xf numFmtId="3" fontId="8" fillId="0" borderId="46" xfId="0" applyNumberFormat="1" applyFont="1" applyBorder="1" applyAlignment="1" applyProtection="1">
      <alignment horizontal="center" vertical="center" wrapText="1" readingOrder="1"/>
      <protection locked="0"/>
    </xf>
    <xf numFmtId="0" fontId="9" fillId="0" borderId="44" xfId="0" applyFont="1" applyBorder="1" applyAlignment="1">
      <alignment horizontal="left" vertical="center" wrapText="1" indent="2"/>
    </xf>
    <xf numFmtId="0" fontId="9" fillId="0" borderId="84" xfId="0" applyFont="1" applyBorder="1" applyAlignment="1">
      <alignment horizontal="left" vertical="center" wrapText="1" indent="2"/>
    </xf>
    <xf numFmtId="0" fontId="5" fillId="3" borderId="83" xfId="0" applyFont="1" applyFill="1" applyBorder="1" applyAlignment="1" applyProtection="1">
      <alignment horizontal="center" wrapText="1" readingOrder="1"/>
      <protection locked="0"/>
    </xf>
    <xf numFmtId="0" fontId="6" fillId="3" borderId="90" xfId="0" applyFont="1" applyFill="1" applyBorder="1" applyAlignment="1" applyProtection="1">
      <alignment horizontal="center" wrapText="1" readingOrder="1"/>
      <protection locked="0"/>
    </xf>
    <xf numFmtId="0" fontId="6" fillId="3" borderId="91" xfId="0" applyFont="1" applyFill="1" applyBorder="1" applyAlignment="1" applyProtection="1">
      <alignment horizontal="center" wrapText="1" readingOrder="1"/>
      <protection locked="0"/>
    </xf>
    <xf numFmtId="0" fontId="6" fillId="3" borderId="92" xfId="0" applyFont="1" applyFill="1" applyBorder="1" applyAlignment="1" applyProtection="1">
      <alignment horizontal="center" wrapText="1" readingOrder="1"/>
      <protection locked="0"/>
    </xf>
    <xf numFmtId="0" fontId="7" fillId="4" borderId="41" xfId="0" applyFont="1" applyFill="1" applyBorder="1" applyAlignment="1" applyProtection="1">
      <alignment horizontal="center" vertical="center" wrapText="1" readingOrder="1"/>
      <protection locked="0"/>
    </xf>
    <xf numFmtId="0" fontId="7" fillId="4" borderId="84" xfId="0" applyFont="1" applyFill="1" applyBorder="1" applyAlignment="1" applyProtection="1">
      <alignment horizontal="center" vertical="center" wrapText="1" readingOrder="1"/>
      <protection locked="0"/>
    </xf>
    <xf numFmtId="0" fontId="7" fillId="4" borderId="42" xfId="0" applyFont="1" applyFill="1" applyBorder="1" applyAlignment="1" applyProtection="1">
      <alignment horizontal="center" vertical="center" wrapText="1" readingOrder="1"/>
      <protection locked="0"/>
    </xf>
    <xf numFmtId="0" fontId="7" fillId="4" borderId="71" xfId="0" applyFont="1" applyFill="1" applyBorder="1" applyAlignment="1" applyProtection="1">
      <alignment horizontal="center" vertical="center" wrapText="1" readingOrder="1"/>
      <protection locked="0"/>
    </xf>
    <xf numFmtId="0" fontId="7" fillId="4" borderId="74" xfId="0" applyFont="1" applyFill="1" applyBorder="1" applyAlignment="1" applyProtection="1">
      <alignment horizontal="center" vertical="center" wrapText="1" readingOrder="1"/>
      <protection locked="0"/>
    </xf>
    <xf numFmtId="0" fontId="7" fillId="4" borderId="89" xfId="0" applyFont="1" applyFill="1" applyBorder="1" applyAlignment="1" applyProtection="1">
      <alignment horizontal="center" vertical="center" wrapText="1" readingOrder="1"/>
      <protection locked="0"/>
    </xf>
    <xf numFmtId="0" fontId="7" fillId="5" borderId="41" xfId="0" applyFont="1" applyFill="1" applyBorder="1" applyAlignment="1" applyProtection="1">
      <alignment horizontal="center" vertical="center" wrapText="1" readingOrder="1"/>
      <protection locked="0"/>
    </xf>
    <xf numFmtId="0" fontId="7" fillId="5" borderId="84" xfId="0" applyFont="1" applyFill="1" applyBorder="1" applyAlignment="1" applyProtection="1">
      <alignment horizontal="center" vertical="center" wrapText="1" readingOrder="1"/>
      <protection locked="0"/>
    </xf>
    <xf numFmtId="0" fontId="7" fillId="5" borderId="42" xfId="0" applyFont="1" applyFill="1" applyBorder="1" applyAlignment="1" applyProtection="1">
      <alignment horizontal="center" vertical="center" wrapText="1" readingOrder="1"/>
      <protection locked="0"/>
    </xf>
    <xf numFmtId="0" fontId="7" fillId="5" borderId="71" xfId="0" applyFont="1" applyFill="1" applyBorder="1" applyAlignment="1" applyProtection="1">
      <alignment horizontal="center" vertical="center" wrapText="1" readingOrder="1"/>
      <protection locked="0"/>
    </xf>
    <xf numFmtId="0" fontId="7" fillId="5" borderId="43" xfId="0" applyFont="1" applyFill="1" applyBorder="1" applyAlignment="1" applyProtection="1">
      <alignment horizontal="center" vertical="center" wrapText="1" readingOrder="1"/>
      <protection locked="0"/>
    </xf>
    <xf numFmtId="0" fontId="7" fillId="5" borderId="85" xfId="0" applyFont="1" applyFill="1" applyBorder="1" applyAlignment="1" applyProtection="1">
      <alignment horizontal="center" vertical="center" wrapText="1" readingOrder="1"/>
      <protection locked="0"/>
    </xf>
    <xf numFmtId="0" fontId="7" fillId="5" borderId="20" xfId="0" applyFont="1" applyFill="1" applyBorder="1" applyAlignment="1" applyProtection="1">
      <alignment horizontal="center" vertical="center" wrapText="1" readingOrder="1"/>
      <protection locked="0"/>
    </xf>
    <xf numFmtId="0" fontId="7" fillId="5" borderId="162" xfId="0" applyFont="1" applyFill="1" applyBorder="1" applyAlignment="1" applyProtection="1">
      <alignment horizontal="center" vertical="center" wrapText="1" readingOrder="1"/>
      <protection locked="0"/>
    </xf>
    <xf numFmtId="0" fontId="8" fillId="0" borderId="101" xfId="0" applyFont="1" applyBorder="1" applyAlignment="1" applyProtection="1">
      <alignment horizontal="left" vertical="center" wrapText="1" readingOrder="1"/>
      <protection locked="0"/>
    </xf>
    <xf numFmtId="0" fontId="8" fillId="0" borderId="68" xfId="0" applyFont="1" applyBorder="1" applyAlignment="1" applyProtection="1">
      <alignment horizontal="left" vertical="center" wrapText="1" readingOrder="1"/>
      <protection locked="0"/>
    </xf>
    <xf numFmtId="0" fontId="8" fillId="0" borderId="105" xfId="0" applyFont="1" applyBorder="1" applyAlignment="1" applyProtection="1">
      <alignment horizontal="left" vertical="center" wrapText="1" readingOrder="1"/>
      <protection locked="0"/>
    </xf>
    <xf numFmtId="0" fontId="5" fillId="3" borderId="90" xfId="0" applyFont="1" applyFill="1" applyBorder="1" applyAlignment="1" applyProtection="1">
      <alignment horizontal="center" wrapText="1" readingOrder="1"/>
      <protection locked="0"/>
    </xf>
    <xf numFmtId="0" fontId="5" fillId="3" borderId="91" xfId="0" applyFont="1" applyFill="1" applyBorder="1" applyAlignment="1" applyProtection="1">
      <alignment horizontal="center" wrapText="1" readingOrder="1"/>
      <protection locked="0"/>
    </xf>
    <xf numFmtId="0" fontId="7" fillId="4" borderId="47" xfId="0" applyFont="1" applyFill="1" applyBorder="1" applyAlignment="1" applyProtection="1">
      <alignment horizontal="center" vertical="center" wrapText="1" readingOrder="1"/>
      <protection locked="0"/>
    </xf>
    <xf numFmtId="0" fontId="7" fillId="4" borderId="48" xfId="0" applyFont="1" applyFill="1" applyBorder="1" applyAlignment="1" applyProtection="1">
      <alignment horizontal="center" vertical="center" wrapText="1" readingOrder="1"/>
      <protection locked="0"/>
    </xf>
    <xf numFmtId="0" fontId="7" fillId="4" borderId="43" xfId="0" applyFont="1" applyFill="1" applyBorder="1" applyAlignment="1" applyProtection="1">
      <alignment horizontal="center" vertical="center" wrapText="1" readingOrder="1"/>
      <protection locked="0"/>
    </xf>
    <xf numFmtId="0" fontId="7" fillId="4" borderId="49" xfId="0" applyFont="1" applyFill="1" applyBorder="1" applyAlignment="1" applyProtection="1">
      <alignment horizontal="center" vertical="center" wrapText="1" readingOrder="1"/>
      <protection locked="0"/>
    </xf>
    <xf numFmtId="0" fontId="7" fillId="5" borderId="218" xfId="0" applyFont="1" applyFill="1" applyBorder="1" applyAlignment="1" applyProtection="1">
      <alignment horizontal="center" vertical="center" wrapText="1" readingOrder="1"/>
      <protection locked="0"/>
    </xf>
    <xf numFmtId="0" fontId="8" fillId="0" borderId="84" xfId="0" applyFont="1" applyBorder="1" applyAlignment="1" applyProtection="1">
      <alignment horizontal="left" vertical="center" wrapText="1" readingOrder="1"/>
      <protection locked="0"/>
    </xf>
    <xf numFmtId="0" fontId="7" fillId="4" borderId="101" xfId="0" applyFont="1" applyFill="1" applyBorder="1" applyAlignment="1" applyProtection="1">
      <alignment horizontal="center" vertical="center" wrapText="1" readingOrder="1"/>
      <protection locked="0"/>
    </xf>
    <xf numFmtId="0" fontId="7" fillId="4" borderId="68" xfId="0" applyFont="1" applyFill="1" applyBorder="1" applyAlignment="1" applyProtection="1">
      <alignment horizontal="center" vertical="center" wrapText="1" readingOrder="1"/>
      <protection locked="0"/>
    </xf>
    <xf numFmtId="0" fontId="7" fillId="4" borderId="158" xfId="0" applyFont="1" applyFill="1" applyBorder="1" applyAlignment="1" applyProtection="1">
      <alignment horizontal="center" vertical="center" wrapText="1" readingOrder="1"/>
      <protection locked="0"/>
    </xf>
    <xf numFmtId="0" fontId="7" fillId="4" borderId="159" xfId="0" applyFont="1" applyFill="1" applyBorder="1" applyAlignment="1" applyProtection="1">
      <alignment horizontal="center" vertical="center" wrapText="1" readingOrder="1"/>
      <protection locked="0"/>
    </xf>
    <xf numFmtId="0" fontId="7" fillId="4" borderId="160" xfId="0" applyFont="1" applyFill="1" applyBorder="1" applyAlignment="1" applyProtection="1">
      <alignment horizontal="center" vertical="center" wrapText="1" readingOrder="1"/>
      <protection locked="0"/>
    </xf>
    <xf numFmtId="0" fontId="7" fillId="4" borderId="161" xfId="0" applyFont="1" applyFill="1" applyBorder="1" applyAlignment="1" applyProtection="1">
      <alignment horizontal="center" vertical="center" wrapText="1" readingOrder="1"/>
      <protection locked="0"/>
    </xf>
    <xf numFmtId="0" fontId="7" fillId="4" borderId="82" xfId="0" applyFont="1" applyFill="1" applyBorder="1" applyAlignment="1" applyProtection="1">
      <alignment horizontal="center" vertical="center" wrapText="1" readingOrder="1"/>
      <protection locked="0"/>
    </xf>
    <xf numFmtId="0" fontId="7" fillId="5" borderId="101" xfId="0" applyFont="1" applyFill="1" applyBorder="1" applyAlignment="1" applyProtection="1">
      <alignment horizontal="center" vertical="center" wrapText="1" readingOrder="1"/>
      <protection locked="0"/>
    </xf>
    <xf numFmtId="0" fontId="7" fillId="5" borderId="105" xfId="0" applyFont="1" applyFill="1" applyBorder="1" applyAlignment="1" applyProtection="1">
      <alignment horizontal="center" vertical="center" wrapText="1" readingOrder="1"/>
      <protection locked="0"/>
    </xf>
    <xf numFmtId="168" fontId="8" fillId="0" borderId="22" xfId="1" applyNumberFormat="1" applyFont="1" applyFill="1" applyBorder="1" applyAlignment="1" applyProtection="1">
      <alignment horizontal="center" vertical="center" wrapText="1" readingOrder="1"/>
      <protection locked="0"/>
    </xf>
    <xf numFmtId="168" fontId="8" fillId="0" borderId="27" xfId="1" applyNumberFormat="1" applyFont="1" applyFill="1" applyBorder="1" applyAlignment="1" applyProtection="1">
      <alignment horizontal="center" vertical="center" wrapText="1" readingOrder="1"/>
      <protection locked="0"/>
    </xf>
    <xf numFmtId="168" fontId="8" fillId="0" borderId="33" xfId="1" applyNumberFormat="1" applyFont="1" applyFill="1" applyBorder="1" applyAlignment="1" applyProtection="1">
      <alignment horizontal="center" vertical="center" wrapText="1" readingOrder="1"/>
      <protection locked="0"/>
    </xf>
    <xf numFmtId="168" fontId="8" fillId="0" borderId="25" xfId="1" applyNumberFormat="1" applyFont="1" applyFill="1" applyBorder="1" applyAlignment="1" applyProtection="1">
      <alignment horizontal="center" vertical="center" wrapText="1" readingOrder="1"/>
    </xf>
    <xf numFmtId="168" fontId="8" fillId="0" borderId="30" xfId="1" applyNumberFormat="1" applyFont="1" applyFill="1" applyBorder="1" applyAlignment="1" applyProtection="1">
      <alignment horizontal="center" vertical="center" wrapText="1" readingOrder="1"/>
    </xf>
    <xf numFmtId="168" fontId="8" fillId="0" borderId="36" xfId="1" applyNumberFormat="1" applyFont="1" applyFill="1" applyBorder="1" applyAlignment="1" applyProtection="1">
      <alignment horizontal="center" vertical="center" wrapText="1" readingOrder="1"/>
    </xf>
    <xf numFmtId="0" fontId="8" fillId="0" borderId="21" xfId="0" applyFont="1" applyBorder="1" applyAlignment="1" applyProtection="1">
      <alignment horizontal="left" vertical="center" wrapText="1" readingOrder="1"/>
      <protection locked="0"/>
    </xf>
    <xf numFmtId="0" fontId="8" fillId="0" borderId="32" xfId="0" applyFont="1" applyBorder="1" applyAlignment="1" applyProtection="1">
      <alignment horizontal="left" vertical="center" wrapText="1" readingOrder="1"/>
      <protection locked="0"/>
    </xf>
    <xf numFmtId="0" fontId="8" fillId="0" borderId="41" xfId="0" applyFont="1" applyBorder="1" applyAlignment="1" applyProtection="1">
      <alignment horizontal="center" vertical="center" wrapText="1" readingOrder="1"/>
      <protection locked="0"/>
    </xf>
    <xf numFmtId="0" fontId="8" fillId="0" borderId="44" xfId="0" applyFont="1" applyBorder="1" applyAlignment="1" applyProtection="1">
      <alignment horizontal="center" vertical="center" wrapText="1" readingOrder="1"/>
      <protection locked="0"/>
    </xf>
    <xf numFmtId="0" fontId="8" fillId="0" borderId="47" xfId="0" applyFont="1" applyBorder="1" applyAlignment="1" applyProtection="1">
      <alignment horizontal="center" vertical="center" wrapText="1" readingOrder="1"/>
      <protection locked="0"/>
    </xf>
    <xf numFmtId="168" fontId="8" fillId="0" borderId="25" xfId="1" applyNumberFormat="1" applyFont="1" applyBorder="1" applyAlignment="1" applyProtection="1">
      <alignment horizontal="center" vertical="center" wrapText="1" readingOrder="1"/>
    </xf>
    <xf numFmtId="168" fontId="8" fillId="0" borderId="36" xfId="1" applyNumberFormat="1" applyFont="1" applyBorder="1" applyAlignment="1" applyProtection="1">
      <alignment horizontal="center" vertical="center" wrapText="1" readingOrder="1"/>
    </xf>
    <xf numFmtId="0" fontId="8" fillId="0" borderId="21" xfId="0" applyFont="1" applyFill="1" applyBorder="1" applyAlignment="1" applyProtection="1">
      <alignment horizontal="left" vertical="center" wrapText="1" readingOrder="1"/>
      <protection locked="0"/>
    </xf>
    <xf numFmtId="0" fontId="8" fillId="0" borderId="26" xfId="0" applyFont="1" applyFill="1" applyBorder="1" applyAlignment="1" applyProtection="1">
      <alignment horizontal="left" vertical="center" wrapText="1" readingOrder="1"/>
      <protection locked="0"/>
    </xf>
    <xf numFmtId="0" fontId="8" fillId="0" borderId="32" xfId="0" applyFont="1" applyFill="1" applyBorder="1" applyAlignment="1" applyProtection="1">
      <alignment horizontal="left" vertical="center" wrapText="1" readingOrder="1"/>
      <protection locked="0"/>
    </xf>
    <xf numFmtId="0" fontId="8" fillId="0" borderId="22" xfId="0" applyFont="1" applyFill="1" applyBorder="1" applyAlignment="1" applyProtection="1">
      <alignment horizontal="left" vertical="center" wrapText="1" readingOrder="1"/>
      <protection locked="0"/>
    </xf>
    <xf numFmtId="0" fontId="8" fillId="0" borderId="27" xfId="0" applyFont="1" applyFill="1" applyBorder="1" applyAlignment="1" applyProtection="1">
      <alignment horizontal="left" vertical="center" wrapText="1" readingOrder="1"/>
      <protection locked="0"/>
    </xf>
    <xf numFmtId="167" fontId="8" fillId="0" borderId="23" xfId="0" applyNumberFormat="1" applyFont="1" applyFill="1" applyBorder="1" applyAlignment="1" applyProtection="1">
      <alignment horizontal="right" vertical="center" wrapText="1" readingOrder="1"/>
      <protection locked="0"/>
    </xf>
    <xf numFmtId="167" fontId="8" fillId="0" borderId="28" xfId="0" applyNumberFormat="1" applyFont="1" applyFill="1" applyBorder="1" applyAlignment="1" applyProtection="1">
      <alignment horizontal="right" vertical="center" wrapText="1" readingOrder="1"/>
      <protection locked="0"/>
    </xf>
    <xf numFmtId="167" fontId="8" fillId="0" borderId="38" xfId="0" applyNumberFormat="1" applyFont="1" applyFill="1" applyBorder="1" applyAlignment="1" applyProtection="1">
      <alignment horizontal="right" vertical="center" wrapText="1" readingOrder="1"/>
      <protection locked="0"/>
    </xf>
    <xf numFmtId="167" fontId="8" fillId="0" borderId="40" xfId="0" applyNumberFormat="1" applyFont="1" applyFill="1" applyBorder="1" applyAlignment="1" applyProtection="1">
      <alignment horizontal="right" vertical="center" wrapText="1" readingOrder="1"/>
      <protection locked="0"/>
    </xf>
    <xf numFmtId="0" fontId="8" fillId="0" borderId="25" xfId="0" applyFont="1" applyFill="1" applyBorder="1" applyAlignment="1" applyProtection="1">
      <alignment horizontal="left" vertical="center" wrapText="1" readingOrder="1"/>
      <protection locked="0"/>
    </xf>
    <xf numFmtId="0" fontId="8" fillId="0" borderId="30" xfId="0" applyFont="1" applyFill="1" applyBorder="1" applyAlignment="1" applyProtection="1">
      <alignment horizontal="left" vertical="center" wrapText="1" readingOrder="1"/>
      <protection locked="0"/>
    </xf>
    <xf numFmtId="0" fontId="8" fillId="0" borderId="39" xfId="0" applyFont="1" applyFill="1" applyBorder="1" applyAlignment="1" applyProtection="1">
      <alignment horizontal="left" vertical="center" wrapText="1" readingOrder="1"/>
      <protection locked="0"/>
    </xf>
    <xf numFmtId="0" fontId="8" fillId="0" borderId="31" xfId="0" applyFont="1" applyFill="1" applyBorder="1" applyAlignment="1" applyProtection="1">
      <alignment horizontal="left" vertical="center" wrapText="1" readingOrder="1"/>
      <protection locked="0"/>
    </xf>
    <xf numFmtId="0" fontId="8" fillId="0" borderId="37" xfId="0" applyFont="1" applyFill="1" applyBorder="1" applyAlignment="1" applyProtection="1">
      <alignment horizontal="left" vertical="center" wrapText="1" readingOrder="1"/>
      <protection locked="0"/>
    </xf>
    <xf numFmtId="0" fontId="8" fillId="0" borderId="33" xfId="0" applyFont="1" applyFill="1" applyBorder="1" applyAlignment="1" applyProtection="1">
      <alignment horizontal="left" vertical="center" wrapText="1" readingOrder="1"/>
      <protection locked="0"/>
    </xf>
    <xf numFmtId="0" fontId="8" fillId="0" borderId="22" xfId="0" applyFont="1" applyFill="1" applyBorder="1" applyAlignment="1" applyProtection="1">
      <alignment horizontal="center" vertical="center" wrapText="1" readingOrder="1"/>
      <protection locked="0"/>
    </xf>
    <xf numFmtId="0" fontId="8" fillId="0" borderId="27" xfId="0" applyFont="1" applyFill="1" applyBorder="1" applyAlignment="1" applyProtection="1">
      <alignment horizontal="center" vertical="center" wrapText="1" readingOrder="1"/>
      <protection locked="0"/>
    </xf>
    <xf numFmtId="0" fontId="8" fillId="0" borderId="33" xfId="0" applyFont="1" applyFill="1" applyBorder="1" applyAlignment="1" applyProtection="1">
      <alignment horizontal="center" vertical="center" wrapText="1" readingOrder="1"/>
      <protection locked="0"/>
    </xf>
    <xf numFmtId="0" fontId="8" fillId="0" borderId="39" xfId="0" applyFont="1" applyBorder="1" applyAlignment="1" applyProtection="1">
      <alignment horizontal="left" vertical="center" wrapText="1" readingOrder="1"/>
      <protection locked="0"/>
    </xf>
    <xf numFmtId="0" fontId="8" fillId="0" borderId="37" xfId="0" applyFont="1" applyBorder="1" applyAlignment="1" applyProtection="1">
      <alignment horizontal="left" vertical="center" wrapText="1" readingOrder="1"/>
      <protection locked="0"/>
    </xf>
    <xf numFmtId="0" fontId="8" fillId="0" borderId="22" xfId="0" applyFont="1" applyBorder="1" applyAlignment="1" applyProtection="1">
      <alignment horizontal="left" vertical="center" wrapText="1" readingOrder="1"/>
      <protection locked="0"/>
    </xf>
    <xf numFmtId="0" fontId="8" fillId="0" borderId="33" xfId="0" applyFont="1" applyBorder="1" applyAlignment="1" applyProtection="1">
      <alignment horizontal="left" vertical="center" wrapText="1" readingOrder="1"/>
      <protection locked="0"/>
    </xf>
    <xf numFmtId="0" fontId="8" fillId="0" borderId="22" xfId="0" applyFont="1" applyBorder="1" applyAlignment="1" applyProtection="1">
      <alignment horizontal="center" vertical="center" wrapText="1" readingOrder="1"/>
      <protection locked="0"/>
    </xf>
    <xf numFmtId="0" fontId="8" fillId="0" borderId="33" xfId="0" applyFont="1" applyBorder="1" applyAlignment="1" applyProtection="1">
      <alignment horizontal="center" vertical="center" wrapText="1" readingOrder="1"/>
      <protection locked="0"/>
    </xf>
    <xf numFmtId="168" fontId="8" fillId="0" borderId="22" xfId="1" applyNumberFormat="1" applyFont="1" applyBorder="1" applyAlignment="1" applyProtection="1">
      <alignment horizontal="center" vertical="center" wrapText="1" readingOrder="1"/>
      <protection locked="0"/>
    </xf>
    <xf numFmtId="168" fontId="8" fillId="0" borderId="33" xfId="1" applyNumberFormat="1" applyFont="1" applyBorder="1" applyAlignment="1" applyProtection="1">
      <alignment horizontal="center" vertical="center" wrapText="1" readingOrder="1"/>
      <protection locked="0"/>
    </xf>
    <xf numFmtId="0" fontId="8" fillId="0" borderId="31" xfId="0" applyFont="1" applyBorder="1" applyAlignment="1" applyProtection="1">
      <alignment horizontal="left" vertical="center" wrapText="1" readingOrder="1"/>
      <protection locked="0"/>
    </xf>
    <xf numFmtId="0" fontId="8" fillId="0" borderId="27" xfId="0" applyFont="1" applyBorder="1" applyAlignment="1" applyProtection="1">
      <alignment horizontal="left" vertical="center" wrapText="1" readingOrder="1"/>
      <protection locked="0"/>
    </xf>
    <xf numFmtId="0" fontId="8" fillId="0" borderId="27" xfId="0" applyFont="1" applyBorder="1" applyAlignment="1" applyProtection="1">
      <alignment horizontal="center" vertical="center" wrapText="1" readingOrder="1"/>
      <protection locked="0"/>
    </xf>
    <xf numFmtId="168" fontId="8" fillId="0" borderId="27" xfId="1" applyNumberFormat="1" applyFont="1" applyBorder="1" applyAlignment="1" applyProtection="1">
      <alignment horizontal="center" vertical="center" wrapText="1" readingOrder="1"/>
      <protection locked="0"/>
    </xf>
    <xf numFmtId="168" fontId="8" fillId="0" borderId="30" xfId="1" applyNumberFormat="1" applyFont="1" applyBorder="1" applyAlignment="1" applyProtection="1">
      <alignment horizontal="center" vertical="center" wrapText="1" readingOrder="1"/>
    </xf>
    <xf numFmtId="0" fontId="7" fillId="5" borderId="14" xfId="0" applyFont="1" applyFill="1" applyBorder="1" applyAlignment="1" applyProtection="1">
      <alignment horizontal="center" vertical="center" wrapText="1" readingOrder="1"/>
      <protection locked="0"/>
    </xf>
    <xf numFmtId="0" fontId="7" fillId="5" borderId="19" xfId="0" applyFont="1" applyFill="1" applyBorder="1" applyAlignment="1" applyProtection="1">
      <alignment horizontal="center" vertical="center" wrapText="1" readingOrder="1"/>
      <protection locked="0"/>
    </xf>
    <xf numFmtId="0" fontId="8" fillId="0" borderId="26" xfId="0" applyFont="1" applyBorder="1" applyAlignment="1" applyProtection="1">
      <alignment horizontal="left" vertical="center" wrapText="1" readingOrder="1"/>
      <protection locked="0"/>
    </xf>
    <xf numFmtId="0" fontId="5" fillId="3" borderId="7" xfId="0" applyFont="1" applyFill="1" applyBorder="1" applyAlignment="1" applyProtection="1">
      <alignment horizontal="center" wrapText="1" readingOrder="1"/>
      <protection locked="0"/>
    </xf>
    <xf numFmtId="0" fontId="6" fillId="3" borderId="8" xfId="0" applyFont="1" applyFill="1" applyBorder="1" applyAlignment="1" applyProtection="1">
      <alignment horizontal="center" wrapText="1" readingOrder="1"/>
      <protection locked="0"/>
    </xf>
    <xf numFmtId="0" fontId="6" fillId="3" borderId="6" xfId="0" applyFont="1" applyFill="1" applyBorder="1" applyAlignment="1" applyProtection="1">
      <alignment horizontal="center" wrapText="1" readingOrder="1"/>
      <protection locked="0"/>
    </xf>
    <xf numFmtId="0" fontId="6" fillId="3" borderId="9" xfId="0" applyFont="1" applyFill="1" applyBorder="1" applyAlignment="1" applyProtection="1">
      <alignment horizontal="center" wrapText="1" readingOrder="1"/>
      <protection locked="0"/>
    </xf>
    <xf numFmtId="0" fontId="7" fillId="4" borderId="14" xfId="0" applyFont="1" applyFill="1" applyBorder="1" applyAlignment="1" applyProtection="1">
      <alignment horizontal="center" vertical="center" wrapText="1" readingOrder="1"/>
      <protection locked="0"/>
    </xf>
    <xf numFmtId="0" fontId="7" fillId="4" borderId="19" xfId="0" applyFont="1" applyFill="1" applyBorder="1" applyAlignment="1" applyProtection="1">
      <alignment horizontal="center" vertical="center" wrapText="1" readingOrder="1"/>
      <protection locked="0"/>
    </xf>
    <xf numFmtId="0" fontId="7" fillId="5" borderId="10" xfId="0" applyFont="1" applyFill="1" applyBorder="1" applyAlignment="1" applyProtection="1">
      <alignment horizontal="center" vertical="center" wrapText="1" readingOrder="1"/>
      <protection locked="0"/>
    </xf>
    <xf numFmtId="0" fontId="7" fillId="5" borderId="15" xfId="0" applyFont="1" applyFill="1" applyBorder="1" applyAlignment="1" applyProtection="1">
      <alignment horizontal="center" vertical="center" wrapText="1" readingOrder="1"/>
      <protection locked="0"/>
    </xf>
    <xf numFmtId="0" fontId="2" fillId="0" borderId="0" xfId="0" applyFont="1" applyAlignment="1" applyProtection="1">
      <alignment horizontal="left" vertical="center"/>
      <protection locked="0"/>
    </xf>
    <xf numFmtId="167" fontId="8" fillId="0" borderId="42" xfId="0" applyNumberFormat="1" applyFont="1" applyBorder="1" applyAlignment="1" applyProtection="1">
      <alignment horizontal="center" vertical="center" wrapText="1" readingOrder="1"/>
      <protection locked="0"/>
    </xf>
    <xf numFmtId="0" fontId="8" fillId="0" borderId="74" xfId="0" applyFont="1" applyBorder="1" applyAlignment="1" applyProtection="1">
      <alignment horizontal="left" vertical="center" wrapText="1" readingOrder="1"/>
      <protection locked="0"/>
    </xf>
    <xf numFmtId="0" fontId="8" fillId="0" borderId="76" xfId="0" applyFont="1" applyBorder="1" applyAlignment="1" applyProtection="1">
      <alignment horizontal="left" vertical="center" wrapText="1" readingOrder="1"/>
      <protection locked="0"/>
    </xf>
    <xf numFmtId="0" fontId="14" fillId="0" borderId="90" xfId="0" applyFont="1" applyBorder="1" applyAlignment="1">
      <alignment horizontal="left" vertical="center" wrapText="1"/>
    </xf>
    <xf numFmtId="0" fontId="14" fillId="0" borderId="91" xfId="0" applyFont="1" applyBorder="1" applyAlignment="1">
      <alignment horizontal="left" vertical="center" wrapText="1"/>
    </xf>
    <xf numFmtId="0" fontId="16" fillId="0" borderId="3" xfId="0" applyFont="1" applyBorder="1" applyAlignment="1" applyProtection="1">
      <alignment horizontal="center" vertical="center" wrapText="1" readingOrder="1"/>
      <protection locked="0"/>
    </xf>
    <xf numFmtId="0" fontId="16" fillId="0" borderId="4" xfId="0" applyFont="1" applyBorder="1" applyAlignment="1" applyProtection="1">
      <alignment horizontal="center" vertical="center" wrapText="1" readingOrder="1"/>
      <protection locked="0"/>
    </xf>
    <xf numFmtId="0" fontId="16" fillId="0" borderId="5" xfId="0" applyFont="1" applyBorder="1" applyAlignment="1" applyProtection="1">
      <alignment horizontal="center" vertical="center" wrapText="1" readingOrder="1"/>
      <protection locked="0"/>
    </xf>
    <xf numFmtId="0" fontId="12" fillId="0" borderId="74"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5" xfId="0" applyFont="1" applyBorder="1" applyAlignment="1">
      <alignment horizontal="center" vertical="center" wrapText="1"/>
    </xf>
    <xf numFmtId="14" fontId="12" fillId="0" borderId="48" xfId="0" applyNumberFormat="1" applyFont="1" applyBorder="1" applyAlignment="1">
      <alignment horizontal="right" vertical="center"/>
    </xf>
    <xf numFmtId="0" fontId="18" fillId="2" borderId="111" xfId="0" applyFont="1" applyFill="1" applyBorder="1" applyAlignment="1" applyProtection="1">
      <alignment horizontal="left" wrapText="1" readingOrder="1"/>
      <protection locked="0"/>
    </xf>
    <xf numFmtId="0" fontId="18" fillId="2" borderId="4" xfId="0" applyFont="1" applyFill="1" applyBorder="1" applyAlignment="1" applyProtection="1">
      <alignment horizontal="left" wrapText="1" readingOrder="1"/>
      <protection locked="0"/>
    </xf>
    <xf numFmtId="168" fontId="16" fillId="2" borderId="3" xfId="4" applyNumberFormat="1" applyFont="1" applyFill="1" applyBorder="1" applyAlignment="1" applyProtection="1">
      <alignment horizontal="center" vertical="center" wrapText="1" readingOrder="1"/>
    </xf>
    <xf numFmtId="168" fontId="16" fillId="2" borderId="4" xfId="4" applyNumberFormat="1" applyFont="1" applyFill="1" applyBorder="1" applyAlignment="1" applyProtection="1">
      <alignment horizontal="center" vertical="center" wrapText="1" readingOrder="1"/>
    </xf>
    <xf numFmtId="168" fontId="16" fillId="2" borderId="5" xfId="4" applyNumberFormat="1" applyFont="1" applyFill="1" applyBorder="1" applyAlignment="1" applyProtection="1">
      <alignment horizontal="center" vertical="center" wrapText="1" readingOrder="1"/>
    </xf>
    <xf numFmtId="0" fontId="16" fillId="0" borderId="41" xfId="0" applyFont="1" applyBorder="1" applyAlignment="1" applyProtection="1">
      <alignment horizontal="left" vertical="center" wrapText="1" readingOrder="1"/>
      <protection locked="0"/>
    </xf>
    <xf numFmtId="0" fontId="16" fillId="0" borderId="44" xfId="0" applyFont="1" applyBorder="1" applyAlignment="1" applyProtection="1">
      <alignment horizontal="left" vertical="center" wrapText="1" readingOrder="1"/>
      <protection locked="0"/>
    </xf>
    <xf numFmtId="0" fontId="16" fillId="0" borderId="84" xfId="0" applyFont="1" applyBorder="1" applyAlignment="1" applyProtection="1">
      <alignment horizontal="left" vertical="center" wrapText="1" readingOrder="1"/>
      <protection locked="0"/>
    </xf>
    <xf numFmtId="0" fontId="12" fillId="0" borderId="74" xfId="0" applyFont="1" applyBorder="1" applyAlignment="1">
      <alignment horizontal="left" vertical="center" wrapText="1"/>
    </xf>
    <xf numFmtId="0" fontId="12" fillId="0" borderId="76" xfId="0" applyFont="1" applyBorder="1" applyAlignment="1">
      <alignment horizontal="left" vertical="center" wrapText="1"/>
    </xf>
    <xf numFmtId="0" fontId="12" fillId="0" borderId="89" xfId="0" applyFont="1" applyBorder="1" applyAlignment="1">
      <alignment horizontal="left" vertical="center" wrapText="1"/>
    </xf>
    <xf numFmtId="0" fontId="19" fillId="0" borderId="41" xfId="5" applyNumberFormat="1" applyFont="1" applyFill="1" applyBorder="1" applyAlignment="1" applyProtection="1">
      <alignment horizontal="left" vertical="center" wrapText="1"/>
    </xf>
    <xf numFmtId="0" fontId="19" fillId="0" borderId="44" xfId="5" applyNumberFormat="1" applyFont="1" applyFill="1" applyBorder="1" applyAlignment="1" applyProtection="1">
      <alignment horizontal="left" vertical="center" wrapText="1"/>
    </xf>
    <xf numFmtId="0" fontId="19" fillId="0" borderId="84" xfId="5" applyNumberFormat="1" applyFont="1" applyFill="1" applyBorder="1" applyAlignment="1" applyProtection="1">
      <alignment horizontal="left" vertical="center" wrapText="1"/>
    </xf>
    <xf numFmtId="0" fontId="12" fillId="0" borderId="89" xfId="0" applyFont="1" applyBorder="1" applyAlignment="1">
      <alignment horizontal="center" vertical="center" wrapText="1"/>
    </xf>
    <xf numFmtId="0" fontId="16" fillId="0" borderId="54" xfId="0" applyFont="1" applyBorder="1" applyAlignment="1" applyProtection="1">
      <alignment horizontal="left" vertical="center" wrapText="1" readingOrder="1"/>
      <protection locked="0"/>
    </xf>
    <xf numFmtId="0" fontId="16" fillId="0" borderId="208" xfId="0" applyFont="1" applyBorder="1" applyAlignment="1" applyProtection="1">
      <alignment horizontal="left" vertical="center" wrapText="1" readingOrder="1"/>
      <protection locked="0"/>
    </xf>
    <xf numFmtId="0" fontId="16" fillId="0" borderId="94" xfId="0" applyFont="1" applyBorder="1" applyAlignment="1" applyProtection="1">
      <alignment horizontal="left" vertical="center" wrapText="1" readingOrder="1"/>
      <protection locked="0"/>
    </xf>
    <xf numFmtId="0" fontId="12" fillId="0" borderId="211" xfId="0" applyFont="1" applyBorder="1" applyAlignment="1">
      <alignment horizontal="center" vertical="center" wrapText="1"/>
    </xf>
    <xf numFmtId="0" fontId="12" fillId="0" borderId="154" xfId="0" applyFont="1" applyBorder="1" applyAlignment="1">
      <alignment horizontal="center" vertical="center" wrapText="1"/>
    </xf>
    <xf numFmtId="0" fontId="12" fillId="0" borderId="187" xfId="0" applyFont="1" applyBorder="1" applyAlignment="1">
      <alignment horizontal="center" vertical="center" wrapText="1"/>
    </xf>
    <xf numFmtId="0" fontId="5" fillId="3" borderId="3" xfId="0" applyFont="1" applyFill="1" applyBorder="1" applyAlignment="1" applyProtection="1">
      <alignment horizontal="center" wrapText="1" readingOrder="1"/>
      <protection locked="0"/>
    </xf>
    <xf numFmtId="0" fontId="5" fillId="3" borderId="4" xfId="0" applyFont="1" applyFill="1" applyBorder="1" applyAlignment="1" applyProtection="1">
      <alignment horizontal="center" wrapText="1" readingOrder="1"/>
      <protection locked="0"/>
    </xf>
    <xf numFmtId="0" fontId="6" fillId="3" borderId="3" xfId="0" applyFont="1" applyFill="1" applyBorder="1" applyAlignment="1" applyProtection="1">
      <alignment horizontal="center" wrapText="1" readingOrder="1"/>
      <protection locked="0"/>
    </xf>
    <xf numFmtId="0" fontId="6" fillId="3" borderId="4" xfId="0" applyFont="1" applyFill="1" applyBorder="1" applyAlignment="1" applyProtection="1">
      <alignment horizontal="center" wrapText="1" readingOrder="1"/>
      <protection locked="0"/>
    </xf>
    <xf numFmtId="0" fontId="6" fillId="3" borderId="5" xfId="0" applyFont="1" applyFill="1" applyBorder="1" applyAlignment="1" applyProtection="1">
      <alignment horizontal="center" wrapText="1" readingOrder="1"/>
      <protection locked="0"/>
    </xf>
    <xf numFmtId="0" fontId="7" fillId="4" borderId="105" xfId="0" applyFont="1" applyFill="1" applyBorder="1" applyAlignment="1" applyProtection="1">
      <alignment horizontal="center" vertical="center" wrapText="1" readingOrder="1"/>
      <protection locked="0"/>
    </xf>
    <xf numFmtId="0" fontId="7" fillId="4" borderId="20" xfId="0" applyFont="1" applyFill="1" applyBorder="1" applyAlignment="1" applyProtection="1">
      <alignment horizontal="center" vertical="center" wrapText="1" readingOrder="1"/>
      <protection locked="0"/>
    </xf>
    <xf numFmtId="0" fontId="7" fillId="4" borderId="212" xfId="0" applyFont="1" applyFill="1" applyBorder="1" applyAlignment="1" applyProtection="1">
      <alignment horizontal="center" vertical="center" wrapText="1" readingOrder="1"/>
      <protection locked="0"/>
    </xf>
    <xf numFmtId="0" fontId="7" fillId="4" borderId="149" xfId="0" applyFont="1" applyFill="1" applyBorder="1" applyAlignment="1" applyProtection="1">
      <alignment horizontal="center" vertical="center" wrapText="1" readingOrder="1"/>
      <protection locked="0"/>
    </xf>
    <xf numFmtId="170" fontId="7" fillId="5" borderId="161" xfId="0" applyNumberFormat="1" applyFont="1" applyFill="1" applyBorder="1" applyAlignment="1" applyProtection="1">
      <alignment horizontal="center" vertical="center" wrapText="1" readingOrder="1"/>
      <protection locked="0"/>
    </xf>
    <xf numFmtId="170" fontId="7" fillId="5" borderId="162" xfId="0" applyNumberFormat="1" applyFont="1" applyFill="1" applyBorder="1" applyAlignment="1" applyProtection="1">
      <alignment horizontal="center" vertical="center" wrapText="1" readingOrder="1"/>
      <protection locked="0"/>
    </xf>
    <xf numFmtId="0" fontId="16" fillId="0" borderId="206" xfId="0" applyFont="1" applyBorder="1" applyAlignment="1" applyProtection="1">
      <alignment horizontal="left" vertical="center" wrapText="1" readingOrder="1"/>
      <protection locked="0"/>
    </xf>
    <xf numFmtId="0" fontId="16" fillId="0" borderId="47" xfId="0" applyFont="1" applyBorder="1" applyAlignment="1" applyProtection="1">
      <alignment horizontal="left" vertical="center" wrapText="1" readingOrder="1"/>
      <protection locked="0"/>
    </xf>
    <xf numFmtId="0" fontId="16" fillId="0" borderId="101" xfId="0" applyFont="1" applyBorder="1" applyAlignment="1" applyProtection="1">
      <alignment horizontal="left" vertical="center" wrapText="1" readingOrder="1"/>
      <protection locked="0"/>
    </xf>
    <xf numFmtId="0" fontId="16" fillId="0" borderId="105" xfId="0" applyFont="1" applyBorder="1" applyAlignment="1" applyProtection="1">
      <alignment horizontal="left" vertical="center" wrapText="1" readingOrder="1"/>
      <protection locked="0"/>
    </xf>
    <xf numFmtId="0" fontId="16" fillId="0" borderId="68" xfId="0" applyFont="1" applyBorder="1" applyAlignment="1" applyProtection="1">
      <alignment horizontal="left" vertical="center" wrapText="1" readingOrder="1"/>
      <protection locked="0"/>
    </xf>
    <xf numFmtId="0" fontId="16" fillId="0" borderId="76" xfId="0" applyFont="1" applyBorder="1" applyAlignment="1" applyProtection="1">
      <alignment horizontal="left" vertical="center" wrapText="1" readingOrder="1"/>
      <protection locked="0"/>
    </xf>
    <xf numFmtId="0" fontId="16" fillId="0" borderId="74" xfId="0" applyFont="1" applyBorder="1" applyAlignment="1" applyProtection="1">
      <alignment horizontal="left" vertical="center" wrapText="1" readingOrder="1"/>
      <protection locked="0"/>
    </xf>
    <xf numFmtId="0" fontId="16" fillId="0" borderId="16" xfId="0" applyFont="1" applyBorder="1" applyAlignment="1" applyProtection="1">
      <alignment horizontal="left" vertical="center" wrapText="1" readingOrder="1"/>
      <protection locked="0"/>
    </xf>
    <xf numFmtId="0" fontId="16" fillId="0" borderId="58" xfId="0" applyFont="1" applyBorder="1" applyAlignment="1" applyProtection="1">
      <alignment horizontal="left" vertical="center" wrapText="1" readingOrder="1"/>
      <protection locked="0"/>
    </xf>
    <xf numFmtId="167" fontId="16" fillId="0" borderId="195" xfId="0" applyNumberFormat="1" applyFont="1" applyBorder="1" applyAlignment="1" applyProtection="1">
      <alignment horizontal="right" vertical="center" wrapText="1" readingOrder="1"/>
      <protection locked="0"/>
    </xf>
    <xf numFmtId="167" fontId="16" fillId="0" borderId="59" xfId="0" applyNumberFormat="1" applyFont="1" applyBorder="1" applyAlignment="1" applyProtection="1">
      <alignment horizontal="right" vertical="center" wrapText="1" readingOrder="1"/>
      <protection locked="0"/>
    </xf>
    <xf numFmtId="167" fontId="16" fillId="0" borderId="214" xfId="0" applyNumberFormat="1" applyFont="1" applyBorder="1" applyAlignment="1" applyProtection="1">
      <alignment horizontal="right" vertical="center" wrapText="1" readingOrder="1"/>
      <protection locked="0"/>
    </xf>
    <xf numFmtId="167" fontId="16" fillId="0" borderId="182" xfId="0" applyNumberFormat="1" applyFont="1" applyBorder="1" applyAlignment="1" applyProtection="1">
      <alignment horizontal="right" vertical="center" wrapText="1" readingOrder="1"/>
      <protection locked="0"/>
    </xf>
    <xf numFmtId="0" fontId="16" fillId="0" borderId="73" xfId="0" applyFont="1" applyBorder="1" applyAlignment="1" applyProtection="1">
      <alignment horizontal="left" vertical="center" wrapText="1" readingOrder="1"/>
      <protection locked="0"/>
    </xf>
    <xf numFmtId="0" fontId="16" fillId="0" borderId="146" xfId="0" applyFont="1" applyBorder="1" applyAlignment="1" applyProtection="1">
      <alignment horizontal="left" vertical="center" wrapText="1" readingOrder="1"/>
      <protection locked="0"/>
    </xf>
    <xf numFmtId="0" fontId="19" fillId="0" borderId="87" xfId="5" applyNumberFormat="1" applyFont="1" applyFill="1" applyBorder="1" applyAlignment="1" applyProtection="1">
      <alignment horizontal="left" vertical="center" wrapText="1"/>
    </xf>
    <xf numFmtId="0" fontId="19" fillId="0" borderId="143" xfId="5" applyNumberFormat="1" applyFont="1" applyFill="1" applyBorder="1" applyAlignment="1" applyProtection="1">
      <alignment horizontal="left" vertical="center" wrapText="1"/>
    </xf>
    <xf numFmtId="167" fontId="16" fillId="0" borderId="55" xfId="0" applyNumberFormat="1" applyFont="1" applyBorder="1" applyAlignment="1" applyProtection="1">
      <alignment horizontal="right" vertical="center" readingOrder="1"/>
      <protection locked="0"/>
    </xf>
    <xf numFmtId="167" fontId="16" fillId="0" borderId="100" xfId="0" applyNumberFormat="1" applyFont="1" applyBorder="1" applyAlignment="1" applyProtection="1">
      <alignment horizontal="right" vertical="center" readingOrder="1"/>
      <protection locked="0"/>
    </xf>
    <xf numFmtId="167" fontId="16" fillId="0" borderId="95" xfId="0" applyNumberFormat="1" applyFont="1" applyBorder="1" applyAlignment="1" applyProtection="1">
      <alignment horizontal="right" vertical="center" readingOrder="1"/>
      <protection locked="0"/>
    </xf>
    <xf numFmtId="167" fontId="16" fillId="0" borderId="211" xfId="0" applyNumberFormat="1" applyFont="1" applyBorder="1" applyAlignment="1" applyProtection="1">
      <alignment horizontal="right" vertical="center" wrapText="1" readingOrder="1"/>
      <protection locked="0"/>
    </xf>
    <xf numFmtId="167" fontId="16" fillId="0" borderId="154" xfId="0" applyNumberFormat="1" applyFont="1" applyBorder="1" applyAlignment="1" applyProtection="1">
      <alignment horizontal="right" vertical="center" wrapText="1" readingOrder="1"/>
      <protection locked="0"/>
    </xf>
    <xf numFmtId="167" fontId="16" fillId="0" borderId="187" xfId="0" applyNumberFormat="1" applyFont="1" applyBorder="1" applyAlignment="1" applyProtection="1">
      <alignment horizontal="right" vertical="center" wrapText="1" readingOrder="1"/>
      <protection locked="0"/>
    </xf>
    <xf numFmtId="0" fontId="12" fillId="0" borderId="211" xfId="0" applyFont="1" applyBorder="1" applyAlignment="1">
      <alignment vertical="center" wrapText="1"/>
    </xf>
    <xf numFmtId="0" fontId="12" fillId="0" borderId="154" xfId="0" applyFont="1" applyBorder="1" applyAlignment="1">
      <alignment vertical="center" wrapText="1"/>
    </xf>
    <xf numFmtId="0" fontId="12" fillId="0" borderId="187" xfId="0" applyFont="1" applyBorder="1" applyAlignment="1">
      <alignment vertical="center" wrapText="1"/>
    </xf>
    <xf numFmtId="0" fontId="12" fillId="0" borderId="143" xfId="0" applyFont="1" applyBorder="1" applyAlignment="1">
      <alignment horizontal="left" vertical="center"/>
    </xf>
    <xf numFmtId="0" fontId="12" fillId="0" borderId="148" xfId="0" applyFont="1" applyBorder="1" applyAlignment="1">
      <alignment horizontal="left" vertical="center"/>
    </xf>
    <xf numFmtId="0" fontId="19" fillId="0" borderId="54" xfId="5" applyNumberFormat="1" applyFont="1" applyFill="1" applyBorder="1" applyAlignment="1" applyProtection="1">
      <alignment horizontal="left" vertical="center" wrapText="1"/>
    </xf>
    <xf numFmtId="0" fontId="20" fillId="0" borderId="208" xfId="5" applyNumberFormat="1" applyFont="1" applyFill="1" applyBorder="1" applyAlignment="1" applyProtection="1">
      <alignment horizontal="left" vertical="center" wrapText="1"/>
    </xf>
    <xf numFmtId="0" fontId="20" fillId="0" borderId="94" xfId="5" applyNumberFormat="1" applyFont="1" applyFill="1" applyBorder="1" applyAlignment="1" applyProtection="1">
      <alignment horizontal="left" vertical="center" wrapText="1"/>
    </xf>
    <xf numFmtId="167" fontId="16" fillId="0" borderId="190" xfId="0" applyNumberFormat="1" applyFont="1" applyBorder="1" applyAlignment="1" applyProtection="1">
      <alignment horizontal="right" vertical="center" wrapText="1" readingOrder="1"/>
      <protection locked="0"/>
    </xf>
    <xf numFmtId="167" fontId="16" fillId="0" borderId="209" xfId="0" applyNumberFormat="1" applyFont="1" applyBorder="1" applyAlignment="1" applyProtection="1">
      <alignment horizontal="right" vertical="center" wrapText="1" readingOrder="1"/>
      <protection locked="0"/>
    </xf>
    <xf numFmtId="167" fontId="16" fillId="0" borderId="191" xfId="0" applyNumberFormat="1" applyFont="1" applyBorder="1" applyAlignment="1" applyProtection="1">
      <alignment horizontal="right" vertical="center" wrapText="1" readingOrder="1"/>
      <protection locked="0"/>
    </xf>
    <xf numFmtId="167" fontId="16" fillId="0" borderId="210" xfId="0" applyNumberFormat="1" applyFont="1" applyBorder="1" applyAlignment="1" applyProtection="1">
      <alignment horizontal="right" vertical="center" wrapText="1" readingOrder="1"/>
      <protection locked="0"/>
    </xf>
    <xf numFmtId="0" fontId="16" fillId="0" borderId="42" xfId="0" applyFont="1" applyBorder="1" applyAlignment="1" applyProtection="1">
      <alignment horizontal="left" vertical="center" wrapText="1" readingOrder="1"/>
      <protection locked="0"/>
    </xf>
    <xf numFmtId="167" fontId="16" fillId="0" borderId="42" xfId="0" applyNumberFormat="1" applyFont="1" applyBorder="1" applyAlignment="1" applyProtection="1">
      <alignment horizontal="right" vertical="center" wrapText="1" readingOrder="1"/>
      <protection locked="0"/>
    </xf>
    <xf numFmtId="0" fontId="18" fillId="2" borderId="90" xfId="0" applyFont="1" applyFill="1" applyBorder="1" applyAlignment="1" applyProtection="1">
      <alignment horizontal="left" vertical="center" wrapText="1" readingOrder="1"/>
      <protection locked="0"/>
    </xf>
    <xf numFmtId="0" fontId="18" fillId="2" borderId="91" xfId="0" applyFont="1" applyFill="1" applyBorder="1" applyAlignment="1" applyProtection="1">
      <alignment horizontal="left" vertical="center" wrapText="1" readingOrder="1"/>
      <protection locked="0"/>
    </xf>
    <xf numFmtId="0" fontId="18" fillId="2" borderId="92" xfId="0" applyFont="1" applyFill="1" applyBorder="1" applyAlignment="1" applyProtection="1">
      <alignment horizontal="left" vertical="center" wrapText="1" readingOrder="1"/>
      <protection locked="0"/>
    </xf>
    <xf numFmtId="168" fontId="16" fillId="2" borderId="90" xfId="4" applyNumberFormat="1" applyFont="1" applyFill="1" applyBorder="1" applyAlignment="1" applyProtection="1">
      <alignment horizontal="center" vertical="center" wrapText="1" readingOrder="1"/>
    </xf>
    <xf numFmtId="168" fontId="16" fillId="2" borderId="91" xfId="4" applyNumberFormat="1" applyFont="1" applyFill="1" applyBorder="1" applyAlignment="1" applyProtection="1">
      <alignment horizontal="center" vertical="center" wrapText="1" readingOrder="1"/>
    </xf>
    <xf numFmtId="168" fontId="16" fillId="2" borderId="92" xfId="4" applyNumberFormat="1" applyFont="1" applyFill="1" applyBorder="1" applyAlignment="1" applyProtection="1">
      <alignment horizontal="center" vertical="center" wrapText="1" readingOrder="1"/>
    </xf>
    <xf numFmtId="0" fontId="12" fillId="0" borderId="45" xfId="0" applyFont="1" applyFill="1" applyBorder="1" applyAlignment="1" applyProtection="1">
      <alignment horizontal="left" vertical="center" wrapText="1" readingOrder="1"/>
      <protection locked="0"/>
    </xf>
    <xf numFmtId="0" fontId="16" fillId="0" borderId="45" xfId="0" applyFont="1" applyFill="1" applyBorder="1" applyAlignment="1" applyProtection="1">
      <alignment horizontal="left" vertical="center" wrapText="1" readingOrder="1"/>
      <protection locked="0"/>
    </xf>
    <xf numFmtId="0" fontId="18" fillId="2" borderId="90" xfId="0" applyFont="1" applyFill="1" applyBorder="1" applyAlignment="1" applyProtection="1">
      <alignment horizontal="left" wrapText="1" readingOrder="1"/>
      <protection locked="0"/>
    </xf>
    <xf numFmtId="0" fontId="18" fillId="2" borderId="91" xfId="0" applyFont="1" applyFill="1" applyBorder="1" applyAlignment="1" applyProtection="1">
      <alignment horizontal="left" wrapText="1" readingOrder="1"/>
      <protection locked="0"/>
    </xf>
    <xf numFmtId="0" fontId="18" fillId="2" borderId="92" xfId="0" applyFont="1" applyFill="1" applyBorder="1" applyAlignment="1" applyProtection="1">
      <alignment horizontal="left" wrapText="1" readingOrder="1"/>
      <protection locked="0"/>
    </xf>
    <xf numFmtId="0" fontId="16" fillId="0" borderId="189" xfId="0" applyFont="1" applyFill="1" applyBorder="1" applyAlignment="1" applyProtection="1">
      <alignment horizontal="left" vertical="center" wrapText="1" readingOrder="1"/>
      <protection locked="0"/>
    </xf>
    <xf numFmtId="0" fontId="12" fillId="0" borderId="71" xfId="0" applyFont="1" applyFill="1" applyBorder="1" applyAlignment="1" applyProtection="1">
      <alignment horizontal="left" vertical="center" wrapText="1" readingOrder="1"/>
      <protection locked="0"/>
    </xf>
    <xf numFmtId="0" fontId="12" fillId="0" borderId="189" xfId="0" applyFont="1" applyFill="1" applyBorder="1" applyAlignment="1" applyProtection="1">
      <alignment horizontal="left" vertical="center" wrapText="1" readingOrder="1"/>
      <protection locked="0"/>
    </xf>
    <xf numFmtId="0" fontId="18" fillId="2" borderId="212" xfId="0" applyFont="1" applyFill="1" applyBorder="1" applyAlignment="1" applyProtection="1">
      <alignment horizontal="left" wrapText="1" readingOrder="1"/>
      <protection locked="0"/>
    </xf>
    <xf numFmtId="0" fontId="16" fillId="0" borderId="41" xfId="0" applyFont="1" applyFill="1" applyBorder="1" applyAlignment="1" applyProtection="1">
      <alignment horizontal="left" vertical="center" wrapText="1" readingOrder="1"/>
      <protection locked="0"/>
    </xf>
    <xf numFmtId="0" fontId="16" fillId="0" borderId="44" xfId="0" applyFont="1" applyFill="1" applyBorder="1" applyAlignment="1" applyProtection="1">
      <alignment horizontal="left" vertical="center" wrapText="1" readingOrder="1"/>
      <protection locked="0"/>
    </xf>
    <xf numFmtId="0" fontId="16" fillId="0" borderId="47" xfId="0" applyFont="1" applyFill="1" applyBorder="1" applyAlignment="1" applyProtection="1">
      <alignment horizontal="left" vertical="center" wrapText="1" readingOrder="1"/>
      <protection locked="0"/>
    </xf>
    <xf numFmtId="0" fontId="12" fillId="0" borderId="101" xfId="0" applyFont="1" applyFill="1" applyBorder="1" applyAlignment="1" applyProtection="1">
      <alignment horizontal="left" vertical="center" wrapText="1" readingOrder="1"/>
      <protection locked="0"/>
    </xf>
    <xf numFmtId="0" fontId="16" fillId="0" borderId="105" xfId="0" applyFont="1" applyFill="1" applyBorder="1" applyAlignment="1" applyProtection="1">
      <alignment horizontal="left" vertical="center" wrapText="1" readingOrder="1"/>
      <protection locked="0"/>
    </xf>
    <xf numFmtId="0" fontId="18" fillId="2" borderId="107" xfId="0" applyFont="1" applyFill="1" applyBorder="1" applyAlignment="1" applyProtection="1">
      <alignment horizontal="left" wrapText="1" readingOrder="1"/>
      <protection locked="0"/>
    </xf>
    <xf numFmtId="0" fontId="18" fillId="2" borderId="0" xfId="0" applyFont="1" applyFill="1" applyBorder="1" applyAlignment="1" applyProtection="1">
      <alignment horizontal="left" wrapText="1" readingOrder="1"/>
      <protection locked="0"/>
    </xf>
    <xf numFmtId="0" fontId="18" fillId="2" borderId="201" xfId="0" applyFont="1" applyFill="1" applyBorder="1" applyAlignment="1" applyProtection="1">
      <alignment horizontal="left" wrapText="1" readingOrder="1"/>
      <protection locked="0"/>
    </xf>
    <xf numFmtId="0" fontId="16" fillId="0" borderId="84" xfId="0" applyFont="1" applyFill="1" applyBorder="1" applyAlignment="1" applyProtection="1">
      <alignment horizontal="left" vertical="center" wrapText="1" readingOrder="1"/>
      <protection locked="0"/>
    </xf>
    <xf numFmtId="0" fontId="18" fillId="2" borderId="3" xfId="0" applyFont="1" applyFill="1" applyBorder="1" applyAlignment="1" applyProtection="1">
      <alignment horizontal="left" wrapText="1" readingOrder="1"/>
      <protection locked="0"/>
    </xf>
    <xf numFmtId="0" fontId="18" fillId="2" borderId="5" xfId="0" applyFont="1" applyFill="1" applyBorder="1" applyAlignment="1" applyProtection="1">
      <alignment horizontal="left" wrapText="1" readingOrder="1"/>
      <protection locked="0"/>
    </xf>
    <xf numFmtId="0" fontId="16" fillId="0" borderId="57" xfId="0" applyFont="1" applyBorder="1" applyAlignment="1" applyProtection="1">
      <alignment horizontal="left" vertical="center" wrapText="1" readingOrder="1"/>
      <protection locked="0"/>
    </xf>
    <xf numFmtId="0" fontId="16" fillId="0" borderId="188" xfId="0" applyFont="1" applyBorder="1" applyAlignment="1" applyProtection="1">
      <alignment horizontal="left" vertical="center" wrapText="1" readingOrder="1"/>
      <protection locked="0"/>
    </xf>
    <xf numFmtId="0" fontId="16" fillId="0" borderId="205" xfId="0" applyFont="1" applyBorder="1" applyAlignment="1" applyProtection="1">
      <alignment horizontal="left" vertical="center" wrapText="1" readingOrder="1"/>
      <protection locked="0"/>
    </xf>
    <xf numFmtId="0" fontId="16" fillId="0" borderId="74" xfId="0" applyFont="1" applyBorder="1" applyAlignment="1" applyProtection="1">
      <alignment horizontal="center" vertical="center" wrapText="1" readingOrder="1"/>
      <protection locked="0"/>
    </xf>
    <xf numFmtId="0" fontId="16" fillId="0" borderId="76" xfId="0" applyFont="1" applyBorder="1" applyAlignment="1" applyProtection="1">
      <alignment horizontal="center" vertical="center" wrapText="1" readingOrder="1"/>
      <protection locked="0"/>
    </xf>
    <xf numFmtId="0" fontId="16" fillId="0" borderId="147" xfId="0" applyFont="1" applyBorder="1" applyAlignment="1" applyProtection="1">
      <alignment horizontal="center" vertical="center" wrapText="1" readingOrder="1"/>
      <protection locked="0"/>
    </xf>
    <xf numFmtId="0" fontId="16" fillId="0" borderId="73" xfId="0" applyFont="1" applyBorder="1" applyAlignment="1" applyProtection="1">
      <alignment horizontal="center" vertical="center" wrapText="1" readingOrder="1"/>
      <protection locked="0"/>
    </xf>
    <xf numFmtId="0" fontId="16" fillId="0" borderId="100" xfId="0" applyFont="1" applyBorder="1" applyAlignment="1" applyProtection="1">
      <alignment horizontal="left" vertical="center" wrapText="1" readingOrder="1"/>
      <protection locked="0"/>
    </xf>
    <xf numFmtId="0" fontId="5" fillId="3" borderId="41" xfId="0" applyFont="1" applyFill="1" applyBorder="1" applyAlignment="1" applyProtection="1">
      <alignment horizontal="center" wrapText="1" readingOrder="1"/>
      <protection locked="0"/>
    </xf>
    <xf numFmtId="0" fontId="5" fillId="3" borderId="42" xfId="0" applyFont="1" applyFill="1" applyBorder="1" applyAlignment="1" applyProtection="1">
      <alignment horizontal="center" wrapText="1" readingOrder="1"/>
      <protection locked="0"/>
    </xf>
    <xf numFmtId="0" fontId="6" fillId="3" borderId="42" xfId="0" applyFont="1" applyFill="1" applyBorder="1" applyAlignment="1" applyProtection="1">
      <alignment horizontal="center" wrapText="1" readingOrder="1"/>
      <protection locked="0"/>
    </xf>
    <xf numFmtId="0" fontId="6" fillId="3" borderId="43" xfId="0" applyFont="1" applyFill="1" applyBorder="1" applyAlignment="1" applyProtection="1">
      <alignment horizontal="center" wrapText="1" readingOrder="1"/>
      <protection locked="0"/>
    </xf>
    <xf numFmtId="0" fontId="7" fillId="4" borderId="44" xfId="0" applyFont="1" applyFill="1" applyBorder="1" applyAlignment="1" applyProtection="1">
      <alignment horizontal="center" vertical="center" wrapText="1" readingOrder="1"/>
      <protection locked="0"/>
    </xf>
    <xf numFmtId="0" fontId="7" fillId="4" borderId="45" xfId="0" applyFont="1" applyFill="1" applyBorder="1" applyAlignment="1" applyProtection="1">
      <alignment horizontal="center" vertical="center" wrapText="1" readingOrder="1"/>
      <protection locked="0"/>
    </xf>
    <xf numFmtId="0" fontId="7" fillId="5" borderId="45" xfId="0" applyFont="1" applyFill="1" applyBorder="1" applyAlignment="1" applyProtection="1">
      <alignment horizontal="center" vertical="center" wrapText="1" readingOrder="1"/>
      <protection locked="0"/>
    </xf>
    <xf numFmtId="0" fontId="7" fillId="5" borderId="48" xfId="0" applyFont="1" applyFill="1" applyBorder="1" applyAlignment="1" applyProtection="1">
      <alignment horizontal="center" vertical="center" wrapText="1" readingOrder="1"/>
      <protection locked="0"/>
    </xf>
    <xf numFmtId="0" fontId="7" fillId="5" borderId="46" xfId="0" applyFont="1" applyFill="1" applyBorder="1" applyAlignment="1" applyProtection="1">
      <alignment horizontal="center" vertical="center" wrapText="1" readingOrder="1"/>
      <protection locked="0"/>
    </xf>
    <xf numFmtId="0" fontId="7" fillId="5" borderId="49" xfId="0" applyFont="1" applyFill="1" applyBorder="1" applyAlignment="1" applyProtection="1">
      <alignment horizontal="center" vertical="center" wrapText="1" readingOrder="1"/>
      <protection locked="0"/>
    </xf>
    <xf numFmtId="0" fontId="8" fillId="0" borderId="41" xfId="0" applyFont="1" applyBorder="1" applyAlignment="1" applyProtection="1">
      <alignment vertical="center" wrapText="1" readingOrder="1"/>
      <protection locked="0"/>
    </xf>
    <xf numFmtId="0" fontId="8" fillId="0" borderId="44" xfId="0" applyFont="1" applyBorder="1" applyAlignment="1" applyProtection="1">
      <alignment vertical="center" wrapText="1" readingOrder="1"/>
      <protection locked="0"/>
    </xf>
    <xf numFmtId="0" fontId="8" fillId="0" borderId="47" xfId="0" applyFont="1" applyBorder="1" applyAlignment="1" applyProtection="1">
      <alignment vertical="center" wrapText="1" readingOrder="1"/>
      <protection locked="0"/>
    </xf>
    <xf numFmtId="0" fontId="8" fillId="0" borderId="100" xfId="0" applyFont="1" applyBorder="1" applyAlignment="1" applyProtection="1">
      <alignment horizontal="left" vertical="center" wrapText="1" readingOrder="1"/>
      <protection locked="0"/>
    </xf>
    <xf numFmtId="0" fontId="8" fillId="0" borderId="95" xfId="0" applyFont="1" applyBorder="1" applyAlignment="1" applyProtection="1">
      <alignment horizontal="left" vertical="center" wrapText="1" readingOrder="1"/>
      <protection locked="0"/>
    </xf>
    <xf numFmtId="167" fontId="8" fillId="0" borderId="71" xfId="0" applyNumberFormat="1" applyFont="1" applyBorder="1" applyAlignment="1" applyProtection="1">
      <alignment horizontal="center" vertical="center" wrapText="1" readingOrder="1"/>
      <protection locked="0"/>
    </xf>
    <xf numFmtId="167" fontId="8" fillId="0" borderId="100" xfId="0" applyNumberFormat="1" applyFont="1" applyBorder="1" applyAlignment="1" applyProtection="1">
      <alignment horizontal="center" vertical="center" wrapText="1" readingOrder="1"/>
      <protection locked="0"/>
    </xf>
    <xf numFmtId="167" fontId="8" fillId="0" borderId="95" xfId="0" applyNumberFormat="1" applyFont="1" applyBorder="1" applyAlignment="1" applyProtection="1">
      <alignment horizontal="center" vertical="center" wrapText="1" readingOrder="1"/>
      <protection locked="0"/>
    </xf>
    <xf numFmtId="0" fontId="8" fillId="0" borderId="100" xfId="0" applyFont="1" applyBorder="1" applyAlignment="1" applyProtection="1">
      <alignment horizontal="center" vertical="center" wrapText="1" readingOrder="1"/>
      <protection locked="0"/>
    </xf>
    <xf numFmtId="0" fontId="8" fillId="0" borderId="95" xfId="0" applyFont="1" applyBorder="1" applyAlignment="1" applyProtection="1">
      <alignment horizontal="center" vertical="center" wrapText="1" readingOrder="1"/>
      <protection locked="0"/>
    </xf>
    <xf numFmtId="168" fontId="8" fillId="0" borderId="100" xfId="1" applyNumberFormat="1" applyFont="1" applyBorder="1" applyAlignment="1" applyProtection="1">
      <alignment horizontal="center" vertical="center" wrapText="1" readingOrder="1"/>
      <protection locked="0"/>
    </xf>
    <xf numFmtId="168" fontId="8" fillId="0" borderId="95" xfId="1" applyNumberFormat="1" applyFont="1" applyBorder="1" applyAlignment="1" applyProtection="1">
      <alignment horizontal="center" vertical="center" wrapText="1" readingOrder="1"/>
      <protection locked="0"/>
    </xf>
    <xf numFmtId="168" fontId="8" fillId="0" borderId="85" xfId="1" applyNumberFormat="1" applyFont="1" applyBorder="1" applyAlignment="1" applyProtection="1">
      <alignment horizontal="center" vertical="center" wrapText="1" readingOrder="1"/>
      <protection locked="0"/>
    </xf>
    <xf numFmtId="168" fontId="8" fillId="0" borderId="106" xfId="1" applyNumberFormat="1" applyFont="1" applyBorder="1" applyAlignment="1" applyProtection="1">
      <alignment horizontal="center" vertical="center" wrapText="1" readingOrder="1"/>
      <protection locked="0"/>
    </xf>
    <xf numFmtId="168" fontId="8" fillId="0" borderId="96" xfId="1" applyNumberFormat="1" applyFont="1" applyBorder="1" applyAlignment="1" applyProtection="1">
      <alignment horizontal="center" vertical="center" wrapText="1" readingOrder="1"/>
      <protection locked="0"/>
    </xf>
    <xf numFmtId="0" fontId="8" fillId="0" borderId="84" xfId="0" applyFont="1" applyBorder="1" applyAlignment="1" applyProtection="1">
      <alignment vertical="center" wrapText="1" readingOrder="1"/>
      <protection locked="0"/>
    </xf>
    <xf numFmtId="0" fontId="0" fillId="0" borderId="71" xfId="0" applyBorder="1" applyAlignment="1" applyProtection="1">
      <alignment horizontal="left" vertical="center" wrapText="1"/>
      <protection locked="0"/>
    </xf>
    <xf numFmtId="0" fontId="0" fillId="0" borderId="45" xfId="0" applyBorder="1" applyAlignment="1" applyProtection="1">
      <alignment horizontal="center" wrapText="1"/>
      <protection locked="0"/>
    </xf>
    <xf numFmtId="0" fontId="0" fillId="0" borderId="71" xfId="0" applyBorder="1" applyAlignment="1" applyProtection="1">
      <alignment horizontal="center" wrapText="1"/>
      <protection locked="0"/>
    </xf>
    <xf numFmtId="0" fontId="11" fillId="0" borderId="41" xfId="0" applyFont="1" applyBorder="1" applyAlignment="1" applyProtection="1">
      <alignment vertical="center" wrapText="1" readingOrder="1"/>
      <protection locked="0"/>
    </xf>
    <xf numFmtId="0" fontId="11" fillId="0" borderId="44" xfId="0" applyFont="1" applyBorder="1" applyAlignment="1" applyProtection="1">
      <alignment vertical="center" wrapText="1" readingOrder="1"/>
      <protection locked="0"/>
    </xf>
    <xf numFmtId="0" fontId="11" fillId="0" borderId="47" xfId="0" applyFont="1" applyBorder="1" applyAlignment="1" applyProtection="1">
      <alignment vertical="center" wrapText="1" readingOrder="1"/>
      <protection locked="0"/>
    </xf>
    <xf numFmtId="167" fontId="8" fillId="0" borderId="42" xfId="0" applyNumberFormat="1" applyFont="1" applyBorder="1" applyAlignment="1" applyProtection="1">
      <alignment horizontal="left" vertical="center" wrapText="1" readingOrder="1"/>
      <protection locked="0"/>
    </xf>
    <xf numFmtId="0" fontId="8" fillId="0" borderId="101" xfId="0" applyFont="1" applyFill="1" applyBorder="1" applyAlignment="1" applyProtection="1">
      <alignment horizontal="center" vertical="center" wrapText="1" readingOrder="1"/>
      <protection locked="0"/>
    </xf>
    <xf numFmtId="0" fontId="8" fillId="0" borderId="68" xfId="0" applyFont="1" applyFill="1" applyBorder="1" applyAlignment="1" applyProtection="1">
      <alignment horizontal="center" vertical="center" wrapText="1" readingOrder="1"/>
      <protection locked="0"/>
    </xf>
    <xf numFmtId="0" fontId="8" fillId="0" borderId="107" xfId="0" applyFont="1" applyFill="1" applyBorder="1" applyAlignment="1" applyProtection="1">
      <alignment horizontal="center" vertical="center" wrapText="1" readingOrder="1"/>
      <protection locked="0"/>
    </xf>
    <xf numFmtId="0" fontId="8" fillId="0" borderId="105" xfId="0" applyFont="1" applyFill="1" applyBorder="1" applyAlignment="1" applyProtection="1">
      <alignment horizontal="center" vertical="center" wrapText="1" readingOrder="1"/>
      <protection locked="0"/>
    </xf>
    <xf numFmtId="167" fontId="8" fillId="0" borderId="103" xfId="0" applyNumberFormat="1" applyFont="1" applyFill="1" applyBorder="1" applyAlignment="1" applyProtection="1">
      <alignment horizontal="center" vertical="center" wrapText="1" readingOrder="1"/>
      <protection locked="0"/>
    </xf>
    <xf numFmtId="167" fontId="8" fillId="0" borderId="16" xfId="0" applyNumberFormat="1" applyFont="1" applyFill="1" applyBorder="1" applyAlignment="1" applyProtection="1">
      <alignment horizontal="center" vertical="center" wrapText="1" readingOrder="1"/>
      <protection locked="0"/>
    </xf>
    <xf numFmtId="167" fontId="8" fillId="0" borderId="103" xfId="0" applyNumberFormat="1" applyFont="1" applyFill="1" applyBorder="1" applyAlignment="1" applyProtection="1">
      <alignment horizontal="center" vertical="center" readingOrder="1"/>
      <protection locked="0"/>
    </xf>
    <xf numFmtId="167" fontId="8" fillId="0" borderId="16" xfId="0" applyNumberFormat="1" applyFont="1" applyFill="1" applyBorder="1" applyAlignment="1" applyProtection="1">
      <alignment horizontal="center" vertical="center" readingOrder="1"/>
      <protection locked="0"/>
    </xf>
    <xf numFmtId="0" fontId="8" fillId="0" borderId="89" xfId="0" applyFont="1" applyFill="1" applyBorder="1" applyAlignment="1" applyProtection="1">
      <alignment horizontal="center" vertical="center" wrapText="1" readingOrder="1"/>
      <protection locked="0"/>
    </xf>
    <xf numFmtId="0" fontId="8" fillId="0" borderId="153" xfId="0" applyFont="1" applyFill="1" applyBorder="1" applyAlignment="1" applyProtection="1">
      <alignment horizontal="center" vertical="center" wrapText="1" readingOrder="1"/>
      <protection locked="0"/>
    </xf>
    <xf numFmtId="0" fontId="8" fillId="0" borderId="154" xfId="0" applyFont="1" applyFill="1" applyBorder="1" applyAlignment="1" applyProtection="1">
      <alignment horizontal="center" vertical="center" wrapText="1" readingOrder="1"/>
      <protection locked="0"/>
    </xf>
    <xf numFmtId="0" fontId="6" fillId="3" borderId="118" xfId="0" applyFont="1" applyFill="1" applyBorder="1" applyAlignment="1" applyProtection="1">
      <alignment horizontal="center" wrapText="1" readingOrder="1"/>
      <protection locked="0"/>
    </xf>
    <xf numFmtId="0" fontId="7" fillId="4" borderId="0" xfId="0" applyFont="1" applyFill="1" applyBorder="1" applyAlignment="1" applyProtection="1">
      <alignment horizontal="center" vertical="center" wrapText="1" readingOrder="1"/>
      <protection locked="0"/>
    </xf>
    <xf numFmtId="0" fontId="7" fillId="5" borderId="119" xfId="0" applyFont="1" applyFill="1" applyBorder="1" applyAlignment="1" applyProtection="1">
      <alignment horizontal="center" vertical="center" wrapText="1" readingOrder="1"/>
      <protection locked="0"/>
    </xf>
    <xf numFmtId="0" fontId="7" fillId="5" borderId="121" xfId="0" applyFont="1" applyFill="1" applyBorder="1" applyAlignment="1" applyProtection="1">
      <alignment horizontal="center" vertical="center" wrapText="1" readingOrder="1"/>
      <protection locked="0"/>
    </xf>
    <xf numFmtId="0" fontId="7" fillId="5" borderId="120" xfId="0" applyFont="1" applyFill="1" applyBorder="1" applyAlignment="1" applyProtection="1">
      <alignment horizontal="center" vertical="center" wrapText="1" readingOrder="1"/>
      <protection locked="0"/>
    </xf>
    <xf numFmtId="0" fontId="7" fillId="5" borderId="122" xfId="0" applyFont="1" applyFill="1" applyBorder="1" applyAlignment="1" applyProtection="1">
      <alignment horizontal="center" vertical="center" wrapText="1" readingOrder="1"/>
      <protection locked="0"/>
    </xf>
    <xf numFmtId="0" fontId="8" fillId="0" borderId="21" xfId="0" applyFont="1" applyBorder="1" applyAlignment="1" applyProtection="1">
      <alignment horizontal="center" vertical="center" wrapText="1" readingOrder="1"/>
      <protection locked="0"/>
    </xf>
    <xf numFmtId="0" fontId="8" fillId="0" borderId="26" xfId="0" applyFont="1" applyBorder="1" applyAlignment="1" applyProtection="1">
      <alignment horizontal="center" vertical="center" wrapText="1" readingOrder="1"/>
      <protection locked="0"/>
    </xf>
    <xf numFmtId="0" fontId="8" fillId="0" borderId="32" xfId="0" applyFont="1" applyBorder="1" applyAlignment="1" applyProtection="1">
      <alignment horizontal="center" vertical="center" wrapText="1" readingOrder="1"/>
      <protection locked="0"/>
    </xf>
    <xf numFmtId="167" fontId="8" fillId="0" borderId="22" xfId="0" applyNumberFormat="1" applyFont="1" applyBorder="1" applyAlignment="1" applyProtection="1">
      <alignment horizontal="center" vertical="center" wrapText="1" readingOrder="1"/>
      <protection locked="0"/>
    </xf>
    <xf numFmtId="167" fontId="8" fillId="0" borderId="27" xfId="0" applyNumberFormat="1" applyFont="1" applyBorder="1" applyAlignment="1" applyProtection="1">
      <alignment horizontal="center" vertical="center" wrapText="1" readingOrder="1"/>
      <protection locked="0"/>
    </xf>
    <xf numFmtId="167" fontId="8" fillId="0" borderId="33" xfId="0" applyNumberFormat="1" applyFont="1" applyBorder="1" applyAlignment="1" applyProtection="1">
      <alignment horizontal="center" vertical="center" wrapText="1" readingOrder="1"/>
      <protection locked="0"/>
    </xf>
    <xf numFmtId="0" fontId="8" fillId="0" borderId="87" xfId="0" applyFont="1" applyBorder="1" applyAlignment="1" applyProtection="1">
      <alignment horizontal="center" vertical="center" wrapText="1" readingOrder="1"/>
      <protection locked="0"/>
    </xf>
    <xf numFmtId="0" fontId="8" fillId="0" borderId="143" xfId="0" applyFont="1" applyBorder="1" applyAlignment="1" applyProtection="1">
      <alignment horizontal="center" vertical="center" wrapText="1" readingOrder="1"/>
      <protection locked="0"/>
    </xf>
    <xf numFmtId="0" fontId="8" fillId="0" borderId="144" xfId="0" applyFont="1" applyBorder="1" applyAlignment="1" applyProtection="1">
      <alignment horizontal="center" vertical="center" wrapText="1" readingOrder="1"/>
      <protection locked="0"/>
    </xf>
    <xf numFmtId="0" fontId="8" fillId="0" borderId="130" xfId="0" applyFont="1" applyBorder="1" applyAlignment="1" applyProtection="1">
      <alignment horizontal="center" vertical="center" wrapText="1" readingOrder="1"/>
      <protection locked="0"/>
    </xf>
    <xf numFmtId="0" fontId="8" fillId="0" borderId="141" xfId="0" applyFont="1" applyBorder="1" applyAlignment="1" applyProtection="1">
      <alignment horizontal="center" vertical="center" wrapText="1" readingOrder="1"/>
      <protection locked="0"/>
    </xf>
    <xf numFmtId="0" fontId="8" fillId="0" borderId="132" xfId="0" applyFont="1" applyBorder="1" applyAlignment="1" applyProtection="1">
      <alignment horizontal="center" vertical="center" wrapText="1" readingOrder="1"/>
      <protection locked="0"/>
    </xf>
    <xf numFmtId="0" fontId="8" fillId="0" borderId="101" xfId="0" applyFont="1" applyBorder="1" applyAlignment="1" applyProtection="1">
      <alignment horizontal="center" vertical="center" wrapText="1" readingOrder="1"/>
      <protection locked="0"/>
    </xf>
    <xf numFmtId="0" fontId="8" fillId="0" borderId="68" xfId="0" applyFont="1" applyBorder="1" applyAlignment="1" applyProtection="1">
      <alignment horizontal="center" vertical="center" wrapText="1" readingOrder="1"/>
      <protection locked="0"/>
    </xf>
    <xf numFmtId="0" fontId="8" fillId="0" borderId="105" xfId="0" applyFont="1" applyBorder="1" applyAlignment="1" applyProtection="1">
      <alignment horizontal="center" vertical="center" wrapText="1" readingOrder="1"/>
      <protection locked="0"/>
    </xf>
    <xf numFmtId="167" fontId="8" fillId="0" borderId="16" xfId="0" applyNumberFormat="1" applyFont="1" applyBorder="1" applyAlignment="1" applyProtection="1">
      <alignment horizontal="center" vertical="center" wrapText="1" readingOrder="1"/>
      <protection locked="0"/>
    </xf>
    <xf numFmtId="0" fontId="8" fillId="0" borderId="121" xfId="0" applyFont="1" applyBorder="1" applyAlignment="1" applyProtection="1">
      <alignment horizontal="center" vertical="center" wrapText="1" readingOrder="1"/>
      <protection locked="0"/>
    </xf>
    <xf numFmtId="0" fontId="8" fillId="0" borderId="0" xfId="0" applyFont="1" applyBorder="1" applyAlignment="1" applyProtection="1">
      <alignment horizontal="center" vertical="center" wrapText="1" readingOrder="1"/>
      <protection locked="0"/>
    </xf>
    <xf numFmtId="0" fontId="8" fillId="0" borderId="140" xfId="0" applyFont="1" applyBorder="1" applyAlignment="1" applyProtection="1">
      <alignment horizontal="left" vertical="center" wrapText="1" readingOrder="1"/>
      <protection locked="0"/>
    </xf>
    <xf numFmtId="0" fontId="8" fillId="0" borderId="113" xfId="0" applyFont="1" applyBorder="1" applyAlignment="1" applyProtection="1">
      <alignment horizontal="left" vertical="center" wrapText="1" readingOrder="1"/>
      <protection locked="0"/>
    </xf>
    <xf numFmtId="168" fontId="8" fillId="0" borderId="142" xfId="1" applyNumberFormat="1" applyFont="1" applyBorder="1" applyAlignment="1" applyProtection="1">
      <alignment horizontal="center" vertical="center" wrapText="1" readingOrder="1"/>
      <protection locked="0"/>
    </xf>
    <xf numFmtId="168" fontId="8" fillId="0" borderId="133" xfId="1" applyNumberFormat="1" applyFont="1" applyBorder="1" applyAlignment="1" applyProtection="1">
      <alignment horizontal="center" vertical="center" wrapText="1" readingOrder="1"/>
      <protection locked="0"/>
    </xf>
    <xf numFmtId="0" fontId="57" fillId="0" borderId="225" xfId="0" applyFont="1" applyBorder="1" applyAlignment="1">
      <alignment horizontal="center" vertical="center" wrapText="1"/>
    </xf>
    <xf numFmtId="0" fontId="54" fillId="0" borderId="5" xfId="0" applyFont="1" applyBorder="1" applyAlignment="1">
      <alignment horizontal="center" vertical="center" wrapText="1"/>
    </xf>
    <xf numFmtId="0" fontId="57" fillId="0" borderId="275" xfId="0" applyFont="1" applyBorder="1" applyAlignment="1">
      <alignment horizontal="center" vertical="center" wrapText="1"/>
    </xf>
  </cellXfs>
  <cellStyles count="8">
    <cellStyle name="Millares" xfId="1" builtinId="3"/>
    <cellStyle name="Millares [0]" xfId="6" builtinId="6"/>
    <cellStyle name="Millares 2" xfId="4" xr:uid="{00000000-0005-0000-0000-000002000000}"/>
    <cellStyle name="Moneda" xfId="3" builtinId="4"/>
    <cellStyle name="Moneda 2" xfId="2" xr:uid="{00000000-0005-0000-0000-000004000000}"/>
    <cellStyle name="Normal" xfId="0" builtinId="0"/>
    <cellStyle name="Normal 3" xfId="5" xr:uid="{00000000-0005-0000-0000-000006000000}"/>
    <cellStyle name="Porcentaje" xfId="7" builtinId="5"/>
  </cellStyles>
  <dxfs count="98">
    <dxf>
      <font>
        <b/>
        <i val="0"/>
        <color rgb="FFC00000"/>
      </font>
      <fill>
        <patternFill>
          <bgColor rgb="FFFFFF00"/>
        </patternFill>
      </fill>
      <border>
        <left style="thin">
          <color auto="1"/>
        </left>
        <right style="thin">
          <color auto="1"/>
        </right>
        <bottom style="thin">
          <color auto="1"/>
        </bottom>
        <vertical/>
        <horizontal/>
      </border>
    </dxf>
    <dxf>
      <font>
        <b/>
        <i val="0"/>
        <color rgb="FFC00000"/>
      </font>
      <fill>
        <patternFill>
          <bgColor rgb="FFFFFF00"/>
        </patternFill>
      </fill>
      <border>
        <left style="thin">
          <color auto="1"/>
        </left>
        <right style="thin">
          <color auto="1"/>
        </right>
        <bottom style="thin">
          <color auto="1"/>
        </bottom>
        <vertical/>
        <horizontal/>
      </border>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443776</xdr:colOff>
      <xdr:row>116</xdr:row>
      <xdr:rowOff>23813</xdr:rowOff>
    </xdr:from>
    <xdr:to>
      <xdr:col>22</xdr:col>
      <xdr:colOff>443777</xdr:colOff>
      <xdr:row>1412</xdr:row>
      <xdr:rowOff>660359</xdr:rowOff>
    </xdr:to>
    <xdr:cxnSp macro="">
      <xdr:nvCxnSpPr>
        <xdr:cNvPr id="3" name="Conector recto 2">
          <a:extLst>
            <a:ext uri="{FF2B5EF4-FFF2-40B4-BE49-F238E27FC236}">
              <a16:creationId xmlns:a16="http://schemas.microsoft.com/office/drawing/2014/main" id="{00000000-0008-0000-0100-000003000000}"/>
            </a:ext>
          </a:extLst>
        </xdr:cNvPr>
        <xdr:cNvCxnSpPr/>
      </xdr:nvCxnSpPr>
      <xdr:spPr>
        <a:xfrm flipH="1">
          <a:off x="18922276" y="1547813"/>
          <a:ext cx="1" cy="13495296"/>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207817</xdr:colOff>
          <xdr:row>2</xdr:row>
          <xdr:rowOff>62869</xdr:rowOff>
        </xdr:from>
        <xdr:to>
          <xdr:col>26</xdr:col>
          <xdr:colOff>744682</xdr:colOff>
          <xdr:row>32</xdr:row>
          <xdr:rowOff>180975</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Febrero!$A$117:$W$1411" spid="_x0000_s16402"/>
                </a:ext>
              </a:extLst>
            </xdr:cNvPicPr>
          </xdr:nvPicPr>
          <xdr:blipFill>
            <a:blip xmlns:r="http://schemas.openxmlformats.org/officeDocument/2006/relationships" r:embed="rId1"/>
            <a:srcRect/>
            <a:stretch>
              <a:fillRect/>
            </a:stretch>
          </xdr:blipFill>
          <xdr:spPr bwMode="auto">
            <a:xfrm>
              <a:off x="969817" y="443869"/>
              <a:ext cx="19586865" cy="58331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3"/>
  <sheetViews>
    <sheetView workbookViewId="0">
      <selection activeCell="C3" sqref="C3"/>
    </sheetView>
  </sheetViews>
  <sheetFormatPr baseColWidth="10" defaultRowHeight="15" x14ac:dyDescent="0.25"/>
  <cols>
    <col min="2" max="2" width="14.5703125" bestFit="1" customWidth="1"/>
  </cols>
  <sheetData>
    <row r="3" spans="2:3" x14ac:dyDescent="0.25">
      <c r="B3" t="s">
        <v>1813</v>
      </c>
      <c r="C3" s="80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CC2229"/>
  <sheetViews>
    <sheetView showGridLines="0" topLeftCell="A18" zoomScale="60" zoomScaleNormal="60" workbookViewId="0">
      <selection activeCell="B33" sqref="B33:K41"/>
    </sheetView>
  </sheetViews>
  <sheetFormatPr baseColWidth="10" defaultColWidth="10.85546875" defaultRowHeight="15" x14ac:dyDescent="0.25"/>
  <cols>
    <col min="1" max="1" width="44.42578125" style="106" customWidth="1"/>
    <col min="2" max="2" width="48.28515625" style="105" customWidth="1"/>
    <col min="3" max="3" width="9.42578125" style="107" customWidth="1"/>
    <col min="4" max="4" width="9.85546875" style="107" customWidth="1"/>
    <col min="5" max="5" width="23.7109375" style="107" customWidth="1"/>
    <col min="6" max="6" width="27.140625" style="106" customWidth="1"/>
    <col min="7" max="7" width="23.7109375" style="105" customWidth="1"/>
    <col min="8" max="8" width="13.42578125" style="108" customWidth="1"/>
    <col min="9" max="9" width="10.42578125" style="109" bestFit="1" customWidth="1"/>
    <col min="10" max="10" width="13.28515625" style="105" bestFit="1" customWidth="1"/>
    <col min="11" max="11" width="14.140625" style="105" bestFit="1" customWidth="1"/>
    <col min="12" max="16384" width="10.85546875" style="106"/>
  </cols>
  <sheetData>
    <row r="1" spans="1:11" s="103" customFormat="1" ht="21.75" thickBot="1" x14ac:dyDescent="0.4">
      <c r="A1" s="369" t="s">
        <v>498</v>
      </c>
      <c r="B1" s="370">
        <v>500000000</v>
      </c>
      <c r="C1" s="101"/>
      <c r="D1" s="101"/>
      <c r="E1" s="101"/>
      <c r="F1" s="101"/>
      <c r="G1" s="101"/>
      <c r="H1" s="101"/>
      <c r="I1" s="101"/>
      <c r="J1" s="102"/>
      <c r="K1" s="102"/>
    </row>
    <row r="2" spans="1:11" s="103" customFormat="1" ht="21.75" thickBot="1" x14ac:dyDescent="0.4">
      <c r="A2" s="369" t="s">
        <v>0</v>
      </c>
      <c r="B2" s="370">
        <f>+SUM(K:K)</f>
        <v>144319000</v>
      </c>
      <c r="C2" s="101"/>
      <c r="D2" s="101"/>
      <c r="E2" s="101"/>
      <c r="F2" s="101"/>
      <c r="G2" s="101"/>
      <c r="H2" s="101"/>
      <c r="I2" s="101"/>
      <c r="J2" s="102"/>
      <c r="K2" s="102"/>
    </row>
    <row r="3" spans="1:11" s="103" customFormat="1" ht="21" x14ac:dyDescent="0.35">
      <c r="A3" s="371" t="str">
        <f>+IF(B3&lt;&gt;"","PROGRAMACIÓN EXCEDIDA EN","")</f>
        <v/>
      </c>
      <c r="B3" s="372" t="str">
        <f>+IF((B2-B1)&gt;0,B2-B1,"")</f>
        <v/>
      </c>
      <c r="C3" s="101"/>
      <c r="D3" s="101"/>
      <c r="E3" s="101"/>
      <c r="F3" s="101"/>
      <c r="G3" s="101"/>
      <c r="H3" s="101"/>
      <c r="I3" s="101"/>
      <c r="J3" s="102"/>
      <c r="K3" s="102"/>
    </row>
    <row r="4" spans="1:11" ht="15.75" customHeight="1" thickBot="1" x14ac:dyDescent="0.3">
      <c r="A4" s="104"/>
      <c r="B4" s="104"/>
      <c r="C4" s="104"/>
      <c r="D4" s="104"/>
      <c r="E4" s="104"/>
      <c r="F4" s="104"/>
      <c r="G4" s="104"/>
      <c r="H4" s="104"/>
      <c r="I4" s="104"/>
    </row>
    <row r="5" spans="1:11" ht="15.75" customHeight="1" thickBot="1" x14ac:dyDescent="0.3">
      <c r="A5" s="1905" t="s">
        <v>4</v>
      </c>
      <c r="B5" s="1905"/>
      <c r="C5" s="1905"/>
      <c r="D5" s="1905"/>
      <c r="E5" s="1905"/>
      <c r="F5" s="1906" t="s">
        <v>5</v>
      </c>
      <c r="G5" s="1907"/>
      <c r="H5" s="1907"/>
      <c r="I5" s="1907"/>
      <c r="J5" s="1907"/>
      <c r="K5" s="1908"/>
    </row>
    <row r="6" spans="1:11" ht="24" customHeight="1" x14ac:dyDescent="0.25">
      <c r="A6" s="1934" t="s">
        <v>6</v>
      </c>
      <c r="B6" s="1936" t="s">
        <v>4</v>
      </c>
      <c r="C6" s="1937" t="s">
        <v>7</v>
      </c>
      <c r="D6" s="1938"/>
      <c r="E6" s="1939" t="s">
        <v>8</v>
      </c>
      <c r="F6" s="1941" t="s">
        <v>9</v>
      </c>
      <c r="G6" s="1855" t="s">
        <v>10</v>
      </c>
      <c r="H6" s="1855" t="s">
        <v>11</v>
      </c>
      <c r="I6" s="1855" t="s">
        <v>12</v>
      </c>
      <c r="J6" s="1855" t="s">
        <v>13</v>
      </c>
      <c r="K6" s="1883" t="s">
        <v>14</v>
      </c>
    </row>
    <row r="7" spans="1:11" ht="32.25" customHeight="1" thickBot="1" x14ac:dyDescent="0.3">
      <c r="A7" s="1935"/>
      <c r="B7" s="1809"/>
      <c r="C7" s="317" t="s">
        <v>15</v>
      </c>
      <c r="D7" s="373" t="s">
        <v>16</v>
      </c>
      <c r="E7" s="1940"/>
      <c r="F7" s="1942"/>
      <c r="G7" s="1921"/>
      <c r="H7" s="1921"/>
      <c r="I7" s="1921"/>
      <c r="J7" s="1921"/>
      <c r="K7" s="1922"/>
    </row>
    <row r="8" spans="1:11" ht="38.25" x14ac:dyDescent="0.25">
      <c r="A8" s="1923" t="s">
        <v>499</v>
      </c>
      <c r="B8" s="374" t="s">
        <v>500</v>
      </c>
      <c r="C8" s="375">
        <v>42750</v>
      </c>
      <c r="D8" s="376">
        <v>42794</v>
      </c>
      <c r="E8" s="377" t="s">
        <v>501</v>
      </c>
      <c r="F8" s="378" t="s">
        <v>502</v>
      </c>
      <c r="G8" s="81" t="s">
        <v>21</v>
      </c>
      <c r="H8" s="81" t="s">
        <v>22</v>
      </c>
      <c r="I8" s="82">
        <v>1</v>
      </c>
      <c r="J8" s="379">
        <v>19019000</v>
      </c>
      <c r="K8" s="380">
        <f>+J8*I8</f>
        <v>19019000</v>
      </c>
    </row>
    <row r="9" spans="1:11" x14ac:dyDescent="0.25">
      <c r="A9" s="1924"/>
      <c r="B9" s="381" t="s">
        <v>503</v>
      </c>
      <c r="C9" s="382">
        <v>42750</v>
      </c>
      <c r="D9" s="383">
        <v>42794</v>
      </c>
      <c r="E9" s="384" t="s">
        <v>504</v>
      </c>
      <c r="F9" s="385"/>
      <c r="G9" s="90"/>
      <c r="H9" s="90"/>
      <c r="I9" s="91"/>
      <c r="J9" s="386"/>
      <c r="K9" s="387">
        <f>+J9*I9</f>
        <v>0</v>
      </c>
    </row>
    <row r="10" spans="1:11" ht="25.5" x14ac:dyDescent="0.25">
      <c r="A10" s="1924"/>
      <c r="B10" s="90" t="s">
        <v>505</v>
      </c>
      <c r="C10" s="382">
        <v>42750</v>
      </c>
      <c r="D10" s="383">
        <v>42794</v>
      </c>
      <c r="E10" s="384" t="s">
        <v>506</v>
      </c>
      <c r="F10" s="388"/>
      <c r="G10" s="90"/>
      <c r="H10" s="90"/>
      <c r="I10" s="91"/>
      <c r="J10" s="386"/>
      <c r="K10" s="387">
        <f t="shared" ref="K10:K41" si="0">+J10*I10</f>
        <v>0</v>
      </c>
    </row>
    <row r="11" spans="1:11" ht="25.5" x14ac:dyDescent="0.25">
      <c r="A11" s="1924"/>
      <c r="B11" s="90" t="s">
        <v>507</v>
      </c>
      <c r="C11" s="382">
        <v>42795</v>
      </c>
      <c r="D11" s="383">
        <v>42825</v>
      </c>
      <c r="E11" s="384" t="s">
        <v>508</v>
      </c>
      <c r="F11" s="385" t="s">
        <v>509</v>
      </c>
      <c r="G11" s="90" t="s">
        <v>28</v>
      </c>
      <c r="H11" s="90" t="s">
        <v>29</v>
      </c>
      <c r="I11" s="91">
        <v>1</v>
      </c>
      <c r="J11" s="386">
        <v>7500000</v>
      </c>
      <c r="K11" s="387">
        <f t="shared" si="0"/>
        <v>7500000</v>
      </c>
    </row>
    <row r="12" spans="1:11" ht="39" x14ac:dyDescent="0.25">
      <c r="A12" s="1924"/>
      <c r="B12" s="90" t="s">
        <v>510</v>
      </c>
      <c r="C12" s="382">
        <v>42781</v>
      </c>
      <c r="D12" s="383">
        <v>42794</v>
      </c>
      <c r="E12" s="384" t="s">
        <v>511</v>
      </c>
      <c r="F12" s="388" t="s">
        <v>512</v>
      </c>
      <c r="G12" s="90" t="s">
        <v>92</v>
      </c>
      <c r="H12" s="90" t="s">
        <v>22</v>
      </c>
      <c r="I12" s="91">
        <v>1</v>
      </c>
      <c r="J12" s="386">
        <v>0</v>
      </c>
      <c r="K12" s="387">
        <f t="shared" si="0"/>
        <v>0</v>
      </c>
    </row>
    <row r="13" spans="1:11" ht="38.25" x14ac:dyDescent="0.25">
      <c r="A13" s="1924"/>
      <c r="B13" s="90" t="s">
        <v>513</v>
      </c>
      <c r="C13" s="382">
        <v>42767</v>
      </c>
      <c r="D13" s="383">
        <v>42794</v>
      </c>
      <c r="E13" s="389" t="s">
        <v>514</v>
      </c>
      <c r="F13" s="388"/>
      <c r="G13" s="90"/>
      <c r="H13" s="90"/>
      <c r="I13" s="91"/>
      <c r="J13" s="386"/>
      <c r="K13" s="387">
        <f t="shared" si="0"/>
        <v>0</v>
      </c>
    </row>
    <row r="14" spans="1:11" ht="25.5" x14ac:dyDescent="0.25">
      <c r="A14" s="1924"/>
      <c r="B14" s="90" t="s">
        <v>515</v>
      </c>
      <c r="C14" s="382">
        <v>42767</v>
      </c>
      <c r="D14" s="383">
        <v>42794</v>
      </c>
      <c r="E14" s="389" t="s">
        <v>514</v>
      </c>
      <c r="F14" s="388"/>
      <c r="G14" s="90"/>
      <c r="H14" s="90"/>
      <c r="I14" s="91"/>
      <c r="J14" s="386"/>
      <c r="K14" s="387">
        <f t="shared" si="0"/>
        <v>0</v>
      </c>
    </row>
    <row r="15" spans="1:11" ht="25.5" x14ac:dyDescent="0.25">
      <c r="A15" s="1924"/>
      <c r="B15" s="90" t="s">
        <v>516</v>
      </c>
      <c r="C15" s="382">
        <v>42767</v>
      </c>
      <c r="D15" s="383">
        <v>42824</v>
      </c>
      <c r="E15" s="384" t="s">
        <v>517</v>
      </c>
      <c r="F15" s="388"/>
      <c r="G15" s="90"/>
      <c r="H15" s="90"/>
      <c r="I15" s="91"/>
      <c r="J15" s="386"/>
      <c r="K15" s="387">
        <f t="shared" si="0"/>
        <v>0</v>
      </c>
    </row>
    <row r="16" spans="1:11" ht="26.25" thickBot="1" x14ac:dyDescent="0.3">
      <c r="A16" s="1924"/>
      <c r="B16" s="90" t="s">
        <v>518</v>
      </c>
      <c r="C16" s="382">
        <v>42750</v>
      </c>
      <c r="D16" s="383">
        <v>42824</v>
      </c>
      <c r="E16" s="384" t="s">
        <v>519</v>
      </c>
      <c r="F16" s="388"/>
      <c r="G16" s="90"/>
      <c r="H16" s="90"/>
      <c r="I16" s="91"/>
      <c r="J16" s="386"/>
      <c r="K16" s="387">
        <f t="shared" si="0"/>
        <v>0</v>
      </c>
    </row>
    <row r="17" spans="1:11" ht="38.25" x14ac:dyDescent="0.25">
      <c r="A17" s="1923" t="s">
        <v>520</v>
      </c>
      <c r="B17" s="374" t="s">
        <v>521</v>
      </c>
      <c r="C17" s="375">
        <v>42717</v>
      </c>
      <c r="D17" s="376">
        <v>43069</v>
      </c>
      <c r="E17" s="377" t="s">
        <v>522</v>
      </c>
      <c r="F17" s="390"/>
      <c r="G17" s="374"/>
      <c r="H17" s="374"/>
      <c r="I17" s="391"/>
      <c r="J17" s="392"/>
      <c r="K17" s="393">
        <f t="shared" si="0"/>
        <v>0</v>
      </c>
    </row>
    <row r="18" spans="1:11" x14ac:dyDescent="0.25">
      <c r="A18" s="1924"/>
      <c r="B18" s="90" t="s">
        <v>523</v>
      </c>
      <c r="C18" s="382">
        <v>42750</v>
      </c>
      <c r="D18" s="383">
        <v>43084</v>
      </c>
      <c r="E18" s="384" t="s">
        <v>524</v>
      </c>
      <c r="F18" s="388"/>
      <c r="G18" s="90"/>
      <c r="H18" s="90"/>
      <c r="I18" s="91"/>
      <c r="J18" s="386"/>
      <c r="K18" s="387">
        <f t="shared" si="0"/>
        <v>0</v>
      </c>
    </row>
    <row r="19" spans="1:11" ht="38.25" x14ac:dyDescent="0.25">
      <c r="A19" s="1924"/>
      <c r="B19" s="90" t="s">
        <v>525</v>
      </c>
      <c r="C19" s="382">
        <v>42745</v>
      </c>
      <c r="D19" s="383">
        <v>42794</v>
      </c>
      <c r="E19" s="384" t="s">
        <v>526</v>
      </c>
      <c r="F19" s="388"/>
      <c r="G19" s="90"/>
      <c r="H19" s="90"/>
      <c r="I19" s="91"/>
      <c r="J19" s="386"/>
      <c r="K19" s="387">
        <f t="shared" si="0"/>
        <v>0</v>
      </c>
    </row>
    <row r="20" spans="1:11" x14ac:dyDescent="0.25">
      <c r="A20" s="1924"/>
      <c r="B20" s="90" t="s">
        <v>527</v>
      </c>
      <c r="C20" s="382">
        <v>42767</v>
      </c>
      <c r="D20" s="383">
        <v>42947</v>
      </c>
      <c r="E20" s="384" t="s">
        <v>528</v>
      </c>
      <c r="F20" s="388"/>
      <c r="G20" s="90"/>
      <c r="H20" s="90"/>
      <c r="I20" s="91"/>
      <c r="J20" s="386"/>
      <c r="K20" s="387">
        <f t="shared" si="0"/>
        <v>0</v>
      </c>
    </row>
    <row r="21" spans="1:11" ht="38.25" x14ac:dyDescent="0.25">
      <c r="A21" s="1924"/>
      <c r="B21" s="81" t="s">
        <v>529</v>
      </c>
      <c r="C21" s="382">
        <v>42750</v>
      </c>
      <c r="D21" s="383">
        <v>43084</v>
      </c>
      <c r="E21" s="394" t="s">
        <v>530</v>
      </c>
      <c r="F21" s="378" t="s">
        <v>531</v>
      </c>
      <c r="G21" s="81" t="s">
        <v>28</v>
      </c>
      <c r="H21" s="81" t="s">
        <v>29</v>
      </c>
      <c r="I21" s="82">
        <v>1</v>
      </c>
      <c r="J21" s="379">
        <v>20000000</v>
      </c>
      <c r="K21" s="387">
        <f>+J21*I21</f>
        <v>20000000</v>
      </c>
    </row>
    <row r="22" spans="1:11" ht="38.25" x14ac:dyDescent="0.25">
      <c r="A22" s="1924"/>
      <c r="B22" s="81" t="s">
        <v>532</v>
      </c>
      <c r="C22" s="382">
        <v>42781</v>
      </c>
      <c r="D22" s="383">
        <v>43099</v>
      </c>
      <c r="E22" s="394" t="s">
        <v>533</v>
      </c>
      <c r="F22" s="395"/>
      <c r="G22" s="81"/>
      <c r="H22" s="81"/>
      <c r="I22" s="82"/>
      <c r="J22" s="379"/>
      <c r="K22" s="387">
        <f>+J22*I22</f>
        <v>0</v>
      </c>
    </row>
    <row r="23" spans="1:11" ht="26.25" thickBot="1" x14ac:dyDescent="0.3">
      <c r="A23" s="1925"/>
      <c r="B23" s="81" t="s">
        <v>534</v>
      </c>
      <c r="C23" s="396">
        <v>42887</v>
      </c>
      <c r="D23" s="397">
        <v>43069</v>
      </c>
      <c r="E23" s="394" t="s">
        <v>535</v>
      </c>
      <c r="F23" s="395"/>
      <c r="G23" s="81"/>
      <c r="H23" s="81"/>
      <c r="I23" s="82"/>
      <c r="J23" s="379"/>
      <c r="K23" s="387">
        <f>+J23*I23</f>
        <v>0</v>
      </c>
    </row>
    <row r="24" spans="1:11" ht="26.25" x14ac:dyDescent="0.25">
      <c r="A24" s="1923" t="s">
        <v>536</v>
      </c>
      <c r="B24" s="374" t="s">
        <v>537</v>
      </c>
      <c r="C24" s="375"/>
      <c r="D24" s="376"/>
      <c r="E24" s="377"/>
      <c r="F24" s="390" t="s">
        <v>538</v>
      </c>
      <c r="G24" s="374" t="s">
        <v>21</v>
      </c>
      <c r="H24" s="374" t="s">
        <v>22</v>
      </c>
      <c r="I24" s="391">
        <v>1</v>
      </c>
      <c r="J24" s="392">
        <v>30000000</v>
      </c>
      <c r="K24" s="393">
        <f t="shared" si="0"/>
        <v>30000000</v>
      </c>
    </row>
    <row r="25" spans="1:11" ht="26.25" x14ac:dyDescent="0.25">
      <c r="A25" s="1924"/>
      <c r="B25" s="398" t="s">
        <v>539</v>
      </c>
      <c r="C25" s="382">
        <v>42740</v>
      </c>
      <c r="D25" s="383">
        <v>42766</v>
      </c>
      <c r="E25" s="384" t="s">
        <v>533</v>
      </c>
      <c r="F25" s="388" t="s">
        <v>540</v>
      </c>
      <c r="G25" s="90" t="s">
        <v>21</v>
      </c>
      <c r="H25" s="90" t="s">
        <v>29</v>
      </c>
      <c r="I25" s="91">
        <v>1</v>
      </c>
      <c r="J25" s="386">
        <v>15000000</v>
      </c>
      <c r="K25" s="387">
        <f t="shared" si="0"/>
        <v>15000000</v>
      </c>
    </row>
    <row r="26" spans="1:11" ht="25.5" x14ac:dyDescent="0.25">
      <c r="A26" s="1924"/>
      <c r="B26" s="398" t="s">
        <v>541</v>
      </c>
      <c r="C26" s="382">
        <v>42795</v>
      </c>
      <c r="D26" s="383">
        <v>43084</v>
      </c>
      <c r="E26" s="384" t="s">
        <v>542</v>
      </c>
      <c r="F26" s="388"/>
      <c r="G26" s="90"/>
      <c r="H26" s="90"/>
      <c r="I26" s="91"/>
      <c r="J26" s="386"/>
      <c r="K26" s="387">
        <f t="shared" si="0"/>
        <v>0</v>
      </c>
    </row>
    <row r="27" spans="1:11" x14ac:dyDescent="0.25">
      <c r="A27" s="1924"/>
      <c r="B27" s="90" t="s">
        <v>543</v>
      </c>
      <c r="C27" s="382"/>
      <c r="D27" s="383"/>
      <c r="E27" s="384" t="s">
        <v>544</v>
      </c>
      <c r="F27" s="388"/>
      <c r="G27" s="90"/>
      <c r="H27" s="90"/>
      <c r="I27" s="91"/>
      <c r="J27" s="386"/>
      <c r="K27" s="387">
        <f t="shared" si="0"/>
        <v>0</v>
      </c>
    </row>
    <row r="28" spans="1:11" ht="25.5" x14ac:dyDescent="0.25">
      <c r="A28" s="1924"/>
      <c r="B28" s="398" t="s">
        <v>545</v>
      </c>
      <c r="C28" s="382">
        <v>42766</v>
      </c>
      <c r="D28" s="383">
        <v>43084</v>
      </c>
      <c r="E28" s="384"/>
      <c r="F28" s="388"/>
      <c r="G28" s="90"/>
      <c r="H28" s="90"/>
      <c r="I28" s="91"/>
      <c r="J28" s="386"/>
      <c r="K28" s="387">
        <f t="shared" si="0"/>
        <v>0</v>
      </c>
    </row>
    <row r="29" spans="1:11" ht="25.5" x14ac:dyDescent="0.25">
      <c r="A29" s="1924"/>
      <c r="B29" s="90" t="s">
        <v>546</v>
      </c>
      <c r="C29" s="382"/>
      <c r="D29" s="383"/>
      <c r="E29" s="384" t="s">
        <v>547</v>
      </c>
      <c r="F29" s="388"/>
      <c r="G29" s="90"/>
      <c r="H29" s="90"/>
      <c r="I29" s="91"/>
      <c r="J29" s="386"/>
      <c r="K29" s="387">
        <f t="shared" si="0"/>
        <v>0</v>
      </c>
    </row>
    <row r="30" spans="1:11" ht="25.5" x14ac:dyDescent="0.25">
      <c r="A30" s="1924"/>
      <c r="B30" s="398" t="s">
        <v>548</v>
      </c>
      <c r="C30" s="382">
        <v>42766</v>
      </c>
      <c r="D30" s="383">
        <v>43084</v>
      </c>
      <c r="E30" s="384"/>
      <c r="F30" s="388"/>
      <c r="G30" s="90"/>
      <c r="H30" s="90"/>
      <c r="I30" s="91"/>
      <c r="J30" s="386"/>
      <c r="K30" s="387">
        <f t="shared" si="0"/>
        <v>0</v>
      </c>
    </row>
    <row r="31" spans="1:11" x14ac:dyDescent="0.25">
      <c r="A31" s="1924"/>
      <c r="B31" s="90" t="s">
        <v>549</v>
      </c>
      <c r="C31" s="382"/>
      <c r="D31" s="383"/>
      <c r="E31" s="384" t="s">
        <v>550</v>
      </c>
      <c r="F31" s="388"/>
      <c r="G31" s="90"/>
      <c r="H31" s="90"/>
      <c r="I31" s="91"/>
      <c r="J31" s="386"/>
      <c r="K31" s="387">
        <f t="shared" si="0"/>
        <v>0</v>
      </c>
    </row>
    <row r="32" spans="1:11" ht="15.75" thickBot="1" x14ac:dyDescent="0.3">
      <c r="A32" s="1924"/>
      <c r="B32" s="399" t="s">
        <v>551</v>
      </c>
      <c r="C32" s="400">
        <v>42825</v>
      </c>
      <c r="D32" s="401">
        <v>43115</v>
      </c>
      <c r="E32" s="402" t="s">
        <v>533</v>
      </c>
      <c r="F32" s="403"/>
      <c r="G32" s="381"/>
      <c r="H32" s="381"/>
      <c r="I32" s="218"/>
      <c r="J32" s="404"/>
      <c r="K32" s="405">
        <f t="shared" si="0"/>
        <v>0</v>
      </c>
    </row>
    <row r="33" spans="1:11" ht="26.25" x14ac:dyDescent="0.25">
      <c r="A33" s="1790" t="s">
        <v>566</v>
      </c>
      <c r="B33" s="279" t="s">
        <v>552</v>
      </c>
      <c r="C33" s="406">
        <v>42750</v>
      </c>
      <c r="D33" s="407">
        <v>43084</v>
      </c>
      <c r="E33" s="281" t="s">
        <v>553</v>
      </c>
      <c r="F33" s="118" t="s">
        <v>554</v>
      </c>
      <c r="G33" s="279" t="s">
        <v>21</v>
      </c>
      <c r="H33" s="279" t="s">
        <v>22</v>
      </c>
      <c r="I33" s="285">
        <v>1</v>
      </c>
      <c r="J33" s="408">
        <v>25300000</v>
      </c>
      <c r="K33" s="409">
        <f t="shared" si="0"/>
        <v>25300000</v>
      </c>
    </row>
    <row r="34" spans="1:11" x14ac:dyDescent="0.25">
      <c r="A34" s="1791"/>
      <c r="B34" s="280" t="s">
        <v>555</v>
      </c>
      <c r="C34" s="410">
        <v>42750</v>
      </c>
      <c r="D34" s="411">
        <v>43098</v>
      </c>
      <c r="E34" s="282" t="s">
        <v>556</v>
      </c>
      <c r="F34" s="122"/>
      <c r="G34" s="280"/>
      <c r="H34" s="280"/>
      <c r="I34" s="284"/>
      <c r="J34" s="412"/>
      <c r="K34" s="413">
        <f t="shared" si="0"/>
        <v>0</v>
      </c>
    </row>
    <row r="35" spans="1:11" x14ac:dyDescent="0.25">
      <c r="A35" s="1791"/>
      <c r="B35" s="280" t="s">
        <v>557</v>
      </c>
      <c r="C35" s="410">
        <v>42750</v>
      </c>
      <c r="D35" s="411">
        <v>43098</v>
      </c>
      <c r="E35" s="282" t="s">
        <v>558</v>
      </c>
      <c r="F35" s="122"/>
      <c r="G35" s="280"/>
      <c r="H35" s="280"/>
      <c r="I35" s="284"/>
      <c r="J35" s="412"/>
      <c r="K35" s="413">
        <f t="shared" si="0"/>
        <v>0</v>
      </c>
    </row>
    <row r="36" spans="1:11" x14ac:dyDescent="0.25">
      <c r="A36" s="1791"/>
      <c r="B36" s="280" t="s">
        <v>559</v>
      </c>
      <c r="C36" s="410">
        <v>42750</v>
      </c>
      <c r="D36" s="411">
        <v>42794</v>
      </c>
      <c r="E36" s="282" t="s">
        <v>504</v>
      </c>
      <c r="F36" s="122"/>
      <c r="G36" s="280"/>
      <c r="H36" s="280"/>
      <c r="I36" s="284"/>
      <c r="J36" s="412"/>
      <c r="K36" s="413">
        <f t="shared" si="0"/>
        <v>0</v>
      </c>
    </row>
    <row r="37" spans="1:11" x14ac:dyDescent="0.25">
      <c r="A37" s="1791"/>
      <c r="B37" s="280" t="s">
        <v>560</v>
      </c>
      <c r="C37" s="410">
        <v>42750</v>
      </c>
      <c r="D37" s="411">
        <v>42825</v>
      </c>
      <c r="E37" s="282" t="s">
        <v>561</v>
      </c>
      <c r="F37" s="122"/>
      <c r="G37" s="280"/>
      <c r="H37" s="280"/>
      <c r="I37" s="284"/>
      <c r="J37" s="412"/>
      <c r="K37" s="413">
        <f t="shared" si="0"/>
        <v>0</v>
      </c>
    </row>
    <row r="38" spans="1:11" x14ac:dyDescent="0.25">
      <c r="A38" s="1791"/>
      <c r="B38" s="280" t="s">
        <v>562</v>
      </c>
      <c r="C38" s="410">
        <v>42737</v>
      </c>
      <c r="D38" s="411">
        <v>43054</v>
      </c>
      <c r="E38" s="282" t="s">
        <v>64</v>
      </c>
      <c r="F38" s="122"/>
      <c r="G38" s="280"/>
      <c r="H38" s="280"/>
      <c r="I38" s="284"/>
      <c r="J38" s="412"/>
      <c r="K38" s="413">
        <f t="shared" si="0"/>
        <v>0</v>
      </c>
    </row>
    <row r="39" spans="1:11" x14ac:dyDescent="0.25">
      <c r="A39" s="1791"/>
      <c r="B39" s="280" t="s">
        <v>567</v>
      </c>
      <c r="C39" s="410">
        <v>42737</v>
      </c>
      <c r="D39" s="411">
        <v>42825</v>
      </c>
      <c r="E39" s="282" t="s">
        <v>563</v>
      </c>
      <c r="F39" s="122"/>
      <c r="G39" s="280"/>
      <c r="H39" s="280"/>
      <c r="I39" s="284"/>
      <c r="J39" s="412"/>
      <c r="K39" s="413">
        <f t="shared" si="0"/>
        <v>0</v>
      </c>
    </row>
    <row r="40" spans="1:11" ht="25.5" x14ac:dyDescent="0.25">
      <c r="A40" s="1933"/>
      <c r="B40" s="289" t="s">
        <v>568</v>
      </c>
      <c r="C40" s="418">
        <v>42750</v>
      </c>
      <c r="D40" s="419">
        <v>42719</v>
      </c>
      <c r="E40" s="420" t="s">
        <v>569</v>
      </c>
      <c r="F40" s="288" t="s">
        <v>570</v>
      </c>
      <c r="G40" s="289" t="s">
        <v>21</v>
      </c>
      <c r="H40" s="289" t="s">
        <v>22</v>
      </c>
      <c r="I40" s="290">
        <v>1</v>
      </c>
      <c r="J40" s="421">
        <v>27500000</v>
      </c>
      <c r="K40" s="413">
        <f t="shared" si="0"/>
        <v>27500000</v>
      </c>
    </row>
    <row r="41" spans="1:11" ht="15.75" thickBot="1" x14ac:dyDescent="0.3">
      <c r="A41" s="1792"/>
      <c r="B41" s="287" t="s">
        <v>564</v>
      </c>
      <c r="C41" s="414">
        <v>42737</v>
      </c>
      <c r="D41" s="415">
        <v>42916</v>
      </c>
      <c r="E41" s="283" t="s">
        <v>565</v>
      </c>
      <c r="F41" s="119"/>
      <c r="G41" s="287"/>
      <c r="H41" s="287"/>
      <c r="I41" s="286"/>
      <c r="J41" s="416"/>
      <c r="K41" s="417">
        <f t="shared" si="0"/>
        <v>0</v>
      </c>
    </row>
    <row r="42" spans="1:11" x14ac:dyDescent="0.25">
      <c r="B42" s="105" t="s">
        <v>1814</v>
      </c>
    </row>
    <row r="43" spans="1:11" x14ac:dyDescent="0.25">
      <c r="B43" s="105" t="s">
        <v>1816</v>
      </c>
    </row>
    <row r="44" spans="1:11" x14ac:dyDescent="0.25">
      <c r="B44" s="105" t="s">
        <v>1815</v>
      </c>
    </row>
    <row r="45" spans="1:11" x14ac:dyDescent="0.25">
      <c r="B45" s="105" t="s">
        <v>1817</v>
      </c>
    </row>
    <row r="2218" spans="81:81" x14ac:dyDescent="0.25">
      <c r="CC2218" s="106" t="s">
        <v>89</v>
      </c>
    </row>
    <row r="2219" spans="81:81" x14ac:dyDescent="0.25">
      <c r="CC2219" s="106" t="s">
        <v>54</v>
      </c>
    </row>
    <row r="2220" spans="81:81" x14ac:dyDescent="0.25">
      <c r="CC2220" s="106" t="s">
        <v>70</v>
      </c>
    </row>
    <row r="2221" spans="81:81" x14ac:dyDescent="0.25">
      <c r="CC2221" s="106" t="s">
        <v>28</v>
      </c>
    </row>
    <row r="2222" spans="81:81" x14ac:dyDescent="0.25">
      <c r="CC2222" s="106" t="s">
        <v>90</v>
      </c>
    </row>
    <row r="2223" spans="81:81" x14ac:dyDescent="0.25">
      <c r="CC2223" s="106" t="s">
        <v>91</v>
      </c>
    </row>
    <row r="2224" spans="81:81" x14ac:dyDescent="0.25">
      <c r="CC2224" s="106" t="s">
        <v>92</v>
      </c>
    </row>
    <row r="2225" spans="81:81" x14ac:dyDescent="0.25">
      <c r="CC2225" s="106" t="s">
        <v>21</v>
      </c>
    </row>
    <row r="2226" spans="81:81" x14ac:dyDescent="0.25">
      <c r="CC2226" s="106" t="s">
        <v>93</v>
      </c>
    </row>
    <row r="2227" spans="81:81" x14ac:dyDescent="0.25">
      <c r="CC2227" s="106" t="s">
        <v>78</v>
      </c>
    </row>
    <row r="2228" spans="81:81" x14ac:dyDescent="0.25">
      <c r="CC2228" s="106" t="s">
        <v>66</v>
      </c>
    </row>
    <row r="2229" spans="81:81" x14ac:dyDescent="0.25">
      <c r="CC2229" s="106" t="s">
        <v>41</v>
      </c>
    </row>
  </sheetData>
  <mergeCells count="16">
    <mergeCell ref="A33:A41"/>
    <mergeCell ref="A5:E5"/>
    <mergeCell ref="F5:K5"/>
    <mergeCell ref="A6:A7"/>
    <mergeCell ref="B6:B7"/>
    <mergeCell ref="C6:D6"/>
    <mergeCell ref="E6:E7"/>
    <mergeCell ref="F6:F7"/>
    <mergeCell ref="G6:G7"/>
    <mergeCell ref="H6:H7"/>
    <mergeCell ref="I6:I7"/>
    <mergeCell ref="J6:J7"/>
    <mergeCell ref="K6:K7"/>
    <mergeCell ref="A8:A16"/>
    <mergeCell ref="A17:A23"/>
    <mergeCell ref="A24:A32"/>
  </mergeCells>
  <conditionalFormatting sqref="A3:B3">
    <cfRule type="cellIs" dxfId="1" priority="1" stopIfTrue="1" operator="notEqual">
      <formula>""</formula>
    </cfRule>
  </conditionalFormatting>
  <dataValidations disablePrompts="1" count="1">
    <dataValidation type="list" showInputMessage="1" showErrorMessage="1" sqref="G8:G41" xr:uid="{00000000-0002-0000-0900-000000000000}">
      <formula1>$CC$2217:$CC$2229</formula1>
    </dataValidation>
  </dataValidations>
  <pageMargins left="0.7" right="0.7" top="0.75" bottom="0.75" header="0.3" footer="0.3"/>
  <pageSetup paperSize="9" orientation="portrait" verticalDpi="0" r:id="rId1"/>
  <ignoredErrors>
    <ignoredError sqref="K8:K40 K4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C3326"/>
  <sheetViews>
    <sheetView zoomScale="50" zoomScaleNormal="50" workbookViewId="0">
      <selection sqref="A1:XFD1048576"/>
    </sheetView>
  </sheetViews>
  <sheetFormatPr baseColWidth="10" defaultColWidth="10.85546875" defaultRowHeight="15" x14ac:dyDescent="0.25"/>
  <cols>
    <col min="1" max="1" width="44.42578125" style="8" customWidth="1"/>
    <col min="2" max="2" width="35.28515625" style="8" customWidth="1"/>
    <col min="3" max="3" width="11.42578125" style="94" customWidth="1"/>
    <col min="4" max="4" width="12.140625" style="94" customWidth="1"/>
    <col min="5" max="5" width="19.28515625" style="95" customWidth="1"/>
    <col min="6" max="6" width="24.140625" style="8" customWidth="1"/>
    <col min="7" max="7" width="23.7109375" style="7" customWidth="1"/>
    <col min="8" max="8" width="13.42578125" style="96" customWidth="1"/>
    <col min="9" max="9" width="10.42578125" style="97" bestFit="1" customWidth="1"/>
    <col min="10" max="10" width="13.28515625" style="7" bestFit="1" customWidth="1"/>
    <col min="11" max="11" width="14.140625" style="7" bestFit="1" customWidth="1"/>
    <col min="12" max="16384" width="10.85546875" style="8"/>
  </cols>
  <sheetData>
    <row r="1" spans="1:11" s="5" customFormat="1" ht="21.75" thickBot="1" x14ac:dyDescent="0.4">
      <c r="A1" s="1" t="s">
        <v>0</v>
      </c>
      <c r="B1" s="2">
        <f>+SUM(K8:K36)</f>
        <v>1717590000</v>
      </c>
      <c r="C1" s="3"/>
      <c r="D1" s="3" t="s">
        <v>1</v>
      </c>
      <c r="E1" s="3"/>
      <c r="F1" s="3"/>
      <c r="G1" s="3"/>
      <c r="H1" s="3"/>
      <c r="I1" s="3"/>
      <c r="J1" s="4"/>
      <c r="K1" s="4"/>
    </row>
    <row r="2" spans="1:11" ht="15.75" customHeight="1" thickBot="1" x14ac:dyDescent="0.3">
      <c r="A2" s="6"/>
      <c r="B2" s="6"/>
      <c r="C2" s="6"/>
      <c r="D2" s="6"/>
      <c r="E2" s="6"/>
      <c r="F2" s="6"/>
      <c r="G2" s="6"/>
      <c r="H2" s="6"/>
      <c r="I2" s="6"/>
    </row>
    <row r="3" spans="1:11" ht="45.95" customHeight="1" thickBot="1" x14ac:dyDescent="0.3">
      <c r="A3" s="9" t="s">
        <v>2</v>
      </c>
      <c r="B3" s="1799" t="s">
        <v>3</v>
      </c>
      <c r="C3" s="1800"/>
      <c r="D3" s="1800"/>
      <c r="E3" s="1800"/>
      <c r="F3" s="1801"/>
      <c r="G3" s="6"/>
      <c r="H3" s="6"/>
      <c r="I3" s="6"/>
    </row>
    <row r="4" spans="1:11" ht="15.75" customHeight="1" thickBot="1" x14ac:dyDescent="0.3">
      <c r="A4" s="6"/>
      <c r="B4" s="6"/>
      <c r="C4" s="6"/>
      <c r="D4" s="6"/>
      <c r="E4" s="6"/>
      <c r="F4" s="6"/>
      <c r="G4" s="6"/>
      <c r="H4" s="6"/>
      <c r="I4" s="6"/>
    </row>
    <row r="5" spans="1:11" ht="15.75" customHeight="1" thickBot="1" x14ac:dyDescent="0.3">
      <c r="A5" s="1802" t="s">
        <v>4</v>
      </c>
      <c r="B5" s="1802"/>
      <c r="C5" s="1802"/>
      <c r="D5" s="1802"/>
      <c r="E5" s="1990"/>
      <c r="F5" s="1991" t="s">
        <v>5</v>
      </c>
      <c r="G5" s="1992"/>
      <c r="H5" s="1992"/>
      <c r="I5" s="1992"/>
      <c r="J5" s="1992"/>
      <c r="K5" s="1993"/>
    </row>
    <row r="6" spans="1:11" ht="24" customHeight="1" thickTop="1" x14ac:dyDescent="0.25">
      <c r="A6" s="1806" t="s">
        <v>6</v>
      </c>
      <c r="B6" s="1808" t="s">
        <v>4</v>
      </c>
      <c r="C6" s="1810" t="s">
        <v>7</v>
      </c>
      <c r="D6" s="1811"/>
      <c r="E6" s="1994" t="s">
        <v>8</v>
      </c>
      <c r="F6" s="1996" t="s">
        <v>9</v>
      </c>
      <c r="G6" s="1816" t="s">
        <v>10</v>
      </c>
      <c r="H6" s="1816" t="s">
        <v>11</v>
      </c>
      <c r="I6" s="1816" t="s">
        <v>12</v>
      </c>
      <c r="J6" s="1816" t="s">
        <v>13</v>
      </c>
      <c r="K6" s="1987" t="s">
        <v>14</v>
      </c>
    </row>
    <row r="7" spans="1:11" ht="32.25" customHeight="1" thickBot="1" x14ac:dyDescent="0.3">
      <c r="A7" s="1807"/>
      <c r="B7" s="1809"/>
      <c r="C7" s="10" t="s">
        <v>15</v>
      </c>
      <c r="D7" s="11" t="s">
        <v>16</v>
      </c>
      <c r="E7" s="1995"/>
      <c r="F7" s="1997"/>
      <c r="G7" s="1921"/>
      <c r="H7" s="1817"/>
      <c r="I7" s="1817"/>
      <c r="J7" s="1817"/>
      <c r="K7" s="1988"/>
    </row>
    <row r="8" spans="1:11" ht="51" x14ac:dyDescent="0.25">
      <c r="A8" s="1949" t="s">
        <v>17</v>
      </c>
      <c r="B8" s="12" t="s">
        <v>18</v>
      </c>
      <c r="C8" s="13">
        <v>42753</v>
      </c>
      <c r="D8" s="14">
        <v>42795</v>
      </c>
      <c r="E8" s="15" t="s">
        <v>19</v>
      </c>
      <c r="F8" s="1949" t="s">
        <v>20</v>
      </c>
      <c r="G8" s="1976" t="s">
        <v>21</v>
      </c>
      <c r="H8" s="1978" t="s">
        <v>22</v>
      </c>
      <c r="I8" s="1978">
        <v>1</v>
      </c>
      <c r="J8" s="1980">
        <v>9000000</v>
      </c>
      <c r="K8" s="1954">
        <f>+J8*I8</f>
        <v>9000000</v>
      </c>
    </row>
    <row r="9" spans="1:11" ht="51" x14ac:dyDescent="0.25">
      <c r="A9" s="1989"/>
      <c r="B9" s="16" t="s">
        <v>23</v>
      </c>
      <c r="C9" s="17">
        <v>42795</v>
      </c>
      <c r="D9" s="18">
        <v>42478</v>
      </c>
      <c r="E9" s="19" t="s">
        <v>24</v>
      </c>
      <c r="F9" s="1989"/>
      <c r="G9" s="1983"/>
      <c r="H9" s="1984"/>
      <c r="I9" s="1984"/>
      <c r="J9" s="1985"/>
      <c r="K9" s="1986"/>
    </row>
    <row r="10" spans="1:11" ht="30" customHeight="1" x14ac:dyDescent="0.25">
      <c r="A10" s="1989"/>
      <c r="B10" s="20" t="s">
        <v>25</v>
      </c>
      <c r="C10" s="17">
        <v>42856</v>
      </c>
      <c r="D10" s="18">
        <v>42977</v>
      </c>
      <c r="E10" s="19" t="s">
        <v>26</v>
      </c>
      <c r="F10" s="1982" t="s">
        <v>27</v>
      </c>
      <c r="G10" s="1983" t="s">
        <v>28</v>
      </c>
      <c r="H10" s="1984" t="s">
        <v>29</v>
      </c>
      <c r="I10" s="1984">
        <v>1</v>
      </c>
      <c r="J10" s="1985">
        <v>40000000</v>
      </c>
      <c r="K10" s="1986">
        <f>+J10*I10</f>
        <v>40000000</v>
      </c>
    </row>
    <row r="11" spans="1:11" ht="39" thickBot="1" x14ac:dyDescent="0.3">
      <c r="A11" s="1950"/>
      <c r="B11" s="21" t="s">
        <v>30</v>
      </c>
      <c r="C11" s="22">
        <v>42979</v>
      </c>
      <c r="D11" s="23">
        <v>43099</v>
      </c>
      <c r="E11" s="24" t="s">
        <v>26</v>
      </c>
      <c r="F11" s="1975"/>
      <c r="G11" s="1977"/>
      <c r="H11" s="1979"/>
      <c r="I11" s="1979"/>
      <c r="J11" s="1981"/>
      <c r="K11" s="1955"/>
    </row>
    <row r="12" spans="1:11" ht="27.95" customHeight="1" x14ac:dyDescent="0.25">
      <c r="A12" s="1949" t="s">
        <v>31</v>
      </c>
      <c r="B12" s="26" t="s">
        <v>32</v>
      </c>
      <c r="C12" s="13">
        <v>42860</v>
      </c>
      <c r="D12" s="27">
        <v>42977</v>
      </c>
      <c r="E12" s="15" t="s">
        <v>33</v>
      </c>
      <c r="F12" s="1974" t="s">
        <v>34</v>
      </c>
      <c r="G12" s="1976" t="s">
        <v>28</v>
      </c>
      <c r="H12" s="1978" t="s">
        <v>29</v>
      </c>
      <c r="I12" s="1978">
        <v>1</v>
      </c>
      <c r="J12" s="1980">
        <v>40000000</v>
      </c>
      <c r="K12" s="1954">
        <f>+J12*I12</f>
        <v>40000000</v>
      </c>
    </row>
    <row r="13" spans="1:11" ht="36.950000000000003" customHeight="1" thickBot="1" x14ac:dyDescent="0.3">
      <c r="A13" s="1950"/>
      <c r="B13" s="21" t="s">
        <v>35</v>
      </c>
      <c r="C13" s="22">
        <v>42979</v>
      </c>
      <c r="D13" s="23">
        <v>43099</v>
      </c>
      <c r="E13" s="24" t="s">
        <v>36</v>
      </c>
      <c r="F13" s="1975"/>
      <c r="G13" s="1977"/>
      <c r="H13" s="1979"/>
      <c r="I13" s="1979"/>
      <c r="J13" s="1981"/>
      <c r="K13" s="1955"/>
    </row>
    <row r="14" spans="1:11" ht="27.95" customHeight="1" x14ac:dyDescent="0.25">
      <c r="A14" s="1956" t="s">
        <v>37</v>
      </c>
      <c r="B14" s="1959" t="s">
        <v>38</v>
      </c>
      <c r="C14" s="1961">
        <v>42750</v>
      </c>
      <c r="D14" s="1963">
        <v>43008</v>
      </c>
      <c r="E14" s="1965" t="s">
        <v>39</v>
      </c>
      <c r="F14" s="1967" t="s">
        <v>40</v>
      </c>
      <c r="G14" s="1959" t="s">
        <v>41</v>
      </c>
      <c r="H14" s="1971" t="s">
        <v>22</v>
      </c>
      <c r="I14" s="1971">
        <v>1</v>
      </c>
      <c r="J14" s="1943">
        <v>50000000</v>
      </c>
      <c r="K14" s="1946">
        <f>+J14*I14</f>
        <v>50000000</v>
      </c>
    </row>
    <row r="15" spans="1:11" x14ac:dyDescent="0.25">
      <c r="A15" s="1957"/>
      <c r="B15" s="1960"/>
      <c r="C15" s="1962"/>
      <c r="D15" s="1964"/>
      <c r="E15" s="1966"/>
      <c r="F15" s="1968"/>
      <c r="G15" s="1960"/>
      <c r="H15" s="1972"/>
      <c r="I15" s="1972"/>
      <c r="J15" s="1944"/>
      <c r="K15" s="1947"/>
    </row>
    <row r="16" spans="1:11" ht="26.25" thickBot="1" x14ac:dyDescent="0.3">
      <c r="A16" s="1958"/>
      <c r="B16" s="28" t="s">
        <v>42</v>
      </c>
      <c r="C16" s="29">
        <v>43009</v>
      </c>
      <c r="D16" s="30">
        <v>43039</v>
      </c>
      <c r="E16" s="31" t="s">
        <v>43</v>
      </c>
      <c r="F16" s="1969"/>
      <c r="G16" s="1970"/>
      <c r="H16" s="1973"/>
      <c r="I16" s="1973"/>
      <c r="J16" s="1945"/>
      <c r="K16" s="1948"/>
    </row>
    <row r="17" spans="1:11" ht="51" x14ac:dyDescent="0.25">
      <c r="A17" s="1790" t="s">
        <v>44</v>
      </c>
      <c r="B17" s="32" t="s">
        <v>45</v>
      </c>
      <c r="C17" s="33">
        <v>42754</v>
      </c>
      <c r="D17" s="33">
        <v>42902</v>
      </c>
      <c r="E17" s="1798" t="s">
        <v>39</v>
      </c>
      <c r="F17" s="34" t="s">
        <v>46</v>
      </c>
      <c r="G17" s="26" t="s">
        <v>28</v>
      </c>
      <c r="H17" s="35" t="s">
        <v>22</v>
      </c>
      <c r="I17" s="35">
        <v>90</v>
      </c>
      <c r="J17" s="36">
        <v>120000</v>
      </c>
      <c r="K17" s="37">
        <f t="shared" ref="K17:K80" si="0">+J17*I17</f>
        <v>10800000</v>
      </c>
    </row>
    <row r="18" spans="1:11" x14ac:dyDescent="0.25">
      <c r="A18" s="1791"/>
      <c r="B18" s="38" t="s">
        <v>47</v>
      </c>
      <c r="C18" s="39">
        <v>42905</v>
      </c>
      <c r="D18" s="39">
        <v>42900</v>
      </c>
      <c r="E18" s="1614"/>
      <c r="F18" s="40" t="s">
        <v>48</v>
      </c>
      <c r="G18" s="20" t="s">
        <v>21</v>
      </c>
      <c r="H18" s="41" t="s">
        <v>22</v>
      </c>
      <c r="I18" s="41">
        <v>2</v>
      </c>
      <c r="J18" s="42">
        <v>44000000</v>
      </c>
      <c r="K18" s="43">
        <f t="shared" si="0"/>
        <v>88000000</v>
      </c>
    </row>
    <row r="19" spans="1:11" ht="15.75" thickBot="1" x14ac:dyDescent="0.3">
      <c r="A19" s="1792"/>
      <c r="B19" s="44" t="s">
        <v>49</v>
      </c>
      <c r="C19" s="45">
        <v>42968</v>
      </c>
      <c r="D19" s="45">
        <v>43099</v>
      </c>
      <c r="E19" s="1789"/>
      <c r="F19" s="46" t="s">
        <v>50</v>
      </c>
      <c r="G19" s="21" t="s">
        <v>21</v>
      </c>
      <c r="H19" s="47" t="s">
        <v>22</v>
      </c>
      <c r="I19" s="47">
        <v>1</v>
      </c>
      <c r="J19" s="48">
        <v>44000000</v>
      </c>
      <c r="K19" s="49">
        <f t="shared" si="0"/>
        <v>44000000</v>
      </c>
    </row>
    <row r="20" spans="1:11" ht="51" x14ac:dyDescent="0.25">
      <c r="A20" s="1949" t="s">
        <v>51</v>
      </c>
      <c r="B20" s="26" t="s">
        <v>52</v>
      </c>
      <c r="C20" s="13">
        <v>42891</v>
      </c>
      <c r="D20" s="27">
        <v>43099</v>
      </c>
      <c r="E20" s="50" t="s">
        <v>39</v>
      </c>
      <c r="F20" s="51" t="s">
        <v>53</v>
      </c>
      <c r="G20" s="26" t="s">
        <v>54</v>
      </c>
      <c r="H20" s="35" t="s">
        <v>55</v>
      </c>
      <c r="I20" s="35">
        <v>1</v>
      </c>
      <c r="J20" s="36">
        <v>20000000</v>
      </c>
      <c r="K20" s="37">
        <f t="shared" si="0"/>
        <v>20000000</v>
      </c>
    </row>
    <row r="21" spans="1:11" ht="39" thickBot="1" x14ac:dyDescent="0.3">
      <c r="A21" s="1950"/>
      <c r="B21" s="28" t="s">
        <v>56</v>
      </c>
      <c r="C21" s="22">
        <v>42891</v>
      </c>
      <c r="D21" s="23">
        <v>43099</v>
      </c>
      <c r="E21" s="52" t="s">
        <v>57</v>
      </c>
      <c r="F21" s="53" t="s">
        <v>58</v>
      </c>
      <c r="G21" s="21" t="s">
        <v>54</v>
      </c>
      <c r="H21" s="47" t="s">
        <v>55</v>
      </c>
      <c r="I21" s="47">
        <v>1</v>
      </c>
      <c r="J21" s="48">
        <v>20000000</v>
      </c>
      <c r="K21" s="49">
        <f t="shared" si="0"/>
        <v>20000000</v>
      </c>
    </row>
    <row r="22" spans="1:11" ht="39" thickBot="1" x14ac:dyDescent="0.3">
      <c r="A22" s="54" t="s">
        <v>59</v>
      </c>
      <c r="B22" s="55" t="s">
        <v>60</v>
      </c>
      <c r="C22" s="56">
        <v>42415</v>
      </c>
      <c r="D22" s="56">
        <v>42719</v>
      </c>
      <c r="E22" s="57" t="s">
        <v>39</v>
      </c>
      <c r="F22" s="58" t="s">
        <v>61</v>
      </c>
      <c r="G22" s="55" t="s">
        <v>28</v>
      </c>
      <c r="H22" s="59" t="s">
        <v>22</v>
      </c>
      <c r="I22" s="59">
        <v>90</v>
      </c>
      <c r="J22" s="60">
        <v>111000</v>
      </c>
      <c r="K22" s="61">
        <f t="shared" si="0"/>
        <v>9990000</v>
      </c>
    </row>
    <row r="23" spans="1:11" ht="51" x14ac:dyDescent="0.25">
      <c r="A23" s="1951" t="s">
        <v>62</v>
      </c>
      <c r="B23" s="1703" t="s">
        <v>63</v>
      </c>
      <c r="C23" s="33">
        <v>42430</v>
      </c>
      <c r="D23" s="33" t="s">
        <v>64</v>
      </c>
      <c r="E23" s="32" t="s">
        <v>64</v>
      </c>
      <c r="F23" s="32" t="s">
        <v>65</v>
      </c>
      <c r="G23" s="32" t="s">
        <v>66</v>
      </c>
      <c r="H23" s="63" t="s">
        <v>22</v>
      </c>
      <c r="I23" s="63">
        <v>1</v>
      </c>
      <c r="J23" s="64">
        <v>22000000</v>
      </c>
      <c r="K23" s="65">
        <f t="shared" si="0"/>
        <v>22000000</v>
      </c>
    </row>
    <row r="24" spans="1:11" ht="25.5" x14ac:dyDescent="0.25">
      <c r="A24" s="1952"/>
      <c r="B24" s="1556"/>
      <c r="C24" s="39">
        <v>42430</v>
      </c>
      <c r="D24" s="39" t="s">
        <v>64</v>
      </c>
      <c r="E24" s="38" t="s">
        <v>64</v>
      </c>
      <c r="F24" s="38" t="s">
        <v>67</v>
      </c>
      <c r="G24" s="38" t="s">
        <v>66</v>
      </c>
      <c r="H24" s="67" t="s">
        <v>22</v>
      </c>
      <c r="I24" s="67">
        <v>1</v>
      </c>
      <c r="J24" s="68">
        <v>6000000</v>
      </c>
      <c r="K24" s="69">
        <f t="shared" si="0"/>
        <v>6000000</v>
      </c>
    </row>
    <row r="25" spans="1:11" ht="25.5" x14ac:dyDescent="0.25">
      <c r="A25" s="1952"/>
      <c r="B25" s="1556" t="s">
        <v>68</v>
      </c>
      <c r="C25" s="39">
        <v>42753</v>
      </c>
      <c r="D25" s="39">
        <v>42753</v>
      </c>
      <c r="E25" s="38" t="s">
        <v>39</v>
      </c>
      <c r="F25" s="38" t="s">
        <v>69</v>
      </c>
      <c r="G25" s="38" t="s">
        <v>70</v>
      </c>
      <c r="H25" s="67" t="s">
        <v>22</v>
      </c>
      <c r="I25" s="67">
        <v>1</v>
      </c>
      <c r="J25" s="68">
        <v>60000000</v>
      </c>
      <c r="K25" s="69">
        <f t="shared" si="0"/>
        <v>60000000</v>
      </c>
    </row>
    <row r="26" spans="1:11" ht="25.5" x14ac:dyDescent="0.25">
      <c r="A26" s="1952"/>
      <c r="B26" s="1556"/>
      <c r="C26" s="39">
        <v>42753</v>
      </c>
      <c r="D26" s="39">
        <v>42753</v>
      </c>
      <c r="E26" s="38" t="s">
        <v>39</v>
      </c>
      <c r="F26" s="38" t="s">
        <v>71</v>
      </c>
      <c r="G26" s="38" t="s">
        <v>70</v>
      </c>
      <c r="H26" s="67" t="s">
        <v>22</v>
      </c>
      <c r="I26" s="67">
        <v>1</v>
      </c>
      <c r="J26" s="68">
        <v>15000000</v>
      </c>
      <c r="K26" s="69">
        <f t="shared" si="0"/>
        <v>15000000</v>
      </c>
    </row>
    <row r="27" spans="1:11" x14ac:dyDescent="0.25">
      <c r="A27" s="1952"/>
      <c r="B27" s="1556" t="s">
        <v>72</v>
      </c>
      <c r="C27" s="39">
        <v>42401</v>
      </c>
      <c r="D27" s="39">
        <v>42767</v>
      </c>
      <c r="E27" s="38" t="s">
        <v>73</v>
      </c>
      <c r="F27" s="38" t="s">
        <v>74</v>
      </c>
      <c r="G27" s="38" t="s">
        <v>28</v>
      </c>
      <c r="H27" s="67" t="s">
        <v>29</v>
      </c>
      <c r="I27" s="67">
        <v>1</v>
      </c>
      <c r="J27" s="68">
        <v>180000000</v>
      </c>
      <c r="K27" s="69">
        <f t="shared" si="0"/>
        <v>180000000</v>
      </c>
    </row>
    <row r="28" spans="1:11" x14ac:dyDescent="0.25">
      <c r="A28" s="1952"/>
      <c r="B28" s="1556"/>
      <c r="C28" s="39">
        <v>42370</v>
      </c>
      <c r="D28" s="39">
        <v>42767</v>
      </c>
      <c r="E28" s="38" t="s">
        <v>73</v>
      </c>
      <c r="F28" s="38" t="s">
        <v>75</v>
      </c>
      <c r="G28" s="38" t="s">
        <v>28</v>
      </c>
      <c r="H28" s="67" t="s">
        <v>29</v>
      </c>
      <c r="I28" s="67">
        <v>3</v>
      </c>
      <c r="J28" s="68">
        <v>36000000</v>
      </c>
      <c r="K28" s="69">
        <f t="shared" si="0"/>
        <v>108000000</v>
      </c>
    </row>
    <row r="29" spans="1:11" ht="65.099999999999994" customHeight="1" x14ac:dyDescent="0.25">
      <c r="A29" s="1952"/>
      <c r="B29" s="38" t="s">
        <v>76</v>
      </c>
      <c r="C29" s="39">
        <v>42753</v>
      </c>
      <c r="D29" s="39">
        <v>43099</v>
      </c>
      <c r="E29" s="38" t="s">
        <v>39</v>
      </c>
      <c r="F29" s="38" t="s">
        <v>77</v>
      </c>
      <c r="G29" s="38" t="s">
        <v>78</v>
      </c>
      <c r="H29" s="67" t="s">
        <v>22</v>
      </c>
      <c r="I29" s="67">
        <v>1</v>
      </c>
      <c r="J29" s="68">
        <v>600000000</v>
      </c>
      <c r="K29" s="69">
        <f t="shared" si="0"/>
        <v>600000000</v>
      </c>
    </row>
    <row r="30" spans="1:11" ht="25.5" x14ac:dyDescent="0.25">
      <c r="A30" s="1952"/>
      <c r="B30" s="38" t="s">
        <v>79</v>
      </c>
      <c r="C30" s="39">
        <v>42887</v>
      </c>
      <c r="D30" s="39">
        <v>43009</v>
      </c>
      <c r="E30" s="38" t="s">
        <v>39</v>
      </c>
      <c r="F30" s="38" t="s">
        <v>80</v>
      </c>
      <c r="G30" s="38" t="s">
        <v>54</v>
      </c>
      <c r="H30" s="67" t="s">
        <v>81</v>
      </c>
      <c r="I30" s="67">
        <v>60</v>
      </c>
      <c r="J30" s="68">
        <v>4000000</v>
      </c>
      <c r="K30" s="69">
        <f t="shared" si="0"/>
        <v>240000000</v>
      </c>
    </row>
    <row r="31" spans="1:11" ht="51" x14ac:dyDescent="0.25">
      <c r="A31" s="1952"/>
      <c r="B31" s="38" t="s">
        <v>82</v>
      </c>
      <c r="C31" s="39">
        <v>42753</v>
      </c>
      <c r="D31" s="39">
        <v>43099</v>
      </c>
      <c r="E31" s="38" t="s">
        <v>57</v>
      </c>
      <c r="F31" s="38" t="s">
        <v>82</v>
      </c>
      <c r="G31" s="38" t="s">
        <v>21</v>
      </c>
      <c r="H31" s="67" t="s">
        <v>22</v>
      </c>
      <c r="I31" s="67">
        <v>11</v>
      </c>
      <c r="J31" s="68">
        <v>4000000</v>
      </c>
      <c r="K31" s="69">
        <f>+J31*I31</f>
        <v>44000000</v>
      </c>
    </row>
    <row r="32" spans="1:11" ht="25.5" x14ac:dyDescent="0.25">
      <c r="A32" s="1952"/>
      <c r="B32" s="38" t="s">
        <v>83</v>
      </c>
      <c r="C32" s="39">
        <v>42753</v>
      </c>
      <c r="D32" s="39">
        <v>43099</v>
      </c>
      <c r="E32" s="38" t="s">
        <v>39</v>
      </c>
      <c r="F32" s="38" t="s">
        <v>83</v>
      </c>
      <c r="G32" s="38" t="s">
        <v>21</v>
      </c>
      <c r="H32" s="67" t="s">
        <v>22</v>
      </c>
      <c r="I32" s="67">
        <v>11</v>
      </c>
      <c r="J32" s="68">
        <v>3000000</v>
      </c>
      <c r="K32" s="69">
        <f>+J32*I32</f>
        <v>33000000</v>
      </c>
    </row>
    <row r="33" spans="1:11" ht="25.5" x14ac:dyDescent="0.25">
      <c r="A33" s="1952"/>
      <c r="B33" s="38" t="s">
        <v>84</v>
      </c>
      <c r="C33" s="39">
        <v>42753</v>
      </c>
      <c r="D33" s="39">
        <v>43099</v>
      </c>
      <c r="E33" s="38" t="s">
        <v>39</v>
      </c>
      <c r="F33" s="38" t="s">
        <v>85</v>
      </c>
      <c r="G33" s="38" t="s">
        <v>21</v>
      </c>
      <c r="H33" s="67" t="s">
        <v>22</v>
      </c>
      <c r="I33" s="67">
        <v>11</v>
      </c>
      <c r="J33" s="68">
        <v>3000000</v>
      </c>
      <c r="K33" s="69">
        <f>+J33*I33</f>
        <v>33000000</v>
      </c>
    </row>
    <row r="34" spans="1:11" ht="26.25" x14ac:dyDescent="0.25">
      <c r="A34" s="1952"/>
      <c r="B34" s="70" t="s">
        <v>86</v>
      </c>
      <c r="C34" s="39">
        <v>42753</v>
      </c>
      <c r="D34" s="39">
        <v>43099</v>
      </c>
      <c r="E34" s="38" t="s">
        <v>39</v>
      </c>
      <c r="F34" s="38" t="s">
        <v>86</v>
      </c>
      <c r="G34" s="38" t="s">
        <v>21</v>
      </c>
      <c r="H34" s="67" t="s">
        <v>22</v>
      </c>
      <c r="I34" s="67">
        <v>11</v>
      </c>
      <c r="J34" s="68">
        <v>1600000</v>
      </c>
      <c r="K34" s="69">
        <f t="shared" si="0"/>
        <v>17600000</v>
      </c>
    </row>
    <row r="35" spans="1:11" ht="26.25" x14ac:dyDescent="0.25">
      <c r="A35" s="1952"/>
      <c r="B35" s="70" t="s">
        <v>87</v>
      </c>
      <c r="C35" s="39">
        <v>42753</v>
      </c>
      <c r="D35" s="39">
        <v>43099</v>
      </c>
      <c r="E35" s="38" t="s">
        <v>39</v>
      </c>
      <c r="F35" s="38" t="s">
        <v>86</v>
      </c>
      <c r="G35" s="38" t="s">
        <v>21</v>
      </c>
      <c r="H35" s="67" t="s">
        <v>22</v>
      </c>
      <c r="I35" s="67">
        <v>11</v>
      </c>
      <c r="J35" s="68">
        <v>1600000</v>
      </c>
      <c r="K35" s="69">
        <f t="shared" si="0"/>
        <v>17600000</v>
      </c>
    </row>
    <row r="36" spans="1:11" ht="27" thickBot="1" x14ac:dyDescent="0.3">
      <c r="A36" s="1953"/>
      <c r="B36" s="72" t="s">
        <v>88</v>
      </c>
      <c r="C36" s="45">
        <v>42887</v>
      </c>
      <c r="D36" s="45">
        <v>43099</v>
      </c>
      <c r="E36" s="44" t="s">
        <v>39</v>
      </c>
      <c r="F36" s="44" t="s">
        <v>86</v>
      </c>
      <c r="G36" s="44" t="s">
        <v>21</v>
      </c>
      <c r="H36" s="73" t="s">
        <v>22</v>
      </c>
      <c r="I36" s="73">
        <v>6</v>
      </c>
      <c r="J36" s="74">
        <v>1600000</v>
      </c>
      <c r="K36" s="75">
        <f t="shared" si="0"/>
        <v>9600000</v>
      </c>
    </row>
    <row r="37" spans="1:11" x14ac:dyDescent="0.25">
      <c r="A37" s="76"/>
      <c r="B37" s="76"/>
      <c r="C37" s="77"/>
      <c r="D37" s="78"/>
      <c r="E37" s="79"/>
      <c r="F37" s="80"/>
      <c r="G37" s="81"/>
      <c r="H37" s="81"/>
      <c r="I37" s="82"/>
      <c r="J37" s="83"/>
      <c r="K37" s="84">
        <f t="shared" si="0"/>
        <v>0</v>
      </c>
    </row>
    <row r="38" spans="1:11" x14ac:dyDescent="0.25">
      <c r="A38" s="85"/>
      <c r="B38" s="85"/>
      <c r="C38" s="86"/>
      <c r="D38" s="87"/>
      <c r="E38" s="88"/>
      <c r="F38" s="89"/>
      <c r="G38" s="90"/>
      <c r="H38" s="90"/>
      <c r="I38" s="91"/>
      <c r="J38" s="92"/>
      <c r="K38" s="93">
        <f t="shared" si="0"/>
        <v>0</v>
      </c>
    </row>
    <row r="39" spans="1:11" x14ac:dyDescent="0.25">
      <c r="A39" s="85"/>
      <c r="B39" s="85"/>
      <c r="C39" s="86"/>
      <c r="D39" s="87"/>
      <c r="E39" s="88"/>
      <c r="F39" s="89"/>
      <c r="G39" s="90"/>
      <c r="H39" s="90"/>
      <c r="I39" s="91"/>
      <c r="J39" s="92"/>
      <c r="K39" s="93">
        <f t="shared" si="0"/>
        <v>0</v>
      </c>
    </row>
    <row r="40" spans="1:11" x14ac:dyDescent="0.25">
      <c r="A40" s="85"/>
      <c r="B40" s="85"/>
      <c r="C40" s="86"/>
      <c r="D40" s="87"/>
      <c r="E40" s="88"/>
      <c r="F40" s="89"/>
      <c r="G40" s="90"/>
      <c r="H40" s="90"/>
      <c r="I40" s="91"/>
      <c r="J40" s="92"/>
      <c r="K40" s="93">
        <f t="shared" si="0"/>
        <v>0</v>
      </c>
    </row>
    <row r="41" spans="1:11" x14ac:dyDescent="0.25">
      <c r="A41" s="85"/>
      <c r="B41" s="85"/>
      <c r="C41" s="86"/>
      <c r="D41" s="87"/>
      <c r="E41" s="88"/>
      <c r="F41" s="89"/>
      <c r="G41" s="90"/>
      <c r="H41" s="90"/>
      <c r="I41" s="91"/>
      <c r="J41" s="92"/>
      <c r="K41" s="93">
        <f t="shared" si="0"/>
        <v>0</v>
      </c>
    </row>
    <row r="42" spans="1:11" x14ac:dyDescent="0.25">
      <c r="A42" s="85"/>
      <c r="B42" s="85"/>
      <c r="C42" s="86"/>
      <c r="D42" s="87"/>
      <c r="E42" s="88"/>
      <c r="F42" s="89"/>
      <c r="G42" s="90"/>
      <c r="H42" s="90"/>
      <c r="I42" s="91"/>
      <c r="J42" s="92"/>
      <c r="K42" s="93">
        <f t="shared" si="0"/>
        <v>0</v>
      </c>
    </row>
    <row r="43" spans="1:11" x14ac:dyDescent="0.25">
      <c r="A43" s="85"/>
      <c r="B43" s="85"/>
      <c r="C43" s="86"/>
      <c r="D43" s="87"/>
      <c r="E43" s="88"/>
      <c r="F43" s="89"/>
      <c r="G43" s="90"/>
      <c r="H43" s="90"/>
      <c r="I43" s="91"/>
      <c r="J43" s="92"/>
      <c r="K43" s="93">
        <f t="shared" si="0"/>
        <v>0</v>
      </c>
    </row>
    <row r="44" spans="1:11" x14ac:dyDescent="0.25">
      <c r="A44" s="85"/>
      <c r="B44" s="85"/>
      <c r="C44" s="86"/>
      <c r="D44" s="87"/>
      <c r="E44" s="88"/>
      <c r="F44" s="89"/>
      <c r="G44" s="90"/>
      <c r="H44" s="90"/>
      <c r="I44" s="91"/>
      <c r="J44" s="92"/>
      <c r="K44" s="93">
        <f t="shared" si="0"/>
        <v>0</v>
      </c>
    </row>
    <row r="45" spans="1:11" x14ac:dyDescent="0.25">
      <c r="A45" s="85"/>
      <c r="B45" s="85"/>
      <c r="C45" s="86"/>
      <c r="D45" s="87"/>
      <c r="E45" s="88"/>
      <c r="F45" s="89"/>
      <c r="G45" s="90"/>
      <c r="H45" s="90"/>
      <c r="I45" s="91"/>
      <c r="J45" s="92"/>
      <c r="K45" s="93">
        <f t="shared" si="0"/>
        <v>0</v>
      </c>
    </row>
    <row r="46" spans="1:11" x14ac:dyDescent="0.25">
      <c r="A46" s="85"/>
      <c r="B46" s="85"/>
      <c r="C46" s="86"/>
      <c r="D46" s="87"/>
      <c r="E46" s="88"/>
      <c r="F46" s="89"/>
      <c r="G46" s="90"/>
      <c r="H46" s="90"/>
      <c r="I46" s="91"/>
      <c r="J46" s="92"/>
      <c r="K46" s="93">
        <f t="shared" si="0"/>
        <v>0</v>
      </c>
    </row>
    <row r="47" spans="1:11" x14ac:dyDescent="0.25">
      <c r="A47" s="85"/>
      <c r="B47" s="85"/>
      <c r="C47" s="86"/>
      <c r="D47" s="87"/>
      <c r="E47" s="88"/>
      <c r="F47" s="89"/>
      <c r="G47" s="90"/>
      <c r="H47" s="90"/>
      <c r="I47" s="91"/>
      <c r="J47" s="92"/>
      <c r="K47" s="93">
        <f t="shared" si="0"/>
        <v>0</v>
      </c>
    </row>
    <row r="48" spans="1:11" x14ac:dyDescent="0.25">
      <c r="A48" s="85"/>
      <c r="B48" s="85"/>
      <c r="C48" s="86"/>
      <c r="D48" s="87"/>
      <c r="E48" s="88"/>
      <c r="F48" s="89"/>
      <c r="G48" s="90"/>
      <c r="H48" s="90"/>
      <c r="I48" s="91"/>
      <c r="J48" s="92"/>
      <c r="K48" s="93">
        <f t="shared" si="0"/>
        <v>0</v>
      </c>
    </row>
    <row r="49" spans="1:11" x14ac:dyDescent="0.25">
      <c r="A49" s="85"/>
      <c r="B49" s="85"/>
      <c r="C49" s="86"/>
      <c r="D49" s="87"/>
      <c r="E49" s="88"/>
      <c r="F49" s="89"/>
      <c r="G49" s="90"/>
      <c r="H49" s="90"/>
      <c r="I49" s="91"/>
      <c r="J49" s="92"/>
      <c r="K49" s="93">
        <f t="shared" si="0"/>
        <v>0</v>
      </c>
    </row>
    <row r="50" spans="1:11" x14ac:dyDescent="0.25">
      <c r="A50" s="85"/>
      <c r="B50" s="85"/>
      <c r="C50" s="86"/>
      <c r="D50" s="87"/>
      <c r="E50" s="88"/>
      <c r="F50" s="89"/>
      <c r="G50" s="90"/>
      <c r="H50" s="90"/>
      <c r="I50" s="91"/>
      <c r="J50" s="92"/>
      <c r="K50" s="93">
        <f t="shared" si="0"/>
        <v>0</v>
      </c>
    </row>
    <row r="51" spans="1:11" x14ac:dyDescent="0.25">
      <c r="A51" s="85"/>
      <c r="B51" s="85"/>
      <c r="C51" s="86"/>
      <c r="D51" s="87"/>
      <c r="E51" s="88"/>
      <c r="F51" s="89"/>
      <c r="G51" s="90"/>
      <c r="H51" s="90"/>
      <c r="I51" s="91"/>
      <c r="J51" s="92"/>
      <c r="K51" s="93">
        <f t="shared" si="0"/>
        <v>0</v>
      </c>
    </row>
    <row r="52" spans="1:11" x14ac:dyDescent="0.25">
      <c r="A52" s="85"/>
      <c r="B52" s="85"/>
      <c r="C52" s="86"/>
      <c r="D52" s="87"/>
      <c r="E52" s="88"/>
      <c r="F52" s="89"/>
      <c r="G52" s="90"/>
      <c r="H52" s="90"/>
      <c r="I52" s="91"/>
      <c r="J52" s="92"/>
      <c r="K52" s="93">
        <f t="shared" si="0"/>
        <v>0</v>
      </c>
    </row>
    <row r="53" spans="1:11" x14ac:dyDescent="0.25">
      <c r="A53" s="85"/>
      <c r="B53" s="85"/>
      <c r="C53" s="86"/>
      <c r="D53" s="87"/>
      <c r="E53" s="88"/>
      <c r="F53" s="89"/>
      <c r="G53" s="90"/>
      <c r="H53" s="90"/>
      <c r="I53" s="91"/>
      <c r="J53" s="92"/>
      <c r="K53" s="93">
        <f t="shared" si="0"/>
        <v>0</v>
      </c>
    </row>
    <row r="54" spans="1:11" x14ac:dyDescent="0.25">
      <c r="A54" s="85"/>
      <c r="B54" s="85"/>
      <c r="C54" s="86"/>
      <c r="D54" s="87"/>
      <c r="E54" s="88"/>
      <c r="F54" s="89"/>
      <c r="G54" s="90"/>
      <c r="H54" s="90"/>
      <c r="I54" s="91"/>
      <c r="J54" s="92"/>
      <c r="K54" s="93">
        <f t="shared" si="0"/>
        <v>0</v>
      </c>
    </row>
    <row r="55" spans="1:11" x14ac:dyDescent="0.25">
      <c r="A55" s="85"/>
      <c r="B55" s="85"/>
      <c r="C55" s="86"/>
      <c r="D55" s="87"/>
      <c r="E55" s="88"/>
      <c r="F55" s="89"/>
      <c r="G55" s="90"/>
      <c r="H55" s="90"/>
      <c r="I55" s="91"/>
      <c r="J55" s="92"/>
      <c r="K55" s="93">
        <f t="shared" si="0"/>
        <v>0</v>
      </c>
    </row>
    <row r="56" spans="1:11" x14ac:dyDescent="0.25">
      <c r="A56" s="85"/>
      <c r="B56" s="85"/>
      <c r="C56" s="86"/>
      <c r="D56" s="87"/>
      <c r="E56" s="88"/>
      <c r="F56" s="89"/>
      <c r="G56" s="90"/>
      <c r="H56" s="90"/>
      <c r="I56" s="91"/>
      <c r="J56" s="92"/>
      <c r="K56" s="93">
        <f t="shared" si="0"/>
        <v>0</v>
      </c>
    </row>
    <row r="57" spans="1:11" x14ac:dyDescent="0.25">
      <c r="A57" s="85"/>
      <c r="B57" s="85"/>
      <c r="C57" s="86"/>
      <c r="D57" s="87"/>
      <c r="E57" s="88"/>
      <c r="F57" s="89"/>
      <c r="G57" s="90"/>
      <c r="H57" s="90"/>
      <c r="I57" s="91"/>
      <c r="J57" s="92"/>
      <c r="K57" s="93">
        <f t="shared" si="0"/>
        <v>0</v>
      </c>
    </row>
    <row r="58" spans="1:11" x14ac:dyDescent="0.25">
      <c r="A58" s="85"/>
      <c r="B58" s="85"/>
      <c r="C58" s="86"/>
      <c r="D58" s="87"/>
      <c r="E58" s="88"/>
      <c r="F58" s="89"/>
      <c r="G58" s="90"/>
      <c r="H58" s="90"/>
      <c r="I58" s="91"/>
      <c r="J58" s="92"/>
      <c r="K58" s="93">
        <f t="shared" si="0"/>
        <v>0</v>
      </c>
    </row>
    <row r="59" spans="1:11" x14ac:dyDescent="0.25">
      <c r="A59" s="85"/>
      <c r="B59" s="85"/>
      <c r="C59" s="86"/>
      <c r="D59" s="87"/>
      <c r="E59" s="88"/>
      <c r="F59" s="89"/>
      <c r="G59" s="90"/>
      <c r="H59" s="90"/>
      <c r="I59" s="91"/>
      <c r="J59" s="92"/>
      <c r="K59" s="93">
        <f t="shared" si="0"/>
        <v>0</v>
      </c>
    </row>
    <row r="60" spans="1:11" x14ac:dyDescent="0.25">
      <c r="A60" s="85"/>
      <c r="B60" s="85"/>
      <c r="C60" s="86"/>
      <c r="D60" s="87"/>
      <c r="E60" s="88"/>
      <c r="F60" s="89"/>
      <c r="G60" s="90"/>
      <c r="H60" s="90"/>
      <c r="I60" s="91"/>
      <c r="J60" s="92"/>
      <c r="K60" s="93">
        <f t="shared" si="0"/>
        <v>0</v>
      </c>
    </row>
    <row r="61" spans="1:11" x14ac:dyDescent="0.25">
      <c r="A61" s="85"/>
      <c r="B61" s="85"/>
      <c r="C61" s="86"/>
      <c r="D61" s="87"/>
      <c r="E61" s="88"/>
      <c r="F61" s="89"/>
      <c r="G61" s="90"/>
      <c r="H61" s="90"/>
      <c r="I61" s="91"/>
      <c r="J61" s="92"/>
      <c r="K61" s="93">
        <f t="shared" si="0"/>
        <v>0</v>
      </c>
    </row>
    <row r="62" spans="1:11" x14ac:dyDescent="0.25">
      <c r="A62" s="85"/>
      <c r="B62" s="85"/>
      <c r="C62" s="86"/>
      <c r="D62" s="87"/>
      <c r="E62" s="88"/>
      <c r="F62" s="89"/>
      <c r="G62" s="90"/>
      <c r="H62" s="90"/>
      <c r="I62" s="91"/>
      <c r="J62" s="92"/>
      <c r="K62" s="93">
        <f t="shared" si="0"/>
        <v>0</v>
      </c>
    </row>
    <row r="63" spans="1:11" x14ac:dyDescent="0.25">
      <c r="A63" s="85"/>
      <c r="B63" s="85"/>
      <c r="C63" s="86"/>
      <c r="D63" s="87"/>
      <c r="E63" s="88"/>
      <c r="F63" s="89"/>
      <c r="G63" s="90"/>
      <c r="H63" s="90"/>
      <c r="I63" s="91"/>
      <c r="J63" s="92"/>
      <c r="K63" s="93">
        <f t="shared" si="0"/>
        <v>0</v>
      </c>
    </row>
    <row r="64" spans="1:11" x14ac:dyDescent="0.25">
      <c r="A64" s="85"/>
      <c r="B64" s="85"/>
      <c r="C64" s="86"/>
      <c r="D64" s="87"/>
      <c r="E64" s="88"/>
      <c r="F64" s="89"/>
      <c r="G64" s="90"/>
      <c r="H64" s="90"/>
      <c r="I64" s="91"/>
      <c r="J64" s="92"/>
      <c r="K64" s="93">
        <f t="shared" si="0"/>
        <v>0</v>
      </c>
    </row>
    <row r="65" spans="1:11" x14ac:dyDescent="0.25">
      <c r="A65" s="85"/>
      <c r="B65" s="85"/>
      <c r="C65" s="86"/>
      <c r="D65" s="87"/>
      <c r="E65" s="88"/>
      <c r="F65" s="89"/>
      <c r="G65" s="90"/>
      <c r="H65" s="90"/>
      <c r="I65" s="91"/>
      <c r="J65" s="92"/>
      <c r="K65" s="93">
        <f t="shared" si="0"/>
        <v>0</v>
      </c>
    </row>
    <row r="66" spans="1:11" x14ac:dyDescent="0.25">
      <c r="A66" s="85"/>
      <c r="B66" s="85"/>
      <c r="C66" s="86"/>
      <c r="D66" s="87"/>
      <c r="E66" s="88"/>
      <c r="F66" s="89"/>
      <c r="G66" s="90"/>
      <c r="H66" s="90"/>
      <c r="I66" s="91"/>
      <c r="J66" s="92"/>
      <c r="K66" s="93">
        <f t="shared" si="0"/>
        <v>0</v>
      </c>
    </row>
    <row r="67" spans="1:11" x14ac:dyDescent="0.25">
      <c r="A67" s="85"/>
      <c r="B67" s="85"/>
      <c r="C67" s="86"/>
      <c r="D67" s="87"/>
      <c r="E67" s="88"/>
      <c r="F67" s="89"/>
      <c r="G67" s="90"/>
      <c r="H67" s="90"/>
      <c r="I67" s="91"/>
      <c r="J67" s="92"/>
      <c r="K67" s="93">
        <f t="shared" si="0"/>
        <v>0</v>
      </c>
    </row>
    <row r="68" spans="1:11" x14ac:dyDescent="0.25">
      <c r="A68" s="85"/>
      <c r="B68" s="85"/>
      <c r="C68" s="86"/>
      <c r="D68" s="87"/>
      <c r="E68" s="88"/>
      <c r="F68" s="89"/>
      <c r="G68" s="90"/>
      <c r="H68" s="90"/>
      <c r="I68" s="91"/>
      <c r="J68" s="92"/>
      <c r="K68" s="93">
        <f t="shared" si="0"/>
        <v>0</v>
      </c>
    </row>
    <row r="69" spans="1:11" x14ac:dyDescent="0.25">
      <c r="A69" s="85"/>
      <c r="B69" s="85"/>
      <c r="C69" s="86"/>
      <c r="D69" s="87"/>
      <c r="E69" s="88"/>
      <c r="F69" s="89"/>
      <c r="G69" s="90"/>
      <c r="H69" s="90"/>
      <c r="I69" s="91"/>
      <c r="J69" s="92"/>
      <c r="K69" s="93">
        <f t="shared" si="0"/>
        <v>0</v>
      </c>
    </row>
    <row r="70" spans="1:11" x14ac:dyDescent="0.25">
      <c r="A70" s="85"/>
      <c r="B70" s="85"/>
      <c r="C70" s="86"/>
      <c r="D70" s="87"/>
      <c r="E70" s="88"/>
      <c r="F70" s="89"/>
      <c r="G70" s="90"/>
      <c r="H70" s="90"/>
      <c r="I70" s="91"/>
      <c r="J70" s="92"/>
      <c r="K70" s="93">
        <f t="shared" si="0"/>
        <v>0</v>
      </c>
    </row>
    <row r="71" spans="1:11" x14ac:dyDescent="0.25">
      <c r="A71" s="85"/>
      <c r="B71" s="85"/>
      <c r="C71" s="86"/>
      <c r="D71" s="87"/>
      <c r="E71" s="88"/>
      <c r="F71" s="89"/>
      <c r="G71" s="90"/>
      <c r="H71" s="90"/>
      <c r="I71" s="91"/>
      <c r="J71" s="92"/>
      <c r="K71" s="93">
        <f t="shared" si="0"/>
        <v>0</v>
      </c>
    </row>
    <row r="72" spans="1:11" x14ac:dyDescent="0.25">
      <c r="A72" s="85"/>
      <c r="B72" s="85"/>
      <c r="C72" s="86"/>
      <c r="D72" s="87"/>
      <c r="E72" s="88"/>
      <c r="F72" s="89"/>
      <c r="G72" s="90"/>
      <c r="H72" s="90"/>
      <c r="I72" s="91"/>
      <c r="J72" s="92"/>
      <c r="K72" s="93">
        <f t="shared" si="0"/>
        <v>0</v>
      </c>
    </row>
    <row r="73" spans="1:11" x14ac:dyDescent="0.25">
      <c r="A73" s="85"/>
      <c r="B73" s="85"/>
      <c r="C73" s="86"/>
      <c r="D73" s="87"/>
      <c r="E73" s="88"/>
      <c r="F73" s="89"/>
      <c r="G73" s="90"/>
      <c r="H73" s="90"/>
      <c r="I73" s="91"/>
      <c r="J73" s="92"/>
      <c r="K73" s="93">
        <f t="shared" si="0"/>
        <v>0</v>
      </c>
    </row>
    <row r="74" spans="1:11" x14ac:dyDescent="0.25">
      <c r="A74" s="85"/>
      <c r="B74" s="85"/>
      <c r="C74" s="86"/>
      <c r="D74" s="87"/>
      <c r="E74" s="88"/>
      <c r="F74" s="89"/>
      <c r="G74" s="90"/>
      <c r="H74" s="90"/>
      <c r="I74" s="91"/>
      <c r="J74" s="92"/>
      <c r="K74" s="93">
        <f t="shared" si="0"/>
        <v>0</v>
      </c>
    </row>
    <row r="75" spans="1:11" x14ac:dyDescent="0.25">
      <c r="A75" s="85"/>
      <c r="B75" s="85"/>
      <c r="C75" s="86"/>
      <c r="D75" s="87"/>
      <c r="E75" s="88"/>
      <c r="F75" s="89"/>
      <c r="G75" s="90"/>
      <c r="H75" s="90"/>
      <c r="I75" s="91"/>
      <c r="J75" s="92"/>
      <c r="K75" s="93">
        <f t="shared" si="0"/>
        <v>0</v>
      </c>
    </row>
    <row r="76" spans="1:11" x14ac:dyDescent="0.25">
      <c r="A76" s="85"/>
      <c r="B76" s="85"/>
      <c r="C76" s="86"/>
      <c r="D76" s="87"/>
      <c r="E76" s="88"/>
      <c r="F76" s="89"/>
      <c r="G76" s="90"/>
      <c r="H76" s="90"/>
      <c r="I76" s="91"/>
      <c r="J76" s="92"/>
      <c r="K76" s="93">
        <f t="shared" si="0"/>
        <v>0</v>
      </c>
    </row>
    <row r="77" spans="1:11" x14ac:dyDescent="0.25">
      <c r="A77" s="85"/>
      <c r="B77" s="85"/>
      <c r="C77" s="86"/>
      <c r="D77" s="87"/>
      <c r="E77" s="88"/>
      <c r="F77" s="89"/>
      <c r="G77" s="90"/>
      <c r="H77" s="90"/>
      <c r="I77" s="91"/>
      <c r="J77" s="92"/>
      <c r="K77" s="93">
        <f t="shared" si="0"/>
        <v>0</v>
      </c>
    </row>
    <row r="78" spans="1:11" x14ac:dyDescent="0.25">
      <c r="A78" s="85"/>
      <c r="B78" s="85"/>
      <c r="C78" s="86"/>
      <c r="D78" s="87"/>
      <c r="E78" s="88"/>
      <c r="F78" s="89"/>
      <c r="G78" s="90"/>
      <c r="H78" s="90"/>
      <c r="I78" s="91"/>
      <c r="J78" s="92"/>
      <c r="K78" s="93">
        <f t="shared" si="0"/>
        <v>0</v>
      </c>
    </row>
    <row r="79" spans="1:11" x14ac:dyDescent="0.25">
      <c r="A79" s="85"/>
      <c r="B79" s="85"/>
      <c r="C79" s="86"/>
      <c r="D79" s="87"/>
      <c r="E79" s="88"/>
      <c r="F79" s="89"/>
      <c r="G79" s="90"/>
      <c r="H79" s="90"/>
      <c r="I79" s="91"/>
      <c r="J79" s="92"/>
      <c r="K79" s="93">
        <f t="shared" si="0"/>
        <v>0</v>
      </c>
    </row>
    <row r="80" spans="1:11" x14ac:dyDescent="0.25">
      <c r="A80" s="85"/>
      <c r="B80" s="85"/>
      <c r="C80" s="86"/>
      <c r="D80" s="87"/>
      <c r="E80" s="88"/>
      <c r="F80" s="89"/>
      <c r="G80" s="90"/>
      <c r="H80" s="90"/>
      <c r="I80" s="91"/>
      <c r="J80" s="92"/>
      <c r="K80" s="93">
        <f t="shared" si="0"/>
        <v>0</v>
      </c>
    </row>
    <row r="81" spans="1:11" x14ac:dyDescent="0.25">
      <c r="A81" s="85"/>
      <c r="B81" s="85"/>
      <c r="C81" s="86"/>
      <c r="D81" s="87"/>
      <c r="E81" s="88"/>
      <c r="F81" s="89"/>
      <c r="G81" s="90"/>
      <c r="H81" s="90"/>
      <c r="I81" s="91"/>
      <c r="J81" s="92"/>
      <c r="K81" s="93">
        <f t="shared" ref="K81:K145" si="1">+J81*I81</f>
        <v>0</v>
      </c>
    </row>
    <row r="82" spans="1:11" x14ac:dyDescent="0.25">
      <c r="A82" s="85"/>
      <c r="B82" s="85"/>
      <c r="C82" s="86"/>
      <c r="D82" s="87"/>
      <c r="E82" s="88"/>
      <c r="F82" s="89"/>
      <c r="G82" s="90"/>
      <c r="H82" s="90"/>
      <c r="I82" s="91"/>
      <c r="J82" s="92"/>
      <c r="K82" s="93">
        <f t="shared" si="1"/>
        <v>0</v>
      </c>
    </row>
    <row r="83" spans="1:11" x14ac:dyDescent="0.25">
      <c r="A83" s="85"/>
      <c r="B83" s="85"/>
      <c r="C83" s="86"/>
      <c r="D83" s="87"/>
      <c r="E83" s="88"/>
      <c r="F83" s="89"/>
      <c r="G83" s="90"/>
      <c r="H83" s="90"/>
      <c r="I83" s="91"/>
      <c r="J83" s="92"/>
      <c r="K83" s="93">
        <f t="shared" si="1"/>
        <v>0</v>
      </c>
    </row>
    <row r="84" spans="1:11" x14ac:dyDescent="0.25">
      <c r="A84" s="85"/>
      <c r="B84" s="85"/>
      <c r="C84" s="86"/>
      <c r="D84" s="87"/>
      <c r="E84" s="88"/>
      <c r="F84" s="89"/>
      <c r="G84" s="90"/>
      <c r="H84" s="90"/>
      <c r="I84" s="91"/>
      <c r="J84" s="92"/>
      <c r="K84" s="93">
        <f t="shared" si="1"/>
        <v>0</v>
      </c>
    </row>
    <row r="85" spans="1:11" x14ac:dyDescent="0.25">
      <c r="A85" s="85"/>
      <c r="B85" s="85"/>
      <c r="C85" s="86"/>
      <c r="D85" s="87"/>
      <c r="E85" s="88"/>
      <c r="F85" s="89"/>
      <c r="G85" s="90"/>
      <c r="H85" s="90"/>
      <c r="I85" s="91"/>
      <c r="J85" s="92"/>
      <c r="K85" s="93">
        <f t="shared" si="1"/>
        <v>0</v>
      </c>
    </row>
    <row r="86" spans="1:11" x14ac:dyDescent="0.25">
      <c r="A86" s="85"/>
      <c r="B86" s="85"/>
      <c r="C86" s="86"/>
      <c r="D86" s="87"/>
      <c r="E86" s="88"/>
      <c r="F86" s="89"/>
      <c r="G86" s="90"/>
      <c r="H86" s="90"/>
      <c r="I86" s="91"/>
      <c r="J86" s="92"/>
      <c r="K86" s="93">
        <f t="shared" si="1"/>
        <v>0</v>
      </c>
    </row>
    <row r="87" spans="1:11" x14ac:dyDescent="0.25">
      <c r="A87" s="85"/>
      <c r="B87" s="85"/>
      <c r="C87" s="86"/>
      <c r="D87" s="87"/>
      <c r="E87" s="88"/>
      <c r="F87" s="89"/>
      <c r="G87" s="90"/>
      <c r="H87" s="90"/>
      <c r="I87" s="91"/>
      <c r="J87" s="92"/>
      <c r="K87" s="93">
        <f t="shared" si="1"/>
        <v>0</v>
      </c>
    </row>
    <row r="88" spans="1:11" x14ac:dyDescent="0.25">
      <c r="A88" s="85"/>
      <c r="B88" s="85"/>
      <c r="C88" s="86"/>
      <c r="D88" s="87"/>
      <c r="E88" s="88"/>
      <c r="F88" s="89"/>
      <c r="G88" s="90"/>
      <c r="H88" s="90"/>
      <c r="I88" s="91"/>
      <c r="J88" s="92"/>
      <c r="K88" s="93">
        <f t="shared" si="1"/>
        <v>0</v>
      </c>
    </row>
    <row r="89" spans="1:11" x14ac:dyDescent="0.25">
      <c r="A89" s="85"/>
      <c r="B89" s="85"/>
      <c r="C89" s="86"/>
      <c r="D89" s="87"/>
      <c r="E89" s="88"/>
      <c r="F89" s="89"/>
      <c r="G89" s="90"/>
      <c r="H89" s="90"/>
      <c r="I89" s="91"/>
      <c r="J89" s="92"/>
      <c r="K89" s="93">
        <f t="shared" si="1"/>
        <v>0</v>
      </c>
    </row>
    <row r="90" spans="1:11" x14ac:dyDescent="0.25">
      <c r="A90" s="85"/>
      <c r="B90" s="85"/>
      <c r="C90" s="86"/>
      <c r="D90" s="87"/>
      <c r="E90" s="88"/>
      <c r="F90" s="89"/>
      <c r="G90" s="90"/>
      <c r="H90" s="90"/>
      <c r="I90" s="91"/>
      <c r="J90" s="92"/>
      <c r="K90" s="93">
        <f t="shared" si="1"/>
        <v>0</v>
      </c>
    </row>
    <row r="91" spans="1:11" x14ac:dyDescent="0.25">
      <c r="A91" s="85"/>
      <c r="B91" s="85"/>
      <c r="C91" s="86"/>
      <c r="D91" s="87"/>
      <c r="E91" s="88"/>
      <c r="F91" s="89"/>
      <c r="G91" s="90"/>
      <c r="H91" s="90"/>
      <c r="I91" s="91"/>
      <c r="J91" s="92"/>
      <c r="K91" s="93">
        <f t="shared" si="1"/>
        <v>0</v>
      </c>
    </row>
    <row r="92" spans="1:11" x14ac:dyDescent="0.25">
      <c r="A92" s="85"/>
      <c r="B92" s="85"/>
      <c r="C92" s="86"/>
      <c r="D92" s="87"/>
      <c r="E92" s="88"/>
      <c r="F92" s="89"/>
      <c r="G92" s="90"/>
      <c r="H92" s="90"/>
      <c r="I92" s="91"/>
      <c r="J92" s="92"/>
      <c r="K92" s="93">
        <f t="shared" si="1"/>
        <v>0</v>
      </c>
    </row>
    <row r="93" spans="1:11" x14ac:dyDescent="0.25">
      <c r="A93" s="85"/>
      <c r="B93" s="85"/>
      <c r="C93" s="86"/>
      <c r="D93" s="87"/>
      <c r="E93" s="88"/>
      <c r="F93" s="89"/>
      <c r="G93" s="90"/>
      <c r="H93" s="90"/>
      <c r="I93" s="91"/>
      <c r="J93" s="92"/>
      <c r="K93" s="93">
        <f t="shared" si="1"/>
        <v>0</v>
      </c>
    </row>
    <row r="94" spans="1:11" x14ac:dyDescent="0.25">
      <c r="A94" s="85"/>
      <c r="B94" s="85"/>
      <c r="C94" s="86"/>
      <c r="D94" s="87"/>
      <c r="E94" s="88"/>
      <c r="F94" s="89"/>
      <c r="G94" s="90"/>
      <c r="H94" s="90"/>
      <c r="I94" s="91"/>
      <c r="J94" s="92"/>
      <c r="K94" s="93">
        <f t="shared" si="1"/>
        <v>0</v>
      </c>
    </row>
    <row r="95" spans="1:11" x14ac:dyDescent="0.25">
      <c r="A95" s="85"/>
      <c r="B95" s="85"/>
      <c r="C95" s="86"/>
      <c r="D95" s="87"/>
      <c r="E95" s="88"/>
      <c r="F95" s="89"/>
      <c r="G95" s="90"/>
      <c r="H95" s="90"/>
      <c r="I95" s="91"/>
      <c r="J95" s="92"/>
      <c r="K95" s="93">
        <f t="shared" si="1"/>
        <v>0</v>
      </c>
    </row>
    <row r="96" spans="1:11" x14ac:dyDescent="0.25">
      <c r="A96" s="85"/>
      <c r="B96" s="85"/>
      <c r="C96" s="86"/>
      <c r="D96" s="87"/>
      <c r="E96" s="88"/>
      <c r="F96" s="89"/>
      <c r="G96" s="90"/>
      <c r="H96" s="90"/>
      <c r="I96" s="91"/>
      <c r="J96" s="92"/>
      <c r="K96" s="93">
        <f t="shared" si="1"/>
        <v>0</v>
      </c>
    </row>
    <row r="97" spans="1:11" x14ac:dyDescent="0.25">
      <c r="A97" s="85"/>
      <c r="B97" s="85"/>
      <c r="C97" s="86"/>
      <c r="D97" s="87"/>
      <c r="E97" s="88"/>
      <c r="F97" s="89"/>
      <c r="G97" s="90"/>
      <c r="H97" s="90"/>
      <c r="I97" s="91"/>
      <c r="J97" s="92"/>
      <c r="K97" s="93">
        <f t="shared" si="1"/>
        <v>0</v>
      </c>
    </row>
    <row r="98" spans="1:11" x14ac:dyDescent="0.25">
      <c r="A98" s="85"/>
      <c r="B98" s="85"/>
      <c r="C98" s="86"/>
      <c r="D98" s="87"/>
      <c r="E98" s="88"/>
      <c r="F98" s="89"/>
      <c r="G98" s="90"/>
      <c r="H98" s="90"/>
      <c r="I98" s="91"/>
      <c r="J98" s="92"/>
      <c r="K98" s="93">
        <f t="shared" si="1"/>
        <v>0</v>
      </c>
    </row>
    <row r="99" spans="1:11" x14ac:dyDescent="0.25">
      <c r="A99" s="85"/>
      <c r="B99" s="85"/>
      <c r="C99" s="86"/>
      <c r="D99" s="87"/>
      <c r="E99" s="88"/>
      <c r="F99" s="89"/>
      <c r="G99" s="90"/>
      <c r="H99" s="90"/>
      <c r="I99" s="91"/>
      <c r="J99" s="92"/>
      <c r="K99" s="93">
        <f t="shared" si="1"/>
        <v>0</v>
      </c>
    </row>
    <row r="100" spans="1:11" x14ac:dyDescent="0.25">
      <c r="A100" s="85"/>
      <c r="B100" s="85"/>
      <c r="C100" s="86"/>
      <c r="D100" s="87"/>
      <c r="E100" s="88"/>
      <c r="F100" s="89"/>
      <c r="G100" s="90"/>
      <c r="H100" s="90"/>
      <c r="I100" s="91"/>
      <c r="J100" s="92"/>
      <c r="K100" s="93">
        <f t="shared" si="1"/>
        <v>0</v>
      </c>
    </row>
    <row r="101" spans="1:11" x14ac:dyDescent="0.25">
      <c r="A101" s="85"/>
      <c r="B101" s="85"/>
      <c r="C101" s="86"/>
      <c r="D101" s="87"/>
      <c r="E101" s="88"/>
      <c r="F101" s="89"/>
      <c r="G101" s="90"/>
      <c r="H101" s="90"/>
      <c r="I101" s="91"/>
      <c r="J101" s="92"/>
      <c r="K101" s="93">
        <f t="shared" si="1"/>
        <v>0</v>
      </c>
    </row>
    <row r="102" spans="1:11" x14ac:dyDescent="0.25">
      <c r="A102" s="85"/>
      <c r="B102" s="85"/>
      <c r="C102" s="86"/>
      <c r="D102" s="87"/>
      <c r="E102" s="88"/>
      <c r="F102" s="89"/>
      <c r="G102" s="90"/>
      <c r="H102" s="90"/>
      <c r="I102" s="91"/>
      <c r="J102" s="92"/>
      <c r="K102" s="93">
        <f t="shared" si="1"/>
        <v>0</v>
      </c>
    </row>
    <row r="103" spans="1:11" x14ac:dyDescent="0.25">
      <c r="A103" s="85"/>
      <c r="B103" s="85"/>
      <c r="C103" s="86"/>
      <c r="D103" s="87"/>
      <c r="E103" s="88"/>
      <c r="F103" s="89"/>
      <c r="G103" s="90"/>
      <c r="H103" s="90"/>
      <c r="I103" s="91"/>
      <c r="J103" s="92"/>
      <c r="K103" s="93">
        <f t="shared" si="1"/>
        <v>0</v>
      </c>
    </row>
    <row r="104" spans="1:11" x14ac:dyDescent="0.25">
      <c r="A104" s="85"/>
      <c r="B104" s="85"/>
      <c r="C104" s="86"/>
      <c r="D104" s="87"/>
      <c r="E104" s="88"/>
      <c r="F104" s="89"/>
      <c r="G104" s="90"/>
      <c r="H104" s="90"/>
      <c r="I104" s="91"/>
      <c r="J104" s="92"/>
      <c r="K104" s="93">
        <f t="shared" si="1"/>
        <v>0</v>
      </c>
    </row>
    <row r="105" spans="1:11" x14ac:dyDescent="0.25">
      <c r="A105" s="85"/>
      <c r="B105" s="85"/>
      <c r="C105" s="86"/>
      <c r="D105" s="87"/>
      <c r="E105" s="88"/>
      <c r="F105" s="89"/>
      <c r="G105" s="90"/>
      <c r="H105" s="90"/>
      <c r="I105" s="91"/>
      <c r="J105" s="92"/>
      <c r="K105" s="93">
        <f t="shared" si="1"/>
        <v>0</v>
      </c>
    </row>
    <row r="106" spans="1:11" x14ac:dyDescent="0.25">
      <c r="A106" s="85"/>
      <c r="B106" s="85"/>
      <c r="C106" s="86"/>
      <c r="D106" s="87"/>
      <c r="E106" s="88"/>
      <c r="F106" s="89"/>
      <c r="G106" s="90"/>
      <c r="H106" s="90"/>
      <c r="I106" s="91"/>
      <c r="J106" s="92"/>
      <c r="K106" s="93">
        <f t="shared" si="1"/>
        <v>0</v>
      </c>
    </row>
    <row r="107" spans="1:11" x14ac:dyDescent="0.25">
      <c r="A107" s="85"/>
      <c r="B107" s="85"/>
      <c r="C107" s="86"/>
      <c r="D107" s="87"/>
      <c r="E107" s="88"/>
      <c r="F107" s="89"/>
      <c r="G107" s="90"/>
      <c r="H107" s="90"/>
      <c r="I107" s="91"/>
      <c r="J107" s="92"/>
      <c r="K107" s="93">
        <f t="shared" si="1"/>
        <v>0</v>
      </c>
    </row>
    <row r="108" spans="1:11" x14ac:dyDescent="0.25">
      <c r="A108" s="85"/>
      <c r="B108" s="85"/>
      <c r="C108" s="86"/>
      <c r="D108" s="87"/>
      <c r="E108" s="88"/>
      <c r="F108" s="89"/>
      <c r="G108" s="90"/>
      <c r="H108" s="90"/>
      <c r="I108" s="91"/>
      <c r="J108" s="92"/>
      <c r="K108" s="93">
        <f t="shared" si="1"/>
        <v>0</v>
      </c>
    </row>
    <row r="109" spans="1:11" x14ac:dyDescent="0.25">
      <c r="A109" s="85"/>
      <c r="B109" s="85"/>
      <c r="C109" s="86"/>
      <c r="D109" s="87"/>
      <c r="E109" s="88"/>
      <c r="F109" s="89"/>
      <c r="G109" s="90"/>
      <c r="H109" s="90"/>
      <c r="I109" s="91"/>
      <c r="J109" s="92"/>
      <c r="K109" s="93">
        <f t="shared" si="1"/>
        <v>0</v>
      </c>
    </row>
    <row r="110" spans="1:11" x14ac:dyDescent="0.25">
      <c r="A110" s="85"/>
      <c r="B110" s="85"/>
      <c r="C110" s="86"/>
      <c r="D110" s="87"/>
      <c r="E110" s="88"/>
      <c r="F110" s="89"/>
      <c r="G110" s="90"/>
      <c r="H110" s="90"/>
      <c r="I110" s="91"/>
      <c r="J110" s="92"/>
      <c r="K110" s="93">
        <f t="shared" si="1"/>
        <v>0</v>
      </c>
    </row>
    <row r="111" spans="1:11" x14ac:dyDescent="0.25">
      <c r="A111" s="85"/>
      <c r="B111" s="85"/>
      <c r="C111" s="86"/>
      <c r="D111" s="87"/>
      <c r="E111" s="88"/>
      <c r="F111" s="89"/>
      <c r="G111" s="90"/>
      <c r="H111" s="90"/>
      <c r="I111" s="91"/>
      <c r="J111" s="92"/>
      <c r="K111" s="93">
        <f t="shared" si="1"/>
        <v>0</v>
      </c>
    </row>
    <row r="112" spans="1:11" x14ac:dyDescent="0.25">
      <c r="A112" s="85"/>
      <c r="B112" s="85"/>
      <c r="C112" s="86"/>
      <c r="D112" s="87"/>
      <c r="E112" s="88"/>
      <c r="F112" s="89"/>
      <c r="G112" s="90"/>
      <c r="H112" s="90"/>
      <c r="I112" s="91"/>
      <c r="J112" s="92"/>
      <c r="K112" s="93">
        <f t="shared" si="1"/>
        <v>0</v>
      </c>
    </row>
    <row r="113" spans="1:11" x14ac:dyDescent="0.25">
      <c r="A113" s="85"/>
      <c r="B113" s="85"/>
      <c r="C113" s="86"/>
      <c r="D113" s="87"/>
      <c r="E113" s="88"/>
      <c r="F113" s="89"/>
      <c r="G113" s="90"/>
      <c r="H113" s="90"/>
      <c r="I113" s="91"/>
      <c r="J113" s="92"/>
      <c r="K113" s="93">
        <f t="shared" si="1"/>
        <v>0</v>
      </c>
    </row>
    <row r="114" spans="1:11" x14ac:dyDescent="0.25">
      <c r="A114" s="85"/>
      <c r="B114" s="85"/>
      <c r="C114" s="86"/>
      <c r="D114" s="87"/>
      <c r="E114" s="88"/>
      <c r="F114" s="89"/>
      <c r="G114" s="90"/>
      <c r="H114" s="90"/>
      <c r="I114" s="91"/>
      <c r="J114" s="92"/>
      <c r="K114" s="93">
        <f t="shared" si="1"/>
        <v>0</v>
      </c>
    </row>
    <row r="115" spans="1:11" x14ac:dyDescent="0.25">
      <c r="A115" s="85"/>
      <c r="B115" s="85"/>
      <c r="C115" s="86"/>
      <c r="D115" s="87"/>
      <c r="E115" s="88"/>
      <c r="F115" s="89"/>
      <c r="G115" s="90"/>
      <c r="H115" s="90"/>
      <c r="I115" s="91"/>
      <c r="J115" s="92"/>
      <c r="K115" s="93">
        <f t="shared" si="1"/>
        <v>0</v>
      </c>
    </row>
    <row r="116" spans="1:11" x14ac:dyDescent="0.25">
      <c r="A116" s="85"/>
      <c r="B116" s="85"/>
      <c r="C116" s="86"/>
      <c r="D116" s="87"/>
      <c r="E116" s="88"/>
      <c r="F116" s="89"/>
      <c r="G116" s="90"/>
      <c r="H116" s="90"/>
      <c r="I116" s="91"/>
      <c r="J116" s="92"/>
      <c r="K116" s="93">
        <f t="shared" si="1"/>
        <v>0</v>
      </c>
    </row>
    <row r="117" spans="1:11" x14ac:dyDescent="0.25">
      <c r="A117" s="85"/>
      <c r="B117" s="85"/>
      <c r="C117" s="86"/>
      <c r="D117" s="87"/>
      <c r="E117" s="88"/>
      <c r="F117" s="89"/>
      <c r="G117" s="90"/>
      <c r="H117" s="90"/>
      <c r="I117" s="91"/>
      <c r="J117" s="92"/>
      <c r="K117" s="93">
        <f t="shared" si="1"/>
        <v>0</v>
      </c>
    </row>
    <row r="118" spans="1:11" x14ac:dyDescent="0.25">
      <c r="A118" s="85"/>
      <c r="B118" s="85"/>
      <c r="C118" s="86"/>
      <c r="D118" s="87"/>
      <c r="E118" s="88"/>
      <c r="F118" s="89"/>
      <c r="G118" s="90"/>
      <c r="H118" s="90"/>
      <c r="I118" s="91"/>
      <c r="J118" s="92"/>
      <c r="K118" s="93">
        <f t="shared" si="1"/>
        <v>0</v>
      </c>
    </row>
    <row r="119" spans="1:11" x14ac:dyDescent="0.25">
      <c r="A119" s="85"/>
      <c r="B119" s="85"/>
      <c r="C119" s="86"/>
      <c r="D119" s="87"/>
      <c r="E119" s="88"/>
      <c r="F119" s="89"/>
      <c r="G119" s="90"/>
      <c r="H119" s="90"/>
      <c r="I119" s="91"/>
      <c r="J119" s="92"/>
      <c r="K119" s="93">
        <f t="shared" si="1"/>
        <v>0</v>
      </c>
    </row>
    <row r="120" spans="1:11" x14ac:dyDescent="0.25">
      <c r="A120" s="85"/>
      <c r="B120" s="85"/>
      <c r="C120" s="86"/>
      <c r="D120" s="87"/>
      <c r="E120" s="88"/>
      <c r="F120" s="89"/>
      <c r="G120" s="90"/>
      <c r="H120" s="90"/>
      <c r="I120" s="91"/>
      <c r="J120" s="92"/>
      <c r="K120" s="93">
        <f t="shared" si="1"/>
        <v>0</v>
      </c>
    </row>
    <row r="121" spans="1:11" x14ac:dyDescent="0.25">
      <c r="A121" s="85"/>
      <c r="B121" s="85"/>
      <c r="C121" s="86"/>
      <c r="D121" s="87"/>
      <c r="E121" s="88"/>
      <c r="F121" s="89"/>
      <c r="G121" s="90"/>
      <c r="H121" s="90"/>
      <c r="I121" s="91"/>
      <c r="J121" s="92"/>
      <c r="K121" s="93">
        <f t="shared" si="1"/>
        <v>0</v>
      </c>
    </row>
    <row r="122" spans="1:11" x14ac:dyDescent="0.25">
      <c r="A122" s="85"/>
      <c r="B122" s="85"/>
      <c r="C122" s="86"/>
      <c r="D122" s="87"/>
      <c r="E122" s="88"/>
      <c r="F122" s="89"/>
      <c r="G122" s="90"/>
      <c r="H122" s="90"/>
      <c r="I122" s="91"/>
      <c r="J122" s="92"/>
      <c r="K122" s="93">
        <f t="shared" si="1"/>
        <v>0</v>
      </c>
    </row>
    <row r="123" spans="1:11" x14ac:dyDescent="0.25">
      <c r="A123" s="85"/>
      <c r="B123" s="85"/>
      <c r="C123" s="86"/>
      <c r="D123" s="87"/>
      <c r="E123" s="88"/>
      <c r="F123" s="89"/>
      <c r="G123" s="90"/>
      <c r="H123" s="90"/>
      <c r="I123" s="91"/>
      <c r="J123" s="92"/>
      <c r="K123" s="93">
        <f t="shared" si="1"/>
        <v>0</v>
      </c>
    </row>
    <row r="124" spans="1:11" x14ac:dyDescent="0.25">
      <c r="A124" s="85"/>
      <c r="B124" s="85"/>
      <c r="C124" s="86"/>
      <c r="D124" s="87"/>
      <c r="E124" s="88"/>
      <c r="F124" s="89"/>
      <c r="G124" s="90"/>
      <c r="H124" s="90"/>
      <c r="I124" s="91"/>
      <c r="J124" s="92"/>
      <c r="K124" s="93">
        <f t="shared" si="1"/>
        <v>0</v>
      </c>
    </row>
    <row r="125" spans="1:11" x14ac:dyDescent="0.25">
      <c r="A125" s="85"/>
      <c r="B125" s="85"/>
      <c r="C125" s="86"/>
      <c r="D125" s="87"/>
      <c r="E125" s="88"/>
      <c r="F125" s="89"/>
      <c r="G125" s="90"/>
      <c r="H125" s="90"/>
      <c r="I125" s="91"/>
      <c r="J125" s="92"/>
      <c r="K125" s="93">
        <f t="shared" si="1"/>
        <v>0</v>
      </c>
    </row>
    <row r="126" spans="1:11" x14ac:dyDescent="0.25">
      <c r="A126" s="85"/>
      <c r="B126" s="85"/>
      <c r="C126" s="86"/>
      <c r="D126" s="87"/>
      <c r="E126" s="88"/>
      <c r="F126" s="89"/>
      <c r="G126" s="90"/>
      <c r="H126" s="90"/>
      <c r="I126" s="91"/>
      <c r="J126" s="92"/>
      <c r="K126" s="93">
        <f t="shared" si="1"/>
        <v>0</v>
      </c>
    </row>
    <row r="127" spans="1:11" x14ac:dyDescent="0.25">
      <c r="A127" s="85"/>
      <c r="B127" s="85"/>
      <c r="C127" s="86"/>
      <c r="D127" s="87"/>
      <c r="E127" s="88"/>
      <c r="F127" s="89"/>
      <c r="G127" s="90"/>
      <c r="H127" s="90"/>
      <c r="I127" s="91"/>
      <c r="J127" s="92"/>
      <c r="K127" s="93">
        <f t="shared" si="1"/>
        <v>0</v>
      </c>
    </row>
    <row r="128" spans="1:11" x14ac:dyDescent="0.25">
      <c r="A128" s="85"/>
      <c r="B128" s="85"/>
      <c r="C128" s="86"/>
      <c r="D128" s="87"/>
      <c r="E128" s="88"/>
      <c r="F128" s="89"/>
      <c r="G128" s="90"/>
      <c r="H128" s="90"/>
      <c r="I128" s="91"/>
      <c r="J128" s="92"/>
      <c r="K128" s="93">
        <f t="shared" si="1"/>
        <v>0</v>
      </c>
    </row>
    <row r="129" spans="1:11" x14ac:dyDescent="0.25">
      <c r="A129" s="85"/>
      <c r="B129" s="85"/>
      <c r="C129" s="86"/>
      <c r="D129" s="87"/>
      <c r="E129" s="88"/>
      <c r="F129" s="89"/>
      <c r="G129" s="90"/>
      <c r="H129" s="90"/>
      <c r="I129" s="91"/>
      <c r="J129" s="92"/>
      <c r="K129" s="93">
        <f t="shared" si="1"/>
        <v>0</v>
      </c>
    </row>
    <row r="130" spans="1:11" x14ac:dyDescent="0.25">
      <c r="A130" s="85"/>
      <c r="B130" s="85"/>
      <c r="C130" s="86"/>
      <c r="D130" s="87"/>
      <c r="E130" s="88"/>
      <c r="F130" s="89"/>
      <c r="G130" s="90"/>
      <c r="H130" s="90"/>
      <c r="I130" s="91"/>
      <c r="J130" s="92"/>
      <c r="K130" s="93">
        <f t="shared" si="1"/>
        <v>0</v>
      </c>
    </row>
    <row r="131" spans="1:11" x14ac:dyDescent="0.25">
      <c r="A131" s="85"/>
      <c r="B131" s="85"/>
      <c r="C131" s="86"/>
      <c r="D131" s="87"/>
      <c r="E131" s="88"/>
      <c r="F131" s="89"/>
      <c r="G131" s="90"/>
      <c r="H131" s="90"/>
      <c r="I131" s="91"/>
      <c r="J131" s="92"/>
      <c r="K131" s="93">
        <f t="shared" si="1"/>
        <v>0</v>
      </c>
    </row>
    <row r="132" spans="1:11" x14ac:dyDescent="0.25">
      <c r="A132" s="85"/>
      <c r="B132" s="85"/>
      <c r="C132" s="86"/>
      <c r="D132" s="87"/>
      <c r="E132" s="88"/>
      <c r="F132" s="89"/>
      <c r="G132" s="90"/>
      <c r="H132" s="90"/>
      <c r="I132" s="91"/>
      <c r="J132" s="92"/>
      <c r="K132" s="93">
        <f t="shared" si="1"/>
        <v>0</v>
      </c>
    </row>
    <row r="133" spans="1:11" x14ac:dyDescent="0.25">
      <c r="A133" s="85"/>
      <c r="B133" s="85"/>
      <c r="C133" s="86"/>
      <c r="D133" s="87"/>
      <c r="E133" s="88"/>
      <c r="F133" s="89"/>
      <c r="G133" s="90"/>
      <c r="H133" s="90"/>
      <c r="I133" s="91"/>
      <c r="J133" s="92"/>
      <c r="K133" s="93">
        <f t="shared" si="1"/>
        <v>0</v>
      </c>
    </row>
    <row r="134" spans="1:11" x14ac:dyDescent="0.25">
      <c r="A134" s="85"/>
      <c r="B134" s="85"/>
      <c r="C134" s="86"/>
      <c r="D134" s="87"/>
      <c r="E134" s="88"/>
      <c r="F134" s="89"/>
      <c r="G134" s="90"/>
      <c r="H134" s="90"/>
      <c r="I134" s="91"/>
      <c r="J134" s="92"/>
      <c r="K134" s="93">
        <f t="shared" si="1"/>
        <v>0</v>
      </c>
    </row>
    <row r="135" spans="1:11" x14ac:dyDescent="0.25">
      <c r="A135" s="85"/>
      <c r="B135" s="85"/>
      <c r="C135" s="86"/>
      <c r="D135" s="87"/>
      <c r="E135" s="88"/>
      <c r="F135" s="89"/>
      <c r="G135" s="90"/>
      <c r="H135" s="90"/>
      <c r="I135" s="91"/>
      <c r="J135" s="92"/>
      <c r="K135" s="93">
        <f t="shared" si="1"/>
        <v>0</v>
      </c>
    </row>
    <row r="136" spans="1:11" x14ac:dyDescent="0.25">
      <c r="A136" s="85"/>
      <c r="B136" s="85"/>
      <c r="C136" s="86"/>
      <c r="D136" s="87"/>
      <c r="E136" s="88"/>
      <c r="F136" s="89"/>
      <c r="G136" s="90"/>
      <c r="H136" s="90"/>
      <c r="I136" s="91"/>
      <c r="J136" s="92"/>
      <c r="K136" s="93">
        <f t="shared" si="1"/>
        <v>0</v>
      </c>
    </row>
    <row r="137" spans="1:11" x14ac:dyDescent="0.25">
      <c r="A137" s="85"/>
      <c r="B137" s="85"/>
      <c r="C137" s="86"/>
      <c r="D137" s="87"/>
      <c r="E137" s="88"/>
      <c r="F137" s="89"/>
      <c r="G137" s="90"/>
      <c r="H137" s="90"/>
      <c r="I137" s="91"/>
      <c r="J137" s="92"/>
      <c r="K137" s="93">
        <f t="shared" si="1"/>
        <v>0</v>
      </c>
    </row>
    <row r="138" spans="1:11" x14ac:dyDescent="0.25">
      <c r="A138" s="85"/>
      <c r="B138" s="85"/>
      <c r="C138" s="86"/>
      <c r="D138" s="87"/>
      <c r="E138" s="88"/>
      <c r="F138" s="89"/>
      <c r="G138" s="90"/>
      <c r="H138" s="90"/>
      <c r="I138" s="91"/>
      <c r="J138" s="92"/>
      <c r="K138" s="93">
        <f t="shared" si="1"/>
        <v>0</v>
      </c>
    </row>
    <row r="139" spans="1:11" x14ac:dyDescent="0.25">
      <c r="A139" s="85"/>
      <c r="B139" s="85"/>
      <c r="C139" s="86"/>
      <c r="D139" s="87"/>
      <c r="E139" s="88"/>
      <c r="F139" s="89"/>
      <c r="G139" s="90"/>
      <c r="H139" s="90"/>
      <c r="I139" s="91"/>
      <c r="J139" s="92"/>
      <c r="K139" s="93">
        <f t="shared" si="1"/>
        <v>0</v>
      </c>
    </row>
    <row r="140" spans="1:11" x14ac:dyDescent="0.25">
      <c r="A140" s="85"/>
      <c r="B140" s="85"/>
      <c r="C140" s="86"/>
      <c r="D140" s="87"/>
      <c r="E140" s="88"/>
      <c r="F140" s="89"/>
      <c r="G140" s="90"/>
      <c r="H140" s="90"/>
      <c r="I140" s="91"/>
      <c r="J140" s="92"/>
      <c r="K140" s="93">
        <f t="shared" si="1"/>
        <v>0</v>
      </c>
    </row>
    <row r="141" spans="1:11" x14ac:dyDescent="0.25">
      <c r="A141" s="85"/>
      <c r="B141" s="85"/>
      <c r="C141" s="86"/>
      <c r="D141" s="87"/>
      <c r="E141" s="88"/>
      <c r="F141" s="89"/>
      <c r="G141" s="90"/>
      <c r="H141" s="90"/>
      <c r="I141" s="91"/>
      <c r="J141" s="92"/>
      <c r="K141" s="93">
        <f t="shared" si="1"/>
        <v>0</v>
      </c>
    </row>
    <row r="142" spans="1:11" x14ac:dyDescent="0.25">
      <c r="A142" s="85"/>
      <c r="B142" s="85"/>
      <c r="C142" s="86"/>
      <c r="D142" s="87"/>
      <c r="E142" s="88"/>
      <c r="F142" s="89"/>
      <c r="G142" s="90"/>
      <c r="H142" s="90"/>
      <c r="I142" s="91"/>
      <c r="J142" s="92"/>
      <c r="K142" s="93">
        <f t="shared" si="1"/>
        <v>0</v>
      </c>
    </row>
    <row r="143" spans="1:11" x14ac:dyDescent="0.25">
      <c r="A143" s="85"/>
      <c r="B143" s="85"/>
      <c r="C143" s="86"/>
      <c r="D143" s="87"/>
      <c r="E143" s="88"/>
      <c r="F143" s="89"/>
      <c r="G143" s="90"/>
      <c r="H143" s="90"/>
      <c r="I143" s="91"/>
      <c r="J143" s="92"/>
      <c r="K143" s="93">
        <f t="shared" si="1"/>
        <v>0</v>
      </c>
    </row>
    <row r="144" spans="1:11" x14ac:dyDescent="0.25">
      <c r="A144" s="85"/>
      <c r="B144" s="85"/>
      <c r="C144" s="86"/>
      <c r="D144" s="87"/>
      <c r="E144" s="88"/>
      <c r="F144" s="89"/>
      <c r="G144" s="90"/>
      <c r="H144" s="90"/>
      <c r="I144" s="91"/>
      <c r="J144" s="92"/>
      <c r="K144" s="93">
        <f t="shared" si="1"/>
        <v>0</v>
      </c>
    </row>
    <row r="145" spans="1:11" x14ac:dyDescent="0.25">
      <c r="A145" s="85"/>
      <c r="B145" s="85"/>
      <c r="C145" s="86"/>
      <c r="D145" s="87"/>
      <c r="E145" s="88"/>
      <c r="F145" s="89"/>
      <c r="G145" s="90"/>
      <c r="H145" s="90"/>
      <c r="I145" s="91"/>
      <c r="J145" s="92"/>
      <c r="K145" s="93">
        <f t="shared" si="1"/>
        <v>0</v>
      </c>
    </row>
    <row r="146" spans="1:11" x14ac:dyDescent="0.25">
      <c r="A146" s="85"/>
      <c r="B146" s="85"/>
      <c r="C146" s="86"/>
      <c r="D146" s="87"/>
      <c r="E146" s="88"/>
      <c r="F146" s="89"/>
      <c r="G146" s="90"/>
      <c r="H146" s="90"/>
      <c r="I146" s="91"/>
      <c r="J146" s="92"/>
      <c r="K146" s="93">
        <f t="shared" ref="K146:K209" si="2">+J146*I146</f>
        <v>0</v>
      </c>
    </row>
    <row r="147" spans="1:11" x14ac:dyDescent="0.25">
      <c r="A147" s="85"/>
      <c r="B147" s="85"/>
      <c r="C147" s="86"/>
      <c r="D147" s="87"/>
      <c r="E147" s="88"/>
      <c r="F147" s="89"/>
      <c r="G147" s="90"/>
      <c r="H147" s="90"/>
      <c r="I147" s="91"/>
      <c r="J147" s="92"/>
      <c r="K147" s="93">
        <f t="shared" si="2"/>
        <v>0</v>
      </c>
    </row>
    <row r="148" spans="1:11" x14ac:dyDescent="0.25">
      <c r="A148" s="85"/>
      <c r="B148" s="85"/>
      <c r="C148" s="86"/>
      <c r="D148" s="87"/>
      <c r="E148" s="88"/>
      <c r="F148" s="89"/>
      <c r="G148" s="90"/>
      <c r="H148" s="90"/>
      <c r="I148" s="91"/>
      <c r="J148" s="92"/>
      <c r="K148" s="93">
        <f t="shared" si="2"/>
        <v>0</v>
      </c>
    </row>
    <row r="149" spans="1:11" x14ac:dyDescent="0.25">
      <c r="A149" s="85"/>
      <c r="B149" s="85"/>
      <c r="C149" s="86"/>
      <c r="D149" s="87"/>
      <c r="E149" s="88"/>
      <c r="F149" s="89"/>
      <c r="G149" s="90"/>
      <c r="H149" s="90"/>
      <c r="I149" s="91"/>
      <c r="J149" s="92"/>
      <c r="K149" s="93">
        <f t="shared" si="2"/>
        <v>0</v>
      </c>
    </row>
    <row r="150" spans="1:11" x14ac:dyDescent="0.25">
      <c r="A150" s="85"/>
      <c r="B150" s="85"/>
      <c r="C150" s="86"/>
      <c r="D150" s="87"/>
      <c r="E150" s="88"/>
      <c r="F150" s="89"/>
      <c r="G150" s="90"/>
      <c r="H150" s="90"/>
      <c r="I150" s="91"/>
      <c r="J150" s="92"/>
      <c r="K150" s="93">
        <f t="shared" si="2"/>
        <v>0</v>
      </c>
    </row>
    <row r="151" spans="1:11" x14ac:dyDescent="0.25">
      <c r="A151" s="85"/>
      <c r="B151" s="85"/>
      <c r="C151" s="86"/>
      <c r="D151" s="87"/>
      <c r="E151" s="88"/>
      <c r="F151" s="89"/>
      <c r="G151" s="90"/>
      <c r="H151" s="90"/>
      <c r="I151" s="91"/>
      <c r="J151" s="92"/>
      <c r="K151" s="93">
        <f t="shared" si="2"/>
        <v>0</v>
      </c>
    </row>
    <row r="152" spans="1:11" x14ac:dyDescent="0.25">
      <c r="A152" s="85"/>
      <c r="B152" s="85"/>
      <c r="C152" s="86"/>
      <c r="D152" s="87"/>
      <c r="E152" s="88"/>
      <c r="F152" s="89"/>
      <c r="G152" s="90"/>
      <c r="H152" s="90"/>
      <c r="I152" s="91"/>
      <c r="J152" s="92"/>
      <c r="K152" s="93">
        <f t="shared" si="2"/>
        <v>0</v>
      </c>
    </row>
    <row r="153" spans="1:11" x14ac:dyDescent="0.25">
      <c r="A153" s="85"/>
      <c r="B153" s="85"/>
      <c r="C153" s="86"/>
      <c r="D153" s="87"/>
      <c r="E153" s="88"/>
      <c r="F153" s="89"/>
      <c r="G153" s="90"/>
      <c r="H153" s="90"/>
      <c r="I153" s="91"/>
      <c r="J153" s="92"/>
      <c r="K153" s="93">
        <f t="shared" si="2"/>
        <v>0</v>
      </c>
    </row>
    <row r="154" spans="1:11" x14ac:dyDescent="0.25">
      <c r="A154" s="85"/>
      <c r="B154" s="85"/>
      <c r="C154" s="86"/>
      <c r="D154" s="87"/>
      <c r="E154" s="88"/>
      <c r="F154" s="89"/>
      <c r="G154" s="90"/>
      <c r="H154" s="90"/>
      <c r="I154" s="91"/>
      <c r="J154" s="92"/>
      <c r="K154" s="93">
        <f t="shared" si="2"/>
        <v>0</v>
      </c>
    </row>
    <row r="155" spans="1:11" x14ac:dyDescent="0.25">
      <c r="A155" s="85"/>
      <c r="B155" s="85"/>
      <c r="C155" s="86"/>
      <c r="D155" s="87"/>
      <c r="E155" s="88"/>
      <c r="F155" s="89"/>
      <c r="G155" s="90"/>
      <c r="H155" s="90"/>
      <c r="I155" s="91"/>
      <c r="J155" s="92"/>
      <c r="K155" s="93">
        <f t="shared" si="2"/>
        <v>0</v>
      </c>
    </row>
    <row r="156" spans="1:11" x14ac:dyDescent="0.25">
      <c r="A156" s="85"/>
      <c r="B156" s="85"/>
      <c r="C156" s="86"/>
      <c r="D156" s="87"/>
      <c r="E156" s="88"/>
      <c r="F156" s="89"/>
      <c r="G156" s="90"/>
      <c r="H156" s="90"/>
      <c r="I156" s="91"/>
      <c r="J156" s="92"/>
      <c r="K156" s="93">
        <f t="shared" si="2"/>
        <v>0</v>
      </c>
    </row>
    <row r="157" spans="1:11" x14ac:dyDescent="0.25">
      <c r="A157" s="85"/>
      <c r="B157" s="85"/>
      <c r="C157" s="86"/>
      <c r="D157" s="87"/>
      <c r="E157" s="88"/>
      <c r="F157" s="89"/>
      <c r="G157" s="90"/>
      <c r="H157" s="90"/>
      <c r="I157" s="91"/>
      <c r="J157" s="92"/>
      <c r="K157" s="93">
        <f t="shared" si="2"/>
        <v>0</v>
      </c>
    </row>
    <row r="158" spans="1:11" x14ac:dyDescent="0.25">
      <c r="A158" s="85"/>
      <c r="B158" s="85"/>
      <c r="C158" s="86"/>
      <c r="D158" s="87"/>
      <c r="E158" s="88"/>
      <c r="F158" s="89"/>
      <c r="G158" s="90"/>
      <c r="H158" s="90"/>
      <c r="I158" s="91"/>
      <c r="J158" s="92"/>
      <c r="K158" s="93">
        <f t="shared" si="2"/>
        <v>0</v>
      </c>
    </row>
    <row r="159" spans="1:11" x14ac:dyDescent="0.25">
      <c r="A159" s="85"/>
      <c r="B159" s="85"/>
      <c r="C159" s="86"/>
      <c r="D159" s="87"/>
      <c r="E159" s="88"/>
      <c r="F159" s="89"/>
      <c r="G159" s="90"/>
      <c r="H159" s="90"/>
      <c r="I159" s="91"/>
      <c r="J159" s="92"/>
      <c r="K159" s="93">
        <f t="shared" si="2"/>
        <v>0</v>
      </c>
    </row>
    <row r="160" spans="1:11" x14ac:dyDescent="0.25">
      <c r="A160" s="85"/>
      <c r="B160" s="85"/>
      <c r="C160" s="86"/>
      <c r="D160" s="87"/>
      <c r="E160" s="88"/>
      <c r="F160" s="89"/>
      <c r="G160" s="90"/>
      <c r="H160" s="90"/>
      <c r="I160" s="91"/>
      <c r="J160" s="92"/>
      <c r="K160" s="93">
        <f t="shared" si="2"/>
        <v>0</v>
      </c>
    </row>
    <row r="161" spans="1:11" x14ac:dyDescent="0.25">
      <c r="A161" s="85"/>
      <c r="B161" s="85"/>
      <c r="C161" s="86"/>
      <c r="D161" s="87"/>
      <c r="E161" s="88"/>
      <c r="F161" s="89"/>
      <c r="G161" s="90"/>
      <c r="H161" s="90"/>
      <c r="I161" s="91"/>
      <c r="J161" s="92"/>
      <c r="K161" s="93">
        <f t="shared" si="2"/>
        <v>0</v>
      </c>
    </row>
    <row r="162" spans="1:11" x14ac:dyDescent="0.25">
      <c r="A162" s="85"/>
      <c r="B162" s="85"/>
      <c r="C162" s="86"/>
      <c r="D162" s="87"/>
      <c r="E162" s="88"/>
      <c r="F162" s="89"/>
      <c r="G162" s="90"/>
      <c r="H162" s="90"/>
      <c r="I162" s="91"/>
      <c r="J162" s="92"/>
      <c r="K162" s="93">
        <f t="shared" si="2"/>
        <v>0</v>
      </c>
    </row>
    <row r="163" spans="1:11" x14ac:dyDescent="0.25">
      <c r="A163" s="85"/>
      <c r="B163" s="85"/>
      <c r="C163" s="86"/>
      <c r="D163" s="87"/>
      <c r="E163" s="88"/>
      <c r="F163" s="89"/>
      <c r="G163" s="90"/>
      <c r="H163" s="90"/>
      <c r="I163" s="91"/>
      <c r="J163" s="92"/>
      <c r="K163" s="93">
        <f t="shared" si="2"/>
        <v>0</v>
      </c>
    </row>
    <row r="164" spans="1:11" x14ac:dyDescent="0.25">
      <c r="A164" s="85"/>
      <c r="B164" s="85"/>
      <c r="C164" s="86"/>
      <c r="D164" s="87"/>
      <c r="E164" s="88"/>
      <c r="F164" s="89"/>
      <c r="G164" s="90"/>
      <c r="H164" s="90"/>
      <c r="I164" s="91"/>
      <c r="J164" s="92"/>
      <c r="K164" s="93">
        <f t="shared" si="2"/>
        <v>0</v>
      </c>
    </row>
    <row r="165" spans="1:11" x14ac:dyDescent="0.25">
      <c r="A165" s="85"/>
      <c r="B165" s="85"/>
      <c r="C165" s="86"/>
      <c r="D165" s="87"/>
      <c r="E165" s="88"/>
      <c r="F165" s="89"/>
      <c r="G165" s="90"/>
      <c r="H165" s="90"/>
      <c r="I165" s="91"/>
      <c r="J165" s="92"/>
      <c r="K165" s="93">
        <f t="shared" si="2"/>
        <v>0</v>
      </c>
    </row>
    <row r="166" spans="1:11" x14ac:dyDescent="0.25">
      <c r="A166" s="85"/>
      <c r="B166" s="85"/>
      <c r="C166" s="86"/>
      <c r="D166" s="87"/>
      <c r="E166" s="88"/>
      <c r="F166" s="89"/>
      <c r="G166" s="90"/>
      <c r="H166" s="90"/>
      <c r="I166" s="91"/>
      <c r="J166" s="92"/>
      <c r="K166" s="93">
        <f t="shared" si="2"/>
        <v>0</v>
      </c>
    </row>
    <row r="167" spans="1:11" x14ac:dyDescent="0.25">
      <c r="A167" s="85"/>
      <c r="B167" s="85"/>
      <c r="C167" s="86"/>
      <c r="D167" s="87"/>
      <c r="E167" s="88"/>
      <c r="F167" s="89"/>
      <c r="G167" s="90"/>
      <c r="H167" s="90"/>
      <c r="I167" s="91"/>
      <c r="J167" s="92"/>
      <c r="K167" s="93">
        <f t="shared" si="2"/>
        <v>0</v>
      </c>
    </row>
    <row r="168" spans="1:11" x14ac:dyDescent="0.25">
      <c r="A168" s="85"/>
      <c r="B168" s="85"/>
      <c r="C168" s="86"/>
      <c r="D168" s="87"/>
      <c r="E168" s="88"/>
      <c r="F168" s="89"/>
      <c r="G168" s="90"/>
      <c r="H168" s="90"/>
      <c r="I168" s="91"/>
      <c r="J168" s="92"/>
      <c r="K168" s="93">
        <f t="shared" si="2"/>
        <v>0</v>
      </c>
    </row>
    <row r="169" spans="1:11" x14ac:dyDescent="0.25">
      <c r="A169" s="85"/>
      <c r="B169" s="85"/>
      <c r="C169" s="86"/>
      <c r="D169" s="87"/>
      <c r="E169" s="88"/>
      <c r="F169" s="89"/>
      <c r="G169" s="90"/>
      <c r="H169" s="90"/>
      <c r="I169" s="91"/>
      <c r="J169" s="92"/>
      <c r="K169" s="93">
        <f t="shared" si="2"/>
        <v>0</v>
      </c>
    </row>
    <row r="170" spans="1:11" x14ac:dyDescent="0.25">
      <c r="A170" s="85"/>
      <c r="B170" s="85"/>
      <c r="C170" s="86"/>
      <c r="D170" s="87"/>
      <c r="E170" s="88"/>
      <c r="F170" s="89"/>
      <c r="G170" s="90"/>
      <c r="H170" s="90"/>
      <c r="I170" s="91"/>
      <c r="J170" s="92"/>
      <c r="K170" s="93">
        <f t="shared" si="2"/>
        <v>0</v>
      </c>
    </row>
    <row r="171" spans="1:11" x14ac:dyDescent="0.25">
      <c r="A171" s="85"/>
      <c r="B171" s="85"/>
      <c r="C171" s="86"/>
      <c r="D171" s="87"/>
      <c r="E171" s="88"/>
      <c r="F171" s="89"/>
      <c r="G171" s="90"/>
      <c r="H171" s="90"/>
      <c r="I171" s="91"/>
      <c r="J171" s="92"/>
      <c r="K171" s="93">
        <f t="shared" si="2"/>
        <v>0</v>
      </c>
    </row>
    <row r="172" spans="1:11" x14ac:dyDescent="0.25">
      <c r="A172" s="85"/>
      <c r="B172" s="85"/>
      <c r="C172" s="86"/>
      <c r="D172" s="87"/>
      <c r="E172" s="88"/>
      <c r="F172" s="89"/>
      <c r="G172" s="90"/>
      <c r="H172" s="90"/>
      <c r="I172" s="91"/>
      <c r="J172" s="92"/>
      <c r="K172" s="93">
        <f t="shared" si="2"/>
        <v>0</v>
      </c>
    </row>
    <row r="173" spans="1:11" x14ac:dyDescent="0.25">
      <c r="A173" s="85"/>
      <c r="B173" s="85"/>
      <c r="C173" s="86"/>
      <c r="D173" s="87"/>
      <c r="E173" s="88"/>
      <c r="F173" s="89"/>
      <c r="G173" s="90"/>
      <c r="H173" s="90"/>
      <c r="I173" s="91"/>
      <c r="J173" s="92"/>
      <c r="K173" s="93">
        <f t="shared" si="2"/>
        <v>0</v>
      </c>
    </row>
    <row r="174" spans="1:11" x14ac:dyDescent="0.25">
      <c r="A174" s="85"/>
      <c r="B174" s="85"/>
      <c r="C174" s="86"/>
      <c r="D174" s="87"/>
      <c r="E174" s="88"/>
      <c r="F174" s="89"/>
      <c r="G174" s="90"/>
      <c r="H174" s="90"/>
      <c r="I174" s="91"/>
      <c r="J174" s="92"/>
      <c r="K174" s="93">
        <f t="shared" si="2"/>
        <v>0</v>
      </c>
    </row>
    <row r="175" spans="1:11" x14ac:dyDescent="0.25">
      <c r="A175" s="85"/>
      <c r="B175" s="85"/>
      <c r="C175" s="86"/>
      <c r="D175" s="87"/>
      <c r="E175" s="88"/>
      <c r="F175" s="89"/>
      <c r="G175" s="90"/>
      <c r="H175" s="90"/>
      <c r="I175" s="91"/>
      <c r="J175" s="92"/>
      <c r="K175" s="93">
        <f t="shared" si="2"/>
        <v>0</v>
      </c>
    </row>
    <row r="176" spans="1:11" x14ac:dyDescent="0.25">
      <c r="A176" s="85"/>
      <c r="B176" s="85"/>
      <c r="C176" s="86"/>
      <c r="D176" s="87"/>
      <c r="E176" s="88"/>
      <c r="F176" s="89"/>
      <c r="G176" s="90"/>
      <c r="H176" s="90"/>
      <c r="I176" s="91"/>
      <c r="J176" s="92"/>
      <c r="K176" s="93">
        <f t="shared" si="2"/>
        <v>0</v>
      </c>
    </row>
    <row r="177" spans="1:11" x14ac:dyDescent="0.25">
      <c r="A177" s="85"/>
      <c r="B177" s="85"/>
      <c r="C177" s="86"/>
      <c r="D177" s="87"/>
      <c r="E177" s="88"/>
      <c r="F177" s="89"/>
      <c r="G177" s="90"/>
      <c r="H177" s="90"/>
      <c r="I177" s="91"/>
      <c r="J177" s="92"/>
      <c r="K177" s="93">
        <f t="shared" si="2"/>
        <v>0</v>
      </c>
    </row>
    <row r="178" spans="1:11" x14ac:dyDescent="0.25">
      <c r="A178" s="85"/>
      <c r="B178" s="85"/>
      <c r="C178" s="86"/>
      <c r="D178" s="87"/>
      <c r="E178" s="88"/>
      <c r="F178" s="89"/>
      <c r="G178" s="90"/>
      <c r="H178" s="90"/>
      <c r="I178" s="91"/>
      <c r="J178" s="92"/>
      <c r="K178" s="93">
        <f t="shared" si="2"/>
        <v>0</v>
      </c>
    </row>
    <row r="179" spans="1:11" x14ac:dyDescent="0.25">
      <c r="A179" s="85"/>
      <c r="B179" s="85"/>
      <c r="C179" s="86"/>
      <c r="D179" s="87"/>
      <c r="E179" s="88"/>
      <c r="F179" s="89"/>
      <c r="G179" s="90"/>
      <c r="H179" s="90"/>
      <c r="I179" s="91"/>
      <c r="J179" s="92"/>
      <c r="K179" s="93">
        <f t="shared" si="2"/>
        <v>0</v>
      </c>
    </row>
    <row r="180" spans="1:11" x14ac:dyDescent="0.25">
      <c r="A180" s="85"/>
      <c r="B180" s="85"/>
      <c r="C180" s="86"/>
      <c r="D180" s="87"/>
      <c r="E180" s="88"/>
      <c r="F180" s="89"/>
      <c r="G180" s="90"/>
      <c r="H180" s="90"/>
      <c r="I180" s="91"/>
      <c r="J180" s="92"/>
      <c r="K180" s="93">
        <f t="shared" si="2"/>
        <v>0</v>
      </c>
    </row>
    <row r="181" spans="1:11" x14ac:dyDescent="0.25">
      <c r="A181" s="85"/>
      <c r="B181" s="85"/>
      <c r="C181" s="86"/>
      <c r="D181" s="87"/>
      <c r="E181" s="88"/>
      <c r="F181" s="89"/>
      <c r="G181" s="90"/>
      <c r="H181" s="90"/>
      <c r="I181" s="91"/>
      <c r="J181" s="92"/>
      <c r="K181" s="93">
        <f t="shared" si="2"/>
        <v>0</v>
      </c>
    </row>
    <row r="182" spans="1:11" x14ac:dyDescent="0.25">
      <c r="A182" s="85"/>
      <c r="B182" s="85"/>
      <c r="C182" s="86"/>
      <c r="D182" s="87"/>
      <c r="E182" s="88"/>
      <c r="F182" s="89"/>
      <c r="G182" s="90"/>
      <c r="H182" s="90"/>
      <c r="I182" s="91"/>
      <c r="J182" s="92"/>
      <c r="K182" s="93">
        <f t="shared" si="2"/>
        <v>0</v>
      </c>
    </row>
    <row r="183" spans="1:11" x14ac:dyDescent="0.25">
      <c r="A183" s="85"/>
      <c r="B183" s="85"/>
      <c r="C183" s="86"/>
      <c r="D183" s="87"/>
      <c r="E183" s="88"/>
      <c r="F183" s="89"/>
      <c r="G183" s="90"/>
      <c r="H183" s="90"/>
      <c r="I183" s="91"/>
      <c r="J183" s="92"/>
      <c r="K183" s="93">
        <f t="shared" si="2"/>
        <v>0</v>
      </c>
    </row>
    <row r="184" spans="1:11" x14ac:dyDescent="0.25">
      <c r="A184" s="85"/>
      <c r="B184" s="85"/>
      <c r="C184" s="86"/>
      <c r="D184" s="87"/>
      <c r="E184" s="88"/>
      <c r="F184" s="89"/>
      <c r="G184" s="90"/>
      <c r="H184" s="90"/>
      <c r="I184" s="91"/>
      <c r="J184" s="92"/>
      <c r="K184" s="93">
        <f t="shared" si="2"/>
        <v>0</v>
      </c>
    </row>
    <row r="185" spans="1:11" x14ac:dyDescent="0.25">
      <c r="A185" s="85"/>
      <c r="B185" s="85"/>
      <c r="C185" s="86"/>
      <c r="D185" s="87"/>
      <c r="E185" s="88"/>
      <c r="F185" s="89"/>
      <c r="G185" s="90"/>
      <c r="H185" s="90"/>
      <c r="I185" s="91"/>
      <c r="J185" s="92"/>
      <c r="K185" s="93">
        <f t="shared" si="2"/>
        <v>0</v>
      </c>
    </row>
    <row r="186" spans="1:11" x14ac:dyDescent="0.25">
      <c r="A186" s="85"/>
      <c r="B186" s="85"/>
      <c r="C186" s="86"/>
      <c r="D186" s="87"/>
      <c r="E186" s="88"/>
      <c r="F186" s="89"/>
      <c r="G186" s="90"/>
      <c r="H186" s="90"/>
      <c r="I186" s="91"/>
      <c r="J186" s="92"/>
      <c r="K186" s="93">
        <f t="shared" si="2"/>
        <v>0</v>
      </c>
    </row>
    <row r="187" spans="1:11" x14ac:dyDescent="0.25">
      <c r="A187" s="85"/>
      <c r="B187" s="85"/>
      <c r="C187" s="86"/>
      <c r="D187" s="87"/>
      <c r="E187" s="88"/>
      <c r="F187" s="89"/>
      <c r="G187" s="90"/>
      <c r="H187" s="90"/>
      <c r="I187" s="91"/>
      <c r="J187" s="92"/>
      <c r="K187" s="93">
        <f t="shared" si="2"/>
        <v>0</v>
      </c>
    </row>
    <row r="188" spans="1:11" x14ac:dyDescent="0.25">
      <c r="A188" s="85"/>
      <c r="B188" s="85"/>
      <c r="C188" s="86"/>
      <c r="D188" s="87"/>
      <c r="E188" s="88"/>
      <c r="F188" s="89"/>
      <c r="G188" s="90"/>
      <c r="H188" s="90"/>
      <c r="I188" s="91"/>
      <c r="J188" s="92"/>
      <c r="K188" s="93">
        <f t="shared" si="2"/>
        <v>0</v>
      </c>
    </row>
    <row r="189" spans="1:11" x14ac:dyDescent="0.25">
      <c r="A189" s="85"/>
      <c r="B189" s="85"/>
      <c r="C189" s="86"/>
      <c r="D189" s="87"/>
      <c r="E189" s="88"/>
      <c r="F189" s="89"/>
      <c r="G189" s="90"/>
      <c r="H189" s="90"/>
      <c r="I189" s="91"/>
      <c r="J189" s="92"/>
      <c r="K189" s="93">
        <f t="shared" si="2"/>
        <v>0</v>
      </c>
    </row>
    <row r="190" spans="1:11" x14ac:dyDescent="0.25">
      <c r="A190" s="85"/>
      <c r="B190" s="85"/>
      <c r="C190" s="86"/>
      <c r="D190" s="87"/>
      <c r="E190" s="88"/>
      <c r="F190" s="89"/>
      <c r="G190" s="90"/>
      <c r="H190" s="90"/>
      <c r="I190" s="91"/>
      <c r="J190" s="92"/>
      <c r="K190" s="93">
        <f t="shared" si="2"/>
        <v>0</v>
      </c>
    </row>
    <row r="191" spans="1:11" x14ac:dyDescent="0.25">
      <c r="A191" s="85"/>
      <c r="B191" s="85"/>
      <c r="C191" s="86"/>
      <c r="D191" s="87"/>
      <c r="E191" s="88"/>
      <c r="F191" s="89"/>
      <c r="G191" s="90"/>
      <c r="H191" s="90"/>
      <c r="I191" s="91"/>
      <c r="J191" s="92"/>
      <c r="K191" s="93">
        <f t="shared" si="2"/>
        <v>0</v>
      </c>
    </row>
    <row r="192" spans="1:11" x14ac:dyDescent="0.25">
      <c r="A192" s="85"/>
      <c r="B192" s="85"/>
      <c r="C192" s="86"/>
      <c r="D192" s="87"/>
      <c r="E192" s="88"/>
      <c r="F192" s="89"/>
      <c r="G192" s="90"/>
      <c r="H192" s="90"/>
      <c r="I192" s="91"/>
      <c r="J192" s="92"/>
      <c r="K192" s="93">
        <f t="shared" si="2"/>
        <v>0</v>
      </c>
    </row>
    <row r="193" spans="1:11" x14ac:dyDescent="0.25">
      <c r="A193" s="85"/>
      <c r="B193" s="85"/>
      <c r="C193" s="86"/>
      <c r="D193" s="87"/>
      <c r="E193" s="88"/>
      <c r="F193" s="89"/>
      <c r="G193" s="90"/>
      <c r="H193" s="90"/>
      <c r="I193" s="91"/>
      <c r="J193" s="92"/>
      <c r="K193" s="93">
        <f t="shared" si="2"/>
        <v>0</v>
      </c>
    </row>
    <row r="194" spans="1:11" x14ac:dyDescent="0.25">
      <c r="A194" s="85"/>
      <c r="B194" s="85"/>
      <c r="C194" s="86"/>
      <c r="D194" s="87"/>
      <c r="E194" s="88"/>
      <c r="F194" s="89"/>
      <c r="G194" s="90"/>
      <c r="H194" s="90"/>
      <c r="I194" s="91"/>
      <c r="J194" s="92"/>
      <c r="K194" s="93">
        <f t="shared" si="2"/>
        <v>0</v>
      </c>
    </row>
    <row r="195" spans="1:11" x14ac:dyDescent="0.25">
      <c r="A195" s="85"/>
      <c r="B195" s="85"/>
      <c r="C195" s="86"/>
      <c r="D195" s="87"/>
      <c r="E195" s="88"/>
      <c r="F195" s="89"/>
      <c r="G195" s="90"/>
      <c r="H195" s="90"/>
      <c r="I195" s="91"/>
      <c r="J195" s="92"/>
      <c r="K195" s="93">
        <f t="shared" si="2"/>
        <v>0</v>
      </c>
    </row>
    <row r="196" spans="1:11" x14ac:dyDescent="0.25">
      <c r="A196" s="85"/>
      <c r="B196" s="85"/>
      <c r="C196" s="86"/>
      <c r="D196" s="87"/>
      <c r="E196" s="88"/>
      <c r="F196" s="89"/>
      <c r="G196" s="90"/>
      <c r="H196" s="90"/>
      <c r="I196" s="91"/>
      <c r="J196" s="92"/>
      <c r="K196" s="93">
        <f t="shared" si="2"/>
        <v>0</v>
      </c>
    </row>
    <row r="197" spans="1:11" x14ac:dyDescent="0.25">
      <c r="A197" s="85"/>
      <c r="B197" s="85"/>
      <c r="C197" s="86"/>
      <c r="D197" s="87"/>
      <c r="E197" s="88"/>
      <c r="F197" s="89"/>
      <c r="G197" s="90"/>
      <c r="H197" s="90"/>
      <c r="I197" s="91"/>
      <c r="J197" s="92"/>
      <c r="K197" s="93">
        <f t="shared" si="2"/>
        <v>0</v>
      </c>
    </row>
    <row r="198" spans="1:11" x14ac:dyDescent="0.25">
      <c r="A198" s="85"/>
      <c r="B198" s="85"/>
      <c r="C198" s="86"/>
      <c r="D198" s="87"/>
      <c r="E198" s="88"/>
      <c r="F198" s="89"/>
      <c r="G198" s="90"/>
      <c r="H198" s="90"/>
      <c r="I198" s="91"/>
      <c r="J198" s="92"/>
      <c r="K198" s="93">
        <f t="shared" si="2"/>
        <v>0</v>
      </c>
    </row>
    <row r="199" spans="1:11" x14ac:dyDescent="0.25">
      <c r="A199" s="85"/>
      <c r="B199" s="85"/>
      <c r="C199" s="86"/>
      <c r="D199" s="87"/>
      <c r="E199" s="88"/>
      <c r="F199" s="89"/>
      <c r="G199" s="90"/>
      <c r="H199" s="90"/>
      <c r="I199" s="91"/>
      <c r="J199" s="92"/>
      <c r="K199" s="93">
        <f t="shared" si="2"/>
        <v>0</v>
      </c>
    </row>
    <row r="200" spans="1:11" x14ac:dyDescent="0.25">
      <c r="A200" s="85"/>
      <c r="B200" s="85"/>
      <c r="C200" s="86"/>
      <c r="D200" s="87"/>
      <c r="E200" s="88"/>
      <c r="F200" s="89"/>
      <c r="G200" s="90"/>
      <c r="H200" s="90"/>
      <c r="I200" s="91"/>
      <c r="J200" s="92"/>
      <c r="K200" s="93">
        <f t="shared" si="2"/>
        <v>0</v>
      </c>
    </row>
    <row r="201" spans="1:11" x14ac:dyDescent="0.25">
      <c r="A201" s="85"/>
      <c r="B201" s="85"/>
      <c r="C201" s="86"/>
      <c r="D201" s="87"/>
      <c r="E201" s="88"/>
      <c r="F201" s="89"/>
      <c r="G201" s="90"/>
      <c r="H201" s="90"/>
      <c r="I201" s="91"/>
      <c r="J201" s="92"/>
      <c r="K201" s="93">
        <f t="shared" si="2"/>
        <v>0</v>
      </c>
    </row>
    <row r="202" spans="1:11" x14ac:dyDescent="0.25">
      <c r="A202" s="85"/>
      <c r="B202" s="85"/>
      <c r="C202" s="86"/>
      <c r="D202" s="87"/>
      <c r="E202" s="88"/>
      <c r="F202" s="89"/>
      <c r="G202" s="90"/>
      <c r="H202" s="90"/>
      <c r="I202" s="91"/>
      <c r="J202" s="92"/>
      <c r="K202" s="93">
        <f t="shared" si="2"/>
        <v>0</v>
      </c>
    </row>
    <row r="203" spans="1:11" x14ac:dyDescent="0.25">
      <c r="A203" s="85"/>
      <c r="B203" s="85"/>
      <c r="C203" s="86"/>
      <c r="D203" s="87"/>
      <c r="E203" s="88"/>
      <c r="F203" s="89"/>
      <c r="G203" s="90"/>
      <c r="H203" s="90"/>
      <c r="I203" s="91"/>
      <c r="J203" s="92"/>
      <c r="K203" s="93">
        <f t="shared" si="2"/>
        <v>0</v>
      </c>
    </row>
    <row r="204" spans="1:11" x14ac:dyDescent="0.25">
      <c r="A204" s="85"/>
      <c r="B204" s="85"/>
      <c r="C204" s="86"/>
      <c r="D204" s="87"/>
      <c r="E204" s="88"/>
      <c r="F204" s="89"/>
      <c r="G204" s="90"/>
      <c r="H204" s="90"/>
      <c r="I204" s="91"/>
      <c r="J204" s="92"/>
      <c r="K204" s="93">
        <f t="shared" si="2"/>
        <v>0</v>
      </c>
    </row>
    <row r="205" spans="1:11" x14ac:dyDescent="0.25">
      <c r="A205" s="85"/>
      <c r="B205" s="85"/>
      <c r="C205" s="86"/>
      <c r="D205" s="87"/>
      <c r="E205" s="88"/>
      <c r="F205" s="89"/>
      <c r="G205" s="90"/>
      <c r="H205" s="90"/>
      <c r="I205" s="91"/>
      <c r="J205" s="92"/>
      <c r="K205" s="93">
        <f t="shared" si="2"/>
        <v>0</v>
      </c>
    </row>
    <row r="206" spans="1:11" x14ac:dyDescent="0.25">
      <c r="A206" s="85"/>
      <c r="B206" s="85"/>
      <c r="C206" s="86"/>
      <c r="D206" s="87"/>
      <c r="E206" s="88"/>
      <c r="F206" s="89"/>
      <c r="G206" s="90"/>
      <c r="H206" s="90"/>
      <c r="I206" s="91"/>
      <c r="J206" s="92"/>
      <c r="K206" s="93">
        <f t="shared" si="2"/>
        <v>0</v>
      </c>
    </row>
    <row r="207" spans="1:11" x14ac:dyDescent="0.25">
      <c r="A207" s="85"/>
      <c r="B207" s="85"/>
      <c r="C207" s="86"/>
      <c r="D207" s="87"/>
      <c r="E207" s="88"/>
      <c r="F207" s="89"/>
      <c r="G207" s="90"/>
      <c r="H207" s="90"/>
      <c r="I207" s="91"/>
      <c r="J207" s="92"/>
      <c r="K207" s="93">
        <f t="shared" si="2"/>
        <v>0</v>
      </c>
    </row>
    <row r="208" spans="1:11" x14ac:dyDescent="0.25">
      <c r="A208" s="85"/>
      <c r="B208" s="85"/>
      <c r="C208" s="86"/>
      <c r="D208" s="87"/>
      <c r="E208" s="88"/>
      <c r="F208" s="89"/>
      <c r="G208" s="90"/>
      <c r="H208" s="90"/>
      <c r="I208" s="91"/>
      <c r="J208" s="92"/>
      <c r="K208" s="93">
        <f t="shared" si="2"/>
        <v>0</v>
      </c>
    </row>
    <row r="209" spans="1:11" x14ac:dyDescent="0.25">
      <c r="A209" s="85"/>
      <c r="B209" s="85"/>
      <c r="C209" s="86"/>
      <c r="D209" s="87"/>
      <c r="E209" s="88"/>
      <c r="F209" s="89"/>
      <c r="G209" s="90"/>
      <c r="H209" s="90"/>
      <c r="I209" s="91"/>
      <c r="J209" s="92"/>
      <c r="K209" s="93">
        <f t="shared" si="2"/>
        <v>0</v>
      </c>
    </row>
    <row r="210" spans="1:11" x14ac:dyDescent="0.25">
      <c r="A210" s="85"/>
      <c r="B210" s="85"/>
      <c r="C210" s="86"/>
      <c r="D210" s="87"/>
      <c r="E210" s="88"/>
      <c r="F210" s="89"/>
      <c r="G210" s="90"/>
      <c r="H210" s="90"/>
      <c r="I210" s="91"/>
      <c r="J210" s="92"/>
      <c r="K210" s="93">
        <f t="shared" ref="K210:K273" si="3">+J210*I210</f>
        <v>0</v>
      </c>
    </row>
    <row r="211" spans="1:11" x14ac:dyDescent="0.25">
      <c r="A211" s="85"/>
      <c r="B211" s="85"/>
      <c r="C211" s="86"/>
      <c r="D211" s="87"/>
      <c r="E211" s="88"/>
      <c r="F211" s="89"/>
      <c r="G211" s="90"/>
      <c r="H211" s="90"/>
      <c r="I211" s="91"/>
      <c r="J211" s="92"/>
      <c r="K211" s="93">
        <f t="shared" si="3"/>
        <v>0</v>
      </c>
    </row>
    <row r="212" spans="1:11" x14ac:dyDescent="0.25">
      <c r="A212" s="85"/>
      <c r="B212" s="85"/>
      <c r="C212" s="86"/>
      <c r="D212" s="87"/>
      <c r="E212" s="88"/>
      <c r="F212" s="89"/>
      <c r="G212" s="90"/>
      <c r="H212" s="90"/>
      <c r="I212" s="91"/>
      <c r="J212" s="92"/>
      <c r="K212" s="93">
        <f t="shared" si="3"/>
        <v>0</v>
      </c>
    </row>
    <row r="213" spans="1:11" x14ac:dyDescent="0.25">
      <c r="A213" s="85"/>
      <c r="B213" s="85"/>
      <c r="C213" s="86"/>
      <c r="D213" s="87"/>
      <c r="E213" s="88"/>
      <c r="F213" s="89"/>
      <c r="G213" s="90"/>
      <c r="H213" s="90"/>
      <c r="I213" s="91"/>
      <c r="J213" s="92"/>
      <c r="K213" s="93">
        <f t="shared" si="3"/>
        <v>0</v>
      </c>
    </row>
    <row r="214" spans="1:11" x14ac:dyDescent="0.25">
      <c r="A214" s="85"/>
      <c r="B214" s="85"/>
      <c r="C214" s="86"/>
      <c r="D214" s="87"/>
      <c r="E214" s="88"/>
      <c r="F214" s="89"/>
      <c r="G214" s="90"/>
      <c r="H214" s="90"/>
      <c r="I214" s="91"/>
      <c r="J214" s="92"/>
      <c r="K214" s="93">
        <f t="shared" si="3"/>
        <v>0</v>
      </c>
    </row>
    <row r="215" spans="1:11" x14ac:dyDescent="0.25">
      <c r="A215" s="85"/>
      <c r="B215" s="85"/>
      <c r="C215" s="86"/>
      <c r="D215" s="87"/>
      <c r="E215" s="88"/>
      <c r="F215" s="89"/>
      <c r="G215" s="90"/>
      <c r="H215" s="90"/>
      <c r="I215" s="91"/>
      <c r="J215" s="92"/>
      <c r="K215" s="93">
        <f t="shared" si="3"/>
        <v>0</v>
      </c>
    </row>
    <row r="216" spans="1:11" x14ac:dyDescent="0.25">
      <c r="A216" s="85"/>
      <c r="B216" s="85"/>
      <c r="C216" s="86"/>
      <c r="D216" s="87"/>
      <c r="E216" s="88"/>
      <c r="F216" s="89"/>
      <c r="G216" s="90"/>
      <c r="H216" s="90"/>
      <c r="I216" s="91"/>
      <c r="J216" s="92"/>
      <c r="K216" s="93">
        <f t="shared" si="3"/>
        <v>0</v>
      </c>
    </row>
    <row r="217" spans="1:11" x14ac:dyDescent="0.25">
      <c r="A217" s="85"/>
      <c r="B217" s="85"/>
      <c r="C217" s="86"/>
      <c r="D217" s="87"/>
      <c r="E217" s="88"/>
      <c r="F217" s="89"/>
      <c r="G217" s="90"/>
      <c r="H217" s="90"/>
      <c r="I217" s="91"/>
      <c r="J217" s="92"/>
      <c r="K217" s="93">
        <f t="shared" si="3"/>
        <v>0</v>
      </c>
    </row>
    <row r="218" spans="1:11" x14ac:dyDescent="0.25">
      <c r="A218" s="85"/>
      <c r="B218" s="85"/>
      <c r="C218" s="86"/>
      <c r="D218" s="87"/>
      <c r="E218" s="88"/>
      <c r="F218" s="89"/>
      <c r="G218" s="90"/>
      <c r="H218" s="90"/>
      <c r="I218" s="91"/>
      <c r="J218" s="92"/>
      <c r="K218" s="93">
        <f t="shared" si="3"/>
        <v>0</v>
      </c>
    </row>
    <row r="219" spans="1:11" x14ac:dyDescent="0.25">
      <c r="A219" s="85"/>
      <c r="B219" s="85"/>
      <c r="C219" s="86"/>
      <c r="D219" s="87"/>
      <c r="E219" s="88"/>
      <c r="F219" s="89"/>
      <c r="G219" s="90"/>
      <c r="H219" s="90"/>
      <c r="I219" s="91"/>
      <c r="J219" s="92"/>
      <c r="K219" s="93">
        <f t="shared" si="3"/>
        <v>0</v>
      </c>
    </row>
    <row r="220" spans="1:11" x14ac:dyDescent="0.25">
      <c r="A220" s="85"/>
      <c r="B220" s="85"/>
      <c r="C220" s="86"/>
      <c r="D220" s="87"/>
      <c r="E220" s="88"/>
      <c r="F220" s="89"/>
      <c r="G220" s="90"/>
      <c r="H220" s="90"/>
      <c r="I220" s="91"/>
      <c r="J220" s="92"/>
      <c r="K220" s="93">
        <f t="shared" si="3"/>
        <v>0</v>
      </c>
    </row>
    <row r="221" spans="1:11" x14ac:dyDescent="0.25">
      <c r="A221" s="85"/>
      <c r="B221" s="85"/>
      <c r="C221" s="86"/>
      <c r="D221" s="87"/>
      <c r="E221" s="88"/>
      <c r="F221" s="89"/>
      <c r="G221" s="90"/>
      <c r="H221" s="90"/>
      <c r="I221" s="91"/>
      <c r="J221" s="92"/>
      <c r="K221" s="93">
        <f t="shared" si="3"/>
        <v>0</v>
      </c>
    </row>
    <row r="222" spans="1:11" x14ac:dyDescent="0.25">
      <c r="A222" s="85"/>
      <c r="B222" s="85"/>
      <c r="C222" s="86"/>
      <c r="D222" s="87"/>
      <c r="E222" s="88"/>
      <c r="F222" s="89"/>
      <c r="G222" s="90"/>
      <c r="H222" s="90"/>
      <c r="I222" s="91"/>
      <c r="J222" s="92"/>
      <c r="K222" s="93">
        <f t="shared" si="3"/>
        <v>0</v>
      </c>
    </row>
    <row r="223" spans="1:11" x14ac:dyDescent="0.25">
      <c r="A223" s="85"/>
      <c r="B223" s="85"/>
      <c r="C223" s="86"/>
      <c r="D223" s="87"/>
      <c r="E223" s="88"/>
      <c r="F223" s="89"/>
      <c r="G223" s="90"/>
      <c r="H223" s="90"/>
      <c r="I223" s="91"/>
      <c r="J223" s="92"/>
      <c r="K223" s="93">
        <f t="shared" si="3"/>
        <v>0</v>
      </c>
    </row>
    <row r="224" spans="1:11" x14ac:dyDescent="0.25">
      <c r="A224" s="85"/>
      <c r="B224" s="85"/>
      <c r="C224" s="86"/>
      <c r="D224" s="87"/>
      <c r="E224" s="88"/>
      <c r="F224" s="89"/>
      <c r="G224" s="90"/>
      <c r="H224" s="90"/>
      <c r="I224" s="91"/>
      <c r="J224" s="92"/>
      <c r="K224" s="93">
        <f t="shared" si="3"/>
        <v>0</v>
      </c>
    </row>
    <row r="225" spans="1:11" x14ac:dyDescent="0.25">
      <c r="A225" s="85"/>
      <c r="B225" s="85"/>
      <c r="C225" s="86"/>
      <c r="D225" s="87"/>
      <c r="E225" s="88"/>
      <c r="F225" s="89"/>
      <c r="G225" s="90"/>
      <c r="H225" s="90"/>
      <c r="I225" s="91"/>
      <c r="J225" s="92"/>
      <c r="K225" s="93">
        <f t="shared" si="3"/>
        <v>0</v>
      </c>
    </row>
    <row r="226" spans="1:11" x14ac:dyDescent="0.25">
      <c r="A226" s="85"/>
      <c r="B226" s="85"/>
      <c r="C226" s="86"/>
      <c r="D226" s="87"/>
      <c r="E226" s="88"/>
      <c r="F226" s="89"/>
      <c r="G226" s="90"/>
      <c r="H226" s="90"/>
      <c r="I226" s="91"/>
      <c r="J226" s="92"/>
      <c r="K226" s="93">
        <f t="shared" si="3"/>
        <v>0</v>
      </c>
    </row>
    <row r="227" spans="1:11" x14ac:dyDescent="0.25">
      <c r="A227" s="85"/>
      <c r="B227" s="85"/>
      <c r="C227" s="86"/>
      <c r="D227" s="87"/>
      <c r="E227" s="88"/>
      <c r="F227" s="89"/>
      <c r="G227" s="90"/>
      <c r="H227" s="90"/>
      <c r="I227" s="91"/>
      <c r="J227" s="92"/>
      <c r="K227" s="93">
        <f t="shared" si="3"/>
        <v>0</v>
      </c>
    </row>
    <row r="228" spans="1:11" x14ac:dyDescent="0.25">
      <c r="A228" s="85"/>
      <c r="B228" s="85"/>
      <c r="C228" s="86"/>
      <c r="D228" s="87"/>
      <c r="E228" s="88"/>
      <c r="F228" s="89"/>
      <c r="G228" s="90"/>
      <c r="H228" s="90"/>
      <c r="I228" s="91"/>
      <c r="J228" s="92"/>
      <c r="K228" s="93">
        <f t="shared" si="3"/>
        <v>0</v>
      </c>
    </row>
    <row r="229" spans="1:11" x14ac:dyDescent="0.25">
      <c r="A229" s="85"/>
      <c r="B229" s="85"/>
      <c r="C229" s="86"/>
      <c r="D229" s="87"/>
      <c r="E229" s="88"/>
      <c r="F229" s="89"/>
      <c r="G229" s="90"/>
      <c r="H229" s="90"/>
      <c r="I229" s="91"/>
      <c r="J229" s="92"/>
      <c r="K229" s="93">
        <f t="shared" si="3"/>
        <v>0</v>
      </c>
    </row>
    <row r="230" spans="1:11" x14ac:dyDescent="0.25">
      <c r="A230" s="85"/>
      <c r="B230" s="85"/>
      <c r="C230" s="86"/>
      <c r="D230" s="87"/>
      <c r="E230" s="88"/>
      <c r="F230" s="89"/>
      <c r="G230" s="90"/>
      <c r="H230" s="90"/>
      <c r="I230" s="91"/>
      <c r="J230" s="92"/>
      <c r="K230" s="93">
        <f t="shared" si="3"/>
        <v>0</v>
      </c>
    </row>
    <row r="231" spans="1:11" x14ac:dyDescent="0.25">
      <c r="A231" s="85"/>
      <c r="B231" s="85"/>
      <c r="C231" s="86"/>
      <c r="D231" s="87"/>
      <c r="E231" s="88"/>
      <c r="F231" s="89"/>
      <c r="G231" s="90"/>
      <c r="H231" s="90"/>
      <c r="I231" s="91"/>
      <c r="J231" s="92"/>
      <c r="K231" s="93">
        <f t="shared" si="3"/>
        <v>0</v>
      </c>
    </row>
    <row r="232" spans="1:11" x14ac:dyDescent="0.25">
      <c r="A232" s="85"/>
      <c r="B232" s="85"/>
      <c r="C232" s="86"/>
      <c r="D232" s="87"/>
      <c r="E232" s="88"/>
      <c r="F232" s="89"/>
      <c r="G232" s="90"/>
      <c r="H232" s="90"/>
      <c r="I232" s="91"/>
      <c r="J232" s="92"/>
      <c r="K232" s="93">
        <f t="shared" si="3"/>
        <v>0</v>
      </c>
    </row>
    <row r="233" spans="1:11" x14ac:dyDescent="0.25">
      <c r="A233" s="85"/>
      <c r="B233" s="85"/>
      <c r="C233" s="86"/>
      <c r="D233" s="87"/>
      <c r="E233" s="88"/>
      <c r="F233" s="89"/>
      <c r="G233" s="90"/>
      <c r="H233" s="90"/>
      <c r="I233" s="91"/>
      <c r="J233" s="92"/>
      <c r="K233" s="93">
        <f t="shared" si="3"/>
        <v>0</v>
      </c>
    </row>
    <row r="234" spans="1:11" x14ac:dyDescent="0.25">
      <c r="A234" s="85"/>
      <c r="B234" s="85"/>
      <c r="C234" s="86"/>
      <c r="D234" s="87"/>
      <c r="E234" s="88"/>
      <c r="F234" s="89"/>
      <c r="G234" s="90"/>
      <c r="H234" s="90"/>
      <c r="I234" s="91"/>
      <c r="J234" s="92"/>
      <c r="K234" s="93">
        <f t="shared" si="3"/>
        <v>0</v>
      </c>
    </row>
    <row r="235" spans="1:11" x14ac:dyDescent="0.25">
      <c r="A235" s="85"/>
      <c r="B235" s="85"/>
      <c r="C235" s="86"/>
      <c r="D235" s="87"/>
      <c r="E235" s="88"/>
      <c r="F235" s="89"/>
      <c r="G235" s="90"/>
      <c r="H235" s="90"/>
      <c r="I235" s="91"/>
      <c r="J235" s="92"/>
      <c r="K235" s="93">
        <f t="shared" si="3"/>
        <v>0</v>
      </c>
    </row>
    <row r="236" spans="1:11" x14ac:dyDescent="0.25">
      <c r="A236" s="85"/>
      <c r="B236" s="85"/>
      <c r="C236" s="86"/>
      <c r="D236" s="87"/>
      <c r="E236" s="88"/>
      <c r="F236" s="89"/>
      <c r="G236" s="90"/>
      <c r="H236" s="90"/>
      <c r="I236" s="91"/>
      <c r="J236" s="92"/>
      <c r="K236" s="93">
        <f t="shared" si="3"/>
        <v>0</v>
      </c>
    </row>
    <row r="237" spans="1:11" x14ac:dyDescent="0.25">
      <c r="A237" s="85"/>
      <c r="B237" s="85"/>
      <c r="C237" s="86"/>
      <c r="D237" s="87"/>
      <c r="E237" s="88"/>
      <c r="F237" s="89"/>
      <c r="G237" s="90"/>
      <c r="H237" s="90"/>
      <c r="I237" s="91"/>
      <c r="J237" s="92"/>
      <c r="K237" s="93">
        <f t="shared" si="3"/>
        <v>0</v>
      </c>
    </row>
    <row r="238" spans="1:11" x14ac:dyDescent="0.25">
      <c r="A238" s="85"/>
      <c r="B238" s="85"/>
      <c r="C238" s="86"/>
      <c r="D238" s="87"/>
      <c r="E238" s="88"/>
      <c r="F238" s="89"/>
      <c r="G238" s="90"/>
      <c r="H238" s="90"/>
      <c r="I238" s="91"/>
      <c r="J238" s="92"/>
      <c r="K238" s="93">
        <f t="shared" si="3"/>
        <v>0</v>
      </c>
    </row>
    <row r="239" spans="1:11" x14ac:dyDescent="0.25">
      <c r="A239" s="85"/>
      <c r="B239" s="85"/>
      <c r="C239" s="86"/>
      <c r="D239" s="87"/>
      <c r="E239" s="88"/>
      <c r="F239" s="89"/>
      <c r="G239" s="90"/>
      <c r="H239" s="90"/>
      <c r="I239" s="91"/>
      <c r="J239" s="92"/>
      <c r="K239" s="93">
        <f t="shared" si="3"/>
        <v>0</v>
      </c>
    </row>
    <row r="240" spans="1:11" x14ac:dyDescent="0.25">
      <c r="A240" s="85"/>
      <c r="B240" s="85"/>
      <c r="C240" s="86"/>
      <c r="D240" s="87"/>
      <c r="E240" s="88"/>
      <c r="F240" s="89"/>
      <c r="G240" s="90"/>
      <c r="H240" s="90"/>
      <c r="I240" s="91"/>
      <c r="J240" s="92"/>
      <c r="K240" s="93">
        <f t="shared" si="3"/>
        <v>0</v>
      </c>
    </row>
    <row r="241" spans="1:11" x14ac:dyDescent="0.25">
      <c r="A241" s="85"/>
      <c r="B241" s="85"/>
      <c r="C241" s="86"/>
      <c r="D241" s="87"/>
      <c r="E241" s="88"/>
      <c r="F241" s="89"/>
      <c r="G241" s="90"/>
      <c r="H241" s="90"/>
      <c r="I241" s="91"/>
      <c r="J241" s="92"/>
      <c r="K241" s="93">
        <f t="shared" si="3"/>
        <v>0</v>
      </c>
    </row>
    <row r="242" spans="1:11" x14ac:dyDescent="0.25">
      <c r="A242" s="85"/>
      <c r="B242" s="85"/>
      <c r="C242" s="86"/>
      <c r="D242" s="87"/>
      <c r="E242" s="88"/>
      <c r="F242" s="89"/>
      <c r="G242" s="90"/>
      <c r="H242" s="90"/>
      <c r="I242" s="91"/>
      <c r="J242" s="92"/>
      <c r="K242" s="93">
        <f t="shared" si="3"/>
        <v>0</v>
      </c>
    </row>
    <row r="243" spans="1:11" x14ac:dyDescent="0.25">
      <c r="A243" s="85"/>
      <c r="B243" s="85"/>
      <c r="C243" s="86"/>
      <c r="D243" s="87"/>
      <c r="E243" s="88"/>
      <c r="F243" s="89"/>
      <c r="G243" s="90"/>
      <c r="H243" s="90"/>
      <c r="I243" s="91"/>
      <c r="J243" s="92"/>
      <c r="K243" s="93">
        <f t="shared" si="3"/>
        <v>0</v>
      </c>
    </row>
    <row r="244" spans="1:11" x14ac:dyDescent="0.25">
      <c r="A244" s="85"/>
      <c r="B244" s="85"/>
      <c r="C244" s="86"/>
      <c r="D244" s="87"/>
      <c r="E244" s="88"/>
      <c r="F244" s="89"/>
      <c r="G244" s="90"/>
      <c r="H244" s="90"/>
      <c r="I244" s="91"/>
      <c r="J244" s="92"/>
      <c r="K244" s="93">
        <f t="shared" si="3"/>
        <v>0</v>
      </c>
    </row>
    <row r="245" spans="1:11" x14ac:dyDescent="0.25">
      <c r="A245" s="85"/>
      <c r="B245" s="85"/>
      <c r="C245" s="86"/>
      <c r="D245" s="87"/>
      <c r="E245" s="88"/>
      <c r="F245" s="89"/>
      <c r="G245" s="90"/>
      <c r="H245" s="90"/>
      <c r="I245" s="91"/>
      <c r="J245" s="92"/>
      <c r="K245" s="93">
        <f t="shared" si="3"/>
        <v>0</v>
      </c>
    </row>
    <row r="246" spans="1:11" x14ac:dyDescent="0.25">
      <c r="A246" s="85"/>
      <c r="B246" s="85"/>
      <c r="C246" s="86"/>
      <c r="D246" s="87"/>
      <c r="E246" s="88"/>
      <c r="F246" s="89"/>
      <c r="G246" s="90"/>
      <c r="H246" s="90"/>
      <c r="I246" s="91"/>
      <c r="J246" s="92"/>
      <c r="K246" s="93">
        <f t="shared" si="3"/>
        <v>0</v>
      </c>
    </row>
    <row r="247" spans="1:11" x14ac:dyDescent="0.25">
      <c r="A247" s="85"/>
      <c r="B247" s="85"/>
      <c r="C247" s="86"/>
      <c r="D247" s="87"/>
      <c r="E247" s="88"/>
      <c r="F247" s="89"/>
      <c r="G247" s="90"/>
      <c r="H247" s="90"/>
      <c r="I247" s="91"/>
      <c r="J247" s="92"/>
      <c r="K247" s="93">
        <f t="shared" si="3"/>
        <v>0</v>
      </c>
    </row>
    <row r="248" spans="1:11" x14ac:dyDescent="0.25">
      <c r="A248" s="85"/>
      <c r="B248" s="85"/>
      <c r="C248" s="86"/>
      <c r="D248" s="87"/>
      <c r="E248" s="88"/>
      <c r="F248" s="89"/>
      <c r="G248" s="90"/>
      <c r="H248" s="90"/>
      <c r="I248" s="91"/>
      <c r="J248" s="92"/>
      <c r="K248" s="93">
        <f t="shared" si="3"/>
        <v>0</v>
      </c>
    </row>
    <row r="249" spans="1:11" x14ac:dyDescent="0.25">
      <c r="A249" s="85"/>
      <c r="B249" s="85"/>
      <c r="C249" s="86"/>
      <c r="D249" s="87"/>
      <c r="E249" s="88"/>
      <c r="F249" s="89"/>
      <c r="G249" s="90"/>
      <c r="H249" s="90"/>
      <c r="I249" s="91"/>
      <c r="J249" s="92"/>
      <c r="K249" s="93">
        <f t="shared" si="3"/>
        <v>0</v>
      </c>
    </row>
    <row r="250" spans="1:11" x14ac:dyDescent="0.25">
      <c r="A250" s="85"/>
      <c r="B250" s="85"/>
      <c r="C250" s="86"/>
      <c r="D250" s="87"/>
      <c r="E250" s="88"/>
      <c r="F250" s="89"/>
      <c r="G250" s="90"/>
      <c r="H250" s="90"/>
      <c r="I250" s="91"/>
      <c r="J250" s="92"/>
      <c r="K250" s="93">
        <f t="shared" si="3"/>
        <v>0</v>
      </c>
    </row>
    <row r="251" spans="1:11" x14ac:dyDescent="0.25">
      <c r="A251" s="85"/>
      <c r="B251" s="85"/>
      <c r="C251" s="86"/>
      <c r="D251" s="87"/>
      <c r="E251" s="88"/>
      <c r="F251" s="89"/>
      <c r="G251" s="90"/>
      <c r="H251" s="90"/>
      <c r="I251" s="91"/>
      <c r="J251" s="92"/>
      <c r="K251" s="93">
        <f t="shared" si="3"/>
        <v>0</v>
      </c>
    </row>
    <row r="252" spans="1:11" x14ac:dyDescent="0.25">
      <c r="A252" s="85"/>
      <c r="B252" s="85"/>
      <c r="C252" s="86"/>
      <c r="D252" s="87"/>
      <c r="E252" s="88"/>
      <c r="F252" s="89"/>
      <c r="G252" s="90"/>
      <c r="H252" s="90"/>
      <c r="I252" s="91"/>
      <c r="J252" s="92"/>
      <c r="K252" s="93">
        <f t="shared" si="3"/>
        <v>0</v>
      </c>
    </row>
    <row r="253" spans="1:11" x14ac:dyDescent="0.25">
      <c r="A253" s="85"/>
      <c r="B253" s="85"/>
      <c r="C253" s="86"/>
      <c r="D253" s="87"/>
      <c r="E253" s="88"/>
      <c r="F253" s="89"/>
      <c r="G253" s="90"/>
      <c r="H253" s="90"/>
      <c r="I253" s="91"/>
      <c r="J253" s="92"/>
      <c r="K253" s="93">
        <f t="shared" si="3"/>
        <v>0</v>
      </c>
    </row>
    <row r="254" spans="1:11" x14ac:dyDescent="0.25">
      <c r="A254" s="85"/>
      <c r="B254" s="85"/>
      <c r="C254" s="86"/>
      <c r="D254" s="87"/>
      <c r="E254" s="88"/>
      <c r="F254" s="89"/>
      <c r="G254" s="90"/>
      <c r="H254" s="90"/>
      <c r="I254" s="91"/>
      <c r="J254" s="92"/>
      <c r="K254" s="93">
        <f t="shared" si="3"/>
        <v>0</v>
      </c>
    </row>
    <row r="255" spans="1:11" x14ac:dyDescent="0.25">
      <c r="A255" s="85"/>
      <c r="B255" s="85"/>
      <c r="C255" s="86"/>
      <c r="D255" s="87"/>
      <c r="E255" s="88"/>
      <c r="F255" s="89"/>
      <c r="G255" s="90"/>
      <c r="H255" s="90"/>
      <c r="I255" s="91"/>
      <c r="J255" s="92"/>
      <c r="K255" s="93">
        <f t="shared" si="3"/>
        <v>0</v>
      </c>
    </row>
    <row r="256" spans="1:11" x14ac:dyDescent="0.25">
      <c r="A256" s="85"/>
      <c r="B256" s="85"/>
      <c r="C256" s="86"/>
      <c r="D256" s="87"/>
      <c r="E256" s="88"/>
      <c r="F256" s="89"/>
      <c r="G256" s="90"/>
      <c r="H256" s="90"/>
      <c r="I256" s="91"/>
      <c r="J256" s="92"/>
      <c r="K256" s="93">
        <f t="shared" si="3"/>
        <v>0</v>
      </c>
    </row>
    <row r="257" spans="1:11" x14ac:dyDescent="0.25">
      <c r="A257" s="85"/>
      <c r="B257" s="85"/>
      <c r="C257" s="86"/>
      <c r="D257" s="87"/>
      <c r="E257" s="88"/>
      <c r="F257" s="89"/>
      <c r="G257" s="90"/>
      <c r="H257" s="90"/>
      <c r="I257" s="91"/>
      <c r="J257" s="92"/>
      <c r="K257" s="93">
        <f t="shared" si="3"/>
        <v>0</v>
      </c>
    </row>
    <row r="258" spans="1:11" x14ac:dyDescent="0.25">
      <c r="A258" s="85"/>
      <c r="B258" s="85"/>
      <c r="C258" s="86"/>
      <c r="D258" s="87"/>
      <c r="E258" s="88"/>
      <c r="F258" s="89"/>
      <c r="G258" s="90"/>
      <c r="H258" s="90"/>
      <c r="I258" s="91"/>
      <c r="J258" s="92"/>
      <c r="K258" s="93">
        <f t="shared" si="3"/>
        <v>0</v>
      </c>
    </row>
    <row r="259" spans="1:11" x14ac:dyDescent="0.25">
      <c r="A259" s="85"/>
      <c r="B259" s="85"/>
      <c r="C259" s="86"/>
      <c r="D259" s="87"/>
      <c r="E259" s="88"/>
      <c r="F259" s="89"/>
      <c r="G259" s="90"/>
      <c r="H259" s="90"/>
      <c r="I259" s="91"/>
      <c r="J259" s="92"/>
      <c r="K259" s="93">
        <f t="shared" si="3"/>
        <v>0</v>
      </c>
    </row>
    <row r="260" spans="1:11" x14ac:dyDescent="0.25">
      <c r="A260" s="85"/>
      <c r="B260" s="85"/>
      <c r="C260" s="86"/>
      <c r="D260" s="87"/>
      <c r="E260" s="88"/>
      <c r="F260" s="89"/>
      <c r="G260" s="90"/>
      <c r="H260" s="90"/>
      <c r="I260" s="91"/>
      <c r="J260" s="92"/>
      <c r="K260" s="93">
        <f t="shared" si="3"/>
        <v>0</v>
      </c>
    </row>
    <row r="261" spans="1:11" x14ac:dyDescent="0.25">
      <c r="A261" s="85"/>
      <c r="B261" s="85"/>
      <c r="C261" s="86"/>
      <c r="D261" s="87"/>
      <c r="E261" s="88"/>
      <c r="F261" s="89"/>
      <c r="G261" s="90"/>
      <c r="H261" s="90"/>
      <c r="I261" s="91"/>
      <c r="J261" s="92"/>
      <c r="K261" s="93">
        <f t="shared" si="3"/>
        <v>0</v>
      </c>
    </row>
    <row r="262" spans="1:11" x14ac:dyDescent="0.25">
      <c r="A262" s="85"/>
      <c r="B262" s="85"/>
      <c r="C262" s="86"/>
      <c r="D262" s="87"/>
      <c r="E262" s="88"/>
      <c r="F262" s="89"/>
      <c r="G262" s="90"/>
      <c r="H262" s="90"/>
      <c r="I262" s="91"/>
      <c r="J262" s="92"/>
      <c r="K262" s="93">
        <f t="shared" si="3"/>
        <v>0</v>
      </c>
    </row>
    <row r="263" spans="1:11" x14ac:dyDescent="0.25">
      <c r="A263" s="85"/>
      <c r="B263" s="85"/>
      <c r="C263" s="86"/>
      <c r="D263" s="87"/>
      <c r="E263" s="88"/>
      <c r="F263" s="89"/>
      <c r="G263" s="90"/>
      <c r="H263" s="90"/>
      <c r="I263" s="91"/>
      <c r="J263" s="92"/>
      <c r="K263" s="93">
        <f t="shared" si="3"/>
        <v>0</v>
      </c>
    </row>
    <row r="264" spans="1:11" x14ac:dyDescent="0.25">
      <c r="A264" s="85"/>
      <c r="B264" s="85"/>
      <c r="C264" s="86"/>
      <c r="D264" s="87"/>
      <c r="E264" s="88"/>
      <c r="F264" s="89"/>
      <c r="G264" s="90"/>
      <c r="H264" s="90"/>
      <c r="I264" s="91"/>
      <c r="J264" s="92"/>
      <c r="K264" s="93">
        <f t="shared" si="3"/>
        <v>0</v>
      </c>
    </row>
    <row r="265" spans="1:11" x14ac:dyDescent="0.25">
      <c r="A265" s="85"/>
      <c r="B265" s="85"/>
      <c r="C265" s="86"/>
      <c r="D265" s="87"/>
      <c r="E265" s="88"/>
      <c r="F265" s="89"/>
      <c r="G265" s="90"/>
      <c r="H265" s="90"/>
      <c r="I265" s="91"/>
      <c r="J265" s="92"/>
      <c r="K265" s="93">
        <f t="shared" si="3"/>
        <v>0</v>
      </c>
    </row>
    <row r="266" spans="1:11" x14ac:dyDescent="0.25">
      <c r="A266" s="85"/>
      <c r="B266" s="85"/>
      <c r="C266" s="86"/>
      <c r="D266" s="87"/>
      <c r="E266" s="88"/>
      <c r="F266" s="89"/>
      <c r="G266" s="90"/>
      <c r="H266" s="90"/>
      <c r="I266" s="91"/>
      <c r="J266" s="92"/>
      <c r="K266" s="93">
        <f t="shared" si="3"/>
        <v>0</v>
      </c>
    </row>
    <row r="267" spans="1:11" x14ac:dyDescent="0.25">
      <c r="A267" s="85"/>
      <c r="B267" s="85"/>
      <c r="C267" s="86"/>
      <c r="D267" s="87"/>
      <c r="E267" s="88"/>
      <c r="F267" s="89"/>
      <c r="G267" s="90"/>
      <c r="H267" s="90"/>
      <c r="I267" s="91"/>
      <c r="J267" s="92"/>
      <c r="K267" s="93">
        <f t="shared" si="3"/>
        <v>0</v>
      </c>
    </row>
    <row r="268" spans="1:11" x14ac:dyDescent="0.25">
      <c r="A268" s="85"/>
      <c r="B268" s="85"/>
      <c r="C268" s="86"/>
      <c r="D268" s="87"/>
      <c r="E268" s="88"/>
      <c r="F268" s="89"/>
      <c r="G268" s="90"/>
      <c r="H268" s="90"/>
      <c r="I268" s="91"/>
      <c r="J268" s="92"/>
      <c r="K268" s="93">
        <f t="shared" si="3"/>
        <v>0</v>
      </c>
    </row>
    <row r="269" spans="1:11" x14ac:dyDescent="0.25">
      <c r="A269" s="85"/>
      <c r="B269" s="85"/>
      <c r="C269" s="86"/>
      <c r="D269" s="87"/>
      <c r="E269" s="88"/>
      <c r="F269" s="89"/>
      <c r="G269" s="90"/>
      <c r="H269" s="90"/>
      <c r="I269" s="91"/>
      <c r="J269" s="92"/>
      <c r="K269" s="93">
        <f t="shared" si="3"/>
        <v>0</v>
      </c>
    </row>
    <row r="270" spans="1:11" x14ac:dyDescent="0.25">
      <c r="A270" s="85"/>
      <c r="B270" s="85"/>
      <c r="C270" s="86"/>
      <c r="D270" s="87"/>
      <c r="E270" s="88"/>
      <c r="F270" s="89"/>
      <c r="G270" s="90"/>
      <c r="H270" s="90"/>
      <c r="I270" s="91"/>
      <c r="J270" s="92"/>
      <c r="K270" s="93">
        <f t="shared" si="3"/>
        <v>0</v>
      </c>
    </row>
    <row r="271" spans="1:11" x14ac:dyDescent="0.25">
      <c r="A271" s="85"/>
      <c r="B271" s="85"/>
      <c r="C271" s="86"/>
      <c r="D271" s="87"/>
      <c r="E271" s="88"/>
      <c r="F271" s="89"/>
      <c r="G271" s="90"/>
      <c r="H271" s="90"/>
      <c r="I271" s="91"/>
      <c r="J271" s="92"/>
      <c r="K271" s="93">
        <f t="shared" si="3"/>
        <v>0</v>
      </c>
    </row>
    <row r="272" spans="1:11" x14ac:dyDescent="0.25">
      <c r="A272" s="85"/>
      <c r="B272" s="85"/>
      <c r="C272" s="86"/>
      <c r="D272" s="87"/>
      <c r="E272" s="88"/>
      <c r="F272" s="89"/>
      <c r="G272" s="90"/>
      <c r="H272" s="90"/>
      <c r="I272" s="91"/>
      <c r="J272" s="92"/>
      <c r="K272" s="93">
        <f t="shared" si="3"/>
        <v>0</v>
      </c>
    </row>
    <row r="273" spans="1:11" x14ac:dyDescent="0.25">
      <c r="A273" s="85"/>
      <c r="B273" s="85"/>
      <c r="C273" s="86"/>
      <c r="D273" s="87"/>
      <c r="E273" s="88"/>
      <c r="F273" s="89"/>
      <c r="G273" s="90"/>
      <c r="H273" s="90"/>
      <c r="I273" s="91"/>
      <c r="J273" s="92"/>
      <c r="K273" s="93">
        <f t="shared" si="3"/>
        <v>0</v>
      </c>
    </row>
    <row r="274" spans="1:11" x14ac:dyDescent="0.25">
      <c r="A274" s="85"/>
      <c r="B274" s="85"/>
      <c r="C274" s="86"/>
      <c r="D274" s="87"/>
      <c r="E274" s="88"/>
      <c r="F274" s="89"/>
      <c r="G274" s="90"/>
      <c r="H274" s="90"/>
      <c r="I274" s="91"/>
      <c r="J274" s="92"/>
      <c r="K274" s="93">
        <f t="shared" ref="K274:K337" si="4">+J274*I274</f>
        <v>0</v>
      </c>
    </row>
    <row r="275" spans="1:11" x14ac:dyDescent="0.25">
      <c r="A275" s="85"/>
      <c r="B275" s="85"/>
      <c r="C275" s="86"/>
      <c r="D275" s="87"/>
      <c r="E275" s="88"/>
      <c r="F275" s="89"/>
      <c r="G275" s="90"/>
      <c r="H275" s="90"/>
      <c r="I275" s="91"/>
      <c r="J275" s="92"/>
      <c r="K275" s="93">
        <f t="shared" si="4"/>
        <v>0</v>
      </c>
    </row>
    <row r="276" spans="1:11" x14ac:dyDescent="0.25">
      <c r="A276" s="85"/>
      <c r="B276" s="85"/>
      <c r="C276" s="86"/>
      <c r="D276" s="87"/>
      <c r="E276" s="88"/>
      <c r="F276" s="89"/>
      <c r="G276" s="90"/>
      <c r="H276" s="90"/>
      <c r="I276" s="91"/>
      <c r="J276" s="92"/>
      <c r="K276" s="93">
        <f t="shared" si="4"/>
        <v>0</v>
      </c>
    </row>
    <row r="277" spans="1:11" x14ac:dyDescent="0.25">
      <c r="A277" s="85"/>
      <c r="B277" s="85"/>
      <c r="C277" s="86"/>
      <c r="D277" s="87"/>
      <c r="E277" s="88"/>
      <c r="F277" s="89"/>
      <c r="G277" s="90"/>
      <c r="H277" s="90"/>
      <c r="I277" s="91"/>
      <c r="J277" s="92"/>
      <c r="K277" s="93">
        <f t="shared" si="4"/>
        <v>0</v>
      </c>
    </row>
    <row r="278" spans="1:11" x14ac:dyDescent="0.25">
      <c r="A278" s="85"/>
      <c r="B278" s="85"/>
      <c r="C278" s="86"/>
      <c r="D278" s="87"/>
      <c r="E278" s="88"/>
      <c r="F278" s="89"/>
      <c r="G278" s="90"/>
      <c r="H278" s="90"/>
      <c r="I278" s="91"/>
      <c r="J278" s="92"/>
      <c r="K278" s="93">
        <f t="shared" si="4"/>
        <v>0</v>
      </c>
    </row>
    <row r="279" spans="1:11" x14ac:dyDescent="0.25">
      <c r="A279" s="85"/>
      <c r="B279" s="85"/>
      <c r="C279" s="86"/>
      <c r="D279" s="87"/>
      <c r="E279" s="88"/>
      <c r="F279" s="89"/>
      <c r="G279" s="90"/>
      <c r="H279" s="90"/>
      <c r="I279" s="91"/>
      <c r="J279" s="92"/>
      <c r="K279" s="93">
        <f t="shared" si="4"/>
        <v>0</v>
      </c>
    </row>
    <row r="280" spans="1:11" x14ac:dyDescent="0.25">
      <c r="A280" s="85"/>
      <c r="B280" s="85"/>
      <c r="C280" s="86"/>
      <c r="D280" s="87"/>
      <c r="E280" s="88"/>
      <c r="F280" s="89"/>
      <c r="G280" s="90"/>
      <c r="H280" s="90"/>
      <c r="I280" s="91"/>
      <c r="J280" s="92"/>
      <c r="K280" s="93">
        <f t="shared" si="4"/>
        <v>0</v>
      </c>
    </row>
    <row r="281" spans="1:11" x14ac:dyDescent="0.25">
      <c r="A281" s="85"/>
      <c r="B281" s="85"/>
      <c r="C281" s="86"/>
      <c r="D281" s="87"/>
      <c r="E281" s="88"/>
      <c r="F281" s="89"/>
      <c r="G281" s="90"/>
      <c r="H281" s="90"/>
      <c r="I281" s="91"/>
      <c r="J281" s="92"/>
      <c r="K281" s="93">
        <f t="shared" si="4"/>
        <v>0</v>
      </c>
    </row>
    <row r="282" spans="1:11" x14ac:dyDescent="0.25">
      <c r="A282" s="85"/>
      <c r="B282" s="85"/>
      <c r="C282" s="86"/>
      <c r="D282" s="87"/>
      <c r="E282" s="88"/>
      <c r="F282" s="89"/>
      <c r="G282" s="90"/>
      <c r="H282" s="90"/>
      <c r="I282" s="91"/>
      <c r="J282" s="92"/>
      <c r="K282" s="93">
        <f t="shared" si="4"/>
        <v>0</v>
      </c>
    </row>
    <row r="283" spans="1:11" x14ac:dyDescent="0.25">
      <c r="A283" s="85"/>
      <c r="B283" s="85"/>
      <c r="C283" s="86"/>
      <c r="D283" s="87"/>
      <c r="E283" s="88"/>
      <c r="F283" s="89"/>
      <c r="G283" s="90"/>
      <c r="H283" s="90"/>
      <c r="I283" s="91"/>
      <c r="J283" s="92"/>
      <c r="K283" s="93">
        <f t="shared" si="4"/>
        <v>0</v>
      </c>
    </row>
    <row r="284" spans="1:11" x14ac:dyDescent="0.25">
      <c r="A284" s="85"/>
      <c r="B284" s="85"/>
      <c r="C284" s="86"/>
      <c r="D284" s="87"/>
      <c r="E284" s="88"/>
      <c r="F284" s="89"/>
      <c r="G284" s="90"/>
      <c r="H284" s="90"/>
      <c r="I284" s="91"/>
      <c r="J284" s="92"/>
      <c r="K284" s="93">
        <f t="shared" si="4"/>
        <v>0</v>
      </c>
    </row>
    <row r="285" spans="1:11" x14ac:dyDescent="0.25">
      <c r="A285" s="85"/>
      <c r="B285" s="85"/>
      <c r="C285" s="86"/>
      <c r="D285" s="87"/>
      <c r="E285" s="88"/>
      <c r="F285" s="89"/>
      <c r="G285" s="90"/>
      <c r="H285" s="90"/>
      <c r="I285" s="91"/>
      <c r="J285" s="92"/>
      <c r="K285" s="93">
        <f t="shared" si="4"/>
        <v>0</v>
      </c>
    </row>
    <row r="286" spans="1:11" x14ac:dyDescent="0.25">
      <c r="A286" s="85"/>
      <c r="B286" s="85"/>
      <c r="C286" s="86"/>
      <c r="D286" s="87"/>
      <c r="E286" s="88"/>
      <c r="F286" s="89"/>
      <c r="G286" s="90"/>
      <c r="H286" s="90"/>
      <c r="I286" s="91"/>
      <c r="J286" s="92"/>
      <c r="K286" s="93">
        <f t="shared" si="4"/>
        <v>0</v>
      </c>
    </row>
    <row r="287" spans="1:11" x14ac:dyDescent="0.25">
      <c r="A287" s="85"/>
      <c r="B287" s="85"/>
      <c r="C287" s="86"/>
      <c r="D287" s="87"/>
      <c r="E287" s="88"/>
      <c r="F287" s="89"/>
      <c r="G287" s="90"/>
      <c r="H287" s="90"/>
      <c r="I287" s="91"/>
      <c r="J287" s="92"/>
      <c r="K287" s="93">
        <f t="shared" si="4"/>
        <v>0</v>
      </c>
    </row>
    <row r="288" spans="1:11" x14ac:dyDescent="0.25">
      <c r="A288" s="85"/>
      <c r="B288" s="85"/>
      <c r="C288" s="86"/>
      <c r="D288" s="87"/>
      <c r="E288" s="88"/>
      <c r="F288" s="89"/>
      <c r="G288" s="90"/>
      <c r="H288" s="90"/>
      <c r="I288" s="91"/>
      <c r="J288" s="92"/>
      <c r="K288" s="93">
        <f t="shared" si="4"/>
        <v>0</v>
      </c>
    </row>
    <row r="289" spans="1:11" x14ac:dyDescent="0.25">
      <c r="A289" s="85"/>
      <c r="B289" s="85"/>
      <c r="C289" s="86"/>
      <c r="D289" s="87"/>
      <c r="E289" s="88"/>
      <c r="F289" s="89"/>
      <c r="G289" s="90"/>
      <c r="H289" s="90"/>
      <c r="I289" s="91"/>
      <c r="J289" s="92"/>
      <c r="K289" s="93">
        <f t="shared" si="4"/>
        <v>0</v>
      </c>
    </row>
    <row r="290" spans="1:11" x14ac:dyDescent="0.25">
      <c r="A290" s="85"/>
      <c r="B290" s="85"/>
      <c r="C290" s="86"/>
      <c r="D290" s="87"/>
      <c r="E290" s="88"/>
      <c r="F290" s="89"/>
      <c r="G290" s="90"/>
      <c r="H290" s="90"/>
      <c r="I290" s="91"/>
      <c r="J290" s="92"/>
      <c r="K290" s="93">
        <f t="shared" si="4"/>
        <v>0</v>
      </c>
    </row>
    <row r="291" spans="1:11" x14ac:dyDescent="0.25">
      <c r="A291" s="85"/>
      <c r="B291" s="85"/>
      <c r="C291" s="86"/>
      <c r="D291" s="87"/>
      <c r="E291" s="88"/>
      <c r="F291" s="89"/>
      <c r="G291" s="90"/>
      <c r="H291" s="90"/>
      <c r="I291" s="91"/>
      <c r="J291" s="92"/>
      <c r="K291" s="93">
        <f t="shared" si="4"/>
        <v>0</v>
      </c>
    </row>
    <row r="292" spans="1:11" x14ac:dyDescent="0.25">
      <c r="A292" s="85"/>
      <c r="B292" s="85"/>
      <c r="C292" s="86"/>
      <c r="D292" s="87"/>
      <c r="E292" s="88"/>
      <c r="F292" s="89"/>
      <c r="G292" s="90"/>
      <c r="H292" s="90"/>
      <c r="I292" s="91"/>
      <c r="J292" s="92"/>
      <c r="K292" s="93">
        <f t="shared" si="4"/>
        <v>0</v>
      </c>
    </row>
    <row r="293" spans="1:11" x14ac:dyDescent="0.25">
      <c r="A293" s="85"/>
      <c r="B293" s="85"/>
      <c r="C293" s="86"/>
      <c r="D293" s="87"/>
      <c r="E293" s="88"/>
      <c r="F293" s="89"/>
      <c r="G293" s="90"/>
      <c r="H293" s="90"/>
      <c r="I293" s="91"/>
      <c r="J293" s="92"/>
      <c r="K293" s="93">
        <f t="shared" si="4"/>
        <v>0</v>
      </c>
    </row>
    <row r="294" spans="1:11" x14ac:dyDescent="0.25">
      <c r="A294" s="85"/>
      <c r="B294" s="85"/>
      <c r="C294" s="86"/>
      <c r="D294" s="87"/>
      <c r="E294" s="88"/>
      <c r="F294" s="89"/>
      <c r="G294" s="90"/>
      <c r="H294" s="90"/>
      <c r="I294" s="91"/>
      <c r="J294" s="92"/>
      <c r="K294" s="93">
        <f t="shared" si="4"/>
        <v>0</v>
      </c>
    </row>
    <row r="295" spans="1:11" x14ac:dyDescent="0.25">
      <c r="A295" s="85"/>
      <c r="B295" s="85"/>
      <c r="C295" s="86"/>
      <c r="D295" s="87"/>
      <c r="E295" s="88"/>
      <c r="F295" s="89"/>
      <c r="G295" s="90"/>
      <c r="H295" s="90"/>
      <c r="I295" s="91"/>
      <c r="J295" s="92"/>
      <c r="K295" s="93">
        <f t="shared" si="4"/>
        <v>0</v>
      </c>
    </row>
    <row r="296" spans="1:11" x14ac:dyDescent="0.25">
      <c r="A296" s="85"/>
      <c r="B296" s="85"/>
      <c r="C296" s="86"/>
      <c r="D296" s="87"/>
      <c r="E296" s="88"/>
      <c r="F296" s="89"/>
      <c r="G296" s="90"/>
      <c r="H296" s="90"/>
      <c r="I296" s="91"/>
      <c r="J296" s="92"/>
      <c r="K296" s="93">
        <f t="shared" si="4"/>
        <v>0</v>
      </c>
    </row>
    <row r="297" spans="1:11" x14ac:dyDescent="0.25">
      <c r="A297" s="85"/>
      <c r="B297" s="85"/>
      <c r="C297" s="86"/>
      <c r="D297" s="87"/>
      <c r="E297" s="88"/>
      <c r="F297" s="89"/>
      <c r="G297" s="90"/>
      <c r="H297" s="90"/>
      <c r="I297" s="91"/>
      <c r="J297" s="92"/>
      <c r="K297" s="93">
        <f t="shared" si="4"/>
        <v>0</v>
      </c>
    </row>
    <row r="298" spans="1:11" x14ac:dyDescent="0.25">
      <c r="A298" s="85"/>
      <c r="B298" s="85"/>
      <c r="C298" s="86"/>
      <c r="D298" s="87"/>
      <c r="E298" s="88"/>
      <c r="F298" s="89"/>
      <c r="G298" s="90"/>
      <c r="H298" s="90"/>
      <c r="I298" s="91"/>
      <c r="J298" s="92"/>
      <c r="K298" s="93">
        <f t="shared" si="4"/>
        <v>0</v>
      </c>
    </row>
    <row r="299" spans="1:11" x14ac:dyDescent="0.25">
      <c r="A299" s="85"/>
      <c r="B299" s="85"/>
      <c r="C299" s="86"/>
      <c r="D299" s="87"/>
      <c r="E299" s="88"/>
      <c r="F299" s="89"/>
      <c r="G299" s="90"/>
      <c r="H299" s="90"/>
      <c r="I299" s="91"/>
      <c r="J299" s="92"/>
      <c r="K299" s="93">
        <f t="shared" si="4"/>
        <v>0</v>
      </c>
    </row>
    <row r="300" spans="1:11" x14ac:dyDescent="0.25">
      <c r="A300" s="85"/>
      <c r="B300" s="85"/>
      <c r="C300" s="86"/>
      <c r="D300" s="87"/>
      <c r="E300" s="88"/>
      <c r="F300" s="89"/>
      <c r="G300" s="90"/>
      <c r="H300" s="90"/>
      <c r="I300" s="91"/>
      <c r="J300" s="92"/>
      <c r="K300" s="93">
        <f t="shared" si="4"/>
        <v>0</v>
      </c>
    </row>
    <row r="301" spans="1:11" x14ac:dyDescent="0.25">
      <c r="A301" s="85"/>
      <c r="B301" s="85"/>
      <c r="C301" s="86"/>
      <c r="D301" s="87"/>
      <c r="E301" s="88"/>
      <c r="F301" s="89"/>
      <c r="G301" s="90"/>
      <c r="H301" s="90"/>
      <c r="I301" s="91"/>
      <c r="J301" s="92"/>
      <c r="K301" s="93">
        <f t="shared" si="4"/>
        <v>0</v>
      </c>
    </row>
    <row r="302" spans="1:11" x14ac:dyDescent="0.25">
      <c r="A302" s="85"/>
      <c r="B302" s="85"/>
      <c r="C302" s="86"/>
      <c r="D302" s="87"/>
      <c r="E302" s="88"/>
      <c r="F302" s="89"/>
      <c r="G302" s="90"/>
      <c r="H302" s="90"/>
      <c r="I302" s="91"/>
      <c r="J302" s="92"/>
      <c r="K302" s="93">
        <f t="shared" si="4"/>
        <v>0</v>
      </c>
    </row>
    <row r="303" spans="1:11" x14ac:dyDescent="0.25">
      <c r="A303" s="85"/>
      <c r="B303" s="85"/>
      <c r="C303" s="86"/>
      <c r="D303" s="87"/>
      <c r="E303" s="88"/>
      <c r="F303" s="89"/>
      <c r="G303" s="90"/>
      <c r="H303" s="90"/>
      <c r="I303" s="91"/>
      <c r="J303" s="92"/>
      <c r="K303" s="93">
        <f t="shared" si="4"/>
        <v>0</v>
      </c>
    </row>
    <row r="304" spans="1:11" x14ac:dyDescent="0.25">
      <c r="A304" s="85"/>
      <c r="B304" s="85"/>
      <c r="C304" s="86"/>
      <c r="D304" s="87"/>
      <c r="E304" s="88"/>
      <c r="F304" s="89"/>
      <c r="G304" s="90"/>
      <c r="H304" s="90"/>
      <c r="I304" s="91"/>
      <c r="J304" s="92"/>
      <c r="K304" s="93">
        <f t="shared" si="4"/>
        <v>0</v>
      </c>
    </row>
    <row r="305" spans="1:11" x14ac:dyDescent="0.25">
      <c r="A305" s="85"/>
      <c r="B305" s="85"/>
      <c r="C305" s="86"/>
      <c r="D305" s="87"/>
      <c r="E305" s="88"/>
      <c r="F305" s="89"/>
      <c r="G305" s="90"/>
      <c r="H305" s="90"/>
      <c r="I305" s="91"/>
      <c r="J305" s="92"/>
      <c r="K305" s="93">
        <f t="shared" si="4"/>
        <v>0</v>
      </c>
    </row>
    <row r="306" spans="1:11" x14ac:dyDescent="0.25">
      <c r="A306" s="85"/>
      <c r="B306" s="85"/>
      <c r="C306" s="86"/>
      <c r="D306" s="87"/>
      <c r="E306" s="88"/>
      <c r="F306" s="89"/>
      <c r="G306" s="90"/>
      <c r="H306" s="90"/>
      <c r="I306" s="91"/>
      <c r="J306" s="92"/>
      <c r="K306" s="93">
        <f t="shared" si="4"/>
        <v>0</v>
      </c>
    </row>
    <row r="307" spans="1:11" x14ac:dyDescent="0.25">
      <c r="A307" s="85"/>
      <c r="B307" s="85"/>
      <c r="C307" s="86"/>
      <c r="D307" s="87"/>
      <c r="E307" s="88"/>
      <c r="F307" s="89"/>
      <c r="G307" s="90"/>
      <c r="H307" s="90"/>
      <c r="I307" s="91"/>
      <c r="J307" s="92"/>
      <c r="K307" s="93">
        <f t="shared" si="4"/>
        <v>0</v>
      </c>
    </row>
    <row r="308" spans="1:11" x14ac:dyDescent="0.25">
      <c r="A308" s="85"/>
      <c r="B308" s="85"/>
      <c r="C308" s="86"/>
      <c r="D308" s="87"/>
      <c r="E308" s="88"/>
      <c r="F308" s="89"/>
      <c r="G308" s="90"/>
      <c r="H308" s="90"/>
      <c r="I308" s="91"/>
      <c r="J308" s="92"/>
      <c r="K308" s="93">
        <f t="shared" si="4"/>
        <v>0</v>
      </c>
    </row>
    <row r="309" spans="1:11" x14ac:dyDescent="0.25">
      <c r="A309" s="85"/>
      <c r="B309" s="85"/>
      <c r="C309" s="86"/>
      <c r="D309" s="87"/>
      <c r="E309" s="88"/>
      <c r="F309" s="89"/>
      <c r="G309" s="90"/>
      <c r="H309" s="90"/>
      <c r="I309" s="91"/>
      <c r="J309" s="92"/>
      <c r="K309" s="93">
        <f t="shared" si="4"/>
        <v>0</v>
      </c>
    </row>
    <row r="310" spans="1:11" x14ac:dyDescent="0.25">
      <c r="A310" s="85"/>
      <c r="B310" s="85"/>
      <c r="C310" s="86"/>
      <c r="D310" s="87"/>
      <c r="E310" s="88"/>
      <c r="F310" s="89"/>
      <c r="G310" s="90"/>
      <c r="H310" s="90"/>
      <c r="I310" s="91"/>
      <c r="J310" s="92"/>
      <c r="K310" s="93">
        <f t="shared" si="4"/>
        <v>0</v>
      </c>
    </row>
    <row r="311" spans="1:11" x14ac:dyDescent="0.25">
      <c r="A311" s="85"/>
      <c r="B311" s="85"/>
      <c r="C311" s="86"/>
      <c r="D311" s="87"/>
      <c r="E311" s="88"/>
      <c r="F311" s="89"/>
      <c r="G311" s="90"/>
      <c r="H311" s="90"/>
      <c r="I311" s="91"/>
      <c r="J311" s="92"/>
      <c r="K311" s="93">
        <f t="shared" si="4"/>
        <v>0</v>
      </c>
    </row>
    <row r="312" spans="1:11" x14ac:dyDescent="0.25">
      <c r="A312" s="85"/>
      <c r="B312" s="85"/>
      <c r="C312" s="86"/>
      <c r="D312" s="87"/>
      <c r="E312" s="88"/>
      <c r="F312" s="89"/>
      <c r="G312" s="90"/>
      <c r="H312" s="90"/>
      <c r="I312" s="91"/>
      <c r="J312" s="92"/>
      <c r="K312" s="93">
        <f t="shared" si="4"/>
        <v>0</v>
      </c>
    </row>
    <row r="313" spans="1:11" x14ac:dyDescent="0.25">
      <c r="A313" s="85"/>
      <c r="B313" s="85"/>
      <c r="C313" s="86"/>
      <c r="D313" s="87"/>
      <c r="E313" s="88"/>
      <c r="F313" s="89"/>
      <c r="G313" s="90"/>
      <c r="H313" s="90"/>
      <c r="I313" s="91"/>
      <c r="J313" s="92"/>
      <c r="K313" s="93">
        <f t="shared" si="4"/>
        <v>0</v>
      </c>
    </row>
    <row r="314" spans="1:11" x14ac:dyDescent="0.25">
      <c r="A314" s="85"/>
      <c r="B314" s="85"/>
      <c r="C314" s="86"/>
      <c r="D314" s="87"/>
      <c r="E314" s="88"/>
      <c r="F314" s="89"/>
      <c r="G314" s="90"/>
      <c r="H314" s="90"/>
      <c r="I314" s="91"/>
      <c r="J314" s="92"/>
      <c r="K314" s="93">
        <f t="shared" si="4"/>
        <v>0</v>
      </c>
    </row>
    <row r="315" spans="1:11" x14ac:dyDescent="0.25">
      <c r="A315" s="85"/>
      <c r="B315" s="85"/>
      <c r="C315" s="86"/>
      <c r="D315" s="87"/>
      <c r="E315" s="88"/>
      <c r="F315" s="89"/>
      <c r="G315" s="90"/>
      <c r="H315" s="90"/>
      <c r="I315" s="91"/>
      <c r="J315" s="92"/>
      <c r="K315" s="93">
        <f t="shared" si="4"/>
        <v>0</v>
      </c>
    </row>
    <row r="316" spans="1:11" x14ac:dyDescent="0.25">
      <c r="A316" s="85"/>
      <c r="B316" s="85"/>
      <c r="C316" s="86"/>
      <c r="D316" s="87"/>
      <c r="E316" s="88"/>
      <c r="F316" s="89"/>
      <c r="G316" s="90"/>
      <c r="H316" s="90"/>
      <c r="I316" s="91"/>
      <c r="J316" s="92"/>
      <c r="K316" s="93">
        <f t="shared" si="4"/>
        <v>0</v>
      </c>
    </row>
    <row r="317" spans="1:11" x14ac:dyDescent="0.25">
      <c r="A317" s="85"/>
      <c r="B317" s="85"/>
      <c r="C317" s="86"/>
      <c r="D317" s="87"/>
      <c r="E317" s="88"/>
      <c r="F317" s="89"/>
      <c r="G317" s="90"/>
      <c r="H317" s="90"/>
      <c r="I317" s="91"/>
      <c r="J317" s="92"/>
      <c r="K317" s="93">
        <f t="shared" si="4"/>
        <v>0</v>
      </c>
    </row>
    <row r="318" spans="1:11" x14ac:dyDescent="0.25">
      <c r="A318" s="85"/>
      <c r="B318" s="85"/>
      <c r="C318" s="86"/>
      <c r="D318" s="87"/>
      <c r="E318" s="88"/>
      <c r="F318" s="89"/>
      <c r="G318" s="90"/>
      <c r="H318" s="90"/>
      <c r="I318" s="91"/>
      <c r="J318" s="92"/>
      <c r="K318" s="93">
        <f t="shared" si="4"/>
        <v>0</v>
      </c>
    </row>
    <row r="319" spans="1:11" x14ac:dyDescent="0.25">
      <c r="A319" s="85"/>
      <c r="B319" s="85"/>
      <c r="C319" s="86"/>
      <c r="D319" s="87"/>
      <c r="E319" s="88"/>
      <c r="F319" s="89"/>
      <c r="G319" s="90"/>
      <c r="H319" s="90"/>
      <c r="I319" s="91"/>
      <c r="J319" s="92"/>
      <c r="K319" s="93">
        <f t="shared" si="4"/>
        <v>0</v>
      </c>
    </row>
    <row r="320" spans="1:11" x14ac:dyDescent="0.25">
      <c r="A320" s="85"/>
      <c r="B320" s="85"/>
      <c r="C320" s="86"/>
      <c r="D320" s="87"/>
      <c r="E320" s="88"/>
      <c r="F320" s="89"/>
      <c r="G320" s="90"/>
      <c r="H320" s="90"/>
      <c r="I320" s="91"/>
      <c r="J320" s="92"/>
      <c r="K320" s="93">
        <f t="shared" si="4"/>
        <v>0</v>
      </c>
    </row>
    <row r="321" spans="1:11" x14ac:dyDescent="0.25">
      <c r="A321" s="85"/>
      <c r="B321" s="85"/>
      <c r="C321" s="86"/>
      <c r="D321" s="87"/>
      <c r="E321" s="88"/>
      <c r="F321" s="89"/>
      <c r="G321" s="90"/>
      <c r="H321" s="90"/>
      <c r="I321" s="91"/>
      <c r="J321" s="92"/>
      <c r="K321" s="93">
        <f t="shared" si="4"/>
        <v>0</v>
      </c>
    </row>
    <row r="322" spans="1:11" x14ac:dyDescent="0.25">
      <c r="A322" s="85"/>
      <c r="B322" s="85"/>
      <c r="C322" s="86"/>
      <c r="D322" s="87"/>
      <c r="E322" s="88"/>
      <c r="F322" s="89"/>
      <c r="G322" s="90"/>
      <c r="H322" s="90"/>
      <c r="I322" s="91"/>
      <c r="J322" s="92"/>
      <c r="K322" s="93">
        <f t="shared" si="4"/>
        <v>0</v>
      </c>
    </row>
    <row r="323" spans="1:11" x14ac:dyDescent="0.25">
      <c r="A323" s="85"/>
      <c r="B323" s="85"/>
      <c r="C323" s="86"/>
      <c r="D323" s="87"/>
      <c r="E323" s="88"/>
      <c r="F323" s="89"/>
      <c r="G323" s="90"/>
      <c r="H323" s="90"/>
      <c r="I323" s="91"/>
      <c r="J323" s="92"/>
      <c r="K323" s="93">
        <f t="shared" si="4"/>
        <v>0</v>
      </c>
    </row>
    <row r="324" spans="1:11" x14ac:dyDescent="0.25">
      <c r="A324" s="85"/>
      <c r="B324" s="85"/>
      <c r="C324" s="86"/>
      <c r="D324" s="87"/>
      <c r="E324" s="88"/>
      <c r="F324" s="89"/>
      <c r="G324" s="90"/>
      <c r="H324" s="90"/>
      <c r="I324" s="91"/>
      <c r="J324" s="92"/>
      <c r="K324" s="93">
        <f t="shared" si="4"/>
        <v>0</v>
      </c>
    </row>
    <row r="325" spans="1:11" x14ac:dyDescent="0.25">
      <c r="A325" s="85"/>
      <c r="B325" s="85"/>
      <c r="C325" s="86"/>
      <c r="D325" s="87"/>
      <c r="E325" s="88"/>
      <c r="F325" s="89"/>
      <c r="G325" s="90"/>
      <c r="H325" s="90"/>
      <c r="I325" s="91"/>
      <c r="J325" s="92"/>
      <c r="K325" s="93">
        <f t="shared" si="4"/>
        <v>0</v>
      </c>
    </row>
    <row r="326" spans="1:11" x14ac:dyDescent="0.25">
      <c r="A326" s="85"/>
      <c r="B326" s="85"/>
      <c r="C326" s="86"/>
      <c r="D326" s="87"/>
      <c r="E326" s="88"/>
      <c r="F326" s="89"/>
      <c r="G326" s="90"/>
      <c r="H326" s="90"/>
      <c r="I326" s="91"/>
      <c r="J326" s="92"/>
      <c r="K326" s="93">
        <f t="shared" si="4"/>
        <v>0</v>
      </c>
    </row>
    <row r="327" spans="1:11" x14ac:dyDescent="0.25">
      <c r="A327" s="85"/>
      <c r="B327" s="85"/>
      <c r="C327" s="86"/>
      <c r="D327" s="87"/>
      <c r="E327" s="88"/>
      <c r="F327" s="89"/>
      <c r="G327" s="90"/>
      <c r="H327" s="90"/>
      <c r="I327" s="91"/>
      <c r="J327" s="92"/>
      <c r="K327" s="93">
        <f t="shared" si="4"/>
        <v>0</v>
      </c>
    </row>
    <row r="328" spans="1:11" x14ac:dyDescent="0.25">
      <c r="A328" s="85"/>
      <c r="B328" s="85"/>
      <c r="C328" s="86"/>
      <c r="D328" s="87"/>
      <c r="E328" s="88"/>
      <c r="F328" s="89"/>
      <c r="G328" s="90"/>
      <c r="H328" s="90"/>
      <c r="I328" s="91"/>
      <c r="J328" s="92"/>
      <c r="K328" s="93">
        <f t="shared" si="4"/>
        <v>0</v>
      </c>
    </row>
    <row r="329" spans="1:11" x14ac:dyDescent="0.25">
      <c r="A329" s="85"/>
      <c r="B329" s="85"/>
      <c r="C329" s="86"/>
      <c r="D329" s="87"/>
      <c r="E329" s="88"/>
      <c r="F329" s="89"/>
      <c r="G329" s="90"/>
      <c r="H329" s="90"/>
      <c r="I329" s="91"/>
      <c r="J329" s="92"/>
      <c r="K329" s="93">
        <f t="shared" si="4"/>
        <v>0</v>
      </c>
    </row>
    <row r="330" spans="1:11" x14ac:dyDescent="0.25">
      <c r="A330" s="85"/>
      <c r="B330" s="85"/>
      <c r="C330" s="86"/>
      <c r="D330" s="87"/>
      <c r="E330" s="88"/>
      <c r="F330" s="89"/>
      <c r="G330" s="90"/>
      <c r="H330" s="90"/>
      <c r="I330" s="91"/>
      <c r="J330" s="92"/>
      <c r="K330" s="93">
        <f t="shared" si="4"/>
        <v>0</v>
      </c>
    </row>
    <row r="331" spans="1:11" x14ac:dyDescent="0.25">
      <c r="A331" s="85"/>
      <c r="B331" s="85"/>
      <c r="C331" s="86"/>
      <c r="D331" s="87"/>
      <c r="E331" s="88"/>
      <c r="F331" s="89"/>
      <c r="G331" s="90"/>
      <c r="H331" s="90"/>
      <c r="I331" s="91"/>
      <c r="J331" s="92"/>
      <c r="K331" s="93">
        <f t="shared" si="4"/>
        <v>0</v>
      </c>
    </row>
    <row r="332" spans="1:11" x14ac:dyDescent="0.25">
      <c r="A332" s="85"/>
      <c r="B332" s="85"/>
      <c r="C332" s="86"/>
      <c r="D332" s="87"/>
      <c r="E332" s="88"/>
      <c r="F332" s="89"/>
      <c r="G332" s="90"/>
      <c r="H332" s="90"/>
      <c r="I332" s="91"/>
      <c r="J332" s="92"/>
      <c r="K332" s="93">
        <f t="shared" si="4"/>
        <v>0</v>
      </c>
    </row>
    <row r="333" spans="1:11" x14ac:dyDescent="0.25">
      <c r="A333" s="85"/>
      <c r="B333" s="85"/>
      <c r="C333" s="86"/>
      <c r="D333" s="87"/>
      <c r="E333" s="88"/>
      <c r="F333" s="89"/>
      <c r="G333" s="90"/>
      <c r="H333" s="90"/>
      <c r="I333" s="91"/>
      <c r="J333" s="92"/>
      <c r="K333" s="93">
        <f t="shared" si="4"/>
        <v>0</v>
      </c>
    </row>
    <row r="334" spans="1:11" x14ac:dyDescent="0.25">
      <c r="A334" s="85"/>
      <c r="B334" s="85"/>
      <c r="C334" s="86"/>
      <c r="D334" s="87"/>
      <c r="E334" s="88"/>
      <c r="F334" s="89"/>
      <c r="G334" s="90"/>
      <c r="H334" s="90"/>
      <c r="I334" s="91"/>
      <c r="J334" s="92"/>
      <c r="K334" s="93">
        <f t="shared" si="4"/>
        <v>0</v>
      </c>
    </row>
    <row r="335" spans="1:11" x14ac:dyDescent="0.25">
      <c r="A335" s="85"/>
      <c r="B335" s="85"/>
      <c r="C335" s="86"/>
      <c r="D335" s="87"/>
      <c r="E335" s="88"/>
      <c r="F335" s="89"/>
      <c r="G335" s="90"/>
      <c r="H335" s="90"/>
      <c r="I335" s="91"/>
      <c r="J335" s="92"/>
      <c r="K335" s="93">
        <f t="shared" si="4"/>
        <v>0</v>
      </c>
    </row>
    <row r="336" spans="1:11" x14ac:dyDescent="0.25">
      <c r="A336" s="85"/>
      <c r="B336" s="85"/>
      <c r="C336" s="86"/>
      <c r="D336" s="87"/>
      <c r="E336" s="88"/>
      <c r="F336" s="89"/>
      <c r="G336" s="90"/>
      <c r="H336" s="90"/>
      <c r="I336" s="91"/>
      <c r="J336" s="92"/>
      <c r="K336" s="93">
        <f t="shared" si="4"/>
        <v>0</v>
      </c>
    </row>
    <row r="337" spans="1:11" x14ac:dyDescent="0.25">
      <c r="A337" s="85"/>
      <c r="B337" s="85"/>
      <c r="C337" s="86"/>
      <c r="D337" s="87"/>
      <c r="E337" s="88"/>
      <c r="F337" s="89"/>
      <c r="G337" s="90"/>
      <c r="H337" s="90"/>
      <c r="I337" s="91"/>
      <c r="J337" s="92"/>
      <c r="K337" s="93">
        <f t="shared" si="4"/>
        <v>0</v>
      </c>
    </row>
    <row r="338" spans="1:11" x14ac:dyDescent="0.25">
      <c r="A338" s="85"/>
      <c r="B338" s="85"/>
      <c r="C338" s="86"/>
      <c r="D338" s="87"/>
      <c r="E338" s="88"/>
      <c r="F338" s="89"/>
      <c r="G338" s="90"/>
      <c r="H338" s="90"/>
      <c r="I338" s="91"/>
      <c r="J338" s="92"/>
      <c r="K338" s="93">
        <f t="shared" ref="K338:K401" si="5">+J338*I338</f>
        <v>0</v>
      </c>
    </row>
    <row r="339" spans="1:11" x14ac:dyDescent="0.25">
      <c r="A339" s="85"/>
      <c r="B339" s="85"/>
      <c r="C339" s="86"/>
      <c r="D339" s="87"/>
      <c r="E339" s="88"/>
      <c r="F339" s="89"/>
      <c r="G339" s="90"/>
      <c r="H339" s="90"/>
      <c r="I339" s="91"/>
      <c r="J339" s="92"/>
      <c r="K339" s="93">
        <f t="shared" si="5"/>
        <v>0</v>
      </c>
    </row>
    <row r="340" spans="1:11" x14ac:dyDescent="0.25">
      <c r="A340" s="85"/>
      <c r="B340" s="85"/>
      <c r="C340" s="86"/>
      <c r="D340" s="87"/>
      <c r="E340" s="88"/>
      <c r="F340" s="89"/>
      <c r="G340" s="90"/>
      <c r="H340" s="90"/>
      <c r="I340" s="91"/>
      <c r="J340" s="92"/>
      <c r="K340" s="93">
        <f t="shared" si="5"/>
        <v>0</v>
      </c>
    </row>
    <row r="341" spans="1:11" x14ac:dyDescent="0.25">
      <c r="A341" s="85"/>
      <c r="B341" s="85"/>
      <c r="C341" s="86"/>
      <c r="D341" s="87"/>
      <c r="E341" s="88"/>
      <c r="F341" s="89"/>
      <c r="G341" s="90"/>
      <c r="H341" s="90"/>
      <c r="I341" s="91"/>
      <c r="J341" s="92"/>
      <c r="K341" s="93">
        <f t="shared" si="5"/>
        <v>0</v>
      </c>
    </row>
    <row r="342" spans="1:11" x14ac:dyDescent="0.25">
      <c r="A342" s="85"/>
      <c r="B342" s="85"/>
      <c r="C342" s="86"/>
      <c r="D342" s="87"/>
      <c r="E342" s="88"/>
      <c r="F342" s="89"/>
      <c r="G342" s="90"/>
      <c r="H342" s="90"/>
      <c r="I342" s="91"/>
      <c r="J342" s="92"/>
      <c r="K342" s="93">
        <f t="shared" si="5"/>
        <v>0</v>
      </c>
    </row>
    <row r="343" spans="1:11" x14ac:dyDescent="0.25">
      <c r="A343" s="85"/>
      <c r="B343" s="85"/>
      <c r="C343" s="86"/>
      <c r="D343" s="87"/>
      <c r="E343" s="88"/>
      <c r="F343" s="89"/>
      <c r="G343" s="90"/>
      <c r="H343" s="90"/>
      <c r="I343" s="91"/>
      <c r="J343" s="92"/>
      <c r="K343" s="93">
        <f t="shared" si="5"/>
        <v>0</v>
      </c>
    </row>
    <row r="344" spans="1:11" x14ac:dyDescent="0.25">
      <c r="A344" s="85"/>
      <c r="B344" s="85"/>
      <c r="C344" s="86"/>
      <c r="D344" s="87"/>
      <c r="E344" s="88"/>
      <c r="F344" s="89"/>
      <c r="G344" s="90"/>
      <c r="H344" s="90"/>
      <c r="I344" s="91"/>
      <c r="J344" s="92"/>
      <c r="K344" s="93">
        <f t="shared" si="5"/>
        <v>0</v>
      </c>
    </row>
    <row r="345" spans="1:11" x14ac:dyDescent="0.25">
      <c r="A345" s="85"/>
      <c r="B345" s="85"/>
      <c r="C345" s="86"/>
      <c r="D345" s="87"/>
      <c r="E345" s="88"/>
      <c r="F345" s="89"/>
      <c r="G345" s="90"/>
      <c r="H345" s="90"/>
      <c r="I345" s="91"/>
      <c r="J345" s="92"/>
      <c r="K345" s="93">
        <f t="shared" si="5"/>
        <v>0</v>
      </c>
    </row>
    <row r="346" spans="1:11" x14ac:dyDescent="0.25">
      <c r="A346" s="85"/>
      <c r="B346" s="85"/>
      <c r="C346" s="86"/>
      <c r="D346" s="87"/>
      <c r="E346" s="88"/>
      <c r="F346" s="89"/>
      <c r="G346" s="90"/>
      <c r="H346" s="90"/>
      <c r="I346" s="91"/>
      <c r="J346" s="92"/>
      <c r="K346" s="93">
        <f t="shared" si="5"/>
        <v>0</v>
      </c>
    </row>
    <row r="347" spans="1:11" x14ac:dyDescent="0.25">
      <c r="A347" s="85"/>
      <c r="B347" s="85"/>
      <c r="C347" s="86"/>
      <c r="D347" s="87"/>
      <c r="E347" s="88"/>
      <c r="F347" s="89"/>
      <c r="G347" s="90"/>
      <c r="H347" s="90"/>
      <c r="I347" s="91"/>
      <c r="J347" s="92"/>
      <c r="K347" s="93">
        <f t="shared" si="5"/>
        <v>0</v>
      </c>
    </row>
    <row r="348" spans="1:11" x14ac:dyDescent="0.25">
      <c r="A348" s="85"/>
      <c r="B348" s="85"/>
      <c r="C348" s="86"/>
      <c r="D348" s="87"/>
      <c r="E348" s="88"/>
      <c r="F348" s="89"/>
      <c r="G348" s="90"/>
      <c r="H348" s="90"/>
      <c r="I348" s="91"/>
      <c r="J348" s="92"/>
      <c r="K348" s="93">
        <f t="shared" si="5"/>
        <v>0</v>
      </c>
    </row>
    <row r="349" spans="1:11" x14ac:dyDescent="0.25">
      <c r="A349" s="85"/>
      <c r="B349" s="85"/>
      <c r="C349" s="86"/>
      <c r="D349" s="87"/>
      <c r="E349" s="88"/>
      <c r="F349" s="89"/>
      <c r="G349" s="90"/>
      <c r="H349" s="90"/>
      <c r="I349" s="91"/>
      <c r="J349" s="92"/>
      <c r="K349" s="93">
        <f t="shared" si="5"/>
        <v>0</v>
      </c>
    </row>
    <row r="350" spans="1:11" x14ac:dyDescent="0.25">
      <c r="A350" s="85"/>
      <c r="B350" s="85"/>
      <c r="C350" s="86"/>
      <c r="D350" s="87"/>
      <c r="E350" s="88"/>
      <c r="F350" s="89"/>
      <c r="G350" s="90"/>
      <c r="H350" s="90"/>
      <c r="I350" s="91"/>
      <c r="J350" s="92"/>
      <c r="K350" s="93">
        <f t="shared" si="5"/>
        <v>0</v>
      </c>
    </row>
    <row r="351" spans="1:11" x14ac:dyDescent="0.25">
      <c r="A351" s="85"/>
      <c r="B351" s="85"/>
      <c r="C351" s="86"/>
      <c r="D351" s="87"/>
      <c r="E351" s="88"/>
      <c r="F351" s="89"/>
      <c r="G351" s="90"/>
      <c r="H351" s="90"/>
      <c r="I351" s="91"/>
      <c r="J351" s="92"/>
      <c r="K351" s="93">
        <f t="shared" si="5"/>
        <v>0</v>
      </c>
    </row>
    <row r="352" spans="1:11" x14ac:dyDescent="0.25">
      <c r="A352" s="85"/>
      <c r="B352" s="85"/>
      <c r="C352" s="86"/>
      <c r="D352" s="87"/>
      <c r="E352" s="88"/>
      <c r="F352" s="89"/>
      <c r="G352" s="90"/>
      <c r="H352" s="90"/>
      <c r="I352" s="91"/>
      <c r="J352" s="92"/>
      <c r="K352" s="93">
        <f t="shared" si="5"/>
        <v>0</v>
      </c>
    </row>
    <row r="353" spans="1:11" x14ac:dyDescent="0.25">
      <c r="A353" s="85"/>
      <c r="B353" s="85"/>
      <c r="C353" s="86"/>
      <c r="D353" s="87"/>
      <c r="E353" s="88"/>
      <c r="F353" s="89"/>
      <c r="G353" s="90"/>
      <c r="H353" s="90"/>
      <c r="I353" s="91"/>
      <c r="J353" s="92"/>
      <c r="K353" s="93">
        <f t="shared" si="5"/>
        <v>0</v>
      </c>
    </row>
    <row r="354" spans="1:11" x14ac:dyDescent="0.25">
      <c r="A354" s="85"/>
      <c r="B354" s="85"/>
      <c r="C354" s="86"/>
      <c r="D354" s="87"/>
      <c r="E354" s="88"/>
      <c r="F354" s="89"/>
      <c r="G354" s="90"/>
      <c r="H354" s="90"/>
      <c r="I354" s="91"/>
      <c r="J354" s="92"/>
      <c r="K354" s="93">
        <f t="shared" si="5"/>
        <v>0</v>
      </c>
    </row>
    <row r="355" spans="1:11" x14ac:dyDescent="0.25">
      <c r="A355" s="85"/>
      <c r="B355" s="85"/>
      <c r="C355" s="86"/>
      <c r="D355" s="87"/>
      <c r="E355" s="88"/>
      <c r="F355" s="89"/>
      <c r="G355" s="90"/>
      <c r="H355" s="90"/>
      <c r="I355" s="91"/>
      <c r="J355" s="92"/>
      <c r="K355" s="93">
        <f t="shared" si="5"/>
        <v>0</v>
      </c>
    </row>
    <row r="356" spans="1:11" x14ac:dyDescent="0.25">
      <c r="A356" s="85"/>
      <c r="B356" s="85"/>
      <c r="C356" s="86"/>
      <c r="D356" s="87"/>
      <c r="E356" s="88"/>
      <c r="F356" s="89"/>
      <c r="G356" s="90"/>
      <c r="H356" s="90"/>
      <c r="I356" s="91"/>
      <c r="J356" s="92"/>
      <c r="K356" s="93">
        <f t="shared" si="5"/>
        <v>0</v>
      </c>
    </row>
    <row r="357" spans="1:11" x14ac:dyDescent="0.25">
      <c r="A357" s="85"/>
      <c r="B357" s="85"/>
      <c r="C357" s="86"/>
      <c r="D357" s="87"/>
      <c r="E357" s="88"/>
      <c r="F357" s="89"/>
      <c r="G357" s="90"/>
      <c r="H357" s="90"/>
      <c r="I357" s="91"/>
      <c r="J357" s="92"/>
      <c r="K357" s="93">
        <f t="shared" si="5"/>
        <v>0</v>
      </c>
    </row>
    <row r="358" spans="1:11" x14ac:dyDescent="0.25">
      <c r="A358" s="85"/>
      <c r="B358" s="85"/>
      <c r="C358" s="86"/>
      <c r="D358" s="87"/>
      <c r="E358" s="88"/>
      <c r="F358" s="89"/>
      <c r="G358" s="90"/>
      <c r="H358" s="90"/>
      <c r="I358" s="91"/>
      <c r="J358" s="92"/>
      <c r="K358" s="93">
        <f t="shared" si="5"/>
        <v>0</v>
      </c>
    </row>
    <row r="359" spans="1:11" x14ac:dyDescent="0.25">
      <c r="A359" s="85"/>
      <c r="B359" s="85"/>
      <c r="C359" s="86"/>
      <c r="D359" s="87"/>
      <c r="E359" s="88"/>
      <c r="F359" s="89"/>
      <c r="G359" s="90"/>
      <c r="H359" s="90"/>
      <c r="I359" s="91"/>
      <c r="J359" s="92"/>
      <c r="K359" s="93">
        <f t="shared" si="5"/>
        <v>0</v>
      </c>
    </row>
    <row r="360" spans="1:11" x14ac:dyDescent="0.25">
      <c r="A360" s="85"/>
      <c r="B360" s="85"/>
      <c r="C360" s="86"/>
      <c r="D360" s="87"/>
      <c r="E360" s="88"/>
      <c r="F360" s="89"/>
      <c r="G360" s="90"/>
      <c r="H360" s="90"/>
      <c r="I360" s="91"/>
      <c r="J360" s="92"/>
      <c r="K360" s="93">
        <f t="shared" si="5"/>
        <v>0</v>
      </c>
    </row>
    <row r="361" spans="1:11" x14ac:dyDescent="0.25">
      <c r="A361" s="85"/>
      <c r="B361" s="85"/>
      <c r="C361" s="86"/>
      <c r="D361" s="87"/>
      <c r="E361" s="88"/>
      <c r="F361" s="89"/>
      <c r="G361" s="90"/>
      <c r="H361" s="90"/>
      <c r="I361" s="91"/>
      <c r="J361" s="92"/>
      <c r="K361" s="93">
        <f t="shared" si="5"/>
        <v>0</v>
      </c>
    </row>
    <row r="362" spans="1:11" x14ac:dyDescent="0.25">
      <c r="A362" s="85"/>
      <c r="B362" s="85"/>
      <c r="C362" s="86"/>
      <c r="D362" s="87"/>
      <c r="E362" s="88"/>
      <c r="F362" s="89"/>
      <c r="G362" s="90"/>
      <c r="H362" s="90"/>
      <c r="I362" s="91"/>
      <c r="J362" s="92"/>
      <c r="K362" s="93">
        <f t="shared" si="5"/>
        <v>0</v>
      </c>
    </row>
    <row r="363" spans="1:11" x14ac:dyDescent="0.25">
      <c r="A363" s="85"/>
      <c r="B363" s="85"/>
      <c r="C363" s="86"/>
      <c r="D363" s="87"/>
      <c r="E363" s="88"/>
      <c r="F363" s="89"/>
      <c r="G363" s="90"/>
      <c r="H363" s="90"/>
      <c r="I363" s="91"/>
      <c r="J363" s="92"/>
      <c r="K363" s="93">
        <f t="shared" si="5"/>
        <v>0</v>
      </c>
    </row>
    <row r="364" spans="1:11" x14ac:dyDescent="0.25">
      <c r="A364" s="85"/>
      <c r="B364" s="85"/>
      <c r="C364" s="86"/>
      <c r="D364" s="87"/>
      <c r="E364" s="88"/>
      <c r="F364" s="89"/>
      <c r="G364" s="90"/>
      <c r="H364" s="90"/>
      <c r="I364" s="91"/>
      <c r="J364" s="92"/>
      <c r="K364" s="93">
        <f t="shared" si="5"/>
        <v>0</v>
      </c>
    </row>
    <row r="365" spans="1:11" x14ac:dyDescent="0.25">
      <c r="A365" s="85"/>
      <c r="B365" s="85"/>
      <c r="C365" s="86"/>
      <c r="D365" s="87"/>
      <c r="E365" s="88"/>
      <c r="F365" s="89"/>
      <c r="G365" s="90"/>
      <c r="H365" s="90"/>
      <c r="I365" s="91"/>
      <c r="J365" s="92"/>
      <c r="K365" s="93">
        <f t="shared" si="5"/>
        <v>0</v>
      </c>
    </row>
    <row r="366" spans="1:11" x14ac:dyDescent="0.25">
      <c r="A366" s="85"/>
      <c r="B366" s="85"/>
      <c r="C366" s="86"/>
      <c r="D366" s="87"/>
      <c r="E366" s="88"/>
      <c r="F366" s="89"/>
      <c r="G366" s="90"/>
      <c r="H366" s="90"/>
      <c r="I366" s="91"/>
      <c r="J366" s="92"/>
      <c r="K366" s="93">
        <f t="shared" si="5"/>
        <v>0</v>
      </c>
    </row>
    <row r="367" spans="1:11" x14ac:dyDescent="0.25">
      <c r="A367" s="85"/>
      <c r="B367" s="85"/>
      <c r="C367" s="86"/>
      <c r="D367" s="87"/>
      <c r="E367" s="88"/>
      <c r="F367" s="89"/>
      <c r="G367" s="90"/>
      <c r="H367" s="90"/>
      <c r="I367" s="91"/>
      <c r="J367" s="92"/>
      <c r="K367" s="93">
        <f t="shared" si="5"/>
        <v>0</v>
      </c>
    </row>
    <row r="368" spans="1:11" x14ac:dyDescent="0.25">
      <c r="A368" s="85"/>
      <c r="B368" s="85"/>
      <c r="C368" s="86"/>
      <c r="D368" s="87"/>
      <c r="E368" s="88"/>
      <c r="F368" s="89"/>
      <c r="G368" s="90"/>
      <c r="H368" s="90"/>
      <c r="I368" s="91"/>
      <c r="J368" s="92"/>
      <c r="K368" s="93">
        <f t="shared" si="5"/>
        <v>0</v>
      </c>
    </row>
    <row r="369" spans="1:11" x14ac:dyDescent="0.25">
      <c r="A369" s="85"/>
      <c r="B369" s="85"/>
      <c r="C369" s="86"/>
      <c r="D369" s="87"/>
      <c r="E369" s="88"/>
      <c r="F369" s="89"/>
      <c r="G369" s="90"/>
      <c r="H369" s="90"/>
      <c r="I369" s="91"/>
      <c r="J369" s="92"/>
      <c r="K369" s="93">
        <f t="shared" si="5"/>
        <v>0</v>
      </c>
    </row>
    <row r="370" spans="1:11" x14ac:dyDescent="0.25">
      <c r="A370" s="85"/>
      <c r="B370" s="85"/>
      <c r="C370" s="86"/>
      <c r="D370" s="87"/>
      <c r="E370" s="88"/>
      <c r="F370" s="89"/>
      <c r="G370" s="90"/>
      <c r="H370" s="90"/>
      <c r="I370" s="91"/>
      <c r="J370" s="92"/>
      <c r="K370" s="93">
        <f t="shared" si="5"/>
        <v>0</v>
      </c>
    </row>
    <row r="371" spans="1:11" x14ac:dyDescent="0.25">
      <c r="A371" s="85"/>
      <c r="B371" s="85"/>
      <c r="C371" s="86"/>
      <c r="D371" s="87"/>
      <c r="E371" s="88"/>
      <c r="F371" s="89"/>
      <c r="G371" s="90"/>
      <c r="H371" s="90"/>
      <c r="I371" s="91"/>
      <c r="J371" s="92"/>
      <c r="K371" s="93">
        <f t="shared" si="5"/>
        <v>0</v>
      </c>
    </row>
    <row r="372" spans="1:11" x14ac:dyDescent="0.25">
      <c r="A372" s="85"/>
      <c r="B372" s="85"/>
      <c r="C372" s="86"/>
      <c r="D372" s="87"/>
      <c r="E372" s="88"/>
      <c r="F372" s="89"/>
      <c r="G372" s="90"/>
      <c r="H372" s="90"/>
      <c r="I372" s="91"/>
      <c r="J372" s="92"/>
      <c r="K372" s="93">
        <f t="shared" si="5"/>
        <v>0</v>
      </c>
    </row>
    <row r="373" spans="1:11" x14ac:dyDescent="0.25">
      <c r="A373" s="85"/>
      <c r="B373" s="85"/>
      <c r="C373" s="86"/>
      <c r="D373" s="87"/>
      <c r="E373" s="88"/>
      <c r="F373" s="89"/>
      <c r="G373" s="90"/>
      <c r="H373" s="90"/>
      <c r="I373" s="91"/>
      <c r="J373" s="92"/>
      <c r="K373" s="93">
        <f t="shared" si="5"/>
        <v>0</v>
      </c>
    </row>
    <row r="374" spans="1:11" x14ac:dyDescent="0.25">
      <c r="A374" s="85"/>
      <c r="B374" s="85"/>
      <c r="C374" s="86"/>
      <c r="D374" s="87"/>
      <c r="E374" s="88"/>
      <c r="F374" s="89"/>
      <c r="G374" s="90"/>
      <c r="H374" s="90"/>
      <c r="I374" s="91"/>
      <c r="J374" s="92"/>
      <c r="K374" s="93">
        <f t="shared" si="5"/>
        <v>0</v>
      </c>
    </row>
    <row r="375" spans="1:11" x14ac:dyDescent="0.25">
      <c r="A375" s="85"/>
      <c r="B375" s="85"/>
      <c r="C375" s="86"/>
      <c r="D375" s="87"/>
      <c r="E375" s="88"/>
      <c r="F375" s="89"/>
      <c r="G375" s="90"/>
      <c r="H375" s="90"/>
      <c r="I375" s="91"/>
      <c r="J375" s="92"/>
      <c r="K375" s="93">
        <f t="shared" si="5"/>
        <v>0</v>
      </c>
    </row>
    <row r="376" spans="1:11" x14ac:dyDescent="0.25">
      <c r="A376" s="85"/>
      <c r="B376" s="85"/>
      <c r="C376" s="86"/>
      <c r="D376" s="87"/>
      <c r="E376" s="88"/>
      <c r="F376" s="89"/>
      <c r="G376" s="90"/>
      <c r="H376" s="90"/>
      <c r="I376" s="91"/>
      <c r="J376" s="92"/>
      <c r="K376" s="93">
        <f t="shared" si="5"/>
        <v>0</v>
      </c>
    </row>
    <row r="377" spans="1:11" x14ac:dyDescent="0.25">
      <c r="A377" s="85"/>
      <c r="B377" s="85"/>
      <c r="C377" s="86"/>
      <c r="D377" s="87"/>
      <c r="E377" s="88"/>
      <c r="F377" s="89"/>
      <c r="G377" s="90"/>
      <c r="H377" s="90"/>
      <c r="I377" s="91"/>
      <c r="J377" s="92"/>
      <c r="K377" s="93">
        <f t="shared" si="5"/>
        <v>0</v>
      </c>
    </row>
    <row r="378" spans="1:11" x14ac:dyDescent="0.25">
      <c r="A378" s="85"/>
      <c r="B378" s="85"/>
      <c r="C378" s="86"/>
      <c r="D378" s="87"/>
      <c r="E378" s="88"/>
      <c r="F378" s="89"/>
      <c r="G378" s="90"/>
      <c r="H378" s="90"/>
      <c r="I378" s="91"/>
      <c r="J378" s="92"/>
      <c r="K378" s="93">
        <f t="shared" si="5"/>
        <v>0</v>
      </c>
    </row>
    <row r="379" spans="1:11" x14ac:dyDescent="0.25">
      <c r="A379" s="85"/>
      <c r="B379" s="85"/>
      <c r="C379" s="86"/>
      <c r="D379" s="87"/>
      <c r="E379" s="88"/>
      <c r="F379" s="89"/>
      <c r="G379" s="90"/>
      <c r="H379" s="90"/>
      <c r="I379" s="91"/>
      <c r="J379" s="92"/>
      <c r="K379" s="93">
        <f t="shared" si="5"/>
        <v>0</v>
      </c>
    </row>
    <row r="380" spans="1:11" x14ac:dyDescent="0.25">
      <c r="A380" s="85"/>
      <c r="B380" s="85"/>
      <c r="C380" s="86"/>
      <c r="D380" s="87"/>
      <c r="E380" s="88"/>
      <c r="F380" s="89"/>
      <c r="G380" s="90"/>
      <c r="H380" s="90"/>
      <c r="I380" s="91"/>
      <c r="J380" s="92"/>
      <c r="K380" s="93">
        <f t="shared" si="5"/>
        <v>0</v>
      </c>
    </row>
    <row r="381" spans="1:11" x14ac:dyDescent="0.25">
      <c r="A381" s="85"/>
      <c r="B381" s="85"/>
      <c r="C381" s="86"/>
      <c r="D381" s="87"/>
      <c r="E381" s="88"/>
      <c r="F381" s="89"/>
      <c r="G381" s="90"/>
      <c r="H381" s="90"/>
      <c r="I381" s="91"/>
      <c r="J381" s="92"/>
      <c r="K381" s="93">
        <f t="shared" si="5"/>
        <v>0</v>
      </c>
    </row>
    <row r="382" spans="1:11" x14ac:dyDescent="0.25">
      <c r="A382" s="85"/>
      <c r="B382" s="85"/>
      <c r="C382" s="86"/>
      <c r="D382" s="87"/>
      <c r="E382" s="88"/>
      <c r="F382" s="89"/>
      <c r="G382" s="90"/>
      <c r="H382" s="90"/>
      <c r="I382" s="91"/>
      <c r="J382" s="92"/>
      <c r="K382" s="93">
        <f t="shared" si="5"/>
        <v>0</v>
      </c>
    </row>
    <row r="383" spans="1:11" x14ac:dyDescent="0.25">
      <c r="A383" s="85"/>
      <c r="B383" s="85"/>
      <c r="C383" s="86"/>
      <c r="D383" s="87"/>
      <c r="E383" s="88"/>
      <c r="F383" s="89"/>
      <c r="G383" s="90"/>
      <c r="H383" s="90"/>
      <c r="I383" s="91"/>
      <c r="J383" s="92"/>
      <c r="K383" s="93">
        <f t="shared" si="5"/>
        <v>0</v>
      </c>
    </row>
    <row r="384" spans="1:11" x14ac:dyDescent="0.25">
      <c r="A384" s="85"/>
      <c r="B384" s="85"/>
      <c r="C384" s="86"/>
      <c r="D384" s="87"/>
      <c r="E384" s="88"/>
      <c r="F384" s="89"/>
      <c r="G384" s="90"/>
      <c r="H384" s="90"/>
      <c r="I384" s="91"/>
      <c r="J384" s="92"/>
      <c r="K384" s="93">
        <f t="shared" si="5"/>
        <v>0</v>
      </c>
    </row>
    <row r="385" spans="1:11" x14ac:dyDescent="0.25">
      <c r="A385" s="85"/>
      <c r="B385" s="85"/>
      <c r="C385" s="86"/>
      <c r="D385" s="87"/>
      <c r="E385" s="88"/>
      <c r="F385" s="89"/>
      <c r="G385" s="90"/>
      <c r="H385" s="90"/>
      <c r="I385" s="91"/>
      <c r="J385" s="92"/>
      <c r="K385" s="93">
        <f t="shared" si="5"/>
        <v>0</v>
      </c>
    </row>
    <row r="386" spans="1:11" x14ac:dyDescent="0.25">
      <c r="A386" s="85"/>
      <c r="B386" s="85"/>
      <c r="C386" s="86"/>
      <c r="D386" s="87"/>
      <c r="E386" s="88"/>
      <c r="F386" s="89"/>
      <c r="G386" s="90"/>
      <c r="H386" s="90"/>
      <c r="I386" s="91"/>
      <c r="J386" s="92"/>
      <c r="K386" s="93">
        <f t="shared" si="5"/>
        <v>0</v>
      </c>
    </row>
    <row r="387" spans="1:11" x14ac:dyDescent="0.25">
      <c r="A387" s="85"/>
      <c r="B387" s="85"/>
      <c r="C387" s="86"/>
      <c r="D387" s="87"/>
      <c r="E387" s="88"/>
      <c r="F387" s="89"/>
      <c r="G387" s="90"/>
      <c r="H387" s="90"/>
      <c r="I387" s="91"/>
      <c r="J387" s="92"/>
      <c r="K387" s="93">
        <f t="shared" si="5"/>
        <v>0</v>
      </c>
    </row>
    <row r="388" spans="1:11" x14ac:dyDescent="0.25">
      <c r="A388" s="85"/>
      <c r="B388" s="85"/>
      <c r="C388" s="86"/>
      <c r="D388" s="87"/>
      <c r="E388" s="88"/>
      <c r="F388" s="89"/>
      <c r="G388" s="90"/>
      <c r="H388" s="90"/>
      <c r="I388" s="91"/>
      <c r="J388" s="92"/>
      <c r="K388" s="93">
        <f t="shared" si="5"/>
        <v>0</v>
      </c>
    </row>
    <row r="389" spans="1:11" x14ac:dyDescent="0.25">
      <c r="A389" s="85"/>
      <c r="B389" s="85"/>
      <c r="C389" s="86"/>
      <c r="D389" s="87"/>
      <c r="E389" s="88"/>
      <c r="F389" s="89"/>
      <c r="G389" s="90"/>
      <c r="H389" s="90"/>
      <c r="I389" s="91"/>
      <c r="J389" s="92"/>
      <c r="K389" s="93">
        <f t="shared" si="5"/>
        <v>0</v>
      </c>
    </row>
    <row r="390" spans="1:11" x14ac:dyDescent="0.25">
      <c r="A390" s="85"/>
      <c r="B390" s="85"/>
      <c r="C390" s="86"/>
      <c r="D390" s="87"/>
      <c r="E390" s="88"/>
      <c r="F390" s="89"/>
      <c r="G390" s="90"/>
      <c r="H390" s="90"/>
      <c r="I390" s="91"/>
      <c r="J390" s="92"/>
      <c r="K390" s="93">
        <f t="shared" si="5"/>
        <v>0</v>
      </c>
    </row>
    <row r="391" spans="1:11" x14ac:dyDescent="0.25">
      <c r="A391" s="85"/>
      <c r="B391" s="85"/>
      <c r="C391" s="86"/>
      <c r="D391" s="87"/>
      <c r="E391" s="88"/>
      <c r="F391" s="89"/>
      <c r="G391" s="90"/>
      <c r="H391" s="90"/>
      <c r="I391" s="91"/>
      <c r="J391" s="92"/>
      <c r="K391" s="93">
        <f t="shared" si="5"/>
        <v>0</v>
      </c>
    </row>
    <row r="392" spans="1:11" x14ac:dyDescent="0.25">
      <c r="A392" s="85"/>
      <c r="B392" s="85"/>
      <c r="C392" s="86"/>
      <c r="D392" s="87"/>
      <c r="E392" s="88"/>
      <c r="F392" s="89"/>
      <c r="G392" s="90"/>
      <c r="H392" s="90"/>
      <c r="I392" s="91"/>
      <c r="J392" s="92"/>
      <c r="K392" s="93">
        <f t="shared" si="5"/>
        <v>0</v>
      </c>
    </row>
    <row r="393" spans="1:11" x14ac:dyDescent="0.25">
      <c r="A393" s="85"/>
      <c r="B393" s="85"/>
      <c r="C393" s="86"/>
      <c r="D393" s="87"/>
      <c r="E393" s="88"/>
      <c r="F393" s="89"/>
      <c r="G393" s="90"/>
      <c r="H393" s="90"/>
      <c r="I393" s="91"/>
      <c r="J393" s="92"/>
      <c r="K393" s="93">
        <f t="shared" si="5"/>
        <v>0</v>
      </c>
    </row>
    <row r="394" spans="1:11" x14ac:dyDescent="0.25">
      <c r="A394" s="85"/>
      <c r="B394" s="85"/>
      <c r="C394" s="86"/>
      <c r="D394" s="87"/>
      <c r="E394" s="88"/>
      <c r="F394" s="89"/>
      <c r="G394" s="90"/>
      <c r="H394" s="90"/>
      <c r="I394" s="91"/>
      <c r="J394" s="92"/>
      <c r="K394" s="93">
        <f t="shared" si="5"/>
        <v>0</v>
      </c>
    </row>
    <row r="395" spans="1:11" x14ac:dyDescent="0.25">
      <c r="A395" s="85"/>
      <c r="B395" s="85"/>
      <c r="C395" s="86"/>
      <c r="D395" s="87"/>
      <c r="E395" s="88"/>
      <c r="F395" s="89"/>
      <c r="G395" s="90"/>
      <c r="H395" s="90"/>
      <c r="I395" s="91"/>
      <c r="J395" s="92"/>
      <c r="K395" s="93">
        <f t="shared" si="5"/>
        <v>0</v>
      </c>
    </row>
    <row r="396" spans="1:11" x14ac:dyDescent="0.25">
      <c r="A396" s="85"/>
      <c r="B396" s="85"/>
      <c r="C396" s="86"/>
      <c r="D396" s="87"/>
      <c r="E396" s="88"/>
      <c r="F396" s="89"/>
      <c r="G396" s="90"/>
      <c r="H396" s="90"/>
      <c r="I396" s="91"/>
      <c r="J396" s="92"/>
      <c r="K396" s="93">
        <f t="shared" si="5"/>
        <v>0</v>
      </c>
    </row>
    <row r="397" spans="1:11" x14ac:dyDescent="0.25">
      <c r="A397" s="85"/>
      <c r="B397" s="85"/>
      <c r="C397" s="86"/>
      <c r="D397" s="87"/>
      <c r="E397" s="88"/>
      <c r="F397" s="89"/>
      <c r="G397" s="90"/>
      <c r="H397" s="90"/>
      <c r="I397" s="91"/>
      <c r="J397" s="92"/>
      <c r="K397" s="93">
        <f t="shared" si="5"/>
        <v>0</v>
      </c>
    </row>
    <row r="398" spans="1:11" x14ac:dyDescent="0.25">
      <c r="A398" s="85"/>
      <c r="B398" s="85"/>
      <c r="C398" s="86"/>
      <c r="D398" s="87"/>
      <c r="E398" s="88"/>
      <c r="F398" s="89"/>
      <c r="G398" s="90"/>
      <c r="H398" s="90"/>
      <c r="I398" s="91"/>
      <c r="J398" s="92"/>
      <c r="K398" s="93">
        <f t="shared" si="5"/>
        <v>0</v>
      </c>
    </row>
    <row r="399" spans="1:11" x14ac:dyDescent="0.25">
      <c r="A399" s="85"/>
      <c r="B399" s="85"/>
      <c r="C399" s="86"/>
      <c r="D399" s="87"/>
      <c r="E399" s="88"/>
      <c r="F399" s="89"/>
      <c r="G399" s="90"/>
      <c r="H399" s="90"/>
      <c r="I399" s="91"/>
      <c r="J399" s="92"/>
      <c r="K399" s="93">
        <f t="shared" si="5"/>
        <v>0</v>
      </c>
    </row>
    <row r="400" spans="1:11" x14ac:dyDescent="0.25">
      <c r="A400" s="85"/>
      <c r="B400" s="85"/>
      <c r="C400" s="86"/>
      <c r="D400" s="87"/>
      <c r="E400" s="88"/>
      <c r="F400" s="89"/>
      <c r="G400" s="90"/>
      <c r="H400" s="90"/>
      <c r="I400" s="91"/>
      <c r="J400" s="92"/>
      <c r="K400" s="93">
        <f t="shared" si="5"/>
        <v>0</v>
      </c>
    </row>
    <row r="401" spans="1:11" x14ac:dyDescent="0.25">
      <c r="A401" s="85"/>
      <c r="B401" s="85"/>
      <c r="C401" s="86"/>
      <c r="D401" s="87"/>
      <c r="E401" s="88"/>
      <c r="F401" s="89"/>
      <c r="G401" s="90"/>
      <c r="H401" s="90"/>
      <c r="I401" s="91"/>
      <c r="J401" s="92"/>
      <c r="K401" s="93">
        <f t="shared" si="5"/>
        <v>0</v>
      </c>
    </row>
    <row r="402" spans="1:11" x14ac:dyDescent="0.25">
      <c r="A402" s="85"/>
      <c r="B402" s="85"/>
      <c r="C402" s="86"/>
      <c r="D402" s="87"/>
      <c r="E402" s="88"/>
      <c r="F402" s="89"/>
      <c r="G402" s="90"/>
      <c r="H402" s="90"/>
      <c r="I402" s="91"/>
      <c r="J402" s="92"/>
      <c r="K402" s="93">
        <f t="shared" ref="K402:K465" si="6">+J402*I402</f>
        <v>0</v>
      </c>
    </row>
    <row r="403" spans="1:11" x14ac:dyDescent="0.25">
      <c r="A403" s="85"/>
      <c r="B403" s="85"/>
      <c r="C403" s="86"/>
      <c r="D403" s="87"/>
      <c r="E403" s="88"/>
      <c r="F403" s="89"/>
      <c r="G403" s="90"/>
      <c r="H403" s="90"/>
      <c r="I403" s="91"/>
      <c r="J403" s="92"/>
      <c r="K403" s="93">
        <f t="shared" si="6"/>
        <v>0</v>
      </c>
    </row>
    <row r="404" spans="1:11" x14ac:dyDescent="0.25">
      <c r="A404" s="85"/>
      <c r="B404" s="85"/>
      <c r="C404" s="86"/>
      <c r="D404" s="87"/>
      <c r="E404" s="88"/>
      <c r="F404" s="89"/>
      <c r="G404" s="90"/>
      <c r="H404" s="90"/>
      <c r="I404" s="91"/>
      <c r="J404" s="92"/>
      <c r="K404" s="93">
        <f t="shared" si="6"/>
        <v>0</v>
      </c>
    </row>
    <row r="405" spans="1:11" x14ac:dyDescent="0.25">
      <c r="A405" s="85"/>
      <c r="B405" s="85"/>
      <c r="C405" s="86"/>
      <c r="D405" s="87"/>
      <c r="E405" s="88"/>
      <c r="F405" s="89"/>
      <c r="G405" s="90"/>
      <c r="H405" s="90"/>
      <c r="I405" s="91"/>
      <c r="J405" s="92"/>
      <c r="K405" s="93">
        <f t="shared" si="6"/>
        <v>0</v>
      </c>
    </row>
    <row r="406" spans="1:11" x14ac:dyDescent="0.25">
      <c r="A406" s="85"/>
      <c r="B406" s="85"/>
      <c r="C406" s="86"/>
      <c r="D406" s="87"/>
      <c r="E406" s="88"/>
      <c r="F406" s="89"/>
      <c r="G406" s="90"/>
      <c r="H406" s="90"/>
      <c r="I406" s="91"/>
      <c r="J406" s="92"/>
      <c r="K406" s="93">
        <f t="shared" si="6"/>
        <v>0</v>
      </c>
    </row>
    <row r="407" spans="1:11" x14ac:dyDescent="0.25">
      <c r="A407" s="85"/>
      <c r="B407" s="85"/>
      <c r="C407" s="86"/>
      <c r="D407" s="87"/>
      <c r="E407" s="88"/>
      <c r="F407" s="89"/>
      <c r="G407" s="90"/>
      <c r="H407" s="90"/>
      <c r="I407" s="91"/>
      <c r="J407" s="92"/>
      <c r="K407" s="93">
        <f t="shared" si="6"/>
        <v>0</v>
      </c>
    </row>
    <row r="408" spans="1:11" x14ac:dyDescent="0.25">
      <c r="A408" s="85"/>
      <c r="B408" s="85"/>
      <c r="C408" s="86"/>
      <c r="D408" s="87"/>
      <c r="E408" s="88"/>
      <c r="F408" s="89"/>
      <c r="G408" s="90"/>
      <c r="H408" s="90"/>
      <c r="I408" s="91"/>
      <c r="J408" s="92"/>
      <c r="K408" s="93">
        <f t="shared" si="6"/>
        <v>0</v>
      </c>
    </row>
    <row r="409" spans="1:11" x14ac:dyDescent="0.25">
      <c r="A409" s="85"/>
      <c r="B409" s="85"/>
      <c r="C409" s="86"/>
      <c r="D409" s="87"/>
      <c r="E409" s="88"/>
      <c r="F409" s="89"/>
      <c r="G409" s="90"/>
      <c r="H409" s="90"/>
      <c r="I409" s="91"/>
      <c r="J409" s="92"/>
      <c r="K409" s="93">
        <f t="shared" si="6"/>
        <v>0</v>
      </c>
    </row>
    <row r="410" spans="1:11" x14ac:dyDescent="0.25">
      <c r="A410" s="85"/>
      <c r="B410" s="85"/>
      <c r="C410" s="86"/>
      <c r="D410" s="87"/>
      <c r="E410" s="88"/>
      <c r="F410" s="89"/>
      <c r="G410" s="90"/>
      <c r="H410" s="90"/>
      <c r="I410" s="91"/>
      <c r="J410" s="92"/>
      <c r="K410" s="93">
        <f t="shared" si="6"/>
        <v>0</v>
      </c>
    </row>
    <row r="411" spans="1:11" x14ac:dyDescent="0.25">
      <c r="A411" s="85"/>
      <c r="B411" s="85"/>
      <c r="C411" s="86"/>
      <c r="D411" s="87"/>
      <c r="E411" s="88"/>
      <c r="F411" s="89"/>
      <c r="G411" s="90"/>
      <c r="H411" s="90"/>
      <c r="I411" s="91"/>
      <c r="J411" s="92"/>
      <c r="K411" s="93">
        <f t="shared" si="6"/>
        <v>0</v>
      </c>
    </row>
    <row r="412" spans="1:11" x14ac:dyDescent="0.25">
      <c r="A412" s="85"/>
      <c r="B412" s="85"/>
      <c r="C412" s="86"/>
      <c r="D412" s="87"/>
      <c r="E412" s="88"/>
      <c r="F412" s="89"/>
      <c r="G412" s="90"/>
      <c r="H412" s="90"/>
      <c r="I412" s="91"/>
      <c r="J412" s="92"/>
      <c r="K412" s="93">
        <f t="shared" si="6"/>
        <v>0</v>
      </c>
    </row>
    <row r="413" spans="1:11" x14ac:dyDescent="0.25">
      <c r="A413" s="85"/>
      <c r="B413" s="85"/>
      <c r="C413" s="86"/>
      <c r="D413" s="87"/>
      <c r="E413" s="88"/>
      <c r="F413" s="89"/>
      <c r="G413" s="90"/>
      <c r="H413" s="90"/>
      <c r="I413" s="91"/>
      <c r="J413" s="92"/>
      <c r="K413" s="93">
        <f t="shared" si="6"/>
        <v>0</v>
      </c>
    </row>
    <row r="414" spans="1:11" x14ac:dyDescent="0.25">
      <c r="A414" s="85"/>
      <c r="B414" s="85"/>
      <c r="C414" s="86"/>
      <c r="D414" s="87"/>
      <c r="E414" s="88"/>
      <c r="F414" s="89"/>
      <c r="G414" s="90"/>
      <c r="H414" s="90"/>
      <c r="I414" s="91"/>
      <c r="J414" s="92"/>
      <c r="K414" s="93">
        <f t="shared" si="6"/>
        <v>0</v>
      </c>
    </row>
    <row r="415" spans="1:11" x14ac:dyDescent="0.25">
      <c r="A415" s="85"/>
      <c r="B415" s="85"/>
      <c r="C415" s="86"/>
      <c r="D415" s="87"/>
      <c r="E415" s="88"/>
      <c r="F415" s="89"/>
      <c r="G415" s="90"/>
      <c r="H415" s="90"/>
      <c r="I415" s="91"/>
      <c r="J415" s="92"/>
      <c r="K415" s="93">
        <f t="shared" si="6"/>
        <v>0</v>
      </c>
    </row>
    <row r="416" spans="1:11" x14ac:dyDescent="0.25">
      <c r="A416" s="85"/>
      <c r="B416" s="85"/>
      <c r="C416" s="86"/>
      <c r="D416" s="87"/>
      <c r="E416" s="88"/>
      <c r="F416" s="89"/>
      <c r="G416" s="90"/>
      <c r="H416" s="90"/>
      <c r="I416" s="91"/>
      <c r="J416" s="92"/>
      <c r="K416" s="93">
        <f t="shared" si="6"/>
        <v>0</v>
      </c>
    </row>
    <row r="417" spans="1:11" x14ac:dyDescent="0.25">
      <c r="A417" s="85"/>
      <c r="B417" s="85"/>
      <c r="C417" s="86"/>
      <c r="D417" s="87"/>
      <c r="E417" s="88"/>
      <c r="F417" s="89"/>
      <c r="G417" s="90"/>
      <c r="H417" s="90"/>
      <c r="I417" s="91"/>
      <c r="J417" s="92"/>
      <c r="K417" s="93">
        <f t="shared" si="6"/>
        <v>0</v>
      </c>
    </row>
    <row r="418" spans="1:11" x14ac:dyDescent="0.25">
      <c r="A418" s="85"/>
      <c r="B418" s="85"/>
      <c r="C418" s="86"/>
      <c r="D418" s="87"/>
      <c r="E418" s="88"/>
      <c r="F418" s="89"/>
      <c r="G418" s="90"/>
      <c r="H418" s="90"/>
      <c r="I418" s="91"/>
      <c r="J418" s="92"/>
      <c r="K418" s="93">
        <f t="shared" si="6"/>
        <v>0</v>
      </c>
    </row>
    <row r="419" spans="1:11" x14ac:dyDescent="0.25">
      <c r="A419" s="85"/>
      <c r="B419" s="85"/>
      <c r="C419" s="86"/>
      <c r="D419" s="87"/>
      <c r="E419" s="88"/>
      <c r="F419" s="89"/>
      <c r="G419" s="90"/>
      <c r="H419" s="90"/>
      <c r="I419" s="91"/>
      <c r="J419" s="92"/>
      <c r="K419" s="93">
        <f t="shared" si="6"/>
        <v>0</v>
      </c>
    </row>
    <row r="420" spans="1:11" x14ac:dyDescent="0.25">
      <c r="A420" s="85"/>
      <c r="B420" s="85"/>
      <c r="C420" s="86"/>
      <c r="D420" s="87"/>
      <c r="E420" s="88"/>
      <c r="F420" s="89"/>
      <c r="G420" s="90"/>
      <c r="H420" s="90"/>
      <c r="I420" s="91"/>
      <c r="J420" s="92"/>
      <c r="K420" s="93">
        <f t="shared" si="6"/>
        <v>0</v>
      </c>
    </row>
    <row r="421" spans="1:11" x14ac:dyDescent="0.25">
      <c r="A421" s="85"/>
      <c r="B421" s="85"/>
      <c r="C421" s="86"/>
      <c r="D421" s="87"/>
      <c r="E421" s="88"/>
      <c r="F421" s="89"/>
      <c r="G421" s="90"/>
      <c r="H421" s="90"/>
      <c r="I421" s="91"/>
      <c r="J421" s="92"/>
      <c r="K421" s="93">
        <f t="shared" si="6"/>
        <v>0</v>
      </c>
    </row>
    <row r="422" spans="1:11" x14ac:dyDescent="0.25">
      <c r="A422" s="85"/>
      <c r="B422" s="85"/>
      <c r="C422" s="86"/>
      <c r="D422" s="87"/>
      <c r="E422" s="88"/>
      <c r="F422" s="89"/>
      <c r="G422" s="90"/>
      <c r="H422" s="90"/>
      <c r="I422" s="91"/>
      <c r="J422" s="92"/>
      <c r="K422" s="93">
        <f t="shared" si="6"/>
        <v>0</v>
      </c>
    </row>
    <row r="423" spans="1:11" x14ac:dyDescent="0.25">
      <c r="A423" s="85"/>
      <c r="B423" s="85"/>
      <c r="C423" s="86"/>
      <c r="D423" s="87"/>
      <c r="E423" s="88"/>
      <c r="F423" s="89"/>
      <c r="G423" s="90"/>
      <c r="H423" s="90"/>
      <c r="I423" s="91"/>
      <c r="J423" s="92"/>
      <c r="K423" s="93">
        <f t="shared" si="6"/>
        <v>0</v>
      </c>
    </row>
    <row r="424" spans="1:11" x14ac:dyDescent="0.25">
      <c r="A424" s="85"/>
      <c r="B424" s="85"/>
      <c r="C424" s="86"/>
      <c r="D424" s="87"/>
      <c r="E424" s="88"/>
      <c r="F424" s="89"/>
      <c r="G424" s="90"/>
      <c r="H424" s="90"/>
      <c r="I424" s="91"/>
      <c r="J424" s="92"/>
      <c r="K424" s="93">
        <f t="shared" si="6"/>
        <v>0</v>
      </c>
    </row>
    <row r="425" spans="1:11" x14ac:dyDescent="0.25">
      <c r="A425" s="85"/>
      <c r="B425" s="85"/>
      <c r="C425" s="86"/>
      <c r="D425" s="87"/>
      <c r="E425" s="88"/>
      <c r="F425" s="89"/>
      <c r="G425" s="90"/>
      <c r="H425" s="90"/>
      <c r="I425" s="91"/>
      <c r="J425" s="92"/>
      <c r="K425" s="93">
        <f t="shared" si="6"/>
        <v>0</v>
      </c>
    </row>
    <row r="426" spans="1:11" x14ac:dyDescent="0.25">
      <c r="A426" s="85"/>
      <c r="B426" s="85"/>
      <c r="C426" s="86"/>
      <c r="D426" s="87"/>
      <c r="E426" s="88"/>
      <c r="F426" s="89"/>
      <c r="G426" s="90"/>
      <c r="H426" s="90"/>
      <c r="I426" s="91"/>
      <c r="J426" s="92"/>
      <c r="K426" s="93">
        <f t="shared" si="6"/>
        <v>0</v>
      </c>
    </row>
    <row r="427" spans="1:11" x14ac:dyDescent="0.25">
      <c r="A427" s="85"/>
      <c r="B427" s="85"/>
      <c r="C427" s="86"/>
      <c r="D427" s="87"/>
      <c r="E427" s="88"/>
      <c r="F427" s="89"/>
      <c r="G427" s="90"/>
      <c r="H427" s="90"/>
      <c r="I427" s="91"/>
      <c r="J427" s="92"/>
      <c r="K427" s="93">
        <f t="shared" si="6"/>
        <v>0</v>
      </c>
    </row>
    <row r="428" spans="1:11" x14ac:dyDescent="0.25">
      <c r="A428" s="85"/>
      <c r="B428" s="85"/>
      <c r="C428" s="86"/>
      <c r="D428" s="87"/>
      <c r="E428" s="88"/>
      <c r="F428" s="89"/>
      <c r="G428" s="90"/>
      <c r="H428" s="90"/>
      <c r="I428" s="91"/>
      <c r="J428" s="92"/>
      <c r="K428" s="93">
        <f t="shared" si="6"/>
        <v>0</v>
      </c>
    </row>
    <row r="429" spans="1:11" x14ac:dyDescent="0.25">
      <c r="A429" s="85"/>
      <c r="B429" s="85"/>
      <c r="C429" s="86"/>
      <c r="D429" s="87"/>
      <c r="E429" s="88"/>
      <c r="F429" s="89"/>
      <c r="G429" s="90"/>
      <c r="H429" s="90"/>
      <c r="I429" s="91"/>
      <c r="J429" s="92"/>
      <c r="K429" s="93">
        <f t="shared" si="6"/>
        <v>0</v>
      </c>
    </row>
    <row r="430" spans="1:11" x14ac:dyDescent="0.25">
      <c r="A430" s="85"/>
      <c r="B430" s="85"/>
      <c r="C430" s="86"/>
      <c r="D430" s="87"/>
      <c r="E430" s="88"/>
      <c r="F430" s="89"/>
      <c r="G430" s="90"/>
      <c r="H430" s="90"/>
      <c r="I430" s="91"/>
      <c r="J430" s="92"/>
      <c r="K430" s="93">
        <f t="shared" si="6"/>
        <v>0</v>
      </c>
    </row>
    <row r="431" spans="1:11" x14ac:dyDescent="0.25">
      <c r="A431" s="85"/>
      <c r="B431" s="85"/>
      <c r="C431" s="86"/>
      <c r="D431" s="87"/>
      <c r="E431" s="88"/>
      <c r="F431" s="89"/>
      <c r="G431" s="90"/>
      <c r="H431" s="90"/>
      <c r="I431" s="91"/>
      <c r="J431" s="92"/>
      <c r="K431" s="93">
        <f t="shared" si="6"/>
        <v>0</v>
      </c>
    </row>
    <row r="432" spans="1:11" x14ac:dyDescent="0.25">
      <c r="A432" s="85"/>
      <c r="B432" s="85"/>
      <c r="C432" s="86"/>
      <c r="D432" s="87"/>
      <c r="E432" s="88"/>
      <c r="F432" s="89"/>
      <c r="G432" s="90"/>
      <c r="H432" s="90"/>
      <c r="I432" s="91"/>
      <c r="J432" s="92"/>
      <c r="K432" s="93">
        <f t="shared" si="6"/>
        <v>0</v>
      </c>
    </row>
    <row r="433" spans="1:11" x14ac:dyDescent="0.25">
      <c r="A433" s="85"/>
      <c r="B433" s="85"/>
      <c r="C433" s="86"/>
      <c r="D433" s="87"/>
      <c r="E433" s="88"/>
      <c r="F433" s="89"/>
      <c r="G433" s="90"/>
      <c r="H433" s="90"/>
      <c r="I433" s="91"/>
      <c r="J433" s="92"/>
      <c r="K433" s="93">
        <f t="shared" si="6"/>
        <v>0</v>
      </c>
    </row>
    <row r="434" spans="1:11" x14ac:dyDescent="0.25">
      <c r="A434" s="85"/>
      <c r="B434" s="85"/>
      <c r="C434" s="86"/>
      <c r="D434" s="87"/>
      <c r="E434" s="88"/>
      <c r="F434" s="89"/>
      <c r="G434" s="90"/>
      <c r="H434" s="90"/>
      <c r="I434" s="91"/>
      <c r="J434" s="92"/>
      <c r="K434" s="93">
        <f t="shared" si="6"/>
        <v>0</v>
      </c>
    </row>
    <row r="435" spans="1:11" x14ac:dyDescent="0.25">
      <c r="A435" s="85"/>
      <c r="B435" s="85"/>
      <c r="C435" s="86"/>
      <c r="D435" s="87"/>
      <c r="E435" s="88"/>
      <c r="F435" s="89"/>
      <c r="G435" s="90"/>
      <c r="H435" s="90"/>
      <c r="I435" s="91"/>
      <c r="J435" s="92"/>
      <c r="K435" s="93">
        <f t="shared" si="6"/>
        <v>0</v>
      </c>
    </row>
    <row r="436" spans="1:11" x14ac:dyDescent="0.25">
      <c r="A436" s="85"/>
      <c r="B436" s="85"/>
      <c r="C436" s="86"/>
      <c r="D436" s="87"/>
      <c r="E436" s="88"/>
      <c r="F436" s="89"/>
      <c r="G436" s="90"/>
      <c r="H436" s="90"/>
      <c r="I436" s="91"/>
      <c r="J436" s="92"/>
      <c r="K436" s="93">
        <f t="shared" si="6"/>
        <v>0</v>
      </c>
    </row>
    <row r="437" spans="1:11" x14ac:dyDescent="0.25">
      <c r="A437" s="85"/>
      <c r="B437" s="85"/>
      <c r="C437" s="86"/>
      <c r="D437" s="87"/>
      <c r="E437" s="88"/>
      <c r="F437" s="89"/>
      <c r="G437" s="90"/>
      <c r="H437" s="90"/>
      <c r="I437" s="91"/>
      <c r="J437" s="92"/>
      <c r="K437" s="93">
        <f t="shared" si="6"/>
        <v>0</v>
      </c>
    </row>
    <row r="438" spans="1:11" x14ac:dyDescent="0.25">
      <c r="A438" s="85"/>
      <c r="B438" s="85"/>
      <c r="C438" s="86"/>
      <c r="D438" s="87"/>
      <c r="E438" s="88"/>
      <c r="F438" s="89"/>
      <c r="G438" s="90"/>
      <c r="H438" s="90"/>
      <c r="I438" s="91"/>
      <c r="J438" s="92"/>
      <c r="K438" s="93">
        <f t="shared" si="6"/>
        <v>0</v>
      </c>
    </row>
    <row r="439" spans="1:11" x14ac:dyDescent="0.25">
      <c r="A439" s="85"/>
      <c r="B439" s="85"/>
      <c r="C439" s="86"/>
      <c r="D439" s="87"/>
      <c r="E439" s="88"/>
      <c r="F439" s="89"/>
      <c r="G439" s="90"/>
      <c r="H439" s="90"/>
      <c r="I439" s="91"/>
      <c r="J439" s="92"/>
      <c r="K439" s="93">
        <f t="shared" si="6"/>
        <v>0</v>
      </c>
    </row>
    <row r="440" spans="1:11" x14ac:dyDescent="0.25">
      <c r="A440" s="85"/>
      <c r="B440" s="85"/>
      <c r="C440" s="86"/>
      <c r="D440" s="87"/>
      <c r="E440" s="88"/>
      <c r="F440" s="89"/>
      <c r="G440" s="90"/>
      <c r="H440" s="90"/>
      <c r="I440" s="91"/>
      <c r="J440" s="92"/>
      <c r="K440" s="93">
        <f t="shared" si="6"/>
        <v>0</v>
      </c>
    </row>
    <row r="441" spans="1:11" x14ac:dyDescent="0.25">
      <c r="A441" s="85"/>
      <c r="B441" s="85"/>
      <c r="C441" s="86"/>
      <c r="D441" s="87"/>
      <c r="E441" s="88"/>
      <c r="F441" s="89"/>
      <c r="G441" s="90"/>
      <c r="H441" s="90"/>
      <c r="I441" s="91"/>
      <c r="J441" s="92"/>
      <c r="K441" s="93">
        <f t="shared" si="6"/>
        <v>0</v>
      </c>
    </row>
    <row r="442" spans="1:11" x14ac:dyDescent="0.25">
      <c r="A442" s="85"/>
      <c r="B442" s="85"/>
      <c r="C442" s="86"/>
      <c r="D442" s="87"/>
      <c r="E442" s="88"/>
      <c r="F442" s="89"/>
      <c r="G442" s="90"/>
      <c r="H442" s="90"/>
      <c r="I442" s="91"/>
      <c r="J442" s="92"/>
      <c r="K442" s="93">
        <f t="shared" si="6"/>
        <v>0</v>
      </c>
    </row>
    <row r="443" spans="1:11" x14ac:dyDescent="0.25">
      <c r="A443" s="85"/>
      <c r="B443" s="85"/>
      <c r="C443" s="86"/>
      <c r="D443" s="87"/>
      <c r="E443" s="88"/>
      <c r="F443" s="89"/>
      <c r="G443" s="90"/>
      <c r="H443" s="90"/>
      <c r="I443" s="91"/>
      <c r="J443" s="92"/>
      <c r="K443" s="93">
        <f t="shared" si="6"/>
        <v>0</v>
      </c>
    </row>
    <row r="444" spans="1:11" x14ac:dyDescent="0.25">
      <c r="A444" s="85"/>
      <c r="B444" s="85"/>
      <c r="C444" s="86"/>
      <c r="D444" s="87"/>
      <c r="E444" s="88"/>
      <c r="F444" s="89"/>
      <c r="G444" s="90"/>
      <c r="H444" s="90"/>
      <c r="I444" s="91"/>
      <c r="J444" s="92"/>
      <c r="K444" s="93">
        <f t="shared" si="6"/>
        <v>0</v>
      </c>
    </row>
    <row r="445" spans="1:11" x14ac:dyDescent="0.25">
      <c r="A445" s="85"/>
      <c r="B445" s="85"/>
      <c r="C445" s="86"/>
      <c r="D445" s="87"/>
      <c r="E445" s="88"/>
      <c r="F445" s="89"/>
      <c r="G445" s="90"/>
      <c r="H445" s="90"/>
      <c r="I445" s="91"/>
      <c r="J445" s="92"/>
      <c r="K445" s="93">
        <f t="shared" si="6"/>
        <v>0</v>
      </c>
    </row>
    <row r="446" spans="1:11" x14ac:dyDescent="0.25">
      <c r="A446" s="85"/>
      <c r="B446" s="85"/>
      <c r="C446" s="86"/>
      <c r="D446" s="87"/>
      <c r="E446" s="88"/>
      <c r="F446" s="89"/>
      <c r="G446" s="90"/>
      <c r="H446" s="90"/>
      <c r="I446" s="91"/>
      <c r="J446" s="92"/>
      <c r="K446" s="93">
        <f t="shared" si="6"/>
        <v>0</v>
      </c>
    </row>
    <row r="447" spans="1:11" x14ac:dyDescent="0.25">
      <c r="A447" s="85"/>
      <c r="B447" s="85"/>
      <c r="C447" s="86"/>
      <c r="D447" s="87"/>
      <c r="E447" s="88"/>
      <c r="F447" s="89"/>
      <c r="G447" s="90"/>
      <c r="H447" s="90"/>
      <c r="I447" s="91"/>
      <c r="J447" s="92"/>
      <c r="K447" s="93">
        <f t="shared" si="6"/>
        <v>0</v>
      </c>
    </row>
    <row r="448" spans="1:11" x14ac:dyDescent="0.25">
      <c r="A448" s="85"/>
      <c r="B448" s="85"/>
      <c r="C448" s="86"/>
      <c r="D448" s="87"/>
      <c r="E448" s="88"/>
      <c r="F448" s="89"/>
      <c r="G448" s="90"/>
      <c r="H448" s="90"/>
      <c r="I448" s="91"/>
      <c r="J448" s="92"/>
      <c r="K448" s="93">
        <f t="shared" si="6"/>
        <v>0</v>
      </c>
    </row>
    <row r="449" spans="1:11" x14ac:dyDescent="0.25">
      <c r="A449" s="85"/>
      <c r="B449" s="85"/>
      <c r="C449" s="86"/>
      <c r="D449" s="87"/>
      <c r="E449" s="88"/>
      <c r="F449" s="89"/>
      <c r="G449" s="90"/>
      <c r="H449" s="90"/>
      <c r="I449" s="91"/>
      <c r="J449" s="92"/>
      <c r="K449" s="93">
        <f t="shared" si="6"/>
        <v>0</v>
      </c>
    </row>
    <row r="450" spans="1:11" x14ac:dyDescent="0.25">
      <c r="A450" s="85"/>
      <c r="B450" s="85"/>
      <c r="C450" s="86"/>
      <c r="D450" s="87"/>
      <c r="E450" s="88"/>
      <c r="F450" s="89"/>
      <c r="G450" s="90"/>
      <c r="H450" s="90"/>
      <c r="I450" s="91"/>
      <c r="J450" s="92"/>
      <c r="K450" s="93">
        <f t="shared" si="6"/>
        <v>0</v>
      </c>
    </row>
    <row r="451" spans="1:11" x14ac:dyDescent="0.25">
      <c r="A451" s="85"/>
      <c r="B451" s="85"/>
      <c r="C451" s="86"/>
      <c r="D451" s="87"/>
      <c r="E451" s="88"/>
      <c r="F451" s="89"/>
      <c r="G451" s="90"/>
      <c r="H451" s="90"/>
      <c r="I451" s="91"/>
      <c r="J451" s="92"/>
      <c r="K451" s="93">
        <f t="shared" si="6"/>
        <v>0</v>
      </c>
    </row>
    <row r="452" spans="1:11" x14ac:dyDescent="0.25">
      <c r="A452" s="85"/>
      <c r="B452" s="85"/>
      <c r="C452" s="86"/>
      <c r="D452" s="87"/>
      <c r="E452" s="88"/>
      <c r="F452" s="89"/>
      <c r="G452" s="90"/>
      <c r="H452" s="90"/>
      <c r="I452" s="91"/>
      <c r="J452" s="92"/>
      <c r="K452" s="93">
        <f t="shared" si="6"/>
        <v>0</v>
      </c>
    </row>
    <row r="453" spans="1:11" x14ac:dyDescent="0.25">
      <c r="A453" s="85"/>
      <c r="B453" s="85"/>
      <c r="C453" s="86"/>
      <c r="D453" s="87"/>
      <c r="E453" s="88"/>
      <c r="F453" s="89"/>
      <c r="G453" s="90"/>
      <c r="H453" s="90"/>
      <c r="I453" s="91"/>
      <c r="J453" s="92"/>
      <c r="K453" s="93">
        <f t="shared" si="6"/>
        <v>0</v>
      </c>
    </row>
    <row r="454" spans="1:11" x14ac:dyDescent="0.25">
      <c r="A454" s="85"/>
      <c r="B454" s="85"/>
      <c r="C454" s="86"/>
      <c r="D454" s="87"/>
      <c r="E454" s="88"/>
      <c r="F454" s="89"/>
      <c r="G454" s="90"/>
      <c r="H454" s="90"/>
      <c r="I454" s="91"/>
      <c r="J454" s="92"/>
      <c r="K454" s="93">
        <f t="shared" si="6"/>
        <v>0</v>
      </c>
    </row>
    <row r="455" spans="1:11" x14ac:dyDescent="0.25">
      <c r="A455" s="85"/>
      <c r="B455" s="85"/>
      <c r="C455" s="86"/>
      <c r="D455" s="87"/>
      <c r="E455" s="88"/>
      <c r="F455" s="89"/>
      <c r="G455" s="90"/>
      <c r="H455" s="90"/>
      <c r="I455" s="91"/>
      <c r="J455" s="92"/>
      <c r="K455" s="93">
        <f t="shared" si="6"/>
        <v>0</v>
      </c>
    </row>
    <row r="456" spans="1:11" x14ac:dyDescent="0.25">
      <c r="A456" s="85"/>
      <c r="B456" s="85"/>
      <c r="C456" s="86"/>
      <c r="D456" s="87"/>
      <c r="E456" s="88"/>
      <c r="F456" s="89"/>
      <c r="G456" s="90"/>
      <c r="H456" s="90"/>
      <c r="I456" s="91"/>
      <c r="J456" s="92"/>
      <c r="K456" s="93">
        <f t="shared" si="6"/>
        <v>0</v>
      </c>
    </row>
    <row r="457" spans="1:11" x14ac:dyDescent="0.25">
      <c r="A457" s="85"/>
      <c r="B457" s="85"/>
      <c r="C457" s="86"/>
      <c r="D457" s="87"/>
      <c r="E457" s="88"/>
      <c r="F457" s="89"/>
      <c r="G457" s="90"/>
      <c r="H457" s="90"/>
      <c r="I457" s="91"/>
      <c r="J457" s="92"/>
      <c r="K457" s="93">
        <f t="shared" si="6"/>
        <v>0</v>
      </c>
    </row>
    <row r="458" spans="1:11" x14ac:dyDescent="0.25">
      <c r="A458" s="85"/>
      <c r="B458" s="85"/>
      <c r="C458" s="86"/>
      <c r="D458" s="87"/>
      <c r="E458" s="88"/>
      <c r="F458" s="89"/>
      <c r="G458" s="90"/>
      <c r="H458" s="90"/>
      <c r="I458" s="91"/>
      <c r="J458" s="92"/>
      <c r="K458" s="93">
        <f t="shared" si="6"/>
        <v>0</v>
      </c>
    </row>
    <row r="459" spans="1:11" x14ac:dyDescent="0.25">
      <c r="A459" s="85"/>
      <c r="B459" s="85"/>
      <c r="C459" s="86"/>
      <c r="D459" s="87"/>
      <c r="E459" s="88"/>
      <c r="F459" s="89"/>
      <c r="G459" s="90"/>
      <c r="H459" s="90"/>
      <c r="I459" s="91"/>
      <c r="J459" s="92"/>
      <c r="K459" s="93">
        <f t="shared" si="6"/>
        <v>0</v>
      </c>
    </row>
    <row r="460" spans="1:11" x14ac:dyDescent="0.25">
      <c r="A460" s="85"/>
      <c r="B460" s="85"/>
      <c r="C460" s="86"/>
      <c r="D460" s="87"/>
      <c r="E460" s="88"/>
      <c r="F460" s="89"/>
      <c r="G460" s="90"/>
      <c r="H460" s="90"/>
      <c r="I460" s="91"/>
      <c r="J460" s="92"/>
      <c r="K460" s="93">
        <f t="shared" si="6"/>
        <v>0</v>
      </c>
    </row>
    <row r="461" spans="1:11" x14ac:dyDescent="0.25">
      <c r="A461" s="85"/>
      <c r="B461" s="85"/>
      <c r="C461" s="86"/>
      <c r="D461" s="87"/>
      <c r="E461" s="88"/>
      <c r="F461" s="89"/>
      <c r="G461" s="90"/>
      <c r="H461" s="90"/>
      <c r="I461" s="91"/>
      <c r="J461" s="92"/>
      <c r="K461" s="93">
        <f t="shared" si="6"/>
        <v>0</v>
      </c>
    </row>
    <row r="462" spans="1:11" x14ac:dyDescent="0.25">
      <c r="A462" s="85"/>
      <c r="B462" s="85"/>
      <c r="C462" s="86"/>
      <c r="D462" s="87"/>
      <c r="E462" s="88"/>
      <c r="F462" s="89"/>
      <c r="G462" s="90"/>
      <c r="H462" s="90"/>
      <c r="I462" s="91"/>
      <c r="J462" s="92"/>
      <c r="K462" s="93">
        <f t="shared" si="6"/>
        <v>0</v>
      </c>
    </row>
    <row r="463" spans="1:11" x14ac:dyDescent="0.25">
      <c r="A463" s="85"/>
      <c r="B463" s="85"/>
      <c r="C463" s="86"/>
      <c r="D463" s="87"/>
      <c r="E463" s="88"/>
      <c r="F463" s="89"/>
      <c r="G463" s="90"/>
      <c r="H463" s="90"/>
      <c r="I463" s="91"/>
      <c r="J463" s="92"/>
      <c r="K463" s="93">
        <f t="shared" si="6"/>
        <v>0</v>
      </c>
    </row>
    <row r="464" spans="1:11" x14ac:dyDescent="0.25">
      <c r="A464" s="85"/>
      <c r="B464" s="85"/>
      <c r="C464" s="86"/>
      <c r="D464" s="87"/>
      <c r="E464" s="88"/>
      <c r="F464" s="89"/>
      <c r="G464" s="90"/>
      <c r="H464" s="90"/>
      <c r="I464" s="91"/>
      <c r="J464" s="92"/>
      <c r="K464" s="93">
        <f t="shared" si="6"/>
        <v>0</v>
      </c>
    </row>
    <row r="465" spans="1:11" x14ac:dyDescent="0.25">
      <c r="A465" s="85"/>
      <c r="B465" s="85"/>
      <c r="C465" s="86"/>
      <c r="D465" s="87"/>
      <c r="E465" s="88"/>
      <c r="F465" s="89"/>
      <c r="G465" s="90"/>
      <c r="H465" s="90"/>
      <c r="I465" s="91"/>
      <c r="J465" s="92"/>
      <c r="K465" s="93">
        <f t="shared" si="6"/>
        <v>0</v>
      </c>
    </row>
    <row r="466" spans="1:11" x14ac:dyDescent="0.25">
      <c r="A466" s="85"/>
      <c r="B466" s="85"/>
      <c r="C466" s="86"/>
      <c r="D466" s="87"/>
      <c r="E466" s="88"/>
      <c r="F466" s="89"/>
      <c r="G466" s="90"/>
      <c r="H466" s="90"/>
      <c r="I466" s="91"/>
      <c r="J466" s="92"/>
      <c r="K466" s="93">
        <f t="shared" ref="K466:K529" si="7">+J466*I466</f>
        <v>0</v>
      </c>
    </row>
    <row r="467" spans="1:11" x14ac:dyDescent="0.25">
      <c r="A467" s="85"/>
      <c r="B467" s="85"/>
      <c r="C467" s="86"/>
      <c r="D467" s="87"/>
      <c r="E467" s="88"/>
      <c r="F467" s="89"/>
      <c r="G467" s="90"/>
      <c r="H467" s="90"/>
      <c r="I467" s="91"/>
      <c r="J467" s="92"/>
      <c r="K467" s="93">
        <f t="shared" si="7"/>
        <v>0</v>
      </c>
    </row>
    <row r="468" spans="1:11" x14ac:dyDescent="0.25">
      <c r="A468" s="85"/>
      <c r="B468" s="85"/>
      <c r="C468" s="86"/>
      <c r="D468" s="87"/>
      <c r="E468" s="88"/>
      <c r="F468" s="89"/>
      <c r="G468" s="90"/>
      <c r="H468" s="90"/>
      <c r="I468" s="91"/>
      <c r="J468" s="92"/>
      <c r="K468" s="93">
        <f t="shared" si="7"/>
        <v>0</v>
      </c>
    </row>
    <row r="469" spans="1:11" x14ac:dyDescent="0.25">
      <c r="A469" s="85"/>
      <c r="B469" s="85"/>
      <c r="C469" s="86"/>
      <c r="D469" s="87"/>
      <c r="E469" s="88"/>
      <c r="F469" s="89"/>
      <c r="G469" s="90"/>
      <c r="H469" s="90"/>
      <c r="I469" s="91"/>
      <c r="J469" s="92"/>
      <c r="K469" s="93">
        <f t="shared" si="7"/>
        <v>0</v>
      </c>
    </row>
    <row r="470" spans="1:11" x14ac:dyDescent="0.25">
      <c r="A470" s="85"/>
      <c r="B470" s="85"/>
      <c r="C470" s="86"/>
      <c r="D470" s="87"/>
      <c r="E470" s="88"/>
      <c r="F470" s="89"/>
      <c r="G470" s="90"/>
      <c r="H470" s="90"/>
      <c r="I470" s="91"/>
      <c r="J470" s="92"/>
      <c r="K470" s="93">
        <f t="shared" si="7"/>
        <v>0</v>
      </c>
    </row>
    <row r="471" spans="1:11" x14ac:dyDescent="0.25">
      <c r="A471" s="85"/>
      <c r="B471" s="85"/>
      <c r="C471" s="86"/>
      <c r="D471" s="87"/>
      <c r="E471" s="88"/>
      <c r="F471" s="89"/>
      <c r="G471" s="90"/>
      <c r="H471" s="90"/>
      <c r="I471" s="91"/>
      <c r="J471" s="92"/>
      <c r="K471" s="93">
        <f t="shared" si="7"/>
        <v>0</v>
      </c>
    </row>
    <row r="472" spans="1:11" x14ac:dyDescent="0.25">
      <c r="A472" s="85"/>
      <c r="B472" s="85"/>
      <c r="C472" s="86"/>
      <c r="D472" s="87"/>
      <c r="E472" s="88"/>
      <c r="F472" s="89"/>
      <c r="G472" s="90"/>
      <c r="H472" s="90"/>
      <c r="I472" s="91"/>
      <c r="J472" s="92"/>
      <c r="K472" s="93">
        <f t="shared" si="7"/>
        <v>0</v>
      </c>
    </row>
    <row r="473" spans="1:11" x14ac:dyDescent="0.25">
      <c r="A473" s="85"/>
      <c r="B473" s="85"/>
      <c r="C473" s="86"/>
      <c r="D473" s="87"/>
      <c r="E473" s="88"/>
      <c r="F473" s="89"/>
      <c r="G473" s="90"/>
      <c r="H473" s="90"/>
      <c r="I473" s="91"/>
      <c r="J473" s="92"/>
      <c r="K473" s="93">
        <f t="shared" si="7"/>
        <v>0</v>
      </c>
    </row>
    <row r="474" spans="1:11" x14ac:dyDescent="0.25">
      <c r="A474" s="85"/>
      <c r="B474" s="85"/>
      <c r="C474" s="86"/>
      <c r="D474" s="87"/>
      <c r="E474" s="88"/>
      <c r="F474" s="89"/>
      <c r="G474" s="90"/>
      <c r="H474" s="90"/>
      <c r="I474" s="91"/>
      <c r="J474" s="92"/>
      <c r="K474" s="93">
        <f t="shared" si="7"/>
        <v>0</v>
      </c>
    </row>
    <row r="475" spans="1:11" x14ac:dyDescent="0.25">
      <c r="A475" s="85"/>
      <c r="B475" s="85"/>
      <c r="C475" s="86"/>
      <c r="D475" s="87"/>
      <c r="E475" s="88"/>
      <c r="F475" s="89"/>
      <c r="G475" s="90"/>
      <c r="H475" s="90"/>
      <c r="I475" s="91"/>
      <c r="J475" s="92"/>
      <c r="K475" s="93">
        <f t="shared" si="7"/>
        <v>0</v>
      </c>
    </row>
    <row r="476" spans="1:11" x14ac:dyDescent="0.25">
      <c r="A476" s="85"/>
      <c r="B476" s="85"/>
      <c r="C476" s="86"/>
      <c r="D476" s="87"/>
      <c r="E476" s="88"/>
      <c r="F476" s="89"/>
      <c r="G476" s="90"/>
      <c r="H476" s="90"/>
      <c r="I476" s="91"/>
      <c r="J476" s="92"/>
      <c r="K476" s="93">
        <f t="shared" si="7"/>
        <v>0</v>
      </c>
    </row>
    <row r="477" spans="1:11" x14ac:dyDescent="0.25">
      <c r="A477" s="85"/>
      <c r="B477" s="85"/>
      <c r="C477" s="86"/>
      <c r="D477" s="87"/>
      <c r="E477" s="88"/>
      <c r="F477" s="89"/>
      <c r="G477" s="90"/>
      <c r="H477" s="90"/>
      <c r="I477" s="91"/>
      <c r="J477" s="92"/>
      <c r="K477" s="93">
        <f t="shared" si="7"/>
        <v>0</v>
      </c>
    </row>
    <row r="478" spans="1:11" x14ac:dyDescent="0.25">
      <c r="A478" s="85"/>
      <c r="B478" s="85"/>
      <c r="C478" s="86"/>
      <c r="D478" s="87"/>
      <c r="E478" s="88"/>
      <c r="F478" s="89"/>
      <c r="G478" s="90"/>
      <c r="H478" s="90"/>
      <c r="I478" s="91"/>
      <c r="J478" s="92"/>
      <c r="K478" s="93">
        <f t="shared" si="7"/>
        <v>0</v>
      </c>
    </row>
    <row r="479" spans="1:11" x14ac:dyDescent="0.25">
      <c r="A479" s="85"/>
      <c r="B479" s="85"/>
      <c r="C479" s="86"/>
      <c r="D479" s="87"/>
      <c r="E479" s="88"/>
      <c r="F479" s="89"/>
      <c r="G479" s="90"/>
      <c r="H479" s="90"/>
      <c r="I479" s="91"/>
      <c r="J479" s="92"/>
      <c r="K479" s="93">
        <f t="shared" si="7"/>
        <v>0</v>
      </c>
    </row>
    <row r="480" spans="1:11" x14ac:dyDescent="0.25">
      <c r="A480" s="85"/>
      <c r="B480" s="85"/>
      <c r="C480" s="86"/>
      <c r="D480" s="87"/>
      <c r="E480" s="88"/>
      <c r="F480" s="89"/>
      <c r="G480" s="90"/>
      <c r="H480" s="90"/>
      <c r="I480" s="91"/>
      <c r="J480" s="92"/>
      <c r="K480" s="93">
        <f t="shared" si="7"/>
        <v>0</v>
      </c>
    </row>
    <row r="481" spans="1:11" x14ac:dyDescent="0.25">
      <c r="A481" s="85"/>
      <c r="B481" s="85"/>
      <c r="C481" s="86"/>
      <c r="D481" s="87"/>
      <c r="E481" s="88"/>
      <c r="F481" s="89"/>
      <c r="G481" s="90"/>
      <c r="H481" s="90"/>
      <c r="I481" s="91"/>
      <c r="J481" s="92"/>
      <c r="K481" s="93">
        <f t="shared" si="7"/>
        <v>0</v>
      </c>
    </row>
    <row r="482" spans="1:11" x14ac:dyDescent="0.25">
      <c r="A482" s="85"/>
      <c r="B482" s="85"/>
      <c r="C482" s="86"/>
      <c r="D482" s="87"/>
      <c r="E482" s="88"/>
      <c r="F482" s="89"/>
      <c r="G482" s="90"/>
      <c r="H482" s="90"/>
      <c r="I482" s="91"/>
      <c r="J482" s="92"/>
      <c r="K482" s="93">
        <f t="shared" si="7"/>
        <v>0</v>
      </c>
    </row>
    <row r="483" spans="1:11" x14ac:dyDescent="0.25">
      <c r="A483" s="85"/>
      <c r="B483" s="85"/>
      <c r="C483" s="86"/>
      <c r="D483" s="87"/>
      <c r="E483" s="88"/>
      <c r="F483" s="89"/>
      <c r="G483" s="90"/>
      <c r="H483" s="90"/>
      <c r="I483" s="91"/>
      <c r="J483" s="92"/>
      <c r="K483" s="93">
        <f t="shared" si="7"/>
        <v>0</v>
      </c>
    </row>
    <row r="484" spans="1:11" x14ac:dyDescent="0.25">
      <c r="A484" s="85"/>
      <c r="B484" s="85"/>
      <c r="C484" s="86"/>
      <c r="D484" s="87"/>
      <c r="E484" s="88"/>
      <c r="F484" s="89"/>
      <c r="G484" s="90"/>
      <c r="H484" s="90"/>
      <c r="I484" s="91"/>
      <c r="J484" s="92"/>
      <c r="K484" s="93">
        <f t="shared" si="7"/>
        <v>0</v>
      </c>
    </row>
    <row r="485" spans="1:11" x14ac:dyDescent="0.25">
      <c r="A485" s="85"/>
      <c r="B485" s="85"/>
      <c r="C485" s="86"/>
      <c r="D485" s="87"/>
      <c r="E485" s="88"/>
      <c r="F485" s="89"/>
      <c r="G485" s="90"/>
      <c r="H485" s="90"/>
      <c r="I485" s="91"/>
      <c r="J485" s="92"/>
      <c r="K485" s="93">
        <f t="shared" si="7"/>
        <v>0</v>
      </c>
    </row>
    <row r="486" spans="1:11" x14ac:dyDescent="0.25">
      <c r="A486" s="85"/>
      <c r="B486" s="85"/>
      <c r="C486" s="86"/>
      <c r="D486" s="87"/>
      <c r="E486" s="88"/>
      <c r="F486" s="89"/>
      <c r="G486" s="90"/>
      <c r="H486" s="90"/>
      <c r="I486" s="91"/>
      <c r="J486" s="92"/>
      <c r="K486" s="93">
        <f t="shared" si="7"/>
        <v>0</v>
      </c>
    </row>
    <row r="487" spans="1:11" x14ac:dyDescent="0.25">
      <c r="A487" s="85"/>
      <c r="B487" s="85"/>
      <c r="C487" s="86"/>
      <c r="D487" s="87"/>
      <c r="E487" s="88"/>
      <c r="F487" s="89"/>
      <c r="G487" s="90"/>
      <c r="H487" s="90"/>
      <c r="I487" s="91"/>
      <c r="J487" s="92"/>
      <c r="K487" s="93">
        <f t="shared" si="7"/>
        <v>0</v>
      </c>
    </row>
    <row r="488" spans="1:11" x14ac:dyDescent="0.25">
      <c r="A488" s="85"/>
      <c r="B488" s="85"/>
      <c r="C488" s="86"/>
      <c r="D488" s="87"/>
      <c r="E488" s="88"/>
      <c r="F488" s="89"/>
      <c r="G488" s="90"/>
      <c r="H488" s="90"/>
      <c r="I488" s="91"/>
      <c r="J488" s="92"/>
      <c r="K488" s="93">
        <f t="shared" si="7"/>
        <v>0</v>
      </c>
    </row>
    <row r="489" spans="1:11" x14ac:dyDescent="0.25">
      <c r="A489" s="85"/>
      <c r="B489" s="85"/>
      <c r="C489" s="86"/>
      <c r="D489" s="87"/>
      <c r="E489" s="88"/>
      <c r="F489" s="89"/>
      <c r="G489" s="90"/>
      <c r="H489" s="90"/>
      <c r="I489" s="91"/>
      <c r="J489" s="92"/>
      <c r="K489" s="93">
        <f t="shared" si="7"/>
        <v>0</v>
      </c>
    </row>
    <row r="490" spans="1:11" x14ac:dyDescent="0.25">
      <c r="A490" s="85"/>
      <c r="B490" s="85"/>
      <c r="C490" s="86"/>
      <c r="D490" s="87"/>
      <c r="E490" s="88"/>
      <c r="F490" s="89"/>
      <c r="G490" s="90"/>
      <c r="H490" s="90"/>
      <c r="I490" s="91"/>
      <c r="J490" s="92"/>
      <c r="K490" s="93">
        <f t="shared" si="7"/>
        <v>0</v>
      </c>
    </row>
    <row r="491" spans="1:11" x14ac:dyDescent="0.25">
      <c r="A491" s="85"/>
      <c r="B491" s="85"/>
      <c r="C491" s="86"/>
      <c r="D491" s="87"/>
      <c r="E491" s="88"/>
      <c r="F491" s="89"/>
      <c r="G491" s="90"/>
      <c r="H491" s="90"/>
      <c r="I491" s="91"/>
      <c r="J491" s="92"/>
      <c r="K491" s="93">
        <f t="shared" si="7"/>
        <v>0</v>
      </c>
    </row>
    <row r="492" spans="1:11" x14ac:dyDescent="0.25">
      <c r="A492" s="85"/>
      <c r="B492" s="85"/>
      <c r="C492" s="86"/>
      <c r="D492" s="87"/>
      <c r="E492" s="88"/>
      <c r="F492" s="89"/>
      <c r="G492" s="90"/>
      <c r="H492" s="90"/>
      <c r="I492" s="91"/>
      <c r="J492" s="92"/>
      <c r="K492" s="93">
        <f t="shared" si="7"/>
        <v>0</v>
      </c>
    </row>
    <row r="493" spans="1:11" x14ac:dyDescent="0.25">
      <c r="A493" s="85"/>
      <c r="B493" s="85"/>
      <c r="C493" s="86"/>
      <c r="D493" s="87"/>
      <c r="E493" s="88"/>
      <c r="F493" s="89"/>
      <c r="G493" s="90"/>
      <c r="H493" s="90"/>
      <c r="I493" s="91"/>
      <c r="J493" s="92"/>
      <c r="K493" s="93">
        <f t="shared" si="7"/>
        <v>0</v>
      </c>
    </row>
    <row r="494" spans="1:11" x14ac:dyDescent="0.25">
      <c r="A494" s="85"/>
      <c r="B494" s="85"/>
      <c r="C494" s="86"/>
      <c r="D494" s="87"/>
      <c r="E494" s="88"/>
      <c r="F494" s="89"/>
      <c r="G494" s="90"/>
      <c r="H494" s="90"/>
      <c r="I494" s="91"/>
      <c r="J494" s="92"/>
      <c r="K494" s="93">
        <f t="shared" si="7"/>
        <v>0</v>
      </c>
    </row>
    <row r="495" spans="1:11" x14ac:dyDescent="0.25">
      <c r="A495" s="85"/>
      <c r="B495" s="85"/>
      <c r="C495" s="86"/>
      <c r="D495" s="87"/>
      <c r="E495" s="88"/>
      <c r="F495" s="89"/>
      <c r="G495" s="90"/>
      <c r="H495" s="90"/>
      <c r="I495" s="91"/>
      <c r="J495" s="92"/>
      <c r="K495" s="93">
        <f t="shared" si="7"/>
        <v>0</v>
      </c>
    </row>
    <row r="496" spans="1:11" x14ac:dyDescent="0.25">
      <c r="A496" s="85"/>
      <c r="B496" s="85"/>
      <c r="C496" s="86"/>
      <c r="D496" s="87"/>
      <c r="E496" s="88"/>
      <c r="F496" s="89"/>
      <c r="G496" s="90"/>
      <c r="H496" s="90"/>
      <c r="I496" s="91"/>
      <c r="J496" s="92"/>
      <c r="K496" s="93">
        <f t="shared" si="7"/>
        <v>0</v>
      </c>
    </row>
    <row r="497" spans="1:11" x14ac:dyDescent="0.25">
      <c r="A497" s="85"/>
      <c r="B497" s="85"/>
      <c r="C497" s="86"/>
      <c r="D497" s="87"/>
      <c r="E497" s="88"/>
      <c r="F497" s="89"/>
      <c r="G497" s="90"/>
      <c r="H497" s="90"/>
      <c r="I497" s="91"/>
      <c r="J497" s="92"/>
      <c r="K497" s="93">
        <f t="shared" si="7"/>
        <v>0</v>
      </c>
    </row>
    <row r="498" spans="1:11" x14ac:dyDescent="0.25">
      <c r="A498" s="85"/>
      <c r="B498" s="85"/>
      <c r="C498" s="86"/>
      <c r="D498" s="87"/>
      <c r="E498" s="88"/>
      <c r="F498" s="89"/>
      <c r="G498" s="90"/>
      <c r="H498" s="90"/>
      <c r="I498" s="91"/>
      <c r="J498" s="92"/>
      <c r="K498" s="93">
        <f t="shared" si="7"/>
        <v>0</v>
      </c>
    </row>
    <row r="499" spans="1:11" x14ac:dyDescent="0.25">
      <c r="A499" s="85"/>
      <c r="B499" s="85"/>
      <c r="C499" s="86"/>
      <c r="D499" s="87"/>
      <c r="E499" s="88"/>
      <c r="F499" s="89"/>
      <c r="G499" s="90"/>
      <c r="H499" s="90"/>
      <c r="I499" s="91"/>
      <c r="J499" s="92"/>
      <c r="K499" s="93">
        <f t="shared" si="7"/>
        <v>0</v>
      </c>
    </row>
    <row r="500" spans="1:11" x14ac:dyDescent="0.25">
      <c r="A500" s="85"/>
      <c r="B500" s="85"/>
      <c r="C500" s="86"/>
      <c r="D500" s="87"/>
      <c r="E500" s="88"/>
      <c r="F500" s="89"/>
      <c r="G500" s="90"/>
      <c r="H500" s="90"/>
      <c r="I500" s="91"/>
      <c r="J500" s="92"/>
      <c r="K500" s="93">
        <f t="shared" si="7"/>
        <v>0</v>
      </c>
    </row>
    <row r="501" spans="1:11" x14ac:dyDescent="0.25">
      <c r="A501" s="85"/>
      <c r="B501" s="85"/>
      <c r="C501" s="86"/>
      <c r="D501" s="87"/>
      <c r="E501" s="88"/>
      <c r="F501" s="89"/>
      <c r="G501" s="90"/>
      <c r="H501" s="90"/>
      <c r="I501" s="91"/>
      <c r="J501" s="92"/>
      <c r="K501" s="93">
        <f t="shared" si="7"/>
        <v>0</v>
      </c>
    </row>
    <row r="502" spans="1:11" x14ac:dyDescent="0.25">
      <c r="A502" s="85"/>
      <c r="B502" s="85"/>
      <c r="C502" s="86"/>
      <c r="D502" s="87"/>
      <c r="E502" s="88"/>
      <c r="F502" s="89"/>
      <c r="G502" s="90"/>
      <c r="H502" s="90"/>
      <c r="I502" s="91"/>
      <c r="J502" s="92"/>
      <c r="K502" s="93">
        <f t="shared" si="7"/>
        <v>0</v>
      </c>
    </row>
    <row r="503" spans="1:11" x14ac:dyDescent="0.25">
      <c r="A503" s="85"/>
      <c r="B503" s="85"/>
      <c r="C503" s="86"/>
      <c r="D503" s="87"/>
      <c r="E503" s="88"/>
      <c r="F503" s="89"/>
      <c r="G503" s="90"/>
      <c r="H503" s="90"/>
      <c r="I503" s="91"/>
      <c r="J503" s="92"/>
      <c r="K503" s="93">
        <f t="shared" si="7"/>
        <v>0</v>
      </c>
    </row>
    <row r="504" spans="1:11" x14ac:dyDescent="0.25">
      <c r="A504" s="85"/>
      <c r="B504" s="85"/>
      <c r="C504" s="86"/>
      <c r="D504" s="87"/>
      <c r="E504" s="88"/>
      <c r="F504" s="89"/>
      <c r="G504" s="90"/>
      <c r="H504" s="90"/>
      <c r="I504" s="91"/>
      <c r="J504" s="92"/>
      <c r="K504" s="93">
        <f t="shared" si="7"/>
        <v>0</v>
      </c>
    </row>
    <row r="505" spans="1:11" x14ac:dyDescent="0.25">
      <c r="A505" s="85"/>
      <c r="B505" s="85"/>
      <c r="C505" s="86"/>
      <c r="D505" s="87"/>
      <c r="E505" s="88"/>
      <c r="F505" s="89"/>
      <c r="G505" s="90"/>
      <c r="H505" s="90"/>
      <c r="I505" s="91"/>
      <c r="J505" s="92"/>
      <c r="K505" s="93">
        <f t="shared" si="7"/>
        <v>0</v>
      </c>
    </row>
    <row r="506" spans="1:11" x14ac:dyDescent="0.25">
      <c r="A506" s="85"/>
      <c r="B506" s="85"/>
      <c r="C506" s="86"/>
      <c r="D506" s="87"/>
      <c r="E506" s="88"/>
      <c r="F506" s="89"/>
      <c r="G506" s="90"/>
      <c r="H506" s="90"/>
      <c r="I506" s="91"/>
      <c r="J506" s="92"/>
      <c r="K506" s="93">
        <f t="shared" si="7"/>
        <v>0</v>
      </c>
    </row>
    <row r="507" spans="1:11" x14ac:dyDescent="0.25">
      <c r="A507" s="85"/>
      <c r="B507" s="85"/>
      <c r="C507" s="86"/>
      <c r="D507" s="87"/>
      <c r="E507" s="88"/>
      <c r="F507" s="89"/>
      <c r="G507" s="90"/>
      <c r="H507" s="90"/>
      <c r="I507" s="91"/>
      <c r="J507" s="92"/>
      <c r="K507" s="93">
        <f t="shared" si="7"/>
        <v>0</v>
      </c>
    </row>
    <row r="508" spans="1:11" x14ac:dyDescent="0.25">
      <c r="A508" s="85"/>
      <c r="B508" s="85"/>
      <c r="C508" s="86"/>
      <c r="D508" s="87"/>
      <c r="E508" s="88"/>
      <c r="F508" s="89"/>
      <c r="G508" s="90"/>
      <c r="H508" s="90"/>
      <c r="I508" s="91"/>
      <c r="J508" s="92"/>
      <c r="K508" s="93">
        <f t="shared" si="7"/>
        <v>0</v>
      </c>
    </row>
    <row r="509" spans="1:11" x14ac:dyDescent="0.25">
      <c r="A509" s="85"/>
      <c r="B509" s="85"/>
      <c r="C509" s="86"/>
      <c r="D509" s="87"/>
      <c r="E509" s="88"/>
      <c r="F509" s="89"/>
      <c r="G509" s="90"/>
      <c r="H509" s="90"/>
      <c r="I509" s="91"/>
      <c r="J509" s="92"/>
      <c r="K509" s="93">
        <f t="shared" si="7"/>
        <v>0</v>
      </c>
    </row>
    <row r="510" spans="1:11" x14ac:dyDescent="0.25">
      <c r="A510" s="85"/>
      <c r="B510" s="85"/>
      <c r="C510" s="86"/>
      <c r="D510" s="87"/>
      <c r="E510" s="88"/>
      <c r="F510" s="89"/>
      <c r="G510" s="90"/>
      <c r="H510" s="90"/>
      <c r="I510" s="91"/>
      <c r="J510" s="92"/>
      <c r="K510" s="93">
        <f t="shared" si="7"/>
        <v>0</v>
      </c>
    </row>
    <row r="511" spans="1:11" x14ac:dyDescent="0.25">
      <c r="A511" s="85"/>
      <c r="B511" s="85"/>
      <c r="C511" s="86"/>
      <c r="D511" s="87"/>
      <c r="E511" s="88"/>
      <c r="F511" s="89"/>
      <c r="G511" s="90"/>
      <c r="H511" s="90"/>
      <c r="I511" s="91"/>
      <c r="J511" s="92"/>
      <c r="K511" s="93">
        <f t="shared" si="7"/>
        <v>0</v>
      </c>
    </row>
    <row r="512" spans="1:11" x14ac:dyDescent="0.25">
      <c r="A512" s="85"/>
      <c r="B512" s="85"/>
      <c r="C512" s="86"/>
      <c r="D512" s="87"/>
      <c r="E512" s="88"/>
      <c r="F512" s="89"/>
      <c r="G512" s="90"/>
      <c r="H512" s="90"/>
      <c r="I512" s="91"/>
      <c r="J512" s="92"/>
      <c r="K512" s="93">
        <f t="shared" si="7"/>
        <v>0</v>
      </c>
    </row>
    <row r="513" spans="1:11" x14ac:dyDescent="0.25">
      <c r="A513" s="85"/>
      <c r="B513" s="85"/>
      <c r="C513" s="86"/>
      <c r="D513" s="87"/>
      <c r="E513" s="88"/>
      <c r="F513" s="89"/>
      <c r="G513" s="90"/>
      <c r="H513" s="90"/>
      <c r="I513" s="91"/>
      <c r="J513" s="92"/>
      <c r="K513" s="93">
        <f t="shared" si="7"/>
        <v>0</v>
      </c>
    </row>
    <row r="514" spans="1:11" x14ac:dyDescent="0.25">
      <c r="A514" s="85"/>
      <c r="B514" s="85"/>
      <c r="C514" s="86"/>
      <c r="D514" s="87"/>
      <c r="E514" s="88"/>
      <c r="F514" s="89"/>
      <c r="G514" s="90"/>
      <c r="H514" s="90"/>
      <c r="I514" s="91"/>
      <c r="J514" s="92"/>
      <c r="K514" s="93">
        <f t="shared" si="7"/>
        <v>0</v>
      </c>
    </row>
    <row r="515" spans="1:11" x14ac:dyDescent="0.25">
      <c r="A515" s="85"/>
      <c r="B515" s="85"/>
      <c r="C515" s="86"/>
      <c r="D515" s="87"/>
      <c r="E515" s="88"/>
      <c r="F515" s="89"/>
      <c r="G515" s="90"/>
      <c r="H515" s="90"/>
      <c r="I515" s="91"/>
      <c r="J515" s="92"/>
      <c r="K515" s="93">
        <f t="shared" si="7"/>
        <v>0</v>
      </c>
    </row>
    <row r="516" spans="1:11" x14ac:dyDescent="0.25">
      <c r="A516" s="85"/>
      <c r="B516" s="85"/>
      <c r="C516" s="86"/>
      <c r="D516" s="87"/>
      <c r="E516" s="88"/>
      <c r="F516" s="89"/>
      <c r="G516" s="90"/>
      <c r="H516" s="90"/>
      <c r="I516" s="91"/>
      <c r="J516" s="92"/>
      <c r="K516" s="93">
        <f t="shared" si="7"/>
        <v>0</v>
      </c>
    </row>
    <row r="517" spans="1:11" x14ac:dyDescent="0.25">
      <c r="A517" s="85"/>
      <c r="B517" s="85"/>
      <c r="C517" s="86"/>
      <c r="D517" s="87"/>
      <c r="E517" s="88"/>
      <c r="F517" s="89"/>
      <c r="G517" s="90"/>
      <c r="H517" s="90"/>
      <c r="I517" s="91"/>
      <c r="J517" s="92"/>
      <c r="K517" s="93">
        <f t="shared" si="7"/>
        <v>0</v>
      </c>
    </row>
    <row r="518" spans="1:11" x14ac:dyDescent="0.25">
      <c r="A518" s="85"/>
      <c r="B518" s="85"/>
      <c r="C518" s="86"/>
      <c r="D518" s="87"/>
      <c r="E518" s="88"/>
      <c r="F518" s="89"/>
      <c r="G518" s="90"/>
      <c r="H518" s="90"/>
      <c r="I518" s="91"/>
      <c r="J518" s="92"/>
      <c r="K518" s="93">
        <f t="shared" si="7"/>
        <v>0</v>
      </c>
    </row>
    <row r="519" spans="1:11" x14ac:dyDescent="0.25">
      <c r="A519" s="85"/>
      <c r="B519" s="85"/>
      <c r="C519" s="86"/>
      <c r="D519" s="87"/>
      <c r="E519" s="88"/>
      <c r="F519" s="89"/>
      <c r="G519" s="90"/>
      <c r="H519" s="90"/>
      <c r="I519" s="91"/>
      <c r="J519" s="92"/>
      <c r="K519" s="93">
        <f t="shared" si="7"/>
        <v>0</v>
      </c>
    </row>
    <row r="520" spans="1:11" x14ac:dyDescent="0.25">
      <c r="A520" s="85"/>
      <c r="B520" s="85"/>
      <c r="C520" s="86"/>
      <c r="D520" s="87"/>
      <c r="E520" s="88"/>
      <c r="F520" s="89"/>
      <c r="G520" s="90"/>
      <c r="H520" s="90"/>
      <c r="I520" s="91"/>
      <c r="J520" s="92"/>
      <c r="K520" s="93">
        <f t="shared" si="7"/>
        <v>0</v>
      </c>
    </row>
    <row r="521" spans="1:11" x14ac:dyDescent="0.25">
      <c r="A521" s="85"/>
      <c r="B521" s="85"/>
      <c r="C521" s="86"/>
      <c r="D521" s="87"/>
      <c r="E521" s="88"/>
      <c r="F521" s="89"/>
      <c r="G521" s="90"/>
      <c r="H521" s="90"/>
      <c r="I521" s="91"/>
      <c r="J521" s="92"/>
      <c r="K521" s="93">
        <f t="shared" si="7"/>
        <v>0</v>
      </c>
    </row>
    <row r="522" spans="1:11" x14ac:dyDescent="0.25">
      <c r="A522" s="85"/>
      <c r="B522" s="85"/>
      <c r="C522" s="86"/>
      <c r="D522" s="87"/>
      <c r="E522" s="88"/>
      <c r="F522" s="89"/>
      <c r="G522" s="90"/>
      <c r="H522" s="90"/>
      <c r="I522" s="91"/>
      <c r="J522" s="92"/>
      <c r="K522" s="93">
        <f t="shared" si="7"/>
        <v>0</v>
      </c>
    </row>
    <row r="523" spans="1:11" x14ac:dyDescent="0.25">
      <c r="A523" s="85"/>
      <c r="B523" s="85"/>
      <c r="C523" s="86"/>
      <c r="D523" s="87"/>
      <c r="E523" s="88"/>
      <c r="F523" s="89"/>
      <c r="G523" s="90"/>
      <c r="H523" s="90"/>
      <c r="I523" s="91"/>
      <c r="J523" s="92"/>
      <c r="K523" s="93">
        <f t="shared" si="7"/>
        <v>0</v>
      </c>
    </row>
    <row r="524" spans="1:11" x14ac:dyDescent="0.25">
      <c r="A524" s="85"/>
      <c r="B524" s="85"/>
      <c r="C524" s="86"/>
      <c r="D524" s="87"/>
      <c r="E524" s="88"/>
      <c r="F524" s="89"/>
      <c r="G524" s="90"/>
      <c r="H524" s="90"/>
      <c r="I524" s="91"/>
      <c r="J524" s="92"/>
      <c r="K524" s="93">
        <f t="shared" si="7"/>
        <v>0</v>
      </c>
    </row>
    <row r="525" spans="1:11" x14ac:dyDescent="0.25">
      <c r="A525" s="85"/>
      <c r="B525" s="85"/>
      <c r="C525" s="86"/>
      <c r="D525" s="87"/>
      <c r="E525" s="88"/>
      <c r="F525" s="89"/>
      <c r="G525" s="90"/>
      <c r="H525" s="90"/>
      <c r="I525" s="91"/>
      <c r="J525" s="92"/>
      <c r="K525" s="93">
        <f t="shared" si="7"/>
        <v>0</v>
      </c>
    </row>
    <row r="526" spans="1:11" x14ac:dyDescent="0.25">
      <c r="A526" s="85"/>
      <c r="B526" s="85"/>
      <c r="C526" s="86"/>
      <c r="D526" s="87"/>
      <c r="E526" s="88"/>
      <c r="F526" s="89"/>
      <c r="G526" s="90"/>
      <c r="H526" s="90"/>
      <c r="I526" s="91"/>
      <c r="J526" s="92"/>
      <c r="K526" s="93">
        <f t="shared" si="7"/>
        <v>0</v>
      </c>
    </row>
    <row r="527" spans="1:11" x14ac:dyDescent="0.25">
      <c r="A527" s="85"/>
      <c r="B527" s="85"/>
      <c r="C527" s="86"/>
      <c r="D527" s="87"/>
      <c r="E527" s="88"/>
      <c r="F527" s="89"/>
      <c r="G527" s="90"/>
      <c r="H527" s="90"/>
      <c r="I527" s="91"/>
      <c r="J527" s="92"/>
      <c r="K527" s="93">
        <f t="shared" si="7"/>
        <v>0</v>
      </c>
    </row>
    <row r="528" spans="1:11" x14ac:dyDescent="0.25">
      <c r="A528" s="85"/>
      <c r="B528" s="85"/>
      <c r="C528" s="86"/>
      <c r="D528" s="87"/>
      <c r="E528" s="88"/>
      <c r="F528" s="89"/>
      <c r="G528" s="90"/>
      <c r="H528" s="90"/>
      <c r="I528" s="91"/>
      <c r="J528" s="92"/>
      <c r="K528" s="93">
        <f t="shared" si="7"/>
        <v>0</v>
      </c>
    </row>
    <row r="529" spans="1:11" x14ac:dyDescent="0.25">
      <c r="A529" s="85"/>
      <c r="B529" s="85"/>
      <c r="C529" s="86"/>
      <c r="D529" s="87"/>
      <c r="E529" s="88"/>
      <c r="F529" s="89"/>
      <c r="G529" s="90"/>
      <c r="H529" s="90"/>
      <c r="I529" s="91"/>
      <c r="J529" s="92"/>
      <c r="K529" s="93">
        <f t="shared" si="7"/>
        <v>0</v>
      </c>
    </row>
    <row r="530" spans="1:11" x14ac:dyDescent="0.25">
      <c r="A530" s="85"/>
      <c r="B530" s="85"/>
      <c r="C530" s="86"/>
      <c r="D530" s="87"/>
      <c r="E530" s="88"/>
      <c r="F530" s="89"/>
      <c r="G530" s="90"/>
      <c r="H530" s="90"/>
      <c r="I530" s="91"/>
      <c r="J530" s="92"/>
      <c r="K530" s="93">
        <f t="shared" ref="K530:K593" si="8">+J530*I530</f>
        <v>0</v>
      </c>
    </row>
    <row r="531" spans="1:11" x14ac:dyDescent="0.25">
      <c r="A531" s="85"/>
      <c r="B531" s="85"/>
      <c r="C531" s="86"/>
      <c r="D531" s="87"/>
      <c r="E531" s="88"/>
      <c r="F531" s="89"/>
      <c r="G531" s="90"/>
      <c r="H531" s="90"/>
      <c r="I531" s="91"/>
      <c r="J531" s="92"/>
      <c r="K531" s="93">
        <f t="shared" si="8"/>
        <v>0</v>
      </c>
    </row>
    <row r="532" spans="1:11" x14ac:dyDescent="0.25">
      <c r="A532" s="85"/>
      <c r="B532" s="85"/>
      <c r="C532" s="86"/>
      <c r="D532" s="87"/>
      <c r="E532" s="88"/>
      <c r="F532" s="89"/>
      <c r="G532" s="90"/>
      <c r="H532" s="90"/>
      <c r="I532" s="91"/>
      <c r="J532" s="92"/>
      <c r="K532" s="93">
        <f t="shared" si="8"/>
        <v>0</v>
      </c>
    </row>
    <row r="533" spans="1:11" x14ac:dyDescent="0.25">
      <c r="A533" s="85"/>
      <c r="B533" s="85"/>
      <c r="C533" s="86"/>
      <c r="D533" s="87"/>
      <c r="E533" s="88"/>
      <c r="F533" s="89"/>
      <c r="G533" s="90"/>
      <c r="H533" s="90"/>
      <c r="I533" s="91"/>
      <c r="J533" s="92"/>
      <c r="K533" s="93">
        <f t="shared" si="8"/>
        <v>0</v>
      </c>
    </row>
    <row r="534" spans="1:11" x14ac:dyDescent="0.25">
      <c r="A534" s="85"/>
      <c r="B534" s="85"/>
      <c r="C534" s="86"/>
      <c r="D534" s="87"/>
      <c r="E534" s="88"/>
      <c r="F534" s="89"/>
      <c r="G534" s="90"/>
      <c r="H534" s="90"/>
      <c r="I534" s="91"/>
      <c r="J534" s="92"/>
      <c r="K534" s="93">
        <f t="shared" si="8"/>
        <v>0</v>
      </c>
    </row>
    <row r="535" spans="1:11" x14ac:dyDescent="0.25">
      <c r="A535" s="85"/>
      <c r="B535" s="85"/>
      <c r="C535" s="86"/>
      <c r="D535" s="87"/>
      <c r="E535" s="88"/>
      <c r="F535" s="89"/>
      <c r="G535" s="90"/>
      <c r="H535" s="90"/>
      <c r="I535" s="91"/>
      <c r="J535" s="92"/>
      <c r="K535" s="93">
        <f t="shared" si="8"/>
        <v>0</v>
      </c>
    </row>
    <row r="536" spans="1:11" x14ac:dyDescent="0.25">
      <c r="A536" s="85"/>
      <c r="B536" s="85"/>
      <c r="C536" s="86"/>
      <c r="D536" s="87"/>
      <c r="E536" s="88"/>
      <c r="F536" s="89"/>
      <c r="G536" s="90"/>
      <c r="H536" s="90"/>
      <c r="I536" s="91"/>
      <c r="J536" s="92"/>
      <c r="K536" s="93">
        <f t="shared" si="8"/>
        <v>0</v>
      </c>
    </row>
    <row r="537" spans="1:11" x14ac:dyDescent="0.25">
      <c r="A537" s="85"/>
      <c r="B537" s="85"/>
      <c r="C537" s="86"/>
      <c r="D537" s="87"/>
      <c r="E537" s="88"/>
      <c r="F537" s="89"/>
      <c r="G537" s="90"/>
      <c r="H537" s="90"/>
      <c r="I537" s="91"/>
      <c r="J537" s="92"/>
      <c r="K537" s="93">
        <f t="shared" si="8"/>
        <v>0</v>
      </c>
    </row>
    <row r="538" spans="1:11" x14ac:dyDescent="0.25">
      <c r="A538" s="85"/>
      <c r="B538" s="85"/>
      <c r="C538" s="86"/>
      <c r="D538" s="87"/>
      <c r="E538" s="88"/>
      <c r="F538" s="89"/>
      <c r="G538" s="90"/>
      <c r="H538" s="90"/>
      <c r="I538" s="91"/>
      <c r="J538" s="92"/>
      <c r="K538" s="93">
        <f t="shared" si="8"/>
        <v>0</v>
      </c>
    </row>
    <row r="539" spans="1:11" x14ac:dyDescent="0.25">
      <c r="A539" s="85"/>
      <c r="B539" s="85"/>
      <c r="C539" s="86"/>
      <c r="D539" s="87"/>
      <c r="E539" s="88"/>
      <c r="F539" s="89"/>
      <c r="G539" s="90"/>
      <c r="H539" s="90"/>
      <c r="I539" s="91"/>
      <c r="J539" s="92"/>
      <c r="K539" s="93">
        <f t="shared" si="8"/>
        <v>0</v>
      </c>
    </row>
    <row r="540" spans="1:11" x14ac:dyDescent="0.25">
      <c r="A540" s="85"/>
      <c r="B540" s="85"/>
      <c r="C540" s="86"/>
      <c r="D540" s="87"/>
      <c r="E540" s="88"/>
      <c r="F540" s="89"/>
      <c r="G540" s="90"/>
      <c r="H540" s="90"/>
      <c r="I540" s="91"/>
      <c r="J540" s="92"/>
      <c r="K540" s="93">
        <f t="shared" si="8"/>
        <v>0</v>
      </c>
    </row>
    <row r="541" spans="1:11" x14ac:dyDescent="0.25">
      <c r="A541" s="85"/>
      <c r="B541" s="85"/>
      <c r="C541" s="86"/>
      <c r="D541" s="87"/>
      <c r="E541" s="88"/>
      <c r="F541" s="89"/>
      <c r="G541" s="90"/>
      <c r="H541" s="90"/>
      <c r="I541" s="91"/>
      <c r="J541" s="92"/>
      <c r="K541" s="93">
        <f t="shared" si="8"/>
        <v>0</v>
      </c>
    </row>
    <row r="542" spans="1:11" x14ac:dyDescent="0.25">
      <c r="A542" s="85"/>
      <c r="B542" s="85"/>
      <c r="C542" s="86"/>
      <c r="D542" s="87"/>
      <c r="E542" s="88"/>
      <c r="F542" s="89"/>
      <c r="G542" s="90"/>
      <c r="H542" s="90"/>
      <c r="I542" s="91"/>
      <c r="J542" s="92"/>
      <c r="K542" s="93">
        <f t="shared" si="8"/>
        <v>0</v>
      </c>
    </row>
    <row r="543" spans="1:11" x14ac:dyDescent="0.25">
      <c r="A543" s="85"/>
      <c r="B543" s="85"/>
      <c r="C543" s="86"/>
      <c r="D543" s="87"/>
      <c r="E543" s="88"/>
      <c r="F543" s="89"/>
      <c r="G543" s="90"/>
      <c r="H543" s="90"/>
      <c r="I543" s="91"/>
      <c r="J543" s="92"/>
      <c r="K543" s="93">
        <f t="shared" si="8"/>
        <v>0</v>
      </c>
    </row>
    <row r="544" spans="1:11" x14ac:dyDescent="0.25">
      <c r="A544" s="85"/>
      <c r="B544" s="85"/>
      <c r="C544" s="86"/>
      <c r="D544" s="87"/>
      <c r="E544" s="88"/>
      <c r="F544" s="89"/>
      <c r="G544" s="90"/>
      <c r="H544" s="90"/>
      <c r="I544" s="91"/>
      <c r="J544" s="92"/>
      <c r="K544" s="93">
        <f t="shared" si="8"/>
        <v>0</v>
      </c>
    </row>
    <row r="545" spans="1:11" x14ac:dyDescent="0.25">
      <c r="A545" s="85"/>
      <c r="B545" s="85"/>
      <c r="C545" s="86"/>
      <c r="D545" s="87"/>
      <c r="E545" s="88"/>
      <c r="F545" s="89"/>
      <c r="G545" s="90"/>
      <c r="H545" s="90"/>
      <c r="I545" s="91"/>
      <c r="J545" s="92"/>
      <c r="K545" s="93">
        <f t="shared" si="8"/>
        <v>0</v>
      </c>
    </row>
    <row r="546" spans="1:11" x14ac:dyDescent="0.25">
      <c r="A546" s="85"/>
      <c r="B546" s="85"/>
      <c r="C546" s="86"/>
      <c r="D546" s="87"/>
      <c r="E546" s="88"/>
      <c r="F546" s="89"/>
      <c r="G546" s="90"/>
      <c r="H546" s="90"/>
      <c r="I546" s="91"/>
      <c r="J546" s="92"/>
      <c r="K546" s="93">
        <f t="shared" si="8"/>
        <v>0</v>
      </c>
    </row>
    <row r="547" spans="1:11" x14ac:dyDescent="0.25">
      <c r="A547" s="85"/>
      <c r="B547" s="85"/>
      <c r="C547" s="86"/>
      <c r="D547" s="87"/>
      <c r="E547" s="88"/>
      <c r="F547" s="89"/>
      <c r="G547" s="90"/>
      <c r="H547" s="90"/>
      <c r="I547" s="91"/>
      <c r="J547" s="92"/>
      <c r="K547" s="93">
        <f t="shared" si="8"/>
        <v>0</v>
      </c>
    </row>
    <row r="548" spans="1:11" x14ac:dyDescent="0.25">
      <c r="A548" s="85"/>
      <c r="B548" s="85"/>
      <c r="C548" s="86"/>
      <c r="D548" s="87"/>
      <c r="E548" s="88"/>
      <c r="F548" s="89"/>
      <c r="G548" s="90"/>
      <c r="H548" s="90"/>
      <c r="I548" s="91"/>
      <c r="J548" s="92"/>
      <c r="K548" s="93">
        <f t="shared" si="8"/>
        <v>0</v>
      </c>
    </row>
    <row r="549" spans="1:11" x14ac:dyDescent="0.25">
      <c r="A549" s="85"/>
      <c r="B549" s="85"/>
      <c r="C549" s="86"/>
      <c r="D549" s="87"/>
      <c r="E549" s="88"/>
      <c r="F549" s="89"/>
      <c r="G549" s="90"/>
      <c r="H549" s="90"/>
      <c r="I549" s="91"/>
      <c r="J549" s="92"/>
      <c r="K549" s="93">
        <f t="shared" si="8"/>
        <v>0</v>
      </c>
    </row>
    <row r="550" spans="1:11" x14ac:dyDescent="0.25">
      <c r="A550" s="85"/>
      <c r="B550" s="85"/>
      <c r="C550" s="86"/>
      <c r="D550" s="87"/>
      <c r="E550" s="88"/>
      <c r="F550" s="89"/>
      <c r="G550" s="90"/>
      <c r="H550" s="90"/>
      <c r="I550" s="91"/>
      <c r="J550" s="92"/>
      <c r="K550" s="93">
        <f t="shared" si="8"/>
        <v>0</v>
      </c>
    </row>
    <row r="551" spans="1:11" x14ac:dyDescent="0.25">
      <c r="A551" s="85"/>
      <c r="B551" s="85"/>
      <c r="C551" s="86"/>
      <c r="D551" s="87"/>
      <c r="E551" s="88"/>
      <c r="F551" s="89"/>
      <c r="G551" s="90"/>
      <c r="H551" s="90"/>
      <c r="I551" s="91"/>
      <c r="J551" s="92"/>
      <c r="K551" s="93">
        <f t="shared" si="8"/>
        <v>0</v>
      </c>
    </row>
    <row r="552" spans="1:11" x14ac:dyDescent="0.25">
      <c r="A552" s="85"/>
      <c r="B552" s="85"/>
      <c r="C552" s="86"/>
      <c r="D552" s="87"/>
      <c r="E552" s="88"/>
      <c r="F552" s="89"/>
      <c r="G552" s="90"/>
      <c r="H552" s="90"/>
      <c r="I552" s="91"/>
      <c r="J552" s="92"/>
      <c r="K552" s="93">
        <f t="shared" si="8"/>
        <v>0</v>
      </c>
    </row>
    <row r="553" spans="1:11" x14ac:dyDescent="0.25">
      <c r="A553" s="85"/>
      <c r="B553" s="85"/>
      <c r="C553" s="86"/>
      <c r="D553" s="87"/>
      <c r="E553" s="88"/>
      <c r="F553" s="89"/>
      <c r="G553" s="90"/>
      <c r="H553" s="90"/>
      <c r="I553" s="91"/>
      <c r="J553" s="92"/>
      <c r="K553" s="93">
        <f t="shared" si="8"/>
        <v>0</v>
      </c>
    </row>
    <row r="554" spans="1:11" x14ac:dyDescent="0.25">
      <c r="A554" s="85"/>
      <c r="B554" s="85"/>
      <c r="C554" s="86"/>
      <c r="D554" s="87"/>
      <c r="E554" s="88"/>
      <c r="F554" s="89"/>
      <c r="G554" s="90"/>
      <c r="H554" s="90"/>
      <c r="I554" s="91"/>
      <c r="J554" s="92"/>
      <c r="K554" s="93">
        <f t="shared" si="8"/>
        <v>0</v>
      </c>
    </row>
    <row r="555" spans="1:11" x14ac:dyDescent="0.25">
      <c r="A555" s="85"/>
      <c r="B555" s="85"/>
      <c r="C555" s="86"/>
      <c r="D555" s="87"/>
      <c r="E555" s="88"/>
      <c r="F555" s="89"/>
      <c r="G555" s="90"/>
      <c r="H555" s="90"/>
      <c r="I555" s="91"/>
      <c r="J555" s="92"/>
      <c r="K555" s="93">
        <f t="shared" si="8"/>
        <v>0</v>
      </c>
    </row>
    <row r="556" spans="1:11" x14ac:dyDescent="0.25">
      <c r="A556" s="85"/>
      <c r="B556" s="85"/>
      <c r="C556" s="86"/>
      <c r="D556" s="87"/>
      <c r="E556" s="88"/>
      <c r="F556" s="89"/>
      <c r="G556" s="90"/>
      <c r="H556" s="90"/>
      <c r="I556" s="91"/>
      <c r="J556" s="92"/>
      <c r="K556" s="93">
        <f t="shared" si="8"/>
        <v>0</v>
      </c>
    </row>
    <row r="557" spans="1:11" x14ac:dyDescent="0.25">
      <c r="A557" s="85"/>
      <c r="B557" s="85"/>
      <c r="C557" s="86"/>
      <c r="D557" s="87"/>
      <c r="E557" s="88"/>
      <c r="F557" s="89"/>
      <c r="G557" s="90"/>
      <c r="H557" s="90"/>
      <c r="I557" s="91"/>
      <c r="J557" s="92"/>
      <c r="K557" s="93">
        <f t="shared" si="8"/>
        <v>0</v>
      </c>
    </row>
    <row r="558" spans="1:11" x14ac:dyDescent="0.25">
      <c r="A558" s="85"/>
      <c r="B558" s="85"/>
      <c r="C558" s="86"/>
      <c r="D558" s="87"/>
      <c r="E558" s="88"/>
      <c r="F558" s="89"/>
      <c r="G558" s="90"/>
      <c r="H558" s="90"/>
      <c r="I558" s="91"/>
      <c r="J558" s="92"/>
      <c r="K558" s="93">
        <f t="shared" si="8"/>
        <v>0</v>
      </c>
    </row>
    <row r="559" spans="1:11" x14ac:dyDescent="0.25">
      <c r="A559" s="85"/>
      <c r="B559" s="85"/>
      <c r="C559" s="86"/>
      <c r="D559" s="87"/>
      <c r="E559" s="88"/>
      <c r="F559" s="89"/>
      <c r="G559" s="90"/>
      <c r="H559" s="90"/>
      <c r="I559" s="91"/>
      <c r="J559" s="92"/>
      <c r="K559" s="93">
        <f t="shared" si="8"/>
        <v>0</v>
      </c>
    </row>
    <row r="560" spans="1:11" x14ac:dyDescent="0.25">
      <c r="A560" s="85"/>
      <c r="B560" s="85"/>
      <c r="C560" s="86"/>
      <c r="D560" s="87"/>
      <c r="E560" s="88"/>
      <c r="F560" s="89"/>
      <c r="G560" s="90"/>
      <c r="H560" s="90"/>
      <c r="I560" s="91"/>
      <c r="J560" s="92"/>
      <c r="K560" s="93">
        <f t="shared" si="8"/>
        <v>0</v>
      </c>
    </row>
    <row r="561" spans="1:11" x14ac:dyDescent="0.25">
      <c r="A561" s="85"/>
      <c r="B561" s="85"/>
      <c r="C561" s="86"/>
      <c r="D561" s="87"/>
      <c r="E561" s="88"/>
      <c r="F561" s="89"/>
      <c r="G561" s="90"/>
      <c r="H561" s="90"/>
      <c r="I561" s="91"/>
      <c r="J561" s="92"/>
      <c r="K561" s="93">
        <f t="shared" si="8"/>
        <v>0</v>
      </c>
    </row>
    <row r="562" spans="1:11" x14ac:dyDescent="0.25">
      <c r="A562" s="85"/>
      <c r="B562" s="85"/>
      <c r="C562" s="86"/>
      <c r="D562" s="87"/>
      <c r="E562" s="88"/>
      <c r="F562" s="89"/>
      <c r="G562" s="90"/>
      <c r="H562" s="90"/>
      <c r="I562" s="91"/>
      <c r="J562" s="92"/>
      <c r="K562" s="93">
        <f t="shared" si="8"/>
        <v>0</v>
      </c>
    </row>
    <row r="563" spans="1:11" x14ac:dyDescent="0.25">
      <c r="A563" s="85"/>
      <c r="B563" s="85"/>
      <c r="C563" s="86"/>
      <c r="D563" s="87"/>
      <c r="E563" s="88"/>
      <c r="F563" s="89"/>
      <c r="G563" s="90"/>
      <c r="H563" s="90"/>
      <c r="I563" s="91"/>
      <c r="J563" s="92"/>
      <c r="K563" s="93">
        <f t="shared" si="8"/>
        <v>0</v>
      </c>
    </row>
    <row r="564" spans="1:11" x14ac:dyDescent="0.25">
      <c r="A564" s="85"/>
      <c r="B564" s="85"/>
      <c r="C564" s="86"/>
      <c r="D564" s="87"/>
      <c r="E564" s="88"/>
      <c r="F564" s="89"/>
      <c r="G564" s="90"/>
      <c r="H564" s="90"/>
      <c r="I564" s="91"/>
      <c r="J564" s="92"/>
      <c r="K564" s="93">
        <f t="shared" si="8"/>
        <v>0</v>
      </c>
    </row>
    <row r="565" spans="1:11" x14ac:dyDescent="0.25">
      <c r="A565" s="85"/>
      <c r="B565" s="85"/>
      <c r="C565" s="86"/>
      <c r="D565" s="87"/>
      <c r="E565" s="88"/>
      <c r="F565" s="89"/>
      <c r="G565" s="90"/>
      <c r="H565" s="90"/>
      <c r="I565" s="91"/>
      <c r="J565" s="92"/>
      <c r="K565" s="93">
        <f t="shared" si="8"/>
        <v>0</v>
      </c>
    </row>
    <row r="566" spans="1:11" x14ac:dyDescent="0.25">
      <c r="A566" s="85"/>
      <c r="B566" s="85"/>
      <c r="C566" s="86"/>
      <c r="D566" s="87"/>
      <c r="E566" s="88"/>
      <c r="F566" s="89"/>
      <c r="G566" s="90"/>
      <c r="H566" s="90"/>
      <c r="I566" s="91"/>
      <c r="J566" s="92"/>
      <c r="K566" s="93">
        <f t="shared" si="8"/>
        <v>0</v>
      </c>
    </row>
    <row r="567" spans="1:11" x14ac:dyDescent="0.25">
      <c r="A567" s="85"/>
      <c r="B567" s="85"/>
      <c r="C567" s="86"/>
      <c r="D567" s="87"/>
      <c r="E567" s="88"/>
      <c r="F567" s="89"/>
      <c r="G567" s="90"/>
      <c r="H567" s="90"/>
      <c r="I567" s="91"/>
      <c r="J567" s="92"/>
      <c r="K567" s="93">
        <f t="shared" si="8"/>
        <v>0</v>
      </c>
    </row>
    <row r="568" spans="1:11" x14ac:dyDescent="0.25">
      <c r="A568" s="85"/>
      <c r="B568" s="85"/>
      <c r="C568" s="86"/>
      <c r="D568" s="87"/>
      <c r="E568" s="88"/>
      <c r="F568" s="89"/>
      <c r="G568" s="90"/>
      <c r="H568" s="90"/>
      <c r="I568" s="91"/>
      <c r="J568" s="92"/>
      <c r="K568" s="93">
        <f t="shared" si="8"/>
        <v>0</v>
      </c>
    </row>
    <row r="569" spans="1:11" x14ac:dyDescent="0.25">
      <c r="A569" s="85"/>
      <c r="B569" s="85"/>
      <c r="C569" s="86"/>
      <c r="D569" s="87"/>
      <c r="E569" s="88"/>
      <c r="F569" s="89"/>
      <c r="G569" s="90"/>
      <c r="H569" s="90"/>
      <c r="I569" s="91"/>
      <c r="J569" s="92"/>
      <c r="K569" s="93">
        <f t="shared" si="8"/>
        <v>0</v>
      </c>
    </row>
    <row r="570" spans="1:11" x14ac:dyDescent="0.25">
      <c r="A570" s="85"/>
      <c r="B570" s="85"/>
      <c r="C570" s="86"/>
      <c r="D570" s="87"/>
      <c r="E570" s="88"/>
      <c r="F570" s="89"/>
      <c r="G570" s="90"/>
      <c r="H570" s="90"/>
      <c r="I570" s="91"/>
      <c r="J570" s="92"/>
      <c r="K570" s="93">
        <f t="shared" si="8"/>
        <v>0</v>
      </c>
    </row>
    <row r="571" spans="1:11" x14ac:dyDescent="0.25">
      <c r="A571" s="85"/>
      <c r="B571" s="85"/>
      <c r="C571" s="86"/>
      <c r="D571" s="87"/>
      <c r="E571" s="88"/>
      <c r="F571" s="89"/>
      <c r="G571" s="90"/>
      <c r="H571" s="90"/>
      <c r="I571" s="91"/>
      <c r="J571" s="92"/>
      <c r="K571" s="93">
        <f t="shared" si="8"/>
        <v>0</v>
      </c>
    </row>
    <row r="572" spans="1:11" x14ac:dyDescent="0.25">
      <c r="A572" s="85"/>
      <c r="B572" s="85"/>
      <c r="C572" s="86"/>
      <c r="D572" s="87"/>
      <c r="E572" s="88"/>
      <c r="F572" s="89"/>
      <c r="G572" s="90"/>
      <c r="H572" s="90"/>
      <c r="I572" s="91"/>
      <c r="J572" s="92"/>
      <c r="K572" s="93">
        <f t="shared" si="8"/>
        <v>0</v>
      </c>
    </row>
    <row r="573" spans="1:11" x14ac:dyDescent="0.25">
      <c r="A573" s="85"/>
      <c r="B573" s="85"/>
      <c r="C573" s="86"/>
      <c r="D573" s="87"/>
      <c r="E573" s="88"/>
      <c r="F573" s="89"/>
      <c r="G573" s="90"/>
      <c r="H573" s="90"/>
      <c r="I573" s="91"/>
      <c r="J573" s="92"/>
      <c r="K573" s="93">
        <f t="shared" si="8"/>
        <v>0</v>
      </c>
    </row>
    <row r="574" spans="1:11" x14ac:dyDescent="0.25">
      <c r="A574" s="85"/>
      <c r="B574" s="85"/>
      <c r="C574" s="86"/>
      <c r="D574" s="87"/>
      <c r="E574" s="88"/>
      <c r="F574" s="89"/>
      <c r="G574" s="90"/>
      <c r="H574" s="90"/>
      <c r="I574" s="91"/>
      <c r="J574" s="92"/>
      <c r="K574" s="93">
        <f t="shared" si="8"/>
        <v>0</v>
      </c>
    </row>
    <row r="575" spans="1:11" x14ac:dyDescent="0.25">
      <c r="A575" s="85"/>
      <c r="B575" s="85"/>
      <c r="C575" s="86"/>
      <c r="D575" s="87"/>
      <c r="E575" s="88"/>
      <c r="F575" s="89"/>
      <c r="G575" s="90"/>
      <c r="H575" s="90"/>
      <c r="I575" s="91"/>
      <c r="J575" s="92"/>
      <c r="K575" s="93">
        <f t="shared" si="8"/>
        <v>0</v>
      </c>
    </row>
    <row r="576" spans="1:11" x14ac:dyDescent="0.25">
      <c r="A576" s="85"/>
      <c r="B576" s="85"/>
      <c r="C576" s="86"/>
      <c r="D576" s="87"/>
      <c r="E576" s="88"/>
      <c r="F576" s="89"/>
      <c r="G576" s="90"/>
      <c r="H576" s="90"/>
      <c r="I576" s="91"/>
      <c r="J576" s="92"/>
      <c r="K576" s="93">
        <f t="shared" si="8"/>
        <v>0</v>
      </c>
    </row>
    <row r="577" spans="1:11" x14ac:dyDescent="0.25">
      <c r="A577" s="85"/>
      <c r="B577" s="85"/>
      <c r="C577" s="86"/>
      <c r="D577" s="87"/>
      <c r="E577" s="88"/>
      <c r="F577" s="89"/>
      <c r="G577" s="90"/>
      <c r="H577" s="90"/>
      <c r="I577" s="91"/>
      <c r="J577" s="92"/>
      <c r="K577" s="93">
        <f t="shared" si="8"/>
        <v>0</v>
      </c>
    </row>
    <row r="578" spans="1:11" x14ac:dyDescent="0.25">
      <c r="A578" s="85"/>
      <c r="B578" s="85"/>
      <c r="C578" s="86"/>
      <c r="D578" s="87"/>
      <c r="E578" s="88"/>
      <c r="F578" s="89"/>
      <c r="G578" s="90"/>
      <c r="H578" s="90"/>
      <c r="I578" s="91"/>
      <c r="J578" s="92"/>
      <c r="K578" s="93">
        <f t="shared" si="8"/>
        <v>0</v>
      </c>
    </row>
    <row r="579" spans="1:11" x14ac:dyDescent="0.25">
      <c r="A579" s="85"/>
      <c r="B579" s="85"/>
      <c r="C579" s="86"/>
      <c r="D579" s="87"/>
      <c r="E579" s="88"/>
      <c r="F579" s="89"/>
      <c r="G579" s="90"/>
      <c r="H579" s="90"/>
      <c r="I579" s="91"/>
      <c r="J579" s="92"/>
      <c r="K579" s="93">
        <f t="shared" si="8"/>
        <v>0</v>
      </c>
    </row>
    <row r="580" spans="1:11" x14ac:dyDescent="0.25">
      <c r="A580" s="85"/>
      <c r="B580" s="85"/>
      <c r="C580" s="86"/>
      <c r="D580" s="87"/>
      <c r="E580" s="88"/>
      <c r="F580" s="89"/>
      <c r="G580" s="90"/>
      <c r="H580" s="90"/>
      <c r="I580" s="91"/>
      <c r="J580" s="92"/>
      <c r="K580" s="93">
        <f t="shared" si="8"/>
        <v>0</v>
      </c>
    </row>
    <row r="581" spans="1:11" x14ac:dyDescent="0.25">
      <c r="A581" s="85"/>
      <c r="B581" s="85"/>
      <c r="C581" s="86"/>
      <c r="D581" s="87"/>
      <c r="E581" s="88"/>
      <c r="F581" s="89"/>
      <c r="G581" s="90"/>
      <c r="H581" s="90"/>
      <c r="I581" s="91"/>
      <c r="J581" s="92"/>
      <c r="K581" s="93">
        <f t="shared" si="8"/>
        <v>0</v>
      </c>
    </row>
    <row r="582" spans="1:11" x14ac:dyDescent="0.25">
      <c r="A582" s="85"/>
      <c r="B582" s="85"/>
      <c r="C582" s="86"/>
      <c r="D582" s="87"/>
      <c r="E582" s="88"/>
      <c r="F582" s="89"/>
      <c r="G582" s="90"/>
      <c r="H582" s="90"/>
      <c r="I582" s="91"/>
      <c r="J582" s="92"/>
      <c r="K582" s="93">
        <f t="shared" si="8"/>
        <v>0</v>
      </c>
    </row>
    <row r="583" spans="1:11" x14ac:dyDescent="0.25">
      <c r="A583" s="85"/>
      <c r="B583" s="85"/>
      <c r="C583" s="86"/>
      <c r="D583" s="87"/>
      <c r="E583" s="88"/>
      <c r="F583" s="89"/>
      <c r="G583" s="90"/>
      <c r="H583" s="90"/>
      <c r="I583" s="91"/>
      <c r="J583" s="92"/>
      <c r="K583" s="93">
        <f t="shared" si="8"/>
        <v>0</v>
      </c>
    </row>
    <row r="584" spans="1:11" x14ac:dyDescent="0.25">
      <c r="A584" s="85"/>
      <c r="B584" s="85"/>
      <c r="C584" s="86"/>
      <c r="D584" s="87"/>
      <c r="E584" s="88"/>
      <c r="F584" s="89"/>
      <c r="G584" s="90"/>
      <c r="H584" s="90"/>
      <c r="I584" s="91"/>
      <c r="J584" s="92"/>
      <c r="K584" s="93">
        <f t="shared" si="8"/>
        <v>0</v>
      </c>
    </row>
    <row r="585" spans="1:11" x14ac:dyDescent="0.25">
      <c r="A585" s="85"/>
      <c r="B585" s="85"/>
      <c r="C585" s="86"/>
      <c r="D585" s="87"/>
      <c r="E585" s="88"/>
      <c r="F585" s="89"/>
      <c r="G585" s="90"/>
      <c r="H585" s="90"/>
      <c r="I585" s="91"/>
      <c r="J585" s="92"/>
      <c r="K585" s="93">
        <f t="shared" si="8"/>
        <v>0</v>
      </c>
    </row>
    <row r="586" spans="1:11" x14ac:dyDescent="0.25">
      <c r="A586" s="85"/>
      <c r="B586" s="85"/>
      <c r="C586" s="86"/>
      <c r="D586" s="87"/>
      <c r="E586" s="88"/>
      <c r="F586" s="89"/>
      <c r="G586" s="90"/>
      <c r="H586" s="90"/>
      <c r="I586" s="91"/>
      <c r="J586" s="92"/>
      <c r="K586" s="93">
        <f t="shared" si="8"/>
        <v>0</v>
      </c>
    </row>
    <row r="587" spans="1:11" x14ac:dyDescent="0.25">
      <c r="A587" s="85"/>
      <c r="B587" s="85"/>
      <c r="C587" s="86"/>
      <c r="D587" s="87"/>
      <c r="E587" s="88"/>
      <c r="F587" s="89"/>
      <c r="G587" s="90"/>
      <c r="H587" s="90"/>
      <c r="I587" s="91"/>
      <c r="J587" s="92"/>
      <c r="K587" s="93">
        <f t="shared" si="8"/>
        <v>0</v>
      </c>
    </row>
    <row r="588" spans="1:11" x14ac:dyDescent="0.25">
      <c r="A588" s="85"/>
      <c r="B588" s="85"/>
      <c r="C588" s="86"/>
      <c r="D588" s="87"/>
      <c r="E588" s="88"/>
      <c r="F588" s="89"/>
      <c r="G588" s="90"/>
      <c r="H588" s="90"/>
      <c r="I588" s="91"/>
      <c r="J588" s="92"/>
      <c r="K588" s="93">
        <f t="shared" si="8"/>
        <v>0</v>
      </c>
    </row>
    <row r="589" spans="1:11" x14ac:dyDescent="0.25">
      <c r="A589" s="85"/>
      <c r="B589" s="85"/>
      <c r="C589" s="86"/>
      <c r="D589" s="87"/>
      <c r="E589" s="88"/>
      <c r="F589" s="89"/>
      <c r="G589" s="90"/>
      <c r="H589" s="90"/>
      <c r="I589" s="91"/>
      <c r="J589" s="92"/>
      <c r="K589" s="93">
        <f t="shared" si="8"/>
        <v>0</v>
      </c>
    </row>
    <row r="590" spans="1:11" x14ac:dyDescent="0.25">
      <c r="A590" s="85"/>
      <c r="B590" s="85"/>
      <c r="C590" s="86"/>
      <c r="D590" s="87"/>
      <c r="E590" s="88"/>
      <c r="F590" s="89"/>
      <c r="G590" s="90"/>
      <c r="H590" s="90"/>
      <c r="I590" s="91"/>
      <c r="J590" s="92"/>
      <c r="K590" s="93">
        <f t="shared" si="8"/>
        <v>0</v>
      </c>
    </row>
    <row r="591" spans="1:11" x14ac:dyDescent="0.25">
      <c r="A591" s="85"/>
      <c r="B591" s="85"/>
      <c r="C591" s="86"/>
      <c r="D591" s="87"/>
      <c r="E591" s="88"/>
      <c r="F591" s="89"/>
      <c r="G591" s="90"/>
      <c r="H591" s="90"/>
      <c r="I591" s="91"/>
      <c r="J591" s="92"/>
      <c r="K591" s="93">
        <f t="shared" si="8"/>
        <v>0</v>
      </c>
    </row>
    <row r="592" spans="1:11" x14ac:dyDescent="0.25">
      <c r="A592" s="85"/>
      <c r="B592" s="85"/>
      <c r="C592" s="86"/>
      <c r="D592" s="87"/>
      <c r="E592" s="88"/>
      <c r="F592" s="89"/>
      <c r="G592" s="90"/>
      <c r="H592" s="90"/>
      <c r="I592" s="91"/>
      <c r="J592" s="92"/>
      <c r="K592" s="93">
        <f t="shared" si="8"/>
        <v>0</v>
      </c>
    </row>
    <row r="593" spans="1:11" x14ac:dyDescent="0.25">
      <c r="A593" s="85"/>
      <c r="B593" s="85"/>
      <c r="C593" s="86"/>
      <c r="D593" s="87"/>
      <c r="E593" s="88"/>
      <c r="F593" s="89"/>
      <c r="G593" s="90"/>
      <c r="H593" s="90"/>
      <c r="I593" s="91"/>
      <c r="J593" s="92"/>
      <c r="K593" s="93">
        <f t="shared" si="8"/>
        <v>0</v>
      </c>
    </row>
    <row r="594" spans="1:11" x14ac:dyDescent="0.25">
      <c r="A594" s="85"/>
      <c r="B594" s="85"/>
      <c r="C594" s="86"/>
      <c r="D594" s="87"/>
      <c r="E594" s="88"/>
      <c r="F594" s="89"/>
      <c r="G594" s="90"/>
      <c r="H594" s="90"/>
      <c r="I594" s="91"/>
      <c r="J594" s="92"/>
      <c r="K594" s="93">
        <f t="shared" ref="K594:K657" si="9">+J594*I594</f>
        <v>0</v>
      </c>
    </row>
    <row r="595" spans="1:11" x14ac:dyDescent="0.25">
      <c r="A595" s="85"/>
      <c r="B595" s="85"/>
      <c r="C595" s="86"/>
      <c r="D595" s="87"/>
      <c r="E595" s="88"/>
      <c r="F595" s="89"/>
      <c r="G595" s="90"/>
      <c r="H595" s="90"/>
      <c r="I595" s="91"/>
      <c r="J595" s="92"/>
      <c r="K595" s="93">
        <f t="shared" si="9"/>
        <v>0</v>
      </c>
    </row>
    <row r="596" spans="1:11" x14ac:dyDescent="0.25">
      <c r="A596" s="85"/>
      <c r="B596" s="85"/>
      <c r="C596" s="86"/>
      <c r="D596" s="87"/>
      <c r="E596" s="88"/>
      <c r="F596" s="89"/>
      <c r="G596" s="90"/>
      <c r="H596" s="90"/>
      <c r="I596" s="91"/>
      <c r="J596" s="92"/>
      <c r="K596" s="93">
        <f t="shared" si="9"/>
        <v>0</v>
      </c>
    </row>
    <row r="597" spans="1:11" x14ac:dyDescent="0.25">
      <c r="A597" s="85"/>
      <c r="B597" s="85"/>
      <c r="C597" s="86"/>
      <c r="D597" s="87"/>
      <c r="E597" s="88"/>
      <c r="F597" s="89"/>
      <c r="G597" s="90"/>
      <c r="H597" s="90"/>
      <c r="I597" s="91"/>
      <c r="J597" s="92"/>
      <c r="K597" s="93">
        <f t="shared" si="9"/>
        <v>0</v>
      </c>
    </row>
    <row r="598" spans="1:11" x14ac:dyDescent="0.25">
      <c r="A598" s="85"/>
      <c r="B598" s="85"/>
      <c r="C598" s="86"/>
      <c r="D598" s="87"/>
      <c r="E598" s="88"/>
      <c r="F598" s="89"/>
      <c r="G598" s="90"/>
      <c r="H598" s="90"/>
      <c r="I598" s="91"/>
      <c r="J598" s="92"/>
      <c r="K598" s="93">
        <f t="shared" si="9"/>
        <v>0</v>
      </c>
    </row>
    <row r="599" spans="1:11" x14ac:dyDescent="0.25">
      <c r="A599" s="85"/>
      <c r="B599" s="85"/>
      <c r="C599" s="86"/>
      <c r="D599" s="87"/>
      <c r="E599" s="88"/>
      <c r="F599" s="89"/>
      <c r="G599" s="90"/>
      <c r="H599" s="90"/>
      <c r="I599" s="91"/>
      <c r="J599" s="92"/>
      <c r="K599" s="93">
        <f t="shared" si="9"/>
        <v>0</v>
      </c>
    </row>
    <row r="600" spans="1:11" x14ac:dyDescent="0.25">
      <c r="A600" s="85"/>
      <c r="B600" s="85"/>
      <c r="C600" s="86"/>
      <c r="D600" s="87"/>
      <c r="E600" s="88"/>
      <c r="F600" s="89"/>
      <c r="G600" s="90"/>
      <c r="H600" s="90"/>
      <c r="I600" s="91"/>
      <c r="J600" s="92"/>
      <c r="K600" s="93">
        <f t="shared" si="9"/>
        <v>0</v>
      </c>
    </row>
    <row r="601" spans="1:11" x14ac:dyDescent="0.25">
      <c r="A601" s="85"/>
      <c r="B601" s="85"/>
      <c r="C601" s="86"/>
      <c r="D601" s="87"/>
      <c r="E601" s="88"/>
      <c r="F601" s="89"/>
      <c r="G601" s="90"/>
      <c r="H601" s="90"/>
      <c r="I601" s="91"/>
      <c r="J601" s="92"/>
      <c r="K601" s="93">
        <f t="shared" si="9"/>
        <v>0</v>
      </c>
    </row>
    <row r="602" spans="1:11" x14ac:dyDescent="0.25">
      <c r="A602" s="85"/>
      <c r="B602" s="85"/>
      <c r="C602" s="86"/>
      <c r="D602" s="87"/>
      <c r="E602" s="88"/>
      <c r="F602" s="89"/>
      <c r="G602" s="90"/>
      <c r="H602" s="90"/>
      <c r="I602" s="91"/>
      <c r="J602" s="92"/>
      <c r="K602" s="93">
        <f t="shared" si="9"/>
        <v>0</v>
      </c>
    </row>
    <row r="603" spans="1:11" x14ac:dyDescent="0.25">
      <c r="A603" s="85"/>
      <c r="B603" s="85"/>
      <c r="C603" s="86"/>
      <c r="D603" s="87"/>
      <c r="E603" s="88"/>
      <c r="F603" s="89"/>
      <c r="G603" s="90"/>
      <c r="H603" s="90"/>
      <c r="I603" s="91"/>
      <c r="J603" s="92"/>
      <c r="K603" s="93">
        <f t="shared" si="9"/>
        <v>0</v>
      </c>
    </row>
    <row r="604" spans="1:11" x14ac:dyDescent="0.25">
      <c r="A604" s="85"/>
      <c r="B604" s="85"/>
      <c r="C604" s="86"/>
      <c r="D604" s="87"/>
      <c r="E604" s="88"/>
      <c r="F604" s="89"/>
      <c r="G604" s="90"/>
      <c r="H604" s="90"/>
      <c r="I604" s="91"/>
      <c r="J604" s="92"/>
      <c r="K604" s="93">
        <f t="shared" si="9"/>
        <v>0</v>
      </c>
    </row>
    <row r="605" spans="1:11" x14ac:dyDescent="0.25">
      <c r="A605" s="85"/>
      <c r="B605" s="85"/>
      <c r="C605" s="86"/>
      <c r="D605" s="87"/>
      <c r="E605" s="88"/>
      <c r="F605" s="89"/>
      <c r="G605" s="90"/>
      <c r="H605" s="90"/>
      <c r="I605" s="91"/>
      <c r="J605" s="92"/>
      <c r="K605" s="93">
        <f t="shared" si="9"/>
        <v>0</v>
      </c>
    </row>
    <row r="606" spans="1:11" x14ac:dyDescent="0.25">
      <c r="A606" s="85"/>
      <c r="B606" s="85"/>
      <c r="C606" s="86"/>
      <c r="D606" s="87"/>
      <c r="E606" s="88"/>
      <c r="F606" s="89"/>
      <c r="G606" s="90"/>
      <c r="H606" s="90"/>
      <c r="I606" s="91"/>
      <c r="J606" s="92"/>
      <c r="K606" s="93">
        <f t="shared" si="9"/>
        <v>0</v>
      </c>
    </row>
    <row r="607" spans="1:11" x14ac:dyDescent="0.25">
      <c r="A607" s="85"/>
      <c r="B607" s="85"/>
      <c r="C607" s="86"/>
      <c r="D607" s="87"/>
      <c r="E607" s="88"/>
      <c r="F607" s="89"/>
      <c r="G607" s="90"/>
      <c r="H607" s="90"/>
      <c r="I607" s="91"/>
      <c r="J607" s="92"/>
      <c r="K607" s="93">
        <f t="shared" si="9"/>
        <v>0</v>
      </c>
    </row>
    <row r="608" spans="1:11" x14ac:dyDescent="0.25">
      <c r="A608" s="85"/>
      <c r="B608" s="85"/>
      <c r="C608" s="86"/>
      <c r="D608" s="87"/>
      <c r="E608" s="88"/>
      <c r="F608" s="89"/>
      <c r="G608" s="90"/>
      <c r="H608" s="90"/>
      <c r="I608" s="91"/>
      <c r="J608" s="92"/>
      <c r="K608" s="93">
        <f t="shared" si="9"/>
        <v>0</v>
      </c>
    </row>
    <row r="609" spans="1:11" x14ac:dyDescent="0.25">
      <c r="A609" s="85"/>
      <c r="B609" s="85"/>
      <c r="C609" s="86"/>
      <c r="D609" s="87"/>
      <c r="E609" s="88"/>
      <c r="F609" s="89"/>
      <c r="G609" s="90"/>
      <c r="H609" s="90"/>
      <c r="I609" s="91"/>
      <c r="J609" s="92"/>
      <c r="K609" s="93">
        <f t="shared" si="9"/>
        <v>0</v>
      </c>
    </row>
    <row r="610" spans="1:11" x14ac:dyDescent="0.25">
      <c r="A610" s="85"/>
      <c r="B610" s="85"/>
      <c r="C610" s="86"/>
      <c r="D610" s="87"/>
      <c r="E610" s="88"/>
      <c r="F610" s="89"/>
      <c r="G610" s="90"/>
      <c r="H610" s="90"/>
      <c r="I610" s="91"/>
      <c r="J610" s="92"/>
      <c r="K610" s="93">
        <f t="shared" si="9"/>
        <v>0</v>
      </c>
    </row>
    <row r="611" spans="1:11" x14ac:dyDescent="0.25">
      <c r="A611" s="85"/>
      <c r="B611" s="85"/>
      <c r="C611" s="86"/>
      <c r="D611" s="87"/>
      <c r="E611" s="88"/>
      <c r="F611" s="89"/>
      <c r="G611" s="90"/>
      <c r="H611" s="90"/>
      <c r="I611" s="91"/>
      <c r="J611" s="92"/>
      <c r="K611" s="93">
        <f t="shared" si="9"/>
        <v>0</v>
      </c>
    </row>
    <row r="612" spans="1:11" x14ac:dyDescent="0.25">
      <c r="A612" s="85"/>
      <c r="B612" s="85"/>
      <c r="C612" s="86"/>
      <c r="D612" s="87"/>
      <c r="E612" s="88"/>
      <c r="F612" s="89"/>
      <c r="G612" s="90"/>
      <c r="H612" s="90"/>
      <c r="I612" s="91"/>
      <c r="J612" s="92"/>
      <c r="K612" s="93">
        <f t="shared" si="9"/>
        <v>0</v>
      </c>
    </row>
    <row r="613" spans="1:11" x14ac:dyDescent="0.25">
      <c r="A613" s="85"/>
      <c r="B613" s="85"/>
      <c r="C613" s="86"/>
      <c r="D613" s="87"/>
      <c r="E613" s="88"/>
      <c r="F613" s="89"/>
      <c r="G613" s="90"/>
      <c r="H613" s="90"/>
      <c r="I613" s="91"/>
      <c r="J613" s="92"/>
      <c r="K613" s="93">
        <f t="shared" si="9"/>
        <v>0</v>
      </c>
    </row>
    <row r="614" spans="1:11" x14ac:dyDescent="0.25">
      <c r="A614" s="85"/>
      <c r="B614" s="85"/>
      <c r="C614" s="86"/>
      <c r="D614" s="87"/>
      <c r="E614" s="88"/>
      <c r="F614" s="89"/>
      <c r="G614" s="90"/>
      <c r="H614" s="90"/>
      <c r="I614" s="91"/>
      <c r="J614" s="92"/>
      <c r="K614" s="93">
        <f t="shared" si="9"/>
        <v>0</v>
      </c>
    </row>
    <row r="615" spans="1:11" x14ac:dyDescent="0.25">
      <c r="A615" s="85"/>
      <c r="B615" s="85"/>
      <c r="C615" s="86"/>
      <c r="D615" s="87"/>
      <c r="E615" s="88"/>
      <c r="F615" s="89"/>
      <c r="G615" s="90"/>
      <c r="H615" s="90"/>
      <c r="I615" s="91"/>
      <c r="J615" s="92"/>
      <c r="K615" s="93">
        <f t="shared" si="9"/>
        <v>0</v>
      </c>
    </row>
    <row r="616" spans="1:11" x14ac:dyDescent="0.25">
      <c r="A616" s="85"/>
      <c r="B616" s="85"/>
      <c r="C616" s="86"/>
      <c r="D616" s="87"/>
      <c r="E616" s="88"/>
      <c r="F616" s="89"/>
      <c r="G616" s="90"/>
      <c r="H616" s="90"/>
      <c r="I616" s="91"/>
      <c r="J616" s="92"/>
      <c r="K616" s="93">
        <f t="shared" si="9"/>
        <v>0</v>
      </c>
    </row>
    <row r="617" spans="1:11" x14ac:dyDescent="0.25">
      <c r="A617" s="85"/>
      <c r="B617" s="85"/>
      <c r="C617" s="86"/>
      <c r="D617" s="87"/>
      <c r="E617" s="88"/>
      <c r="F617" s="89"/>
      <c r="G617" s="90"/>
      <c r="H617" s="90"/>
      <c r="I617" s="91"/>
      <c r="J617" s="92"/>
      <c r="K617" s="93">
        <f t="shared" si="9"/>
        <v>0</v>
      </c>
    </row>
    <row r="618" spans="1:11" x14ac:dyDescent="0.25">
      <c r="A618" s="85"/>
      <c r="B618" s="85"/>
      <c r="C618" s="86"/>
      <c r="D618" s="87"/>
      <c r="E618" s="88"/>
      <c r="F618" s="89"/>
      <c r="G618" s="90"/>
      <c r="H618" s="90"/>
      <c r="I618" s="91"/>
      <c r="J618" s="92"/>
      <c r="K618" s="93">
        <f t="shared" si="9"/>
        <v>0</v>
      </c>
    </row>
    <row r="619" spans="1:11" x14ac:dyDescent="0.25">
      <c r="A619" s="85"/>
      <c r="B619" s="85"/>
      <c r="C619" s="86"/>
      <c r="D619" s="87"/>
      <c r="E619" s="88"/>
      <c r="F619" s="89"/>
      <c r="G619" s="90"/>
      <c r="H619" s="90"/>
      <c r="I619" s="91"/>
      <c r="J619" s="92"/>
      <c r="K619" s="93">
        <f t="shared" si="9"/>
        <v>0</v>
      </c>
    </row>
    <row r="620" spans="1:11" x14ac:dyDescent="0.25">
      <c r="A620" s="85"/>
      <c r="B620" s="85"/>
      <c r="C620" s="86"/>
      <c r="D620" s="87"/>
      <c r="E620" s="88"/>
      <c r="F620" s="89"/>
      <c r="G620" s="90"/>
      <c r="H620" s="90"/>
      <c r="I620" s="91"/>
      <c r="J620" s="92"/>
      <c r="K620" s="93">
        <f t="shared" si="9"/>
        <v>0</v>
      </c>
    </row>
    <row r="621" spans="1:11" x14ac:dyDescent="0.25">
      <c r="A621" s="85"/>
      <c r="B621" s="85"/>
      <c r="C621" s="86"/>
      <c r="D621" s="87"/>
      <c r="E621" s="88"/>
      <c r="F621" s="89"/>
      <c r="G621" s="90"/>
      <c r="H621" s="90"/>
      <c r="I621" s="91"/>
      <c r="J621" s="92"/>
      <c r="K621" s="93">
        <f t="shared" si="9"/>
        <v>0</v>
      </c>
    </row>
    <row r="622" spans="1:11" x14ac:dyDescent="0.25">
      <c r="A622" s="85"/>
      <c r="B622" s="85"/>
      <c r="C622" s="86"/>
      <c r="D622" s="87"/>
      <c r="E622" s="88"/>
      <c r="F622" s="89"/>
      <c r="G622" s="90"/>
      <c r="H622" s="90"/>
      <c r="I622" s="91"/>
      <c r="J622" s="92"/>
      <c r="K622" s="93">
        <f t="shared" si="9"/>
        <v>0</v>
      </c>
    </row>
    <row r="623" spans="1:11" x14ac:dyDescent="0.25">
      <c r="A623" s="85"/>
      <c r="B623" s="85"/>
      <c r="C623" s="86"/>
      <c r="D623" s="87"/>
      <c r="E623" s="88"/>
      <c r="F623" s="89"/>
      <c r="G623" s="90"/>
      <c r="H623" s="90"/>
      <c r="I623" s="91"/>
      <c r="J623" s="92"/>
      <c r="K623" s="93">
        <f t="shared" si="9"/>
        <v>0</v>
      </c>
    </row>
    <row r="624" spans="1:11" x14ac:dyDescent="0.25">
      <c r="A624" s="85"/>
      <c r="B624" s="85"/>
      <c r="C624" s="86"/>
      <c r="D624" s="87"/>
      <c r="E624" s="88"/>
      <c r="F624" s="89"/>
      <c r="G624" s="90"/>
      <c r="H624" s="90"/>
      <c r="I624" s="91"/>
      <c r="J624" s="92"/>
      <c r="K624" s="93">
        <f t="shared" si="9"/>
        <v>0</v>
      </c>
    </row>
    <row r="625" spans="1:11" x14ac:dyDescent="0.25">
      <c r="A625" s="85"/>
      <c r="B625" s="85"/>
      <c r="C625" s="86"/>
      <c r="D625" s="87"/>
      <c r="E625" s="88"/>
      <c r="F625" s="89"/>
      <c r="G625" s="90"/>
      <c r="H625" s="90"/>
      <c r="I625" s="91"/>
      <c r="J625" s="92"/>
      <c r="K625" s="93">
        <f t="shared" si="9"/>
        <v>0</v>
      </c>
    </row>
    <row r="626" spans="1:11" x14ac:dyDescent="0.25">
      <c r="A626" s="85"/>
      <c r="B626" s="85"/>
      <c r="C626" s="86"/>
      <c r="D626" s="87"/>
      <c r="E626" s="88"/>
      <c r="F626" s="89"/>
      <c r="G626" s="90"/>
      <c r="H626" s="90"/>
      <c r="I626" s="91"/>
      <c r="J626" s="92"/>
      <c r="K626" s="93">
        <f t="shared" si="9"/>
        <v>0</v>
      </c>
    </row>
    <row r="627" spans="1:11" x14ac:dyDescent="0.25">
      <c r="A627" s="85"/>
      <c r="B627" s="85"/>
      <c r="C627" s="86"/>
      <c r="D627" s="87"/>
      <c r="E627" s="88"/>
      <c r="F627" s="89"/>
      <c r="G627" s="90"/>
      <c r="H627" s="90"/>
      <c r="I627" s="91"/>
      <c r="J627" s="92"/>
      <c r="K627" s="93">
        <f t="shared" si="9"/>
        <v>0</v>
      </c>
    </row>
    <row r="628" spans="1:11" x14ac:dyDescent="0.25">
      <c r="A628" s="85"/>
      <c r="B628" s="85"/>
      <c r="C628" s="86"/>
      <c r="D628" s="87"/>
      <c r="E628" s="88"/>
      <c r="F628" s="89"/>
      <c r="G628" s="90"/>
      <c r="H628" s="90"/>
      <c r="I628" s="91"/>
      <c r="J628" s="92"/>
      <c r="K628" s="93">
        <f t="shared" si="9"/>
        <v>0</v>
      </c>
    </row>
    <row r="629" spans="1:11" x14ac:dyDescent="0.25">
      <c r="A629" s="85"/>
      <c r="B629" s="85"/>
      <c r="C629" s="86"/>
      <c r="D629" s="87"/>
      <c r="E629" s="88"/>
      <c r="F629" s="89"/>
      <c r="G629" s="90"/>
      <c r="H629" s="90"/>
      <c r="I629" s="91"/>
      <c r="J629" s="92"/>
      <c r="K629" s="93">
        <f t="shared" si="9"/>
        <v>0</v>
      </c>
    </row>
    <row r="630" spans="1:11" x14ac:dyDescent="0.25">
      <c r="A630" s="85"/>
      <c r="B630" s="85"/>
      <c r="C630" s="86"/>
      <c r="D630" s="87"/>
      <c r="E630" s="88"/>
      <c r="F630" s="89"/>
      <c r="G630" s="90"/>
      <c r="H630" s="90"/>
      <c r="I630" s="91"/>
      <c r="J630" s="92"/>
      <c r="K630" s="93">
        <f t="shared" si="9"/>
        <v>0</v>
      </c>
    </row>
    <row r="631" spans="1:11" x14ac:dyDescent="0.25">
      <c r="A631" s="85"/>
      <c r="B631" s="85"/>
      <c r="C631" s="86"/>
      <c r="D631" s="87"/>
      <c r="E631" s="88"/>
      <c r="F631" s="89"/>
      <c r="G631" s="90"/>
      <c r="H631" s="90"/>
      <c r="I631" s="91"/>
      <c r="J631" s="92"/>
      <c r="K631" s="93">
        <f t="shared" si="9"/>
        <v>0</v>
      </c>
    </row>
    <row r="632" spans="1:11" x14ac:dyDescent="0.25">
      <c r="A632" s="85"/>
      <c r="B632" s="85"/>
      <c r="C632" s="86"/>
      <c r="D632" s="87"/>
      <c r="E632" s="88"/>
      <c r="F632" s="89"/>
      <c r="G632" s="90"/>
      <c r="H632" s="90"/>
      <c r="I632" s="91"/>
      <c r="J632" s="92"/>
      <c r="K632" s="93">
        <f t="shared" si="9"/>
        <v>0</v>
      </c>
    </row>
    <row r="633" spans="1:11" x14ac:dyDescent="0.25">
      <c r="A633" s="85"/>
      <c r="B633" s="85"/>
      <c r="C633" s="86"/>
      <c r="D633" s="87"/>
      <c r="E633" s="88"/>
      <c r="F633" s="89"/>
      <c r="G633" s="90"/>
      <c r="H633" s="90"/>
      <c r="I633" s="91"/>
      <c r="J633" s="92"/>
      <c r="K633" s="93">
        <f t="shared" si="9"/>
        <v>0</v>
      </c>
    </row>
    <row r="634" spans="1:11" x14ac:dyDescent="0.25">
      <c r="A634" s="85"/>
      <c r="B634" s="85"/>
      <c r="C634" s="86"/>
      <c r="D634" s="87"/>
      <c r="E634" s="88"/>
      <c r="F634" s="89"/>
      <c r="G634" s="90"/>
      <c r="H634" s="90"/>
      <c r="I634" s="91"/>
      <c r="J634" s="92"/>
      <c r="K634" s="93">
        <f t="shared" si="9"/>
        <v>0</v>
      </c>
    </row>
    <row r="635" spans="1:11" x14ac:dyDescent="0.25">
      <c r="A635" s="85"/>
      <c r="B635" s="85"/>
      <c r="C635" s="86"/>
      <c r="D635" s="87"/>
      <c r="E635" s="88"/>
      <c r="F635" s="89"/>
      <c r="G635" s="90"/>
      <c r="H635" s="90"/>
      <c r="I635" s="91"/>
      <c r="J635" s="92"/>
      <c r="K635" s="93">
        <f t="shared" si="9"/>
        <v>0</v>
      </c>
    </row>
    <row r="636" spans="1:11" x14ac:dyDescent="0.25">
      <c r="A636" s="85"/>
      <c r="B636" s="85"/>
      <c r="C636" s="86"/>
      <c r="D636" s="87"/>
      <c r="E636" s="88"/>
      <c r="F636" s="89"/>
      <c r="G636" s="90"/>
      <c r="H636" s="90"/>
      <c r="I636" s="91"/>
      <c r="J636" s="92"/>
      <c r="K636" s="93">
        <f t="shared" si="9"/>
        <v>0</v>
      </c>
    </row>
    <row r="637" spans="1:11" x14ac:dyDescent="0.25">
      <c r="A637" s="85"/>
      <c r="B637" s="85"/>
      <c r="C637" s="86"/>
      <c r="D637" s="87"/>
      <c r="E637" s="88"/>
      <c r="F637" s="89"/>
      <c r="G637" s="90"/>
      <c r="H637" s="90"/>
      <c r="I637" s="91"/>
      <c r="J637" s="92"/>
      <c r="K637" s="93">
        <f t="shared" si="9"/>
        <v>0</v>
      </c>
    </row>
    <row r="638" spans="1:11" x14ac:dyDescent="0.25">
      <c r="A638" s="85"/>
      <c r="B638" s="85"/>
      <c r="C638" s="86"/>
      <c r="D638" s="87"/>
      <c r="E638" s="88"/>
      <c r="F638" s="89"/>
      <c r="G638" s="90"/>
      <c r="H638" s="90"/>
      <c r="I638" s="91"/>
      <c r="J638" s="92"/>
      <c r="K638" s="93">
        <f t="shared" si="9"/>
        <v>0</v>
      </c>
    </row>
    <row r="639" spans="1:11" x14ac:dyDescent="0.25">
      <c r="A639" s="85"/>
      <c r="B639" s="85"/>
      <c r="C639" s="86"/>
      <c r="D639" s="87"/>
      <c r="E639" s="88"/>
      <c r="F639" s="89"/>
      <c r="G639" s="90"/>
      <c r="H639" s="90"/>
      <c r="I639" s="91"/>
      <c r="J639" s="92"/>
      <c r="K639" s="93">
        <f t="shared" si="9"/>
        <v>0</v>
      </c>
    </row>
    <row r="640" spans="1:11" x14ac:dyDescent="0.25">
      <c r="A640" s="85"/>
      <c r="B640" s="85"/>
      <c r="C640" s="86"/>
      <c r="D640" s="87"/>
      <c r="E640" s="88"/>
      <c r="F640" s="89"/>
      <c r="G640" s="90"/>
      <c r="H640" s="90"/>
      <c r="I640" s="91"/>
      <c r="J640" s="92"/>
      <c r="K640" s="93">
        <f t="shared" si="9"/>
        <v>0</v>
      </c>
    </row>
    <row r="641" spans="1:11" x14ac:dyDescent="0.25">
      <c r="A641" s="85"/>
      <c r="B641" s="85"/>
      <c r="C641" s="86"/>
      <c r="D641" s="87"/>
      <c r="E641" s="88"/>
      <c r="F641" s="89"/>
      <c r="G641" s="90"/>
      <c r="H641" s="90"/>
      <c r="I641" s="91"/>
      <c r="J641" s="92"/>
      <c r="K641" s="93">
        <f t="shared" si="9"/>
        <v>0</v>
      </c>
    </row>
    <row r="642" spans="1:11" x14ac:dyDescent="0.25">
      <c r="A642" s="85"/>
      <c r="B642" s="85"/>
      <c r="C642" s="86"/>
      <c r="D642" s="87"/>
      <c r="E642" s="88"/>
      <c r="F642" s="89"/>
      <c r="G642" s="90"/>
      <c r="H642" s="90"/>
      <c r="I642" s="91"/>
      <c r="J642" s="92"/>
      <c r="K642" s="93">
        <f t="shared" si="9"/>
        <v>0</v>
      </c>
    </row>
    <row r="643" spans="1:11" x14ac:dyDescent="0.25">
      <c r="A643" s="85"/>
      <c r="B643" s="85"/>
      <c r="C643" s="86"/>
      <c r="D643" s="87"/>
      <c r="E643" s="88"/>
      <c r="F643" s="89"/>
      <c r="G643" s="90"/>
      <c r="H643" s="90"/>
      <c r="I643" s="91"/>
      <c r="J643" s="92"/>
      <c r="K643" s="93">
        <f t="shared" si="9"/>
        <v>0</v>
      </c>
    </row>
    <row r="644" spans="1:11" x14ac:dyDescent="0.25">
      <c r="A644" s="85"/>
      <c r="B644" s="85"/>
      <c r="C644" s="86"/>
      <c r="D644" s="87"/>
      <c r="E644" s="88"/>
      <c r="F644" s="89"/>
      <c r="G644" s="90"/>
      <c r="H644" s="90"/>
      <c r="I644" s="91"/>
      <c r="J644" s="92"/>
      <c r="K644" s="93">
        <f t="shared" si="9"/>
        <v>0</v>
      </c>
    </row>
    <row r="645" spans="1:11" x14ac:dyDescent="0.25">
      <c r="A645" s="85"/>
      <c r="B645" s="85"/>
      <c r="C645" s="86"/>
      <c r="D645" s="87"/>
      <c r="E645" s="88"/>
      <c r="F645" s="89"/>
      <c r="G645" s="90"/>
      <c r="H645" s="90"/>
      <c r="I645" s="91"/>
      <c r="J645" s="92"/>
      <c r="K645" s="93">
        <f t="shared" si="9"/>
        <v>0</v>
      </c>
    </row>
    <row r="646" spans="1:11" x14ac:dyDescent="0.25">
      <c r="A646" s="85"/>
      <c r="B646" s="85"/>
      <c r="C646" s="86"/>
      <c r="D646" s="87"/>
      <c r="E646" s="88"/>
      <c r="F646" s="89"/>
      <c r="G646" s="90"/>
      <c r="H646" s="90"/>
      <c r="I646" s="91"/>
      <c r="J646" s="92"/>
      <c r="K646" s="93">
        <f t="shared" si="9"/>
        <v>0</v>
      </c>
    </row>
    <row r="647" spans="1:11" x14ac:dyDescent="0.25">
      <c r="A647" s="85"/>
      <c r="B647" s="85"/>
      <c r="C647" s="86"/>
      <c r="D647" s="87"/>
      <c r="E647" s="88"/>
      <c r="F647" s="89"/>
      <c r="G647" s="90"/>
      <c r="H647" s="90"/>
      <c r="I647" s="91"/>
      <c r="J647" s="92"/>
      <c r="K647" s="93">
        <f t="shared" si="9"/>
        <v>0</v>
      </c>
    </row>
    <row r="648" spans="1:11" x14ac:dyDescent="0.25">
      <c r="A648" s="85"/>
      <c r="B648" s="85"/>
      <c r="C648" s="86"/>
      <c r="D648" s="87"/>
      <c r="E648" s="88"/>
      <c r="F648" s="89"/>
      <c r="G648" s="90"/>
      <c r="H648" s="90"/>
      <c r="I648" s="91"/>
      <c r="J648" s="92"/>
      <c r="K648" s="93">
        <f t="shared" si="9"/>
        <v>0</v>
      </c>
    </row>
    <row r="649" spans="1:11" x14ac:dyDescent="0.25">
      <c r="A649" s="85"/>
      <c r="B649" s="85"/>
      <c r="C649" s="86"/>
      <c r="D649" s="87"/>
      <c r="E649" s="88"/>
      <c r="F649" s="89"/>
      <c r="G649" s="90"/>
      <c r="H649" s="90"/>
      <c r="I649" s="91"/>
      <c r="J649" s="92"/>
      <c r="K649" s="93">
        <f t="shared" si="9"/>
        <v>0</v>
      </c>
    </row>
    <row r="650" spans="1:11" x14ac:dyDescent="0.25">
      <c r="A650" s="85"/>
      <c r="B650" s="85"/>
      <c r="C650" s="86"/>
      <c r="D650" s="87"/>
      <c r="E650" s="88"/>
      <c r="F650" s="89"/>
      <c r="G650" s="90"/>
      <c r="H650" s="90"/>
      <c r="I650" s="91"/>
      <c r="J650" s="92"/>
      <c r="K650" s="93">
        <f t="shared" si="9"/>
        <v>0</v>
      </c>
    </row>
    <row r="651" spans="1:11" x14ac:dyDescent="0.25">
      <c r="A651" s="85"/>
      <c r="B651" s="85"/>
      <c r="C651" s="86"/>
      <c r="D651" s="87"/>
      <c r="E651" s="88"/>
      <c r="F651" s="89"/>
      <c r="G651" s="90"/>
      <c r="H651" s="90"/>
      <c r="I651" s="91"/>
      <c r="J651" s="92"/>
      <c r="K651" s="93">
        <f t="shared" si="9"/>
        <v>0</v>
      </c>
    </row>
    <row r="652" spans="1:11" x14ac:dyDescent="0.25">
      <c r="A652" s="85"/>
      <c r="B652" s="85"/>
      <c r="C652" s="86"/>
      <c r="D652" s="87"/>
      <c r="E652" s="88"/>
      <c r="F652" s="89"/>
      <c r="G652" s="90"/>
      <c r="H652" s="90"/>
      <c r="I652" s="91"/>
      <c r="J652" s="92"/>
      <c r="K652" s="93">
        <f t="shared" si="9"/>
        <v>0</v>
      </c>
    </row>
    <row r="653" spans="1:11" x14ac:dyDescent="0.25">
      <c r="A653" s="85"/>
      <c r="B653" s="85"/>
      <c r="C653" s="86"/>
      <c r="D653" s="87"/>
      <c r="E653" s="88"/>
      <c r="F653" s="89"/>
      <c r="G653" s="90"/>
      <c r="H653" s="90"/>
      <c r="I653" s="91"/>
      <c r="J653" s="92"/>
      <c r="K653" s="93">
        <f t="shared" si="9"/>
        <v>0</v>
      </c>
    </row>
    <row r="654" spans="1:11" x14ac:dyDescent="0.25">
      <c r="A654" s="85"/>
      <c r="B654" s="85"/>
      <c r="C654" s="86"/>
      <c r="D654" s="87"/>
      <c r="E654" s="88"/>
      <c r="F654" s="89"/>
      <c r="G654" s="90"/>
      <c r="H654" s="90"/>
      <c r="I654" s="91"/>
      <c r="J654" s="92"/>
      <c r="K654" s="93">
        <f t="shared" si="9"/>
        <v>0</v>
      </c>
    </row>
    <row r="655" spans="1:11" x14ac:dyDescent="0.25">
      <c r="A655" s="85"/>
      <c r="B655" s="85"/>
      <c r="C655" s="86"/>
      <c r="D655" s="87"/>
      <c r="E655" s="88"/>
      <c r="F655" s="89"/>
      <c r="G655" s="90"/>
      <c r="H655" s="90"/>
      <c r="I655" s="91"/>
      <c r="J655" s="92"/>
      <c r="K655" s="93">
        <f t="shared" si="9"/>
        <v>0</v>
      </c>
    </row>
    <row r="656" spans="1:11" x14ac:dyDescent="0.25">
      <c r="A656" s="85"/>
      <c r="B656" s="85"/>
      <c r="C656" s="86"/>
      <c r="D656" s="87"/>
      <c r="E656" s="88"/>
      <c r="F656" s="89"/>
      <c r="G656" s="90"/>
      <c r="H656" s="90"/>
      <c r="I656" s="91"/>
      <c r="J656" s="92"/>
      <c r="K656" s="93">
        <f t="shared" si="9"/>
        <v>0</v>
      </c>
    </row>
    <row r="657" spans="1:11" x14ac:dyDescent="0.25">
      <c r="A657" s="85"/>
      <c r="B657" s="85"/>
      <c r="C657" s="86"/>
      <c r="D657" s="87"/>
      <c r="E657" s="88"/>
      <c r="F657" s="89"/>
      <c r="G657" s="90"/>
      <c r="H657" s="90"/>
      <c r="I657" s="91"/>
      <c r="J657" s="92"/>
      <c r="K657" s="93">
        <f t="shared" si="9"/>
        <v>0</v>
      </c>
    </row>
    <row r="658" spans="1:11" x14ac:dyDescent="0.25">
      <c r="A658" s="85"/>
      <c r="B658" s="85"/>
      <c r="C658" s="86"/>
      <c r="D658" s="87"/>
      <c r="E658" s="88"/>
      <c r="F658" s="89"/>
      <c r="G658" s="90"/>
      <c r="H658" s="90"/>
      <c r="I658" s="91"/>
      <c r="J658" s="92"/>
      <c r="K658" s="93">
        <f t="shared" ref="K658:K721" si="10">+J658*I658</f>
        <v>0</v>
      </c>
    </row>
    <row r="659" spans="1:11" x14ac:dyDescent="0.25">
      <c r="A659" s="85"/>
      <c r="B659" s="85"/>
      <c r="C659" s="86"/>
      <c r="D659" s="87"/>
      <c r="E659" s="88"/>
      <c r="F659" s="89"/>
      <c r="G659" s="90"/>
      <c r="H659" s="90"/>
      <c r="I659" s="91"/>
      <c r="J659" s="92"/>
      <c r="K659" s="93">
        <f t="shared" si="10"/>
        <v>0</v>
      </c>
    </row>
    <row r="660" spans="1:11" x14ac:dyDescent="0.25">
      <c r="A660" s="85"/>
      <c r="B660" s="85"/>
      <c r="C660" s="86"/>
      <c r="D660" s="87"/>
      <c r="E660" s="88"/>
      <c r="F660" s="89"/>
      <c r="G660" s="90"/>
      <c r="H660" s="90"/>
      <c r="I660" s="91"/>
      <c r="J660" s="92"/>
      <c r="K660" s="93">
        <f t="shared" si="10"/>
        <v>0</v>
      </c>
    </row>
    <row r="661" spans="1:11" x14ac:dyDescent="0.25">
      <c r="A661" s="85"/>
      <c r="B661" s="85"/>
      <c r="C661" s="86"/>
      <c r="D661" s="87"/>
      <c r="E661" s="88"/>
      <c r="F661" s="89"/>
      <c r="G661" s="90"/>
      <c r="H661" s="90"/>
      <c r="I661" s="91"/>
      <c r="J661" s="92"/>
      <c r="K661" s="93">
        <f t="shared" si="10"/>
        <v>0</v>
      </c>
    </row>
    <row r="662" spans="1:11" x14ac:dyDescent="0.25">
      <c r="A662" s="85"/>
      <c r="B662" s="85"/>
      <c r="C662" s="86"/>
      <c r="D662" s="87"/>
      <c r="E662" s="88"/>
      <c r="F662" s="89"/>
      <c r="G662" s="90"/>
      <c r="H662" s="90"/>
      <c r="I662" s="91"/>
      <c r="J662" s="92"/>
      <c r="K662" s="93">
        <f t="shared" si="10"/>
        <v>0</v>
      </c>
    </row>
    <row r="663" spans="1:11" x14ac:dyDescent="0.25">
      <c r="A663" s="85"/>
      <c r="B663" s="85"/>
      <c r="C663" s="86"/>
      <c r="D663" s="87"/>
      <c r="E663" s="88"/>
      <c r="F663" s="89"/>
      <c r="G663" s="90"/>
      <c r="H663" s="90"/>
      <c r="I663" s="91"/>
      <c r="J663" s="92"/>
      <c r="K663" s="93">
        <f t="shared" si="10"/>
        <v>0</v>
      </c>
    </row>
    <row r="664" spans="1:11" x14ac:dyDescent="0.25">
      <c r="A664" s="85"/>
      <c r="B664" s="85"/>
      <c r="C664" s="86"/>
      <c r="D664" s="87"/>
      <c r="E664" s="88"/>
      <c r="F664" s="89"/>
      <c r="G664" s="90"/>
      <c r="H664" s="90"/>
      <c r="I664" s="91"/>
      <c r="J664" s="92"/>
      <c r="K664" s="93">
        <f t="shared" si="10"/>
        <v>0</v>
      </c>
    </row>
    <row r="665" spans="1:11" x14ac:dyDescent="0.25">
      <c r="A665" s="85"/>
      <c r="B665" s="85"/>
      <c r="C665" s="86"/>
      <c r="D665" s="87"/>
      <c r="E665" s="88"/>
      <c r="F665" s="89"/>
      <c r="G665" s="90"/>
      <c r="H665" s="90"/>
      <c r="I665" s="91"/>
      <c r="J665" s="92"/>
      <c r="K665" s="93">
        <f t="shared" si="10"/>
        <v>0</v>
      </c>
    </row>
    <row r="666" spans="1:11" x14ac:dyDescent="0.25">
      <c r="A666" s="85"/>
      <c r="B666" s="85"/>
      <c r="C666" s="86"/>
      <c r="D666" s="87"/>
      <c r="E666" s="88"/>
      <c r="F666" s="89"/>
      <c r="G666" s="90"/>
      <c r="H666" s="90"/>
      <c r="I666" s="91"/>
      <c r="J666" s="92"/>
      <c r="K666" s="93">
        <f t="shared" si="10"/>
        <v>0</v>
      </c>
    </row>
    <row r="667" spans="1:11" x14ac:dyDescent="0.25">
      <c r="A667" s="85"/>
      <c r="B667" s="85"/>
      <c r="C667" s="86"/>
      <c r="D667" s="87"/>
      <c r="E667" s="88"/>
      <c r="F667" s="89"/>
      <c r="G667" s="90"/>
      <c r="H667" s="90"/>
      <c r="I667" s="91"/>
      <c r="J667" s="92"/>
      <c r="K667" s="93">
        <f t="shared" si="10"/>
        <v>0</v>
      </c>
    </row>
    <row r="668" spans="1:11" x14ac:dyDescent="0.25">
      <c r="A668" s="85"/>
      <c r="B668" s="85"/>
      <c r="C668" s="86"/>
      <c r="D668" s="87"/>
      <c r="E668" s="88"/>
      <c r="F668" s="89"/>
      <c r="G668" s="90"/>
      <c r="H668" s="90"/>
      <c r="I668" s="91"/>
      <c r="J668" s="92"/>
      <c r="K668" s="93">
        <f t="shared" si="10"/>
        <v>0</v>
      </c>
    </row>
    <row r="669" spans="1:11" x14ac:dyDescent="0.25">
      <c r="A669" s="85"/>
      <c r="B669" s="85"/>
      <c r="C669" s="86"/>
      <c r="D669" s="87"/>
      <c r="E669" s="88"/>
      <c r="F669" s="89"/>
      <c r="G669" s="90"/>
      <c r="H669" s="90"/>
      <c r="I669" s="91"/>
      <c r="J669" s="92"/>
      <c r="K669" s="93">
        <f t="shared" si="10"/>
        <v>0</v>
      </c>
    </row>
    <row r="670" spans="1:11" x14ac:dyDescent="0.25">
      <c r="A670" s="85"/>
      <c r="B670" s="85"/>
      <c r="C670" s="86"/>
      <c r="D670" s="87"/>
      <c r="E670" s="88"/>
      <c r="F670" s="89"/>
      <c r="G670" s="90"/>
      <c r="H670" s="90"/>
      <c r="I670" s="91"/>
      <c r="J670" s="92"/>
      <c r="K670" s="93">
        <f t="shared" si="10"/>
        <v>0</v>
      </c>
    </row>
    <row r="671" spans="1:11" x14ac:dyDescent="0.25">
      <c r="A671" s="85"/>
      <c r="B671" s="85"/>
      <c r="C671" s="86"/>
      <c r="D671" s="87"/>
      <c r="E671" s="88"/>
      <c r="F671" s="89"/>
      <c r="G671" s="90"/>
      <c r="H671" s="90"/>
      <c r="I671" s="91"/>
      <c r="J671" s="92"/>
      <c r="K671" s="93">
        <f t="shared" si="10"/>
        <v>0</v>
      </c>
    </row>
    <row r="672" spans="1:11" x14ac:dyDescent="0.25">
      <c r="A672" s="85"/>
      <c r="B672" s="85"/>
      <c r="C672" s="86"/>
      <c r="D672" s="87"/>
      <c r="E672" s="88"/>
      <c r="F672" s="89"/>
      <c r="G672" s="90"/>
      <c r="H672" s="90"/>
      <c r="I672" s="91"/>
      <c r="J672" s="92"/>
      <c r="K672" s="93">
        <f t="shared" si="10"/>
        <v>0</v>
      </c>
    </row>
    <row r="673" spans="1:11" x14ac:dyDescent="0.25">
      <c r="A673" s="85"/>
      <c r="B673" s="85"/>
      <c r="C673" s="86"/>
      <c r="D673" s="87"/>
      <c r="E673" s="88"/>
      <c r="F673" s="89"/>
      <c r="G673" s="90"/>
      <c r="H673" s="90"/>
      <c r="I673" s="91"/>
      <c r="J673" s="92"/>
      <c r="K673" s="93">
        <f t="shared" si="10"/>
        <v>0</v>
      </c>
    </row>
    <row r="674" spans="1:11" x14ac:dyDescent="0.25">
      <c r="A674" s="85"/>
      <c r="B674" s="85"/>
      <c r="C674" s="86"/>
      <c r="D674" s="87"/>
      <c r="E674" s="88"/>
      <c r="F674" s="89"/>
      <c r="G674" s="90"/>
      <c r="H674" s="90"/>
      <c r="I674" s="91"/>
      <c r="J674" s="92"/>
      <c r="K674" s="93">
        <f t="shared" si="10"/>
        <v>0</v>
      </c>
    </row>
    <row r="675" spans="1:11" x14ac:dyDescent="0.25">
      <c r="A675" s="85"/>
      <c r="B675" s="85"/>
      <c r="C675" s="86"/>
      <c r="D675" s="87"/>
      <c r="E675" s="88"/>
      <c r="F675" s="89"/>
      <c r="G675" s="90"/>
      <c r="H675" s="90"/>
      <c r="I675" s="91"/>
      <c r="J675" s="92"/>
      <c r="K675" s="93">
        <f t="shared" si="10"/>
        <v>0</v>
      </c>
    </row>
    <row r="676" spans="1:11" x14ac:dyDescent="0.25">
      <c r="A676" s="85"/>
      <c r="B676" s="85"/>
      <c r="C676" s="86"/>
      <c r="D676" s="87"/>
      <c r="E676" s="88"/>
      <c r="F676" s="89"/>
      <c r="G676" s="90"/>
      <c r="H676" s="90"/>
      <c r="I676" s="91"/>
      <c r="J676" s="92"/>
      <c r="K676" s="93">
        <f t="shared" si="10"/>
        <v>0</v>
      </c>
    </row>
    <row r="677" spans="1:11" x14ac:dyDescent="0.25">
      <c r="A677" s="85"/>
      <c r="B677" s="85"/>
      <c r="C677" s="86"/>
      <c r="D677" s="87"/>
      <c r="E677" s="88"/>
      <c r="F677" s="89"/>
      <c r="G677" s="90"/>
      <c r="H677" s="90"/>
      <c r="I677" s="91"/>
      <c r="J677" s="92"/>
      <c r="K677" s="93">
        <f t="shared" si="10"/>
        <v>0</v>
      </c>
    </row>
    <row r="678" spans="1:11" x14ac:dyDescent="0.25">
      <c r="A678" s="85"/>
      <c r="B678" s="85"/>
      <c r="C678" s="86"/>
      <c r="D678" s="87"/>
      <c r="E678" s="88"/>
      <c r="F678" s="89"/>
      <c r="G678" s="90"/>
      <c r="H678" s="90"/>
      <c r="I678" s="91"/>
      <c r="J678" s="92"/>
      <c r="K678" s="93">
        <f t="shared" si="10"/>
        <v>0</v>
      </c>
    </row>
    <row r="679" spans="1:11" x14ac:dyDescent="0.25">
      <c r="A679" s="85"/>
      <c r="B679" s="85"/>
      <c r="C679" s="86"/>
      <c r="D679" s="87"/>
      <c r="E679" s="88"/>
      <c r="F679" s="89"/>
      <c r="G679" s="90"/>
      <c r="H679" s="90"/>
      <c r="I679" s="91"/>
      <c r="J679" s="92"/>
      <c r="K679" s="93">
        <f t="shared" si="10"/>
        <v>0</v>
      </c>
    </row>
    <row r="680" spans="1:11" x14ac:dyDescent="0.25">
      <c r="A680" s="85"/>
      <c r="B680" s="85"/>
      <c r="C680" s="86"/>
      <c r="D680" s="87"/>
      <c r="E680" s="88"/>
      <c r="F680" s="89"/>
      <c r="G680" s="90"/>
      <c r="H680" s="90"/>
      <c r="I680" s="91"/>
      <c r="J680" s="92"/>
      <c r="K680" s="93">
        <f t="shared" si="10"/>
        <v>0</v>
      </c>
    </row>
    <row r="681" spans="1:11" x14ac:dyDescent="0.25">
      <c r="A681" s="85"/>
      <c r="B681" s="85"/>
      <c r="C681" s="86"/>
      <c r="D681" s="87"/>
      <c r="E681" s="88"/>
      <c r="F681" s="89"/>
      <c r="G681" s="90"/>
      <c r="H681" s="90"/>
      <c r="I681" s="91"/>
      <c r="J681" s="92"/>
      <c r="K681" s="93">
        <f t="shared" si="10"/>
        <v>0</v>
      </c>
    </row>
    <row r="682" spans="1:11" x14ac:dyDescent="0.25">
      <c r="A682" s="85"/>
      <c r="B682" s="85"/>
      <c r="C682" s="86"/>
      <c r="D682" s="87"/>
      <c r="E682" s="88"/>
      <c r="F682" s="89"/>
      <c r="G682" s="90"/>
      <c r="H682" s="90"/>
      <c r="I682" s="91"/>
      <c r="J682" s="92"/>
      <c r="K682" s="93">
        <f t="shared" si="10"/>
        <v>0</v>
      </c>
    </row>
    <row r="683" spans="1:11" x14ac:dyDescent="0.25">
      <c r="A683" s="85"/>
      <c r="B683" s="85"/>
      <c r="C683" s="86"/>
      <c r="D683" s="87"/>
      <c r="E683" s="88"/>
      <c r="F683" s="89"/>
      <c r="G683" s="90"/>
      <c r="H683" s="90"/>
      <c r="I683" s="91"/>
      <c r="J683" s="92"/>
      <c r="K683" s="93">
        <f t="shared" si="10"/>
        <v>0</v>
      </c>
    </row>
    <row r="684" spans="1:11" x14ac:dyDescent="0.25">
      <c r="A684" s="85"/>
      <c r="B684" s="85"/>
      <c r="C684" s="86"/>
      <c r="D684" s="87"/>
      <c r="E684" s="88"/>
      <c r="F684" s="89"/>
      <c r="G684" s="90"/>
      <c r="H684" s="90"/>
      <c r="I684" s="91"/>
      <c r="J684" s="92"/>
      <c r="K684" s="93">
        <f t="shared" si="10"/>
        <v>0</v>
      </c>
    </row>
    <row r="685" spans="1:11" x14ac:dyDescent="0.25">
      <c r="A685" s="85"/>
      <c r="B685" s="85"/>
      <c r="C685" s="86"/>
      <c r="D685" s="87"/>
      <c r="E685" s="88"/>
      <c r="F685" s="89"/>
      <c r="G685" s="90"/>
      <c r="H685" s="90"/>
      <c r="I685" s="91"/>
      <c r="J685" s="92"/>
      <c r="K685" s="93">
        <f t="shared" si="10"/>
        <v>0</v>
      </c>
    </row>
    <row r="686" spans="1:11" x14ac:dyDescent="0.25">
      <c r="A686" s="85"/>
      <c r="B686" s="85"/>
      <c r="C686" s="86"/>
      <c r="D686" s="87"/>
      <c r="E686" s="88"/>
      <c r="F686" s="89"/>
      <c r="G686" s="90"/>
      <c r="H686" s="90"/>
      <c r="I686" s="91"/>
      <c r="J686" s="92"/>
      <c r="K686" s="93">
        <f t="shared" si="10"/>
        <v>0</v>
      </c>
    </row>
    <row r="687" spans="1:11" x14ac:dyDescent="0.25">
      <c r="A687" s="85"/>
      <c r="B687" s="85"/>
      <c r="C687" s="86"/>
      <c r="D687" s="87"/>
      <c r="E687" s="88"/>
      <c r="F687" s="89"/>
      <c r="G687" s="90"/>
      <c r="H687" s="90"/>
      <c r="I687" s="91"/>
      <c r="J687" s="92"/>
      <c r="K687" s="93">
        <f t="shared" si="10"/>
        <v>0</v>
      </c>
    </row>
    <row r="688" spans="1:11" x14ac:dyDescent="0.25">
      <c r="A688" s="85"/>
      <c r="B688" s="85"/>
      <c r="C688" s="86"/>
      <c r="D688" s="87"/>
      <c r="E688" s="88"/>
      <c r="F688" s="89"/>
      <c r="G688" s="90"/>
      <c r="H688" s="90"/>
      <c r="I688" s="91"/>
      <c r="J688" s="92"/>
      <c r="K688" s="93">
        <f t="shared" si="10"/>
        <v>0</v>
      </c>
    </row>
    <row r="689" spans="1:11" x14ac:dyDescent="0.25">
      <c r="A689" s="85"/>
      <c r="B689" s="85"/>
      <c r="C689" s="86"/>
      <c r="D689" s="87"/>
      <c r="E689" s="88"/>
      <c r="F689" s="89"/>
      <c r="G689" s="90"/>
      <c r="H689" s="90"/>
      <c r="I689" s="91"/>
      <c r="J689" s="92"/>
      <c r="K689" s="93">
        <f t="shared" si="10"/>
        <v>0</v>
      </c>
    </row>
    <row r="690" spans="1:11" x14ac:dyDescent="0.25">
      <c r="A690" s="85"/>
      <c r="B690" s="85"/>
      <c r="C690" s="86"/>
      <c r="D690" s="87"/>
      <c r="E690" s="88"/>
      <c r="F690" s="89"/>
      <c r="G690" s="90"/>
      <c r="H690" s="90"/>
      <c r="I690" s="91"/>
      <c r="J690" s="92"/>
      <c r="K690" s="93">
        <f t="shared" si="10"/>
        <v>0</v>
      </c>
    </row>
    <row r="691" spans="1:11" x14ac:dyDescent="0.25">
      <c r="A691" s="85"/>
      <c r="B691" s="85"/>
      <c r="C691" s="86"/>
      <c r="D691" s="87"/>
      <c r="E691" s="88"/>
      <c r="F691" s="89"/>
      <c r="G691" s="90"/>
      <c r="H691" s="90"/>
      <c r="I691" s="91"/>
      <c r="J691" s="92"/>
      <c r="K691" s="93">
        <f t="shared" si="10"/>
        <v>0</v>
      </c>
    </row>
    <row r="692" spans="1:11" x14ac:dyDescent="0.25">
      <c r="A692" s="85"/>
      <c r="B692" s="85"/>
      <c r="C692" s="86"/>
      <c r="D692" s="87"/>
      <c r="E692" s="88"/>
      <c r="F692" s="89"/>
      <c r="G692" s="90"/>
      <c r="H692" s="90"/>
      <c r="I692" s="91"/>
      <c r="J692" s="92"/>
      <c r="K692" s="93">
        <f t="shared" si="10"/>
        <v>0</v>
      </c>
    </row>
    <row r="693" spans="1:11" x14ac:dyDescent="0.25">
      <c r="A693" s="85"/>
      <c r="B693" s="85"/>
      <c r="C693" s="86"/>
      <c r="D693" s="87"/>
      <c r="E693" s="88"/>
      <c r="F693" s="89"/>
      <c r="G693" s="90"/>
      <c r="H693" s="90"/>
      <c r="I693" s="91"/>
      <c r="J693" s="92"/>
      <c r="K693" s="93">
        <f t="shared" si="10"/>
        <v>0</v>
      </c>
    </row>
    <row r="694" spans="1:11" x14ac:dyDescent="0.25">
      <c r="A694" s="85"/>
      <c r="B694" s="85"/>
      <c r="C694" s="86"/>
      <c r="D694" s="87"/>
      <c r="E694" s="88"/>
      <c r="F694" s="89"/>
      <c r="G694" s="90"/>
      <c r="H694" s="90"/>
      <c r="I694" s="91"/>
      <c r="J694" s="92"/>
      <c r="K694" s="93">
        <f t="shared" si="10"/>
        <v>0</v>
      </c>
    </row>
    <row r="695" spans="1:11" x14ac:dyDescent="0.25">
      <c r="A695" s="85"/>
      <c r="B695" s="85"/>
      <c r="C695" s="86"/>
      <c r="D695" s="87"/>
      <c r="E695" s="88"/>
      <c r="F695" s="89"/>
      <c r="G695" s="90"/>
      <c r="H695" s="90"/>
      <c r="I695" s="91"/>
      <c r="J695" s="92"/>
      <c r="K695" s="93">
        <f t="shared" si="10"/>
        <v>0</v>
      </c>
    </row>
    <row r="696" spans="1:11" x14ac:dyDescent="0.25">
      <c r="A696" s="85"/>
      <c r="B696" s="85"/>
      <c r="C696" s="86"/>
      <c r="D696" s="87"/>
      <c r="E696" s="88"/>
      <c r="F696" s="89"/>
      <c r="G696" s="90"/>
      <c r="H696" s="90"/>
      <c r="I696" s="91"/>
      <c r="J696" s="92"/>
      <c r="K696" s="93">
        <f t="shared" si="10"/>
        <v>0</v>
      </c>
    </row>
    <row r="697" spans="1:11" x14ac:dyDescent="0.25">
      <c r="A697" s="85"/>
      <c r="B697" s="85"/>
      <c r="C697" s="86"/>
      <c r="D697" s="87"/>
      <c r="E697" s="88"/>
      <c r="F697" s="89"/>
      <c r="G697" s="90"/>
      <c r="H697" s="90"/>
      <c r="I697" s="91"/>
      <c r="J697" s="92"/>
      <c r="K697" s="93">
        <f t="shared" si="10"/>
        <v>0</v>
      </c>
    </row>
    <row r="698" spans="1:11" x14ac:dyDescent="0.25">
      <c r="A698" s="85"/>
      <c r="B698" s="85"/>
      <c r="C698" s="86"/>
      <c r="D698" s="87"/>
      <c r="E698" s="88"/>
      <c r="F698" s="89"/>
      <c r="G698" s="90"/>
      <c r="H698" s="90"/>
      <c r="I698" s="91"/>
      <c r="J698" s="92"/>
      <c r="K698" s="93">
        <f t="shared" si="10"/>
        <v>0</v>
      </c>
    </row>
    <row r="699" spans="1:11" x14ac:dyDescent="0.25">
      <c r="A699" s="85"/>
      <c r="B699" s="85"/>
      <c r="C699" s="86"/>
      <c r="D699" s="87"/>
      <c r="E699" s="88"/>
      <c r="F699" s="89"/>
      <c r="G699" s="90"/>
      <c r="H699" s="90"/>
      <c r="I699" s="91"/>
      <c r="J699" s="92"/>
      <c r="K699" s="93">
        <f t="shared" si="10"/>
        <v>0</v>
      </c>
    </row>
    <row r="700" spans="1:11" x14ac:dyDescent="0.25">
      <c r="A700" s="85"/>
      <c r="B700" s="85"/>
      <c r="C700" s="86"/>
      <c r="D700" s="87"/>
      <c r="E700" s="88"/>
      <c r="F700" s="89"/>
      <c r="G700" s="90"/>
      <c r="H700" s="90"/>
      <c r="I700" s="91"/>
      <c r="J700" s="92"/>
      <c r="K700" s="93">
        <f t="shared" si="10"/>
        <v>0</v>
      </c>
    </row>
    <row r="701" spans="1:11" x14ac:dyDescent="0.25">
      <c r="A701" s="85"/>
      <c r="B701" s="85"/>
      <c r="C701" s="86"/>
      <c r="D701" s="87"/>
      <c r="E701" s="88"/>
      <c r="F701" s="89"/>
      <c r="G701" s="90"/>
      <c r="H701" s="90"/>
      <c r="I701" s="91"/>
      <c r="J701" s="92"/>
      <c r="K701" s="93">
        <f t="shared" si="10"/>
        <v>0</v>
      </c>
    </row>
    <row r="702" spans="1:11" x14ac:dyDescent="0.25">
      <c r="A702" s="85"/>
      <c r="B702" s="85"/>
      <c r="C702" s="86"/>
      <c r="D702" s="87"/>
      <c r="E702" s="88"/>
      <c r="F702" s="89"/>
      <c r="G702" s="90"/>
      <c r="H702" s="90"/>
      <c r="I702" s="91"/>
      <c r="J702" s="92"/>
      <c r="K702" s="93">
        <f t="shared" si="10"/>
        <v>0</v>
      </c>
    </row>
    <row r="703" spans="1:11" x14ac:dyDescent="0.25">
      <c r="A703" s="85"/>
      <c r="B703" s="85"/>
      <c r="C703" s="86"/>
      <c r="D703" s="87"/>
      <c r="E703" s="88"/>
      <c r="F703" s="89"/>
      <c r="G703" s="90"/>
      <c r="H703" s="90"/>
      <c r="I703" s="91"/>
      <c r="J703" s="92"/>
      <c r="K703" s="93">
        <f t="shared" si="10"/>
        <v>0</v>
      </c>
    </row>
    <row r="704" spans="1:11" x14ac:dyDescent="0.25">
      <c r="A704" s="85"/>
      <c r="B704" s="85"/>
      <c r="C704" s="86"/>
      <c r="D704" s="87"/>
      <c r="E704" s="88"/>
      <c r="F704" s="89"/>
      <c r="G704" s="90"/>
      <c r="H704" s="90"/>
      <c r="I704" s="91"/>
      <c r="J704" s="92"/>
      <c r="K704" s="93">
        <f t="shared" si="10"/>
        <v>0</v>
      </c>
    </row>
    <row r="705" spans="1:11" x14ac:dyDescent="0.25">
      <c r="A705" s="85"/>
      <c r="B705" s="85"/>
      <c r="C705" s="86"/>
      <c r="D705" s="87"/>
      <c r="E705" s="88"/>
      <c r="F705" s="89"/>
      <c r="G705" s="90"/>
      <c r="H705" s="90"/>
      <c r="I705" s="91"/>
      <c r="J705" s="92"/>
      <c r="K705" s="93">
        <f t="shared" si="10"/>
        <v>0</v>
      </c>
    </row>
    <row r="706" spans="1:11" x14ac:dyDescent="0.25">
      <c r="A706" s="85"/>
      <c r="B706" s="85"/>
      <c r="C706" s="86"/>
      <c r="D706" s="87"/>
      <c r="E706" s="88"/>
      <c r="F706" s="89"/>
      <c r="G706" s="90"/>
      <c r="H706" s="90"/>
      <c r="I706" s="91"/>
      <c r="J706" s="92"/>
      <c r="K706" s="93">
        <f t="shared" si="10"/>
        <v>0</v>
      </c>
    </row>
    <row r="707" spans="1:11" x14ac:dyDescent="0.25">
      <c r="A707" s="85"/>
      <c r="B707" s="85"/>
      <c r="C707" s="86"/>
      <c r="D707" s="87"/>
      <c r="E707" s="88"/>
      <c r="F707" s="89"/>
      <c r="G707" s="90"/>
      <c r="H707" s="90"/>
      <c r="I707" s="91"/>
      <c r="J707" s="92"/>
      <c r="K707" s="93">
        <f t="shared" si="10"/>
        <v>0</v>
      </c>
    </row>
    <row r="708" spans="1:11" x14ac:dyDescent="0.25">
      <c r="A708" s="85"/>
      <c r="B708" s="85"/>
      <c r="C708" s="86"/>
      <c r="D708" s="87"/>
      <c r="E708" s="88"/>
      <c r="F708" s="89"/>
      <c r="G708" s="90"/>
      <c r="H708" s="90"/>
      <c r="I708" s="91"/>
      <c r="J708" s="92"/>
      <c r="K708" s="93">
        <f t="shared" si="10"/>
        <v>0</v>
      </c>
    </row>
    <row r="709" spans="1:11" x14ac:dyDescent="0.25">
      <c r="A709" s="85"/>
      <c r="B709" s="85"/>
      <c r="C709" s="86"/>
      <c r="D709" s="87"/>
      <c r="E709" s="88"/>
      <c r="F709" s="89"/>
      <c r="G709" s="90"/>
      <c r="H709" s="90"/>
      <c r="I709" s="91"/>
      <c r="J709" s="92"/>
      <c r="K709" s="93">
        <f t="shared" si="10"/>
        <v>0</v>
      </c>
    </row>
    <row r="710" spans="1:11" x14ac:dyDescent="0.25">
      <c r="A710" s="85"/>
      <c r="B710" s="85"/>
      <c r="C710" s="86"/>
      <c r="D710" s="87"/>
      <c r="E710" s="88"/>
      <c r="F710" s="89"/>
      <c r="G710" s="90"/>
      <c r="H710" s="90"/>
      <c r="I710" s="91"/>
      <c r="J710" s="92"/>
      <c r="K710" s="93">
        <f t="shared" si="10"/>
        <v>0</v>
      </c>
    </row>
    <row r="711" spans="1:11" x14ac:dyDescent="0.25">
      <c r="A711" s="85"/>
      <c r="B711" s="85"/>
      <c r="C711" s="86"/>
      <c r="D711" s="87"/>
      <c r="E711" s="88"/>
      <c r="F711" s="89"/>
      <c r="G711" s="90"/>
      <c r="H711" s="90"/>
      <c r="I711" s="91"/>
      <c r="J711" s="92"/>
      <c r="K711" s="93">
        <f t="shared" si="10"/>
        <v>0</v>
      </c>
    </row>
    <row r="712" spans="1:11" x14ac:dyDescent="0.25">
      <c r="A712" s="85"/>
      <c r="B712" s="85"/>
      <c r="C712" s="86"/>
      <c r="D712" s="87"/>
      <c r="E712" s="88"/>
      <c r="F712" s="89"/>
      <c r="G712" s="90"/>
      <c r="H712" s="90"/>
      <c r="I712" s="91"/>
      <c r="J712" s="92"/>
      <c r="K712" s="93">
        <f t="shared" si="10"/>
        <v>0</v>
      </c>
    </row>
    <row r="713" spans="1:11" x14ac:dyDescent="0.25">
      <c r="A713" s="85"/>
      <c r="B713" s="85"/>
      <c r="C713" s="86"/>
      <c r="D713" s="87"/>
      <c r="E713" s="88"/>
      <c r="F713" s="89"/>
      <c r="G713" s="90"/>
      <c r="H713" s="90"/>
      <c r="I713" s="91"/>
      <c r="J713" s="92"/>
      <c r="K713" s="93">
        <f t="shared" si="10"/>
        <v>0</v>
      </c>
    </row>
    <row r="714" spans="1:11" x14ac:dyDescent="0.25">
      <c r="A714" s="85"/>
      <c r="B714" s="85"/>
      <c r="C714" s="86"/>
      <c r="D714" s="87"/>
      <c r="E714" s="88"/>
      <c r="F714" s="89"/>
      <c r="G714" s="90"/>
      <c r="H714" s="90"/>
      <c r="I714" s="91"/>
      <c r="J714" s="92"/>
      <c r="K714" s="93">
        <f t="shared" si="10"/>
        <v>0</v>
      </c>
    </row>
    <row r="715" spans="1:11" x14ac:dyDescent="0.25">
      <c r="A715" s="85"/>
      <c r="B715" s="85"/>
      <c r="C715" s="86"/>
      <c r="D715" s="87"/>
      <c r="E715" s="88"/>
      <c r="F715" s="89"/>
      <c r="G715" s="90"/>
      <c r="H715" s="90"/>
      <c r="I715" s="91"/>
      <c r="J715" s="92"/>
      <c r="K715" s="93">
        <f t="shared" si="10"/>
        <v>0</v>
      </c>
    </row>
    <row r="716" spans="1:11" x14ac:dyDescent="0.25">
      <c r="A716" s="85"/>
      <c r="B716" s="85"/>
      <c r="C716" s="86"/>
      <c r="D716" s="87"/>
      <c r="E716" s="88"/>
      <c r="F716" s="89"/>
      <c r="G716" s="90"/>
      <c r="H716" s="90"/>
      <c r="I716" s="91"/>
      <c r="J716" s="92"/>
      <c r="K716" s="93">
        <f t="shared" si="10"/>
        <v>0</v>
      </c>
    </row>
    <row r="717" spans="1:11" x14ac:dyDescent="0.25">
      <c r="A717" s="85"/>
      <c r="B717" s="85"/>
      <c r="C717" s="86"/>
      <c r="D717" s="87"/>
      <c r="E717" s="88"/>
      <c r="F717" s="89"/>
      <c r="G717" s="90"/>
      <c r="H717" s="90"/>
      <c r="I717" s="91"/>
      <c r="J717" s="92"/>
      <c r="K717" s="93">
        <f t="shared" si="10"/>
        <v>0</v>
      </c>
    </row>
    <row r="718" spans="1:11" x14ac:dyDescent="0.25">
      <c r="A718" s="85"/>
      <c r="B718" s="85"/>
      <c r="C718" s="86"/>
      <c r="D718" s="87"/>
      <c r="E718" s="88"/>
      <c r="F718" s="89"/>
      <c r="G718" s="90"/>
      <c r="H718" s="90"/>
      <c r="I718" s="91"/>
      <c r="J718" s="92"/>
      <c r="K718" s="93">
        <f t="shared" si="10"/>
        <v>0</v>
      </c>
    </row>
    <row r="719" spans="1:11" x14ac:dyDescent="0.25">
      <c r="A719" s="85"/>
      <c r="B719" s="85"/>
      <c r="C719" s="86"/>
      <c r="D719" s="87"/>
      <c r="E719" s="88"/>
      <c r="F719" s="89"/>
      <c r="G719" s="90"/>
      <c r="H719" s="90"/>
      <c r="I719" s="91"/>
      <c r="J719" s="92"/>
      <c r="K719" s="93">
        <f t="shared" si="10"/>
        <v>0</v>
      </c>
    </row>
    <row r="720" spans="1:11" x14ac:dyDescent="0.25">
      <c r="A720" s="85"/>
      <c r="B720" s="85"/>
      <c r="C720" s="86"/>
      <c r="D720" s="87"/>
      <c r="E720" s="88"/>
      <c r="F720" s="89"/>
      <c r="G720" s="90"/>
      <c r="H720" s="90"/>
      <c r="I720" s="91"/>
      <c r="J720" s="92"/>
      <c r="K720" s="93">
        <f t="shared" si="10"/>
        <v>0</v>
      </c>
    </row>
    <row r="721" spans="1:11" x14ac:dyDescent="0.25">
      <c r="A721" s="85"/>
      <c r="B721" s="85"/>
      <c r="C721" s="86"/>
      <c r="D721" s="87"/>
      <c r="E721" s="88"/>
      <c r="F721" s="89"/>
      <c r="G721" s="90"/>
      <c r="H721" s="90"/>
      <c r="I721" s="91"/>
      <c r="J721" s="92"/>
      <c r="K721" s="93">
        <f t="shared" si="10"/>
        <v>0</v>
      </c>
    </row>
    <row r="722" spans="1:11" x14ac:dyDescent="0.25">
      <c r="A722" s="85"/>
      <c r="B722" s="85"/>
      <c r="C722" s="86"/>
      <c r="D722" s="87"/>
      <c r="E722" s="88"/>
      <c r="F722" s="89"/>
      <c r="G722" s="90"/>
      <c r="H722" s="90"/>
      <c r="I722" s="91"/>
      <c r="J722" s="92"/>
      <c r="K722" s="93">
        <f t="shared" ref="K722:K785" si="11">+J722*I722</f>
        <v>0</v>
      </c>
    </row>
    <row r="723" spans="1:11" x14ac:dyDescent="0.25">
      <c r="A723" s="85"/>
      <c r="B723" s="85"/>
      <c r="C723" s="86"/>
      <c r="D723" s="87"/>
      <c r="E723" s="88"/>
      <c r="F723" s="89"/>
      <c r="G723" s="90"/>
      <c r="H723" s="90"/>
      <c r="I723" s="91"/>
      <c r="J723" s="92"/>
      <c r="K723" s="93">
        <f t="shared" si="11"/>
        <v>0</v>
      </c>
    </row>
    <row r="724" spans="1:11" x14ac:dyDescent="0.25">
      <c r="A724" s="85"/>
      <c r="B724" s="85"/>
      <c r="C724" s="86"/>
      <c r="D724" s="87"/>
      <c r="E724" s="88"/>
      <c r="F724" s="89"/>
      <c r="G724" s="90"/>
      <c r="H724" s="90"/>
      <c r="I724" s="91"/>
      <c r="J724" s="92"/>
      <c r="K724" s="93">
        <f t="shared" si="11"/>
        <v>0</v>
      </c>
    </row>
    <row r="725" spans="1:11" x14ac:dyDescent="0.25">
      <c r="A725" s="85"/>
      <c r="B725" s="85"/>
      <c r="C725" s="86"/>
      <c r="D725" s="87"/>
      <c r="E725" s="88"/>
      <c r="F725" s="89"/>
      <c r="G725" s="90"/>
      <c r="H725" s="90"/>
      <c r="I725" s="91"/>
      <c r="J725" s="92"/>
      <c r="K725" s="93">
        <f t="shared" si="11"/>
        <v>0</v>
      </c>
    </row>
    <row r="726" spans="1:11" x14ac:dyDescent="0.25">
      <c r="A726" s="85"/>
      <c r="B726" s="85"/>
      <c r="C726" s="86"/>
      <c r="D726" s="87"/>
      <c r="E726" s="88"/>
      <c r="F726" s="89"/>
      <c r="G726" s="90"/>
      <c r="H726" s="90"/>
      <c r="I726" s="91"/>
      <c r="J726" s="92"/>
      <c r="K726" s="93">
        <f t="shared" si="11"/>
        <v>0</v>
      </c>
    </row>
    <row r="727" spans="1:11" x14ac:dyDescent="0.25">
      <c r="A727" s="85"/>
      <c r="B727" s="85"/>
      <c r="C727" s="86"/>
      <c r="D727" s="87"/>
      <c r="E727" s="88"/>
      <c r="F727" s="89"/>
      <c r="G727" s="90"/>
      <c r="H727" s="90"/>
      <c r="I727" s="91"/>
      <c r="J727" s="92"/>
      <c r="K727" s="93">
        <f t="shared" si="11"/>
        <v>0</v>
      </c>
    </row>
    <row r="728" spans="1:11" x14ac:dyDescent="0.25">
      <c r="A728" s="85"/>
      <c r="B728" s="85"/>
      <c r="C728" s="86"/>
      <c r="D728" s="87"/>
      <c r="E728" s="88"/>
      <c r="F728" s="89"/>
      <c r="G728" s="90"/>
      <c r="H728" s="90"/>
      <c r="I728" s="91"/>
      <c r="J728" s="92"/>
      <c r="K728" s="93">
        <f t="shared" si="11"/>
        <v>0</v>
      </c>
    </row>
    <row r="729" spans="1:11" x14ac:dyDescent="0.25">
      <c r="A729" s="85"/>
      <c r="B729" s="85"/>
      <c r="C729" s="86"/>
      <c r="D729" s="87"/>
      <c r="E729" s="88"/>
      <c r="F729" s="89"/>
      <c r="G729" s="90"/>
      <c r="H729" s="90"/>
      <c r="I729" s="91"/>
      <c r="J729" s="92"/>
      <c r="K729" s="93">
        <f t="shared" si="11"/>
        <v>0</v>
      </c>
    </row>
    <row r="730" spans="1:11" x14ac:dyDescent="0.25">
      <c r="A730" s="85"/>
      <c r="B730" s="85"/>
      <c r="C730" s="86"/>
      <c r="D730" s="87"/>
      <c r="E730" s="88"/>
      <c r="F730" s="89"/>
      <c r="G730" s="90"/>
      <c r="H730" s="90"/>
      <c r="I730" s="91"/>
      <c r="J730" s="92"/>
      <c r="K730" s="93">
        <f t="shared" si="11"/>
        <v>0</v>
      </c>
    </row>
    <row r="731" spans="1:11" x14ac:dyDescent="0.25">
      <c r="A731" s="85"/>
      <c r="B731" s="85"/>
      <c r="C731" s="86"/>
      <c r="D731" s="87"/>
      <c r="E731" s="88"/>
      <c r="F731" s="89"/>
      <c r="G731" s="90"/>
      <c r="H731" s="90"/>
      <c r="I731" s="91"/>
      <c r="J731" s="92"/>
      <c r="K731" s="93">
        <f t="shared" si="11"/>
        <v>0</v>
      </c>
    </row>
    <row r="732" spans="1:11" x14ac:dyDescent="0.25">
      <c r="A732" s="85"/>
      <c r="B732" s="85"/>
      <c r="C732" s="86"/>
      <c r="D732" s="87"/>
      <c r="E732" s="88"/>
      <c r="F732" s="89"/>
      <c r="G732" s="90"/>
      <c r="H732" s="90"/>
      <c r="I732" s="91"/>
      <c r="J732" s="92"/>
      <c r="K732" s="93">
        <f t="shared" si="11"/>
        <v>0</v>
      </c>
    </row>
    <row r="733" spans="1:11" x14ac:dyDescent="0.25">
      <c r="A733" s="85"/>
      <c r="B733" s="85"/>
      <c r="C733" s="86"/>
      <c r="D733" s="87"/>
      <c r="E733" s="88"/>
      <c r="F733" s="89"/>
      <c r="G733" s="90"/>
      <c r="H733" s="90"/>
      <c r="I733" s="91"/>
      <c r="J733" s="92"/>
      <c r="K733" s="93">
        <f t="shared" si="11"/>
        <v>0</v>
      </c>
    </row>
    <row r="734" spans="1:11" x14ac:dyDescent="0.25">
      <c r="A734" s="85"/>
      <c r="B734" s="85"/>
      <c r="C734" s="86"/>
      <c r="D734" s="87"/>
      <c r="E734" s="88"/>
      <c r="F734" s="89"/>
      <c r="G734" s="90"/>
      <c r="H734" s="90"/>
      <c r="I734" s="91"/>
      <c r="J734" s="92"/>
      <c r="K734" s="93">
        <f t="shared" si="11"/>
        <v>0</v>
      </c>
    </row>
    <row r="735" spans="1:11" x14ac:dyDescent="0.25">
      <c r="A735" s="85"/>
      <c r="B735" s="85"/>
      <c r="C735" s="86"/>
      <c r="D735" s="87"/>
      <c r="E735" s="88"/>
      <c r="F735" s="89"/>
      <c r="G735" s="90"/>
      <c r="H735" s="90"/>
      <c r="I735" s="91"/>
      <c r="J735" s="92"/>
      <c r="K735" s="93">
        <f t="shared" si="11"/>
        <v>0</v>
      </c>
    </row>
    <row r="736" spans="1:11" x14ac:dyDescent="0.25">
      <c r="A736" s="85"/>
      <c r="B736" s="85"/>
      <c r="C736" s="86"/>
      <c r="D736" s="87"/>
      <c r="E736" s="88"/>
      <c r="F736" s="89"/>
      <c r="G736" s="90"/>
      <c r="H736" s="90"/>
      <c r="I736" s="91"/>
      <c r="J736" s="92"/>
      <c r="K736" s="93">
        <f t="shared" si="11"/>
        <v>0</v>
      </c>
    </row>
    <row r="737" spans="1:11" x14ac:dyDescent="0.25">
      <c r="A737" s="85"/>
      <c r="B737" s="85"/>
      <c r="C737" s="86"/>
      <c r="D737" s="87"/>
      <c r="E737" s="88"/>
      <c r="F737" s="89"/>
      <c r="G737" s="90"/>
      <c r="H737" s="90"/>
      <c r="I737" s="91"/>
      <c r="J737" s="92"/>
      <c r="K737" s="93">
        <f t="shared" si="11"/>
        <v>0</v>
      </c>
    </row>
    <row r="738" spans="1:11" x14ac:dyDescent="0.25">
      <c r="A738" s="85"/>
      <c r="B738" s="85"/>
      <c r="C738" s="86"/>
      <c r="D738" s="87"/>
      <c r="E738" s="88"/>
      <c r="F738" s="89"/>
      <c r="G738" s="90"/>
      <c r="H738" s="90"/>
      <c r="I738" s="91"/>
      <c r="J738" s="92"/>
      <c r="K738" s="93">
        <f t="shared" si="11"/>
        <v>0</v>
      </c>
    </row>
    <row r="739" spans="1:11" x14ac:dyDescent="0.25">
      <c r="A739" s="85"/>
      <c r="B739" s="85"/>
      <c r="C739" s="86"/>
      <c r="D739" s="87"/>
      <c r="E739" s="88"/>
      <c r="F739" s="89"/>
      <c r="G739" s="90"/>
      <c r="H739" s="90"/>
      <c r="I739" s="91"/>
      <c r="J739" s="92"/>
      <c r="K739" s="93">
        <f t="shared" si="11"/>
        <v>0</v>
      </c>
    </row>
    <row r="740" spans="1:11" x14ac:dyDescent="0.25">
      <c r="A740" s="85"/>
      <c r="B740" s="85"/>
      <c r="C740" s="86"/>
      <c r="D740" s="87"/>
      <c r="E740" s="88"/>
      <c r="F740" s="89"/>
      <c r="G740" s="90"/>
      <c r="H740" s="90"/>
      <c r="I740" s="91"/>
      <c r="J740" s="92"/>
      <c r="K740" s="93">
        <f t="shared" si="11"/>
        <v>0</v>
      </c>
    </row>
    <row r="741" spans="1:11" x14ac:dyDescent="0.25">
      <c r="A741" s="85"/>
      <c r="B741" s="85"/>
      <c r="C741" s="86"/>
      <c r="D741" s="87"/>
      <c r="E741" s="88"/>
      <c r="F741" s="89"/>
      <c r="G741" s="90"/>
      <c r="H741" s="90"/>
      <c r="I741" s="91"/>
      <c r="J741" s="92"/>
      <c r="K741" s="93">
        <f t="shared" si="11"/>
        <v>0</v>
      </c>
    </row>
    <row r="742" spans="1:11" x14ac:dyDescent="0.25">
      <c r="A742" s="85"/>
      <c r="B742" s="85"/>
      <c r="C742" s="86"/>
      <c r="D742" s="87"/>
      <c r="E742" s="88"/>
      <c r="F742" s="89"/>
      <c r="G742" s="90"/>
      <c r="H742" s="90"/>
      <c r="I742" s="91"/>
      <c r="J742" s="92"/>
      <c r="K742" s="93">
        <f t="shared" si="11"/>
        <v>0</v>
      </c>
    </row>
    <row r="743" spans="1:11" x14ac:dyDescent="0.25">
      <c r="A743" s="85"/>
      <c r="B743" s="85"/>
      <c r="C743" s="86"/>
      <c r="D743" s="87"/>
      <c r="E743" s="88"/>
      <c r="F743" s="89"/>
      <c r="G743" s="90"/>
      <c r="H743" s="90"/>
      <c r="I743" s="91"/>
      <c r="J743" s="92"/>
      <c r="K743" s="93">
        <f t="shared" si="11"/>
        <v>0</v>
      </c>
    </row>
    <row r="744" spans="1:11" x14ac:dyDescent="0.25">
      <c r="A744" s="85"/>
      <c r="B744" s="85"/>
      <c r="C744" s="86"/>
      <c r="D744" s="87"/>
      <c r="E744" s="88"/>
      <c r="F744" s="89"/>
      <c r="G744" s="90"/>
      <c r="H744" s="90"/>
      <c r="I744" s="91"/>
      <c r="J744" s="92"/>
      <c r="K744" s="93">
        <f t="shared" si="11"/>
        <v>0</v>
      </c>
    </row>
    <row r="745" spans="1:11" x14ac:dyDescent="0.25">
      <c r="A745" s="85"/>
      <c r="B745" s="85"/>
      <c r="C745" s="86"/>
      <c r="D745" s="87"/>
      <c r="E745" s="88"/>
      <c r="F745" s="89"/>
      <c r="G745" s="90"/>
      <c r="H745" s="90"/>
      <c r="I745" s="91"/>
      <c r="J745" s="92"/>
      <c r="K745" s="93">
        <f t="shared" si="11"/>
        <v>0</v>
      </c>
    </row>
    <row r="746" spans="1:11" x14ac:dyDescent="0.25">
      <c r="A746" s="85"/>
      <c r="B746" s="85"/>
      <c r="C746" s="86"/>
      <c r="D746" s="87"/>
      <c r="E746" s="88"/>
      <c r="F746" s="89"/>
      <c r="G746" s="90"/>
      <c r="H746" s="90"/>
      <c r="I746" s="91"/>
      <c r="J746" s="92"/>
      <c r="K746" s="93">
        <f t="shared" si="11"/>
        <v>0</v>
      </c>
    </row>
    <row r="747" spans="1:11" x14ac:dyDescent="0.25">
      <c r="A747" s="85"/>
      <c r="B747" s="85"/>
      <c r="C747" s="86"/>
      <c r="D747" s="87"/>
      <c r="E747" s="88"/>
      <c r="F747" s="89"/>
      <c r="G747" s="90"/>
      <c r="H747" s="90"/>
      <c r="I747" s="91"/>
      <c r="J747" s="92"/>
      <c r="K747" s="93">
        <f t="shared" si="11"/>
        <v>0</v>
      </c>
    </row>
    <row r="748" spans="1:11" x14ac:dyDescent="0.25">
      <c r="A748" s="85"/>
      <c r="B748" s="85"/>
      <c r="C748" s="86"/>
      <c r="D748" s="87"/>
      <c r="E748" s="88"/>
      <c r="F748" s="89"/>
      <c r="G748" s="90"/>
      <c r="H748" s="90"/>
      <c r="I748" s="91"/>
      <c r="J748" s="92"/>
      <c r="K748" s="93">
        <f t="shared" si="11"/>
        <v>0</v>
      </c>
    </row>
    <row r="749" spans="1:11" x14ac:dyDescent="0.25">
      <c r="A749" s="85"/>
      <c r="B749" s="85"/>
      <c r="C749" s="86"/>
      <c r="D749" s="87"/>
      <c r="E749" s="88"/>
      <c r="F749" s="89"/>
      <c r="G749" s="90"/>
      <c r="H749" s="90"/>
      <c r="I749" s="91"/>
      <c r="J749" s="92"/>
      <c r="K749" s="93">
        <f t="shared" si="11"/>
        <v>0</v>
      </c>
    </row>
    <row r="750" spans="1:11" x14ac:dyDescent="0.25">
      <c r="A750" s="85"/>
      <c r="B750" s="85"/>
      <c r="C750" s="86"/>
      <c r="D750" s="87"/>
      <c r="E750" s="88"/>
      <c r="F750" s="89"/>
      <c r="G750" s="90"/>
      <c r="H750" s="90"/>
      <c r="I750" s="91"/>
      <c r="J750" s="92"/>
      <c r="K750" s="93">
        <f t="shared" si="11"/>
        <v>0</v>
      </c>
    </row>
    <row r="751" spans="1:11" x14ac:dyDescent="0.25">
      <c r="A751" s="85"/>
      <c r="B751" s="85"/>
      <c r="C751" s="86"/>
      <c r="D751" s="87"/>
      <c r="E751" s="88"/>
      <c r="F751" s="89"/>
      <c r="G751" s="90"/>
      <c r="H751" s="90"/>
      <c r="I751" s="91"/>
      <c r="J751" s="92"/>
      <c r="K751" s="93">
        <f t="shared" si="11"/>
        <v>0</v>
      </c>
    </row>
    <row r="752" spans="1:11" x14ac:dyDescent="0.25">
      <c r="A752" s="85"/>
      <c r="B752" s="85"/>
      <c r="C752" s="86"/>
      <c r="D752" s="87"/>
      <c r="E752" s="88"/>
      <c r="F752" s="89"/>
      <c r="G752" s="90"/>
      <c r="H752" s="90"/>
      <c r="I752" s="91"/>
      <c r="J752" s="92"/>
      <c r="K752" s="93">
        <f t="shared" si="11"/>
        <v>0</v>
      </c>
    </row>
    <row r="753" spans="1:11" x14ac:dyDescent="0.25">
      <c r="A753" s="85"/>
      <c r="B753" s="85"/>
      <c r="C753" s="86"/>
      <c r="D753" s="87"/>
      <c r="E753" s="88"/>
      <c r="F753" s="89"/>
      <c r="G753" s="90"/>
      <c r="H753" s="90"/>
      <c r="I753" s="91"/>
      <c r="J753" s="92"/>
      <c r="K753" s="93">
        <f t="shared" si="11"/>
        <v>0</v>
      </c>
    </row>
    <row r="754" spans="1:11" x14ac:dyDescent="0.25">
      <c r="A754" s="85"/>
      <c r="B754" s="85"/>
      <c r="C754" s="86"/>
      <c r="D754" s="87"/>
      <c r="E754" s="88"/>
      <c r="F754" s="89"/>
      <c r="G754" s="90"/>
      <c r="H754" s="90"/>
      <c r="I754" s="91"/>
      <c r="J754" s="92"/>
      <c r="K754" s="93">
        <f t="shared" si="11"/>
        <v>0</v>
      </c>
    </row>
    <row r="755" spans="1:11" x14ac:dyDescent="0.25">
      <c r="A755" s="85"/>
      <c r="B755" s="85"/>
      <c r="C755" s="86"/>
      <c r="D755" s="87"/>
      <c r="E755" s="88"/>
      <c r="F755" s="89"/>
      <c r="G755" s="90"/>
      <c r="H755" s="90"/>
      <c r="I755" s="91"/>
      <c r="J755" s="92"/>
      <c r="K755" s="93">
        <f t="shared" si="11"/>
        <v>0</v>
      </c>
    </row>
    <row r="756" spans="1:11" x14ac:dyDescent="0.25">
      <c r="A756" s="85"/>
      <c r="B756" s="85"/>
      <c r="C756" s="86"/>
      <c r="D756" s="87"/>
      <c r="E756" s="88"/>
      <c r="F756" s="89"/>
      <c r="G756" s="90"/>
      <c r="H756" s="90"/>
      <c r="I756" s="91"/>
      <c r="J756" s="92"/>
      <c r="K756" s="93">
        <f t="shared" si="11"/>
        <v>0</v>
      </c>
    </row>
    <row r="757" spans="1:11" x14ac:dyDescent="0.25">
      <c r="A757" s="85"/>
      <c r="B757" s="85"/>
      <c r="C757" s="86"/>
      <c r="D757" s="87"/>
      <c r="E757" s="88"/>
      <c r="F757" s="89"/>
      <c r="G757" s="90"/>
      <c r="H757" s="90"/>
      <c r="I757" s="91"/>
      <c r="J757" s="92"/>
      <c r="K757" s="93">
        <f t="shared" si="11"/>
        <v>0</v>
      </c>
    </row>
    <row r="758" spans="1:11" x14ac:dyDescent="0.25">
      <c r="A758" s="85"/>
      <c r="B758" s="85"/>
      <c r="C758" s="86"/>
      <c r="D758" s="87"/>
      <c r="E758" s="88"/>
      <c r="F758" s="89"/>
      <c r="G758" s="90"/>
      <c r="H758" s="90"/>
      <c r="I758" s="91"/>
      <c r="J758" s="92"/>
      <c r="K758" s="93">
        <f t="shared" si="11"/>
        <v>0</v>
      </c>
    </row>
    <row r="759" spans="1:11" x14ac:dyDescent="0.25">
      <c r="A759" s="85"/>
      <c r="B759" s="85"/>
      <c r="C759" s="86"/>
      <c r="D759" s="87"/>
      <c r="E759" s="88"/>
      <c r="F759" s="89"/>
      <c r="G759" s="90"/>
      <c r="H759" s="90"/>
      <c r="I759" s="91"/>
      <c r="J759" s="92"/>
      <c r="K759" s="93">
        <f t="shared" si="11"/>
        <v>0</v>
      </c>
    </row>
    <row r="760" spans="1:11" x14ac:dyDescent="0.25">
      <c r="A760" s="85"/>
      <c r="B760" s="85"/>
      <c r="C760" s="86"/>
      <c r="D760" s="87"/>
      <c r="E760" s="88"/>
      <c r="F760" s="89"/>
      <c r="G760" s="90"/>
      <c r="H760" s="90"/>
      <c r="I760" s="91"/>
      <c r="J760" s="92"/>
      <c r="K760" s="93">
        <f t="shared" si="11"/>
        <v>0</v>
      </c>
    </row>
    <row r="761" spans="1:11" x14ac:dyDescent="0.25">
      <c r="A761" s="85"/>
      <c r="B761" s="85"/>
      <c r="C761" s="86"/>
      <c r="D761" s="87"/>
      <c r="E761" s="88"/>
      <c r="F761" s="89"/>
      <c r="G761" s="90"/>
      <c r="H761" s="90"/>
      <c r="I761" s="91"/>
      <c r="J761" s="92"/>
      <c r="K761" s="93">
        <f t="shared" si="11"/>
        <v>0</v>
      </c>
    </row>
    <row r="762" spans="1:11" x14ac:dyDescent="0.25">
      <c r="A762" s="85"/>
      <c r="B762" s="85"/>
      <c r="C762" s="86"/>
      <c r="D762" s="87"/>
      <c r="E762" s="88"/>
      <c r="F762" s="89"/>
      <c r="G762" s="90"/>
      <c r="H762" s="90"/>
      <c r="I762" s="91"/>
      <c r="J762" s="92"/>
      <c r="K762" s="93">
        <f t="shared" si="11"/>
        <v>0</v>
      </c>
    </row>
    <row r="763" spans="1:11" x14ac:dyDescent="0.25">
      <c r="A763" s="85"/>
      <c r="B763" s="85"/>
      <c r="C763" s="86"/>
      <c r="D763" s="87"/>
      <c r="E763" s="88"/>
      <c r="F763" s="89"/>
      <c r="G763" s="90"/>
      <c r="H763" s="90"/>
      <c r="I763" s="91"/>
      <c r="J763" s="92"/>
      <c r="K763" s="93">
        <f t="shared" si="11"/>
        <v>0</v>
      </c>
    </row>
    <row r="764" spans="1:11" x14ac:dyDescent="0.25">
      <c r="A764" s="85"/>
      <c r="B764" s="85"/>
      <c r="C764" s="86"/>
      <c r="D764" s="87"/>
      <c r="E764" s="88"/>
      <c r="F764" s="89"/>
      <c r="G764" s="90"/>
      <c r="H764" s="90"/>
      <c r="I764" s="91"/>
      <c r="J764" s="92"/>
      <c r="K764" s="93">
        <f t="shared" si="11"/>
        <v>0</v>
      </c>
    </row>
    <row r="765" spans="1:11" x14ac:dyDescent="0.25">
      <c r="A765" s="85"/>
      <c r="B765" s="85"/>
      <c r="C765" s="86"/>
      <c r="D765" s="87"/>
      <c r="E765" s="88"/>
      <c r="F765" s="89"/>
      <c r="G765" s="90"/>
      <c r="H765" s="90"/>
      <c r="I765" s="91"/>
      <c r="J765" s="92"/>
      <c r="K765" s="93">
        <f t="shared" si="11"/>
        <v>0</v>
      </c>
    </row>
    <row r="766" spans="1:11" x14ac:dyDescent="0.25">
      <c r="A766" s="85"/>
      <c r="B766" s="85"/>
      <c r="C766" s="86"/>
      <c r="D766" s="87"/>
      <c r="E766" s="88"/>
      <c r="F766" s="89"/>
      <c r="G766" s="90"/>
      <c r="H766" s="90"/>
      <c r="I766" s="91"/>
      <c r="J766" s="92"/>
      <c r="K766" s="93">
        <f t="shared" si="11"/>
        <v>0</v>
      </c>
    </row>
    <row r="767" spans="1:11" x14ac:dyDescent="0.25">
      <c r="A767" s="85"/>
      <c r="B767" s="85"/>
      <c r="C767" s="86"/>
      <c r="D767" s="87"/>
      <c r="E767" s="88"/>
      <c r="F767" s="89"/>
      <c r="G767" s="90"/>
      <c r="H767" s="90"/>
      <c r="I767" s="91"/>
      <c r="J767" s="92"/>
      <c r="K767" s="93">
        <f t="shared" si="11"/>
        <v>0</v>
      </c>
    </row>
    <row r="768" spans="1:11" x14ac:dyDescent="0.25">
      <c r="A768" s="85"/>
      <c r="B768" s="85"/>
      <c r="C768" s="86"/>
      <c r="D768" s="87"/>
      <c r="E768" s="88"/>
      <c r="F768" s="89"/>
      <c r="G768" s="90"/>
      <c r="H768" s="90"/>
      <c r="I768" s="91"/>
      <c r="J768" s="92"/>
      <c r="K768" s="93">
        <f t="shared" si="11"/>
        <v>0</v>
      </c>
    </row>
    <row r="769" spans="1:11" x14ac:dyDescent="0.25">
      <c r="A769" s="85"/>
      <c r="B769" s="85"/>
      <c r="C769" s="86"/>
      <c r="D769" s="87"/>
      <c r="E769" s="88"/>
      <c r="F769" s="89"/>
      <c r="G769" s="90"/>
      <c r="H769" s="90"/>
      <c r="I769" s="91"/>
      <c r="J769" s="92"/>
      <c r="K769" s="93">
        <f t="shared" si="11"/>
        <v>0</v>
      </c>
    </row>
    <row r="770" spans="1:11" x14ac:dyDescent="0.25">
      <c r="A770" s="85"/>
      <c r="B770" s="85"/>
      <c r="C770" s="86"/>
      <c r="D770" s="87"/>
      <c r="E770" s="88"/>
      <c r="F770" s="89"/>
      <c r="G770" s="90"/>
      <c r="H770" s="90"/>
      <c r="I770" s="91"/>
      <c r="J770" s="92"/>
      <c r="K770" s="93">
        <f t="shared" si="11"/>
        <v>0</v>
      </c>
    </row>
    <row r="771" spans="1:11" x14ac:dyDescent="0.25">
      <c r="A771" s="85"/>
      <c r="B771" s="85"/>
      <c r="C771" s="86"/>
      <c r="D771" s="87"/>
      <c r="E771" s="88"/>
      <c r="F771" s="89"/>
      <c r="G771" s="90"/>
      <c r="H771" s="90"/>
      <c r="I771" s="91"/>
      <c r="J771" s="92"/>
      <c r="K771" s="93">
        <f t="shared" si="11"/>
        <v>0</v>
      </c>
    </row>
    <row r="772" spans="1:11" x14ac:dyDescent="0.25">
      <c r="A772" s="85"/>
      <c r="B772" s="85"/>
      <c r="C772" s="86"/>
      <c r="D772" s="87"/>
      <c r="E772" s="88"/>
      <c r="F772" s="89"/>
      <c r="G772" s="90"/>
      <c r="H772" s="90"/>
      <c r="I772" s="91"/>
      <c r="J772" s="92"/>
      <c r="K772" s="93">
        <f t="shared" si="11"/>
        <v>0</v>
      </c>
    </row>
    <row r="773" spans="1:11" x14ac:dyDescent="0.25">
      <c r="A773" s="85"/>
      <c r="B773" s="85"/>
      <c r="C773" s="86"/>
      <c r="D773" s="87"/>
      <c r="E773" s="88"/>
      <c r="F773" s="89"/>
      <c r="G773" s="90"/>
      <c r="H773" s="90"/>
      <c r="I773" s="91"/>
      <c r="J773" s="92"/>
      <c r="K773" s="93">
        <f t="shared" si="11"/>
        <v>0</v>
      </c>
    </row>
    <row r="774" spans="1:11" x14ac:dyDescent="0.25">
      <c r="A774" s="85"/>
      <c r="B774" s="85"/>
      <c r="C774" s="86"/>
      <c r="D774" s="87"/>
      <c r="E774" s="88"/>
      <c r="F774" s="89"/>
      <c r="G774" s="90"/>
      <c r="H774" s="90"/>
      <c r="I774" s="91"/>
      <c r="J774" s="92"/>
      <c r="K774" s="93">
        <f t="shared" si="11"/>
        <v>0</v>
      </c>
    </row>
    <row r="775" spans="1:11" x14ac:dyDescent="0.25">
      <c r="A775" s="85"/>
      <c r="B775" s="85"/>
      <c r="C775" s="86"/>
      <c r="D775" s="87"/>
      <c r="E775" s="88"/>
      <c r="F775" s="89"/>
      <c r="G775" s="90"/>
      <c r="H775" s="90"/>
      <c r="I775" s="91"/>
      <c r="J775" s="92"/>
      <c r="K775" s="93">
        <f t="shared" si="11"/>
        <v>0</v>
      </c>
    </row>
    <row r="776" spans="1:11" x14ac:dyDescent="0.25">
      <c r="A776" s="85"/>
      <c r="B776" s="85"/>
      <c r="C776" s="86"/>
      <c r="D776" s="87"/>
      <c r="E776" s="88"/>
      <c r="F776" s="89"/>
      <c r="G776" s="90"/>
      <c r="H776" s="90"/>
      <c r="I776" s="91"/>
      <c r="J776" s="92"/>
      <c r="K776" s="93">
        <f t="shared" si="11"/>
        <v>0</v>
      </c>
    </row>
    <row r="777" spans="1:11" x14ac:dyDescent="0.25">
      <c r="A777" s="85"/>
      <c r="B777" s="85"/>
      <c r="C777" s="86"/>
      <c r="D777" s="87"/>
      <c r="E777" s="88"/>
      <c r="F777" s="89"/>
      <c r="G777" s="90"/>
      <c r="H777" s="90"/>
      <c r="I777" s="91"/>
      <c r="J777" s="92"/>
      <c r="K777" s="93">
        <f t="shared" si="11"/>
        <v>0</v>
      </c>
    </row>
    <row r="778" spans="1:11" x14ac:dyDescent="0.25">
      <c r="A778" s="85"/>
      <c r="B778" s="85"/>
      <c r="C778" s="86"/>
      <c r="D778" s="87"/>
      <c r="E778" s="88"/>
      <c r="F778" s="89"/>
      <c r="G778" s="90"/>
      <c r="H778" s="90"/>
      <c r="I778" s="91"/>
      <c r="J778" s="92"/>
      <c r="K778" s="93">
        <f t="shared" si="11"/>
        <v>0</v>
      </c>
    </row>
    <row r="779" spans="1:11" x14ac:dyDescent="0.25">
      <c r="A779" s="85"/>
      <c r="B779" s="85"/>
      <c r="C779" s="86"/>
      <c r="D779" s="87"/>
      <c r="E779" s="88"/>
      <c r="F779" s="89"/>
      <c r="G779" s="90"/>
      <c r="H779" s="90"/>
      <c r="I779" s="91"/>
      <c r="J779" s="92"/>
      <c r="K779" s="93">
        <f t="shared" si="11"/>
        <v>0</v>
      </c>
    </row>
    <row r="780" spans="1:11" x14ac:dyDescent="0.25">
      <c r="A780" s="85"/>
      <c r="B780" s="85"/>
      <c r="C780" s="86"/>
      <c r="D780" s="87"/>
      <c r="E780" s="88"/>
      <c r="F780" s="89"/>
      <c r="G780" s="90"/>
      <c r="H780" s="90"/>
      <c r="I780" s="91"/>
      <c r="J780" s="92"/>
      <c r="K780" s="93">
        <f t="shared" si="11"/>
        <v>0</v>
      </c>
    </row>
    <row r="781" spans="1:11" x14ac:dyDescent="0.25">
      <c r="A781" s="85"/>
      <c r="B781" s="85"/>
      <c r="C781" s="86"/>
      <c r="D781" s="87"/>
      <c r="E781" s="88"/>
      <c r="F781" s="89"/>
      <c r="G781" s="90"/>
      <c r="H781" s="90"/>
      <c r="I781" s="91"/>
      <c r="J781" s="92"/>
      <c r="K781" s="93">
        <f t="shared" si="11"/>
        <v>0</v>
      </c>
    </row>
    <row r="782" spans="1:11" x14ac:dyDescent="0.25">
      <c r="A782" s="85"/>
      <c r="B782" s="85"/>
      <c r="C782" s="86"/>
      <c r="D782" s="87"/>
      <c r="E782" s="88"/>
      <c r="F782" s="89"/>
      <c r="G782" s="90"/>
      <c r="H782" s="90"/>
      <c r="I782" s="91"/>
      <c r="J782" s="92"/>
      <c r="K782" s="93">
        <f t="shared" si="11"/>
        <v>0</v>
      </c>
    </row>
    <row r="783" spans="1:11" x14ac:dyDescent="0.25">
      <c r="A783" s="85"/>
      <c r="B783" s="85"/>
      <c r="C783" s="86"/>
      <c r="D783" s="87"/>
      <c r="E783" s="88"/>
      <c r="F783" s="89"/>
      <c r="G783" s="90"/>
      <c r="H783" s="90"/>
      <c r="I783" s="91"/>
      <c r="J783" s="92"/>
      <c r="K783" s="93">
        <f t="shared" si="11"/>
        <v>0</v>
      </c>
    </row>
    <row r="784" spans="1:11" x14ac:dyDescent="0.25">
      <c r="A784" s="85"/>
      <c r="B784" s="85"/>
      <c r="C784" s="86"/>
      <c r="D784" s="87"/>
      <c r="E784" s="88"/>
      <c r="F784" s="89"/>
      <c r="G784" s="90"/>
      <c r="H784" s="90"/>
      <c r="I784" s="91"/>
      <c r="J784" s="92"/>
      <c r="K784" s="93">
        <f t="shared" si="11"/>
        <v>0</v>
      </c>
    </row>
    <row r="785" spans="1:11" x14ac:dyDescent="0.25">
      <c r="A785" s="85"/>
      <c r="B785" s="85"/>
      <c r="C785" s="86"/>
      <c r="D785" s="87"/>
      <c r="E785" s="88"/>
      <c r="F785" s="89"/>
      <c r="G785" s="90"/>
      <c r="H785" s="90"/>
      <c r="I785" s="91"/>
      <c r="J785" s="92"/>
      <c r="K785" s="93">
        <f t="shared" si="11"/>
        <v>0</v>
      </c>
    </row>
    <row r="786" spans="1:11" x14ac:dyDescent="0.25">
      <c r="A786" s="85"/>
      <c r="B786" s="85"/>
      <c r="C786" s="86"/>
      <c r="D786" s="87"/>
      <c r="E786" s="88"/>
      <c r="F786" s="89"/>
      <c r="G786" s="90"/>
      <c r="H786" s="90"/>
      <c r="I786" s="91"/>
      <c r="J786" s="92"/>
      <c r="K786" s="93">
        <f t="shared" ref="K786:K849" si="12">+J786*I786</f>
        <v>0</v>
      </c>
    </row>
    <row r="787" spans="1:11" x14ac:dyDescent="0.25">
      <c r="A787" s="85"/>
      <c r="B787" s="85"/>
      <c r="C787" s="86"/>
      <c r="D787" s="87"/>
      <c r="E787" s="88"/>
      <c r="F787" s="89"/>
      <c r="G787" s="90"/>
      <c r="H787" s="90"/>
      <c r="I787" s="91"/>
      <c r="J787" s="92"/>
      <c r="K787" s="93">
        <f t="shared" si="12"/>
        <v>0</v>
      </c>
    </row>
    <row r="788" spans="1:11" x14ac:dyDescent="0.25">
      <c r="A788" s="85"/>
      <c r="B788" s="85"/>
      <c r="C788" s="86"/>
      <c r="D788" s="87"/>
      <c r="E788" s="88"/>
      <c r="F788" s="89"/>
      <c r="G788" s="90"/>
      <c r="H788" s="90"/>
      <c r="I788" s="91"/>
      <c r="J788" s="92"/>
      <c r="K788" s="93">
        <f t="shared" si="12"/>
        <v>0</v>
      </c>
    </row>
    <row r="789" spans="1:11" x14ac:dyDescent="0.25">
      <c r="A789" s="85"/>
      <c r="B789" s="85"/>
      <c r="C789" s="86"/>
      <c r="D789" s="87"/>
      <c r="E789" s="88"/>
      <c r="F789" s="89"/>
      <c r="G789" s="90"/>
      <c r="H789" s="90"/>
      <c r="I789" s="91"/>
      <c r="J789" s="92"/>
      <c r="K789" s="93">
        <f t="shared" si="12"/>
        <v>0</v>
      </c>
    </row>
    <row r="790" spans="1:11" x14ac:dyDescent="0.25">
      <c r="A790" s="85"/>
      <c r="B790" s="85"/>
      <c r="C790" s="86"/>
      <c r="D790" s="87"/>
      <c r="E790" s="88"/>
      <c r="F790" s="89"/>
      <c r="G790" s="90"/>
      <c r="H790" s="90"/>
      <c r="I790" s="91"/>
      <c r="J790" s="92"/>
      <c r="K790" s="93">
        <f t="shared" si="12"/>
        <v>0</v>
      </c>
    </row>
    <row r="791" spans="1:11" x14ac:dyDescent="0.25">
      <c r="A791" s="85"/>
      <c r="B791" s="85"/>
      <c r="C791" s="86"/>
      <c r="D791" s="87"/>
      <c r="E791" s="88"/>
      <c r="F791" s="89"/>
      <c r="G791" s="90"/>
      <c r="H791" s="90"/>
      <c r="I791" s="91"/>
      <c r="J791" s="92"/>
      <c r="K791" s="93">
        <f t="shared" si="12"/>
        <v>0</v>
      </c>
    </row>
    <row r="792" spans="1:11" x14ac:dyDescent="0.25">
      <c r="A792" s="85"/>
      <c r="B792" s="85"/>
      <c r="C792" s="86"/>
      <c r="D792" s="87"/>
      <c r="E792" s="88"/>
      <c r="F792" s="89"/>
      <c r="G792" s="90"/>
      <c r="H792" s="90"/>
      <c r="I792" s="91"/>
      <c r="J792" s="92"/>
      <c r="K792" s="93">
        <f t="shared" si="12"/>
        <v>0</v>
      </c>
    </row>
    <row r="793" spans="1:11" x14ac:dyDescent="0.25">
      <c r="A793" s="85"/>
      <c r="B793" s="85"/>
      <c r="C793" s="86"/>
      <c r="D793" s="87"/>
      <c r="E793" s="88"/>
      <c r="F793" s="89"/>
      <c r="G793" s="90"/>
      <c r="H793" s="90"/>
      <c r="I793" s="91"/>
      <c r="J793" s="92"/>
      <c r="K793" s="93">
        <f t="shared" si="12"/>
        <v>0</v>
      </c>
    </row>
    <row r="794" spans="1:11" x14ac:dyDescent="0.25">
      <c r="A794" s="85"/>
      <c r="B794" s="85"/>
      <c r="C794" s="86"/>
      <c r="D794" s="87"/>
      <c r="E794" s="88"/>
      <c r="F794" s="89"/>
      <c r="G794" s="90"/>
      <c r="H794" s="90"/>
      <c r="I794" s="91"/>
      <c r="J794" s="92"/>
      <c r="K794" s="93">
        <f t="shared" si="12"/>
        <v>0</v>
      </c>
    </row>
    <row r="795" spans="1:11" x14ac:dyDescent="0.25">
      <c r="A795" s="85"/>
      <c r="B795" s="85"/>
      <c r="C795" s="86"/>
      <c r="D795" s="87"/>
      <c r="E795" s="88"/>
      <c r="F795" s="89"/>
      <c r="G795" s="90"/>
      <c r="H795" s="90"/>
      <c r="I795" s="91"/>
      <c r="J795" s="92"/>
      <c r="K795" s="93">
        <f t="shared" si="12"/>
        <v>0</v>
      </c>
    </row>
    <row r="796" spans="1:11" x14ac:dyDescent="0.25">
      <c r="A796" s="85"/>
      <c r="B796" s="85"/>
      <c r="C796" s="86"/>
      <c r="D796" s="87"/>
      <c r="E796" s="88"/>
      <c r="F796" s="89"/>
      <c r="G796" s="90"/>
      <c r="H796" s="90"/>
      <c r="I796" s="91"/>
      <c r="J796" s="92"/>
      <c r="K796" s="93">
        <f t="shared" si="12"/>
        <v>0</v>
      </c>
    </row>
    <row r="797" spans="1:11" x14ac:dyDescent="0.25">
      <c r="A797" s="85"/>
      <c r="B797" s="85"/>
      <c r="C797" s="86"/>
      <c r="D797" s="87"/>
      <c r="E797" s="88"/>
      <c r="F797" s="89"/>
      <c r="G797" s="90"/>
      <c r="H797" s="90"/>
      <c r="I797" s="91"/>
      <c r="J797" s="92"/>
      <c r="K797" s="93">
        <f t="shared" si="12"/>
        <v>0</v>
      </c>
    </row>
    <row r="798" spans="1:11" x14ac:dyDescent="0.25">
      <c r="A798" s="85"/>
      <c r="B798" s="85"/>
      <c r="C798" s="86"/>
      <c r="D798" s="87"/>
      <c r="E798" s="88"/>
      <c r="F798" s="89"/>
      <c r="G798" s="90"/>
      <c r="H798" s="90"/>
      <c r="I798" s="91"/>
      <c r="J798" s="92"/>
      <c r="K798" s="93">
        <f t="shared" si="12"/>
        <v>0</v>
      </c>
    </row>
    <row r="799" spans="1:11" x14ac:dyDescent="0.25">
      <c r="A799" s="85"/>
      <c r="B799" s="85"/>
      <c r="C799" s="86"/>
      <c r="D799" s="87"/>
      <c r="E799" s="88"/>
      <c r="F799" s="89"/>
      <c r="G799" s="90"/>
      <c r="H799" s="90"/>
      <c r="I799" s="91"/>
      <c r="J799" s="92"/>
      <c r="K799" s="93">
        <f t="shared" si="12"/>
        <v>0</v>
      </c>
    </row>
    <row r="800" spans="1:11" x14ac:dyDescent="0.25">
      <c r="A800" s="85"/>
      <c r="B800" s="85"/>
      <c r="C800" s="86"/>
      <c r="D800" s="87"/>
      <c r="E800" s="88"/>
      <c r="F800" s="89"/>
      <c r="G800" s="90"/>
      <c r="H800" s="90"/>
      <c r="I800" s="91"/>
      <c r="J800" s="92"/>
      <c r="K800" s="93">
        <f t="shared" si="12"/>
        <v>0</v>
      </c>
    </row>
    <row r="801" spans="1:11" x14ac:dyDescent="0.25">
      <c r="A801" s="85"/>
      <c r="B801" s="85"/>
      <c r="C801" s="86"/>
      <c r="D801" s="87"/>
      <c r="E801" s="88"/>
      <c r="F801" s="89"/>
      <c r="G801" s="90"/>
      <c r="H801" s="90"/>
      <c r="I801" s="91"/>
      <c r="J801" s="92"/>
      <c r="K801" s="93">
        <f t="shared" si="12"/>
        <v>0</v>
      </c>
    </row>
    <row r="802" spans="1:11" x14ac:dyDescent="0.25">
      <c r="A802" s="85"/>
      <c r="B802" s="85"/>
      <c r="C802" s="86"/>
      <c r="D802" s="87"/>
      <c r="E802" s="88"/>
      <c r="F802" s="89"/>
      <c r="G802" s="90"/>
      <c r="H802" s="90"/>
      <c r="I802" s="91"/>
      <c r="J802" s="92"/>
      <c r="K802" s="93">
        <f t="shared" si="12"/>
        <v>0</v>
      </c>
    </row>
    <row r="803" spans="1:11" x14ac:dyDescent="0.25">
      <c r="A803" s="85"/>
      <c r="B803" s="85"/>
      <c r="C803" s="86"/>
      <c r="D803" s="87"/>
      <c r="E803" s="88"/>
      <c r="F803" s="89"/>
      <c r="G803" s="90"/>
      <c r="H803" s="90"/>
      <c r="I803" s="91"/>
      <c r="J803" s="92"/>
      <c r="K803" s="93">
        <f t="shared" si="12"/>
        <v>0</v>
      </c>
    </row>
    <row r="804" spans="1:11" x14ac:dyDescent="0.25">
      <c r="A804" s="85"/>
      <c r="B804" s="85"/>
      <c r="C804" s="86"/>
      <c r="D804" s="87"/>
      <c r="E804" s="88"/>
      <c r="F804" s="89"/>
      <c r="G804" s="90"/>
      <c r="H804" s="90"/>
      <c r="I804" s="91"/>
      <c r="J804" s="92"/>
      <c r="K804" s="93">
        <f t="shared" si="12"/>
        <v>0</v>
      </c>
    </row>
    <row r="805" spans="1:11" x14ac:dyDescent="0.25">
      <c r="A805" s="85"/>
      <c r="B805" s="85"/>
      <c r="C805" s="86"/>
      <c r="D805" s="87"/>
      <c r="E805" s="88"/>
      <c r="F805" s="89"/>
      <c r="G805" s="90"/>
      <c r="H805" s="90"/>
      <c r="I805" s="91"/>
      <c r="J805" s="92"/>
      <c r="K805" s="93">
        <f t="shared" si="12"/>
        <v>0</v>
      </c>
    </row>
    <row r="806" spans="1:11" x14ac:dyDescent="0.25">
      <c r="A806" s="85"/>
      <c r="B806" s="85"/>
      <c r="C806" s="86"/>
      <c r="D806" s="87"/>
      <c r="E806" s="88"/>
      <c r="F806" s="89"/>
      <c r="G806" s="90"/>
      <c r="H806" s="90"/>
      <c r="I806" s="91"/>
      <c r="J806" s="92"/>
      <c r="K806" s="93">
        <f t="shared" si="12"/>
        <v>0</v>
      </c>
    </row>
    <row r="807" spans="1:11" x14ac:dyDescent="0.25">
      <c r="A807" s="85"/>
      <c r="B807" s="85"/>
      <c r="C807" s="86"/>
      <c r="D807" s="87"/>
      <c r="E807" s="88"/>
      <c r="F807" s="89"/>
      <c r="G807" s="90"/>
      <c r="H807" s="90"/>
      <c r="I807" s="91"/>
      <c r="J807" s="92"/>
      <c r="K807" s="93">
        <f t="shared" si="12"/>
        <v>0</v>
      </c>
    </row>
    <row r="808" spans="1:11" x14ac:dyDescent="0.25">
      <c r="A808" s="85"/>
      <c r="B808" s="85"/>
      <c r="C808" s="86"/>
      <c r="D808" s="87"/>
      <c r="E808" s="88"/>
      <c r="F808" s="89"/>
      <c r="G808" s="90"/>
      <c r="H808" s="90"/>
      <c r="I808" s="91"/>
      <c r="J808" s="92"/>
      <c r="K808" s="93">
        <f t="shared" si="12"/>
        <v>0</v>
      </c>
    </row>
    <row r="809" spans="1:11" x14ac:dyDescent="0.25">
      <c r="A809" s="85"/>
      <c r="B809" s="85"/>
      <c r="C809" s="86"/>
      <c r="D809" s="87"/>
      <c r="E809" s="88"/>
      <c r="F809" s="89"/>
      <c r="G809" s="90"/>
      <c r="H809" s="90"/>
      <c r="I809" s="91"/>
      <c r="J809" s="92"/>
      <c r="K809" s="93">
        <f t="shared" si="12"/>
        <v>0</v>
      </c>
    </row>
    <row r="810" spans="1:11" x14ac:dyDescent="0.25">
      <c r="A810" s="85"/>
      <c r="B810" s="85"/>
      <c r="C810" s="86"/>
      <c r="D810" s="87"/>
      <c r="E810" s="88"/>
      <c r="F810" s="89"/>
      <c r="G810" s="90"/>
      <c r="H810" s="90"/>
      <c r="I810" s="91"/>
      <c r="J810" s="92"/>
      <c r="K810" s="93">
        <f t="shared" si="12"/>
        <v>0</v>
      </c>
    </row>
    <row r="811" spans="1:11" x14ac:dyDescent="0.25">
      <c r="A811" s="85"/>
      <c r="B811" s="85"/>
      <c r="C811" s="86"/>
      <c r="D811" s="87"/>
      <c r="E811" s="88"/>
      <c r="F811" s="89"/>
      <c r="G811" s="90"/>
      <c r="H811" s="90"/>
      <c r="I811" s="91"/>
      <c r="J811" s="92"/>
      <c r="K811" s="93">
        <f t="shared" si="12"/>
        <v>0</v>
      </c>
    </row>
    <row r="812" spans="1:11" x14ac:dyDescent="0.25">
      <c r="A812" s="85"/>
      <c r="B812" s="85"/>
      <c r="C812" s="86"/>
      <c r="D812" s="87"/>
      <c r="E812" s="88"/>
      <c r="F812" s="89"/>
      <c r="G812" s="90"/>
      <c r="H812" s="90"/>
      <c r="I812" s="91"/>
      <c r="J812" s="92"/>
      <c r="K812" s="93">
        <f t="shared" si="12"/>
        <v>0</v>
      </c>
    </row>
    <row r="813" spans="1:11" x14ac:dyDescent="0.25">
      <c r="A813" s="85"/>
      <c r="B813" s="85"/>
      <c r="C813" s="86"/>
      <c r="D813" s="87"/>
      <c r="E813" s="88"/>
      <c r="F813" s="89"/>
      <c r="G813" s="90"/>
      <c r="H813" s="90"/>
      <c r="I813" s="91"/>
      <c r="J813" s="92"/>
      <c r="K813" s="93">
        <f t="shared" si="12"/>
        <v>0</v>
      </c>
    </row>
    <row r="814" spans="1:11" x14ac:dyDescent="0.25">
      <c r="A814" s="85"/>
      <c r="B814" s="85"/>
      <c r="C814" s="86"/>
      <c r="D814" s="87"/>
      <c r="E814" s="88"/>
      <c r="F814" s="89"/>
      <c r="G814" s="90"/>
      <c r="H814" s="90"/>
      <c r="I814" s="91"/>
      <c r="J814" s="92"/>
      <c r="K814" s="93">
        <f t="shared" si="12"/>
        <v>0</v>
      </c>
    </row>
    <row r="815" spans="1:11" x14ac:dyDescent="0.25">
      <c r="A815" s="85"/>
      <c r="B815" s="85"/>
      <c r="C815" s="86"/>
      <c r="D815" s="87"/>
      <c r="E815" s="88"/>
      <c r="F815" s="89"/>
      <c r="G815" s="90"/>
      <c r="H815" s="90"/>
      <c r="I815" s="91"/>
      <c r="J815" s="92"/>
      <c r="K815" s="93">
        <f t="shared" si="12"/>
        <v>0</v>
      </c>
    </row>
    <row r="816" spans="1:11" x14ac:dyDescent="0.25">
      <c r="A816" s="85"/>
      <c r="B816" s="85"/>
      <c r="C816" s="86"/>
      <c r="D816" s="87"/>
      <c r="E816" s="88"/>
      <c r="F816" s="89"/>
      <c r="G816" s="90"/>
      <c r="H816" s="90"/>
      <c r="I816" s="91"/>
      <c r="J816" s="92"/>
      <c r="K816" s="93">
        <f t="shared" si="12"/>
        <v>0</v>
      </c>
    </row>
    <row r="817" spans="1:11" x14ac:dyDescent="0.25">
      <c r="A817" s="85"/>
      <c r="B817" s="85"/>
      <c r="C817" s="86"/>
      <c r="D817" s="87"/>
      <c r="E817" s="88"/>
      <c r="F817" s="89"/>
      <c r="G817" s="90"/>
      <c r="H817" s="90"/>
      <c r="I817" s="91"/>
      <c r="J817" s="92"/>
      <c r="K817" s="93">
        <f t="shared" si="12"/>
        <v>0</v>
      </c>
    </row>
    <row r="818" spans="1:11" x14ac:dyDescent="0.25">
      <c r="A818" s="85"/>
      <c r="B818" s="85"/>
      <c r="C818" s="86"/>
      <c r="D818" s="87"/>
      <c r="E818" s="88"/>
      <c r="F818" s="89"/>
      <c r="G818" s="90"/>
      <c r="H818" s="90"/>
      <c r="I818" s="91"/>
      <c r="J818" s="92"/>
      <c r="K818" s="93">
        <f t="shared" si="12"/>
        <v>0</v>
      </c>
    </row>
    <row r="819" spans="1:11" x14ac:dyDescent="0.25">
      <c r="A819" s="85"/>
      <c r="B819" s="85"/>
      <c r="C819" s="86"/>
      <c r="D819" s="87"/>
      <c r="E819" s="88"/>
      <c r="F819" s="89"/>
      <c r="G819" s="90"/>
      <c r="H819" s="90"/>
      <c r="I819" s="91"/>
      <c r="J819" s="92"/>
      <c r="K819" s="93">
        <f t="shared" si="12"/>
        <v>0</v>
      </c>
    </row>
    <row r="820" spans="1:11" x14ac:dyDescent="0.25">
      <c r="A820" s="85"/>
      <c r="B820" s="85"/>
      <c r="C820" s="86"/>
      <c r="D820" s="87"/>
      <c r="E820" s="88"/>
      <c r="F820" s="89"/>
      <c r="G820" s="90"/>
      <c r="H820" s="90"/>
      <c r="I820" s="91"/>
      <c r="J820" s="92"/>
      <c r="K820" s="93">
        <f t="shared" si="12"/>
        <v>0</v>
      </c>
    </row>
    <row r="821" spans="1:11" x14ac:dyDescent="0.25">
      <c r="A821" s="85"/>
      <c r="B821" s="85"/>
      <c r="C821" s="86"/>
      <c r="D821" s="87"/>
      <c r="E821" s="88"/>
      <c r="F821" s="89"/>
      <c r="G821" s="90"/>
      <c r="H821" s="90"/>
      <c r="I821" s="91"/>
      <c r="J821" s="92"/>
      <c r="K821" s="93">
        <f t="shared" si="12"/>
        <v>0</v>
      </c>
    </row>
    <row r="822" spans="1:11" x14ac:dyDescent="0.25">
      <c r="A822" s="85"/>
      <c r="B822" s="85"/>
      <c r="C822" s="86"/>
      <c r="D822" s="87"/>
      <c r="E822" s="88"/>
      <c r="F822" s="89"/>
      <c r="G822" s="90"/>
      <c r="H822" s="90"/>
      <c r="I822" s="91"/>
      <c r="J822" s="92"/>
      <c r="K822" s="93">
        <f t="shared" si="12"/>
        <v>0</v>
      </c>
    </row>
    <row r="823" spans="1:11" x14ac:dyDescent="0.25">
      <c r="A823" s="85"/>
      <c r="B823" s="85"/>
      <c r="C823" s="86"/>
      <c r="D823" s="87"/>
      <c r="E823" s="88"/>
      <c r="F823" s="89"/>
      <c r="G823" s="90"/>
      <c r="H823" s="90"/>
      <c r="I823" s="91"/>
      <c r="J823" s="92"/>
      <c r="K823" s="93">
        <f t="shared" si="12"/>
        <v>0</v>
      </c>
    </row>
    <row r="824" spans="1:11" x14ac:dyDescent="0.25">
      <c r="A824" s="85"/>
      <c r="B824" s="85"/>
      <c r="C824" s="86"/>
      <c r="D824" s="87"/>
      <c r="E824" s="88"/>
      <c r="F824" s="89"/>
      <c r="G824" s="90"/>
      <c r="H824" s="90"/>
      <c r="I824" s="91"/>
      <c r="J824" s="92"/>
      <c r="K824" s="93">
        <f t="shared" si="12"/>
        <v>0</v>
      </c>
    </row>
    <row r="825" spans="1:11" x14ac:dyDescent="0.25">
      <c r="A825" s="85"/>
      <c r="B825" s="85"/>
      <c r="C825" s="86"/>
      <c r="D825" s="87"/>
      <c r="E825" s="88"/>
      <c r="F825" s="89"/>
      <c r="G825" s="90"/>
      <c r="H825" s="90"/>
      <c r="I825" s="91"/>
      <c r="J825" s="92"/>
      <c r="K825" s="93">
        <f t="shared" si="12"/>
        <v>0</v>
      </c>
    </row>
    <row r="826" spans="1:11" x14ac:dyDescent="0.25">
      <c r="A826" s="85"/>
      <c r="B826" s="85"/>
      <c r="C826" s="86"/>
      <c r="D826" s="87"/>
      <c r="E826" s="88"/>
      <c r="F826" s="89"/>
      <c r="G826" s="90"/>
      <c r="H826" s="90"/>
      <c r="I826" s="91"/>
      <c r="J826" s="92"/>
      <c r="K826" s="93">
        <f t="shared" si="12"/>
        <v>0</v>
      </c>
    </row>
    <row r="827" spans="1:11" x14ac:dyDescent="0.25">
      <c r="A827" s="85"/>
      <c r="B827" s="85"/>
      <c r="C827" s="86"/>
      <c r="D827" s="87"/>
      <c r="E827" s="88"/>
      <c r="F827" s="89"/>
      <c r="G827" s="90"/>
      <c r="H827" s="90"/>
      <c r="I827" s="91"/>
      <c r="J827" s="92"/>
      <c r="K827" s="93">
        <f t="shared" si="12"/>
        <v>0</v>
      </c>
    </row>
    <row r="828" spans="1:11" x14ac:dyDescent="0.25">
      <c r="A828" s="85"/>
      <c r="B828" s="85"/>
      <c r="C828" s="86"/>
      <c r="D828" s="87"/>
      <c r="E828" s="88"/>
      <c r="F828" s="89"/>
      <c r="G828" s="90"/>
      <c r="H828" s="90"/>
      <c r="I828" s="91"/>
      <c r="J828" s="92"/>
      <c r="K828" s="93">
        <f t="shared" si="12"/>
        <v>0</v>
      </c>
    </row>
    <row r="829" spans="1:11" x14ac:dyDescent="0.25">
      <c r="A829" s="85"/>
      <c r="B829" s="85"/>
      <c r="C829" s="86"/>
      <c r="D829" s="87"/>
      <c r="E829" s="88"/>
      <c r="F829" s="89"/>
      <c r="G829" s="90"/>
      <c r="H829" s="90"/>
      <c r="I829" s="91"/>
      <c r="J829" s="92"/>
      <c r="K829" s="93">
        <f t="shared" si="12"/>
        <v>0</v>
      </c>
    </row>
    <row r="830" spans="1:11" x14ac:dyDescent="0.25">
      <c r="A830" s="85"/>
      <c r="B830" s="85"/>
      <c r="C830" s="86"/>
      <c r="D830" s="87"/>
      <c r="E830" s="88"/>
      <c r="F830" s="89"/>
      <c r="G830" s="90"/>
      <c r="H830" s="90"/>
      <c r="I830" s="91"/>
      <c r="J830" s="92"/>
      <c r="K830" s="93">
        <f t="shared" si="12"/>
        <v>0</v>
      </c>
    </row>
    <row r="831" spans="1:11" x14ac:dyDescent="0.25">
      <c r="A831" s="85"/>
      <c r="B831" s="85"/>
      <c r="C831" s="86"/>
      <c r="D831" s="87"/>
      <c r="E831" s="88"/>
      <c r="F831" s="89"/>
      <c r="G831" s="90"/>
      <c r="H831" s="90"/>
      <c r="I831" s="91"/>
      <c r="J831" s="92"/>
      <c r="K831" s="93">
        <f t="shared" si="12"/>
        <v>0</v>
      </c>
    </row>
    <row r="832" spans="1:11" x14ac:dyDescent="0.25">
      <c r="A832" s="85"/>
      <c r="B832" s="85"/>
      <c r="C832" s="86"/>
      <c r="D832" s="87"/>
      <c r="E832" s="88"/>
      <c r="F832" s="89"/>
      <c r="G832" s="90"/>
      <c r="H832" s="90"/>
      <c r="I832" s="91"/>
      <c r="J832" s="92"/>
      <c r="K832" s="93">
        <f t="shared" si="12"/>
        <v>0</v>
      </c>
    </row>
    <row r="833" spans="1:11" x14ac:dyDescent="0.25">
      <c r="A833" s="85"/>
      <c r="B833" s="85"/>
      <c r="C833" s="86"/>
      <c r="D833" s="87"/>
      <c r="E833" s="88"/>
      <c r="F833" s="89"/>
      <c r="G833" s="90"/>
      <c r="H833" s="90"/>
      <c r="I833" s="91"/>
      <c r="J833" s="92"/>
      <c r="K833" s="93">
        <f t="shared" si="12"/>
        <v>0</v>
      </c>
    </row>
    <row r="834" spans="1:11" x14ac:dyDescent="0.25">
      <c r="A834" s="85"/>
      <c r="B834" s="85"/>
      <c r="C834" s="86"/>
      <c r="D834" s="87"/>
      <c r="E834" s="88"/>
      <c r="F834" s="89"/>
      <c r="G834" s="90"/>
      <c r="H834" s="90"/>
      <c r="I834" s="91"/>
      <c r="J834" s="92"/>
      <c r="K834" s="93">
        <f t="shared" si="12"/>
        <v>0</v>
      </c>
    </row>
    <row r="835" spans="1:11" x14ac:dyDescent="0.25">
      <c r="A835" s="85"/>
      <c r="B835" s="85"/>
      <c r="C835" s="86"/>
      <c r="D835" s="87"/>
      <c r="E835" s="88"/>
      <c r="F835" s="89"/>
      <c r="G835" s="90"/>
      <c r="H835" s="90"/>
      <c r="I835" s="91"/>
      <c r="J835" s="92"/>
      <c r="K835" s="93">
        <f t="shared" si="12"/>
        <v>0</v>
      </c>
    </row>
    <row r="836" spans="1:11" x14ac:dyDescent="0.25">
      <c r="A836" s="85"/>
      <c r="B836" s="85"/>
      <c r="C836" s="86"/>
      <c r="D836" s="87"/>
      <c r="E836" s="88"/>
      <c r="F836" s="89"/>
      <c r="G836" s="90"/>
      <c r="H836" s="90"/>
      <c r="I836" s="91"/>
      <c r="J836" s="92"/>
      <c r="K836" s="93">
        <f t="shared" si="12"/>
        <v>0</v>
      </c>
    </row>
    <row r="837" spans="1:11" x14ac:dyDescent="0.25">
      <c r="A837" s="85"/>
      <c r="B837" s="85"/>
      <c r="C837" s="86"/>
      <c r="D837" s="87"/>
      <c r="E837" s="88"/>
      <c r="F837" s="89"/>
      <c r="G837" s="90"/>
      <c r="H837" s="90"/>
      <c r="I837" s="91"/>
      <c r="J837" s="92"/>
      <c r="K837" s="93">
        <f t="shared" si="12"/>
        <v>0</v>
      </c>
    </row>
    <row r="838" spans="1:11" x14ac:dyDescent="0.25">
      <c r="A838" s="85"/>
      <c r="B838" s="85"/>
      <c r="C838" s="86"/>
      <c r="D838" s="87"/>
      <c r="E838" s="88"/>
      <c r="F838" s="89"/>
      <c r="G838" s="90"/>
      <c r="H838" s="90"/>
      <c r="I838" s="91"/>
      <c r="J838" s="92"/>
      <c r="K838" s="93">
        <f t="shared" si="12"/>
        <v>0</v>
      </c>
    </row>
    <row r="839" spans="1:11" x14ac:dyDescent="0.25">
      <c r="A839" s="85"/>
      <c r="B839" s="85"/>
      <c r="C839" s="86"/>
      <c r="D839" s="87"/>
      <c r="E839" s="88"/>
      <c r="F839" s="89"/>
      <c r="G839" s="90"/>
      <c r="H839" s="90"/>
      <c r="I839" s="91"/>
      <c r="J839" s="92"/>
      <c r="K839" s="93">
        <f t="shared" si="12"/>
        <v>0</v>
      </c>
    </row>
    <row r="840" spans="1:11" x14ac:dyDescent="0.25">
      <c r="A840" s="85"/>
      <c r="B840" s="85"/>
      <c r="C840" s="86"/>
      <c r="D840" s="87"/>
      <c r="E840" s="88"/>
      <c r="F840" s="89"/>
      <c r="G840" s="90"/>
      <c r="H840" s="90"/>
      <c r="I840" s="91"/>
      <c r="J840" s="92"/>
      <c r="K840" s="93">
        <f t="shared" si="12"/>
        <v>0</v>
      </c>
    </row>
    <row r="841" spans="1:11" x14ac:dyDescent="0.25">
      <c r="A841" s="85"/>
      <c r="B841" s="85"/>
      <c r="C841" s="86"/>
      <c r="D841" s="87"/>
      <c r="E841" s="88"/>
      <c r="F841" s="89"/>
      <c r="G841" s="90"/>
      <c r="H841" s="90"/>
      <c r="I841" s="91"/>
      <c r="J841" s="92"/>
      <c r="K841" s="93">
        <f t="shared" si="12"/>
        <v>0</v>
      </c>
    </row>
    <row r="842" spans="1:11" x14ac:dyDescent="0.25">
      <c r="A842" s="85"/>
      <c r="B842" s="85"/>
      <c r="C842" s="86"/>
      <c r="D842" s="87"/>
      <c r="E842" s="88"/>
      <c r="F842" s="89"/>
      <c r="G842" s="90"/>
      <c r="H842" s="90"/>
      <c r="I842" s="91"/>
      <c r="J842" s="92"/>
      <c r="K842" s="93">
        <f t="shared" si="12"/>
        <v>0</v>
      </c>
    </row>
    <row r="843" spans="1:11" x14ac:dyDescent="0.25">
      <c r="A843" s="85"/>
      <c r="B843" s="85"/>
      <c r="C843" s="86"/>
      <c r="D843" s="87"/>
      <c r="E843" s="88"/>
      <c r="F843" s="89"/>
      <c r="G843" s="90"/>
      <c r="H843" s="90"/>
      <c r="I843" s="91"/>
      <c r="J843" s="92"/>
      <c r="K843" s="93">
        <f t="shared" si="12"/>
        <v>0</v>
      </c>
    </row>
    <row r="844" spans="1:11" x14ac:dyDescent="0.25">
      <c r="A844" s="85"/>
      <c r="B844" s="85"/>
      <c r="C844" s="86"/>
      <c r="D844" s="87"/>
      <c r="E844" s="88"/>
      <c r="F844" s="89"/>
      <c r="G844" s="90"/>
      <c r="H844" s="90"/>
      <c r="I844" s="91"/>
      <c r="J844" s="92"/>
      <c r="K844" s="93">
        <f t="shared" si="12"/>
        <v>0</v>
      </c>
    </row>
    <row r="845" spans="1:11" x14ac:dyDescent="0.25">
      <c r="A845" s="85"/>
      <c r="B845" s="85"/>
      <c r="C845" s="86"/>
      <c r="D845" s="87"/>
      <c r="E845" s="88"/>
      <c r="F845" s="89"/>
      <c r="G845" s="90"/>
      <c r="H845" s="90"/>
      <c r="I845" s="91"/>
      <c r="J845" s="92"/>
      <c r="K845" s="93">
        <f t="shared" si="12"/>
        <v>0</v>
      </c>
    </row>
    <row r="846" spans="1:11" x14ac:dyDescent="0.25">
      <c r="A846" s="85"/>
      <c r="B846" s="85"/>
      <c r="C846" s="86"/>
      <c r="D846" s="87"/>
      <c r="E846" s="88"/>
      <c r="F846" s="89"/>
      <c r="G846" s="90"/>
      <c r="H846" s="90"/>
      <c r="I846" s="91"/>
      <c r="J846" s="92"/>
      <c r="K846" s="93">
        <f t="shared" si="12"/>
        <v>0</v>
      </c>
    </row>
    <row r="847" spans="1:11" x14ac:dyDescent="0.25">
      <c r="A847" s="85"/>
      <c r="B847" s="85"/>
      <c r="C847" s="86"/>
      <c r="D847" s="87"/>
      <c r="E847" s="88"/>
      <c r="F847" s="89"/>
      <c r="G847" s="90"/>
      <c r="H847" s="90"/>
      <c r="I847" s="91"/>
      <c r="J847" s="92"/>
      <c r="K847" s="93">
        <f t="shared" si="12"/>
        <v>0</v>
      </c>
    </row>
    <row r="848" spans="1:11" x14ac:dyDescent="0.25">
      <c r="A848" s="85"/>
      <c r="B848" s="85"/>
      <c r="C848" s="86"/>
      <c r="D848" s="87"/>
      <c r="E848" s="88"/>
      <c r="F848" s="89"/>
      <c r="G848" s="90"/>
      <c r="H848" s="90"/>
      <c r="I848" s="91"/>
      <c r="J848" s="92"/>
      <c r="K848" s="93">
        <f t="shared" si="12"/>
        <v>0</v>
      </c>
    </row>
    <row r="849" spans="1:11" x14ac:dyDescent="0.25">
      <c r="A849" s="85"/>
      <c r="B849" s="85"/>
      <c r="C849" s="86"/>
      <c r="D849" s="87"/>
      <c r="E849" s="88"/>
      <c r="F849" s="89"/>
      <c r="G849" s="90"/>
      <c r="H849" s="90"/>
      <c r="I849" s="91"/>
      <c r="J849" s="92"/>
      <c r="K849" s="93">
        <f t="shared" si="12"/>
        <v>0</v>
      </c>
    </row>
    <row r="850" spans="1:11" x14ac:dyDescent="0.25">
      <c r="A850" s="85"/>
      <c r="B850" s="85"/>
      <c r="C850" s="86"/>
      <c r="D850" s="87"/>
      <c r="E850" s="88"/>
      <c r="F850" s="89"/>
      <c r="G850" s="90"/>
      <c r="H850" s="90"/>
      <c r="I850" s="91"/>
      <c r="J850" s="92"/>
      <c r="K850" s="93">
        <f t="shared" ref="K850:K913" si="13">+J850*I850</f>
        <v>0</v>
      </c>
    </row>
    <row r="851" spans="1:11" x14ac:dyDescent="0.25">
      <c r="A851" s="85"/>
      <c r="B851" s="85"/>
      <c r="C851" s="86"/>
      <c r="D851" s="87"/>
      <c r="E851" s="88"/>
      <c r="F851" s="89"/>
      <c r="G851" s="90"/>
      <c r="H851" s="90"/>
      <c r="I851" s="91"/>
      <c r="J851" s="92"/>
      <c r="K851" s="93">
        <f t="shared" si="13"/>
        <v>0</v>
      </c>
    </row>
    <row r="852" spans="1:11" x14ac:dyDescent="0.25">
      <c r="A852" s="85"/>
      <c r="B852" s="85"/>
      <c r="C852" s="86"/>
      <c r="D852" s="87"/>
      <c r="E852" s="88"/>
      <c r="F852" s="89"/>
      <c r="G852" s="90"/>
      <c r="H852" s="90"/>
      <c r="I852" s="91"/>
      <c r="J852" s="92"/>
      <c r="K852" s="93">
        <f t="shared" si="13"/>
        <v>0</v>
      </c>
    </row>
    <row r="853" spans="1:11" x14ac:dyDescent="0.25">
      <c r="A853" s="85"/>
      <c r="B853" s="85"/>
      <c r="C853" s="86"/>
      <c r="D853" s="87"/>
      <c r="E853" s="88"/>
      <c r="F853" s="89"/>
      <c r="G853" s="90"/>
      <c r="H853" s="90"/>
      <c r="I853" s="91"/>
      <c r="J853" s="92"/>
      <c r="K853" s="93">
        <f t="shared" si="13"/>
        <v>0</v>
      </c>
    </row>
    <row r="854" spans="1:11" x14ac:dyDescent="0.25">
      <c r="A854" s="85"/>
      <c r="B854" s="85"/>
      <c r="C854" s="86"/>
      <c r="D854" s="87"/>
      <c r="E854" s="88"/>
      <c r="F854" s="89"/>
      <c r="G854" s="90"/>
      <c r="H854" s="90"/>
      <c r="I854" s="91"/>
      <c r="J854" s="92"/>
      <c r="K854" s="93">
        <f t="shared" si="13"/>
        <v>0</v>
      </c>
    </row>
    <row r="855" spans="1:11" x14ac:dyDescent="0.25">
      <c r="A855" s="85"/>
      <c r="B855" s="85"/>
      <c r="C855" s="86"/>
      <c r="D855" s="87"/>
      <c r="E855" s="88"/>
      <c r="F855" s="89"/>
      <c r="G855" s="90"/>
      <c r="H855" s="90"/>
      <c r="I855" s="91"/>
      <c r="J855" s="92"/>
      <c r="K855" s="93">
        <f t="shared" si="13"/>
        <v>0</v>
      </c>
    </row>
    <row r="856" spans="1:11" x14ac:dyDescent="0.25">
      <c r="A856" s="85"/>
      <c r="B856" s="85"/>
      <c r="C856" s="86"/>
      <c r="D856" s="87"/>
      <c r="E856" s="88"/>
      <c r="F856" s="89"/>
      <c r="G856" s="90"/>
      <c r="H856" s="90"/>
      <c r="I856" s="91"/>
      <c r="J856" s="92"/>
      <c r="K856" s="93">
        <f t="shared" si="13"/>
        <v>0</v>
      </c>
    </row>
    <row r="857" spans="1:11" x14ac:dyDescent="0.25">
      <c r="A857" s="85"/>
      <c r="B857" s="85"/>
      <c r="C857" s="86"/>
      <c r="D857" s="87"/>
      <c r="E857" s="88"/>
      <c r="F857" s="89"/>
      <c r="G857" s="90"/>
      <c r="H857" s="90"/>
      <c r="I857" s="91"/>
      <c r="J857" s="92"/>
      <c r="K857" s="93">
        <f t="shared" si="13"/>
        <v>0</v>
      </c>
    </row>
    <row r="858" spans="1:11" x14ac:dyDescent="0.25">
      <c r="A858" s="85"/>
      <c r="B858" s="85"/>
      <c r="C858" s="86"/>
      <c r="D858" s="87"/>
      <c r="E858" s="88"/>
      <c r="F858" s="89"/>
      <c r="G858" s="90"/>
      <c r="H858" s="90"/>
      <c r="I858" s="91"/>
      <c r="J858" s="92"/>
      <c r="K858" s="93">
        <f t="shared" si="13"/>
        <v>0</v>
      </c>
    </row>
    <row r="859" spans="1:11" x14ac:dyDescent="0.25">
      <c r="A859" s="85"/>
      <c r="B859" s="85"/>
      <c r="C859" s="86"/>
      <c r="D859" s="87"/>
      <c r="E859" s="88"/>
      <c r="F859" s="89"/>
      <c r="G859" s="90"/>
      <c r="H859" s="90"/>
      <c r="I859" s="91"/>
      <c r="J859" s="92"/>
      <c r="K859" s="93">
        <f t="shared" si="13"/>
        <v>0</v>
      </c>
    </row>
    <row r="860" spans="1:11" x14ac:dyDescent="0.25">
      <c r="A860" s="85"/>
      <c r="B860" s="85"/>
      <c r="C860" s="86"/>
      <c r="D860" s="87"/>
      <c r="E860" s="88"/>
      <c r="F860" s="89"/>
      <c r="G860" s="90"/>
      <c r="H860" s="90"/>
      <c r="I860" s="91"/>
      <c r="J860" s="92"/>
      <c r="K860" s="93">
        <f t="shared" si="13"/>
        <v>0</v>
      </c>
    </row>
    <row r="861" spans="1:11" x14ac:dyDescent="0.25">
      <c r="A861" s="85"/>
      <c r="B861" s="85"/>
      <c r="C861" s="86"/>
      <c r="D861" s="87"/>
      <c r="E861" s="88"/>
      <c r="F861" s="89"/>
      <c r="G861" s="90"/>
      <c r="H861" s="90"/>
      <c r="I861" s="91"/>
      <c r="J861" s="92"/>
      <c r="K861" s="93">
        <f t="shared" si="13"/>
        <v>0</v>
      </c>
    </row>
    <row r="862" spans="1:11" x14ac:dyDescent="0.25">
      <c r="A862" s="85"/>
      <c r="B862" s="85"/>
      <c r="C862" s="86"/>
      <c r="D862" s="87"/>
      <c r="E862" s="88"/>
      <c r="F862" s="89"/>
      <c r="G862" s="90"/>
      <c r="H862" s="90"/>
      <c r="I862" s="91"/>
      <c r="J862" s="92"/>
      <c r="K862" s="93">
        <f t="shared" si="13"/>
        <v>0</v>
      </c>
    </row>
    <row r="863" spans="1:11" x14ac:dyDescent="0.25">
      <c r="A863" s="85"/>
      <c r="B863" s="85"/>
      <c r="C863" s="86"/>
      <c r="D863" s="87"/>
      <c r="E863" s="88"/>
      <c r="F863" s="89"/>
      <c r="G863" s="90"/>
      <c r="H863" s="90"/>
      <c r="I863" s="91"/>
      <c r="J863" s="92"/>
      <c r="K863" s="93">
        <f t="shared" si="13"/>
        <v>0</v>
      </c>
    </row>
    <row r="864" spans="1:11" x14ac:dyDescent="0.25">
      <c r="A864" s="85"/>
      <c r="B864" s="85"/>
      <c r="C864" s="86"/>
      <c r="D864" s="87"/>
      <c r="E864" s="88"/>
      <c r="F864" s="89"/>
      <c r="G864" s="90"/>
      <c r="H864" s="90"/>
      <c r="I864" s="91"/>
      <c r="J864" s="92"/>
      <c r="K864" s="93">
        <f t="shared" si="13"/>
        <v>0</v>
      </c>
    </row>
    <row r="865" spans="1:11" x14ac:dyDescent="0.25">
      <c r="A865" s="85"/>
      <c r="B865" s="85"/>
      <c r="C865" s="86"/>
      <c r="D865" s="87"/>
      <c r="E865" s="88"/>
      <c r="F865" s="89"/>
      <c r="G865" s="90"/>
      <c r="H865" s="90"/>
      <c r="I865" s="91"/>
      <c r="J865" s="92"/>
      <c r="K865" s="93">
        <f t="shared" si="13"/>
        <v>0</v>
      </c>
    </row>
    <row r="866" spans="1:11" x14ac:dyDescent="0.25">
      <c r="A866" s="85"/>
      <c r="B866" s="85"/>
      <c r="C866" s="86"/>
      <c r="D866" s="87"/>
      <c r="E866" s="88"/>
      <c r="F866" s="89"/>
      <c r="G866" s="90"/>
      <c r="H866" s="90"/>
      <c r="I866" s="91"/>
      <c r="J866" s="92"/>
      <c r="K866" s="93">
        <f t="shared" si="13"/>
        <v>0</v>
      </c>
    </row>
    <row r="867" spans="1:11" x14ac:dyDescent="0.25">
      <c r="A867" s="85"/>
      <c r="B867" s="85"/>
      <c r="C867" s="86"/>
      <c r="D867" s="87"/>
      <c r="E867" s="88"/>
      <c r="F867" s="89"/>
      <c r="G867" s="90"/>
      <c r="H867" s="90"/>
      <c r="I867" s="91"/>
      <c r="J867" s="92"/>
      <c r="K867" s="93">
        <f t="shared" si="13"/>
        <v>0</v>
      </c>
    </row>
    <row r="868" spans="1:11" x14ac:dyDescent="0.25">
      <c r="A868" s="85"/>
      <c r="B868" s="85"/>
      <c r="C868" s="86"/>
      <c r="D868" s="87"/>
      <c r="E868" s="88"/>
      <c r="F868" s="89"/>
      <c r="G868" s="90"/>
      <c r="H868" s="90"/>
      <c r="I868" s="91"/>
      <c r="J868" s="92"/>
      <c r="K868" s="93">
        <f t="shared" si="13"/>
        <v>0</v>
      </c>
    </row>
    <row r="869" spans="1:11" x14ac:dyDescent="0.25">
      <c r="A869" s="85"/>
      <c r="B869" s="85"/>
      <c r="C869" s="86"/>
      <c r="D869" s="87"/>
      <c r="E869" s="88"/>
      <c r="F869" s="89"/>
      <c r="G869" s="90"/>
      <c r="H869" s="90"/>
      <c r="I869" s="91"/>
      <c r="J869" s="92"/>
      <c r="K869" s="93">
        <f t="shared" si="13"/>
        <v>0</v>
      </c>
    </row>
    <row r="870" spans="1:11" x14ac:dyDescent="0.25">
      <c r="A870" s="85"/>
      <c r="B870" s="85"/>
      <c r="C870" s="86"/>
      <c r="D870" s="87"/>
      <c r="E870" s="88"/>
      <c r="F870" s="89"/>
      <c r="G870" s="90"/>
      <c r="H870" s="90"/>
      <c r="I870" s="91"/>
      <c r="J870" s="92"/>
      <c r="K870" s="93">
        <f t="shared" si="13"/>
        <v>0</v>
      </c>
    </row>
    <row r="871" spans="1:11" x14ac:dyDescent="0.25">
      <c r="A871" s="85"/>
      <c r="B871" s="85"/>
      <c r="C871" s="86"/>
      <c r="D871" s="87"/>
      <c r="E871" s="88"/>
      <c r="F871" s="89"/>
      <c r="G871" s="90"/>
      <c r="H871" s="90"/>
      <c r="I871" s="91"/>
      <c r="J871" s="92"/>
      <c r="K871" s="93">
        <f t="shared" si="13"/>
        <v>0</v>
      </c>
    </row>
    <row r="872" spans="1:11" x14ac:dyDescent="0.25">
      <c r="A872" s="85"/>
      <c r="B872" s="85"/>
      <c r="C872" s="86"/>
      <c r="D872" s="87"/>
      <c r="E872" s="88"/>
      <c r="F872" s="89"/>
      <c r="G872" s="90"/>
      <c r="H872" s="90"/>
      <c r="I872" s="91"/>
      <c r="J872" s="92"/>
      <c r="K872" s="93">
        <f t="shared" si="13"/>
        <v>0</v>
      </c>
    </row>
    <row r="873" spans="1:11" x14ac:dyDescent="0.25">
      <c r="A873" s="85"/>
      <c r="B873" s="85"/>
      <c r="C873" s="86"/>
      <c r="D873" s="87"/>
      <c r="E873" s="88"/>
      <c r="F873" s="89"/>
      <c r="G873" s="90"/>
      <c r="H873" s="90"/>
      <c r="I873" s="91"/>
      <c r="J873" s="92"/>
      <c r="K873" s="93">
        <f t="shared" si="13"/>
        <v>0</v>
      </c>
    </row>
    <row r="874" spans="1:11" x14ac:dyDescent="0.25">
      <c r="A874" s="85"/>
      <c r="B874" s="85"/>
      <c r="C874" s="86"/>
      <c r="D874" s="87"/>
      <c r="E874" s="88"/>
      <c r="F874" s="89"/>
      <c r="G874" s="90"/>
      <c r="H874" s="90"/>
      <c r="I874" s="91"/>
      <c r="J874" s="92"/>
      <c r="K874" s="93">
        <f t="shared" si="13"/>
        <v>0</v>
      </c>
    </row>
    <row r="875" spans="1:11" x14ac:dyDescent="0.25">
      <c r="A875" s="85"/>
      <c r="B875" s="85"/>
      <c r="C875" s="86"/>
      <c r="D875" s="87"/>
      <c r="E875" s="88"/>
      <c r="F875" s="89"/>
      <c r="G875" s="90"/>
      <c r="H875" s="90"/>
      <c r="I875" s="91"/>
      <c r="J875" s="92"/>
      <c r="K875" s="93">
        <f t="shared" si="13"/>
        <v>0</v>
      </c>
    </row>
    <row r="876" spans="1:11" x14ac:dyDescent="0.25">
      <c r="A876" s="85"/>
      <c r="B876" s="85"/>
      <c r="C876" s="86"/>
      <c r="D876" s="87"/>
      <c r="E876" s="88"/>
      <c r="F876" s="89"/>
      <c r="G876" s="90"/>
      <c r="H876" s="90"/>
      <c r="I876" s="91"/>
      <c r="J876" s="92"/>
      <c r="K876" s="93">
        <f t="shared" si="13"/>
        <v>0</v>
      </c>
    </row>
    <row r="877" spans="1:11" x14ac:dyDescent="0.25">
      <c r="A877" s="85"/>
      <c r="B877" s="85"/>
      <c r="C877" s="86"/>
      <c r="D877" s="87"/>
      <c r="E877" s="88"/>
      <c r="F877" s="89"/>
      <c r="G877" s="90"/>
      <c r="H877" s="90"/>
      <c r="I877" s="91"/>
      <c r="J877" s="92"/>
      <c r="K877" s="93">
        <f t="shared" si="13"/>
        <v>0</v>
      </c>
    </row>
    <row r="878" spans="1:11" x14ac:dyDescent="0.25">
      <c r="A878" s="85"/>
      <c r="B878" s="85"/>
      <c r="C878" s="86"/>
      <c r="D878" s="87"/>
      <c r="E878" s="88"/>
      <c r="F878" s="89"/>
      <c r="G878" s="90"/>
      <c r="H878" s="90"/>
      <c r="I878" s="91"/>
      <c r="J878" s="92"/>
      <c r="K878" s="93">
        <f t="shared" si="13"/>
        <v>0</v>
      </c>
    </row>
    <row r="879" spans="1:11" x14ac:dyDescent="0.25">
      <c r="A879" s="85"/>
      <c r="B879" s="85"/>
      <c r="C879" s="86"/>
      <c r="D879" s="87"/>
      <c r="E879" s="88"/>
      <c r="F879" s="89"/>
      <c r="G879" s="90"/>
      <c r="H879" s="90"/>
      <c r="I879" s="91"/>
      <c r="J879" s="92"/>
      <c r="K879" s="93">
        <f t="shared" si="13"/>
        <v>0</v>
      </c>
    </row>
    <row r="880" spans="1:11" x14ac:dyDescent="0.25">
      <c r="A880" s="85"/>
      <c r="B880" s="85"/>
      <c r="C880" s="86"/>
      <c r="D880" s="87"/>
      <c r="E880" s="88"/>
      <c r="F880" s="89"/>
      <c r="G880" s="90"/>
      <c r="H880" s="90"/>
      <c r="I880" s="91"/>
      <c r="J880" s="92"/>
      <c r="K880" s="93">
        <f t="shared" si="13"/>
        <v>0</v>
      </c>
    </row>
    <row r="881" spans="1:11" x14ac:dyDescent="0.25">
      <c r="A881" s="85"/>
      <c r="B881" s="85"/>
      <c r="C881" s="86"/>
      <c r="D881" s="87"/>
      <c r="E881" s="88"/>
      <c r="F881" s="89"/>
      <c r="G881" s="90"/>
      <c r="H881" s="90"/>
      <c r="I881" s="91"/>
      <c r="J881" s="92"/>
      <c r="K881" s="93">
        <f t="shared" si="13"/>
        <v>0</v>
      </c>
    </row>
    <row r="882" spans="1:11" x14ac:dyDescent="0.25">
      <c r="A882" s="85"/>
      <c r="B882" s="85"/>
      <c r="C882" s="86"/>
      <c r="D882" s="87"/>
      <c r="E882" s="88"/>
      <c r="F882" s="89"/>
      <c r="G882" s="90"/>
      <c r="H882" s="90"/>
      <c r="I882" s="91"/>
      <c r="J882" s="92"/>
      <c r="K882" s="93">
        <f t="shared" si="13"/>
        <v>0</v>
      </c>
    </row>
    <row r="883" spans="1:11" x14ac:dyDescent="0.25">
      <c r="A883" s="85"/>
      <c r="B883" s="85"/>
      <c r="C883" s="86"/>
      <c r="D883" s="87"/>
      <c r="E883" s="88"/>
      <c r="F883" s="89"/>
      <c r="G883" s="90"/>
      <c r="H883" s="90"/>
      <c r="I883" s="91"/>
      <c r="J883" s="92"/>
      <c r="K883" s="93">
        <f t="shared" si="13"/>
        <v>0</v>
      </c>
    </row>
    <row r="884" spans="1:11" x14ac:dyDescent="0.25">
      <c r="A884" s="85"/>
      <c r="B884" s="85"/>
      <c r="C884" s="86"/>
      <c r="D884" s="87"/>
      <c r="E884" s="88"/>
      <c r="F884" s="89"/>
      <c r="G884" s="90"/>
      <c r="H884" s="90"/>
      <c r="I884" s="91"/>
      <c r="J884" s="92"/>
      <c r="K884" s="93">
        <f t="shared" si="13"/>
        <v>0</v>
      </c>
    </row>
    <row r="885" spans="1:11" x14ac:dyDescent="0.25">
      <c r="A885" s="85"/>
      <c r="B885" s="85"/>
      <c r="C885" s="86"/>
      <c r="D885" s="87"/>
      <c r="E885" s="88"/>
      <c r="F885" s="89"/>
      <c r="G885" s="90"/>
      <c r="H885" s="90"/>
      <c r="I885" s="91"/>
      <c r="J885" s="92"/>
      <c r="K885" s="93">
        <f t="shared" si="13"/>
        <v>0</v>
      </c>
    </row>
    <row r="886" spans="1:11" x14ac:dyDescent="0.25">
      <c r="A886" s="85"/>
      <c r="B886" s="85"/>
      <c r="C886" s="86"/>
      <c r="D886" s="87"/>
      <c r="E886" s="88"/>
      <c r="F886" s="89"/>
      <c r="G886" s="90"/>
      <c r="H886" s="90"/>
      <c r="I886" s="91"/>
      <c r="J886" s="92"/>
      <c r="K886" s="93">
        <f t="shared" si="13"/>
        <v>0</v>
      </c>
    </row>
    <row r="887" spans="1:11" x14ac:dyDescent="0.25">
      <c r="A887" s="85"/>
      <c r="B887" s="85"/>
      <c r="C887" s="86"/>
      <c r="D887" s="87"/>
      <c r="E887" s="88"/>
      <c r="F887" s="89"/>
      <c r="G887" s="90"/>
      <c r="H887" s="90"/>
      <c r="I887" s="91"/>
      <c r="J887" s="92"/>
      <c r="K887" s="93">
        <f t="shared" si="13"/>
        <v>0</v>
      </c>
    </row>
    <row r="888" spans="1:11" x14ac:dyDescent="0.25">
      <c r="A888" s="85"/>
      <c r="B888" s="85"/>
      <c r="C888" s="86"/>
      <c r="D888" s="87"/>
      <c r="E888" s="88"/>
      <c r="F888" s="89"/>
      <c r="G888" s="90"/>
      <c r="H888" s="90"/>
      <c r="I888" s="91"/>
      <c r="J888" s="92"/>
      <c r="K888" s="93">
        <f t="shared" si="13"/>
        <v>0</v>
      </c>
    </row>
    <row r="889" spans="1:11" x14ac:dyDescent="0.25">
      <c r="A889" s="85"/>
      <c r="B889" s="85"/>
      <c r="C889" s="86"/>
      <c r="D889" s="87"/>
      <c r="E889" s="88"/>
      <c r="F889" s="89"/>
      <c r="G889" s="90"/>
      <c r="H889" s="90"/>
      <c r="I889" s="91"/>
      <c r="J889" s="92"/>
      <c r="K889" s="93">
        <f t="shared" si="13"/>
        <v>0</v>
      </c>
    </row>
    <row r="890" spans="1:11" x14ac:dyDescent="0.25">
      <c r="A890" s="85"/>
      <c r="B890" s="85"/>
      <c r="C890" s="86"/>
      <c r="D890" s="87"/>
      <c r="E890" s="88"/>
      <c r="F890" s="89"/>
      <c r="G890" s="90"/>
      <c r="H890" s="90"/>
      <c r="I890" s="91"/>
      <c r="J890" s="92"/>
      <c r="K890" s="93">
        <f t="shared" si="13"/>
        <v>0</v>
      </c>
    </row>
    <row r="891" spans="1:11" x14ac:dyDescent="0.25">
      <c r="A891" s="85"/>
      <c r="B891" s="85"/>
      <c r="C891" s="86"/>
      <c r="D891" s="87"/>
      <c r="E891" s="88"/>
      <c r="F891" s="89"/>
      <c r="G891" s="90"/>
      <c r="H891" s="90"/>
      <c r="I891" s="91"/>
      <c r="J891" s="92"/>
      <c r="K891" s="93">
        <f t="shared" si="13"/>
        <v>0</v>
      </c>
    </row>
    <row r="892" spans="1:11" x14ac:dyDescent="0.25">
      <c r="A892" s="85"/>
      <c r="B892" s="85"/>
      <c r="C892" s="86"/>
      <c r="D892" s="87"/>
      <c r="E892" s="88"/>
      <c r="F892" s="89"/>
      <c r="G892" s="90"/>
      <c r="H892" s="90"/>
      <c r="I892" s="91"/>
      <c r="J892" s="92"/>
      <c r="K892" s="93">
        <f t="shared" si="13"/>
        <v>0</v>
      </c>
    </row>
    <row r="893" spans="1:11" x14ac:dyDescent="0.25">
      <c r="A893" s="85"/>
      <c r="B893" s="85"/>
      <c r="C893" s="86"/>
      <c r="D893" s="87"/>
      <c r="E893" s="88"/>
      <c r="F893" s="89"/>
      <c r="G893" s="90"/>
      <c r="H893" s="90"/>
      <c r="I893" s="91"/>
      <c r="J893" s="92"/>
      <c r="K893" s="93">
        <f t="shared" si="13"/>
        <v>0</v>
      </c>
    </row>
    <row r="894" spans="1:11" x14ac:dyDescent="0.25">
      <c r="A894" s="85"/>
      <c r="B894" s="85"/>
      <c r="C894" s="86"/>
      <c r="D894" s="87"/>
      <c r="E894" s="88"/>
      <c r="F894" s="89"/>
      <c r="G894" s="90"/>
      <c r="H894" s="90"/>
      <c r="I894" s="91"/>
      <c r="J894" s="92"/>
      <c r="K894" s="93">
        <f t="shared" si="13"/>
        <v>0</v>
      </c>
    </row>
    <row r="895" spans="1:11" x14ac:dyDescent="0.25">
      <c r="A895" s="85"/>
      <c r="B895" s="85"/>
      <c r="C895" s="86"/>
      <c r="D895" s="87"/>
      <c r="E895" s="88"/>
      <c r="F895" s="89"/>
      <c r="G895" s="90"/>
      <c r="H895" s="90"/>
      <c r="I895" s="91"/>
      <c r="J895" s="92"/>
      <c r="K895" s="93">
        <f t="shared" si="13"/>
        <v>0</v>
      </c>
    </row>
    <row r="896" spans="1:11" x14ac:dyDescent="0.25">
      <c r="A896" s="85"/>
      <c r="B896" s="85"/>
      <c r="C896" s="86"/>
      <c r="D896" s="87"/>
      <c r="E896" s="88"/>
      <c r="F896" s="89"/>
      <c r="G896" s="90"/>
      <c r="H896" s="90"/>
      <c r="I896" s="91"/>
      <c r="J896" s="92"/>
      <c r="K896" s="93">
        <f t="shared" si="13"/>
        <v>0</v>
      </c>
    </row>
    <row r="897" spans="1:11" x14ac:dyDescent="0.25">
      <c r="A897" s="85"/>
      <c r="B897" s="85"/>
      <c r="C897" s="86"/>
      <c r="D897" s="87"/>
      <c r="E897" s="88"/>
      <c r="F897" s="89"/>
      <c r="G897" s="90"/>
      <c r="H897" s="90"/>
      <c r="I897" s="91"/>
      <c r="J897" s="92"/>
      <c r="K897" s="93">
        <f t="shared" si="13"/>
        <v>0</v>
      </c>
    </row>
    <row r="898" spans="1:11" x14ac:dyDescent="0.25">
      <c r="A898" s="85"/>
      <c r="B898" s="85"/>
      <c r="C898" s="86"/>
      <c r="D898" s="87"/>
      <c r="E898" s="88"/>
      <c r="F898" s="89"/>
      <c r="G898" s="90"/>
      <c r="H898" s="90"/>
      <c r="I898" s="91"/>
      <c r="J898" s="92"/>
      <c r="K898" s="93">
        <f t="shared" si="13"/>
        <v>0</v>
      </c>
    </row>
    <row r="899" spans="1:11" x14ac:dyDescent="0.25">
      <c r="A899" s="85"/>
      <c r="B899" s="85"/>
      <c r="C899" s="86"/>
      <c r="D899" s="87"/>
      <c r="E899" s="88"/>
      <c r="F899" s="89"/>
      <c r="G899" s="90"/>
      <c r="H899" s="90"/>
      <c r="I899" s="91"/>
      <c r="J899" s="92"/>
      <c r="K899" s="93">
        <f t="shared" si="13"/>
        <v>0</v>
      </c>
    </row>
    <row r="900" spans="1:11" x14ac:dyDescent="0.25">
      <c r="A900" s="85"/>
      <c r="B900" s="85"/>
      <c r="C900" s="86"/>
      <c r="D900" s="87"/>
      <c r="E900" s="88"/>
      <c r="F900" s="89"/>
      <c r="G900" s="90"/>
      <c r="H900" s="90"/>
      <c r="I900" s="91"/>
      <c r="J900" s="92"/>
      <c r="K900" s="93">
        <f t="shared" si="13"/>
        <v>0</v>
      </c>
    </row>
    <row r="901" spans="1:11" x14ac:dyDescent="0.25">
      <c r="A901" s="85"/>
      <c r="B901" s="85"/>
      <c r="C901" s="86"/>
      <c r="D901" s="87"/>
      <c r="E901" s="88"/>
      <c r="F901" s="89"/>
      <c r="G901" s="90"/>
      <c r="H901" s="90"/>
      <c r="I901" s="91"/>
      <c r="J901" s="92"/>
      <c r="K901" s="93">
        <f t="shared" si="13"/>
        <v>0</v>
      </c>
    </row>
    <row r="902" spans="1:11" x14ac:dyDescent="0.25">
      <c r="A902" s="85"/>
      <c r="B902" s="85"/>
      <c r="C902" s="86"/>
      <c r="D902" s="87"/>
      <c r="E902" s="88"/>
      <c r="F902" s="89"/>
      <c r="G902" s="90"/>
      <c r="H902" s="90"/>
      <c r="I902" s="91"/>
      <c r="J902" s="92"/>
      <c r="K902" s="93">
        <f t="shared" si="13"/>
        <v>0</v>
      </c>
    </row>
    <row r="903" spans="1:11" x14ac:dyDescent="0.25">
      <c r="A903" s="85"/>
      <c r="B903" s="85"/>
      <c r="C903" s="86"/>
      <c r="D903" s="87"/>
      <c r="E903" s="88"/>
      <c r="F903" s="89"/>
      <c r="G903" s="90"/>
      <c r="H903" s="90"/>
      <c r="I903" s="91"/>
      <c r="J903" s="92"/>
      <c r="K903" s="93">
        <f t="shared" si="13"/>
        <v>0</v>
      </c>
    </row>
    <row r="904" spans="1:11" x14ac:dyDescent="0.25">
      <c r="A904" s="85"/>
      <c r="B904" s="85"/>
      <c r="C904" s="86"/>
      <c r="D904" s="87"/>
      <c r="E904" s="88"/>
      <c r="F904" s="89"/>
      <c r="G904" s="90"/>
      <c r="H904" s="90"/>
      <c r="I904" s="91"/>
      <c r="J904" s="92"/>
      <c r="K904" s="93">
        <f t="shared" si="13"/>
        <v>0</v>
      </c>
    </row>
    <row r="905" spans="1:11" x14ac:dyDescent="0.25">
      <c r="A905" s="85"/>
      <c r="B905" s="85"/>
      <c r="C905" s="86"/>
      <c r="D905" s="87"/>
      <c r="E905" s="88"/>
      <c r="F905" s="89"/>
      <c r="G905" s="90"/>
      <c r="H905" s="90"/>
      <c r="I905" s="91"/>
      <c r="J905" s="92"/>
      <c r="K905" s="93">
        <f t="shared" si="13"/>
        <v>0</v>
      </c>
    </row>
    <row r="906" spans="1:11" x14ac:dyDescent="0.25">
      <c r="A906" s="85"/>
      <c r="B906" s="85"/>
      <c r="C906" s="86"/>
      <c r="D906" s="87"/>
      <c r="E906" s="88"/>
      <c r="F906" s="89"/>
      <c r="G906" s="90"/>
      <c r="H906" s="90"/>
      <c r="I906" s="91"/>
      <c r="J906" s="92"/>
      <c r="K906" s="93">
        <f t="shared" si="13"/>
        <v>0</v>
      </c>
    </row>
    <row r="907" spans="1:11" x14ac:dyDescent="0.25">
      <c r="A907" s="85"/>
      <c r="B907" s="85"/>
      <c r="C907" s="86"/>
      <c r="D907" s="87"/>
      <c r="E907" s="88"/>
      <c r="F907" s="89"/>
      <c r="G907" s="90"/>
      <c r="H907" s="90"/>
      <c r="I907" s="91"/>
      <c r="J907" s="92"/>
      <c r="K907" s="93">
        <f t="shared" si="13"/>
        <v>0</v>
      </c>
    </row>
    <row r="908" spans="1:11" x14ac:dyDescent="0.25">
      <c r="A908" s="85"/>
      <c r="B908" s="85"/>
      <c r="C908" s="86"/>
      <c r="D908" s="87"/>
      <c r="E908" s="88"/>
      <c r="F908" s="89"/>
      <c r="G908" s="90"/>
      <c r="H908" s="90"/>
      <c r="I908" s="91"/>
      <c r="J908" s="92"/>
      <c r="K908" s="93">
        <f t="shared" si="13"/>
        <v>0</v>
      </c>
    </row>
    <row r="909" spans="1:11" x14ac:dyDescent="0.25">
      <c r="A909" s="85"/>
      <c r="B909" s="85"/>
      <c r="C909" s="86"/>
      <c r="D909" s="87"/>
      <c r="E909" s="88"/>
      <c r="F909" s="89"/>
      <c r="G909" s="90"/>
      <c r="H909" s="90"/>
      <c r="I909" s="91"/>
      <c r="J909" s="92"/>
      <c r="K909" s="93">
        <f t="shared" si="13"/>
        <v>0</v>
      </c>
    </row>
    <row r="910" spans="1:11" x14ac:dyDescent="0.25">
      <c r="A910" s="85"/>
      <c r="B910" s="85"/>
      <c r="C910" s="86"/>
      <c r="D910" s="87"/>
      <c r="E910" s="88"/>
      <c r="F910" s="89"/>
      <c r="G910" s="90"/>
      <c r="H910" s="90"/>
      <c r="I910" s="91"/>
      <c r="J910" s="92"/>
      <c r="K910" s="93">
        <f t="shared" si="13"/>
        <v>0</v>
      </c>
    </row>
    <row r="911" spans="1:11" x14ac:dyDescent="0.25">
      <c r="A911" s="85"/>
      <c r="B911" s="85"/>
      <c r="C911" s="86"/>
      <c r="D911" s="87"/>
      <c r="E911" s="88"/>
      <c r="F911" s="89"/>
      <c r="G911" s="90"/>
      <c r="H911" s="90"/>
      <c r="I911" s="91"/>
      <c r="J911" s="92"/>
      <c r="K911" s="93">
        <f t="shared" si="13"/>
        <v>0</v>
      </c>
    </row>
    <row r="912" spans="1:11" x14ac:dyDescent="0.25">
      <c r="A912" s="85"/>
      <c r="B912" s="85"/>
      <c r="C912" s="86"/>
      <c r="D912" s="87"/>
      <c r="E912" s="88"/>
      <c r="F912" s="89"/>
      <c r="G912" s="90"/>
      <c r="H912" s="90"/>
      <c r="I912" s="91"/>
      <c r="J912" s="92"/>
      <c r="K912" s="93">
        <f t="shared" si="13"/>
        <v>0</v>
      </c>
    </row>
    <row r="913" spans="1:11" x14ac:dyDescent="0.25">
      <c r="A913" s="85"/>
      <c r="B913" s="85"/>
      <c r="C913" s="86"/>
      <c r="D913" s="87"/>
      <c r="E913" s="88"/>
      <c r="F913" s="89"/>
      <c r="G913" s="90"/>
      <c r="H913" s="90"/>
      <c r="I913" s="91"/>
      <c r="J913" s="92"/>
      <c r="K913" s="93">
        <f t="shared" si="13"/>
        <v>0</v>
      </c>
    </row>
    <row r="914" spans="1:11" x14ac:dyDescent="0.25">
      <c r="A914" s="85"/>
      <c r="B914" s="85"/>
      <c r="C914" s="86"/>
      <c r="D914" s="87"/>
      <c r="E914" s="88"/>
      <c r="F914" s="89"/>
      <c r="G914" s="90"/>
      <c r="H914" s="90"/>
      <c r="I914" s="91"/>
      <c r="J914" s="92"/>
      <c r="K914" s="93">
        <f t="shared" ref="K914:K977" si="14">+J914*I914</f>
        <v>0</v>
      </c>
    </row>
    <row r="915" spans="1:11" x14ac:dyDescent="0.25">
      <c r="A915" s="85"/>
      <c r="B915" s="85"/>
      <c r="C915" s="86"/>
      <c r="D915" s="87"/>
      <c r="E915" s="88"/>
      <c r="F915" s="89"/>
      <c r="G915" s="90"/>
      <c r="H915" s="90"/>
      <c r="I915" s="91"/>
      <c r="J915" s="92"/>
      <c r="K915" s="93">
        <f t="shared" si="14"/>
        <v>0</v>
      </c>
    </row>
    <row r="916" spans="1:11" x14ac:dyDescent="0.25">
      <c r="A916" s="85"/>
      <c r="B916" s="85"/>
      <c r="C916" s="86"/>
      <c r="D916" s="87"/>
      <c r="E916" s="88"/>
      <c r="F916" s="89"/>
      <c r="G916" s="90"/>
      <c r="H916" s="90"/>
      <c r="I916" s="91"/>
      <c r="J916" s="92"/>
      <c r="K916" s="93">
        <f t="shared" si="14"/>
        <v>0</v>
      </c>
    </row>
    <row r="917" spans="1:11" x14ac:dyDescent="0.25">
      <c r="A917" s="85"/>
      <c r="B917" s="85"/>
      <c r="C917" s="86"/>
      <c r="D917" s="87"/>
      <c r="E917" s="88"/>
      <c r="F917" s="89"/>
      <c r="G917" s="90"/>
      <c r="H917" s="90"/>
      <c r="I917" s="91"/>
      <c r="J917" s="92"/>
      <c r="K917" s="93">
        <f t="shared" si="14"/>
        <v>0</v>
      </c>
    </row>
    <row r="918" spans="1:11" x14ac:dyDescent="0.25">
      <c r="A918" s="85"/>
      <c r="B918" s="85"/>
      <c r="C918" s="86"/>
      <c r="D918" s="87"/>
      <c r="E918" s="88"/>
      <c r="F918" s="89"/>
      <c r="G918" s="90"/>
      <c r="H918" s="90"/>
      <c r="I918" s="91"/>
      <c r="J918" s="92"/>
      <c r="K918" s="93">
        <f t="shared" si="14"/>
        <v>0</v>
      </c>
    </row>
    <row r="919" spans="1:11" x14ac:dyDescent="0.25">
      <c r="A919" s="85"/>
      <c r="B919" s="85"/>
      <c r="C919" s="86"/>
      <c r="D919" s="87"/>
      <c r="E919" s="88"/>
      <c r="F919" s="89"/>
      <c r="G919" s="90"/>
      <c r="H919" s="90"/>
      <c r="I919" s="91"/>
      <c r="J919" s="92"/>
      <c r="K919" s="93">
        <f t="shared" si="14"/>
        <v>0</v>
      </c>
    </row>
    <row r="920" spans="1:11" x14ac:dyDescent="0.25">
      <c r="A920" s="85"/>
      <c r="B920" s="85"/>
      <c r="C920" s="86"/>
      <c r="D920" s="87"/>
      <c r="E920" s="88"/>
      <c r="F920" s="89"/>
      <c r="G920" s="90"/>
      <c r="H920" s="90"/>
      <c r="I920" s="91"/>
      <c r="J920" s="92"/>
      <c r="K920" s="93">
        <f t="shared" si="14"/>
        <v>0</v>
      </c>
    </row>
    <row r="921" spans="1:11" x14ac:dyDescent="0.25">
      <c r="A921" s="85"/>
      <c r="B921" s="85"/>
      <c r="C921" s="86"/>
      <c r="D921" s="87"/>
      <c r="E921" s="88"/>
      <c r="F921" s="89"/>
      <c r="G921" s="90"/>
      <c r="H921" s="90"/>
      <c r="I921" s="91"/>
      <c r="J921" s="92"/>
      <c r="K921" s="93">
        <f t="shared" si="14"/>
        <v>0</v>
      </c>
    </row>
    <row r="922" spans="1:11" x14ac:dyDescent="0.25">
      <c r="A922" s="85"/>
      <c r="B922" s="85"/>
      <c r="C922" s="86"/>
      <c r="D922" s="87"/>
      <c r="E922" s="88"/>
      <c r="F922" s="89"/>
      <c r="G922" s="90"/>
      <c r="H922" s="90"/>
      <c r="I922" s="91"/>
      <c r="J922" s="92"/>
      <c r="K922" s="93">
        <f t="shared" si="14"/>
        <v>0</v>
      </c>
    </row>
    <row r="923" spans="1:11" x14ac:dyDescent="0.25">
      <c r="A923" s="85"/>
      <c r="B923" s="85"/>
      <c r="C923" s="86"/>
      <c r="D923" s="87"/>
      <c r="E923" s="88"/>
      <c r="F923" s="89"/>
      <c r="G923" s="90"/>
      <c r="H923" s="90"/>
      <c r="I923" s="91"/>
      <c r="J923" s="92"/>
      <c r="K923" s="93">
        <f t="shared" si="14"/>
        <v>0</v>
      </c>
    </row>
    <row r="924" spans="1:11" x14ac:dyDescent="0.25">
      <c r="A924" s="85"/>
      <c r="B924" s="85"/>
      <c r="C924" s="86"/>
      <c r="D924" s="87"/>
      <c r="E924" s="88"/>
      <c r="F924" s="89"/>
      <c r="G924" s="90"/>
      <c r="H924" s="90"/>
      <c r="I924" s="91"/>
      <c r="J924" s="92"/>
      <c r="K924" s="93">
        <f t="shared" si="14"/>
        <v>0</v>
      </c>
    </row>
    <row r="925" spans="1:11" x14ac:dyDescent="0.25">
      <c r="A925" s="85"/>
      <c r="B925" s="85"/>
      <c r="C925" s="86"/>
      <c r="D925" s="87"/>
      <c r="E925" s="88"/>
      <c r="F925" s="89"/>
      <c r="G925" s="90"/>
      <c r="H925" s="90"/>
      <c r="I925" s="91"/>
      <c r="J925" s="92"/>
      <c r="K925" s="93">
        <f t="shared" si="14"/>
        <v>0</v>
      </c>
    </row>
    <row r="926" spans="1:11" x14ac:dyDescent="0.25">
      <c r="A926" s="85"/>
      <c r="B926" s="85"/>
      <c r="C926" s="86"/>
      <c r="D926" s="87"/>
      <c r="E926" s="88"/>
      <c r="F926" s="89"/>
      <c r="G926" s="90"/>
      <c r="H926" s="90"/>
      <c r="I926" s="91"/>
      <c r="J926" s="92"/>
      <c r="K926" s="93">
        <f t="shared" si="14"/>
        <v>0</v>
      </c>
    </row>
    <row r="927" spans="1:11" x14ac:dyDescent="0.25">
      <c r="A927" s="85"/>
      <c r="B927" s="85"/>
      <c r="C927" s="86"/>
      <c r="D927" s="87"/>
      <c r="E927" s="88"/>
      <c r="F927" s="89"/>
      <c r="G927" s="90"/>
      <c r="H927" s="90"/>
      <c r="I927" s="91"/>
      <c r="J927" s="92"/>
      <c r="K927" s="93">
        <f t="shared" si="14"/>
        <v>0</v>
      </c>
    </row>
    <row r="928" spans="1:11" x14ac:dyDescent="0.25">
      <c r="A928" s="85"/>
      <c r="B928" s="85"/>
      <c r="C928" s="86"/>
      <c r="D928" s="87"/>
      <c r="E928" s="88"/>
      <c r="F928" s="89"/>
      <c r="G928" s="90"/>
      <c r="H928" s="90"/>
      <c r="I928" s="91"/>
      <c r="J928" s="92"/>
      <c r="K928" s="93">
        <f t="shared" si="14"/>
        <v>0</v>
      </c>
    </row>
    <row r="929" spans="1:11" x14ac:dyDescent="0.25">
      <c r="A929" s="85"/>
      <c r="B929" s="85"/>
      <c r="C929" s="86"/>
      <c r="D929" s="87"/>
      <c r="E929" s="88"/>
      <c r="F929" s="89"/>
      <c r="G929" s="90"/>
      <c r="H929" s="90"/>
      <c r="I929" s="91"/>
      <c r="J929" s="92"/>
      <c r="K929" s="93">
        <f t="shared" si="14"/>
        <v>0</v>
      </c>
    </row>
    <row r="930" spans="1:11" x14ac:dyDescent="0.25">
      <c r="A930" s="85"/>
      <c r="B930" s="85"/>
      <c r="C930" s="86"/>
      <c r="D930" s="87"/>
      <c r="E930" s="88"/>
      <c r="F930" s="89"/>
      <c r="G930" s="90"/>
      <c r="H930" s="90"/>
      <c r="I930" s="91"/>
      <c r="J930" s="92"/>
      <c r="K930" s="93">
        <f t="shared" si="14"/>
        <v>0</v>
      </c>
    </row>
    <row r="931" spans="1:11" x14ac:dyDescent="0.25">
      <c r="A931" s="85"/>
      <c r="B931" s="85"/>
      <c r="C931" s="86"/>
      <c r="D931" s="87"/>
      <c r="E931" s="88"/>
      <c r="F931" s="89"/>
      <c r="G931" s="90"/>
      <c r="H931" s="90"/>
      <c r="I931" s="91"/>
      <c r="J931" s="92"/>
      <c r="K931" s="93">
        <f t="shared" si="14"/>
        <v>0</v>
      </c>
    </row>
    <row r="932" spans="1:11" x14ac:dyDescent="0.25">
      <c r="A932" s="85"/>
      <c r="B932" s="85"/>
      <c r="C932" s="86"/>
      <c r="D932" s="87"/>
      <c r="E932" s="88"/>
      <c r="F932" s="89"/>
      <c r="G932" s="90"/>
      <c r="H932" s="90"/>
      <c r="I932" s="91"/>
      <c r="J932" s="92"/>
      <c r="K932" s="93">
        <f t="shared" si="14"/>
        <v>0</v>
      </c>
    </row>
    <row r="933" spans="1:11" x14ac:dyDescent="0.25">
      <c r="A933" s="85"/>
      <c r="B933" s="85"/>
      <c r="C933" s="86"/>
      <c r="D933" s="87"/>
      <c r="E933" s="88"/>
      <c r="F933" s="89"/>
      <c r="G933" s="90"/>
      <c r="H933" s="90"/>
      <c r="I933" s="91"/>
      <c r="J933" s="92"/>
      <c r="K933" s="93">
        <f t="shared" si="14"/>
        <v>0</v>
      </c>
    </row>
    <row r="934" spans="1:11" x14ac:dyDescent="0.25">
      <c r="A934" s="85"/>
      <c r="B934" s="85"/>
      <c r="C934" s="86"/>
      <c r="D934" s="87"/>
      <c r="E934" s="88"/>
      <c r="F934" s="89"/>
      <c r="G934" s="90"/>
      <c r="H934" s="90"/>
      <c r="I934" s="91"/>
      <c r="J934" s="92"/>
      <c r="K934" s="93">
        <f t="shared" si="14"/>
        <v>0</v>
      </c>
    </row>
    <row r="935" spans="1:11" x14ac:dyDescent="0.25">
      <c r="A935" s="85"/>
      <c r="B935" s="85"/>
      <c r="C935" s="86"/>
      <c r="D935" s="87"/>
      <c r="E935" s="88"/>
      <c r="F935" s="89"/>
      <c r="G935" s="90"/>
      <c r="H935" s="90"/>
      <c r="I935" s="91"/>
      <c r="J935" s="92"/>
      <c r="K935" s="93">
        <f t="shared" si="14"/>
        <v>0</v>
      </c>
    </row>
    <row r="936" spans="1:11" x14ac:dyDescent="0.25">
      <c r="A936" s="85"/>
      <c r="B936" s="85"/>
      <c r="C936" s="86"/>
      <c r="D936" s="87"/>
      <c r="E936" s="88"/>
      <c r="F936" s="89"/>
      <c r="G936" s="90"/>
      <c r="H936" s="90"/>
      <c r="I936" s="91"/>
      <c r="J936" s="92"/>
      <c r="K936" s="93">
        <f t="shared" si="14"/>
        <v>0</v>
      </c>
    </row>
    <row r="937" spans="1:11" x14ac:dyDescent="0.25">
      <c r="A937" s="85"/>
      <c r="B937" s="85"/>
      <c r="C937" s="86"/>
      <c r="D937" s="87"/>
      <c r="E937" s="88"/>
      <c r="F937" s="89"/>
      <c r="G937" s="90"/>
      <c r="H937" s="90"/>
      <c r="I937" s="91"/>
      <c r="J937" s="92"/>
      <c r="K937" s="93">
        <f t="shared" si="14"/>
        <v>0</v>
      </c>
    </row>
    <row r="938" spans="1:11" x14ac:dyDescent="0.25">
      <c r="A938" s="85"/>
      <c r="B938" s="85"/>
      <c r="C938" s="86"/>
      <c r="D938" s="87"/>
      <c r="E938" s="88"/>
      <c r="F938" s="89"/>
      <c r="G938" s="90"/>
      <c r="H938" s="90"/>
      <c r="I938" s="91"/>
      <c r="J938" s="92"/>
      <c r="K938" s="93">
        <f t="shared" si="14"/>
        <v>0</v>
      </c>
    </row>
    <row r="939" spans="1:11" x14ac:dyDescent="0.25">
      <c r="A939" s="85"/>
      <c r="B939" s="85"/>
      <c r="C939" s="86"/>
      <c r="D939" s="87"/>
      <c r="E939" s="88"/>
      <c r="F939" s="89"/>
      <c r="G939" s="90"/>
      <c r="H939" s="90"/>
      <c r="I939" s="91"/>
      <c r="J939" s="92"/>
      <c r="K939" s="93">
        <f t="shared" si="14"/>
        <v>0</v>
      </c>
    </row>
    <row r="940" spans="1:11" x14ac:dyDescent="0.25">
      <c r="A940" s="85"/>
      <c r="B940" s="85"/>
      <c r="C940" s="86"/>
      <c r="D940" s="87"/>
      <c r="E940" s="88"/>
      <c r="F940" s="89"/>
      <c r="G940" s="90"/>
      <c r="H940" s="90"/>
      <c r="I940" s="91"/>
      <c r="J940" s="92"/>
      <c r="K940" s="93">
        <f t="shared" si="14"/>
        <v>0</v>
      </c>
    </row>
    <row r="941" spans="1:11" x14ac:dyDescent="0.25">
      <c r="A941" s="85"/>
      <c r="B941" s="85"/>
      <c r="C941" s="86"/>
      <c r="D941" s="87"/>
      <c r="E941" s="88"/>
      <c r="F941" s="89"/>
      <c r="G941" s="90"/>
      <c r="H941" s="90"/>
      <c r="I941" s="91"/>
      <c r="J941" s="92"/>
      <c r="K941" s="93">
        <f t="shared" si="14"/>
        <v>0</v>
      </c>
    </row>
    <row r="942" spans="1:11" x14ac:dyDescent="0.25">
      <c r="A942" s="85"/>
      <c r="B942" s="85"/>
      <c r="C942" s="86"/>
      <c r="D942" s="87"/>
      <c r="E942" s="88"/>
      <c r="F942" s="89"/>
      <c r="G942" s="90"/>
      <c r="H942" s="90"/>
      <c r="I942" s="91"/>
      <c r="J942" s="92"/>
      <c r="K942" s="93">
        <f t="shared" si="14"/>
        <v>0</v>
      </c>
    </row>
    <row r="943" spans="1:11" x14ac:dyDescent="0.25">
      <c r="A943" s="85"/>
      <c r="B943" s="85"/>
      <c r="C943" s="86"/>
      <c r="D943" s="87"/>
      <c r="E943" s="88"/>
      <c r="F943" s="89"/>
      <c r="G943" s="90"/>
      <c r="H943" s="90"/>
      <c r="I943" s="91"/>
      <c r="J943" s="92"/>
      <c r="K943" s="93">
        <f t="shared" si="14"/>
        <v>0</v>
      </c>
    </row>
    <row r="944" spans="1:11" x14ac:dyDescent="0.25">
      <c r="A944" s="85"/>
      <c r="B944" s="85"/>
      <c r="C944" s="86"/>
      <c r="D944" s="87"/>
      <c r="E944" s="88"/>
      <c r="F944" s="89"/>
      <c r="G944" s="90"/>
      <c r="H944" s="90"/>
      <c r="I944" s="91"/>
      <c r="J944" s="92"/>
      <c r="K944" s="93">
        <f t="shared" si="14"/>
        <v>0</v>
      </c>
    </row>
    <row r="945" spans="1:11" x14ac:dyDescent="0.25">
      <c r="A945" s="85"/>
      <c r="B945" s="85"/>
      <c r="C945" s="86"/>
      <c r="D945" s="87"/>
      <c r="E945" s="88"/>
      <c r="F945" s="89"/>
      <c r="G945" s="90"/>
      <c r="H945" s="90"/>
      <c r="I945" s="91"/>
      <c r="J945" s="92"/>
      <c r="K945" s="93">
        <f t="shared" si="14"/>
        <v>0</v>
      </c>
    </row>
    <row r="946" spans="1:11" x14ac:dyDescent="0.25">
      <c r="A946" s="85"/>
      <c r="B946" s="85"/>
      <c r="C946" s="86"/>
      <c r="D946" s="87"/>
      <c r="E946" s="88"/>
      <c r="F946" s="89"/>
      <c r="G946" s="90"/>
      <c r="H946" s="90"/>
      <c r="I946" s="91"/>
      <c r="J946" s="92"/>
      <c r="K946" s="93">
        <f t="shared" si="14"/>
        <v>0</v>
      </c>
    </row>
    <row r="947" spans="1:11" x14ac:dyDescent="0.25">
      <c r="A947" s="85"/>
      <c r="B947" s="85"/>
      <c r="C947" s="86"/>
      <c r="D947" s="87"/>
      <c r="E947" s="88"/>
      <c r="F947" s="89"/>
      <c r="G947" s="90"/>
      <c r="H947" s="90"/>
      <c r="I947" s="91"/>
      <c r="J947" s="92"/>
      <c r="K947" s="93">
        <f t="shared" si="14"/>
        <v>0</v>
      </c>
    </row>
    <row r="948" spans="1:11" x14ac:dyDescent="0.25">
      <c r="A948" s="85"/>
      <c r="B948" s="85"/>
      <c r="C948" s="86"/>
      <c r="D948" s="87"/>
      <c r="E948" s="88"/>
      <c r="F948" s="89"/>
      <c r="G948" s="90"/>
      <c r="H948" s="90"/>
      <c r="I948" s="91"/>
      <c r="J948" s="92"/>
      <c r="K948" s="93">
        <f t="shared" si="14"/>
        <v>0</v>
      </c>
    </row>
    <row r="949" spans="1:11" x14ac:dyDescent="0.25">
      <c r="A949" s="85"/>
      <c r="B949" s="85"/>
      <c r="C949" s="86"/>
      <c r="D949" s="87"/>
      <c r="E949" s="88"/>
      <c r="F949" s="89"/>
      <c r="G949" s="90"/>
      <c r="H949" s="90"/>
      <c r="I949" s="91"/>
      <c r="J949" s="92"/>
      <c r="K949" s="93">
        <f t="shared" si="14"/>
        <v>0</v>
      </c>
    </row>
    <row r="950" spans="1:11" x14ac:dyDescent="0.25">
      <c r="A950" s="85"/>
      <c r="B950" s="85"/>
      <c r="C950" s="86"/>
      <c r="D950" s="87"/>
      <c r="E950" s="88"/>
      <c r="F950" s="89"/>
      <c r="G950" s="90"/>
      <c r="H950" s="90"/>
      <c r="I950" s="91"/>
      <c r="J950" s="92"/>
      <c r="K950" s="93">
        <f t="shared" si="14"/>
        <v>0</v>
      </c>
    </row>
    <row r="951" spans="1:11" x14ac:dyDescent="0.25">
      <c r="A951" s="85"/>
      <c r="B951" s="85"/>
      <c r="C951" s="86"/>
      <c r="D951" s="87"/>
      <c r="E951" s="88"/>
      <c r="F951" s="89"/>
      <c r="G951" s="90"/>
      <c r="H951" s="90"/>
      <c r="I951" s="91"/>
      <c r="J951" s="92"/>
      <c r="K951" s="93">
        <f t="shared" si="14"/>
        <v>0</v>
      </c>
    </row>
    <row r="952" spans="1:11" x14ac:dyDescent="0.25">
      <c r="A952" s="85"/>
      <c r="B952" s="85"/>
      <c r="C952" s="86"/>
      <c r="D952" s="87"/>
      <c r="E952" s="88"/>
      <c r="F952" s="89"/>
      <c r="G952" s="90"/>
      <c r="H952" s="90"/>
      <c r="I952" s="91"/>
      <c r="J952" s="92"/>
      <c r="K952" s="93">
        <f t="shared" si="14"/>
        <v>0</v>
      </c>
    </row>
    <row r="953" spans="1:11" x14ac:dyDescent="0.25">
      <c r="A953" s="85"/>
      <c r="B953" s="85"/>
      <c r="C953" s="86"/>
      <c r="D953" s="87"/>
      <c r="E953" s="88"/>
      <c r="F953" s="89"/>
      <c r="G953" s="90"/>
      <c r="H953" s="90"/>
      <c r="I953" s="91"/>
      <c r="J953" s="92"/>
      <c r="K953" s="93">
        <f t="shared" si="14"/>
        <v>0</v>
      </c>
    </row>
    <row r="954" spans="1:11" x14ac:dyDescent="0.25">
      <c r="A954" s="85"/>
      <c r="B954" s="85"/>
      <c r="C954" s="86"/>
      <c r="D954" s="87"/>
      <c r="E954" s="88"/>
      <c r="F954" s="89"/>
      <c r="G954" s="90"/>
      <c r="H954" s="90"/>
      <c r="I954" s="91"/>
      <c r="J954" s="92"/>
      <c r="K954" s="93">
        <f t="shared" si="14"/>
        <v>0</v>
      </c>
    </row>
    <row r="955" spans="1:11" x14ac:dyDescent="0.25">
      <c r="A955" s="85"/>
      <c r="B955" s="85"/>
      <c r="C955" s="86"/>
      <c r="D955" s="87"/>
      <c r="E955" s="88"/>
      <c r="F955" s="89"/>
      <c r="G955" s="90"/>
      <c r="H955" s="90"/>
      <c r="I955" s="91"/>
      <c r="J955" s="92"/>
      <c r="K955" s="93">
        <f t="shared" si="14"/>
        <v>0</v>
      </c>
    </row>
    <row r="956" spans="1:11" x14ac:dyDescent="0.25">
      <c r="A956" s="85"/>
      <c r="B956" s="85"/>
      <c r="C956" s="86"/>
      <c r="D956" s="87"/>
      <c r="E956" s="88"/>
      <c r="F956" s="89"/>
      <c r="G956" s="90"/>
      <c r="H956" s="90"/>
      <c r="I956" s="91"/>
      <c r="J956" s="92"/>
      <c r="K956" s="93">
        <f t="shared" si="14"/>
        <v>0</v>
      </c>
    </row>
    <row r="957" spans="1:11" x14ac:dyDescent="0.25">
      <c r="A957" s="85"/>
      <c r="B957" s="85"/>
      <c r="C957" s="86"/>
      <c r="D957" s="87"/>
      <c r="E957" s="88"/>
      <c r="F957" s="89"/>
      <c r="G957" s="90"/>
      <c r="H957" s="90"/>
      <c r="I957" s="91"/>
      <c r="J957" s="92"/>
      <c r="K957" s="93">
        <f t="shared" si="14"/>
        <v>0</v>
      </c>
    </row>
    <row r="958" spans="1:11" x14ac:dyDescent="0.25">
      <c r="A958" s="85"/>
      <c r="B958" s="85"/>
      <c r="C958" s="86"/>
      <c r="D958" s="87"/>
      <c r="E958" s="88"/>
      <c r="F958" s="89"/>
      <c r="G958" s="90"/>
      <c r="H958" s="90"/>
      <c r="I958" s="91"/>
      <c r="J958" s="92"/>
      <c r="K958" s="93">
        <f t="shared" si="14"/>
        <v>0</v>
      </c>
    </row>
    <row r="959" spans="1:11" x14ac:dyDescent="0.25">
      <c r="A959" s="85"/>
      <c r="B959" s="85"/>
      <c r="C959" s="86"/>
      <c r="D959" s="87"/>
      <c r="E959" s="88"/>
      <c r="F959" s="89"/>
      <c r="G959" s="90"/>
      <c r="H959" s="90"/>
      <c r="I959" s="91"/>
      <c r="J959" s="92"/>
      <c r="K959" s="93">
        <f t="shared" si="14"/>
        <v>0</v>
      </c>
    </row>
    <row r="960" spans="1:11" x14ac:dyDescent="0.25">
      <c r="A960" s="85"/>
      <c r="B960" s="85"/>
      <c r="C960" s="86"/>
      <c r="D960" s="87"/>
      <c r="E960" s="88"/>
      <c r="F960" s="89"/>
      <c r="G960" s="90"/>
      <c r="H960" s="90"/>
      <c r="I960" s="91"/>
      <c r="J960" s="92"/>
      <c r="K960" s="93">
        <f t="shared" si="14"/>
        <v>0</v>
      </c>
    </row>
    <row r="961" spans="1:11" x14ac:dyDescent="0.25">
      <c r="A961" s="85"/>
      <c r="B961" s="85"/>
      <c r="C961" s="86"/>
      <c r="D961" s="87"/>
      <c r="E961" s="88"/>
      <c r="F961" s="89"/>
      <c r="G961" s="90"/>
      <c r="H961" s="90"/>
      <c r="I961" s="91"/>
      <c r="J961" s="92"/>
      <c r="K961" s="93">
        <f t="shared" si="14"/>
        <v>0</v>
      </c>
    </row>
    <row r="962" spans="1:11" x14ac:dyDescent="0.25">
      <c r="A962" s="85"/>
      <c r="B962" s="85"/>
      <c r="C962" s="86"/>
      <c r="D962" s="87"/>
      <c r="E962" s="88"/>
      <c r="F962" s="89"/>
      <c r="G962" s="90"/>
      <c r="H962" s="90"/>
      <c r="I962" s="91"/>
      <c r="J962" s="92"/>
      <c r="K962" s="93">
        <f t="shared" si="14"/>
        <v>0</v>
      </c>
    </row>
    <row r="963" spans="1:11" x14ac:dyDescent="0.25">
      <c r="A963" s="85"/>
      <c r="B963" s="85"/>
      <c r="C963" s="86"/>
      <c r="D963" s="87"/>
      <c r="E963" s="88"/>
      <c r="F963" s="89"/>
      <c r="G963" s="90"/>
      <c r="H963" s="90"/>
      <c r="I963" s="91"/>
      <c r="J963" s="92"/>
      <c r="K963" s="93">
        <f t="shared" si="14"/>
        <v>0</v>
      </c>
    </row>
    <row r="964" spans="1:11" x14ac:dyDescent="0.25">
      <c r="A964" s="85"/>
      <c r="B964" s="85"/>
      <c r="C964" s="86"/>
      <c r="D964" s="87"/>
      <c r="E964" s="88"/>
      <c r="F964" s="89"/>
      <c r="G964" s="90"/>
      <c r="H964" s="90"/>
      <c r="I964" s="91"/>
      <c r="J964" s="92"/>
      <c r="K964" s="93">
        <f t="shared" si="14"/>
        <v>0</v>
      </c>
    </row>
    <row r="965" spans="1:11" x14ac:dyDescent="0.25">
      <c r="A965" s="85"/>
      <c r="B965" s="85"/>
      <c r="C965" s="86"/>
      <c r="D965" s="87"/>
      <c r="E965" s="88"/>
      <c r="F965" s="89"/>
      <c r="G965" s="90"/>
      <c r="H965" s="90"/>
      <c r="I965" s="91"/>
      <c r="J965" s="92"/>
      <c r="K965" s="93">
        <f t="shared" si="14"/>
        <v>0</v>
      </c>
    </row>
    <row r="966" spans="1:11" x14ac:dyDescent="0.25">
      <c r="A966" s="85"/>
      <c r="B966" s="85"/>
      <c r="C966" s="86"/>
      <c r="D966" s="87"/>
      <c r="E966" s="88"/>
      <c r="F966" s="89"/>
      <c r="G966" s="90"/>
      <c r="H966" s="90"/>
      <c r="I966" s="91"/>
      <c r="J966" s="92"/>
      <c r="K966" s="93">
        <f t="shared" si="14"/>
        <v>0</v>
      </c>
    </row>
    <row r="967" spans="1:11" x14ac:dyDescent="0.25">
      <c r="A967" s="85"/>
      <c r="B967" s="85"/>
      <c r="C967" s="86"/>
      <c r="D967" s="87"/>
      <c r="E967" s="88"/>
      <c r="F967" s="89"/>
      <c r="G967" s="90"/>
      <c r="H967" s="90"/>
      <c r="I967" s="91"/>
      <c r="J967" s="92"/>
      <c r="K967" s="93">
        <f t="shared" si="14"/>
        <v>0</v>
      </c>
    </row>
    <row r="968" spans="1:11" x14ac:dyDescent="0.25">
      <c r="A968" s="85"/>
      <c r="B968" s="85"/>
      <c r="C968" s="86"/>
      <c r="D968" s="87"/>
      <c r="E968" s="88"/>
      <c r="F968" s="89"/>
      <c r="G968" s="90"/>
      <c r="H968" s="90"/>
      <c r="I968" s="91"/>
      <c r="J968" s="92"/>
      <c r="K968" s="93">
        <f t="shared" si="14"/>
        <v>0</v>
      </c>
    </row>
    <row r="969" spans="1:11" x14ac:dyDescent="0.25">
      <c r="A969" s="85"/>
      <c r="B969" s="85"/>
      <c r="C969" s="86"/>
      <c r="D969" s="87"/>
      <c r="E969" s="88"/>
      <c r="F969" s="89"/>
      <c r="G969" s="90"/>
      <c r="H969" s="90"/>
      <c r="I969" s="91"/>
      <c r="J969" s="92"/>
      <c r="K969" s="93">
        <f t="shared" si="14"/>
        <v>0</v>
      </c>
    </row>
    <row r="970" spans="1:11" x14ac:dyDescent="0.25">
      <c r="A970" s="85"/>
      <c r="B970" s="85"/>
      <c r="C970" s="86"/>
      <c r="D970" s="87"/>
      <c r="E970" s="88"/>
      <c r="F970" s="89"/>
      <c r="G970" s="90"/>
      <c r="H970" s="90"/>
      <c r="I970" s="91"/>
      <c r="J970" s="92"/>
      <c r="K970" s="93">
        <f t="shared" si="14"/>
        <v>0</v>
      </c>
    </row>
    <row r="971" spans="1:11" x14ac:dyDescent="0.25">
      <c r="A971" s="85"/>
      <c r="B971" s="85"/>
      <c r="C971" s="86"/>
      <c r="D971" s="87"/>
      <c r="E971" s="88"/>
      <c r="F971" s="89"/>
      <c r="G971" s="90"/>
      <c r="H971" s="90"/>
      <c r="I971" s="91"/>
      <c r="J971" s="92"/>
      <c r="K971" s="93">
        <f t="shared" si="14"/>
        <v>0</v>
      </c>
    </row>
    <row r="972" spans="1:11" x14ac:dyDescent="0.25">
      <c r="A972" s="85"/>
      <c r="B972" s="85"/>
      <c r="C972" s="86"/>
      <c r="D972" s="87"/>
      <c r="E972" s="88"/>
      <c r="F972" s="89"/>
      <c r="G972" s="90"/>
      <c r="H972" s="90"/>
      <c r="I972" s="91"/>
      <c r="J972" s="92"/>
      <c r="K972" s="93">
        <f t="shared" si="14"/>
        <v>0</v>
      </c>
    </row>
    <row r="973" spans="1:11" x14ac:dyDescent="0.25">
      <c r="A973" s="85"/>
      <c r="B973" s="85"/>
      <c r="C973" s="86"/>
      <c r="D973" s="87"/>
      <c r="E973" s="88"/>
      <c r="F973" s="89"/>
      <c r="G973" s="90"/>
      <c r="H973" s="90"/>
      <c r="I973" s="91"/>
      <c r="J973" s="92"/>
      <c r="K973" s="93">
        <f t="shared" si="14"/>
        <v>0</v>
      </c>
    </row>
    <row r="974" spans="1:11" x14ac:dyDescent="0.25">
      <c r="A974" s="85"/>
      <c r="B974" s="85"/>
      <c r="C974" s="86"/>
      <c r="D974" s="87"/>
      <c r="E974" s="88"/>
      <c r="F974" s="89"/>
      <c r="G974" s="90"/>
      <c r="H974" s="90"/>
      <c r="I974" s="91"/>
      <c r="J974" s="92"/>
      <c r="K974" s="93">
        <f t="shared" si="14"/>
        <v>0</v>
      </c>
    </row>
    <row r="975" spans="1:11" x14ac:dyDescent="0.25">
      <c r="A975" s="85"/>
      <c r="B975" s="85"/>
      <c r="C975" s="86"/>
      <c r="D975" s="87"/>
      <c r="E975" s="88"/>
      <c r="F975" s="89"/>
      <c r="G975" s="90"/>
      <c r="H975" s="90"/>
      <c r="I975" s="91"/>
      <c r="J975" s="92"/>
      <c r="K975" s="93">
        <f t="shared" si="14"/>
        <v>0</v>
      </c>
    </row>
    <row r="976" spans="1:11" x14ac:dyDescent="0.25">
      <c r="A976" s="85"/>
      <c r="B976" s="85"/>
      <c r="C976" s="86"/>
      <c r="D976" s="87"/>
      <c r="E976" s="88"/>
      <c r="F976" s="89"/>
      <c r="G976" s="90"/>
      <c r="H976" s="90"/>
      <c r="I976" s="91"/>
      <c r="J976" s="92"/>
      <c r="K976" s="93">
        <f t="shared" si="14"/>
        <v>0</v>
      </c>
    </row>
    <row r="977" spans="1:11" x14ac:dyDescent="0.25">
      <c r="A977" s="85"/>
      <c r="B977" s="85"/>
      <c r="C977" s="86"/>
      <c r="D977" s="87"/>
      <c r="E977" s="88"/>
      <c r="F977" s="89"/>
      <c r="G977" s="90"/>
      <c r="H977" s="90"/>
      <c r="I977" s="91"/>
      <c r="J977" s="92"/>
      <c r="K977" s="93">
        <f t="shared" si="14"/>
        <v>0</v>
      </c>
    </row>
    <row r="978" spans="1:11" x14ac:dyDescent="0.25">
      <c r="A978" s="85"/>
      <c r="B978" s="85"/>
      <c r="C978" s="86"/>
      <c r="D978" s="87"/>
      <c r="E978" s="88"/>
      <c r="F978" s="89"/>
      <c r="G978" s="90"/>
      <c r="H978" s="90"/>
      <c r="I978" s="91"/>
      <c r="J978" s="92"/>
      <c r="K978" s="93">
        <f t="shared" ref="K978:K1015" si="15">+J978*I978</f>
        <v>0</v>
      </c>
    </row>
    <row r="979" spans="1:11" x14ac:dyDescent="0.25">
      <c r="A979" s="85"/>
      <c r="B979" s="85"/>
      <c r="C979" s="86"/>
      <c r="D979" s="87"/>
      <c r="E979" s="88"/>
      <c r="F979" s="89"/>
      <c r="G979" s="90"/>
      <c r="H979" s="90"/>
      <c r="I979" s="91"/>
      <c r="J979" s="92"/>
      <c r="K979" s="93">
        <f t="shared" si="15"/>
        <v>0</v>
      </c>
    </row>
    <row r="980" spans="1:11" x14ac:dyDescent="0.25">
      <c r="A980" s="85"/>
      <c r="B980" s="85"/>
      <c r="C980" s="86"/>
      <c r="D980" s="87"/>
      <c r="E980" s="88"/>
      <c r="F980" s="89"/>
      <c r="G980" s="90"/>
      <c r="H980" s="90"/>
      <c r="I980" s="91"/>
      <c r="J980" s="92"/>
      <c r="K980" s="93">
        <f t="shared" si="15"/>
        <v>0</v>
      </c>
    </row>
    <row r="981" spans="1:11" x14ac:dyDescent="0.25">
      <c r="A981" s="85"/>
      <c r="B981" s="85"/>
      <c r="C981" s="86"/>
      <c r="D981" s="87"/>
      <c r="E981" s="88"/>
      <c r="F981" s="89"/>
      <c r="G981" s="90"/>
      <c r="H981" s="90"/>
      <c r="I981" s="91"/>
      <c r="J981" s="92"/>
      <c r="K981" s="93">
        <f t="shared" si="15"/>
        <v>0</v>
      </c>
    </row>
    <row r="982" spans="1:11" x14ac:dyDescent="0.25">
      <c r="A982" s="85"/>
      <c r="B982" s="85"/>
      <c r="C982" s="86"/>
      <c r="D982" s="87"/>
      <c r="E982" s="88"/>
      <c r="F982" s="89"/>
      <c r="G982" s="90"/>
      <c r="H982" s="90"/>
      <c r="I982" s="91"/>
      <c r="J982" s="92"/>
      <c r="K982" s="93">
        <f t="shared" si="15"/>
        <v>0</v>
      </c>
    </row>
    <row r="983" spans="1:11" x14ac:dyDescent="0.25">
      <c r="A983" s="85"/>
      <c r="B983" s="85"/>
      <c r="C983" s="86"/>
      <c r="D983" s="87"/>
      <c r="E983" s="88"/>
      <c r="F983" s="89"/>
      <c r="G983" s="90"/>
      <c r="H983" s="90"/>
      <c r="I983" s="91"/>
      <c r="J983" s="92"/>
      <c r="K983" s="93">
        <f t="shared" si="15"/>
        <v>0</v>
      </c>
    </row>
    <row r="984" spans="1:11" x14ac:dyDescent="0.25">
      <c r="A984" s="85"/>
      <c r="B984" s="85"/>
      <c r="C984" s="86"/>
      <c r="D984" s="87"/>
      <c r="E984" s="88"/>
      <c r="F984" s="89"/>
      <c r="G984" s="90"/>
      <c r="H984" s="90"/>
      <c r="I984" s="91"/>
      <c r="J984" s="92"/>
      <c r="K984" s="93">
        <f t="shared" si="15"/>
        <v>0</v>
      </c>
    </row>
    <row r="985" spans="1:11" x14ac:dyDescent="0.25">
      <c r="A985" s="85"/>
      <c r="B985" s="85"/>
      <c r="C985" s="86"/>
      <c r="D985" s="87"/>
      <c r="E985" s="88"/>
      <c r="F985" s="89"/>
      <c r="G985" s="90"/>
      <c r="H985" s="90"/>
      <c r="I985" s="91"/>
      <c r="J985" s="92"/>
      <c r="K985" s="93">
        <f t="shared" si="15"/>
        <v>0</v>
      </c>
    </row>
    <row r="986" spans="1:11" x14ac:dyDescent="0.25">
      <c r="A986" s="85"/>
      <c r="B986" s="85"/>
      <c r="C986" s="86"/>
      <c r="D986" s="87"/>
      <c r="E986" s="88"/>
      <c r="F986" s="89"/>
      <c r="G986" s="90"/>
      <c r="H986" s="90"/>
      <c r="I986" s="91"/>
      <c r="J986" s="92"/>
      <c r="K986" s="93">
        <f t="shared" si="15"/>
        <v>0</v>
      </c>
    </row>
    <row r="987" spans="1:11" x14ac:dyDescent="0.25">
      <c r="A987" s="85"/>
      <c r="B987" s="85"/>
      <c r="C987" s="86"/>
      <c r="D987" s="87"/>
      <c r="E987" s="88"/>
      <c r="F987" s="89"/>
      <c r="G987" s="90"/>
      <c r="H987" s="90"/>
      <c r="I987" s="91"/>
      <c r="J987" s="92"/>
      <c r="K987" s="93">
        <f t="shared" si="15"/>
        <v>0</v>
      </c>
    </row>
    <row r="988" spans="1:11" x14ac:dyDescent="0.25">
      <c r="A988" s="85"/>
      <c r="B988" s="85"/>
      <c r="C988" s="86"/>
      <c r="D988" s="87"/>
      <c r="E988" s="88"/>
      <c r="F988" s="89"/>
      <c r="G988" s="90"/>
      <c r="H988" s="90"/>
      <c r="I988" s="91"/>
      <c r="J988" s="92"/>
      <c r="K988" s="93">
        <f t="shared" si="15"/>
        <v>0</v>
      </c>
    </row>
    <row r="989" spans="1:11" x14ac:dyDescent="0.25">
      <c r="A989" s="85"/>
      <c r="B989" s="85"/>
      <c r="C989" s="86"/>
      <c r="D989" s="87"/>
      <c r="E989" s="88"/>
      <c r="F989" s="89"/>
      <c r="G989" s="90"/>
      <c r="H989" s="90"/>
      <c r="I989" s="91"/>
      <c r="J989" s="92"/>
      <c r="K989" s="93">
        <f t="shared" si="15"/>
        <v>0</v>
      </c>
    </row>
    <row r="990" spans="1:11" x14ac:dyDescent="0.25">
      <c r="A990" s="85"/>
      <c r="B990" s="85"/>
      <c r="C990" s="86"/>
      <c r="D990" s="87"/>
      <c r="E990" s="88"/>
      <c r="F990" s="89"/>
      <c r="G990" s="90"/>
      <c r="H990" s="90"/>
      <c r="I990" s="91"/>
      <c r="J990" s="92"/>
      <c r="K990" s="93">
        <f t="shared" si="15"/>
        <v>0</v>
      </c>
    </row>
    <row r="991" spans="1:11" x14ac:dyDescent="0.25">
      <c r="A991" s="85"/>
      <c r="B991" s="85"/>
      <c r="C991" s="86"/>
      <c r="D991" s="87"/>
      <c r="E991" s="88"/>
      <c r="F991" s="89"/>
      <c r="G991" s="90"/>
      <c r="H991" s="90"/>
      <c r="I991" s="91"/>
      <c r="J991" s="92"/>
      <c r="K991" s="93">
        <f t="shared" si="15"/>
        <v>0</v>
      </c>
    </row>
    <row r="992" spans="1:11" x14ac:dyDescent="0.25">
      <c r="A992" s="85"/>
      <c r="B992" s="85"/>
      <c r="C992" s="86"/>
      <c r="D992" s="87"/>
      <c r="E992" s="88"/>
      <c r="F992" s="89"/>
      <c r="G992" s="90"/>
      <c r="H992" s="90"/>
      <c r="I992" s="91"/>
      <c r="J992" s="92"/>
      <c r="K992" s="93">
        <f t="shared" si="15"/>
        <v>0</v>
      </c>
    </row>
    <row r="993" spans="1:11" x14ac:dyDescent="0.25">
      <c r="A993" s="85"/>
      <c r="B993" s="85"/>
      <c r="C993" s="86"/>
      <c r="D993" s="87"/>
      <c r="E993" s="88"/>
      <c r="F993" s="89"/>
      <c r="G993" s="90"/>
      <c r="H993" s="90"/>
      <c r="I993" s="91"/>
      <c r="J993" s="92"/>
      <c r="K993" s="93">
        <f t="shared" si="15"/>
        <v>0</v>
      </c>
    </row>
    <row r="994" spans="1:11" x14ac:dyDescent="0.25">
      <c r="A994" s="85"/>
      <c r="B994" s="85"/>
      <c r="C994" s="86"/>
      <c r="D994" s="87"/>
      <c r="E994" s="88"/>
      <c r="F994" s="89"/>
      <c r="G994" s="90"/>
      <c r="H994" s="90"/>
      <c r="I994" s="91"/>
      <c r="J994" s="92"/>
      <c r="K994" s="93">
        <f t="shared" si="15"/>
        <v>0</v>
      </c>
    </row>
    <row r="995" spans="1:11" x14ac:dyDescent="0.25">
      <c r="A995" s="85"/>
      <c r="B995" s="85"/>
      <c r="C995" s="86"/>
      <c r="D995" s="87"/>
      <c r="E995" s="88"/>
      <c r="F995" s="89"/>
      <c r="G995" s="90"/>
      <c r="H995" s="90"/>
      <c r="I995" s="91"/>
      <c r="J995" s="92"/>
      <c r="K995" s="93">
        <f t="shared" si="15"/>
        <v>0</v>
      </c>
    </row>
    <row r="996" spans="1:11" x14ac:dyDescent="0.25">
      <c r="A996" s="85"/>
      <c r="B996" s="85"/>
      <c r="C996" s="86"/>
      <c r="D996" s="87"/>
      <c r="E996" s="88"/>
      <c r="F996" s="89"/>
      <c r="G996" s="90"/>
      <c r="H996" s="90"/>
      <c r="I996" s="91"/>
      <c r="J996" s="92"/>
      <c r="K996" s="93">
        <f t="shared" si="15"/>
        <v>0</v>
      </c>
    </row>
    <row r="997" spans="1:11" x14ac:dyDescent="0.25">
      <c r="A997" s="85"/>
      <c r="B997" s="85"/>
      <c r="C997" s="86"/>
      <c r="D997" s="87"/>
      <c r="E997" s="88"/>
      <c r="F997" s="89"/>
      <c r="G997" s="90"/>
      <c r="H997" s="90"/>
      <c r="I997" s="91"/>
      <c r="J997" s="92"/>
      <c r="K997" s="93">
        <f t="shared" si="15"/>
        <v>0</v>
      </c>
    </row>
    <row r="998" spans="1:11" x14ac:dyDescent="0.25">
      <c r="A998" s="85"/>
      <c r="B998" s="85"/>
      <c r="C998" s="86"/>
      <c r="D998" s="87"/>
      <c r="E998" s="88"/>
      <c r="F998" s="89"/>
      <c r="G998" s="90"/>
      <c r="H998" s="90"/>
      <c r="I998" s="91"/>
      <c r="J998" s="92"/>
      <c r="K998" s="93">
        <f t="shared" si="15"/>
        <v>0</v>
      </c>
    </row>
    <row r="999" spans="1:11" x14ac:dyDescent="0.25">
      <c r="A999" s="85"/>
      <c r="B999" s="85"/>
      <c r="C999" s="86"/>
      <c r="D999" s="87"/>
      <c r="E999" s="88"/>
      <c r="F999" s="89"/>
      <c r="G999" s="90"/>
      <c r="H999" s="90"/>
      <c r="I999" s="91"/>
      <c r="J999" s="92"/>
      <c r="K999" s="93">
        <f t="shared" si="15"/>
        <v>0</v>
      </c>
    </row>
    <row r="1000" spans="1:11" x14ac:dyDescent="0.25">
      <c r="A1000" s="85"/>
      <c r="B1000" s="85"/>
      <c r="C1000" s="86"/>
      <c r="D1000" s="87"/>
      <c r="E1000" s="88"/>
      <c r="F1000" s="89"/>
      <c r="G1000" s="90"/>
      <c r="H1000" s="90"/>
      <c r="I1000" s="91"/>
      <c r="J1000" s="92"/>
      <c r="K1000" s="93">
        <f t="shared" si="15"/>
        <v>0</v>
      </c>
    </row>
    <row r="1001" spans="1:11" x14ac:dyDescent="0.25">
      <c r="A1001" s="85"/>
      <c r="B1001" s="85"/>
      <c r="C1001" s="86"/>
      <c r="D1001" s="87"/>
      <c r="E1001" s="88"/>
      <c r="F1001" s="89"/>
      <c r="G1001" s="90"/>
      <c r="H1001" s="90"/>
      <c r="I1001" s="91"/>
      <c r="J1001" s="92"/>
      <c r="K1001" s="93">
        <f t="shared" si="15"/>
        <v>0</v>
      </c>
    </row>
    <row r="1002" spans="1:11" x14ac:dyDescent="0.25">
      <c r="A1002" s="85"/>
      <c r="B1002" s="85"/>
      <c r="C1002" s="86"/>
      <c r="D1002" s="87"/>
      <c r="E1002" s="88"/>
      <c r="F1002" s="89"/>
      <c r="G1002" s="90"/>
      <c r="H1002" s="90"/>
      <c r="I1002" s="91"/>
      <c r="J1002" s="92"/>
      <c r="K1002" s="93">
        <f t="shared" si="15"/>
        <v>0</v>
      </c>
    </row>
    <row r="1003" spans="1:11" x14ac:dyDescent="0.25">
      <c r="A1003" s="85"/>
      <c r="B1003" s="85"/>
      <c r="C1003" s="86"/>
      <c r="D1003" s="87"/>
      <c r="E1003" s="88"/>
      <c r="F1003" s="89"/>
      <c r="G1003" s="90"/>
      <c r="H1003" s="90"/>
      <c r="I1003" s="91"/>
      <c r="J1003" s="92"/>
      <c r="K1003" s="93">
        <f t="shared" si="15"/>
        <v>0</v>
      </c>
    </row>
    <row r="1004" spans="1:11" x14ac:dyDescent="0.25">
      <c r="A1004" s="85"/>
      <c r="B1004" s="85"/>
      <c r="C1004" s="86"/>
      <c r="D1004" s="87"/>
      <c r="E1004" s="88"/>
      <c r="F1004" s="89"/>
      <c r="G1004" s="90"/>
      <c r="H1004" s="90"/>
      <c r="I1004" s="91"/>
      <c r="J1004" s="92"/>
      <c r="K1004" s="93">
        <f t="shared" si="15"/>
        <v>0</v>
      </c>
    </row>
    <row r="1005" spans="1:11" x14ac:dyDescent="0.25">
      <c r="A1005" s="85"/>
      <c r="B1005" s="85"/>
      <c r="C1005" s="86"/>
      <c r="D1005" s="87"/>
      <c r="E1005" s="88"/>
      <c r="F1005" s="89"/>
      <c r="G1005" s="90"/>
      <c r="H1005" s="90"/>
      <c r="I1005" s="91"/>
      <c r="J1005" s="92"/>
      <c r="K1005" s="93">
        <f t="shared" si="15"/>
        <v>0</v>
      </c>
    </row>
    <row r="1006" spans="1:11" x14ac:dyDescent="0.25">
      <c r="A1006" s="85"/>
      <c r="B1006" s="85"/>
      <c r="C1006" s="86"/>
      <c r="D1006" s="87"/>
      <c r="E1006" s="88"/>
      <c r="F1006" s="89"/>
      <c r="G1006" s="90"/>
      <c r="H1006" s="90"/>
      <c r="I1006" s="91"/>
      <c r="J1006" s="92"/>
      <c r="K1006" s="93">
        <f t="shared" si="15"/>
        <v>0</v>
      </c>
    </row>
    <row r="1007" spans="1:11" x14ac:dyDescent="0.25">
      <c r="A1007" s="85"/>
      <c r="B1007" s="85"/>
      <c r="C1007" s="86"/>
      <c r="D1007" s="87"/>
      <c r="E1007" s="88"/>
      <c r="F1007" s="89"/>
      <c r="G1007" s="90"/>
      <c r="H1007" s="90"/>
      <c r="I1007" s="91"/>
      <c r="J1007" s="92"/>
      <c r="K1007" s="93">
        <f t="shared" si="15"/>
        <v>0</v>
      </c>
    </row>
    <row r="1008" spans="1:11" x14ac:dyDescent="0.25">
      <c r="A1008" s="85"/>
      <c r="B1008" s="85"/>
      <c r="C1008" s="86"/>
      <c r="D1008" s="87"/>
      <c r="E1008" s="88"/>
      <c r="F1008" s="89"/>
      <c r="G1008" s="90"/>
      <c r="H1008" s="90"/>
      <c r="I1008" s="91"/>
      <c r="J1008" s="92"/>
      <c r="K1008" s="93">
        <f t="shared" si="15"/>
        <v>0</v>
      </c>
    </row>
    <row r="1009" spans="1:11" x14ac:dyDescent="0.25">
      <c r="A1009" s="85"/>
      <c r="B1009" s="85"/>
      <c r="C1009" s="86"/>
      <c r="D1009" s="87"/>
      <c r="E1009" s="88"/>
      <c r="F1009" s="89"/>
      <c r="G1009" s="90"/>
      <c r="H1009" s="90"/>
      <c r="I1009" s="91"/>
      <c r="J1009" s="92"/>
      <c r="K1009" s="93">
        <f t="shared" si="15"/>
        <v>0</v>
      </c>
    </row>
    <row r="1010" spans="1:11" x14ac:dyDescent="0.25">
      <c r="A1010" s="85"/>
      <c r="B1010" s="85"/>
      <c r="C1010" s="86"/>
      <c r="D1010" s="87"/>
      <c r="E1010" s="88"/>
      <c r="F1010" s="89"/>
      <c r="G1010" s="90"/>
      <c r="H1010" s="90"/>
      <c r="I1010" s="91"/>
      <c r="J1010" s="92"/>
      <c r="K1010" s="93">
        <f t="shared" si="15"/>
        <v>0</v>
      </c>
    </row>
    <row r="1011" spans="1:11" x14ac:dyDescent="0.25">
      <c r="A1011" s="85"/>
      <c r="B1011" s="85"/>
      <c r="C1011" s="86"/>
      <c r="D1011" s="87"/>
      <c r="E1011" s="88"/>
      <c r="F1011" s="89"/>
      <c r="G1011" s="90"/>
      <c r="H1011" s="90"/>
      <c r="I1011" s="91"/>
      <c r="J1011" s="92"/>
      <c r="K1011" s="93">
        <f t="shared" si="15"/>
        <v>0</v>
      </c>
    </row>
    <row r="1012" spans="1:11" x14ac:dyDescent="0.25">
      <c r="A1012" s="85"/>
      <c r="B1012" s="85"/>
      <c r="C1012" s="86"/>
      <c r="D1012" s="87"/>
      <c r="E1012" s="88"/>
      <c r="F1012" s="89"/>
      <c r="G1012" s="90"/>
      <c r="H1012" s="90"/>
      <c r="I1012" s="91"/>
      <c r="J1012" s="92"/>
      <c r="K1012" s="93">
        <f t="shared" si="15"/>
        <v>0</v>
      </c>
    </row>
    <row r="1013" spans="1:11" x14ac:dyDescent="0.25">
      <c r="A1013" s="85"/>
      <c r="B1013" s="85"/>
      <c r="C1013" s="86"/>
      <c r="D1013" s="87"/>
      <c r="E1013" s="88"/>
      <c r="F1013" s="89"/>
      <c r="G1013" s="90"/>
      <c r="H1013" s="90"/>
      <c r="I1013" s="91"/>
      <c r="J1013" s="92"/>
      <c r="K1013" s="93">
        <f t="shared" si="15"/>
        <v>0</v>
      </c>
    </row>
    <row r="1014" spans="1:11" x14ac:dyDescent="0.25">
      <c r="A1014" s="85"/>
      <c r="B1014" s="85"/>
      <c r="C1014" s="86"/>
      <c r="D1014" s="87"/>
      <c r="E1014" s="88"/>
      <c r="F1014" s="89"/>
      <c r="G1014" s="90"/>
      <c r="H1014" s="90"/>
      <c r="I1014" s="91"/>
      <c r="J1014" s="92"/>
      <c r="K1014" s="93">
        <f t="shared" si="15"/>
        <v>0</v>
      </c>
    </row>
    <row r="1015" spans="1:11" x14ac:dyDescent="0.25">
      <c r="A1015" s="85"/>
      <c r="B1015" s="85"/>
      <c r="C1015" s="86"/>
      <c r="D1015" s="87"/>
      <c r="E1015" s="88"/>
      <c r="F1015" s="89"/>
      <c r="G1015" s="90"/>
      <c r="H1015" s="90"/>
      <c r="I1015" s="91"/>
      <c r="J1015" s="92"/>
      <c r="K1015" s="93">
        <f t="shared" si="15"/>
        <v>0</v>
      </c>
    </row>
    <row r="3315" spans="81:81" x14ac:dyDescent="0.25">
      <c r="CC3315" s="8" t="s">
        <v>89</v>
      </c>
    </row>
    <row r="3316" spans="81:81" x14ac:dyDescent="0.25">
      <c r="CC3316" s="8" t="s">
        <v>54</v>
      </c>
    </row>
    <row r="3317" spans="81:81" x14ac:dyDescent="0.25">
      <c r="CC3317" s="8" t="s">
        <v>70</v>
      </c>
    </row>
    <row r="3318" spans="81:81" x14ac:dyDescent="0.25">
      <c r="CC3318" s="8" t="s">
        <v>28</v>
      </c>
    </row>
    <row r="3319" spans="81:81" x14ac:dyDescent="0.25">
      <c r="CC3319" s="8" t="s">
        <v>90</v>
      </c>
    </row>
    <row r="3320" spans="81:81" x14ac:dyDescent="0.25">
      <c r="CC3320" s="8" t="s">
        <v>91</v>
      </c>
    </row>
    <row r="3321" spans="81:81" x14ac:dyDescent="0.25">
      <c r="CC3321" s="8" t="s">
        <v>92</v>
      </c>
    </row>
    <row r="3322" spans="81:81" x14ac:dyDescent="0.25">
      <c r="CC3322" s="8" t="s">
        <v>21</v>
      </c>
    </row>
    <row r="3323" spans="81:81" x14ac:dyDescent="0.25">
      <c r="CC3323" s="8" t="s">
        <v>93</v>
      </c>
    </row>
    <row r="3324" spans="81:81" x14ac:dyDescent="0.25">
      <c r="CC3324" s="8" t="s">
        <v>78</v>
      </c>
    </row>
    <row r="3325" spans="81:81" x14ac:dyDescent="0.25">
      <c r="CC3325" s="8" t="s">
        <v>66</v>
      </c>
    </row>
    <row r="3326" spans="81:81" x14ac:dyDescent="0.25">
      <c r="CC3326" s="8" t="s">
        <v>41</v>
      </c>
    </row>
  </sheetData>
  <mergeCells count="51">
    <mergeCell ref="B3:F3"/>
    <mergeCell ref="A5:E5"/>
    <mergeCell ref="F5:K5"/>
    <mergeCell ref="A6:A7"/>
    <mergeCell ref="B6:B7"/>
    <mergeCell ref="C6:D6"/>
    <mergeCell ref="E6:E7"/>
    <mergeCell ref="F6:F7"/>
    <mergeCell ref="G6:G7"/>
    <mergeCell ref="H6:H7"/>
    <mergeCell ref="K10:K11"/>
    <mergeCell ref="I6:I7"/>
    <mergeCell ref="J6:J7"/>
    <mergeCell ref="K6:K7"/>
    <mergeCell ref="A8:A11"/>
    <mergeCell ref="F8:F9"/>
    <mergeCell ref="G8:G9"/>
    <mergeCell ref="H8:H9"/>
    <mergeCell ref="I8:I9"/>
    <mergeCell ref="J8:J9"/>
    <mergeCell ref="K8:K9"/>
    <mergeCell ref="G12:G13"/>
    <mergeCell ref="H12:H13"/>
    <mergeCell ref="I12:I13"/>
    <mergeCell ref="J12:J13"/>
    <mergeCell ref="F10:F11"/>
    <mergeCell ref="G10:G11"/>
    <mergeCell ref="H10:H11"/>
    <mergeCell ref="I10:I11"/>
    <mergeCell ref="J10:J11"/>
    <mergeCell ref="A23:A36"/>
    <mergeCell ref="B23:B24"/>
    <mergeCell ref="B25:B26"/>
    <mergeCell ref="B27:B28"/>
    <mergeCell ref="K12:K13"/>
    <mergeCell ref="A14:A16"/>
    <mergeCell ref="B14:B15"/>
    <mergeCell ref="C14:C15"/>
    <mergeCell ref="D14:D15"/>
    <mergeCell ref="E14:E15"/>
    <mergeCell ref="F14:F16"/>
    <mergeCell ref="G14:G16"/>
    <mergeCell ref="H14:H16"/>
    <mergeCell ref="I14:I16"/>
    <mergeCell ref="A12:A13"/>
    <mergeCell ref="F12:F13"/>
    <mergeCell ref="J14:J16"/>
    <mergeCell ref="K14:K16"/>
    <mergeCell ref="A17:A19"/>
    <mergeCell ref="E17:E19"/>
    <mergeCell ref="A20:A21"/>
  </mergeCells>
  <dataValidations disablePrompts="1" count="1">
    <dataValidation type="list" showInputMessage="1" showErrorMessage="1" sqref="G8 G17:G1015 G10 G12 G14" xr:uid="{00000000-0002-0000-0A00-000000000000}">
      <formula1>$CC$3314:$CC$3326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7"/>
  <sheetViews>
    <sheetView topLeftCell="A16" zoomScale="60" zoomScaleNormal="60" zoomScalePageLayoutView="70" workbookViewId="0">
      <selection activeCell="B20" sqref="B20:K27"/>
    </sheetView>
  </sheetViews>
  <sheetFormatPr baseColWidth="10" defaultColWidth="10.85546875" defaultRowHeight="15" x14ac:dyDescent="0.25"/>
  <cols>
    <col min="1" max="1" width="44.42578125" style="106" customWidth="1"/>
    <col min="2" max="2" width="35.28515625" style="106" customWidth="1"/>
    <col min="3" max="4" width="12.7109375" style="110" customWidth="1"/>
    <col min="5" max="5" width="26.28515625" style="107" customWidth="1"/>
    <col min="6" max="6" width="26.140625" style="106" customWidth="1"/>
    <col min="7" max="7" width="23.7109375" style="105" customWidth="1"/>
    <col min="8" max="8" width="13.42578125" style="108" customWidth="1"/>
    <col min="9" max="9" width="10.42578125" style="109" bestFit="1" customWidth="1"/>
    <col min="10" max="10" width="13.28515625" style="105" bestFit="1" customWidth="1"/>
    <col min="11" max="11" width="14.140625" style="105" bestFit="1" customWidth="1"/>
    <col min="12" max="16384" width="10.85546875" style="106"/>
  </cols>
  <sheetData>
    <row r="1" spans="1:11" s="103" customFormat="1" ht="21.75" thickBot="1" x14ac:dyDescent="0.4">
      <c r="A1" s="112" t="s">
        <v>0</v>
      </c>
      <c r="B1" s="113">
        <f>+SUM(K:K)</f>
        <v>2860800000</v>
      </c>
      <c r="C1" s="101"/>
      <c r="D1" s="1998" t="s">
        <v>1</v>
      </c>
      <c r="E1" s="1998"/>
      <c r="F1" s="101"/>
      <c r="G1" s="101"/>
      <c r="H1" s="101"/>
      <c r="I1" s="101"/>
      <c r="J1" s="102"/>
      <c r="K1" s="102"/>
    </row>
    <row r="2" spans="1:11" ht="15.75" customHeight="1" thickBot="1" x14ac:dyDescent="0.3">
      <c r="A2" s="104"/>
      <c r="B2" s="104"/>
      <c r="C2" s="104"/>
      <c r="D2" s="104"/>
      <c r="E2" s="104"/>
      <c r="F2" s="104"/>
      <c r="G2" s="104"/>
      <c r="H2" s="104"/>
      <c r="I2" s="104"/>
    </row>
    <row r="3" spans="1:11" ht="45.95" customHeight="1" thickBot="1" x14ac:dyDescent="0.3">
      <c r="A3" s="111" t="s">
        <v>2</v>
      </c>
      <c r="B3" s="1799" t="s">
        <v>94</v>
      </c>
      <c r="C3" s="1800"/>
      <c r="D3" s="1800"/>
      <c r="E3" s="1800"/>
      <c r="F3" s="1801"/>
      <c r="G3" s="104"/>
      <c r="H3" s="104"/>
      <c r="I3" s="104"/>
    </row>
    <row r="4" spans="1:11" ht="15.75" customHeight="1" thickBot="1" x14ac:dyDescent="0.3">
      <c r="A4" s="104"/>
      <c r="B4" s="104"/>
      <c r="C4" s="104"/>
      <c r="D4" s="104"/>
      <c r="E4" s="104"/>
      <c r="F4" s="104"/>
      <c r="G4" s="104"/>
      <c r="H4" s="104"/>
      <c r="I4" s="104"/>
    </row>
    <row r="5" spans="1:11" ht="15.75" customHeight="1" thickBot="1" x14ac:dyDescent="0.3">
      <c r="A5" s="1802" t="s">
        <v>4</v>
      </c>
      <c r="B5" s="1802"/>
      <c r="C5" s="1802"/>
      <c r="D5" s="1802"/>
      <c r="E5" s="1802"/>
      <c r="F5" s="1803" t="s">
        <v>5</v>
      </c>
      <c r="G5" s="1804"/>
      <c r="H5" s="1804"/>
      <c r="I5" s="1804"/>
      <c r="J5" s="1804"/>
      <c r="K5" s="1805"/>
    </row>
    <row r="6" spans="1:11" ht="24" customHeight="1" thickTop="1" x14ac:dyDescent="0.25">
      <c r="A6" s="1806" t="s">
        <v>6</v>
      </c>
      <c r="B6" s="1808" t="s">
        <v>4</v>
      </c>
      <c r="C6" s="1810" t="s">
        <v>7</v>
      </c>
      <c r="D6" s="1811"/>
      <c r="E6" s="1812" t="s">
        <v>8</v>
      </c>
      <c r="F6" s="1814" t="s">
        <v>9</v>
      </c>
      <c r="G6" s="1816" t="s">
        <v>10</v>
      </c>
      <c r="H6" s="1816" t="s">
        <v>11</v>
      </c>
      <c r="I6" s="1816" t="s">
        <v>12</v>
      </c>
      <c r="J6" s="1816" t="s">
        <v>13</v>
      </c>
      <c r="K6" s="1818" t="s">
        <v>14</v>
      </c>
    </row>
    <row r="7" spans="1:11" ht="63.75" customHeight="1" thickBot="1" x14ac:dyDescent="0.3">
      <c r="A7" s="1807"/>
      <c r="B7" s="1809"/>
      <c r="C7" s="99" t="s">
        <v>15</v>
      </c>
      <c r="D7" s="98" t="s">
        <v>16</v>
      </c>
      <c r="E7" s="1813"/>
      <c r="F7" s="1815"/>
      <c r="G7" s="1817"/>
      <c r="H7" s="1817"/>
      <c r="I7" s="1817"/>
      <c r="J7" s="1817"/>
      <c r="K7" s="1819"/>
    </row>
    <row r="8" spans="1:11" ht="38.25" x14ac:dyDescent="0.25">
      <c r="A8" s="1790" t="s">
        <v>95</v>
      </c>
      <c r="B8" s="32" t="s">
        <v>96</v>
      </c>
      <c r="C8" s="141">
        <v>42745</v>
      </c>
      <c r="D8" s="141">
        <v>43099</v>
      </c>
      <c r="E8" s="115" t="s">
        <v>97</v>
      </c>
      <c r="F8" s="118" t="s">
        <v>98</v>
      </c>
      <c r="G8" s="32" t="s">
        <v>21</v>
      </c>
      <c r="H8" s="32" t="s">
        <v>22</v>
      </c>
      <c r="I8" s="63">
        <v>3</v>
      </c>
      <c r="J8" s="64">
        <v>22000000</v>
      </c>
      <c r="K8" s="65">
        <f>+J8*I8</f>
        <v>66000000</v>
      </c>
    </row>
    <row r="9" spans="1:11" ht="78" thickBot="1" x14ac:dyDescent="0.3">
      <c r="A9" s="1792"/>
      <c r="B9" s="44" t="s">
        <v>99</v>
      </c>
      <c r="C9" s="142">
        <v>42745</v>
      </c>
      <c r="D9" s="142">
        <v>42840</v>
      </c>
      <c r="E9" s="116" t="s">
        <v>100</v>
      </c>
      <c r="F9" s="119" t="s">
        <v>101</v>
      </c>
      <c r="G9" s="44" t="s">
        <v>54</v>
      </c>
      <c r="H9" s="44" t="s">
        <v>22</v>
      </c>
      <c r="I9" s="73">
        <v>1</v>
      </c>
      <c r="J9" s="74">
        <v>250000000</v>
      </c>
      <c r="K9" s="75">
        <f>+J9*I9</f>
        <v>250000000</v>
      </c>
    </row>
    <row r="10" spans="1:11" ht="25.5" x14ac:dyDescent="0.25">
      <c r="A10" s="1790" t="s">
        <v>102</v>
      </c>
      <c r="B10" s="1703" t="s">
        <v>103</v>
      </c>
      <c r="C10" s="1999">
        <v>42860</v>
      </c>
      <c r="D10" s="1999">
        <v>42885</v>
      </c>
      <c r="E10" s="2000" t="s">
        <v>104</v>
      </c>
      <c r="F10" s="120" t="s">
        <v>105</v>
      </c>
      <c r="G10" s="32" t="s">
        <v>28</v>
      </c>
      <c r="H10" s="32" t="s">
        <v>55</v>
      </c>
      <c r="I10" s="63">
        <v>1</v>
      </c>
      <c r="J10" s="64">
        <v>45000000</v>
      </c>
      <c r="K10" s="65">
        <f>+J10*I10</f>
        <v>45000000</v>
      </c>
    </row>
    <row r="11" spans="1:11" ht="38.25" x14ac:dyDescent="0.25">
      <c r="A11" s="1791"/>
      <c r="B11" s="1556"/>
      <c r="C11" s="1590"/>
      <c r="D11" s="1590"/>
      <c r="E11" s="2001"/>
      <c r="F11" s="121" t="s">
        <v>106</v>
      </c>
      <c r="G11" s="38" t="s">
        <v>54</v>
      </c>
      <c r="H11" s="38" t="s">
        <v>107</v>
      </c>
      <c r="I11" s="67">
        <v>4</v>
      </c>
      <c r="J11" s="68">
        <v>100000000</v>
      </c>
      <c r="K11" s="69">
        <f>+J11*I11</f>
        <v>400000000</v>
      </c>
    </row>
    <row r="12" spans="1:11" ht="63.75" x14ac:dyDescent="0.25">
      <c r="A12" s="1791"/>
      <c r="B12" s="38" t="s">
        <v>108</v>
      </c>
      <c r="C12" s="143">
        <v>42891</v>
      </c>
      <c r="D12" s="143">
        <v>42965</v>
      </c>
      <c r="E12" s="117" t="s">
        <v>109</v>
      </c>
      <c r="F12" s="121" t="s">
        <v>110</v>
      </c>
      <c r="G12" s="38" t="s">
        <v>54</v>
      </c>
      <c r="H12" s="38" t="s">
        <v>111</v>
      </c>
      <c r="I12" s="67">
        <v>15</v>
      </c>
      <c r="J12" s="68">
        <v>7800000</v>
      </c>
      <c r="K12" s="69">
        <f>+J12*I12</f>
        <v>117000000</v>
      </c>
    </row>
    <row r="13" spans="1:11" ht="78" thickBot="1" x14ac:dyDescent="0.3">
      <c r="A13" s="1792"/>
      <c r="B13" s="44" t="s">
        <v>112</v>
      </c>
      <c r="C13" s="142">
        <v>42891</v>
      </c>
      <c r="D13" s="142">
        <v>42916</v>
      </c>
      <c r="E13" s="116" t="s">
        <v>113</v>
      </c>
      <c r="F13" s="119" t="s">
        <v>114</v>
      </c>
      <c r="G13" s="44" t="s">
        <v>54</v>
      </c>
      <c r="H13" s="44" t="s">
        <v>22</v>
      </c>
      <c r="I13" s="73">
        <v>1</v>
      </c>
      <c r="J13" s="74">
        <v>270000000</v>
      </c>
      <c r="K13" s="75">
        <f t="shared" ref="K13:K27" si="0">+J13*I13</f>
        <v>270000000</v>
      </c>
    </row>
    <row r="14" spans="1:11" ht="51.75" x14ac:dyDescent="0.25">
      <c r="A14" s="1790" t="s">
        <v>115</v>
      </c>
      <c r="B14" s="32" t="s">
        <v>116</v>
      </c>
      <c r="C14" s="141">
        <v>42771</v>
      </c>
      <c r="D14" s="141">
        <v>43084</v>
      </c>
      <c r="E14" s="115" t="s">
        <v>117</v>
      </c>
      <c r="F14" s="118" t="s">
        <v>118</v>
      </c>
      <c r="G14" s="32" t="s">
        <v>28</v>
      </c>
      <c r="H14" s="32" t="s">
        <v>22</v>
      </c>
      <c r="I14" s="63">
        <v>1</v>
      </c>
      <c r="J14" s="64">
        <v>6000000</v>
      </c>
      <c r="K14" s="65">
        <f t="shared" si="0"/>
        <v>6000000</v>
      </c>
    </row>
    <row r="15" spans="1:11" ht="39" x14ac:dyDescent="0.25">
      <c r="A15" s="1791"/>
      <c r="B15" s="38" t="s">
        <v>119</v>
      </c>
      <c r="C15" s="143">
        <v>42745</v>
      </c>
      <c r="D15" s="143">
        <v>43084</v>
      </c>
      <c r="E15" s="117" t="s">
        <v>120</v>
      </c>
      <c r="F15" s="122" t="s">
        <v>121</v>
      </c>
      <c r="G15" s="38" t="s">
        <v>28</v>
      </c>
      <c r="H15" s="38" t="s">
        <v>22</v>
      </c>
      <c r="I15" s="67">
        <v>1</v>
      </c>
      <c r="J15" s="68">
        <v>8000000</v>
      </c>
      <c r="K15" s="69">
        <f t="shared" si="0"/>
        <v>8000000</v>
      </c>
    </row>
    <row r="16" spans="1:11" ht="64.5" x14ac:dyDescent="0.25">
      <c r="A16" s="1791"/>
      <c r="B16" s="38" t="s">
        <v>122</v>
      </c>
      <c r="C16" s="143">
        <v>42776</v>
      </c>
      <c r="D16" s="143">
        <v>43079</v>
      </c>
      <c r="E16" s="117" t="s">
        <v>123</v>
      </c>
      <c r="F16" s="122" t="s">
        <v>124</v>
      </c>
      <c r="G16" s="38" t="s">
        <v>28</v>
      </c>
      <c r="H16" s="38" t="s">
        <v>29</v>
      </c>
      <c r="I16" s="67">
        <v>1</v>
      </c>
      <c r="J16" s="68">
        <v>4000000</v>
      </c>
      <c r="K16" s="69">
        <f t="shared" si="0"/>
        <v>4000000</v>
      </c>
    </row>
    <row r="17" spans="1:11" ht="52.5" thickBot="1" x14ac:dyDescent="0.3">
      <c r="A17" s="1792"/>
      <c r="B17" s="44" t="s">
        <v>125</v>
      </c>
      <c r="C17" s="142">
        <v>42776</v>
      </c>
      <c r="D17" s="142">
        <v>43079</v>
      </c>
      <c r="E17" s="116" t="s">
        <v>126</v>
      </c>
      <c r="F17" s="119" t="s">
        <v>127</v>
      </c>
      <c r="G17" s="44" t="s">
        <v>21</v>
      </c>
      <c r="H17" s="44" t="s">
        <v>29</v>
      </c>
      <c r="I17" s="73">
        <v>1</v>
      </c>
      <c r="J17" s="74">
        <v>6000000</v>
      </c>
      <c r="K17" s="75">
        <f t="shared" si="0"/>
        <v>6000000</v>
      </c>
    </row>
    <row r="18" spans="1:11" ht="76.5" x14ac:dyDescent="0.25">
      <c r="A18" s="1790" t="s">
        <v>128</v>
      </c>
      <c r="B18" s="32" t="s">
        <v>129</v>
      </c>
      <c r="C18" s="141">
        <v>42750</v>
      </c>
      <c r="D18" s="141">
        <v>43083</v>
      </c>
      <c r="E18" s="115" t="s">
        <v>130</v>
      </c>
      <c r="F18" s="118" t="s">
        <v>131</v>
      </c>
      <c r="G18" s="32" t="s">
        <v>21</v>
      </c>
      <c r="H18" s="32" t="s">
        <v>22</v>
      </c>
      <c r="I18" s="63">
        <v>3</v>
      </c>
      <c r="J18" s="64">
        <v>32000000</v>
      </c>
      <c r="K18" s="65">
        <f t="shared" si="0"/>
        <v>96000000</v>
      </c>
    </row>
    <row r="19" spans="1:11" ht="39" thickBot="1" x14ac:dyDescent="0.3">
      <c r="A19" s="1792"/>
      <c r="B19" s="44" t="s">
        <v>132</v>
      </c>
      <c r="C19" s="142">
        <v>42750</v>
      </c>
      <c r="D19" s="142">
        <v>43083</v>
      </c>
      <c r="E19" s="116" t="s">
        <v>130</v>
      </c>
      <c r="F19" s="119" t="s">
        <v>133</v>
      </c>
      <c r="G19" s="44" t="s">
        <v>21</v>
      </c>
      <c r="H19" s="44" t="s">
        <v>22</v>
      </c>
      <c r="I19" s="73">
        <v>6</v>
      </c>
      <c r="J19" s="74">
        <v>19800000</v>
      </c>
      <c r="K19" s="75">
        <f t="shared" si="0"/>
        <v>118800000</v>
      </c>
    </row>
    <row r="20" spans="1:11" ht="51.75" x14ac:dyDescent="0.25">
      <c r="A20" s="1790" t="s">
        <v>134</v>
      </c>
      <c r="B20" s="32" t="s">
        <v>135</v>
      </c>
      <c r="C20" s="141">
        <v>42804</v>
      </c>
      <c r="D20" s="141">
        <v>42956</v>
      </c>
      <c r="E20" s="115" t="s">
        <v>136</v>
      </c>
      <c r="F20" s="118" t="s">
        <v>137</v>
      </c>
      <c r="G20" s="32" t="s">
        <v>21</v>
      </c>
      <c r="H20" s="32" t="s">
        <v>29</v>
      </c>
      <c r="I20" s="63">
        <v>1</v>
      </c>
      <c r="J20" s="64">
        <v>80000000</v>
      </c>
      <c r="K20" s="65">
        <f t="shared" si="0"/>
        <v>80000000</v>
      </c>
    </row>
    <row r="21" spans="1:11" ht="38.25" customHeight="1" x14ac:dyDescent="0.25">
      <c r="A21" s="1791"/>
      <c r="B21" s="38" t="s">
        <v>138</v>
      </c>
      <c r="C21" s="143">
        <v>42779</v>
      </c>
      <c r="D21" s="143">
        <v>42837</v>
      </c>
      <c r="E21" s="117" t="s">
        <v>139</v>
      </c>
      <c r="F21" s="122" t="s">
        <v>140</v>
      </c>
      <c r="G21" s="38" t="s">
        <v>21</v>
      </c>
      <c r="H21" s="38" t="s">
        <v>29</v>
      </c>
      <c r="I21" s="67">
        <v>1</v>
      </c>
      <c r="J21" s="68">
        <v>45000000</v>
      </c>
      <c r="K21" s="69">
        <f t="shared" si="0"/>
        <v>45000000</v>
      </c>
    </row>
    <row r="22" spans="1:11" ht="51" x14ac:dyDescent="0.25">
      <c r="A22" s="1791"/>
      <c r="B22" s="38" t="s">
        <v>141</v>
      </c>
      <c r="C22" s="143">
        <v>42758</v>
      </c>
      <c r="D22" s="143">
        <v>42816</v>
      </c>
      <c r="E22" s="117" t="s">
        <v>142</v>
      </c>
      <c r="F22" s="121" t="s">
        <v>143</v>
      </c>
      <c r="G22" s="38" t="s">
        <v>21</v>
      </c>
      <c r="H22" s="38" t="s">
        <v>22</v>
      </c>
      <c r="I22" s="67">
        <v>1</v>
      </c>
      <c r="J22" s="68">
        <v>12000000</v>
      </c>
      <c r="K22" s="69">
        <f t="shared" si="0"/>
        <v>12000000</v>
      </c>
    </row>
    <row r="23" spans="1:11" ht="51" x14ac:dyDescent="0.25">
      <c r="A23" s="1791"/>
      <c r="B23" s="38" t="s">
        <v>144</v>
      </c>
      <c r="C23" s="143">
        <v>42815</v>
      </c>
      <c r="D23" s="143">
        <v>42949</v>
      </c>
      <c r="E23" s="117" t="s">
        <v>145</v>
      </c>
      <c r="F23" s="121" t="s">
        <v>143</v>
      </c>
      <c r="G23" s="38" t="s">
        <v>21</v>
      </c>
      <c r="H23" s="38" t="s">
        <v>146</v>
      </c>
      <c r="I23" s="67">
        <v>1</v>
      </c>
      <c r="J23" s="68">
        <v>47000000</v>
      </c>
      <c r="K23" s="69">
        <f t="shared" si="0"/>
        <v>47000000</v>
      </c>
    </row>
    <row r="24" spans="1:11" ht="38.25" x14ac:dyDescent="0.25">
      <c r="A24" s="1791"/>
      <c r="B24" s="38" t="s">
        <v>147</v>
      </c>
      <c r="C24" s="143">
        <v>42753</v>
      </c>
      <c r="D24" s="143">
        <v>42793</v>
      </c>
      <c r="E24" s="117" t="s">
        <v>148</v>
      </c>
      <c r="F24" s="122" t="s">
        <v>149</v>
      </c>
      <c r="G24" s="38" t="s">
        <v>89</v>
      </c>
      <c r="H24" s="38" t="s">
        <v>22</v>
      </c>
      <c r="I24" s="67">
        <v>2</v>
      </c>
      <c r="J24" s="68">
        <v>250000000</v>
      </c>
      <c r="K24" s="69">
        <f t="shared" si="0"/>
        <v>500000000</v>
      </c>
    </row>
    <row r="25" spans="1:11" ht="51" x14ac:dyDescent="0.25">
      <c r="A25" s="1791"/>
      <c r="B25" s="38" t="s">
        <v>150</v>
      </c>
      <c r="C25" s="143">
        <v>42754</v>
      </c>
      <c r="D25" s="143">
        <v>42936</v>
      </c>
      <c r="E25" s="117" t="s">
        <v>151</v>
      </c>
      <c r="F25" s="122" t="s">
        <v>152</v>
      </c>
      <c r="G25" s="38" t="s">
        <v>70</v>
      </c>
      <c r="H25" s="38" t="s">
        <v>22</v>
      </c>
      <c r="I25" s="67">
        <v>1</v>
      </c>
      <c r="J25" s="68">
        <v>300000000</v>
      </c>
      <c r="K25" s="69">
        <f t="shared" si="0"/>
        <v>300000000</v>
      </c>
    </row>
    <row r="26" spans="1:11" ht="25.5" x14ac:dyDescent="0.25">
      <c r="A26" s="1791"/>
      <c r="B26" s="38" t="s">
        <v>153</v>
      </c>
      <c r="C26" s="143">
        <v>42898</v>
      </c>
      <c r="D26" s="143">
        <v>43080</v>
      </c>
      <c r="E26" s="117" t="s">
        <v>154</v>
      </c>
      <c r="F26" s="121" t="s">
        <v>143</v>
      </c>
      <c r="G26" s="38" t="s">
        <v>21</v>
      </c>
      <c r="H26" s="38" t="s">
        <v>155</v>
      </c>
      <c r="I26" s="67">
        <v>1</v>
      </c>
      <c r="J26" s="68">
        <v>450000000</v>
      </c>
      <c r="K26" s="69">
        <f t="shared" si="0"/>
        <v>450000000</v>
      </c>
    </row>
    <row r="27" spans="1:11" ht="26.25" thickBot="1" x14ac:dyDescent="0.3">
      <c r="A27" s="1792"/>
      <c r="B27" s="44" t="s">
        <v>156</v>
      </c>
      <c r="C27" s="142">
        <v>42842</v>
      </c>
      <c r="D27" s="142">
        <v>42902</v>
      </c>
      <c r="E27" s="116" t="s">
        <v>157</v>
      </c>
      <c r="F27" s="119" t="s">
        <v>158</v>
      </c>
      <c r="G27" s="44" t="s">
        <v>21</v>
      </c>
      <c r="H27" s="44" t="s">
        <v>159</v>
      </c>
      <c r="I27" s="73">
        <v>1</v>
      </c>
      <c r="J27" s="74">
        <v>40000000</v>
      </c>
      <c r="K27" s="75">
        <f t="shared" si="0"/>
        <v>40000000</v>
      </c>
    </row>
  </sheetData>
  <mergeCells count="23">
    <mergeCell ref="A20:A27"/>
    <mergeCell ref="A14:A17"/>
    <mergeCell ref="F6:F7"/>
    <mergeCell ref="I6:I7"/>
    <mergeCell ref="B10:B11"/>
    <mergeCell ref="C10:C11"/>
    <mergeCell ref="A18:A19"/>
    <mergeCell ref="D1:E1"/>
    <mergeCell ref="D10:D11"/>
    <mergeCell ref="E10:E11"/>
    <mergeCell ref="A10:A13"/>
    <mergeCell ref="B3:F3"/>
    <mergeCell ref="E6:E7"/>
    <mergeCell ref="A5:E5"/>
    <mergeCell ref="A8:A9"/>
    <mergeCell ref="C6:D6"/>
    <mergeCell ref="A6:A7"/>
    <mergeCell ref="B6:B7"/>
    <mergeCell ref="F5:K5"/>
    <mergeCell ref="J6:J7"/>
    <mergeCell ref="K6:K7"/>
    <mergeCell ref="H6:H7"/>
    <mergeCell ref="G6:G7"/>
  </mergeCells>
  <dataValidations count="1">
    <dataValidation type="list" showInputMessage="1" showErrorMessage="1" sqref="G8:G27" xr:uid="{00000000-0002-0000-0B00-000000000000}">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CC2211"/>
  <sheetViews>
    <sheetView showGridLines="0" zoomScale="70" zoomScaleNormal="70" workbookViewId="0">
      <selection activeCell="B13" sqref="B13"/>
    </sheetView>
  </sheetViews>
  <sheetFormatPr baseColWidth="10" defaultColWidth="10.85546875" defaultRowHeight="15" x14ac:dyDescent="0.25"/>
  <cols>
    <col min="1" max="1" width="44.42578125" style="106" customWidth="1"/>
    <col min="2" max="2" width="48.28515625" style="105" customWidth="1"/>
    <col min="3" max="3" width="9.42578125" style="107" customWidth="1"/>
    <col min="4" max="4" width="9.85546875" style="107" customWidth="1"/>
    <col min="5" max="5" width="23.7109375" style="107" customWidth="1"/>
    <col min="6" max="6" width="27.140625" style="106" customWidth="1"/>
    <col min="7" max="7" width="23.7109375" style="105" customWidth="1"/>
    <col min="8" max="8" width="13.42578125" style="108" customWidth="1"/>
    <col min="9" max="9" width="10.42578125" style="109" bestFit="1" customWidth="1"/>
    <col min="10" max="10" width="13.28515625" style="105" bestFit="1" customWidth="1"/>
    <col min="11" max="11" width="14.140625" style="105" bestFit="1" customWidth="1"/>
    <col min="12" max="16384" width="10.85546875" style="106"/>
  </cols>
  <sheetData>
    <row r="1" spans="1:11" s="103" customFormat="1" ht="21.75" thickBot="1" x14ac:dyDescent="0.4">
      <c r="A1" s="369" t="s">
        <v>498</v>
      </c>
      <c r="B1" s="370">
        <v>500000000</v>
      </c>
      <c r="C1" s="101"/>
      <c r="D1" s="101"/>
      <c r="E1" s="101"/>
      <c r="F1" s="101"/>
      <c r="G1" s="101"/>
      <c r="H1" s="101"/>
      <c r="I1" s="101"/>
      <c r="J1" s="102"/>
      <c r="K1" s="102"/>
    </row>
    <row r="2" spans="1:11" s="103" customFormat="1" ht="21.75" thickBot="1" x14ac:dyDescent="0.4">
      <c r="A2" s="369" t="s">
        <v>0</v>
      </c>
      <c r="B2" s="370">
        <f>+SUM(K:K)</f>
        <v>345000000</v>
      </c>
      <c r="C2" s="101"/>
      <c r="D2" s="101"/>
      <c r="E2" s="101"/>
      <c r="F2" s="101"/>
      <c r="G2" s="101"/>
      <c r="H2" s="101"/>
      <c r="I2" s="101"/>
      <c r="J2" s="102"/>
      <c r="K2" s="102"/>
    </row>
    <row r="3" spans="1:11" s="103" customFormat="1" ht="21" x14ac:dyDescent="0.35">
      <c r="A3" s="371" t="str">
        <f>+IF(B3&lt;&gt;"","PROGRAMACIÓN EXCEDIDA EN","")</f>
        <v/>
      </c>
      <c r="B3" s="372" t="str">
        <f>+IF((B2-B1)&gt;0,B2-B1,"")</f>
        <v/>
      </c>
      <c r="C3" s="101"/>
      <c r="D3" s="101"/>
      <c r="E3" s="101"/>
      <c r="F3" s="101"/>
      <c r="G3" s="101"/>
      <c r="H3" s="101"/>
      <c r="I3" s="101"/>
      <c r="J3" s="102"/>
      <c r="K3" s="102"/>
    </row>
    <row r="4" spans="1:11" ht="15.75" customHeight="1" thickBot="1" x14ac:dyDescent="0.3">
      <c r="A4" s="104"/>
      <c r="B4" s="104"/>
      <c r="C4" s="104"/>
      <c r="D4" s="104"/>
      <c r="E4" s="104"/>
      <c r="F4" s="104"/>
      <c r="G4" s="104"/>
      <c r="H4" s="104"/>
      <c r="I4" s="104"/>
    </row>
    <row r="5" spans="1:11" ht="15.75" customHeight="1" thickBot="1" x14ac:dyDescent="0.3">
      <c r="A5" s="1905" t="s">
        <v>4</v>
      </c>
      <c r="B5" s="1905"/>
      <c r="C5" s="1905"/>
      <c r="D5" s="1905"/>
      <c r="E5" s="1905"/>
      <c r="F5" s="1906" t="s">
        <v>5</v>
      </c>
      <c r="G5" s="1907"/>
      <c r="H5" s="1907"/>
      <c r="I5" s="1907"/>
      <c r="J5" s="1907"/>
      <c r="K5" s="1908"/>
    </row>
    <row r="6" spans="1:11" ht="24" customHeight="1" x14ac:dyDescent="0.25">
      <c r="A6" s="1934" t="s">
        <v>6</v>
      </c>
      <c r="B6" s="1936" t="s">
        <v>4</v>
      </c>
      <c r="C6" s="1937" t="s">
        <v>7</v>
      </c>
      <c r="D6" s="1938"/>
      <c r="E6" s="1939" t="s">
        <v>8</v>
      </c>
      <c r="F6" s="1941" t="s">
        <v>9</v>
      </c>
      <c r="G6" s="1855" t="s">
        <v>10</v>
      </c>
      <c r="H6" s="1855" t="s">
        <v>11</v>
      </c>
      <c r="I6" s="1855" t="s">
        <v>12</v>
      </c>
      <c r="J6" s="1855" t="s">
        <v>13</v>
      </c>
      <c r="K6" s="1883" t="s">
        <v>14</v>
      </c>
    </row>
    <row r="7" spans="1:11" ht="32.25" customHeight="1" thickBot="1" x14ac:dyDescent="0.3">
      <c r="A7" s="1935"/>
      <c r="B7" s="1809"/>
      <c r="C7" s="317" t="s">
        <v>15</v>
      </c>
      <c r="D7" s="373" t="s">
        <v>16</v>
      </c>
      <c r="E7" s="1940"/>
      <c r="F7" s="1942"/>
      <c r="G7" s="1921"/>
      <c r="H7" s="1921"/>
      <c r="I7" s="1921"/>
      <c r="J7" s="1921"/>
      <c r="K7" s="1922"/>
    </row>
    <row r="8" spans="1:11" ht="25.5" x14ac:dyDescent="0.25">
      <c r="A8" s="1923" t="s">
        <v>1830</v>
      </c>
      <c r="B8" s="374" t="s">
        <v>1824</v>
      </c>
      <c r="C8" s="375">
        <v>42745</v>
      </c>
      <c r="D8" s="376">
        <v>42765</v>
      </c>
      <c r="E8" s="377"/>
      <c r="F8" s="378" t="s">
        <v>1825</v>
      </c>
      <c r="G8" s="81" t="s">
        <v>41</v>
      </c>
      <c r="H8" s="81" t="s">
        <v>1735</v>
      </c>
      <c r="I8" s="82">
        <v>1</v>
      </c>
      <c r="J8" s="379"/>
      <c r="K8" s="380">
        <f>+J8*I8</f>
        <v>0</v>
      </c>
    </row>
    <row r="9" spans="1:11" ht="25.5" x14ac:dyDescent="0.25">
      <c r="A9" s="1924"/>
      <c r="B9" s="381" t="s">
        <v>1823</v>
      </c>
      <c r="C9" s="382">
        <v>42768</v>
      </c>
      <c r="D9" s="383">
        <v>42794</v>
      </c>
      <c r="E9" s="384"/>
      <c r="F9" s="385"/>
      <c r="G9" s="90"/>
      <c r="H9" s="90"/>
      <c r="I9" s="91"/>
      <c r="J9" s="386"/>
      <c r="K9" s="387">
        <f>+J9*I9</f>
        <v>0</v>
      </c>
    </row>
    <row r="10" spans="1:11" ht="25.5" x14ac:dyDescent="0.25">
      <c r="A10" s="1924"/>
      <c r="B10" s="381" t="s">
        <v>1829</v>
      </c>
      <c r="C10" s="382">
        <v>42795</v>
      </c>
      <c r="D10" s="383">
        <v>42977</v>
      </c>
      <c r="E10" s="384"/>
      <c r="F10" s="385"/>
      <c r="G10" s="90"/>
      <c r="H10" s="90"/>
      <c r="I10" s="91"/>
      <c r="J10" s="386"/>
      <c r="K10" s="387">
        <f>+J10*I10</f>
        <v>0</v>
      </c>
    </row>
    <row r="11" spans="1:11" ht="38.25" x14ac:dyDescent="0.25">
      <c r="A11" s="1924"/>
      <c r="B11" s="90" t="s">
        <v>1826</v>
      </c>
      <c r="C11" s="382">
        <v>42781</v>
      </c>
      <c r="D11" s="383">
        <v>43084</v>
      </c>
      <c r="E11" s="384"/>
      <c r="F11" s="388"/>
      <c r="G11" s="90"/>
      <c r="H11" s="90"/>
      <c r="I11" s="91"/>
      <c r="J11" s="386"/>
      <c r="K11" s="387">
        <f t="shared" ref="K11:K23" si="0">+J11*I11</f>
        <v>0</v>
      </c>
    </row>
    <row r="12" spans="1:11" ht="38.25" x14ac:dyDescent="0.25">
      <c r="A12" s="1924"/>
      <c r="B12" s="90" t="s">
        <v>1827</v>
      </c>
      <c r="C12" s="382">
        <v>42740</v>
      </c>
      <c r="D12" s="383">
        <v>43084</v>
      </c>
      <c r="E12" s="384"/>
      <c r="F12" s="385"/>
      <c r="G12" s="90"/>
      <c r="H12" s="90"/>
      <c r="I12" s="91"/>
      <c r="J12" s="386"/>
      <c r="K12" s="387">
        <f t="shared" si="0"/>
        <v>0</v>
      </c>
    </row>
    <row r="13" spans="1:11" ht="15.75" thickBot="1" x14ac:dyDescent="0.3">
      <c r="A13" s="1924"/>
      <c r="B13" s="381" t="s">
        <v>1828</v>
      </c>
      <c r="C13" s="400">
        <v>42740</v>
      </c>
      <c r="D13" s="401">
        <v>42886</v>
      </c>
      <c r="E13" s="402"/>
      <c r="F13" s="403"/>
      <c r="G13" s="381"/>
      <c r="H13" s="381"/>
      <c r="I13" s="218"/>
      <c r="J13" s="404">
        <v>0</v>
      </c>
      <c r="K13" s="405">
        <f t="shared" si="0"/>
        <v>0</v>
      </c>
    </row>
    <row r="14" spans="1:11" ht="15" customHeight="1" x14ac:dyDescent="0.25">
      <c r="A14" s="1790" t="s">
        <v>1835</v>
      </c>
      <c r="B14" s="832" t="s">
        <v>1831</v>
      </c>
      <c r="C14" s="834">
        <v>42740</v>
      </c>
      <c r="D14" s="834">
        <v>42766</v>
      </c>
      <c r="E14" s="836"/>
      <c r="F14" s="118" t="s">
        <v>1845</v>
      </c>
      <c r="G14" s="832"/>
      <c r="H14" s="832"/>
      <c r="I14" s="840">
        <v>1</v>
      </c>
      <c r="J14" s="408"/>
      <c r="K14" s="409">
        <f t="shared" si="0"/>
        <v>0</v>
      </c>
    </row>
    <row r="15" spans="1:11" x14ac:dyDescent="0.25">
      <c r="A15" s="1791"/>
      <c r="B15" s="833" t="s">
        <v>1832</v>
      </c>
      <c r="C15" s="835">
        <v>42755</v>
      </c>
      <c r="D15" s="835">
        <v>42886</v>
      </c>
      <c r="E15" s="837"/>
      <c r="F15" s="122" t="s">
        <v>1847</v>
      </c>
      <c r="G15" s="833"/>
      <c r="H15" s="833"/>
      <c r="I15" s="838">
        <v>1</v>
      </c>
      <c r="J15" s="412"/>
      <c r="K15" s="413">
        <f t="shared" si="0"/>
        <v>0</v>
      </c>
    </row>
    <row r="16" spans="1:11" x14ac:dyDescent="0.25">
      <c r="A16" s="1791"/>
      <c r="B16" s="833" t="s">
        <v>1833</v>
      </c>
      <c r="C16" s="835">
        <v>42755</v>
      </c>
      <c r="D16" s="835">
        <v>43069</v>
      </c>
      <c r="E16" s="837"/>
      <c r="F16" s="122" t="s">
        <v>1848</v>
      </c>
      <c r="G16" s="833"/>
      <c r="H16" s="833"/>
      <c r="I16" s="838">
        <v>1</v>
      </c>
      <c r="J16" s="412"/>
      <c r="K16" s="413">
        <f t="shared" si="0"/>
        <v>0</v>
      </c>
    </row>
    <row r="17" spans="1:11" x14ac:dyDescent="0.25">
      <c r="A17" s="1791"/>
      <c r="B17" s="833" t="s">
        <v>1834</v>
      </c>
      <c r="C17" s="835">
        <v>42740</v>
      </c>
      <c r="D17" s="835">
        <v>42916</v>
      </c>
      <c r="E17" s="837"/>
      <c r="F17" s="122" t="s">
        <v>1848</v>
      </c>
      <c r="G17" s="833"/>
      <c r="H17" s="833"/>
      <c r="I17" s="838">
        <v>1</v>
      </c>
      <c r="J17" s="412"/>
      <c r="K17" s="413">
        <f t="shared" si="0"/>
        <v>0</v>
      </c>
    </row>
    <row r="18" spans="1:11" ht="25.5" x14ac:dyDescent="0.25">
      <c r="A18" s="1791"/>
      <c r="B18" s="833" t="s">
        <v>1836</v>
      </c>
      <c r="C18" s="835">
        <v>42856</v>
      </c>
      <c r="D18" s="835">
        <v>43008</v>
      </c>
      <c r="E18" s="837"/>
      <c r="F18" s="122"/>
      <c r="G18" s="833"/>
      <c r="H18" s="833"/>
      <c r="I18" s="838"/>
      <c r="J18" s="412"/>
      <c r="K18" s="413">
        <f t="shared" si="0"/>
        <v>0</v>
      </c>
    </row>
    <row r="19" spans="1:11" ht="15.75" thickBot="1" x14ac:dyDescent="0.3">
      <c r="A19" s="1933"/>
      <c r="B19" s="841" t="s">
        <v>1846</v>
      </c>
      <c r="C19" s="842">
        <v>42767</v>
      </c>
      <c r="D19" s="842">
        <v>43069</v>
      </c>
      <c r="E19" s="881"/>
      <c r="F19" s="119"/>
      <c r="G19" s="843"/>
      <c r="H19" s="843"/>
      <c r="I19" s="839"/>
      <c r="J19" s="416"/>
      <c r="K19" s="417"/>
    </row>
    <row r="20" spans="1:11" ht="26.25" x14ac:dyDescent="0.25">
      <c r="A20" s="1790" t="s">
        <v>1844</v>
      </c>
      <c r="B20" s="832" t="s">
        <v>1837</v>
      </c>
      <c r="C20" s="406">
        <v>42887</v>
      </c>
      <c r="D20" s="407">
        <v>43084</v>
      </c>
      <c r="E20" s="829"/>
      <c r="F20" s="876" t="s">
        <v>1838</v>
      </c>
      <c r="G20" s="875" t="s">
        <v>28</v>
      </c>
      <c r="H20" s="880" t="s">
        <v>111</v>
      </c>
      <c r="I20" s="877">
        <v>1</v>
      </c>
      <c r="J20" s="878">
        <v>300000000</v>
      </c>
      <c r="K20" s="879">
        <f t="shared" si="0"/>
        <v>300000000</v>
      </c>
    </row>
    <row r="21" spans="1:11" ht="25.5" x14ac:dyDescent="0.25">
      <c r="A21" s="1791"/>
      <c r="B21" s="833" t="s">
        <v>1842</v>
      </c>
      <c r="C21" s="410">
        <v>42887</v>
      </c>
      <c r="D21" s="411">
        <v>43084</v>
      </c>
      <c r="E21" s="830" t="s">
        <v>1843</v>
      </c>
      <c r="F21" s="122"/>
      <c r="G21" s="833"/>
      <c r="H21" s="833"/>
      <c r="I21" s="838"/>
      <c r="J21" s="412"/>
      <c r="K21" s="413">
        <f t="shared" si="0"/>
        <v>0</v>
      </c>
    </row>
    <row r="22" spans="1:11" x14ac:dyDescent="0.25">
      <c r="A22" s="1791"/>
      <c r="B22" s="833" t="s">
        <v>1839</v>
      </c>
      <c r="C22" s="410">
        <v>42767</v>
      </c>
      <c r="D22" s="411">
        <v>43084</v>
      </c>
      <c r="E22" s="830"/>
      <c r="F22" s="122" t="s">
        <v>1840</v>
      </c>
      <c r="G22" s="833" t="s">
        <v>41</v>
      </c>
      <c r="H22" s="833"/>
      <c r="I22" s="838">
        <v>1</v>
      </c>
      <c r="J22" s="412">
        <v>45000000</v>
      </c>
      <c r="K22" s="413">
        <f t="shared" si="0"/>
        <v>45000000</v>
      </c>
    </row>
    <row r="23" spans="1:11" ht="15.75" thickBot="1" x14ac:dyDescent="0.3">
      <c r="A23" s="1792"/>
      <c r="B23" s="843" t="s">
        <v>1841</v>
      </c>
      <c r="C23" s="414"/>
      <c r="D23" s="415"/>
      <c r="E23" s="831" t="s">
        <v>1735</v>
      </c>
      <c r="F23" s="119"/>
      <c r="G23" s="843"/>
      <c r="H23" s="843"/>
      <c r="I23" s="839"/>
      <c r="J23" s="416"/>
      <c r="K23" s="417">
        <f t="shared" si="0"/>
        <v>0</v>
      </c>
    </row>
    <row r="2200" spans="81:81" x14ac:dyDescent="0.25">
      <c r="CC2200" s="106" t="s">
        <v>89</v>
      </c>
    </row>
    <row r="2201" spans="81:81" x14ac:dyDescent="0.25">
      <c r="CC2201" s="106" t="s">
        <v>54</v>
      </c>
    </row>
    <row r="2202" spans="81:81" x14ac:dyDescent="0.25">
      <c r="CC2202" s="106" t="s">
        <v>70</v>
      </c>
    </row>
    <row r="2203" spans="81:81" x14ac:dyDescent="0.25">
      <c r="CC2203" s="106" t="s">
        <v>28</v>
      </c>
    </row>
    <row r="2204" spans="81:81" x14ac:dyDescent="0.25">
      <c r="CC2204" s="106" t="s">
        <v>90</v>
      </c>
    </row>
    <row r="2205" spans="81:81" x14ac:dyDescent="0.25">
      <c r="CC2205" s="106" t="s">
        <v>91</v>
      </c>
    </row>
    <row r="2206" spans="81:81" x14ac:dyDescent="0.25">
      <c r="CC2206" s="106" t="s">
        <v>92</v>
      </c>
    </row>
    <row r="2207" spans="81:81" x14ac:dyDescent="0.25">
      <c r="CC2207" s="106" t="s">
        <v>21</v>
      </c>
    </row>
    <row r="2208" spans="81:81" x14ac:dyDescent="0.25">
      <c r="CC2208" s="106" t="s">
        <v>93</v>
      </c>
    </row>
    <row r="2209" spans="81:81" x14ac:dyDescent="0.25">
      <c r="CC2209" s="106" t="s">
        <v>78</v>
      </c>
    </row>
    <row r="2210" spans="81:81" x14ac:dyDescent="0.25">
      <c r="CC2210" s="106" t="s">
        <v>66</v>
      </c>
    </row>
    <row r="2211" spans="81:81" x14ac:dyDescent="0.25">
      <c r="CC2211" s="106" t="s">
        <v>41</v>
      </c>
    </row>
  </sheetData>
  <mergeCells count="15">
    <mergeCell ref="A8:A13"/>
    <mergeCell ref="A20:A23"/>
    <mergeCell ref="A14:A19"/>
    <mergeCell ref="A5:E5"/>
    <mergeCell ref="F5:K5"/>
    <mergeCell ref="A6:A7"/>
    <mergeCell ref="B6:B7"/>
    <mergeCell ref="C6:D6"/>
    <mergeCell ref="E6:E7"/>
    <mergeCell ref="F6:F7"/>
    <mergeCell ref="G6:G7"/>
    <mergeCell ref="H6:H7"/>
    <mergeCell ref="I6:I7"/>
    <mergeCell ref="J6:J7"/>
    <mergeCell ref="K6:K7"/>
  </mergeCells>
  <conditionalFormatting sqref="A3:B3">
    <cfRule type="cellIs" dxfId="0" priority="1" stopIfTrue="1" operator="notEqual">
      <formula>""</formula>
    </cfRule>
  </conditionalFormatting>
  <dataValidations count="1">
    <dataValidation type="list" showInputMessage="1" showErrorMessage="1" sqref="G8:G23" xr:uid="{00000000-0002-0000-0C00-000000000000}">
      <formula1>$CC$2199:$CC$2211</formula1>
    </dataValidation>
  </dataValidation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A3304"/>
  <sheetViews>
    <sheetView topLeftCell="A8" zoomScale="50" zoomScaleNormal="50" zoomScalePageLayoutView="90" workbookViewId="0">
      <selection activeCell="B11" sqref="B11"/>
    </sheetView>
  </sheetViews>
  <sheetFormatPr baseColWidth="10" defaultColWidth="10.85546875" defaultRowHeight="15" x14ac:dyDescent="0.25"/>
  <cols>
    <col min="1" max="1" width="44.42578125" style="106" customWidth="1"/>
    <col min="2" max="2" width="35.28515625" style="106" customWidth="1"/>
    <col min="3" max="3" width="12.7109375" style="110" customWidth="1"/>
    <col min="4" max="4" width="12.42578125" style="110" customWidth="1"/>
    <col min="5" max="5" width="19.28515625" style="107" customWidth="1"/>
    <col min="6" max="6" width="32.7109375" style="105" customWidth="1"/>
    <col min="7" max="7" width="23.7109375" style="105" customWidth="1"/>
    <col min="8" max="8" width="16.28515625" style="109" customWidth="1"/>
    <col min="9" max="9" width="13.85546875" style="109" customWidth="1"/>
    <col min="10" max="10" width="13.28515625" style="105" bestFit="1" customWidth="1"/>
    <col min="11" max="11" width="18.140625" style="683" customWidth="1"/>
    <col min="12" max="254" width="10.85546875" style="106"/>
    <col min="255" max="255" width="44.42578125" style="106" customWidth="1"/>
    <col min="256" max="256" width="35.28515625" style="106" customWidth="1"/>
    <col min="257" max="257" width="12.7109375" style="106" customWidth="1"/>
    <col min="258" max="258" width="12.42578125" style="106" customWidth="1"/>
    <col min="259" max="259" width="19.28515625" style="106" customWidth="1"/>
    <col min="260" max="260" width="24.140625" style="106" customWidth="1"/>
    <col min="261" max="261" width="23.7109375" style="106" customWidth="1"/>
    <col min="262" max="262" width="16.28515625" style="106" customWidth="1"/>
    <col min="263" max="263" width="13.85546875" style="106" customWidth="1"/>
    <col min="264" max="264" width="13.28515625" style="106" bestFit="1" customWidth="1"/>
    <col min="265" max="265" width="18.140625" style="106" customWidth="1"/>
    <col min="266" max="510" width="10.85546875" style="106"/>
    <col min="511" max="511" width="44.42578125" style="106" customWidth="1"/>
    <col min="512" max="512" width="35.28515625" style="106" customWidth="1"/>
    <col min="513" max="513" width="12.7109375" style="106" customWidth="1"/>
    <col min="514" max="514" width="12.42578125" style="106" customWidth="1"/>
    <col min="515" max="515" width="19.28515625" style="106" customWidth="1"/>
    <col min="516" max="516" width="24.140625" style="106" customWidth="1"/>
    <col min="517" max="517" width="23.7109375" style="106" customWidth="1"/>
    <col min="518" max="518" width="16.28515625" style="106" customWidth="1"/>
    <col min="519" max="519" width="13.85546875" style="106" customWidth="1"/>
    <col min="520" max="520" width="13.28515625" style="106" bestFit="1" customWidth="1"/>
    <col min="521" max="521" width="18.140625" style="106" customWidth="1"/>
    <col min="522" max="766" width="10.85546875" style="106"/>
    <col min="767" max="767" width="44.42578125" style="106" customWidth="1"/>
    <col min="768" max="768" width="35.28515625" style="106" customWidth="1"/>
    <col min="769" max="769" width="12.7109375" style="106" customWidth="1"/>
    <col min="770" max="770" width="12.42578125" style="106" customWidth="1"/>
    <col min="771" max="771" width="19.28515625" style="106" customWidth="1"/>
    <col min="772" max="772" width="24.140625" style="106" customWidth="1"/>
    <col min="773" max="773" width="23.7109375" style="106" customWidth="1"/>
    <col min="774" max="774" width="16.28515625" style="106" customWidth="1"/>
    <col min="775" max="775" width="13.85546875" style="106" customWidth="1"/>
    <col min="776" max="776" width="13.28515625" style="106" bestFit="1" customWidth="1"/>
    <col min="777" max="777" width="18.140625" style="106" customWidth="1"/>
    <col min="778" max="1022" width="10.85546875" style="106"/>
    <col min="1023" max="1023" width="44.42578125" style="106" customWidth="1"/>
    <col min="1024" max="1024" width="35.28515625" style="106" customWidth="1"/>
    <col min="1025" max="1025" width="12.7109375" style="106" customWidth="1"/>
    <col min="1026" max="1026" width="12.42578125" style="106" customWidth="1"/>
    <col min="1027" max="1027" width="19.28515625" style="106" customWidth="1"/>
    <col min="1028" max="1028" width="24.140625" style="106" customWidth="1"/>
    <col min="1029" max="1029" width="23.7109375" style="106" customWidth="1"/>
    <col min="1030" max="1030" width="16.28515625" style="106" customWidth="1"/>
    <col min="1031" max="1031" width="13.85546875" style="106" customWidth="1"/>
    <col min="1032" max="1032" width="13.28515625" style="106" bestFit="1" customWidth="1"/>
    <col min="1033" max="1033" width="18.140625" style="106" customWidth="1"/>
    <col min="1034" max="1278" width="10.85546875" style="106"/>
    <col min="1279" max="1279" width="44.42578125" style="106" customWidth="1"/>
    <col min="1280" max="1280" width="35.28515625" style="106" customWidth="1"/>
    <col min="1281" max="1281" width="12.7109375" style="106" customWidth="1"/>
    <col min="1282" max="1282" width="12.42578125" style="106" customWidth="1"/>
    <col min="1283" max="1283" width="19.28515625" style="106" customWidth="1"/>
    <col min="1284" max="1284" width="24.140625" style="106" customWidth="1"/>
    <col min="1285" max="1285" width="23.7109375" style="106" customWidth="1"/>
    <col min="1286" max="1286" width="16.28515625" style="106" customWidth="1"/>
    <col min="1287" max="1287" width="13.85546875" style="106" customWidth="1"/>
    <col min="1288" max="1288" width="13.28515625" style="106" bestFit="1" customWidth="1"/>
    <col min="1289" max="1289" width="18.140625" style="106" customWidth="1"/>
    <col min="1290" max="1534" width="10.85546875" style="106"/>
    <col min="1535" max="1535" width="44.42578125" style="106" customWidth="1"/>
    <col min="1536" max="1536" width="35.28515625" style="106" customWidth="1"/>
    <col min="1537" max="1537" width="12.7109375" style="106" customWidth="1"/>
    <col min="1538" max="1538" width="12.42578125" style="106" customWidth="1"/>
    <col min="1539" max="1539" width="19.28515625" style="106" customWidth="1"/>
    <col min="1540" max="1540" width="24.140625" style="106" customWidth="1"/>
    <col min="1541" max="1541" width="23.7109375" style="106" customWidth="1"/>
    <col min="1542" max="1542" width="16.28515625" style="106" customWidth="1"/>
    <col min="1543" max="1543" width="13.85546875" style="106" customWidth="1"/>
    <col min="1544" max="1544" width="13.28515625" style="106" bestFit="1" customWidth="1"/>
    <col min="1545" max="1545" width="18.140625" style="106" customWidth="1"/>
    <col min="1546" max="1790" width="10.85546875" style="106"/>
    <col min="1791" max="1791" width="44.42578125" style="106" customWidth="1"/>
    <col min="1792" max="1792" width="35.28515625" style="106" customWidth="1"/>
    <col min="1793" max="1793" width="12.7109375" style="106" customWidth="1"/>
    <col min="1794" max="1794" width="12.42578125" style="106" customWidth="1"/>
    <col min="1795" max="1795" width="19.28515625" style="106" customWidth="1"/>
    <col min="1796" max="1796" width="24.140625" style="106" customWidth="1"/>
    <col min="1797" max="1797" width="23.7109375" style="106" customWidth="1"/>
    <col min="1798" max="1798" width="16.28515625" style="106" customWidth="1"/>
    <col min="1799" max="1799" width="13.85546875" style="106" customWidth="1"/>
    <col min="1800" max="1800" width="13.28515625" style="106" bestFit="1" customWidth="1"/>
    <col min="1801" max="1801" width="18.140625" style="106" customWidth="1"/>
    <col min="1802" max="2046" width="10.85546875" style="106"/>
    <col min="2047" max="2047" width="44.42578125" style="106" customWidth="1"/>
    <col min="2048" max="2048" width="35.28515625" style="106" customWidth="1"/>
    <col min="2049" max="2049" width="12.7109375" style="106" customWidth="1"/>
    <col min="2050" max="2050" width="12.42578125" style="106" customWidth="1"/>
    <col min="2051" max="2051" width="19.28515625" style="106" customWidth="1"/>
    <col min="2052" max="2052" width="24.140625" style="106" customWidth="1"/>
    <col min="2053" max="2053" width="23.7109375" style="106" customWidth="1"/>
    <col min="2054" max="2054" width="16.28515625" style="106" customWidth="1"/>
    <col min="2055" max="2055" width="13.85546875" style="106" customWidth="1"/>
    <col min="2056" max="2056" width="13.28515625" style="106" bestFit="1" customWidth="1"/>
    <col min="2057" max="2057" width="18.140625" style="106" customWidth="1"/>
    <col min="2058" max="2302" width="10.85546875" style="106"/>
    <col min="2303" max="2303" width="44.42578125" style="106" customWidth="1"/>
    <col min="2304" max="2304" width="35.28515625" style="106" customWidth="1"/>
    <col min="2305" max="2305" width="12.7109375" style="106" customWidth="1"/>
    <col min="2306" max="2306" width="12.42578125" style="106" customWidth="1"/>
    <col min="2307" max="2307" width="19.28515625" style="106" customWidth="1"/>
    <col min="2308" max="2308" width="24.140625" style="106" customWidth="1"/>
    <col min="2309" max="2309" width="23.7109375" style="106" customWidth="1"/>
    <col min="2310" max="2310" width="16.28515625" style="106" customWidth="1"/>
    <col min="2311" max="2311" width="13.85546875" style="106" customWidth="1"/>
    <col min="2312" max="2312" width="13.28515625" style="106" bestFit="1" customWidth="1"/>
    <col min="2313" max="2313" width="18.140625" style="106" customWidth="1"/>
    <col min="2314" max="2558" width="10.85546875" style="106"/>
    <col min="2559" max="2559" width="44.42578125" style="106" customWidth="1"/>
    <col min="2560" max="2560" width="35.28515625" style="106" customWidth="1"/>
    <col min="2561" max="2561" width="12.7109375" style="106" customWidth="1"/>
    <col min="2562" max="2562" width="12.42578125" style="106" customWidth="1"/>
    <col min="2563" max="2563" width="19.28515625" style="106" customWidth="1"/>
    <col min="2564" max="2564" width="24.140625" style="106" customWidth="1"/>
    <col min="2565" max="2565" width="23.7109375" style="106" customWidth="1"/>
    <col min="2566" max="2566" width="16.28515625" style="106" customWidth="1"/>
    <col min="2567" max="2567" width="13.85546875" style="106" customWidth="1"/>
    <col min="2568" max="2568" width="13.28515625" style="106" bestFit="1" customWidth="1"/>
    <col min="2569" max="2569" width="18.140625" style="106" customWidth="1"/>
    <col min="2570" max="2814" width="10.85546875" style="106"/>
    <col min="2815" max="2815" width="44.42578125" style="106" customWidth="1"/>
    <col min="2816" max="2816" width="35.28515625" style="106" customWidth="1"/>
    <col min="2817" max="2817" width="12.7109375" style="106" customWidth="1"/>
    <col min="2818" max="2818" width="12.42578125" style="106" customWidth="1"/>
    <col min="2819" max="2819" width="19.28515625" style="106" customWidth="1"/>
    <col min="2820" max="2820" width="24.140625" style="106" customWidth="1"/>
    <col min="2821" max="2821" width="23.7109375" style="106" customWidth="1"/>
    <col min="2822" max="2822" width="16.28515625" style="106" customWidth="1"/>
    <col min="2823" max="2823" width="13.85546875" style="106" customWidth="1"/>
    <col min="2824" max="2824" width="13.28515625" style="106" bestFit="1" customWidth="1"/>
    <col min="2825" max="2825" width="18.140625" style="106" customWidth="1"/>
    <col min="2826" max="3070" width="10.85546875" style="106"/>
    <col min="3071" max="3071" width="44.42578125" style="106" customWidth="1"/>
    <col min="3072" max="3072" width="35.28515625" style="106" customWidth="1"/>
    <col min="3073" max="3073" width="12.7109375" style="106" customWidth="1"/>
    <col min="3074" max="3074" width="12.42578125" style="106" customWidth="1"/>
    <col min="3075" max="3075" width="19.28515625" style="106" customWidth="1"/>
    <col min="3076" max="3076" width="24.140625" style="106" customWidth="1"/>
    <col min="3077" max="3077" width="23.7109375" style="106" customWidth="1"/>
    <col min="3078" max="3078" width="16.28515625" style="106" customWidth="1"/>
    <col min="3079" max="3079" width="13.85546875" style="106" customWidth="1"/>
    <col min="3080" max="3080" width="13.28515625" style="106" bestFit="1" customWidth="1"/>
    <col min="3081" max="3081" width="18.140625" style="106" customWidth="1"/>
    <col min="3082" max="3326" width="10.85546875" style="106"/>
    <col min="3327" max="3327" width="44.42578125" style="106" customWidth="1"/>
    <col min="3328" max="3328" width="35.28515625" style="106" customWidth="1"/>
    <col min="3329" max="3329" width="12.7109375" style="106" customWidth="1"/>
    <col min="3330" max="3330" width="12.42578125" style="106" customWidth="1"/>
    <col min="3331" max="3331" width="19.28515625" style="106" customWidth="1"/>
    <col min="3332" max="3332" width="24.140625" style="106" customWidth="1"/>
    <col min="3333" max="3333" width="23.7109375" style="106" customWidth="1"/>
    <col min="3334" max="3334" width="16.28515625" style="106" customWidth="1"/>
    <col min="3335" max="3335" width="13.85546875" style="106" customWidth="1"/>
    <col min="3336" max="3336" width="13.28515625" style="106" bestFit="1" customWidth="1"/>
    <col min="3337" max="3337" width="18.140625" style="106" customWidth="1"/>
    <col min="3338" max="3582" width="10.85546875" style="106"/>
    <col min="3583" max="3583" width="44.42578125" style="106" customWidth="1"/>
    <col min="3584" max="3584" width="35.28515625" style="106" customWidth="1"/>
    <col min="3585" max="3585" width="12.7109375" style="106" customWidth="1"/>
    <col min="3586" max="3586" width="12.42578125" style="106" customWidth="1"/>
    <col min="3587" max="3587" width="19.28515625" style="106" customWidth="1"/>
    <col min="3588" max="3588" width="24.140625" style="106" customWidth="1"/>
    <col min="3589" max="3589" width="23.7109375" style="106" customWidth="1"/>
    <col min="3590" max="3590" width="16.28515625" style="106" customWidth="1"/>
    <col min="3591" max="3591" width="13.85546875" style="106" customWidth="1"/>
    <col min="3592" max="3592" width="13.28515625" style="106" bestFit="1" customWidth="1"/>
    <col min="3593" max="3593" width="18.140625" style="106" customWidth="1"/>
    <col min="3594" max="3838" width="10.85546875" style="106"/>
    <col min="3839" max="3839" width="44.42578125" style="106" customWidth="1"/>
    <col min="3840" max="3840" width="35.28515625" style="106" customWidth="1"/>
    <col min="3841" max="3841" width="12.7109375" style="106" customWidth="1"/>
    <col min="3842" max="3842" width="12.42578125" style="106" customWidth="1"/>
    <col min="3843" max="3843" width="19.28515625" style="106" customWidth="1"/>
    <col min="3844" max="3844" width="24.140625" style="106" customWidth="1"/>
    <col min="3845" max="3845" width="23.7109375" style="106" customWidth="1"/>
    <col min="3846" max="3846" width="16.28515625" style="106" customWidth="1"/>
    <col min="3847" max="3847" width="13.85546875" style="106" customWidth="1"/>
    <col min="3848" max="3848" width="13.28515625" style="106" bestFit="1" customWidth="1"/>
    <col min="3849" max="3849" width="18.140625" style="106" customWidth="1"/>
    <col min="3850" max="4094" width="10.85546875" style="106"/>
    <col min="4095" max="4095" width="44.42578125" style="106" customWidth="1"/>
    <col min="4096" max="4096" width="35.28515625" style="106" customWidth="1"/>
    <col min="4097" max="4097" width="12.7109375" style="106" customWidth="1"/>
    <col min="4098" max="4098" width="12.42578125" style="106" customWidth="1"/>
    <col min="4099" max="4099" width="19.28515625" style="106" customWidth="1"/>
    <col min="4100" max="4100" width="24.140625" style="106" customWidth="1"/>
    <col min="4101" max="4101" width="23.7109375" style="106" customWidth="1"/>
    <col min="4102" max="4102" width="16.28515625" style="106" customWidth="1"/>
    <col min="4103" max="4103" width="13.85546875" style="106" customWidth="1"/>
    <col min="4104" max="4104" width="13.28515625" style="106" bestFit="1" customWidth="1"/>
    <col min="4105" max="4105" width="18.140625" style="106" customWidth="1"/>
    <col min="4106" max="4350" width="10.85546875" style="106"/>
    <col min="4351" max="4351" width="44.42578125" style="106" customWidth="1"/>
    <col min="4352" max="4352" width="35.28515625" style="106" customWidth="1"/>
    <col min="4353" max="4353" width="12.7109375" style="106" customWidth="1"/>
    <col min="4354" max="4354" width="12.42578125" style="106" customWidth="1"/>
    <col min="4355" max="4355" width="19.28515625" style="106" customWidth="1"/>
    <col min="4356" max="4356" width="24.140625" style="106" customWidth="1"/>
    <col min="4357" max="4357" width="23.7109375" style="106" customWidth="1"/>
    <col min="4358" max="4358" width="16.28515625" style="106" customWidth="1"/>
    <col min="4359" max="4359" width="13.85546875" style="106" customWidth="1"/>
    <col min="4360" max="4360" width="13.28515625" style="106" bestFit="1" customWidth="1"/>
    <col min="4361" max="4361" width="18.140625" style="106" customWidth="1"/>
    <col min="4362" max="4606" width="10.85546875" style="106"/>
    <col min="4607" max="4607" width="44.42578125" style="106" customWidth="1"/>
    <col min="4608" max="4608" width="35.28515625" style="106" customWidth="1"/>
    <col min="4609" max="4609" width="12.7109375" style="106" customWidth="1"/>
    <col min="4610" max="4610" width="12.42578125" style="106" customWidth="1"/>
    <col min="4611" max="4611" width="19.28515625" style="106" customWidth="1"/>
    <col min="4612" max="4612" width="24.140625" style="106" customWidth="1"/>
    <col min="4613" max="4613" width="23.7109375" style="106" customWidth="1"/>
    <col min="4614" max="4614" width="16.28515625" style="106" customWidth="1"/>
    <col min="4615" max="4615" width="13.85546875" style="106" customWidth="1"/>
    <col min="4616" max="4616" width="13.28515625" style="106" bestFit="1" customWidth="1"/>
    <col min="4617" max="4617" width="18.140625" style="106" customWidth="1"/>
    <col min="4618" max="4862" width="10.85546875" style="106"/>
    <col min="4863" max="4863" width="44.42578125" style="106" customWidth="1"/>
    <col min="4864" max="4864" width="35.28515625" style="106" customWidth="1"/>
    <col min="4865" max="4865" width="12.7109375" style="106" customWidth="1"/>
    <col min="4866" max="4866" width="12.42578125" style="106" customWidth="1"/>
    <col min="4867" max="4867" width="19.28515625" style="106" customWidth="1"/>
    <col min="4868" max="4868" width="24.140625" style="106" customWidth="1"/>
    <col min="4869" max="4869" width="23.7109375" style="106" customWidth="1"/>
    <col min="4870" max="4870" width="16.28515625" style="106" customWidth="1"/>
    <col min="4871" max="4871" width="13.85546875" style="106" customWidth="1"/>
    <col min="4872" max="4872" width="13.28515625" style="106" bestFit="1" customWidth="1"/>
    <col min="4873" max="4873" width="18.140625" style="106" customWidth="1"/>
    <col min="4874" max="5118" width="10.85546875" style="106"/>
    <col min="5119" max="5119" width="44.42578125" style="106" customWidth="1"/>
    <col min="5120" max="5120" width="35.28515625" style="106" customWidth="1"/>
    <col min="5121" max="5121" width="12.7109375" style="106" customWidth="1"/>
    <col min="5122" max="5122" width="12.42578125" style="106" customWidth="1"/>
    <col min="5123" max="5123" width="19.28515625" style="106" customWidth="1"/>
    <col min="5124" max="5124" width="24.140625" style="106" customWidth="1"/>
    <col min="5125" max="5125" width="23.7109375" style="106" customWidth="1"/>
    <col min="5126" max="5126" width="16.28515625" style="106" customWidth="1"/>
    <col min="5127" max="5127" width="13.85546875" style="106" customWidth="1"/>
    <col min="5128" max="5128" width="13.28515625" style="106" bestFit="1" customWidth="1"/>
    <col min="5129" max="5129" width="18.140625" style="106" customWidth="1"/>
    <col min="5130" max="5374" width="10.85546875" style="106"/>
    <col min="5375" max="5375" width="44.42578125" style="106" customWidth="1"/>
    <col min="5376" max="5376" width="35.28515625" style="106" customWidth="1"/>
    <col min="5377" max="5377" width="12.7109375" style="106" customWidth="1"/>
    <col min="5378" max="5378" width="12.42578125" style="106" customWidth="1"/>
    <col min="5379" max="5379" width="19.28515625" style="106" customWidth="1"/>
    <col min="5380" max="5380" width="24.140625" style="106" customWidth="1"/>
    <col min="5381" max="5381" width="23.7109375" style="106" customWidth="1"/>
    <col min="5382" max="5382" width="16.28515625" style="106" customWidth="1"/>
    <col min="5383" max="5383" width="13.85546875" style="106" customWidth="1"/>
    <col min="5384" max="5384" width="13.28515625" style="106" bestFit="1" customWidth="1"/>
    <col min="5385" max="5385" width="18.140625" style="106" customWidth="1"/>
    <col min="5386" max="5630" width="10.85546875" style="106"/>
    <col min="5631" max="5631" width="44.42578125" style="106" customWidth="1"/>
    <col min="5632" max="5632" width="35.28515625" style="106" customWidth="1"/>
    <col min="5633" max="5633" width="12.7109375" style="106" customWidth="1"/>
    <col min="5634" max="5634" width="12.42578125" style="106" customWidth="1"/>
    <col min="5635" max="5635" width="19.28515625" style="106" customWidth="1"/>
    <col min="5636" max="5636" width="24.140625" style="106" customWidth="1"/>
    <col min="5637" max="5637" width="23.7109375" style="106" customWidth="1"/>
    <col min="5638" max="5638" width="16.28515625" style="106" customWidth="1"/>
    <col min="5639" max="5639" width="13.85546875" style="106" customWidth="1"/>
    <col min="5640" max="5640" width="13.28515625" style="106" bestFit="1" customWidth="1"/>
    <col min="5641" max="5641" width="18.140625" style="106" customWidth="1"/>
    <col min="5642" max="5886" width="10.85546875" style="106"/>
    <col min="5887" max="5887" width="44.42578125" style="106" customWidth="1"/>
    <col min="5888" max="5888" width="35.28515625" style="106" customWidth="1"/>
    <col min="5889" max="5889" width="12.7109375" style="106" customWidth="1"/>
    <col min="5890" max="5890" width="12.42578125" style="106" customWidth="1"/>
    <col min="5891" max="5891" width="19.28515625" style="106" customWidth="1"/>
    <col min="5892" max="5892" width="24.140625" style="106" customWidth="1"/>
    <col min="5893" max="5893" width="23.7109375" style="106" customWidth="1"/>
    <col min="5894" max="5894" width="16.28515625" style="106" customWidth="1"/>
    <col min="5895" max="5895" width="13.85546875" style="106" customWidth="1"/>
    <col min="5896" max="5896" width="13.28515625" style="106" bestFit="1" customWidth="1"/>
    <col min="5897" max="5897" width="18.140625" style="106" customWidth="1"/>
    <col min="5898" max="6142" width="10.85546875" style="106"/>
    <col min="6143" max="6143" width="44.42578125" style="106" customWidth="1"/>
    <col min="6144" max="6144" width="35.28515625" style="106" customWidth="1"/>
    <col min="6145" max="6145" width="12.7109375" style="106" customWidth="1"/>
    <col min="6146" max="6146" width="12.42578125" style="106" customWidth="1"/>
    <col min="6147" max="6147" width="19.28515625" style="106" customWidth="1"/>
    <col min="6148" max="6148" width="24.140625" style="106" customWidth="1"/>
    <col min="6149" max="6149" width="23.7109375" style="106" customWidth="1"/>
    <col min="6150" max="6150" width="16.28515625" style="106" customWidth="1"/>
    <col min="6151" max="6151" width="13.85546875" style="106" customWidth="1"/>
    <col min="6152" max="6152" width="13.28515625" style="106" bestFit="1" customWidth="1"/>
    <col min="6153" max="6153" width="18.140625" style="106" customWidth="1"/>
    <col min="6154" max="6398" width="10.85546875" style="106"/>
    <col min="6399" max="6399" width="44.42578125" style="106" customWidth="1"/>
    <col min="6400" max="6400" width="35.28515625" style="106" customWidth="1"/>
    <col min="6401" max="6401" width="12.7109375" style="106" customWidth="1"/>
    <col min="6402" max="6402" width="12.42578125" style="106" customWidth="1"/>
    <col min="6403" max="6403" width="19.28515625" style="106" customWidth="1"/>
    <col min="6404" max="6404" width="24.140625" style="106" customWidth="1"/>
    <col min="6405" max="6405" width="23.7109375" style="106" customWidth="1"/>
    <col min="6406" max="6406" width="16.28515625" style="106" customWidth="1"/>
    <col min="6407" max="6407" width="13.85546875" style="106" customWidth="1"/>
    <col min="6408" max="6408" width="13.28515625" style="106" bestFit="1" customWidth="1"/>
    <col min="6409" max="6409" width="18.140625" style="106" customWidth="1"/>
    <col min="6410" max="6654" width="10.85546875" style="106"/>
    <col min="6655" max="6655" width="44.42578125" style="106" customWidth="1"/>
    <col min="6656" max="6656" width="35.28515625" style="106" customWidth="1"/>
    <col min="6657" max="6657" width="12.7109375" style="106" customWidth="1"/>
    <col min="6658" max="6658" width="12.42578125" style="106" customWidth="1"/>
    <col min="6659" max="6659" width="19.28515625" style="106" customWidth="1"/>
    <col min="6660" max="6660" width="24.140625" style="106" customWidth="1"/>
    <col min="6661" max="6661" width="23.7109375" style="106" customWidth="1"/>
    <col min="6662" max="6662" width="16.28515625" style="106" customWidth="1"/>
    <col min="6663" max="6663" width="13.85546875" style="106" customWidth="1"/>
    <col min="6664" max="6664" width="13.28515625" style="106" bestFit="1" customWidth="1"/>
    <col min="6665" max="6665" width="18.140625" style="106" customWidth="1"/>
    <col min="6666" max="6910" width="10.85546875" style="106"/>
    <col min="6911" max="6911" width="44.42578125" style="106" customWidth="1"/>
    <col min="6912" max="6912" width="35.28515625" style="106" customWidth="1"/>
    <col min="6913" max="6913" width="12.7109375" style="106" customWidth="1"/>
    <col min="6914" max="6914" width="12.42578125" style="106" customWidth="1"/>
    <col min="6915" max="6915" width="19.28515625" style="106" customWidth="1"/>
    <col min="6916" max="6916" width="24.140625" style="106" customWidth="1"/>
    <col min="6917" max="6917" width="23.7109375" style="106" customWidth="1"/>
    <col min="6918" max="6918" width="16.28515625" style="106" customWidth="1"/>
    <col min="6919" max="6919" width="13.85546875" style="106" customWidth="1"/>
    <col min="6920" max="6920" width="13.28515625" style="106" bestFit="1" customWidth="1"/>
    <col min="6921" max="6921" width="18.140625" style="106" customWidth="1"/>
    <col min="6922" max="7166" width="10.85546875" style="106"/>
    <col min="7167" max="7167" width="44.42578125" style="106" customWidth="1"/>
    <col min="7168" max="7168" width="35.28515625" style="106" customWidth="1"/>
    <col min="7169" max="7169" width="12.7109375" style="106" customWidth="1"/>
    <col min="7170" max="7170" width="12.42578125" style="106" customWidth="1"/>
    <col min="7171" max="7171" width="19.28515625" style="106" customWidth="1"/>
    <col min="7172" max="7172" width="24.140625" style="106" customWidth="1"/>
    <col min="7173" max="7173" width="23.7109375" style="106" customWidth="1"/>
    <col min="7174" max="7174" width="16.28515625" style="106" customWidth="1"/>
    <col min="7175" max="7175" width="13.85546875" style="106" customWidth="1"/>
    <col min="7176" max="7176" width="13.28515625" style="106" bestFit="1" customWidth="1"/>
    <col min="7177" max="7177" width="18.140625" style="106" customWidth="1"/>
    <col min="7178" max="7422" width="10.85546875" style="106"/>
    <col min="7423" max="7423" width="44.42578125" style="106" customWidth="1"/>
    <col min="7424" max="7424" width="35.28515625" style="106" customWidth="1"/>
    <col min="7425" max="7425" width="12.7109375" style="106" customWidth="1"/>
    <col min="7426" max="7426" width="12.42578125" style="106" customWidth="1"/>
    <col min="7427" max="7427" width="19.28515625" style="106" customWidth="1"/>
    <col min="7428" max="7428" width="24.140625" style="106" customWidth="1"/>
    <col min="7429" max="7429" width="23.7109375" style="106" customWidth="1"/>
    <col min="7430" max="7430" width="16.28515625" style="106" customWidth="1"/>
    <col min="7431" max="7431" width="13.85546875" style="106" customWidth="1"/>
    <col min="7432" max="7432" width="13.28515625" style="106" bestFit="1" customWidth="1"/>
    <col min="7433" max="7433" width="18.140625" style="106" customWidth="1"/>
    <col min="7434" max="7678" width="10.85546875" style="106"/>
    <col min="7679" max="7679" width="44.42578125" style="106" customWidth="1"/>
    <col min="7680" max="7680" width="35.28515625" style="106" customWidth="1"/>
    <col min="7681" max="7681" width="12.7109375" style="106" customWidth="1"/>
    <col min="7682" max="7682" width="12.42578125" style="106" customWidth="1"/>
    <col min="7683" max="7683" width="19.28515625" style="106" customWidth="1"/>
    <col min="7684" max="7684" width="24.140625" style="106" customWidth="1"/>
    <col min="7685" max="7685" width="23.7109375" style="106" customWidth="1"/>
    <col min="7686" max="7686" width="16.28515625" style="106" customWidth="1"/>
    <col min="7687" max="7687" width="13.85546875" style="106" customWidth="1"/>
    <col min="7688" max="7688" width="13.28515625" style="106" bestFit="1" customWidth="1"/>
    <col min="7689" max="7689" width="18.140625" style="106" customWidth="1"/>
    <col min="7690" max="7934" width="10.85546875" style="106"/>
    <col min="7935" max="7935" width="44.42578125" style="106" customWidth="1"/>
    <col min="7936" max="7936" width="35.28515625" style="106" customWidth="1"/>
    <col min="7937" max="7937" width="12.7109375" style="106" customWidth="1"/>
    <col min="7938" max="7938" width="12.42578125" style="106" customWidth="1"/>
    <col min="7939" max="7939" width="19.28515625" style="106" customWidth="1"/>
    <col min="7940" max="7940" width="24.140625" style="106" customWidth="1"/>
    <col min="7941" max="7941" width="23.7109375" style="106" customWidth="1"/>
    <col min="7942" max="7942" width="16.28515625" style="106" customWidth="1"/>
    <col min="7943" max="7943" width="13.85546875" style="106" customWidth="1"/>
    <col min="7944" max="7944" width="13.28515625" style="106" bestFit="1" customWidth="1"/>
    <col min="7945" max="7945" width="18.140625" style="106" customWidth="1"/>
    <col min="7946" max="8190" width="10.85546875" style="106"/>
    <col min="8191" max="8191" width="44.42578125" style="106" customWidth="1"/>
    <col min="8192" max="8192" width="35.28515625" style="106" customWidth="1"/>
    <col min="8193" max="8193" width="12.7109375" style="106" customWidth="1"/>
    <col min="8194" max="8194" width="12.42578125" style="106" customWidth="1"/>
    <col min="8195" max="8195" width="19.28515625" style="106" customWidth="1"/>
    <col min="8196" max="8196" width="24.140625" style="106" customWidth="1"/>
    <col min="8197" max="8197" width="23.7109375" style="106" customWidth="1"/>
    <col min="8198" max="8198" width="16.28515625" style="106" customWidth="1"/>
    <col min="8199" max="8199" width="13.85546875" style="106" customWidth="1"/>
    <col min="8200" max="8200" width="13.28515625" style="106" bestFit="1" customWidth="1"/>
    <col min="8201" max="8201" width="18.140625" style="106" customWidth="1"/>
    <col min="8202" max="8446" width="10.85546875" style="106"/>
    <col min="8447" max="8447" width="44.42578125" style="106" customWidth="1"/>
    <col min="8448" max="8448" width="35.28515625" style="106" customWidth="1"/>
    <col min="8449" max="8449" width="12.7109375" style="106" customWidth="1"/>
    <col min="8450" max="8450" width="12.42578125" style="106" customWidth="1"/>
    <col min="8451" max="8451" width="19.28515625" style="106" customWidth="1"/>
    <col min="8452" max="8452" width="24.140625" style="106" customWidth="1"/>
    <col min="8453" max="8453" width="23.7109375" style="106" customWidth="1"/>
    <col min="8454" max="8454" width="16.28515625" style="106" customWidth="1"/>
    <col min="8455" max="8455" width="13.85546875" style="106" customWidth="1"/>
    <col min="8456" max="8456" width="13.28515625" style="106" bestFit="1" customWidth="1"/>
    <col min="8457" max="8457" width="18.140625" style="106" customWidth="1"/>
    <col min="8458" max="8702" width="10.85546875" style="106"/>
    <col min="8703" max="8703" width="44.42578125" style="106" customWidth="1"/>
    <col min="8704" max="8704" width="35.28515625" style="106" customWidth="1"/>
    <col min="8705" max="8705" width="12.7109375" style="106" customWidth="1"/>
    <col min="8706" max="8706" width="12.42578125" style="106" customWidth="1"/>
    <col min="8707" max="8707" width="19.28515625" style="106" customWidth="1"/>
    <col min="8708" max="8708" width="24.140625" style="106" customWidth="1"/>
    <col min="8709" max="8709" width="23.7109375" style="106" customWidth="1"/>
    <col min="8710" max="8710" width="16.28515625" style="106" customWidth="1"/>
    <col min="8711" max="8711" width="13.85546875" style="106" customWidth="1"/>
    <col min="8712" max="8712" width="13.28515625" style="106" bestFit="1" customWidth="1"/>
    <col min="8713" max="8713" width="18.140625" style="106" customWidth="1"/>
    <col min="8714" max="8958" width="10.85546875" style="106"/>
    <col min="8959" max="8959" width="44.42578125" style="106" customWidth="1"/>
    <col min="8960" max="8960" width="35.28515625" style="106" customWidth="1"/>
    <col min="8961" max="8961" width="12.7109375" style="106" customWidth="1"/>
    <col min="8962" max="8962" width="12.42578125" style="106" customWidth="1"/>
    <col min="8963" max="8963" width="19.28515625" style="106" customWidth="1"/>
    <col min="8964" max="8964" width="24.140625" style="106" customWidth="1"/>
    <col min="8965" max="8965" width="23.7109375" style="106" customWidth="1"/>
    <col min="8966" max="8966" width="16.28515625" style="106" customWidth="1"/>
    <col min="8967" max="8967" width="13.85546875" style="106" customWidth="1"/>
    <col min="8968" max="8968" width="13.28515625" style="106" bestFit="1" customWidth="1"/>
    <col min="8969" max="8969" width="18.140625" style="106" customWidth="1"/>
    <col min="8970" max="9214" width="10.85546875" style="106"/>
    <col min="9215" max="9215" width="44.42578125" style="106" customWidth="1"/>
    <col min="9216" max="9216" width="35.28515625" style="106" customWidth="1"/>
    <col min="9217" max="9217" width="12.7109375" style="106" customWidth="1"/>
    <col min="9218" max="9218" width="12.42578125" style="106" customWidth="1"/>
    <col min="9219" max="9219" width="19.28515625" style="106" customWidth="1"/>
    <col min="9220" max="9220" width="24.140625" style="106" customWidth="1"/>
    <col min="9221" max="9221" width="23.7109375" style="106" customWidth="1"/>
    <col min="9222" max="9222" width="16.28515625" style="106" customWidth="1"/>
    <col min="9223" max="9223" width="13.85546875" style="106" customWidth="1"/>
    <col min="9224" max="9224" width="13.28515625" style="106" bestFit="1" customWidth="1"/>
    <col min="9225" max="9225" width="18.140625" style="106" customWidth="1"/>
    <col min="9226" max="9470" width="10.85546875" style="106"/>
    <col min="9471" max="9471" width="44.42578125" style="106" customWidth="1"/>
    <col min="9472" max="9472" width="35.28515625" style="106" customWidth="1"/>
    <col min="9473" max="9473" width="12.7109375" style="106" customWidth="1"/>
    <col min="9474" max="9474" width="12.42578125" style="106" customWidth="1"/>
    <col min="9475" max="9475" width="19.28515625" style="106" customWidth="1"/>
    <col min="9476" max="9476" width="24.140625" style="106" customWidth="1"/>
    <col min="9477" max="9477" width="23.7109375" style="106" customWidth="1"/>
    <col min="9478" max="9478" width="16.28515625" style="106" customWidth="1"/>
    <col min="9479" max="9479" width="13.85546875" style="106" customWidth="1"/>
    <col min="9480" max="9480" width="13.28515625" style="106" bestFit="1" customWidth="1"/>
    <col min="9481" max="9481" width="18.140625" style="106" customWidth="1"/>
    <col min="9482" max="9726" width="10.85546875" style="106"/>
    <col min="9727" max="9727" width="44.42578125" style="106" customWidth="1"/>
    <col min="9728" max="9728" width="35.28515625" style="106" customWidth="1"/>
    <col min="9729" max="9729" width="12.7109375" style="106" customWidth="1"/>
    <col min="9730" max="9730" width="12.42578125" style="106" customWidth="1"/>
    <col min="9731" max="9731" width="19.28515625" style="106" customWidth="1"/>
    <col min="9732" max="9732" width="24.140625" style="106" customWidth="1"/>
    <col min="9733" max="9733" width="23.7109375" style="106" customWidth="1"/>
    <col min="9734" max="9734" width="16.28515625" style="106" customWidth="1"/>
    <col min="9735" max="9735" width="13.85546875" style="106" customWidth="1"/>
    <col min="9736" max="9736" width="13.28515625" style="106" bestFit="1" customWidth="1"/>
    <col min="9737" max="9737" width="18.140625" style="106" customWidth="1"/>
    <col min="9738" max="9982" width="10.85546875" style="106"/>
    <col min="9983" max="9983" width="44.42578125" style="106" customWidth="1"/>
    <col min="9984" max="9984" width="35.28515625" style="106" customWidth="1"/>
    <col min="9985" max="9985" width="12.7109375" style="106" customWidth="1"/>
    <col min="9986" max="9986" width="12.42578125" style="106" customWidth="1"/>
    <col min="9987" max="9987" width="19.28515625" style="106" customWidth="1"/>
    <col min="9988" max="9988" width="24.140625" style="106" customWidth="1"/>
    <col min="9989" max="9989" width="23.7109375" style="106" customWidth="1"/>
    <col min="9990" max="9990" width="16.28515625" style="106" customWidth="1"/>
    <col min="9991" max="9991" width="13.85546875" style="106" customWidth="1"/>
    <col min="9992" max="9992" width="13.28515625" style="106" bestFit="1" customWidth="1"/>
    <col min="9993" max="9993" width="18.140625" style="106" customWidth="1"/>
    <col min="9994" max="10238" width="10.85546875" style="106"/>
    <col min="10239" max="10239" width="44.42578125" style="106" customWidth="1"/>
    <col min="10240" max="10240" width="35.28515625" style="106" customWidth="1"/>
    <col min="10241" max="10241" width="12.7109375" style="106" customWidth="1"/>
    <col min="10242" max="10242" width="12.42578125" style="106" customWidth="1"/>
    <col min="10243" max="10243" width="19.28515625" style="106" customWidth="1"/>
    <col min="10244" max="10244" width="24.140625" style="106" customWidth="1"/>
    <col min="10245" max="10245" width="23.7109375" style="106" customWidth="1"/>
    <col min="10246" max="10246" width="16.28515625" style="106" customWidth="1"/>
    <col min="10247" max="10247" width="13.85546875" style="106" customWidth="1"/>
    <col min="10248" max="10248" width="13.28515625" style="106" bestFit="1" customWidth="1"/>
    <col min="10249" max="10249" width="18.140625" style="106" customWidth="1"/>
    <col min="10250" max="10494" width="10.85546875" style="106"/>
    <col min="10495" max="10495" width="44.42578125" style="106" customWidth="1"/>
    <col min="10496" max="10496" width="35.28515625" style="106" customWidth="1"/>
    <col min="10497" max="10497" width="12.7109375" style="106" customWidth="1"/>
    <col min="10498" max="10498" width="12.42578125" style="106" customWidth="1"/>
    <col min="10499" max="10499" width="19.28515625" style="106" customWidth="1"/>
    <col min="10500" max="10500" width="24.140625" style="106" customWidth="1"/>
    <col min="10501" max="10501" width="23.7109375" style="106" customWidth="1"/>
    <col min="10502" max="10502" width="16.28515625" style="106" customWidth="1"/>
    <col min="10503" max="10503" width="13.85546875" style="106" customWidth="1"/>
    <col min="10504" max="10504" width="13.28515625" style="106" bestFit="1" customWidth="1"/>
    <col min="10505" max="10505" width="18.140625" style="106" customWidth="1"/>
    <col min="10506" max="10750" width="10.85546875" style="106"/>
    <col min="10751" max="10751" width="44.42578125" style="106" customWidth="1"/>
    <col min="10752" max="10752" width="35.28515625" style="106" customWidth="1"/>
    <col min="10753" max="10753" width="12.7109375" style="106" customWidth="1"/>
    <col min="10754" max="10754" width="12.42578125" style="106" customWidth="1"/>
    <col min="10755" max="10755" width="19.28515625" style="106" customWidth="1"/>
    <col min="10756" max="10756" width="24.140625" style="106" customWidth="1"/>
    <col min="10757" max="10757" width="23.7109375" style="106" customWidth="1"/>
    <col min="10758" max="10758" width="16.28515625" style="106" customWidth="1"/>
    <col min="10759" max="10759" width="13.85546875" style="106" customWidth="1"/>
    <col min="10760" max="10760" width="13.28515625" style="106" bestFit="1" customWidth="1"/>
    <col min="10761" max="10761" width="18.140625" style="106" customWidth="1"/>
    <col min="10762" max="11006" width="10.85546875" style="106"/>
    <col min="11007" max="11007" width="44.42578125" style="106" customWidth="1"/>
    <col min="11008" max="11008" width="35.28515625" style="106" customWidth="1"/>
    <col min="11009" max="11009" width="12.7109375" style="106" customWidth="1"/>
    <col min="11010" max="11010" width="12.42578125" style="106" customWidth="1"/>
    <col min="11011" max="11011" width="19.28515625" style="106" customWidth="1"/>
    <col min="11012" max="11012" width="24.140625" style="106" customWidth="1"/>
    <col min="11013" max="11013" width="23.7109375" style="106" customWidth="1"/>
    <col min="11014" max="11014" width="16.28515625" style="106" customWidth="1"/>
    <col min="11015" max="11015" width="13.85546875" style="106" customWidth="1"/>
    <col min="11016" max="11016" width="13.28515625" style="106" bestFit="1" customWidth="1"/>
    <col min="11017" max="11017" width="18.140625" style="106" customWidth="1"/>
    <col min="11018" max="11262" width="10.85546875" style="106"/>
    <col min="11263" max="11263" width="44.42578125" style="106" customWidth="1"/>
    <col min="11264" max="11264" width="35.28515625" style="106" customWidth="1"/>
    <col min="11265" max="11265" width="12.7109375" style="106" customWidth="1"/>
    <col min="11266" max="11266" width="12.42578125" style="106" customWidth="1"/>
    <col min="11267" max="11267" width="19.28515625" style="106" customWidth="1"/>
    <col min="11268" max="11268" width="24.140625" style="106" customWidth="1"/>
    <col min="11269" max="11269" width="23.7109375" style="106" customWidth="1"/>
    <col min="11270" max="11270" width="16.28515625" style="106" customWidth="1"/>
    <col min="11271" max="11271" width="13.85546875" style="106" customWidth="1"/>
    <col min="11272" max="11272" width="13.28515625" style="106" bestFit="1" customWidth="1"/>
    <col min="11273" max="11273" width="18.140625" style="106" customWidth="1"/>
    <col min="11274" max="11518" width="10.85546875" style="106"/>
    <col min="11519" max="11519" width="44.42578125" style="106" customWidth="1"/>
    <col min="11520" max="11520" width="35.28515625" style="106" customWidth="1"/>
    <col min="11521" max="11521" width="12.7109375" style="106" customWidth="1"/>
    <col min="11522" max="11522" width="12.42578125" style="106" customWidth="1"/>
    <col min="11523" max="11523" width="19.28515625" style="106" customWidth="1"/>
    <col min="11524" max="11524" width="24.140625" style="106" customWidth="1"/>
    <col min="11525" max="11525" width="23.7109375" style="106" customWidth="1"/>
    <col min="11526" max="11526" width="16.28515625" style="106" customWidth="1"/>
    <col min="11527" max="11527" width="13.85546875" style="106" customWidth="1"/>
    <col min="11528" max="11528" width="13.28515625" style="106" bestFit="1" customWidth="1"/>
    <col min="11529" max="11529" width="18.140625" style="106" customWidth="1"/>
    <col min="11530" max="11774" width="10.85546875" style="106"/>
    <col min="11775" max="11775" width="44.42578125" style="106" customWidth="1"/>
    <col min="11776" max="11776" width="35.28515625" style="106" customWidth="1"/>
    <col min="11777" max="11777" width="12.7109375" style="106" customWidth="1"/>
    <col min="11778" max="11778" width="12.42578125" style="106" customWidth="1"/>
    <col min="11779" max="11779" width="19.28515625" style="106" customWidth="1"/>
    <col min="11780" max="11780" width="24.140625" style="106" customWidth="1"/>
    <col min="11781" max="11781" width="23.7109375" style="106" customWidth="1"/>
    <col min="11782" max="11782" width="16.28515625" style="106" customWidth="1"/>
    <col min="11783" max="11783" width="13.85546875" style="106" customWidth="1"/>
    <col min="11784" max="11784" width="13.28515625" style="106" bestFit="1" customWidth="1"/>
    <col min="11785" max="11785" width="18.140625" style="106" customWidth="1"/>
    <col min="11786" max="12030" width="10.85546875" style="106"/>
    <col min="12031" max="12031" width="44.42578125" style="106" customWidth="1"/>
    <col min="12032" max="12032" width="35.28515625" style="106" customWidth="1"/>
    <col min="12033" max="12033" width="12.7109375" style="106" customWidth="1"/>
    <col min="12034" max="12034" width="12.42578125" style="106" customWidth="1"/>
    <col min="12035" max="12035" width="19.28515625" style="106" customWidth="1"/>
    <col min="12036" max="12036" width="24.140625" style="106" customWidth="1"/>
    <col min="12037" max="12037" width="23.7109375" style="106" customWidth="1"/>
    <col min="12038" max="12038" width="16.28515625" style="106" customWidth="1"/>
    <col min="12039" max="12039" width="13.85546875" style="106" customWidth="1"/>
    <col min="12040" max="12040" width="13.28515625" style="106" bestFit="1" customWidth="1"/>
    <col min="12041" max="12041" width="18.140625" style="106" customWidth="1"/>
    <col min="12042" max="12286" width="10.85546875" style="106"/>
    <col min="12287" max="12287" width="44.42578125" style="106" customWidth="1"/>
    <col min="12288" max="12288" width="35.28515625" style="106" customWidth="1"/>
    <col min="12289" max="12289" width="12.7109375" style="106" customWidth="1"/>
    <col min="12290" max="12290" width="12.42578125" style="106" customWidth="1"/>
    <col min="12291" max="12291" width="19.28515625" style="106" customWidth="1"/>
    <col min="12292" max="12292" width="24.140625" style="106" customWidth="1"/>
    <col min="12293" max="12293" width="23.7109375" style="106" customWidth="1"/>
    <col min="12294" max="12294" width="16.28515625" style="106" customWidth="1"/>
    <col min="12295" max="12295" width="13.85546875" style="106" customWidth="1"/>
    <col min="12296" max="12296" width="13.28515625" style="106" bestFit="1" customWidth="1"/>
    <col min="12297" max="12297" width="18.140625" style="106" customWidth="1"/>
    <col min="12298" max="12542" width="10.85546875" style="106"/>
    <col min="12543" max="12543" width="44.42578125" style="106" customWidth="1"/>
    <col min="12544" max="12544" width="35.28515625" style="106" customWidth="1"/>
    <col min="12545" max="12545" width="12.7109375" style="106" customWidth="1"/>
    <col min="12546" max="12546" width="12.42578125" style="106" customWidth="1"/>
    <col min="12547" max="12547" width="19.28515625" style="106" customWidth="1"/>
    <col min="12548" max="12548" width="24.140625" style="106" customWidth="1"/>
    <col min="12549" max="12549" width="23.7109375" style="106" customWidth="1"/>
    <col min="12550" max="12550" width="16.28515625" style="106" customWidth="1"/>
    <col min="12551" max="12551" width="13.85546875" style="106" customWidth="1"/>
    <col min="12552" max="12552" width="13.28515625" style="106" bestFit="1" customWidth="1"/>
    <col min="12553" max="12553" width="18.140625" style="106" customWidth="1"/>
    <col min="12554" max="12798" width="10.85546875" style="106"/>
    <col min="12799" max="12799" width="44.42578125" style="106" customWidth="1"/>
    <col min="12800" max="12800" width="35.28515625" style="106" customWidth="1"/>
    <col min="12801" max="12801" width="12.7109375" style="106" customWidth="1"/>
    <col min="12802" max="12802" width="12.42578125" style="106" customWidth="1"/>
    <col min="12803" max="12803" width="19.28515625" style="106" customWidth="1"/>
    <col min="12804" max="12804" width="24.140625" style="106" customWidth="1"/>
    <col min="12805" max="12805" width="23.7109375" style="106" customWidth="1"/>
    <col min="12806" max="12806" width="16.28515625" style="106" customWidth="1"/>
    <col min="12807" max="12807" width="13.85546875" style="106" customWidth="1"/>
    <col min="12808" max="12808" width="13.28515625" style="106" bestFit="1" customWidth="1"/>
    <col min="12809" max="12809" width="18.140625" style="106" customWidth="1"/>
    <col min="12810" max="13054" width="10.85546875" style="106"/>
    <col min="13055" max="13055" width="44.42578125" style="106" customWidth="1"/>
    <col min="13056" max="13056" width="35.28515625" style="106" customWidth="1"/>
    <col min="13057" max="13057" width="12.7109375" style="106" customWidth="1"/>
    <col min="13058" max="13058" width="12.42578125" style="106" customWidth="1"/>
    <col min="13059" max="13059" width="19.28515625" style="106" customWidth="1"/>
    <col min="13060" max="13060" width="24.140625" style="106" customWidth="1"/>
    <col min="13061" max="13061" width="23.7109375" style="106" customWidth="1"/>
    <col min="13062" max="13062" width="16.28515625" style="106" customWidth="1"/>
    <col min="13063" max="13063" width="13.85546875" style="106" customWidth="1"/>
    <col min="13064" max="13064" width="13.28515625" style="106" bestFit="1" customWidth="1"/>
    <col min="13065" max="13065" width="18.140625" style="106" customWidth="1"/>
    <col min="13066" max="13310" width="10.85546875" style="106"/>
    <col min="13311" max="13311" width="44.42578125" style="106" customWidth="1"/>
    <col min="13312" max="13312" width="35.28515625" style="106" customWidth="1"/>
    <col min="13313" max="13313" width="12.7109375" style="106" customWidth="1"/>
    <col min="13314" max="13314" width="12.42578125" style="106" customWidth="1"/>
    <col min="13315" max="13315" width="19.28515625" style="106" customWidth="1"/>
    <col min="13316" max="13316" width="24.140625" style="106" customWidth="1"/>
    <col min="13317" max="13317" width="23.7109375" style="106" customWidth="1"/>
    <col min="13318" max="13318" width="16.28515625" style="106" customWidth="1"/>
    <col min="13319" max="13319" width="13.85546875" style="106" customWidth="1"/>
    <col min="13320" max="13320" width="13.28515625" style="106" bestFit="1" customWidth="1"/>
    <col min="13321" max="13321" width="18.140625" style="106" customWidth="1"/>
    <col min="13322" max="13566" width="10.85546875" style="106"/>
    <col min="13567" max="13567" width="44.42578125" style="106" customWidth="1"/>
    <col min="13568" max="13568" width="35.28515625" style="106" customWidth="1"/>
    <col min="13569" max="13569" width="12.7109375" style="106" customWidth="1"/>
    <col min="13570" max="13570" width="12.42578125" style="106" customWidth="1"/>
    <col min="13571" max="13571" width="19.28515625" style="106" customWidth="1"/>
    <col min="13572" max="13572" width="24.140625" style="106" customWidth="1"/>
    <col min="13573" max="13573" width="23.7109375" style="106" customWidth="1"/>
    <col min="13574" max="13574" width="16.28515625" style="106" customWidth="1"/>
    <col min="13575" max="13575" width="13.85546875" style="106" customWidth="1"/>
    <col min="13576" max="13576" width="13.28515625" style="106" bestFit="1" customWidth="1"/>
    <col min="13577" max="13577" width="18.140625" style="106" customWidth="1"/>
    <col min="13578" max="13822" width="10.85546875" style="106"/>
    <col min="13823" max="13823" width="44.42578125" style="106" customWidth="1"/>
    <col min="13824" max="13824" width="35.28515625" style="106" customWidth="1"/>
    <col min="13825" max="13825" width="12.7109375" style="106" customWidth="1"/>
    <col min="13826" max="13826" width="12.42578125" style="106" customWidth="1"/>
    <col min="13827" max="13827" width="19.28515625" style="106" customWidth="1"/>
    <col min="13828" max="13828" width="24.140625" style="106" customWidth="1"/>
    <col min="13829" max="13829" width="23.7109375" style="106" customWidth="1"/>
    <col min="13830" max="13830" width="16.28515625" style="106" customWidth="1"/>
    <col min="13831" max="13831" width="13.85546875" style="106" customWidth="1"/>
    <col min="13832" max="13832" width="13.28515625" style="106" bestFit="1" customWidth="1"/>
    <col min="13833" max="13833" width="18.140625" style="106" customWidth="1"/>
    <col min="13834" max="14078" width="10.85546875" style="106"/>
    <col min="14079" max="14079" width="44.42578125" style="106" customWidth="1"/>
    <col min="14080" max="14080" width="35.28515625" style="106" customWidth="1"/>
    <col min="14081" max="14081" width="12.7109375" style="106" customWidth="1"/>
    <col min="14082" max="14082" width="12.42578125" style="106" customWidth="1"/>
    <col min="14083" max="14083" width="19.28515625" style="106" customWidth="1"/>
    <col min="14084" max="14084" width="24.140625" style="106" customWidth="1"/>
    <col min="14085" max="14085" width="23.7109375" style="106" customWidth="1"/>
    <col min="14086" max="14086" width="16.28515625" style="106" customWidth="1"/>
    <col min="14087" max="14087" width="13.85546875" style="106" customWidth="1"/>
    <col min="14088" max="14088" width="13.28515625" style="106" bestFit="1" customWidth="1"/>
    <col min="14089" max="14089" width="18.140625" style="106" customWidth="1"/>
    <col min="14090" max="14334" width="10.85546875" style="106"/>
    <col min="14335" max="14335" width="44.42578125" style="106" customWidth="1"/>
    <col min="14336" max="14336" width="35.28515625" style="106" customWidth="1"/>
    <col min="14337" max="14337" width="12.7109375" style="106" customWidth="1"/>
    <col min="14338" max="14338" width="12.42578125" style="106" customWidth="1"/>
    <col min="14339" max="14339" width="19.28515625" style="106" customWidth="1"/>
    <col min="14340" max="14340" width="24.140625" style="106" customWidth="1"/>
    <col min="14341" max="14341" width="23.7109375" style="106" customWidth="1"/>
    <col min="14342" max="14342" width="16.28515625" style="106" customWidth="1"/>
    <col min="14343" max="14343" width="13.85546875" style="106" customWidth="1"/>
    <col min="14344" max="14344" width="13.28515625" style="106" bestFit="1" customWidth="1"/>
    <col min="14345" max="14345" width="18.140625" style="106" customWidth="1"/>
    <col min="14346" max="14590" width="10.85546875" style="106"/>
    <col min="14591" max="14591" width="44.42578125" style="106" customWidth="1"/>
    <col min="14592" max="14592" width="35.28515625" style="106" customWidth="1"/>
    <col min="14593" max="14593" width="12.7109375" style="106" customWidth="1"/>
    <col min="14594" max="14594" width="12.42578125" style="106" customWidth="1"/>
    <col min="14595" max="14595" width="19.28515625" style="106" customWidth="1"/>
    <col min="14596" max="14596" width="24.140625" style="106" customWidth="1"/>
    <col min="14597" max="14597" width="23.7109375" style="106" customWidth="1"/>
    <col min="14598" max="14598" width="16.28515625" style="106" customWidth="1"/>
    <col min="14599" max="14599" width="13.85546875" style="106" customWidth="1"/>
    <col min="14600" max="14600" width="13.28515625" style="106" bestFit="1" customWidth="1"/>
    <col min="14601" max="14601" width="18.140625" style="106" customWidth="1"/>
    <col min="14602" max="14846" width="10.85546875" style="106"/>
    <col min="14847" max="14847" width="44.42578125" style="106" customWidth="1"/>
    <col min="14848" max="14848" width="35.28515625" style="106" customWidth="1"/>
    <col min="14849" max="14849" width="12.7109375" style="106" customWidth="1"/>
    <col min="14850" max="14850" width="12.42578125" style="106" customWidth="1"/>
    <col min="14851" max="14851" width="19.28515625" style="106" customWidth="1"/>
    <col min="14852" max="14852" width="24.140625" style="106" customWidth="1"/>
    <col min="14853" max="14853" width="23.7109375" style="106" customWidth="1"/>
    <col min="14854" max="14854" width="16.28515625" style="106" customWidth="1"/>
    <col min="14855" max="14855" width="13.85546875" style="106" customWidth="1"/>
    <col min="14856" max="14856" width="13.28515625" style="106" bestFit="1" customWidth="1"/>
    <col min="14857" max="14857" width="18.140625" style="106" customWidth="1"/>
    <col min="14858" max="15102" width="10.85546875" style="106"/>
    <col min="15103" max="15103" width="44.42578125" style="106" customWidth="1"/>
    <col min="15104" max="15104" width="35.28515625" style="106" customWidth="1"/>
    <col min="15105" max="15105" width="12.7109375" style="106" customWidth="1"/>
    <col min="15106" max="15106" width="12.42578125" style="106" customWidth="1"/>
    <col min="15107" max="15107" width="19.28515625" style="106" customWidth="1"/>
    <col min="15108" max="15108" width="24.140625" style="106" customWidth="1"/>
    <col min="15109" max="15109" width="23.7109375" style="106" customWidth="1"/>
    <col min="15110" max="15110" width="16.28515625" style="106" customWidth="1"/>
    <col min="15111" max="15111" width="13.85546875" style="106" customWidth="1"/>
    <col min="15112" max="15112" width="13.28515625" style="106" bestFit="1" customWidth="1"/>
    <col min="15113" max="15113" width="18.140625" style="106" customWidth="1"/>
    <col min="15114" max="15358" width="10.85546875" style="106"/>
    <col min="15359" max="15359" width="44.42578125" style="106" customWidth="1"/>
    <col min="15360" max="15360" width="35.28515625" style="106" customWidth="1"/>
    <col min="15361" max="15361" width="12.7109375" style="106" customWidth="1"/>
    <col min="15362" max="15362" width="12.42578125" style="106" customWidth="1"/>
    <col min="15363" max="15363" width="19.28515625" style="106" customWidth="1"/>
    <col min="15364" max="15364" width="24.140625" style="106" customWidth="1"/>
    <col min="15365" max="15365" width="23.7109375" style="106" customWidth="1"/>
    <col min="15366" max="15366" width="16.28515625" style="106" customWidth="1"/>
    <col min="15367" max="15367" width="13.85546875" style="106" customWidth="1"/>
    <col min="15368" max="15368" width="13.28515625" style="106" bestFit="1" customWidth="1"/>
    <col min="15369" max="15369" width="18.140625" style="106" customWidth="1"/>
    <col min="15370" max="15614" width="10.85546875" style="106"/>
    <col min="15615" max="15615" width="44.42578125" style="106" customWidth="1"/>
    <col min="15616" max="15616" width="35.28515625" style="106" customWidth="1"/>
    <col min="15617" max="15617" width="12.7109375" style="106" customWidth="1"/>
    <col min="15618" max="15618" width="12.42578125" style="106" customWidth="1"/>
    <col min="15619" max="15619" width="19.28515625" style="106" customWidth="1"/>
    <col min="15620" max="15620" width="24.140625" style="106" customWidth="1"/>
    <col min="15621" max="15621" width="23.7109375" style="106" customWidth="1"/>
    <col min="15622" max="15622" width="16.28515625" style="106" customWidth="1"/>
    <col min="15623" max="15623" width="13.85546875" style="106" customWidth="1"/>
    <col min="15624" max="15624" width="13.28515625" style="106" bestFit="1" customWidth="1"/>
    <col min="15625" max="15625" width="18.140625" style="106" customWidth="1"/>
    <col min="15626" max="15870" width="10.85546875" style="106"/>
    <col min="15871" max="15871" width="44.42578125" style="106" customWidth="1"/>
    <col min="15872" max="15872" width="35.28515625" style="106" customWidth="1"/>
    <col min="15873" max="15873" width="12.7109375" style="106" customWidth="1"/>
    <col min="15874" max="15874" width="12.42578125" style="106" customWidth="1"/>
    <col min="15875" max="15875" width="19.28515625" style="106" customWidth="1"/>
    <col min="15876" max="15876" width="24.140625" style="106" customWidth="1"/>
    <col min="15877" max="15877" width="23.7109375" style="106" customWidth="1"/>
    <col min="15878" max="15878" width="16.28515625" style="106" customWidth="1"/>
    <col min="15879" max="15879" width="13.85546875" style="106" customWidth="1"/>
    <col min="15880" max="15880" width="13.28515625" style="106" bestFit="1" customWidth="1"/>
    <col min="15881" max="15881" width="18.140625" style="106" customWidth="1"/>
    <col min="15882" max="16126" width="10.85546875" style="106"/>
    <col min="16127" max="16127" width="44.42578125" style="106" customWidth="1"/>
    <col min="16128" max="16128" width="35.28515625" style="106" customWidth="1"/>
    <col min="16129" max="16129" width="12.7109375" style="106" customWidth="1"/>
    <col min="16130" max="16130" width="12.42578125" style="106" customWidth="1"/>
    <col min="16131" max="16131" width="19.28515625" style="106" customWidth="1"/>
    <col min="16132" max="16132" width="24.140625" style="106" customWidth="1"/>
    <col min="16133" max="16133" width="23.7109375" style="106" customWidth="1"/>
    <col min="16134" max="16134" width="16.28515625" style="106" customWidth="1"/>
    <col min="16135" max="16135" width="13.85546875" style="106" customWidth="1"/>
    <col min="16136" max="16136" width="13.28515625" style="106" bestFit="1" customWidth="1"/>
    <col min="16137" max="16137" width="18.140625" style="106" customWidth="1"/>
    <col min="16138" max="16384" width="10.85546875" style="106"/>
  </cols>
  <sheetData>
    <row r="1" spans="1:11" s="103" customFormat="1" ht="21.75" thickBot="1" x14ac:dyDescent="0.4">
      <c r="A1" s="112" t="s">
        <v>0</v>
      </c>
      <c r="B1" s="113">
        <f>+SUM(K:K)</f>
        <v>5061756408</v>
      </c>
      <c r="C1" s="602"/>
      <c r="D1" s="602" t="s">
        <v>1</v>
      </c>
      <c r="E1" s="101"/>
      <c r="F1" s="101"/>
      <c r="G1" s="101"/>
      <c r="H1" s="636"/>
      <c r="I1" s="101"/>
      <c r="J1" s="102"/>
      <c r="K1" s="682"/>
    </row>
    <row r="2" spans="1:11" ht="15.75" customHeight="1" thickBot="1" x14ac:dyDescent="0.3">
      <c r="A2" s="104"/>
      <c r="B2" s="104"/>
      <c r="C2" s="603"/>
      <c r="D2" s="603"/>
      <c r="E2" s="104"/>
      <c r="F2" s="104"/>
      <c r="G2" s="104"/>
      <c r="H2" s="637"/>
      <c r="I2" s="104"/>
    </row>
    <row r="3" spans="1:11" ht="45.95" customHeight="1" thickBot="1" x14ac:dyDescent="0.3">
      <c r="A3" s="111" t="s">
        <v>2</v>
      </c>
      <c r="B3" s="1799" t="s">
        <v>571</v>
      </c>
      <c r="C3" s="1800"/>
      <c r="D3" s="1800"/>
      <c r="E3" s="1800"/>
      <c r="F3" s="1801"/>
      <c r="G3" s="104"/>
      <c r="H3" s="637"/>
      <c r="I3" s="104"/>
    </row>
    <row r="4" spans="1:11" ht="15.75" customHeight="1" thickBot="1" x14ac:dyDescent="0.3">
      <c r="A4" s="104"/>
      <c r="B4" s="104"/>
      <c r="C4" s="603"/>
      <c r="D4" s="603"/>
      <c r="E4" s="104"/>
      <c r="F4" s="104"/>
      <c r="G4" s="104"/>
      <c r="H4" s="637"/>
      <c r="I4" s="104"/>
    </row>
    <row r="5" spans="1:11" ht="15.75" customHeight="1" thickBot="1" x14ac:dyDescent="0.3">
      <c r="A5" s="2032" t="s">
        <v>4</v>
      </c>
      <c r="B5" s="2033"/>
      <c r="C5" s="2033"/>
      <c r="D5" s="2033"/>
      <c r="E5" s="2033"/>
      <c r="F5" s="2034" t="s">
        <v>5</v>
      </c>
      <c r="G5" s="2035"/>
      <c r="H5" s="2035"/>
      <c r="I5" s="2035"/>
      <c r="J5" s="2035"/>
      <c r="K5" s="2036"/>
    </row>
    <row r="6" spans="1:11" ht="24" customHeight="1" x14ac:dyDescent="0.25">
      <c r="A6" s="1934" t="s">
        <v>6</v>
      </c>
      <c r="B6" s="1936" t="s">
        <v>4</v>
      </c>
      <c r="C6" s="1937" t="s">
        <v>7</v>
      </c>
      <c r="D6" s="1938"/>
      <c r="E6" s="2039" t="s">
        <v>8</v>
      </c>
      <c r="F6" s="1941" t="s">
        <v>9</v>
      </c>
      <c r="G6" s="1855" t="s">
        <v>10</v>
      </c>
      <c r="H6" s="1855" t="s">
        <v>11</v>
      </c>
      <c r="I6" s="1855" t="s">
        <v>12</v>
      </c>
      <c r="J6" s="1855" t="s">
        <v>13</v>
      </c>
      <c r="K6" s="2041" t="s">
        <v>14</v>
      </c>
    </row>
    <row r="7" spans="1:11" ht="47.25" customHeight="1" thickBot="1" x14ac:dyDescent="0.3">
      <c r="A7" s="2037"/>
      <c r="B7" s="2038"/>
      <c r="C7" s="10" t="s">
        <v>15</v>
      </c>
      <c r="D7" s="11" t="s">
        <v>16</v>
      </c>
      <c r="E7" s="2040"/>
      <c r="F7" s="1942"/>
      <c r="G7" s="1921"/>
      <c r="H7" s="1921"/>
      <c r="I7" s="1921"/>
      <c r="J7" s="1921"/>
      <c r="K7" s="2042"/>
    </row>
    <row r="8" spans="1:11" s="425" customFormat="1" ht="39.75" customHeight="1" x14ac:dyDescent="0.2">
      <c r="A8" s="2043" t="s">
        <v>1698</v>
      </c>
      <c r="B8" s="422" t="s">
        <v>1697</v>
      </c>
      <c r="C8" s="423">
        <v>42860</v>
      </c>
      <c r="D8" s="423">
        <v>42885</v>
      </c>
      <c r="E8" s="610" t="s">
        <v>43</v>
      </c>
      <c r="F8" s="798" t="s">
        <v>572</v>
      </c>
      <c r="G8" s="582" t="s">
        <v>21</v>
      </c>
      <c r="H8" s="504" t="s">
        <v>22</v>
      </c>
      <c r="I8" s="504">
        <v>1</v>
      </c>
      <c r="J8" s="424">
        <v>10000000</v>
      </c>
      <c r="K8" s="684">
        <f>+J8*I8</f>
        <v>10000000</v>
      </c>
    </row>
    <row r="9" spans="1:11" s="425" customFormat="1" ht="25.5" x14ac:dyDescent="0.2">
      <c r="A9" s="2017"/>
      <c r="B9" s="426" t="s">
        <v>1710</v>
      </c>
      <c r="C9" s="456">
        <v>42861</v>
      </c>
      <c r="D9" s="456">
        <v>42891</v>
      </c>
      <c r="E9" s="591" t="s">
        <v>573</v>
      </c>
      <c r="F9" s="741"/>
      <c r="G9" s="460" t="s">
        <v>93</v>
      </c>
      <c r="H9" s="467" t="s">
        <v>81</v>
      </c>
      <c r="I9" s="467">
        <v>1</v>
      </c>
      <c r="J9" s="427">
        <v>5000000</v>
      </c>
      <c r="K9" s="685">
        <f>+J9*I9</f>
        <v>5000000</v>
      </c>
    </row>
    <row r="10" spans="1:11" s="425" customFormat="1" ht="30.75" customHeight="1" x14ac:dyDescent="0.2">
      <c r="A10" s="2017"/>
      <c r="B10" s="426" t="s">
        <v>1709</v>
      </c>
      <c r="C10" s="456">
        <v>42891</v>
      </c>
      <c r="D10" s="456">
        <v>42916</v>
      </c>
      <c r="E10" s="591" t="s">
        <v>43</v>
      </c>
      <c r="F10" s="741"/>
      <c r="G10" s="460"/>
      <c r="H10" s="467"/>
      <c r="I10" s="467"/>
      <c r="J10" s="427"/>
      <c r="K10" s="685">
        <f t="shared" ref="K10:K93" si="0">+J10*I10</f>
        <v>0</v>
      </c>
    </row>
    <row r="11" spans="1:11" s="425" customFormat="1" ht="12.75" x14ac:dyDescent="0.2">
      <c r="A11" s="2017"/>
      <c r="B11" s="426" t="s">
        <v>574</v>
      </c>
      <c r="C11" s="456">
        <v>42861</v>
      </c>
      <c r="D11" s="456">
        <v>42891</v>
      </c>
      <c r="E11" s="591" t="s">
        <v>575</v>
      </c>
      <c r="F11" s="741"/>
      <c r="G11" s="460"/>
      <c r="H11" s="467"/>
      <c r="I11" s="467"/>
      <c r="J11" s="427"/>
      <c r="K11" s="685">
        <f>+J11*I11</f>
        <v>0</v>
      </c>
    </row>
    <row r="12" spans="1:11" s="425" customFormat="1" ht="12.75" x14ac:dyDescent="0.2">
      <c r="A12" s="2017"/>
      <c r="B12" s="426" t="s">
        <v>1696</v>
      </c>
      <c r="C12" s="456">
        <v>42861</v>
      </c>
      <c r="D12" s="456">
        <v>42891</v>
      </c>
      <c r="E12" s="591" t="s">
        <v>575</v>
      </c>
      <c r="F12" s="741"/>
      <c r="G12" s="460"/>
      <c r="H12" s="467"/>
      <c r="I12" s="467"/>
      <c r="J12" s="427"/>
      <c r="K12" s="685">
        <f>+J12*I12</f>
        <v>0</v>
      </c>
    </row>
    <row r="13" spans="1:11" s="425" customFormat="1" ht="25.5" customHeight="1" thickBot="1" x14ac:dyDescent="0.25">
      <c r="A13" s="2044"/>
      <c r="B13" s="428" t="s">
        <v>1711</v>
      </c>
      <c r="C13" s="429">
        <v>42891</v>
      </c>
      <c r="D13" s="429">
        <v>42891</v>
      </c>
      <c r="E13" s="592" t="s">
        <v>576</v>
      </c>
      <c r="F13" s="799"/>
      <c r="G13" s="428"/>
      <c r="H13" s="638"/>
      <c r="I13" s="469"/>
      <c r="J13" s="431"/>
      <c r="K13" s="686">
        <f t="shared" si="0"/>
        <v>0</v>
      </c>
    </row>
    <row r="14" spans="1:11" s="425" customFormat="1" ht="153.75" thickBot="1" x14ac:dyDescent="0.25">
      <c r="A14" s="432" t="s">
        <v>1699</v>
      </c>
      <c r="B14" s="453" t="s">
        <v>1708</v>
      </c>
      <c r="C14" s="451">
        <v>42750</v>
      </c>
      <c r="D14" s="451">
        <v>43084</v>
      </c>
      <c r="E14" s="611" t="s">
        <v>64</v>
      </c>
      <c r="F14" s="449" t="s">
        <v>577</v>
      </c>
      <c r="G14" s="428" t="s">
        <v>21</v>
      </c>
      <c r="H14" s="469" t="s">
        <v>22</v>
      </c>
      <c r="I14" s="469">
        <v>20</v>
      </c>
      <c r="J14" s="431">
        <v>41100000</v>
      </c>
      <c r="K14" s="686">
        <f t="shared" ref="K14" si="1">+J14*I14</f>
        <v>822000000</v>
      </c>
    </row>
    <row r="15" spans="1:11" s="425" customFormat="1" ht="33" customHeight="1" x14ac:dyDescent="0.2">
      <c r="A15" s="2045" t="s">
        <v>578</v>
      </c>
      <c r="B15" s="434" t="s">
        <v>579</v>
      </c>
      <c r="C15" s="435" t="s">
        <v>64</v>
      </c>
      <c r="D15" s="436" t="s">
        <v>64</v>
      </c>
      <c r="E15" s="612" t="s">
        <v>64</v>
      </c>
      <c r="F15" s="570" t="s">
        <v>580</v>
      </c>
      <c r="G15" s="434" t="s">
        <v>21</v>
      </c>
      <c r="H15" s="437" t="s">
        <v>64</v>
      </c>
      <c r="I15" s="437">
        <v>30</v>
      </c>
      <c r="J15" s="438">
        <v>8000000</v>
      </c>
      <c r="K15" s="687">
        <f t="shared" si="0"/>
        <v>240000000</v>
      </c>
    </row>
    <row r="16" spans="1:11" s="425" customFormat="1" ht="26.25" thickBot="1" x14ac:dyDescent="0.25">
      <c r="A16" s="2046"/>
      <c r="B16" s="439" t="s">
        <v>579</v>
      </c>
      <c r="C16" s="440" t="s">
        <v>64</v>
      </c>
      <c r="D16" s="441" t="s">
        <v>64</v>
      </c>
      <c r="E16" s="595" t="s">
        <v>64</v>
      </c>
      <c r="F16" s="571" t="s">
        <v>581</v>
      </c>
      <c r="G16" s="439" t="s">
        <v>21</v>
      </c>
      <c r="H16" s="442" t="s">
        <v>64</v>
      </c>
      <c r="I16" s="442">
        <v>30</v>
      </c>
      <c r="J16" s="443">
        <v>8000000</v>
      </c>
      <c r="K16" s="688">
        <f t="shared" si="0"/>
        <v>240000000</v>
      </c>
    </row>
    <row r="17" spans="1:13" s="425" customFormat="1" ht="25.5" x14ac:dyDescent="0.2">
      <c r="A17" s="2045" t="s">
        <v>582</v>
      </c>
      <c r="B17" s="434" t="s">
        <v>583</v>
      </c>
      <c r="C17" s="435">
        <v>42901</v>
      </c>
      <c r="D17" s="436">
        <v>42937</v>
      </c>
      <c r="E17" s="612" t="s">
        <v>64</v>
      </c>
      <c r="F17" s="570" t="s">
        <v>584</v>
      </c>
      <c r="G17" s="434" t="s">
        <v>28</v>
      </c>
      <c r="H17" s="437" t="s">
        <v>81</v>
      </c>
      <c r="I17" s="437">
        <v>1</v>
      </c>
      <c r="J17" s="438">
        <v>25000000</v>
      </c>
      <c r="K17" s="687">
        <f t="shared" si="0"/>
        <v>25000000</v>
      </c>
    </row>
    <row r="18" spans="1:13" s="425" customFormat="1" ht="49.5" customHeight="1" thickBot="1" x14ac:dyDescent="0.25">
      <c r="A18" s="2047"/>
      <c r="B18" s="444" t="s">
        <v>66</v>
      </c>
      <c r="C18" s="445" t="s">
        <v>64</v>
      </c>
      <c r="D18" s="446" t="s">
        <v>64</v>
      </c>
      <c r="E18" s="513" t="s">
        <v>64</v>
      </c>
      <c r="F18" s="572" t="s">
        <v>585</v>
      </c>
      <c r="G18" s="444" t="s">
        <v>21</v>
      </c>
      <c r="H18" s="447" t="s">
        <v>29</v>
      </c>
      <c r="I18" s="447">
        <v>1</v>
      </c>
      <c r="J18" s="448">
        <v>16000000</v>
      </c>
      <c r="K18" s="689">
        <f t="shared" si="0"/>
        <v>16000000</v>
      </c>
    </row>
    <row r="19" spans="1:13" s="425" customFormat="1" ht="25.5" x14ac:dyDescent="0.2">
      <c r="A19" s="2016" t="s">
        <v>1700</v>
      </c>
      <c r="B19" s="450" t="s">
        <v>586</v>
      </c>
      <c r="C19" s="451">
        <v>42752</v>
      </c>
      <c r="D19" s="451">
        <v>43100</v>
      </c>
      <c r="E19" s="590" t="s">
        <v>587</v>
      </c>
      <c r="F19" s="449" t="s">
        <v>588</v>
      </c>
      <c r="G19" s="490" t="s">
        <v>93</v>
      </c>
      <c r="H19" s="433" t="s">
        <v>310</v>
      </c>
      <c r="I19" s="433">
        <v>1</v>
      </c>
      <c r="J19" s="454"/>
      <c r="K19" s="690">
        <v>500000</v>
      </c>
    </row>
    <row r="20" spans="1:13" s="425" customFormat="1" ht="25.5" x14ac:dyDescent="0.2">
      <c r="A20" s="2017"/>
      <c r="B20" s="455" t="s">
        <v>589</v>
      </c>
      <c r="C20" s="456">
        <v>42752</v>
      </c>
      <c r="D20" s="456">
        <v>43100</v>
      </c>
      <c r="E20" s="591" t="s">
        <v>587</v>
      </c>
      <c r="F20" s="458" t="s">
        <v>590</v>
      </c>
      <c r="G20" s="460" t="s">
        <v>93</v>
      </c>
      <c r="H20" s="467" t="s">
        <v>310</v>
      </c>
      <c r="I20" s="467">
        <v>1</v>
      </c>
      <c r="J20" s="427"/>
      <c r="K20" s="685">
        <f t="shared" ref="K20:K24" si="2">+J20*I20</f>
        <v>0</v>
      </c>
    </row>
    <row r="21" spans="1:13" s="425" customFormat="1" ht="25.5" x14ac:dyDescent="0.2">
      <c r="A21" s="2017"/>
      <c r="B21" s="455" t="s">
        <v>591</v>
      </c>
      <c r="C21" s="456">
        <v>42752</v>
      </c>
      <c r="D21" s="456">
        <v>43100</v>
      </c>
      <c r="E21" s="591" t="s">
        <v>592</v>
      </c>
      <c r="F21" s="458" t="s">
        <v>593</v>
      </c>
      <c r="G21" s="460" t="s">
        <v>28</v>
      </c>
      <c r="H21" s="467" t="s">
        <v>310</v>
      </c>
      <c r="I21" s="467">
        <v>1</v>
      </c>
      <c r="J21" s="427"/>
      <c r="K21" s="685">
        <f t="shared" si="2"/>
        <v>0</v>
      </c>
    </row>
    <row r="22" spans="1:13" s="425" customFormat="1" ht="25.5" x14ac:dyDescent="0.2">
      <c r="A22" s="2017"/>
      <c r="B22" s="455" t="s">
        <v>594</v>
      </c>
      <c r="C22" s="456">
        <v>42752</v>
      </c>
      <c r="D22" s="456">
        <v>43100</v>
      </c>
      <c r="E22" s="591" t="s">
        <v>592</v>
      </c>
      <c r="F22" s="458" t="s">
        <v>595</v>
      </c>
      <c r="G22" s="460" t="s">
        <v>28</v>
      </c>
      <c r="H22" s="467" t="s">
        <v>310</v>
      </c>
      <c r="I22" s="467">
        <v>1</v>
      </c>
      <c r="J22" s="427"/>
      <c r="K22" s="685">
        <f t="shared" si="2"/>
        <v>0</v>
      </c>
    </row>
    <row r="23" spans="1:13" s="425" customFormat="1" ht="25.5" x14ac:dyDescent="0.2">
      <c r="A23" s="2017"/>
      <c r="B23" s="455" t="s">
        <v>596</v>
      </c>
      <c r="C23" s="456">
        <v>42752</v>
      </c>
      <c r="D23" s="456">
        <v>43100</v>
      </c>
      <c r="E23" s="591" t="s">
        <v>592</v>
      </c>
      <c r="F23" s="458" t="s">
        <v>597</v>
      </c>
      <c r="G23" s="460" t="s">
        <v>28</v>
      </c>
      <c r="H23" s="467" t="s">
        <v>310</v>
      </c>
      <c r="I23" s="467">
        <v>1</v>
      </c>
      <c r="J23" s="427"/>
      <c r="K23" s="685">
        <f t="shared" si="2"/>
        <v>0</v>
      </c>
    </row>
    <row r="24" spans="1:13" s="425" customFormat="1" ht="25.5" x14ac:dyDescent="0.2">
      <c r="A24" s="2017"/>
      <c r="B24" s="426" t="s">
        <v>1702</v>
      </c>
      <c r="C24" s="1669">
        <v>42750</v>
      </c>
      <c r="D24" s="1669">
        <v>43100</v>
      </c>
      <c r="E24" s="2048" t="s">
        <v>1703</v>
      </c>
      <c r="F24" s="458" t="s">
        <v>1691</v>
      </c>
      <c r="G24" s="460" t="s">
        <v>28</v>
      </c>
      <c r="H24" s="467" t="s">
        <v>310</v>
      </c>
      <c r="I24" s="467">
        <v>2</v>
      </c>
      <c r="J24" s="427"/>
      <c r="K24" s="685">
        <f t="shared" si="2"/>
        <v>0</v>
      </c>
    </row>
    <row r="25" spans="1:13" s="425" customFormat="1" ht="32.25" customHeight="1" x14ac:dyDescent="0.2">
      <c r="A25" s="2017"/>
      <c r="B25" s="426" t="s">
        <v>598</v>
      </c>
      <c r="C25" s="1669"/>
      <c r="D25" s="1669"/>
      <c r="E25" s="2048"/>
      <c r="F25" s="458" t="s">
        <v>599</v>
      </c>
      <c r="G25" s="460" t="s">
        <v>28</v>
      </c>
      <c r="H25" s="467" t="s">
        <v>29</v>
      </c>
      <c r="I25" s="467"/>
      <c r="J25" s="427"/>
      <c r="K25" s="685">
        <v>35000000</v>
      </c>
    </row>
    <row r="26" spans="1:13" s="425" customFormat="1" ht="24.75" customHeight="1" x14ac:dyDescent="0.2">
      <c r="A26" s="2017"/>
      <c r="B26" s="426" t="s">
        <v>1690</v>
      </c>
      <c r="C26" s="456"/>
      <c r="D26" s="456"/>
      <c r="E26" s="591"/>
      <c r="F26" s="458" t="s">
        <v>600</v>
      </c>
      <c r="G26" s="460" t="s">
        <v>89</v>
      </c>
      <c r="H26" s="467"/>
      <c r="I26" s="467"/>
      <c r="J26" s="459"/>
      <c r="K26" s="685">
        <v>50000000</v>
      </c>
    </row>
    <row r="27" spans="1:13" s="425" customFormat="1" ht="25.5" x14ac:dyDescent="0.2">
      <c r="A27" s="2017"/>
      <c r="B27" s="1651" t="s">
        <v>1692</v>
      </c>
      <c r="C27" s="456">
        <v>42750</v>
      </c>
      <c r="D27" s="456">
        <v>43100</v>
      </c>
      <c r="E27" s="591"/>
      <c r="F27" s="458" t="s">
        <v>1693</v>
      </c>
      <c r="G27" s="460" t="s">
        <v>92</v>
      </c>
      <c r="H27" s="639" t="s">
        <v>22</v>
      </c>
      <c r="I27" s="467"/>
      <c r="J27" s="427"/>
      <c r="K27" s="685">
        <v>3000000</v>
      </c>
      <c r="M27" s="425" t="str">
        <f>+LOWER(E27)</f>
        <v/>
      </c>
    </row>
    <row r="28" spans="1:13" s="425" customFormat="1" ht="12.75" x14ac:dyDescent="0.2">
      <c r="A28" s="2017"/>
      <c r="B28" s="1651"/>
      <c r="C28" s="456">
        <v>42750</v>
      </c>
      <c r="D28" s="456">
        <v>43100</v>
      </c>
      <c r="E28" s="591"/>
      <c r="F28" s="458" t="s">
        <v>601</v>
      </c>
      <c r="G28" s="460" t="s">
        <v>92</v>
      </c>
      <c r="H28" s="467" t="s">
        <v>22</v>
      </c>
      <c r="I28" s="467"/>
      <c r="J28" s="427"/>
      <c r="K28" s="685">
        <v>3000000</v>
      </c>
    </row>
    <row r="29" spans="1:13" s="425" customFormat="1" ht="25.5" x14ac:dyDescent="0.2">
      <c r="A29" s="2017"/>
      <c r="B29" s="1651"/>
      <c r="C29" s="456">
        <v>42750</v>
      </c>
      <c r="D29" s="456">
        <v>43100</v>
      </c>
      <c r="E29" s="591"/>
      <c r="F29" s="458" t="s">
        <v>602</v>
      </c>
      <c r="G29" s="460" t="s">
        <v>92</v>
      </c>
      <c r="H29" s="467" t="s">
        <v>22</v>
      </c>
      <c r="I29" s="467"/>
      <c r="J29" s="427"/>
      <c r="K29" s="685">
        <v>2000000</v>
      </c>
    </row>
    <row r="30" spans="1:13" s="425" customFormat="1" ht="32.25" customHeight="1" x14ac:dyDescent="0.2">
      <c r="A30" s="2017"/>
      <c r="B30" s="426" t="s">
        <v>603</v>
      </c>
      <c r="C30" s="456"/>
      <c r="D30" s="456"/>
      <c r="E30" s="591"/>
      <c r="F30" s="458" t="s">
        <v>604</v>
      </c>
      <c r="G30" s="460" t="s">
        <v>89</v>
      </c>
      <c r="H30" s="467"/>
      <c r="I30" s="467"/>
      <c r="J30" s="427"/>
      <c r="K30" s="685">
        <v>500000</v>
      </c>
    </row>
    <row r="31" spans="1:13" s="425" customFormat="1" ht="49.5" customHeight="1" thickBot="1" x14ac:dyDescent="0.25">
      <c r="A31" s="2018"/>
      <c r="B31" s="461" t="s">
        <v>605</v>
      </c>
      <c r="C31" s="462"/>
      <c r="D31" s="462"/>
      <c r="E31" s="613"/>
      <c r="F31" s="573" t="s">
        <v>1694</v>
      </c>
      <c r="G31" s="460" t="s">
        <v>89</v>
      </c>
      <c r="H31" s="505"/>
      <c r="I31" s="505"/>
      <c r="J31" s="463"/>
      <c r="K31" s="691">
        <v>1000000</v>
      </c>
    </row>
    <row r="32" spans="1:13" s="464" customFormat="1" ht="13.5" thickBot="1" x14ac:dyDescent="0.25">
      <c r="A32" s="2002" t="s">
        <v>1701</v>
      </c>
      <c r="B32" s="2003"/>
      <c r="C32" s="2003"/>
      <c r="D32" s="2003"/>
      <c r="E32" s="2003"/>
      <c r="F32" s="2004"/>
      <c r="G32" s="2005"/>
      <c r="H32" s="2005"/>
      <c r="I32" s="2005"/>
      <c r="J32" s="2005"/>
      <c r="K32" s="2006"/>
    </row>
    <row r="33" spans="1:13" s="425" customFormat="1" ht="12.75" x14ac:dyDescent="0.2">
      <c r="A33" s="2016" t="s">
        <v>1798</v>
      </c>
      <c r="B33" s="465" t="s">
        <v>1821</v>
      </c>
      <c r="C33" s="1684">
        <v>42747</v>
      </c>
      <c r="D33" s="1684">
        <v>43089</v>
      </c>
      <c r="E33" s="2019" t="s">
        <v>606</v>
      </c>
      <c r="F33" s="449" t="s">
        <v>607</v>
      </c>
      <c r="G33" s="490" t="s">
        <v>28</v>
      </c>
      <c r="H33" s="433" t="s">
        <v>22</v>
      </c>
      <c r="I33" s="433">
        <v>4</v>
      </c>
      <c r="J33" s="554">
        <v>189000</v>
      </c>
      <c r="K33" s="690">
        <f t="shared" si="0"/>
        <v>756000</v>
      </c>
      <c r="L33" s="425" t="str">
        <f>+LOWER(A33)</f>
        <v>quédate en la etitc. 
trabajo social y psicología</v>
      </c>
      <c r="M33" s="425" t="s">
        <v>1797</v>
      </c>
    </row>
    <row r="34" spans="1:13" s="425" customFormat="1" ht="25.5" x14ac:dyDescent="0.2">
      <c r="A34" s="2017"/>
      <c r="B34" s="466" t="s">
        <v>608</v>
      </c>
      <c r="C34" s="1685"/>
      <c r="D34" s="1685"/>
      <c r="E34" s="2020"/>
      <c r="F34" s="458" t="s">
        <v>609</v>
      </c>
      <c r="G34" s="460" t="s">
        <v>28</v>
      </c>
      <c r="H34" s="467" t="s">
        <v>22</v>
      </c>
      <c r="I34" s="467">
        <v>51</v>
      </c>
      <c r="J34" s="555">
        <v>63529</v>
      </c>
      <c r="K34" s="685">
        <f t="shared" si="0"/>
        <v>3239979</v>
      </c>
    </row>
    <row r="35" spans="1:13" s="425" customFormat="1" ht="25.5" x14ac:dyDescent="0.2">
      <c r="A35" s="2017"/>
      <c r="B35" s="466" t="s">
        <v>610</v>
      </c>
      <c r="C35" s="1685"/>
      <c r="D35" s="1685"/>
      <c r="E35" s="2020"/>
      <c r="F35" s="458" t="s">
        <v>1712</v>
      </c>
      <c r="G35" s="460" t="s">
        <v>41</v>
      </c>
      <c r="H35" s="467" t="s">
        <v>64</v>
      </c>
      <c r="I35" s="467">
        <v>9</v>
      </c>
      <c r="J35" s="555">
        <v>180000</v>
      </c>
      <c r="K35" s="685">
        <f t="shared" si="0"/>
        <v>1620000</v>
      </c>
    </row>
    <row r="36" spans="1:13" s="425" customFormat="1" ht="12.75" x14ac:dyDescent="0.2">
      <c r="A36" s="2017"/>
      <c r="B36" s="466" t="s">
        <v>611</v>
      </c>
      <c r="C36" s="1685"/>
      <c r="D36" s="1685"/>
      <c r="E36" s="2020"/>
      <c r="F36" s="458" t="s">
        <v>1713</v>
      </c>
      <c r="G36" s="460" t="s">
        <v>41</v>
      </c>
      <c r="H36" s="467" t="s">
        <v>64</v>
      </c>
      <c r="I36" s="467">
        <v>45</v>
      </c>
      <c r="J36" s="555">
        <v>12000</v>
      </c>
      <c r="K36" s="685">
        <f t="shared" si="0"/>
        <v>540000</v>
      </c>
    </row>
    <row r="37" spans="1:13" s="425" customFormat="1" ht="12.75" x14ac:dyDescent="0.2">
      <c r="A37" s="2017"/>
      <c r="B37" s="1655" t="s">
        <v>612</v>
      </c>
      <c r="C37" s="1685"/>
      <c r="D37" s="1685"/>
      <c r="E37" s="2020"/>
      <c r="F37" s="458" t="s">
        <v>1695</v>
      </c>
      <c r="G37" s="604" t="s">
        <v>28</v>
      </c>
      <c r="H37" s="467" t="s">
        <v>29</v>
      </c>
      <c r="I37" s="467">
        <v>2</v>
      </c>
      <c r="J37" s="556">
        <v>324000</v>
      </c>
      <c r="K37" s="685">
        <f t="shared" si="0"/>
        <v>648000</v>
      </c>
    </row>
    <row r="38" spans="1:13" s="425" customFormat="1" ht="12.75" x14ac:dyDescent="0.2">
      <c r="A38" s="2017"/>
      <c r="B38" s="1655"/>
      <c r="C38" s="1685"/>
      <c r="D38" s="1685"/>
      <c r="E38" s="2020"/>
      <c r="F38" s="458" t="s">
        <v>1714</v>
      </c>
      <c r="G38" s="604" t="s">
        <v>28</v>
      </c>
      <c r="H38" s="467" t="s">
        <v>29</v>
      </c>
      <c r="I38" s="467">
        <v>2</v>
      </c>
      <c r="J38" s="556">
        <v>432000</v>
      </c>
      <c r="K38" s="685">
        <f t="shared" si="0"/>
        <v>864000</v>
      </c>
    </row>
    <row r="39" spans="1:13" s="425" customFormat="1" ht="25.5" x14ac:dyDescent="0.2">
      <c r="A39" s="2017"/>
      <c r="B39" s="1655"/>
      <c r="C39" s="1685"/>
      <c r="D39" s="1685"/>
      <c r="E39" s="2020"/>
      <c r="F39" s="458" t="s">
        <v>613</v>
      </c>
      <c r="G39" s="604" t="s">
        <v>28</v>
      </c>
      <c r="H39" s="467" t="s">
        <v>29</v>
      </c>
      <c r="I39" s="467">
        <v>49</v>
      </c>
      <c r="J39" s="556">
        <v>22041</v>
      </c>
      <c r="K39" s="685">
        <f t="shared" si="0"/>
        <v>1080009</v>
      </c>
    </row>
    <row r="40" spans="1:13" s="425" customFormat="1" ht="38.25" x14ac:dyDescent="0.2">
      <c r="A40" s="2017"/>
      <c r="B40" s="561" t="s">
        <v>615</v>
      </c>
      <c r="C40" s="1685"/>
      <c r="D40" s="1685"/>
      <c r="E40" s="2020"/>
      <c r="F40" s="553" t="s">
        <v>614</v>
      </c>
      <c r="G40" s="460" t="s">
        <v>21</v>
      </c>
      <c r="H40" s="467" t="s">
        <v>22</v>
      </c>
      <c r="I40" s="467">
        <v>4</v>
      </c>
      <c r="J40" s="558">
        <v>11949768</v>
      </c>
      <c r="K40" s="685">
        <f t="shared" si="0"/>
        <v>47799072</v>
      </c>
    </row>
    <row r="41" spans="1:13" s="425" customFormat="1" ht="25.5" x14ac:dyDescent="0.2">
      <c r="A41" s="2017"/>
      <c r="B41" s="1655" t="s">
        <v>616</v>
      </c>
      <c r="C41" s="1685"/>
      <c r="D41" s="1685"/>
      <c r="E41" s="2020"/>
      <c r="F41" s="458" t="s">
        <v>1715</v>
      </c>
      <c r="G41" s="604" t="s">
        <v>21</v>
      </c>
      <c r="H41" s="467" t="s">
        <v>29</v>
      </c>
      <c r="I41" s="467">
        <v>43</v>
      </c>
      <c r="J41" s="556">
        <v>32651</v>
      </c>
      <c r="K41" s="685">
        <f t="shared" si="0"/>
        <v>1403993</v>
      </c>
    </row>
    <row r="42" spans="1:13" s="425" customFormat="1" ht="12.75" x14ac:dyDescent="0.2">
      <c r="A42" s="2017"/>
      <c r="B42" s="1655"/>
      <c r="C42" s="1685"/>
      <c r="D42" s="1685"/>
      <c r="E42" s="2020"/>
      <c r="F42" s="458" t="s">
        <v>1716</v>
      </c>
      <c r="G42" s="604" t="s">
        <v>41</v>
      </c>
      <c r="H42" s="467" t="s">
        <v>29</v>
      </c>
      <c r="I42" s="467">
        <v>44</v>
      </c>
      <c r="J42" s="556">
        <v>55227</v>
      </c>
      <c r="K42" s="685">
        <f t="shared" si="0"/>
        <v>2429988</v>
      </c>
    </row>
    <row r="43" spans="1:13" s="425" customFormat="1" ht="25.5" x14ac:dyDescent="0.2">
      <c r="A43" s="2017"/>
      <c r="B43" s="1655"/>
      <c r="C43" s="1685"/>
      <c r="D43" s="1685"/>
      <c r="E43" s="2020"/>
      <c r="F43" s="458" t="s">
        <v>1717</v>
      </c>
      <c r="G43" s="604" t="s">
        <v>28</v>
      </c>
      <c r="H43" s="467" t="s">
        <v>29</v>
      </c>
      <c r="I43" s="467">
        <v>1</v>
      </c>
      <c r="J43" s="556">
        <v>1080000</v>
      </c>
      <c r="K43" s="685">
        <f t="shared" si="0"/>
        <v>1080000</v>
      </c>
    </row>
    <row r="44" spans="1:13" s="425" customFormat="1" ht="25.5" x14ac:dyDescent="0.2">
      <c r="A44" s="2017"/>
      <c r="B44" s="466" t="s">
        <v>617</v>
      </c>
      <c r="C44" s="1685"/>
      <c r="D44" s="1685"/>
      <c r="E44" s="2020"/>
      <c r="F44" s="458" t="s">
        <v>618</v>
      </c>
      <c r="G44" s="604" t="s">
        <v>28</v>
      </c>
      <c r="H44" s="467" t="s">
        <v>29</v>
      </c>
      <c r="I44" s="467">
        <v>2</v>
      </c>
      <c r="J44" s="556">
        <v>540000</v>
      </c>
      <c r="K44" s="685">
        <f t="shared" si="0"/>
        <v>1080000</v>
      </c>
    </row>
    <row r="45" spans="1:13" s="425" customFormat="1" ht="12.75" x14ac:dyDescent="0.2">
      <c r="A45" s="2017"/>
      <c r="B45" s="1655" t="s">
        <v>619</v>
      </c>
      <c r="C45" s="1685"/>
      <c r="D45" s="1685"/>
      <c r="E45" s="2020"/>
      <c r="F45" s="458" t="s">
        <v>1718</v>
      </c>
      <c r="G45" s="568" t="s">
        <v>28</v>
      </c>
      <c r="H45" s="467" t="s">
        <v>29</v>
      </c>
      <c r="I45" s="467">
        <v>2</v>
      </c>
      <c r="J45" s="556">
        <v>540000</v>
      </c>
      <c r="K45" s="685">
        <f t="shared" si="0"/>
        <v>1080000</v>
      </c>
    </row>
    <row r="46" spans="1:13" s="425" customFormat="1" ht="13.5" thickBot="1" x14ac:dyDescent="0.25">
      <c r="A46" s="2018"/>
      <c r="B46" s="1656"/>
      <c r="C46" s="1686"/>
      <c r="D46" s="1686"/>
      <c r="E46" s="2021"/>
      <c r="F46" s="468" t="s">
        <v>620</v>
      </c>
      <c r="G46" s="470" t="s">
        <v>28</v>
      </c>
      <c r="H46" s="469" t="s">
        <v>29</v>
      </c>
      <c r="I46" s="469">
        <v>53</v>
      </c>
      <c r="J46" s="557">
        <v>61132</v>
      </c>
      <c r="K46" s="686">
        <f t="shared" si="0"/>
        <v>3239996</v>
      </c>
    </row>
    <row r="47" spans="1:13" s="425" customFormat="1" ht="38.25" x14ac:dyDescent="0.2">
      <c r="A47" s="2022" t="s">
        <v>1799</v>
      </c>
      <c r="B47" s="465" t="s">
        <v>621</v>
      </c>
      <c r="C47" s="1684">
        <v>42747</v>
      </c>
      <c r="D47" s="1684">
        <v>43089</v>
      </c>
      <c r="E47" s="2007" t="s">
        <v>622</v>
      </c>
      <c r="F47" s="569" t="s">
        <v>623</v>
      </c>
      <c r="G47" s="582" t="s">
        <v>89</v>
      </c>
      <c r="H47" s="471" t="s">
        <v>22</v>
      </c>
      <c r="I47" s="471">
        <v>404</v>
      </c>
      <c r="J47" s="472">
        <v>62595</v>
      </c>
      <c r="K47" s="692">
        <f t="shared" si="0"/>
        <v>25288380</v>
      </c>
    </row>
    <row r="48" spans="1:13" s="425" customFormat="1" ht="38.25" x14ac:dyDescent="0.2">
      <c r="A48" s="2023"/>
      <c r="B48" s="1655" t="s">
        <v>624</v>
      </c>
      <c r="C48" s="1685"/>
      <c r="D48" s="1685"/>
      <c r="E48" s="2008"/>
      <c r="F48" s="565" t="s">
        <v>625</v>
      </c>
      <c r="G48" s="460" t="s">
        <v>89</v>
      </c>
      <c r="H48" s="474" t="s">
        <v>22</v>
      </c>
      <c r="I48" s="474">
        <v>108</v>
      </c>
      <c r="J48" s="475">
        <v>70000</v>
      </c>
      <c r="K48" s="693">
        <f t="shared" si="0"/>
        <v>7560000</v>
      </c>
    </row>
    <row r="49" spans="1:11" s="425" customFormat="1" ht="25.5" x14ac:dyDescent="0.2">
      <c r="A49" s="2023"/>
      <c r="B49" s="1655"/>
      <c r="C49" s="1685"/>
      <c r="D49" s="1685"/>
      <c r="E49" s="2008"/>
      <c r="F49" s="565" t="s">
        <v>627</v>
      </c>
      <c r="G49" s="460" t="s">
        <v>66</v>
      </c>
      <c r="H49" s="474" t="s">
        <v>22</v>
      </c>
      <c r="I49" s="474">
        <v>7</v>
      </c>
      <c r="J49" s="475">
        <v>108000</v>
      </c>
      <c r="K49" s="693">
        <f t="shared" si="0"/>
        <v>756000</v>
      </c>
    </row>
    <row r="50" spans="1:11" s="425" customFormat="1" ht="25.5" x14ac:dyDescent="0.2">
      <c r="A50" s="2023"/>
      <c r="B50" s="1655"/>
      <c r="C50" s="1685"/>
      <c r="D50" s="1685"/>
      <c r="E50" s="2008"/>
      <c r="F50" s="563" t="s">
        <v>628</v>
      </c>
      <c r="G50" s="460" t="s">
        <v>28</v>
      </c>
      <c r="H50" s="474" t="s">
        <v>22</v>
      </c>
      <c r="I50" s="474">
        <v>9</v>
      </c>
      <c r="J50" s="475">
        <v>240000</v>
      </c>
      <c r="K50" s="693">
        <f t="shared" si="0"/>
        <v>2160000</v>
      </c>
    </row>
    <row r="51" spans="1:11" s="425" customFormat="1" ht="12.75" x14ac:dyDescent="0.2">
      <c r="A51" s="2023"/>
      <c r="B51" s="1655"/>
      <c r="C51" s="1685"/>
      <c r="D51" s="1685"/>
      <c r="E51" s="2008"/>
      <c r="F51" s="565" t="s">
        <v>629</v>
      </c>
      <c r="G51" s="460" t="s">
        <v>89</v>
      </c>
      <c r="H51" s="474" t="s">
        <v>22</v>
      </c>
      <c r="I51" s="474">
        <v>300</v>
      </c>
      <c r="J51" s="475">
        <v>10800</v>
      </c>
      <c r="K51" s="693">
        <f t="shared" si="0"/>
        <v>3240000</v>
      </c>
    </row>
    <row r="52" spans="1:11" s="425" customFormat="1" ht="12.75" x14ac:dyDescent="0.2">
      <c r="A52" s="2023"/>
      <c r="B52" s="1655"/>
      <c r="C52" s="1685"/>
      <c r="D52" s="1685"/>
      <c r="E52" s="2008"/>
      <c r="F52" s="565" t="s">
        <v>630</v>
      </c>
      <c r="G52" s="460" t="s">
        <v>89</v>
      </c>
      <c r="H52" s="474" t="s">
        <v>22</v>
      </c>
      <c r="I52" s="474">
        <v>98</v>
      </c>
      <c r="J52" s="475">
        <v>66122</v>
      </c>
      <c r="K52" s="693">
        <f t="shared" si="0"/>
        <v>6479956</v>
      </c>
    </row>
    <row r="53" spans="1:11" s="425" customFormat="1" ht="25.5" x14ac:dyDescent="0.2">
      <c r="A53" s="2023"/>
      <c r="B53" s="1655" t="s">
        <v>631</v>
      </c>
      <c r="C53" s="1685"/>
      <c r="D53" s="1685"/>
      <c r="E53" s="2008"/>
      <c r="F53" s="565" t="s">
        <v>633</v>
      </c>
      <c r="G53" s="460" t="s">
        <v>66</v>
      </c>
      <c r="H53" s="474" t="s">
        <v>22</v>
      </c>
      <c r="I53" s="474">
        <v>8</v>
      </c>
      <c r="J53" s="475">
        <v>270000</v>
      </c>
      <c r="K53" s="693">
        <f t="shared" si="0"/>
        <v>2160000</v>
      </c>
    </row>
    <row r="54" spans="1:11" s="425" customFormat="1" ht="25.5" x14ac:dyDescent="0.2">
      <c r="A54" s="2023"/>
      <c r="B54" s="1655"/>
      <c r="C54" s="1685"/>
      <c r="D54" s="1685"/>
      <c r="E54" s="2008"/>
      <c r="F54" s="565" t="s">
        <v>634</v>
      </c>
      <c r="G54" s="460" t="s">
        <v>21</v>
      </c>
      <c r="H54" s="474" t="s">
        <v>22</v>
      </c>
      <c r="I54" s="474">
        <v>6</v>
      </c>
      <c r="J54" s="475">
        <v>16679880</v>
      </c>
      <c r="K54" s="693">
        <f t="shared" si="0"/>
        <v>100079280</v>
      </c>
    </row>
    <row r="55" spans="1:11" s="425" customFormat="1" ht="25.5" x14ac:dyDescent="0.2">
      <c r="A55" s="2023"/>
      <c r="B55" s="1688" t="s">
        <v>1704</v>
      </c>
      <c r="C55" s="1685"/>
      <c r="D55" s="1685"/>
      <c r="E55" s="2008"/>
      <c r="F55" s="565" t="s">
        <v>635</v>
      </c>
      <c r="G55" s="460" t="s">
        <v>41</v>
      </c>
      <c r="H55" s="474" t="s">
        <v>22</v>
      </c>
      <c r="I55" s="474">
        <v>21</v>
      </c>
      <c r="J55" s="475">
        <v>25714</v>
      </c>
      <c r="K55" s="693">
        <f t="shared" si="0"/>
        <v>539994</v>
      </c>
    </row>
    <row r="56" spans="1:11" s="425" customFormat="1" ht="25.5" x14ac:dyDescent="0.2">
      <c r="A56" s="2023"/>
      <c r="B56" s="1688"/>
      <c r="C56" s="1685"/>
      <c r="D56" s="1685"/>
      <c r="E56" s="2008"/>
      <c r="F56" s="565" t="s">
        <v>636</v>
      </c>
      <c r="G56" s="460" t="s">
        <v>41</v>
      </c>
      <c r="H56" s="474" t="s">
        <v>22</v>
      </c>
      <c r="I56" s="474">
        <v>1</v>
      </c>
      <c r="J56" s="475">
        <v>5454000</v>
      </c>
      <c r="K56" s="693">
        <f t="shared" si="0"/>
        <v>5454000</v>
      </c>
    </row>
    <row r="57" spans="1:11" s="425" customFormat="1" ht="25.5" x14ac:dyDescent="0.2">
      <c r="A57" s="2023"/>
      <c r="B57" s="1655" t="s">
        <v>637</v>
      </c>
      <c r="C57" s="1685"/>
      <c r="D57" s="1685"/>
      <c r="E57" s="2008"/>
      <c r="F57" s="565" t="s">
        <v>638</v>
      </c>
      <c r="G57" s="460" t="s">
        <v>41</v>
      </c>
      <c r="H57" s="474" t="s">
        <v>22</v>
      </c>
      <c r="I57" s="474">
        <v>500</v>
      </c>
      <c r="J57" s="475">
        <v>6480</v>
      </c>
      <c r="K57" s="693">
        <f t="shared" si="0"/>
        <v>3240000</v>
      </c>
    </row>
    <row r="58" spans="1:11" s="425" customFormat="1" ht="12.75" x14ac:dyDescent="0.2">
      <c r="A58" s="2023"/>
      <c r="B58" s="1655"/>
      <c r="C58" s="1685"/>
      <c r="D58" s="1685"/>
      <c r="E58" s="2008"/>
      <c r="F58" s="565" t="s">
        <v>639</v>
      </c>
      <c r="G58" s="460" t="s">
        <v>41</v>
      </c>
      <c r="H58" s="474" t="s">
        <v>22</v>
      </c>
      <c r="I58" s="474">
        <v>3200</v>
      </c>
      <c r="J58" s="475">
        <v>1013</v>
      </c>
      <c r="K58" s="693">
        <f t="shared" si="0"/>
        <v>3241600</v>
      </c>
    </row>
    <row r="59" spans="1:11" s="425" customFormat="1" ht="12.75" x14ac:dyDescent="0.2">
      <c r="A59" s="2023"/>
      <c r="B59" s="1655"/>
      <c r="C59" s="1685"/>
      <c r="D59" s="1685"/>
      <c r="E59" s="2008"/>
      <c r="F59" s="565" t="s">
        <v>640</v>
      </c>
      <c r="G59" s="460" t="s">
        <v>41</v>
      </c>
      <c r="H59" s="474" t="s">
        <v>22</v>
      </c>
      <c r="I59" s="474">
        <v>1000</v>
      </c>
      <c r="J59" s="475">
        <v>5400</v>
      </c>
      <c r="K59" s="693">
        <f t="shared" si="0"/>
        <v>5400000</v>
      </c>
    </row>
    <row r="60" spans="1:11" s="425" customFormat="1" ht="13.5" thickBot="1" x14ac:dyDescent="0.25">
      <c r="A60" s="2024"/>
      <c r="B60" s="1656"/>
      <c r="C60" s="1686"/>
      <c r="D60" s="1686"/>
      <c r="E60" s="2025"/>
      <c r="F60" s="566" t="s">
        <v>641</v>
      </c>
      <c r="G60" s="567" t="s">
        <v>41</v>
      </c>
      <c r="H60" s="447" t="s">
        <v>22</v>
      </c>
      <c r="I60" s="447">
        <v>34</v>
      </c>
      <c r="J60" s="448">
        <v>142941</v>
      </c>
      <c r="K60" s="689">
        <f t="shared" si="0"/>
        <v>4859994</v>
      </c>
    </row>
    <row r="61" spans="1:11" s="425" customFormat="1" ht="15" customHeight="1" x14ac:dyDescent="0.2">
      <c r="A61" s="2071" t="s">
        <v>1800</v>
      </c>
      <c r="B61" s="1683" t="s">
        <v>642</v>
      </c>
      <c r="C61" s="1684">
        <v>42747</v>
      </c>
      <c r="D61" s="1684">
        <v>43089</v>
      </c>
      <c r="E61" s="2007" t="s">
        <v>1719</v>
      </c>
      <c r="F61" s="562" t="s">
        <v>643</v>
      </c>
      <c r="G61" s="490" t="s">
        <v>28</v>
      </c>
      <c r="H61" s="433" t="s">
        <v>22</v>
      </c>
      <c r="I61" s="564">
        <v>36</v>
      </c>
      <c r="J61" s="454">
        <v>15000</v>
      </c>
      <c r="K61" s="690">
        <f>+J61*I61</f>
        <v>540000</v>
      </c>
    </row>
    <row r="62" spans="1:11" s="425" customFormat="1" ht="12.75" x14ac:dyDescent="0.2">
      <c r="A62" s="2072"/>
      <c r="B62" s="1655"/>
      <c r="C62" s="1685"/>
      <c r="D62" s="1685"/>
      <c r="E62" s="2008"/>
      <c r="F62" s="565" t="s">
        <v>644</v>
      </c>
      <c r="G62" s="460" t="s">
        <v>41</v>
      </c>
      <c r="H62" s="467" t="s">
        <v>22</v>
      </c>
      <c r="I62" s="476">
        <v>39</v>
      </c>
      <c r="J62" s="427">
        <v>22154</v>
      </c>
      <c r="K62" s="685">
        <f t="shared" si="0"/>
        <v>864006</v>
      </c>
    </row>
    <row r="63" spans="1:11" s="425" customFormat="1" ht="25.5" x14ac:dyDescent="0.2">
      <c r="A63" s="2072"/>
      <c r="B63" s="1655"/>
      <c r="C63" s="1685"/>
      <c r="D63" s="1685"/>
      <c r="E63" s="2008"/>
      <c r="F63" s="565" t="s">
        <v>645</v>
      </c>
      <c r="G63" s="460" t="s">
        <v>41</v>
      </c>
      <c r="H63" s="467" t="s">
        <v>22</v>
      </c>
      <c r="I63" s="476">
        <v>40</v>
      </c>
      <c r="J63" s="427">
        <v>135000</v>
      </c>
      <c r="K63" s="685">
        <f t="shared" si="0"/>
        <v>5400000</v>
      </c>
    </row>
    <row r="64" spans="1:11" s="425" customFormat="1" ht="25.5" x14ac:dyDescent="0.2">
      <c r="A64" s="2072"/>
      <c r="B64" s="1655"/>
      <c r="C64" s="1685"/>
      <c r="D64" s="1685"/>
      <c r="E64" s="2008"/>
      <c r="F64" s="576" t="s">
        <v>646</v>
      </c>
      <c r="G64" s="460" t="s">
        <v>28</v>
      </c>
      <c r="H64" s="467" t="s">
        <v>22</v>
      </c>
      <c r="I64" s="476">
        <v>38</v>
      </c>
      <c r="J64" s="427">
        <v>28421</v>
      </c>
      <c r="K64" s="685">
        <f t="shared" si="0"/>
        <v>1079998</v>
      </c>
    </row>
    <row r="65" spans="1:11" s="425" customFormat="1" ht="12.75" x14ac:dyDescent="0.2">
      <c r="A65" s="2072"/>
      <c r="B65" s="1655"/>
      <c r="C65" s="1685"/>
      <c r="D65" s="1685"/>
      <c r="E65" s="2008"/>
      <c r="F65" s="576" t="s">
        <v>647</v>
      </c>
      <c r="G65" s="460" t="s">
        <v>41</v>
      </c>
      <c r="H65" s="467" t="s">
        <v>22</v>
      </c>
      <c r="I65" s="476">
        <v>3</v>
      </c>
      <c r="J65" s="427">
        <v>324000</v>
      </c>
      <c r="K65" s="685">
        <f t="shared" si="0"/>
        <v>972000</v>
      </c>
    </row>
    <row r="66" spans="1:11" s="425" customFormat="1" ht="12.75" x14ac:dyDescent="0.2">
      <c r="A66" s="2072"/>
      <c r="B66" s="1655"/>
      <c r="C66" s="1685"/>
      <c r="D66" s="1685"/>
      <c r="E66" s="2008"/>
      <c r="F66" s="576" t="s">
        <v>648</v>
      </c>
      <c r="G66" s="460" t="s">
        <v>89</v>
      </c>
      <c r="H66" s="467" t="s">
        <v>22</v>
      </c>
      <c r="I66" s="476">
        <v>60</v>
      </c>
      <c r="J66" s="427"/>
      <c r="K66" s="685">
        <f t="shared" si="0"/>
        <v>0</v>
      </c>
    </row>
    <row r="67" spans="1:11" s="425" customFormat="1" ht="38.25" x14ac:dyDescent="0.2">
      <c r="A67" s="2072"/>
      <c r="B67" s="1655"/>
      <c r="C67" s="1685"/>
      <c r="D67" s="1685"/>
      <c r="E67" s="2008"/>
      <c r="F67" s="576" t="s">
        <v>649</v>
      </c>
      <c r="G67" s="460" t="s">
        <v>21</v>
      </c>
      <c r="H67" s="467" t="s">
        <v>22</v>
      </c>
      <c r="I67" s="477">
        <v>5</v>
      </c>
      <c r="J67" s="427">
        <v>23085456</v>
      </c>
      <c r="K67" s="685">
        <f t="shared" si="0"/>
        <v>115427280</v>
      </c>
    </row>
    <row r="68" spans="1:11" s="425" customFormat="1" ht="28.5" customHeight="1" x14ac:dyDescent="0.2">
      <c r="A68" s="2072"/>
      <c r="B68" s="1655" t="s">
        <v>650</v>
      </c>
      <c r="C68" s="1685"/>
      <c r="D68" s="1685"/>
      <c r="E68" s="2008"/>
      <c r="F68" s="576" t="s">
        <v>651</v>
      </c>
      <c r="G68" s="460" t="s">
        <v>41</v>
      </c>
      <c r="H68" s="467" t="s">
        <v>22</v>
      </c>
      <c r="I68" s="476">
        <v>41</v>
      </c>
      <c r="J68" s="427">
        <v>79024</v>
      </c>
      <c r="K68" s="685">
        <f t="shared" si="0"/>
        <v>3239984</v>
      </c>
    </row>
    <row r="69" spans="1:11" s="425" customFormat="1" ht="12.75" x14ac:dyDescent="0.2">
      <c r="A69" s="2072"/>
      <c r="B69" s="1655"/>
      <c r="C69" s="1685"/>
      <c r="D69" s="1685"/>
      <c r="E69" s="2008"/>
      <c r="F69" s="576" t="s">
        <v>652</v>
      </c>
      <c r="G69" s="460" t="s">
        <v>70</v>
      </c>
      <c r="H69" s="467" t="s">
        <v>22</v>
      </c>
      <c r="I69" s="476">
        <v>4</v>
      </c>
      <c r="J69" s="427">
        <v>270000</v>
      </c>
      <c r="K69" s="685">
        <f t="shared" si="0"/>
        <v>1080000</v>
      </c>
    </row>
    <row r="70" spans="1:11" s="425" customFormat="1" ht="25.5" x14ac:dyDescent="0.2">
      <c r="A70" s="2072"/>
      <c r="B70" s="1655"/>
      <c r="C70" s="1685"/>
      <c r="D70" s="1685"/>
      <c r="E70" s="2008"/>
      <c r="F70" s="576" t="s">
        <v>653</v>
      </c>
      <c r="G70" s="460" t="s">
        <v>70</v>
      </c>
      <c r="H70" s="467" t="s">
        <v>22</v>
      </c>
      <c r="I70" s="476">
        <v>50</v>
      </c>
      <c r="J70" s="427">
        <v>47520</v>
      </c>
      <c r="K70" s="685">
        <f t="shared" si="0"/>
        <v>2376000</v>
      </c>
    </row>
    <row r="71" spans="1:11" s="425" customFormat="1" ht="26.25" thickBot="1" x14ac:dyDescent="0.25">
      <c r="A71" s="2073"/>
      <c r="B71" s="1668"/>
      <c r="C71" s="2010"/>
      <c r="D71" s="2010"/>
      <c r="E71" s="2009"/>
      <c r="F71" s="578" t="s">
        <v>654</v>
      </c>
      <c r="G71" s="567" t="s">
        <v>70</v>
      </c>
      <c r="H71" s="505" t="s">
        <v>22</v>
      </c>
      <c r="I71" s="733">
        <v>25</v>
      </c>
      <c r="J71" s="463">
        <v>86400</v>
      </c>
      <c r="K71" s="691">
        <f t="shared" si="0"/>
        <v>2160000</v>
      </c>
    </row>
    <row r="72" spans="1:11" s="425" customFormat="1" ht="31.5" customHeight="1" x14ac:dyDescent="0.2">
      <c r="A72" s="2026" t="s">
        <v>1801</v>
      </c>
      <c r="B72" s="465" t="s">
        <v>655</v>
      </c>
      <c r="C72" s="435">
        <v>42747</v>
      </c>
      <c r="D72" s="436">
        <v>43089</v>
      </c>
      <c r="E72" s="2029" t="s">
        <v>656</v>
      </c>
      <c r="F72" s="449" t="s">
        <v>626</v>
      </c>
      <c r="G72" s="490" t="s">
        <v>89</v>
      </c>
      <c r="H72" s="433" t="s">
        <v>22</v>
      </c>
      <c r="I72" s="433">
        <v>60</v>
      </c>
      <c r="J72" s="454">
        <v>54000</v>
      </c>
      <c r="K72" s="690">
        <f t="shared" si="0"/>
        <v>3240000</v>
      </c>
    </row>
    <row r="73" spans="1:11" s="425" customFormat="1" ht="12.75" x14ac:dyDescent="0.2">
      <c r="A73" s="2027"/>
      <c r="B73" s="1655" t="s">
        <v>657</v>
      </c>
      <c r="C73" s="2074">
        <v>42747</v>
      </c>
      <c r="D73" s="2076">
        <v>43089</v>
      </c>
      <c r="E73" s="2030"/>
      <c r="F73" s="735" t="s">
        <v>632</v>
      </c>
      <c r="G73" s="460" t="s">
        <v>92</v>
      </c>
      <c r="H73" s="467" t="s">
        <v>22</v>
      </c>
      <c r="I73" s="467">
        <v>6</v>
      </c>
      <c r="J73" s="427">
        <v>108000</v>
      </c>
      <c r="K73" s="685">
        <f t="shared" si="0"/>
        <v>648000</v>
      </c>
    </row>
    <row r="74" spans="1:11" s="425" customFormat="1" ht="75" customHeight="1" thickBot="1" x14ac:dyDescent="0.25">
      <c r="A74" s="2028"/>
      <c r="B74" s="1668"/>
      <c r="C74" s="2075"/>
      <c r="D74" s="2077"/>
      <c r="E74" s="2031"/>
      <c r="F74" s="736" t="s">
        <v>632</v>
      </c>
      <c r="G74" s="428" t="s">
        <v>89</v>
      </c>
      <c r="H74" s="469" t="s">
        <v>22</v>
      </c>
      <c r="I74" s="469">
        <v>2</v>
      </c>
      <c r="J74" s="431">
        <v>162000</v>
      </c>
      <c r="K74" s="686">
        <f t="shared" si="0"/>
        <v>324000</v>
      </c>
    </row>
    <row r="75" spans="1:11" s="425" customFormat="1" ht="25.5" x14ac:dyDescent="0.2">
      <c r="A75" s="2026" t="s">
        <v>1802</v>
      </c>
      <c r="B75" s="2058" t="s">
        <v>658</v>
      </c>
      <c r="C75" s="2060">
        <v>42747</v>
      </c>
      <c r="D75" s="2063">
        <v>43089</v>
      </c>
      <c r="E75" s="2066" t="s">
        <v>1822</v>
      </c>
      <c r="F75" s="569" t="s">
        <v>659</v>
      </c>
      <c r="G75" s="489" t="s">
        <v>41</v>
      </c>
      <c r="H75" s="471" t="s">
        <v>29</v>
      </c>
      <c r="I75" s="734">
        <v>1</v>
      </c>
      <c r="J75" s="472">
        <v>8640000</v>
      </c>
      <c r="K75" s="692">
        <f t="shared" si="0"/>
        <v>8640000</v>
      </c>
    </row>
    <row r="76" spans="1:11" s="425" customFormat="1" ht="25.5" x14ac:dyDescent="0.2">
      <c r="A76" s="2027"/>
      <c r="B76" s="2059"/>
      <c r="C76" s="2061"/>
      <c r="D76" s="2064"/>
      <c r="E76" s="2067"/>
      <c r="F76" s="565" t="s">
        <v>660</v>
      </c>
      <c r="G76" s="473" t="s">
        <v>41</v>
      </c>
      <c r="H76" s="474" t="s">
        <v>29</v>
      </c>
      <c r="I76" s="476">
        <v>1</v>
      </c>
      <c r="J76" s="475">
        <v>8640000</v>
      </c>
      <c r="K76" s="693">
        <f t="shared" si="0"/>
        <v>8640000</v>
      </c>
    </row>
    <row r="77" spans="1:11" s="425" customFormat="1" ht="12.75" x14ac:dyDescent="0.2">
      <c r="A77" s="2027"/>
      <c r="B77" s="2059"/>
      <c r="C77" s="2061"/>
      <c r="D77" s="2064"/>
      <c r="E77" s="2067"/>
      <c r="F77" s="565" t="s">
        <v>661</v>
      </c>
      <c r="G77" s="473" t="s">
        <v>70</v>
      </c>
      <c r="H77" s="474" t="s">
        <v>22</v>
      </c>
      <c r="I77" s="479">
        <v>1500</v>
      </c>
      <c r="J77" s="475">
        <v>1440</v>
      </c>
      <c r="K77" s="693">
        <f t="shared" si="0"/>
        <v>2160000</v>
      </c>
    </row>
    <row r="78" spans="1:11" s="425" customFormat="1" ht="25.5" x14ac:dyDescent="0.2">
      <c r="A78" s="2027"/>
      <c r="B78" s="2059"/>
      <c r="C78" s="2061"/>
      <c r="D78" s="2064"/>
      <c r="E78" s="2067"/>
      <c r="F78" s="565" t="s">
        <v>662</v>
      </c>
      <c r="G78" s="473" t="s">
        <v>93</v>
      </c>
      <c r="H78" s="474" t="s">
        <v>22</v>
      </c>
      <c r="I78" s="479">
        <v>8</v>
      </c>
      <c r="J78" s="475">
        <v>405000</v>
      </c>
      <c r="K78" s="693">
        <f t="shared" si="0"/>
        <v>3240000</v>
      </c>
    </row>
    <row r="79" spans="1:11" s="425" customFormat="1" ht="12.75" x14ac:dyDescent="0.2">
      <c r="A79" s="2027"/>
      <c r="B79" s="2059"/>
      <c r="C79" s="2061"/>
      <c r="D79" s="2064"/>
      <c r="E79" s="2067"/>
      <c r="F79" s="565" t="s">
        <v>663</v>
      </c>
      <c r="G79" s="473" t="s">
        <v>70</v>
      </c>
      <c r="H79" s="474" t="s">
        <v>111</v>
      </c>
      <c r="I79" s="476">
        <v>3000</v>
      </c>
      <c r="J79" s="475">
        <v>1728</v>
      </c>
      <c r="K79" s="693">
        <f t="shared" si="0"/>
        <v>5184000</v>
      </c>
    </row>
    <row r="80" spans="1:11" s="425" customFormat="1" ht="25.5" x14ac:dyDescent="0.2">
      <c r="A80" s="2027"/>
      <c r="B80" s="2059"/>
      <c r="C80" s="2061"/>
      <c r="D80" s="2064"/>
      <c r="E80" s="2067"/>
      <c r="F80" s="565" t="s">
        <v>664</v>
      </c>
      <c r="G80" s="473" t="s">
        <v>41</v>
      </c>
      <c r="H80" s="474" t="s">
        <v>111</v>
      </c>
      <c r="I80" s="479">
        <v>1</v>
      </c>
      <c r="J80" s="475">
        <v>1620000</v>
      </c>
      <c r="K80" s="693">
        <f t="shared" si="0"/>
        <v>1620000</v>
      </c>
    </row>
    <row r="81" spans="1:11" s="425" customFormat="1" ht="38.25" x14ac:dyDescent="0.2">
      <c r="A81" s="2027"/>
      <c r="B81" s="2059"/>
      <c r="C81" s="2061"/>
      <c r="D81" s="2064"/>
      <c r="E81" s="2067"/>
      <c r="F81" s="565" t="s">
        <v>665</v>
      </c>
      <c r="G81" s="473" t="s">
        <v>41</v>
      </c>
      <c r="H81" s="474" t="s">
        <v>22</v>
      </c>
      <c r="I81" s="479">
        <v>2</v>
      </c>
      <c r="J81" s="475">
        <v>1080000</v>
      </c>
      <c r="K81" s="693">
        <f t="shared" si="0"/>
        <v>2160000</v>
      </c>
    </row>
    <row r="82" spans="1:11" s="425" customFormat="1" ht="12.75" x14ac:dyDescent="0.2">
      <c r="A82" s="2027"/>
      <c r="B82" s="2059"/>
      <c r="C82" s="2061"/>
      <c r="D82" s="2064"/>
      <c r="E82" s="2067"/>
      <c r="F82" s="565" t="s">
        <v>666</v>
      </c>
      <c r="G82" s="473" t="s">
        <v>41</v>
      </c>
      <c r="H82" s="474" t="s">
        <v>81</v>
      </c>
      <c r="I82" s="479">
        <v>1</v>
      </c>
      <c r="J82" s="475">
        <v>10000000</v>
      </c>
      <c r="K82" s="693">
        <f t="shared" si="0"/>
        <v>10000000</v>
      </c>
    </row>
    <row r="83" spans="1:11" s="425" customFormat="1" ht="38.25" x14ac:dyDescent="0.2">
      <c r="A83" s="2027"/>
      <c r="B83" s="2059"/>
      <c r="C83" s="2061"/>
      <c r="D83" s="2064"/>
      <c r="E83" s="2067"/>
      <c r="F83" s="565" t="s">
        <v>667</v>
      </c>
      <c r="G83" s="473" t="s">
        <v>70</v>
      </c>
      <c r="H83" s="474" t="s">
        <v>22</v>
      </c>
      <c r="I83" s="479">
        <v>50</v>
      </c>
      <c r="J83" s="475">
        <v>43200</v>
      </c>
      <c r="K83" s="693">
        <f t="shared" si="0"/>
        <v>2160000</v>
      </c>
    </row>
    <row r="84" spans="1:11" s="425" customFormat="1" ht="12.75" x14ac:dyDescent="0.2">
      <c r="A84" s="2027"/>
      <c r="B84" s="2059"/>
      <c r="C84" s="2061"/>
      <c r="D84" s="2064"/>
      <c r="E84" s="2067"/>
      <c r="F84" s="565" t="s">
        <v>668</v>
      </c>
      <c r="G84" s="473" t="s">
        <v>70</v>
      </c>
      <c r="H84" s="474" t="s">
        <v>22</v>
      </c>
      <c r="I84" s="479">
        <v>400</v>
      </c>
      <c r="J84" s="475">
        <v>6750</v>
      </c>
      <c r="K84" s="693">
        <f t="shared" si="0"/>
        <v>2700000</v>
      </c>
    </row>
    <row r="85" spans="1:11" s="425" customFormat="1" ht="51" x14ac:dyDescent="0.2">
      <c r="A85" s="2027"/>
      <c r="B85" s="2059"/>
      <c r="C85" s="2061"/>
      <c r="D85" s="2064"/>
      <c r="E85" s="2067"/>
      <c r="F85" s="576" t="s">
        <v>669</v>
      </c>
      <c r="G85" s="473" t="s">
        <v>21</v>
      </c>
      <c r="H85" s="474" t="s">
        <v>22</v>
      </c>
      <c r="I85" s="479">
        <v>1</v>
      </c>
      <c r="J85" s="475">
        <v>13329360</v>
      </c>
      <c r="K85" s="693">
        <f t="shared" si="0"/>
        <v>13329360</v>
      </c>
    </row>
    <row r="86" spans="1:11" s="425" customFormat="1" ht="25.5" x14ac:dyDescent="0.2">
      <c r="A86" s="2027"/>
      <c r="B86" s="2069" t="s">
        <v>670</v>
      </c>
      <c r="C86" s="2061"/>
      <c r="D86" s="2064"/>
      <c r="E86" s="2067"/>
      <c r="F86" s="565" t="s">
        <v>671</v>
      </c>
      <c r="G86" s="473" t="s">
        <v>41</v>
      </c>
      <c r="H86" s="474" t="s">
        <v>22</v>
      </c>
      <c r="I86" s="479">
        <v>1</v>
      </c>
      <c r="J86" s="475">
        <v>1620000</v>
      </c>
      <c r="K86" s="693">
        <f t="shared" si="0"/>
        <v>1620000</v>
      </c>
    </row>
    <row r="87" spans="1:11" s="425" customFormat="1" ht="25.5" x14ac:dyDescent="0.2">
      <c r="A87" s="2027"/>
      <c r="B87" s="2069"/>
      <c r="C87" s="2061"/>
      <c r="D87" s="2064"/>
      <c r="E87" s="2067"/>
      <c r="F87" s="565" t="s">
        <v>672</v>
      </c>
      <c r="G87" s="473" t="s">
        <v>41</v>
      </c>
      <c r="H87" s="474" t="s">
        <v>22</v>
      </c>
      <c r="I87" s="479">
        <v>1</v>
      </c>
      <c r="J87" s="475">
        <v>1080000</v>
      </c>
      <c r="K87" s="693">
        <f t="shared" si="0"/>
        <v>1080000</v>
      </c>
    </row>
    <row r="88" spans="1:11" s="425" customFormat="1" ht="25.5" x14ac:dyDescent="0.2">
      <c r="A88" s="2027"/>
      <c r="B88" s="2069"/>
      <c r="C88" s="2061"/>
      <c r="D88" s="2064"/>
      <c r="E88" s="2067"/>
      <c r="F88" s="565" t="s">
        <v>673</v>
      </c>
      <c r="G88" s="473" t="s">
        <v>41</v>
      </c>
      <c r="H88" s="474" t="s">
        <v>22</v>
      </c>
      <c r="I88" s="479">
        <v>1</v>
      </c>
      <c r="J88" s="475">
        <v>1296000</v>
      </c>
      <c r="K88" s="693">
        <f t="shared" si="0"/>
        <v>1296000</v>
      </c>
    </row>
    <row r="89" spans="1:11" s="425" customFormat="1" ht="25.5" x14ac:dyDescent="0.2">
      <c r="A89" s="2027"/>
      <c r="B89" s="2069"/>
      <c r="C89" s="2061"/>
      <c r="D89" s="2064"/>
      <c r="E89" s="2067"/>
      <c r="F89" s="565" t="s">
        <v>674</v>
      </c>
      <c r="G89" s="473" t="s">
        <v>41</v>
      </c>
      <c r="H89" s="474" t="s">
        <v>22</v>
      </c>
      <c r="I89" s="479">
        <v>2</v>
      </c>
      <c r="J89" s="475">
        <v>1500000</v>
      </c>
      <c r="K89" s="693">
        <f t="shared" si="0"/>
        <v>3000000</v>
      </c>
    </row>
    <row r="90" spans="1:11" s="425" customFormat="1" ht="25.5" x14ac:dyDescent="0.2">
      <c r="A90" s="2027"/>
      <c r="B90" s="2069"/>
      <c r="C90" s="2061"/>
      <c r="D90" s="2064"/>
      <c r="E90" s="2067"/>
      <c r="F90" s="565" t="s">
        <v>675</v>
      </c>
      <c r="G90" s="473" t="s">
        <v>41</v>
      </c>
      <c r="H90" s="474" t="s">
        <v>22</v>
      </c>
      <c r="I90" s="479">
        <v>4</v>
      </c>
      <c r="J90" s="475">
        <v>1080000</v>
      </c>
      <c r="K90" s="693">
        <f t="shared" si="0"/>
        <v>4320000</v>
      </c>
    </row>
    <row r="91" spans="1:11" s="425" customFormat="1" ht="25.5" x14ac:dyDescent="0.2">
      <c r="A91" s="2027"/>
      <c r="B91" s="2069"/>
      <c r="C91" s="2061"/>
      <c r="D91" s="2064"/>
      <c r="E91" s="2067"/>
      <c r="F91" s="565" t="s">
        <v>676</v>
      </c>
      <c r="G91" s="473" t="s">
        <v>41</v>
      </c>
      <c r="H91" s="474" t="s">
        <v>22</v>
      </c>
      <c r="I91" s="479">
        <v>4</v>
      </c>
      <c r="J91" s="475">
        <v>1080000</v>
      </c>
      <c r="K91" s="693">
        <f t="shared" si="0"/>
        <v>4320000</v>
      </c>
    </row>
    <row r="92" spans="1:11" s="425" customFormat="1" ht="38.25" x14ac:dyDescent="0.2">
      <c r="A92" s="2027"/>
      <c r="B92" s="2070"/>
      <c r="C92" s="2061"/>
      <c r="D92" s="2064"/>
      <c r="E92" s="2067"/>
      <c r="F92" s="578" t="s">
        <v>677</v>
      </c>
      <c r="G92" s="473" t="s">
        <v>21</v>
      </c>
      <c r="H92" s="474" t="s">
        <v>22</v>
      </c>
      <c r="I92" s="480">
        <v>1</v>
      </c>
      <c r="J92" s="475">
        <v>24865315</v>
      </c>
      <c r="K92" s="693">
        <f t="shared" si="0"/>
        <v>24865315</v>
      </c>
    </row>
    <row r="93" spans="1:11" s="425" customFormat="1" ht="90" thickBot="1" x14ac:dyDescent="0.25">
      <c r="A93" s="2028"/>
      <c r="B93" s="481" t="s">
        <v>678</v>
      </c>
      <c r="C93" s="2062"/>
      <c r="D93" s="2065"/>
      <c r="E93" s="2068"/>
      <c r="F93" s="577" t="s">
        <v>679</v>
      </c>
      <c r="G93" s="439" t="s">
        <v>89</v>
      </c>
      <c r="H93" s="442" t="s">
        <v>22</v>
      </c>
      <c r="I93" s="482">
        <v>1</v>
      </c>
      <c r="J93" s="443">
        <v>100000000</v>
      </c>
      <c r="K93" s="688">
        <f t="shared" si="0"/>
        <v>100000000</v>
      </c>
    </row>
    <row r="94" spans="1:11" s="425" customFormat="1" ht="15.95" customHeight="1" thickBot="1" x14ac:dyDescent="0.25">
      <c r="A94" s="2011" t="s">
        <v>1731</v>
      </c>
      <c r="B94" s="2012"/>
      <c r="C94" s="2012"/>
      <c r="D94" s="2012"/>
      <c r="E94" s="2012"/>
      <c r="F94" s="2013"/>
      <c r="G94" s="2014"/>
      <c r="H94" s="2014"/>
      <c r="I94" s="2014"/>
      <c r="J94" s="2014"/>
      <c r="K94" s="2015"/>
    </row>
    <row r="95" spans="1:11" s="425" customFormat="1" ht="26.25" thickBot="1" x14ac:dyDescent="0.25">
      <c r="A95" s="579" t="s">
        <v>1720</v>
      </c>
      <c r="B95" s="484" t="s">
        <v>680</v>
      </c>
      <c r="C95" s="485">
        <v>42765</v>
      </c>
      <c r="D95" s="486">
        <v>42768</v>
      </c>
      <c r="E95" s="614" t="s">
        <v>681</v>
      </c>
      <c r="F95" s="579" t="s">
        <v>682</v>
      </c>
      <c r="G95" s="484" t="s">
        <v>21</v>
      </c>
      <c r="H95" s="487" t="s">
        <v>22</v>
      </c>
      <c r="I95" s="487">
        <v>1</v>
      </c>
      <c r="J95" s="488">
        <v>5000000</v>
      </c>
      <c r="K95" s="694">
        <f t="shared" ref="K95:K125" si="3">+J95*I95</f>
        <v>5000000</v>
      </c>
    </row>
    <row r="96" spans="1:11" s="425" customFormat="1" ht="26.25" thickBot="1" x14ac:dyDescent="0.25">
      <c r="A96" s="491" t="s">
        <v>1721</v>
      </c>
      <c r="B96" s="492" t="s">
        <v>683</v>
      </c>
      <c r="C96" s="544">
        <v>42887</v>
      </c>
      <c r="D96" s="545">
        <v>42895</v>
      </c>
      <c r="E96" s="593" t="s">
        <v>681</v>
      </c>
      <c r="F96" s="579" t="s">
        <v>682</v>
      </c>
      <c r="G96" s="484" t="s">
        <v>21</v>
      </c>
      <c r="H96" s="487" t="s">
        <v>22</v>
      </c>
      <c r="I96" s="487">
        <v>4</v>
      </c>
      <c r="J96" s="488">
        <v>5000000</v>
      </c>
      <c r="K96" s="694">
        <f t="shared" si="3"/>
        <v>20000000</v>
      </c>
    </row>
    <row r="97" spans="1:11" s="425" customFormat="1" ht="191.25" x14ac:dyDescent="0.2">
      <c r="A97" s="1651" t="s">
        <v>684</v>
      </c>
      <c r="B97" s="604" t="s">
        <v>80</v>
      </c>
      <c r="C97" s="600">
        <v>42860</v>
      </c>
      <c r="D97" s="600">
        <v>42885</v>
      </c>
      <c r="E97" s="608" t="s">
        <v>39</v>
      </c>
      <c r="F97" s="570" t="s">
        <v>1722</v>
      </c>
      <c r="G97" s="434" t="s">
        <v>54</v>
      </c>
      <c r="H97" s="437" t="s">
        <v>55</v>
      </c>
      <c r="I97" s="437">
        <v>1</v>
      </c>
      <c r="J97" s="438">
        <v>70000000</v>
      </c>
      <c r="K97" s="687">
        <f t="shared" si="3"/>
        <v>70000000</v>
      </c>
    </row>
    <row r="98" spans="1:11" s="425" customFormat="1" ht="33.75" customHeight="1" x14ac:dyDescent="0.2">
      <c r="A98" s="1651"/>
      <c r="B98" s="604" t="s">
        <v>80</v>
      </c>
      <c r="C98" s="600">
        <v>42860</v>
      </c>
      <c r="D98" s="600">
        <v>42885</v>
      </c>
      <c r="E98" s="608" t="s">
        <v>39</v>
      </c>
      <c r="F98" s="609" t="s">
        <v>685</v>
      </c>
      <c r="G98" s="473" t="s">
        <v>90</v>
      </c>
      <c r="H98" s="474" t="s">
        <v>55</v>
      </c>
      <c r="I98" s="474">
        <v>1</v>
      </c>
      <c r="J98" s="475">
        <v>30000000</v>
      </c>
      <c r="K98" s="693">
        <f t="shared" si="3"/>
        <v>30000000</v>
      </c>
    </row>
    <row r="99" spans="1:11" s="425" customFormat="1" ht="45" customHeight="1" thickBot="1" x14ac:dyDescent="0.25">
      <c r="A99" s="1651"/>
      <c r="B99" s="460" t="s">
        <v>686</v>
      </c>
      <c r="C99" s="456">
        <v>42891</v>
      </c>
      <c r="D99" s="456">
        <v>42916</v>
      </c>
      <c r="E99" s="591" t="s">
        <v>43</v>
      </c>
      <c r="F99" s="571" t="s">
        <v>1723</v>
      </c>
      <c r="G99" s="439" t="s">
        <v>92</v>
      </c>
      <c r="H99" s="442" t="s">
        <v>55</v>
      </c>
      <c r="I99" s="442">
        <v>1</v>
      </c>
      <c r="J99" s="443">
        <v>10000000</v>
      </c>
      <c r="K99" s="688">
        <f t="shared" si="3"/>
        <v>10000000</v>
      </c>
    </row>
    <row r="100" spans="1:11" s="425" customFormat="1" ht="25.5" x14ac:dyDescent="0.2">
      <c r="A100" s="2047" t="s">
        <v>687</v>
      </c>
      <c r="B100" s="2050" t="s">
        <v>688</v>
      </c>
      <c r="C100" s="2052" t="s">
        <v>64</v>
      </c>
      <c r="D100" s="2054" t="s">
        <v>64</v>
      </c>
      <c r="E100" s="2056" t="s">
        <v>689</v>
      </c>
      <c r="F100" s="570" t="s">
        <v>690</v>
      </c>
      <c r="G100" s="434" t="s">
        <v>90</v>
      </c>
      <c r="H100" s="437" t="s">
        <v>29</v>
      </c>
      <c r="I100" s="437">
        <v>1</v>
      </c>
      <c r="J100" s="438">
        <v>180000000</v>
      </c>
      <c r="K100" s="687">
        <f t="shared" si="3"/>
        <v>180000000</v>
      </c>
    </row>
    <row r="101" spans="1:11" s="425" customFormat="1" ht="25.5" x14ac:dyDescent="0.2">
      <c r="A101" s="2047"/>
      <c r="B101" s="2051"/>
      <c r="C101" s="2053"/>
      <c r="D101" s="2055"/>
      <c r="E101" s="2057"/>
      <c r="F101" s="609" t="s">
        <v>691</v>
      </c>
      <c r="G101" s="473" t="s">
        <v>90</v>
      </c>
      <c r="H101" s="474" t="s">
        <v>29</v>
      </c>
      <c r="I101" s="474">
        <v>1</v>
      </c>
      <c r="J101" s="475">
        <v>150000000</v>
      </c>
      <c r="K101" s="693">
        <f t="shared" si="3"/>
        <v>150000000</v>
      </c>
    </row>
    <row r="102" spans="1:11" s="425" customFormat="1" ht="26.25" thickBot="1" x14ac:dyDescent="0.25">
      <c r="A102" s="2046"/>
      <c r="B102" s="473" t="s">
        <v>686</v>
      </c>
      <c r="C102" s="483" t="s">
        <v>64</v>
      </c>
      <c r="D102" s="478" t="s">
        <v>64</v>
      </c>
      <c r="E102" s="508" t="s">
        <v>43</v>
      </c>
      <c r="F102" s="609" t="s">
        <v>1724</v>
      </c>
      <c r="G102" s="473" t="s">
        <v>92</v>
      </c>
      <c r="H102" s="474" t="s">
        <v>55</v>
      </c>
      <c r="I102" s="474">
        <v>1</v>
      </c>
      <c r="J102" s="475">
        <v>10000000</v>
      </c>
      <c r="K102" s="693">
        <f t="shared" si="3"/>
        <v>10000000</v>
      </c>
    </row>
    <row r="103" spans="1:11" s="425" customFormat="1" ht="25.5" x14ac:dyDescent="0.2">
      <c r="A103" s="2045" t="s">
        <v>1725</v>
      </c>
      <c r="B103" s="434" t="s">
        <v>692</v>
      </c>
      <c r="C103" s="435" t="s">
        <v>64</v>
      </c>
      <c r="D103" s="436" t="s">
        <v>64</v>
      </c>
      <c r="E103" s="508" t="s">
        <v>43</v>
      </c>
      <c r="F103" s="570" t="s">
        <v>693</v>
      </c>
      <c r="G103" s="434" t="s">
        <v>41</v>
      </c>
      <c r="H103" s="437" t="s">
        <v>303</v>
      </c>
      <c r="I103" s="437">
        <v>2</v>
      </c>
      <c r="J103" s="438">
        <v>250000</v>
      </c>
      <c r="K103" s="687">
        <f t="shared" si="3"/>
        <v>500000</v>
      </c>
    </row>
    <row r="104" spans="1:11" s="425" customFormat="1" ht="12.75" x14ac:dyDescent="0.2">
      <c r="A104" s="2047"/>
      <c r="B104" s="473" t="s">
        <v>694</v>
      </c>
      <c r="C104" s="483" t="s">
        <v>64</v>
      </c>
      <c r="D104" s="478" t="s">
        <v>64</v>
      </c>
      <c r="E104" s="508" t="s">
        <v>64</v>
      </c>
      <c r="F104" s="609" t="s">
        <v>695</v>
      </c>
      <c r="G104" s="473" t="s">
        <v>93</v>
      </c>
      <c r="H104" s="474" t="s">
        <v>303</v>
      </c>
      <c r="I104" s="474">
        <v>1</v>
      </c>
      <c r="J104" s="475">
        <v>5000000</v>
      </c>
      <c r="K104" s="693">
        <f t="shared" si="3"/>
        <v>5000000</v>
      </c>
    </row>
    <row r="105" spans="1:11" s="425" customFormat="1" ht="26.25" thickBot="1" x14ac:dyDescent="0.25">
      <c r="A105" s="2047"/>
      <c r="B105" s="444" t="s">
        <v>696</v>
      </c>
      <c r="C105" s="445" t="s">
        <v>64</v>
      </c>
      <c r="D105" s="446" t="s">
        <v>64</v>
      </c>
      <c r="E105" s="513" t="s">
        <v>64</v>
      </c>
      <c r="F105" s="572" t="s">
        <v>697</v>
      </c>
      <c r="G105" s="444" t="s">
        <v>70</v>
      </c>
      <c r="H105" s="447" t="s">
        <v>22</v>
      </c>
      <c r="I105" s="447">
        <v>2</v>
      </c>
      <c r="J105" s="448">
        <v>2500000</v>
      </c>
      <c r="K105" s="689">
        <f t="shared" si="3"/>
        <v>5000000</v>
      </c>
    </row>
    <row r="106" spans="1:11" s="425" customFormat="1" ht="25.5" x14ac:dyDescent="0.2">
      <c r="A106" s="2016" t="s">
        <v>1727</v>
      </c>
      <c r="B106" s="2078" t="s">
        <v>698</v>
      </c>
      <c r="C106" s="2079">
        <v>42851</v>
      </c>
      <c r="D106" s="2079">
        <v>42851</v>
      </c>
      <c r="E106" s="590" t="s">
        <v>1726</v>
      </c>
      <c r="F106" s="449" t="s">
        <v>699</v>
      </c>
      <c r="G106" s="490" t="s">
        <v>93</v>
      </c>
      <c r="H106" s="433" t="s">
        <v>29</v>
      </c>
      <c r="I106" s="433">
        <v>1</v>
      </c>
      <c r="J106" s="454">
        <v>5000000</v>
      </c>
      <c r="K106" s="690">
        <f t="shared" si="3"/>
        <v>5000000</v>
      </c>
    </row>
    <row r="107" spans="1:11" s="425" customFormat="1" ht="12.75" x14ac:dyDescent="0.2">
      <c r="A107" s="2017"/>
      <c r="B107" s="1651"/>
      <c r="C107" s="1669"/>
      <c r="D107" s="1669"/>
      <c r="E107" s="591"/>
      <c r="F107" s="458" t="s">
        <v>700</v>
      </c>
      <c r="G107" s="460" t="s">
        <v>21</v>
      </c>
      <c r="H107" s="467" t="s">
        <v>29</v>
      </c>
      <c r="I107" s="467">
        <v>2</v>
      </c>
      <c r="J107" s="427">
        <v>400000</v>
      </c>
      <c r="K107" s="685">
        <f t="shared" si="3"/>
        <v>800000</v>
      </c>
    </row>
    <row r="108" spans="1:11" s="425" customFormat="1" ht="12.75" x14ac:dyDescent="0.2">
      <c r="A108" s="2017"/>
      <c r="B108" s="460" t="s">
        <v>701</v>
      </c>
      <c r="C108" s="456">
        <v>42994</v>
      </c>
      <c r="D108" s="456">
        <v>42994</v>
      </c>
      <c r="E108" s="591" t="s">
        <v>64</v>
      </c>
      <c r="F108" s="458" t="s">
        <v>702</v>
      </c>
      <c r="G108" s="460" t="s">
        <v>41</v>
      </c>
      <c r="H108" s="467" t="s">
        <v>338</v>
      </c>
      <c r="I108" s="467">
        <v>1</v>
      </c>
      <c r="J108" s="427">
        <v>700000</v>
      </c>
      <c r="K108" s="685">
        <f t="shared" si="3"/>
        <v>700000</v>
      </c>
    </row>
    <row r="109" spans="1:11" s="425" customFormat="1" ht="25.5" x14ac:dyDescent="0.2">
      <c r="A109" s="2017"/>
      <c r="B109" s="460" t="s">
        <v>703</v>
      </c>
      <c r="C109" s="456">
        <v>43013</v>
      </c>
      <c r="D109" s="456">
        <v>43015</v>
      </c>
      <c r="E109" s="591" t="s">
        <v>64</v>
      </c>
      <c r="F109" s="458" t="s">
        <v>699</v>
      </c>
      <c r="G109" s="460" t="s">
        <v>93</v>
      </c>
      <c r="H109" s="467" t="s">
        <v>107</v>
      </c>
      <c r="I109" s="467">
        <v>1</v>
      </c>
      <c r="J109" s="427">
        <v>8000000</v>
      </c>
      <c r="K109" s="685">
        <f t="shared" si="3"/>
        <v>8000000</v>
      </c>
    </row>
    <row r="110" spans="1:11" s="425" customFormat="1" ht="12.75" x14ac:dyDescent="0.2">
      <c r="A110" s="2017"/>
      <c r="B110" s="604" t="s">
        <v>704</v>
      </c>
      <c r="C110" s="462">
        <v>43004</v>
      </c>
      <c r="D110" s="462">
        <v>43007</v>
      </c>
      <c r="E110" s="591" t="s">
        <v>64</v>
      </c>
      <c r="F110" s="458" t="s">
        <v>705</v>
      </c>
      <c r="G110" s="460" t="s">
        <v>41</v>
      </c>
      <c r="H110" s="467" t="s">
        <v>81</v>
      </c>
      <c r="I110" s="467">
        <v>1</v>
      </c>
      <c r="J110" s="427">
        <v>2000000</v>
      </c>
      <c r="K110" s="685">
        <f t="shared" si="3"/>
        <v>2000000</v>
      </c>
    </row>
    <row r="111" spans="1:11" s="425" customFormat="1" ht="26.25" thickBot="1" x14ac:dyDescent="0.25">
      <c r="A111" s="2018"/>
      <c r="B111" s="568" t="s">
        <v>704</v>
      </c>
      <c r="C111" s="462">
        <v>43004</v>
      </c>
      <c r="D111" s="462">
        <v>43007</v>
      </c>
      <c r="E111" s="613" t="s">
        <v>702</v>
      </c>
      <c r="F111" s="573" t="s">
        <v>706</v>
      </c>
      <c r="G111" s="567" t="s">
        <v>41</v>
      </c>
      <c r="H111" s="505" t="s">
        <v>81</v>
      </c>
      <c r="I111" s="505">
        <v>1</v>
      </c>
      <c r="J111" s="463">
        <v>1250000</v>
      </c>
      <c r="K111" s="691">
        <f t="shared" si="3"/>
        <v>1250000</v>
      </c>
    </row>
    <row r="112" spans="1:11" s="425" customFormat="1" ht="15" customHeight="1" x14ac:dyDescent="0.2">
      <c r="A112" s="2016" t="s">
        <v>1728</v>
      </c>
      <c r="B112" s="2078" t="s">
        <v>704</v>
      </c>
      <c r="C112" s="2079">
        <v>43040</v>
      </c>
      <c r="D112" s="2079">
        <v>43043</v>
      </c>
      <c r="E112" s="2049" t="s">
        <v>702</v>
      </c>
      <c r="F112" s="449" t="s">
        <v>705</v>
      </c>
      <c r="G112" s="490" t="s">
        <v>41</v>
      </c>
      <c r="H112" s="433" t="s">
        <v>81</v>
      </c>
      <c r="I112" s="433">
        <v>1</v>
      </c>
      <c r="J112" s="454">
        <v>2000000</v>
      </c>
      <c r="K112" s="690">
        <f t="shared" si="3"/>
        <v>2000000</v>
      </c>
    </row>
    <row r="113" spans="1:11" s="425" customFormat="1" ht="25.5" x14ac:dyDescent="0.2">
      <c r="A113" s="2017"/>
      <c r="B113" s="1651"/>
      <c r="C113" s="1669"/>
      <c r="D113" s="1669"/>
      <c r="E113" s="2048"/>
      <c r="F113" s="458" t="s">
        <v>707</v>
      </c>
      <c r="G113" s="460" t="s">
        <v>41</v>
      </c>
      <c r="H113" s="467" t="s">
        <v>81</v>
      </c>
      <c r="I113" s="467">
        <v>1</v>
      </c>
      <c r="J113" s="427">
        <v>1250000</v>
      </c>
      <c r="K113" s="685">
        <f t="shared" si="3"/>
        <v>1250000</v>
      </c>
    </row>
    <row r="114" spans="1:11" s="425" customFormat="1" ht="12.75" x14ac:dyDescent="0.2">
      <c r="A114" s="2017"/>
      <c r="B114" s="455" t="s">
        <v>708</v>
      </c>
      <c r="C114" s="456">
        <v>42767</v>
      </c>
      <c r="D114" s="456">
        <v>42916</v>
      </c>
      <c r="E114" s="591" t="s">
        <v>64</v>
      </c>
      <c r="F114" s="458" t="s">
        <v>709</v>
      </c>
      <c r="G114" s="460" t="s">
        <v>41</v>
      </c>
      <c r="H114" s="467" t="s">
        <v>29</v>
      </c>
      <c r="I114" s="467">
        <v>2</v>
      </c>
      <c r="J114" s="427">
        <v>3000000</v>
      </c>
      <c r="K114" s="685">
        <f t="shared" si="3"/>
        <v>6000000</v>
      </c>
    </row>
    <row r="115" spans="1:11" s="425" customFormat="1" ht="12.75" x14ac:dyDescent="0.2">
      <c r="A115" s="2017"/>
      <c r="B115" s="455" t="s">
        <v>708</v>
      </c>
      <c r="C115" s="456">
        <v>42917</v>
      </c>
      <c r="D115" s="456">
        <v>43069</v>
      </c>
      <c r="E115" s="591" t="s">
        <v>64</v>
      </c>
      <c r="F115" s="458" t="s">
        <v>709</v>
      </c>
      <c r="G115" s="460" t="s">
        <v>41</v>
      </c>
      <c r="H115" s="467" t="s">
        <v>29</v>
      </c>
      <c r="I115" s="467">
        <v>2</v>
      </c>
      <c r="J115" s="427">
        <v>3000000</v>
      </c>
      <c r="K115" s="685">
        <f t="shared" si="3"/>
        <v>6000000</v>
      </c>
    </row>
    <row r="116" spans="1:11" s="425" customFormat="1" ht="12.75" x14ac:dyDescent="0.2">
      <c r="A116" s="2017"/>
      <c r="B116" s="455" t="s">
        <v>710</v>
      </c>
      <c r="C116" s="456">
        <v>42767</v>
      </c>
      <c r="D116" s="456">
        <v>42916</v>
      </c>
      <c r="E116" s="591" t="s">
        <v>64</v>
      </c>
      <c r="F116" s="458" t="s">
        <v>709</v>
      </c>
      <c r="G116" s="460" t="s">
        <v>41</v>
      </c>
      <c r="H116" s="467" t="s">
        <v>29</v>
      </c>
      <c r="I116" s="467">
        <v>2</v>
      </c>
      <c r="J116" s="427">
        <v>2000000</v>
      </c>
      <c r="K116" s="685">
        <f t="shared" si="3"/>
        <v>4000000</v>
      </c>
    </row>
    <row r="117" spans="1:11" s="425" customFormat="1" ht="12.75" x14ac:dyDescent="0.2">
      <c r="A117" s="2017"/>
      <c r="B117" s="455" t="s">
        <v>710</v>
      </c>
      <c r="C117" s="456">
        <v>42917</v>
      </c>
      <c r="D117" s="456">
        <v>43069</v>
      </c>
      <c r="E117" s="591" t="s">
        <v>64</v>
      </c>
      <c r="F117" s="458" t="s">
        <v>709</v>
      </c>
      <c r="G117" s="460" t="s">
        <v>41</v>
      </c>
      <c r="H117" s="467" t="s">
        <v>29</v>
      </c>
      <c r="I117" s="467">
        <v>2</v>
      </c>
      <c r="J117" s="427">
        <v>2000000</v>
      </c>
      <c r="K117" s="685">
        <f t="shared" si="3"/>
        <v>4000000</v>
      </c>
    </row>
    <row r="118" spans="1:11" s="425" customFormat="1" ht="12.75" x14ac:dyDescent="0.2">
      <c r="A118" s="2017"/>
      <c r="B118" s="604" t="s">
        <v>711</v>
      </c>
      <c r="C118" s="456">
        <v>42767</v>
      </c>
      <c r="D118" s="456">
        <v>42916</v>
      </c>
      <c r="E118" s="591" t="s">
        <v>64</v>
      </c>
      <c r="F118" s="458" t="s">
        <v>705</v>
      </c>
      <c r="G118" s="460" t="s">
        <v>41</v>
      </c>
      <c r="H118" s="467" t="s">
        <v>303</v>
      </c>
      <c r="I118" s="467">
        <v>1</v>
      </c>
      <c r="J118" s="427">
        <v>5000000</v>
      </c>
      <c r="K118" s="685">
        <f t="shared" si="3"/>
        <v>5000000</v>
      </c>
    </row>
    <row r="119" spans="1:11" s="425" customFormat="1" ht="12.75" x14ac:dyDescent="0.2">
      <c r="A119" s="2017"/>
      <c r="B119" s="604" t="s">
        <v>711</v>
      </c>
      <c r="C119" s="456">
        <v>42917</v>
      </c>
      <c r="D119" s="456">
        <v>43069</v>
      </c>
      <c r="E119" s="591" t="s">
        <v>702</v>
      </c>
      <c r="F119" s="458" t="s">
        <v>712</v>
      </c>
      <c r="G119" s="460" t="s">
        <v>41</v>
      </c>
      <c r="H119" s="467" t="s">
        <v>81</v>
      </c>
      <c r="I119" s="467">
        <v>1</v>
      </c>
      <c r="J119" s="427">
        <v>1800000</v>
      </c>
      <c r="K119" s="685">
        <f>+J119*I119</f>
        <v>1800000</v>
      </c>
    </row>
    <row r="120" spans="1:11" s="425" customFormat="1" ht="12.75" x14ac:dyDescent="0.2">
      <c r="A120" s="2017"/>
      <c r="B120" s="604" t="s">
        <v>711</v>
      </c>
      <c r="C120" s="456">
        <v>42767</v>
      </c>
      <c r="D120" s="456">
        <v>42916</v>
      </c>
      <c r="E120" s="591" t="s">
        <v>64</v>
      </c>
      <c r="F120" s="458" t="s">
        <v>705</v>
      </c>
      <c r="G120" s="460" t="s">
        <v>41</v>
      </c>
      <c r="H120" s="467" t="s">
        <v>303</v>
      </c>
      <c r="I120" s="467">
        <v>1</v>
      </c>
      <c r="J120" s="427">
        <v>5000000</v>
      </c>
      <c r="K120" s="685">
        <f>+J120*I120</f>
        <v>5000000</v>
      </c>
    </row>
    <row r="121" spans="1:11" s="425" customFormat="1" ht="12.75" x14ac:dyDescent="0.2">
      <c r="A121" s="2017"/>
      <c r="B121" s="604" t="s">
        <v>711</v>
      </c>
      <c r="C121" s="456">
        <v>42917</v>
      </c>
      <c r="D121" s="456">
        <v>43069</v>
      </c>
      <c r="E121" s="591" t="s">
        <v>702</v>
      </c>
      <c r="F121" s="458" t="s">
        <v>712</v>
      </c>
      <c r="G121" s="460" t="s">
        <v>41</v>
      </c>
      <c r="H121" s="467" t="s">
        <v>81</v>
      </c>
      <c r="I121" s="467">
        <v>1</v>
      </c>
      <c r="J121" s="427">
        <v>1800000</v>
      </c>
      <c r="K121" s="685">
        <f>+J121*I121</f>
        <v>1800000</v>
      </c>
    </row>
    <row r="122" spans="1:11" s="425" customFormat="1" ht="12.75" x14ac:dyDescent="0.2">
      <c r="A122" s="2017"/>
      <c r="B122" s="568" t="s">
        <v>713</v>
      </c>
      <c r="C122" s="456">
        <v>42767</v>
      </c>
      <c r="D122" s="456">
        <v>42916</v>
      </c>
      <c r="E122" s="591" t="s">
        <v>64</v>
      </c>
      <c r="F122" s="458" t="s">
        <v>709</v>
      </c>
      <c r="G122" s="460" t="s">
        <v>41</v>
      </c>
      <c r="H122" s="467" t="s">
        <v>29</v>
      </c>
      <c r="I122" s="467">
        <v>2</v>
      </c>
      <c r="J122" s="427">
        <v>4000000</v>
      </c>
      <c r="K122" s="685">
        <f t="shared" si="3"/>
        <v>8000000</v>
      </c>
    </row>
    <row r="123" spans="1:11" s="425" customFormat="1" ht="12.75" x14ac:dyDescent="0.2">
      <c r="A123" s="2017"/>
      <c r="B123" s="568" t="s">
        <v>713</v>
      </c>
      <c r="C123" s="456">
        <v>42917</v>
      </c>
      <c r="D123" s="456">
        <v>43069</v>
      </c>
      <c r="E123" s="591" t="s">
        <v>64</v>
      </c>
      <c r="F123" s="458" t="s">
        <v>709</v>
      </c>
      <c r="G123" s="460" t="s">
        <v>41</v>
      </c>
      <c r="H123" s="467" t="s">
        <v>29</v>
      </c>
      <c r="I123" s="467">
        <v>2</v>
      </c>
      <c r="J123" s="427">
        <v>4000000</v>
      </c>
      <c r="K123" s="685">
        <f t="shared" si="3"/>
        <v>8000000</v>
      </c>
    </row>
    <row r="124" spans="1:11" s="425" customFormat="1" ht="12.75" x14ac:dyDescent="0.2">
      <c r="A124" s="2017"/>
      <c r="B124" s="568" t="s">
        <v>714</v>
      </c>
      <c r="C124" s="456">
        <v>42767</v>
      </c>
      <c r="D124" s="456">
        <v>42916</v>
      </c>
      <c r="E124" s="591" t="s">
        <v>64</v>
      </c>
      <c r="F124" s="458" t="s">
        <v>709</v>
      </c>
      <c r="G124" s="460" t="s">
        <v>41</v>
      </c>
      <c r="H124" s="467" t="s">
        <v>29</v>
      </c>
      <c r="I124" s="467">
        <v>2</v>
      </c>
      <c r="J124" s="427">
        <v>2500000</v>
      </c>
      <c r="K124" s="685">
        <f t="shared" si="3"/>
        <v>5000000</v>
      </c>
    </row>
    <row r="125" spans="1:11" s="425" customFormat="1" ht="15.75" customHeight="1" thickBot="1" x14ac:dyDescent="0.25">
      <c r="A125" s="2044"/>
      <c r="B125" s="606" t="s">
        <v>714</v>
      </c>
      <c r="C125" s="429">
        <v>42917</v>
      </c>
      <c r="D125" s="429">
        <v>43069</v>
      </c>
      <c r="E125" s="592" t="s">
        <v>64</v>
      </c>
      <c r="F125" s="468" t="s">
        <v>709</v>
      </c>
      <c r="G125" s="428" t="s">
        <v>41</v>
      </c>
      <c r="H125" s="469" t="s">
        <v>29</v>
      </c>
      <c r="I125" s="469">
        <v>2</v>
      </c>
      <c r="J125" s="431">
        <v>2500000</v>
      </c>
      <c r="K125" s="686">
        <f t="shared" si="3"/>
        <v>5000000</v>
      </c>
    </row>
    <row r="126" spans="1:11" s="425" customFormat="1" ht="15.95" customHeight="1" thickBot="1" x14ac:dyDescent="0.25">
      <c r="A126" s="2011" t="s">
        <v>1732</v>
      </c>
      <c r="B126" s="2012"/>
      <c r="C126" s="2012"/>
      <c r="D126" s="2012"/>
      <c r="E126" s="2012"/>
      <c r="F126" s="2013"/>
      <c r="G126" s="2014"/>
      <c r="H126" s="2014"/>
      <c r="I126" s="2014"/>
      <c r="J126" s="2014"/>
      <c r="K126" s="2015"/>
    </row>
    <row r="127" spans="1:11" s="425" customFormat="1" ht="25.5" x14ac:dyDescent="0.2">
      <c r="A127" s="2050" t="s">
        <v>1729</v>
      </c>
      <c r="B127" s="607" t="s">
        <v>715</v>
      </c>
      <c r="C127" s="501">
        <v>42786</v>
      </c>
      <c r="D127" s="502">
        <v>43099</v>
      </c>
      <c r="E127" s="503" t="s">
        <v>716</v>
      </c>
      <c r="F127" s="623" t="s">
        <v>717</v>
      </c>
      <c r="G127" s="489" t="s">
        <v>21</v>
      </c>
      <c r="H127" s="471" t="s">
        <v>55</v>
      </c>
      <c r="I127" s="471">
        <v>1</v>
      </c>
      <c r="J127" s="472">
        <v>10000000</v>
      </c>
      <c r="K127" s="695">
        <f>+J127*I127</f>
        <v>10000000</v>
      </c>
    </row>
    <row r="128" spans="1:11" s="425" customFormat="1" ht="26.25" thickBot="1" x14ac:dyDescent="0.25">
      <c r="A128" s="2056"/>
      <c r="B128" s="568" t="s">
        <v>715</v>
      </c>
      <c r="C128" s="511">
        <v>42786</v>
      </c>
      <c r="D128" s="512">
        <v>43099</v>
      </c>
      <c r="E128" s="513" t="s">
        <v>716</v>
      </c>
      <c r="F128" s="572" t="s">
        <v>718</v>
      </c>
      <c r="G128" s="444" t="s">
        <v>21</v>
      </c>
      <c r="H128" s="447" t="s">
        <v>55</v>
      </c>
      <c r="I128" s="447">
        <v>1</v>
      </c>
      <c r="J128" s="448">
        <v>10000000</v>
      </c>
      <c r="K128" s="700">
        <f>+J128*I128</f>
        <v>10000000</v>
      </c>
    </row>
    <row r="129" spans="1:11" s="425" customFormat="1" ht="31.5" customHeight="1" x14ac:dyDescent="0.2">
      <c r="A129" s="2026" t="s">
        <v>1733</v>
      </c>
      <c r="B129" s="738" t="s">
        <v>719</v>
      </c>
      <c r="C129" s="451">
        <v>42750</v>
      </c>
      <c r="D129" s="451">
        <v>42931</v>
      </c>
      <c r="E129" s="620"/>
      <c r="F129" s="634"/>
      <c r="G129" s="525"/>
      <c r="H129" s="526"/>
      <c r="I129" s="526"/>
      <c r="J129" s="527"/>
      <c r="K129" s="739"/>
    </row>
    <row r="130" spans="1:11" s="425" customFormat="1" ht="111" customHeight="1" x14ac:dyDescent="0.2">
      <c r="A130" s="2027"/>
      <c r="B130" s="597" t="s">
        <v>720</v>
      </c>
      <c r="C130" s="456">
        <v>42750</v>
      </c>
      <c r="D130" s="456">
        <v>42931</v>
      </c>
      <c r="E130" s="616" t="s">
        <v>721</v>
      </c>
      <c r="F130" s="566" t="s">
        <v>722</v>
      </c>
      <c r="G130" s="473" t="s">
        <v>21</v>
      </c>
      <c r="H130" s="519" t="s">
        <v>111</v>
      </c>
      <c r="I130" s="474">
        <v>6</v>
      </c>
      <c r="J130" s="475">
        <v>2000000</v>
      </c>
      <c r="K130" s="696">
        <f t="shared" ref="K130:K144" si="4">+J130*I130</f>
        <v>12000000</v>
      </c>
    </row>
    <row r="131" spans="1:11" s="425" customFormat="1" ht="66" customHeight="1" x14ac:dyDescent="0.2">
      <c r="A131" s="2027"/>
      <c r="B131" s="598" t="s">
        <v>723</v>
      </c>
      <c r="C131" s="456">
        <v>42750</v>
      </c>
      <c r="D131" s="456">
        <v>42931</v>
      </c>
      <c r="E131" s="616" t="s">
        <v>724</v>
      </c>
      <c r="F131" s="566" t="s">
        <v>725</v>
      </c>
      <c r="G131" s="473" t="s">
        <v>54</v>
      </c>
      <c r="H131" s="519" t="s">
        <v>111</v>
      </c>
      <c r="I131" s="474">
        <v>2</v>
      </c>
      <c r="J131" s="475">
        <v>4700000</v>
      </c>
      <c r="K131" s="696">
        <f t="shared" si="4"/>
        <v>9400000</v>
      </c>
    </row>
    <row r="132" spans="1:11" s="425" customFormat="1" ht="165.75" x14ac:dyDescent="0.2">
      <c r="A132" s="2027"/>
      <c r="B132" s="599" t="s">
        <v>726</v>
      </c>
      <c r="C132" s="456">
        <v>42750</v>
      </c>
      <c r="D132" s="456">
        <v>42931</v>
      </c>
      <c r="E132" s="616" t="s">
        <v>727</v>
      </c>
      <c r="F132" s="625" t="s">
        <v>1783</v>
      </c>
      <c r="G132" s="495" t="s">
        <v>54</v>
      </c>
      <c r="H132" s="519" t="s">
        <v>111</v>
      </c>
      <c r="I132" s="474">
        <v>2</v>
      </c>
      <c r="J132" s="475">
        <v>25000000</v>
      </c>
      <c r="K132" s="696">
        <f t="shared" si="4"/>
        <v>50000000</v>
      </c>
    </row>
    <row r="133" spans="1:11" s="425" customFormat="1" ht="25.5" x14ac:dyDescent="0.2">
      <c r="A133" s="2027"/>
      <c r="B133" s="599" t="s">
        <v>728</v>
      </c>
      <c r="C133" s="456">
        <v>42750</v>
      </c>
      <c r="D133" s="456">
        <v>42931</v>
      </c>
      <c r="E133" s="616" t="s">
        <v>729</v>
      </c>
      <c r="F133" s="626" t="s">
        <v>1730</v>
      </c>
      <c r="G133" s="495" t="s">
        <v>54</v>
      </c>
      <c r="H133" s="519" t="s">
        <v>111</v>
      </c>
      <c r="I133" s="474">
        <v>2</v>
      </c>
      <c r="J133" s="475">
        <v>6744000</v>
      </c>
      <c r="K133" s="696">
        <f t="shared" si="4"/>
        <v>13488000</v>
      </c>
    </row>
    <row r="134" spans="1:11" s="425" customFormat="1" ht="63.75" x14ac:dyDescent="0.2">
      <c r="A134" s="2027"/>
      <c r="B134" s="599" t="s">
        <v>728</v>
      </c>
      <c r="C134" s="456">
        <v>42750</v>
      </c>
      <c r="D134" s="456">
        <v>42931</v>
      </c>
      <c r="E134" s="598" t="s">
        <v>729</v>
      </c>
      <c r="F134" s="566" t="s">
        <v>730</v>
      </c>
      <c r="G134" s="499" t="s">
        <v>54</v>
      </c>
      <c r="H134" s="519" t="s">
        <v>111</v>
      </c>
      <c r="I134" s="474">
        <v>1</v>
      </c>
      <c r="J134" s="475">
        <v>11652000</v>
      </c>
      <c r="K134" s="696">
        <f t="shared" si="4"/>
        <v>11652000</v>
      </c>
    </row>
    <row r="135" spans="1:11" s="425" customFormat="1" ht="25.5" x14ac:dyDescent="0.2">
      <c r="A135" s="2027"/>
      <c r="B135" s="599" t="s">
        <v>728</v>
      </c>
      <c r="C135" s="456">
        <v>42750</v>
      </c>
      <c r="D135" s="456">
        <v>42931</v>
      </c>
      <c r="E135" s="599" t="s">
        <v>729</v>
      </c>
      <c r="F135" s="565" t="s">
        <v>731</v>
      </c>
      <c r="G135" s="460" t="s">
        <v>54</v>
      </c>
      <c r="H135" s="519" t="s">
        <v>111</v>
      </c>
      <c r="I135" s="474">
        <v>25</v>
      </c>
      <c r="J135" s="475">
        <v>2600000</v>
      </c>
      <c r="K135" s="696">
        <f t="shared" si="4"/>
        <v>65000000</v>
      </c>
    </row>
    <row r="136" spans="1:11" s="425" customFormat="1" ht="38.25" x14ac:dyDescent="0.2">
      <c r="A136" s="2027"/>
      <c r="B136" s="599" t="s">
        <v>732</v>
      </c>
      <c r="C136" s="456">
        <v>42750</v>
      </c>
      <c r="D136" s="456">
        <v>42931</v>
      </c>
      <c r="E136" s="597" t="s">
        <v>733</v>
      </c>
      <c r="F136" s="625" t="s">
        <v>1780</v>
      </c>
      <c r="G136" s="460" t="s">
        <v>90</v>
      </c>
      <c r="H136" s="519" t="s">
        <v>111</v>
      </c>
      <c r="I136" s="474">
        <v>2</v>
      </c>
      <c r="J136" s="475">
        <v>6659000</v>
      </c>
      <c r="K136" s="696">
        <f t="shared" si="4"/>
        <v>13318000</v>
      </c>
    </row>
    <row r="137" spans="1:11" s="425" customFormat="1" ht="38.25" x14ac:dyDescent="0.2">
      <c r="A137" s="2027"/>
      <c r="B137" s="599" t="s">
        <v>732</v>
      </c>
      <c r="C137" s="456">
        <v>42750</v>
      </c>
      <c r="D137" s="456">
        <v>42931</v>
      </c>
      <c r="E137" s="597" t="s">
        <v>733</v>
      </c>
      <c r="F137" s="625" t="s">
        <v>1781</v>
      </c>
      <c r="G137" s="495" t="s">
        <v>90</v>
      </c>
      <c r="H137" s="519" t="s">
        <v>111</v>
      </c>
      <c r="I137" s="474">
        <v>2</v>
      </c>
      <c r="J137" s="475">
        <v>5889000</v>
      </c>
      <c r="K137" s="696">
        <f t="shared" si="4"/>
        <v>11778000</v>
      </c>
    </row>
    <row r="138" spans="1:11" s="425" customFormat="1" ht="25.5" x14ac:dyDescent="0.2">
      <c r="A138" s="2027"/>
      <c r="B138" s="599" t="s">
        <v>732</v>
      </c>
      <c r="C138" s="456">
        <v>42750</v>
      </c>
      <c r="D138" s="456">
        <v>42931</v>
      </c>
      <c r="E138" s="597" t="s">
        <v>733</v>
      </c>
      <c r="F138" s="625" t="s">
        <v>1782</v>
      </c>
      <c r="G138" s="495" t="s">
        <v>90</v>
      </c>
      <c r="H138" s="519" t="s">
        <v>111</v>
      </c>
      <c r="I138" s="474">
        <v>2</v>
      </c>
      <c r="J138" s="475">
        <v>1485702</v>
      </c>
      <c r="K138" s="696">
        <f t="shared" si="4"/>
        <v>2971404</v>
      </c>
    </row>
    <row r="139" spans="1:11" s="425" customFormat="1" ht="38.25" x14ac:dyDescent="0.2">
      <c r="A139" s="2027"/>
      <c r="B139" s="599" t="s">
        <v>732</v>
      </c>
      <c r="C139" s="456">
        <v>42750</v>
      </c>
      <c r="D139" s="456">
        <v>42931</v>
      </c>
      <c r="E139" s="597" t="s">
        <v>733</v>
      </c>
      <c r="F139" s="625" t="s">
        <v>734</v>
      </c>
      <c r="G139" s="495" t="s">
        <v>90</v>
      </c>
      <c r="H139" s="519" t="s">
        <v>111</v>
      </c>
      <c r="I139" s="474">
        <v>2</v>
      </c>
      <c r="J139" s="475">
        <v>2459800</v>
      </c>
      <c r="K139" s="696">
        <f t="shared" si="4"/>
        <v>4919600</v>
      </c>
    </row>
    <row r="140" spans="1:11" s="425" customFormat="1" ht="38.25" x14ac:dyDescent="0.2">
      <c r="A140" s="2027"/>
      <c r="B140" s="599" t="s">
        <v>732</v>
      </c>
      <c r="C140" s="456">
        <v>42750</v>
      </c>
      <c r="D140" s="456">
        <v>42931</v>
      </c>
      <c r="E140" s="580" t="s">
        <v>735</v>
      </c>
      <c r="F140" s="627" t="s">
        <v>1779</v>
      </c>
      <c r="G140" s="495" t="s">
        <v>89</v>
      </c>
      <c r="H140" s="519" t="s">
        <v>111</v>
      </c>
      <c r="I140" s="474">
        <v>4</v>
      </c>
      <c r="J140" s="475">
        <v>294950</v>
      </c>
      <c r="K140" s="696">
        <f t="shared" si="4"/>
        <v>1179800</v>
      </c>
    </row>
    <row r="141" spans="1:11" s="425" customFormat="1" ht="38.25" x14ac:dyDescent="0.2">
      <c r="A141" s="2027"/>
      <c r="B141" s="599" t="s">
        <v>732</v>
      </c>
      <c r="C141" s="456">
        <v>42750</v>
      </c>
      <c r="D141" s="456">
        <v>42931</v>
      </c>
      <c r="E141" s="599" t="s">
        <v>735</v>
      </c>
      <c r="F141" s="625" t="s">
        <v>1778</v>
      </c>
      <c r="G141" s="495" t="s">
        <v>89</v>
      </c>
      <c r="H141" s="519" t="s">
        <v>111</v>
      </c>
      <c r="I141" s="474">
        <v>2</v>
      </c>
      <c r="J141" s="475">
        <v>698220</v>
      </c>
      <c r="K141" s="696">
        <f t="shared" si="4"/>
        <v>1396440</v>
      </c>
    </row>
    <row r="142" spans="1:11" s="425" customFormat="1" ht="38.25" x14ac:dyDescent="0.2">
      <c r="A142" s="2027"/>
      <c r="B142" s="599" t="s">
        <v>732</v>
      </c>
      <c r="C142" s="456">
        <v>42750</v>
      </c>
      <c r="D142" s="456">
        <v>42931</v>
      </c>
      <c r="E142" s="599" t="s">
        <v>733</v>
      </c>
      <c r="F142" s="565" t="s">
        <v>736</v>
      </c>
      <c r="G142" s="495" t="s">
        <v>90</v>
      </c>
      <c r="H142" s="519" t="s">
        <v>111</v>
      </c>
      <c r="I142" s="474">
        <v>2</v>
      </c>
      <c r="J142" s="475">
        <v>12200000</v>
      </c>
      <c r="K142" s="696">
        <f t="shared" si="4"/>
        <v>24400000</v>
      </c>
    </row>
    <row r="143" spans="1:11" s="425" customFormat="1" ht="165.75" x14ac:dyDescent="0.2">
      <c r="A143" s="2027"/>
      <c r="B143" s="599" t="s">
        <v>726</v>
      </c>
      <c r="C143" s="456">
        <v>42750</v>
      </c>
      <c r="D143" s="456">
        <v>42931</v>
      </c>
      <c r="E143" s="597" t="s">
        <v>737</v>
      </c>
      <c r="F143" s="565" t="s">
        <v>1777</v>
      </c>
      <c r="G143" s="495" t="s">
        <v>89</v>
      </c>
      <c r="H143" s="519" t="s">
        <v>111</v>
      </c>
      <c r="I143" s="474">
        <v>1</v>
      </c>
      <c r="J143" s="475">
        <v>9000000</v>
      </c>
      <c r="K143" s="696">
        <f t="shared" si="4"/>
        <v>9000000</v>
      </c>
    </row>
    <row r="144" spans="1:11" s="425" customFormat="1" ht="76.5" x14ac:dyDescent="0.2">
      <c r="A144" s="2027"/>
      <c r="B144" s="599" t="s">
        <v>732</v>
      </c>
      <c r="C144" s="456">
        <v>42750</v>
      </c>
      <c r="D144" s="456">
        <v>42931</v>
      </c>
      <c r="E144" s="599" t="s">
        <v>733</v>
      </c>
      <c r="F144" s="565" t="s">
        <v>738</v>
      </c>
      <c r="G144" s="495" t="s">
        <v>90</v>
      </c>
      <c r="H144" s="519" t="s">
        <v>111</v>
      </c>
      <c r="I144" s="474">
        <v>1</v>
      </c>
      <c r="J144" s="475">
        <v>30000000</v>
      </c>
      <c r="K144" s="696">
        <f t="shared" si="4"/>
        <v>30000000</v>
      </c>
    </row>
    <row r="145" spans="1:11" s="425" customFormat="1" ht="12.75" x14ac:dyDescent="0.2">
      <c r="A145" s="2027"/>
      <c r="B145" s="500" t="s">
        <v>739</v>
      </c>
      <c r="C145" s="456">
        <v>42750</v>
      </c>
      <c r="D145" s="456">
        <v>42931</v>
      </c>
      <c r="E145" s="508" t="s">
        <v>511</v>
      </c>
      <c r="F145" s="623" t="s">
        <v>740</v>
      </c>
      <c r="G145" s="473" t="s">
        <v>92</v>
      </c>
      <c r="H145" s="474" t="s">
        <v>338</v>
      </c>
      <c r="I145" s="474">
        <v>1</v>
      </c>
      <c r="J145" s="475">
        <v>3000000</v>
      </c>
      <c r="K145" s="696">
        <f>+J145*I145</f>
        <v>3000000</v>
      </c>
    </row>
    <row r="146" spans="1:11" s="425" customFormat="1" ht="13.5" thickBot="1" x14ac:dyDescent="0.25">
      <c r="A146" s="2028"/>
      <c r="B146" s="596" t="s">
        <v>741</v>
      </c>
      <c r="C146" s="429">
        <v>42750</v>
      </c>
      <c r="D146" s="429">
        <v>42931</v>
      </c>
      <c r="E146" s="595" t="s">
        <v>742</v>
      </c>
      <c r="F146" s="571"/>
      <c r="G146" s="439"/>
      <c r="H146" s="442"/>
      <c r="I146" s="442"/>
      <c r="J146" s="443"/>
      <c r="K146" s="740">
        <f>+J146*I146</f>
        <v>0</v>
      </c>
    </row>
    <row r="147" spans="1:11" s="425" customFormat="1" ht="26.25" customHeight="1" x14ac:dyDescent="0.2">
      <c r="A147" s="2113" t="s">
        <v>1734</v>
      </c>
      <c r="B147" s="500" t="s">
        <v>743</v>
      </c>
      <c r="C147" s="501">
        <v>42767</v>
      </c>
      <c r="D147" s="502">
        <v>42795</v>
      </c>
      <c r="E147" s="503" t="s">
        <v>744</v>
      </c>
      <c r="F147" s="628" t="s">
        <v>745</v>
      </c>
      <c r="G147" s="605" t="s">
        <v>70</v>
      </c>
      <c r="H147" s="766" t="s">
        <v>29</v>
      </c>
      <c r="I147" s="506">
        <v>3</v>
      </c>
      <c r="J147" s="424">
        <f>4*3000</f>
        <v>12000</v>
      </c>
      <c r="K147" s="737">
        <f>+J147*I147</f>
        <v>36000</v>
      </c>
    </row>
    <row r="148" spans="1:11" s="425" customFormat="1" ht="25.5" x14ac:dyDescent="0.2">
      <c r="A148" s="2113"/>
      <c r="B148" s="507" t="s">
        <v>746</v>
      </c>
      <c r="C148" s="493">
        <v>42796</v>
      </c>
      <c r="D148" s="494">
        <v>42827</v>
      </c>
      <c r="E148" s="508" t="s">
        <v>747</v>
      </c>
      <c r="F148" s="629" t="s">
        <v>748</v>
      </c>
      <c r="G148" s="605" t="s">
        <v>70</v>
      </c>
      <c r="H148" s="505" t="s">
        <v>29</v>
      </c>
      <c r="I148" s="509">
        <v>5</v>
      </c>
      <c r="J148" s="427">
        <f>8.15*3000</f>
        <v>24450</v>
      </c>
      <c r="K148" s="697">
        <f>+J148*I148</f>
        <v>122250</v>
      </c>
    </row>
    <row r="149" spans="1:11" s="425" customFormat="1" ht="12.75" x14ac:dyDescent="0.2">
      <c r="A149" s="2113"/>
      <c r="B149" s="510" t="s">
        <v>749</v>
      </c>
      <c r="C149" s="511">
        <v>42828</v>
      </c>
      <c r="D149" s="512">
        <v>42859</v>
      </c>
      <c r="E149" s="513" t="s">
        <v>750</v>
      </c>
      <c r="F149" s="629" t="s">
        <v>751</v>
      </c>
      <c r="G149" s="605" t="s">
        <v>70</v>
      </c>
      <c r="H149" s="505" t="s">
        <v>29</v>
      </c>
      <c r="I149" s="509">
        <v>1</v>
      </c>
      <c r="J149" s="427">
        <f>5.45*3000</f>
        <v>16350</v>
      </c>
      <c r="K149" s="697">
        <f>+J149*I149</f>
        <v>16350</v>
      </c>
    </row>
    <row r="150" spans="1:11" s="425" customFormat="1" ht="25.5" x14ac:dyDescent="0.2">
      <c r="A150" s="2113"/>
      <c r="B150" s="510" t="s">
        <v>752</v>
      </c>
      <c r="C150" s="600">
        <v>42860</v>
      </c>
      <c r="D150" s="600">
        <v>42887</v>
      </c>
      <c r="E150" s="608" t="s">
        <v>753</v>
      </c>
      <c r="F150" s="630" t="s">
        <v>754</v>
      </c>
      <c r="G150" s="605" t="s">
        <v>70</v>
      </c>
      <c r="H150" s="505" t="s">
        <v>29</v>
      </c>
      <c r="I150" s="509">
        <v>1</v>
      </c>
      <c r="J150" s="427">
        <f>14.66*3000</f>
        <v>43980</v>
      </c>
      <c r="K150" s="697">
        <f t="shared" ref="K150:K205" si="5">+J150*I150</f>
        <v>43980</v>
      </c>
    </row>
    <row r="151" spans="1:11" s="425" customFormat="1" ht="12.75" x14ac:dyDescent="0.2">
      <c r="A151" s="2113"/>
      <c r="B151" s="510" t="s">
        <v>752</v>
      </c>
      <c r="C151" s="600">
        <v>42860</v>
      </c>
      <c r="D151" s="600">
        <v>42887</v>
      </c>
      <c r="E151" s="608" t="s">
        <v>753</v>
      </c>
      <c r="F151" s="629" t="s">
        <v>755</v>
      </c>
      <c r="G151" s="605" t="s">
        <v>70</v>
      </c>
      <c r="H151" s="505" t="s">
        <v>29</v>
      </c>
      <c r="I151" s="509">
        <v>1</v>
      </c>
      <c r="J151" s="427">
        <f>7.32*3000</f>
        <v>21960</v>
      </c>
      <c r="K151" s="697">
        <f t="shared" si="5"/>
        <v>21960</v>
      </c>
    </row>
    <row r="152" spans="1:11" s="425" customFormat="1" ht="12.75" x14ac:dyDescent="0.2">
      <c r="A152" s="2113"/>
      <c r="B152" s="510" t="s">
        <v>752</v>
      </c>
      <c r="C152" s="600">
        <v>42860</v>
      </c>
      <c r="D152" s="600">
        <v>42887</v>
      </c>
      <c r="E152" s="608" t="s">
        <v>753</v>
      </c>
      <c r="F152" s="629" t="s">
        <v>756</v>
      </c>
      <c r="G152" s="605" t="s">
        <v>70</v>
      </c>
      <c r="H152" s="505" t="s">
        <v>29</v>
      </c>
      <c r="I152" s="509">
        <v>2</v>
      </c>
      <c r="J152" s="427">
        <f>49.9*3000</f>
        <v>149700</v>
      </c>
      <c r="K152" s="697">
        <f>+J152*I152</f>
        <v>299400</v>
      </c>
    </row>
    <row r="153" spans="1:11" s="425" customFormat="1" ht="12.75" x14ac:dyDescent="0.2">
      <c r="A153" s="2113"/>
      <c r="B153" s="510" t="s">
        <v>752</v>
      </c>
      <c r="C153" s="600">
        <v>42860</v>
      </c>
      <c r="D153" s="600">
        <v>42887</v>
      </c>
      <c r="E153" s="608" t="s">
        <v>753</v>
      </c>
      <c r="F153" s="629" t="s">
        <v>757</v>
      </c>
      <c r="G153" s="605" t="s">
        <v>70</v>
      </c>
      <c r="H153" s="505" t="s">
        <v>29</v>
      </c>
      <c r="I153" s="509">
        <v>2</v>
      </c>
      <c r="J153" s="427">
        <f>15.62*3000</f>
        <v>46860</v>
      </c>
      <c r="K153" s="697">
        <f>+J153*I153</f>
        <v>93720</v>
      </c>
    </row>
    <row r="154" spans="1:11" s="425" customFormat="1" ht="12.75" x14ac:dyDescent="0.2">
      <c r="A154" s="2113"/>
      <c r="B154" s="510" t="s">
        <v>752</v>
      </c>
      <c r="C154" s="600">
        <v>42860</v>
      </c>
      <c r="D154" s="600">
        <v>42887</v>
      </c>
      <c r="E154" s="608" t="s">
        <v>753</v>
      </c>
      <c r="F154" s="629" t="s">
        <v>758</v>
      </c>
      <c r="G154" s="605" t="s">
        <v>70</v>
      </c>
      <c r="H154" s="505" t="s">
        <v>29</v>
      </c>
      <c r="I154" s="509">
        <v>5</v>
      </c>
      <c r="J154" s="427">
        <v>0</v>
      </c>
      <c r="K154" s="697">
        <f t="shared" si="5"/>
        <v>0</v>
      </c>
    </row>
    <row r="155" spans="1:11" s="425" customFormat="1" ht="25.5" x14ac:dyDescent="0.2">
      <c r="A155" s="2113"/>
      <c r="B155" s="510" t="s">
        <v>752</v>
      </c>
      <c r="C155" s="600">
        <v>42860</v>
      </c>
      <c r="D155" s="600">
        <v>42887</v>
      </c>
      <c r="E155" s="608" t="s">
        <v>753</v>
      </c>
      <c r="F155" s="630" t="s">
        <v>759</v>
      </c>
      <c r="G155" s="605" t="s">
        <v>70</v>
      </c>
      <c r="H155" s="505" t="s">
        <v>29</v>
      </c>
      <c r="I155" s="509">
        <v>2</v>
      </c>
      <c r="J155" s="427">
        <f>3.72*3000</f>
        <v>11160</v>
      </c>
      <c r="K155" s="697">
        <f t="shared" si="5"/>
        <v>22320</v>
      </c>
    </row>
    <row r="156" spans="1:11" s="425" customFormat="1" ht="12.75" x14ac:dyDescent="0.2">
      <c r="A156" s="2113"/>
      <c r="B156" s="510" t="s">
        <v>752</v>
      </c>
      <c r="C156" s="600">
        <v>42860</v>
      </c>
      <c r="D156" s="600">
        <v>42887</v>
      </c>
      <c r="E156" s="608" t="s">
        <v>753</v>
      </c>
      <c r="F156" s="629" t="s">
        <v>760</v>
      </c>
      <c r="G156" s="605" t="s">
        <v>70</v>
      </c>
      <c r="H156" s="505" t="s">
        <v>29</v>
      </c>
      <c r="I156" s="509">
        <v>5</v>
      </c>
      <c r="J156" s="427">
        <f>10.95*3000</f>
        <v>32850</v>
      </c>
      <c r="K156" s="697">
        <f t="shared" si="5"/>
        <v>164250</v>
      </c>
    </row>
    <row r="157" spans="1:11" s="425" customFormat="1" ht="12.75" x14ac:dyDescent="0.2">
      <c r="A157" s="2113"/>
      <c r="B157" s="510" t="s">
        <v>752</v>
      </c>
      <c r="C157" s="600">
        <v>42860</v>
      </c>
      <c r="D157" s="600">
        <v>42887</v>
      </c>
      <c r="E157" s="608" t="s">
        <v>753</v>
      </c>
      <c r="F157" s="630" t="s">
        <v>761</v>
      </c>
      <c r="G157" s="605" t="s">
        <v>70</v>
      </c>
      <c r="H157" s="505" t="s">
        <v>29</v>
      </c>
      <c r="I157" s="476"/>
      <c r="J157" s="427">
        <v>0</v>
      </c>
      <c r="K157" s="697">
        <f t="shared" si="5"/>
        <v>0</v>
      </c>
    </row>
    <row r="158" spans="1:11" s="425" customFormat="1" ht="12.75" x14ac:dyDescent="0.2">
      <c r="A158" s="2113"/>
      <c r="B158" s="510" t="s">
        <v>752</v>
      </c>
      <c r="C158" s="600">
        <v>42860</v>
      </c>
      <c r="D158" s="600">
        <v>42887</v>
      </c>
      <c r="E158" s="608" t="s">
        <v>753</v>
      </c>
      <c r="F158" s="629" t="s">
        <v>762</v>
      </c>
      <c r="G158" s="605" t="s">
        <v>70</v>
      </c>
      <c r="H158" s="505" t="s">
        <v>29</v>
      </c>
      <c r="I158" s="509">
        <v>1</v>
      </c>
      <c r="J158" s="427">
        <f>59.5*3000</f>
        <v>178500</v>
      </c>
      <c r="K158" s="697">
        <f t="shared" si="5"/>
        <v>178500</v>
      </c>
    </row>
    <row r="159" spans="1:11" s="425" customFormat="1" ht="12.75" x14ac:dyDescent="0.2">
      <c r="A159" s="2113"/>
      <c r="B159" s="510" t="s">
        <v>752</v>
      </c>
      <c r="C159" s="600">
        <v>42860</v>
      </c>
      <c r="D159" s="600">
        <v>42887</v>
      </c>
      <c r="E159" s="608" t="s">
        <v>753</v>
      </c>
      <c r="F159" s="629" t="s">
        <v>763</v>
      </c>
      <c r="G159" s="605" t="s">
        <v>70</v>
      </c>
      <c r="H159" s="505" t="s">
        <v>29</v>
      </c>
      <c r="I159" s="509">
        <v>1</v>
      </c>
      <c r="J159" s="427">
        <f>8.95*3000</f>
        <v>26849.999999999996</v>
      </c>
      <c r="K159" s="697">
        <f t="shared" si="5"/>
        <v>26849.999999999996</v>
      </c>
    </row>
    <row r="160" spans="1:11" s="425" customFormat="1" ht="12.75" x14ac:dyDescent="0.2">
      <c r="A160" s="2113"/>
      <c r="B160" s="510" t="s">
        <v>752</v>
      </c>
      <c r="C160" s="600">
        <v>42860</v>
      </c>
      <c r="D160" s="600">
        <v>42887</v>
      </c>
      <c r="E160" s="608" t="s">
        <v>753</v>
      </c>
      <c r="F160" s="629" t="s">
        <v>764</v>
      </c>
      <c r="G160" s="605" t="s">
        <v>70</v>
      </c>
      <c r="H160" s="505" t="s">
        <v>29</v>
      </c>
      <c r="I160" s="509">
        <v>1</v>
      </c>
      <c r="J160" s="427">
        <f>5.29*3000</f>
        <v>15870</v>
      </c>
      <c r="K160" s="697">
        <f t="shared" si="5"/>
        <v>15870</v>
      </c>
    </row>
    <row r="161" spans="1:11" s="425" customFormat="1" ht="12.75" x14ac:dyDescent="0.2">
      <c r="A161" s="2113"/>
      <c r="B161" s="510" t="s">
        <v>752</v>
      </c>
      <c r="C161" s="600">
        <v>42860</v>
      </c>
      <c r="D161" s="600">
        <v>42887</v>
      </c>
      <c r="E161" s="608" t="s">
        <v>753</v>
      </c>
      <c r="F161" s="629" t="s">
        <v>765</v>
      </c>
      <c r="G161" s="605" t="s">
        <v>70</v>
      </c>
      <c r="H161" s="505" t="s">
        <v>29</v>
      </c>
      <c r="I161" s="509">
        <v>1</v>
      </c>
      <c r="J161" s="427">
        <f>4.17*3000</f>
        <v>12510</v>
      </c>
      <c r="K161" s="697">
        <f t="shared" si="5"/>
        <v>12510</v>
      </c>
    </row>
    <row r="162" spans="1:11" s="425" customFormat="1" ht="12.75" x14ac:dyDescent="0.2">
      <c r="A162" s="2113"/>
      <c r="B162" s="510" t="s">
        <v>752</v>
      </c>
      <c r="C162" s="600">
        <v>42860</v>
      </c>
      <c r="D162" s="600">
        <v>42887</v>
      </c>
      <c r="E162" s="608" t="s">
        <v>753</v>
      </c>
      <c r="F162" s="629" t="s">
        <v>766</v>
      </c>
      <c r="G162" s="605" t="s">
        <v>70</v>
      </c>
      <c r="H162" s="505" t="s">
        <v>29</v>
      </c>
      <c r="I162" s="509">
        <v>1</v>
      </c>
      <c r="J162" s="427">
        <f>7.28*3000</f>
        <v>21840</v>
      </c>
      <c r="K162" s="697">
        <f t="shared" si="5"/>
        <v>21840</v>
      </c>
    </row>
    <row r="163" spans="1:11" s="425" customFormat="1" ht="12.75" x14ac:dyDescent="0.2">
      <c r="A163" s="2113"/>
      <c r="B163" s="510" t="s">
        <v>752</v>
      </c>
      <c r="C163" s="600">
        <v>42860</v>
      </c>
      <c r="D163" s="600">
        <v>42887</v>
      </c>
      <c r="E163" s="608" t="s">
        <v>753</v>
      </c>
      <c r="F163" s="631" t="s">
        <v>767</v>
      </c>
      <c r="G163" s="605" t="s">
        <v>70</v>
      </c>
      <c r="H163" s="505" t="s">
        <v>29</v>
      </c>
      <c r="I163" s="514">
        <v>1</v>
      </c>
      <c r="J163" s="427">
        <f>5.29*3000</f>
        <v>15870</v>
      </c>
      <c r="K163" s="697">
        <f t="shared" si="5"/>
        <v>15870</v>
      </c>
    </row>
    <row r="164" spans="1:11" s="425" customFormat="1" ht="12.75" x14ac:dyDescent="0.2">
      <c r="A164" s="2113"/>
      <c r="B164" s="510" t="s">
        <v>752</v>
      </c>
      <c r="C164" s="600">
        <v>42860</v>
      </c>
      <c r="D164" s="600">
        <v>42887</v>
      </c>
      <c r="E164" s="608" t="s">
        <v>753</v>
      </c>
      <c r="F164" s="631" t="s">
        <v>768</v>
      </c>
      <c r="G164" s="605" t="s">
        <v>70</v>
      </c>
      <c r="H164" s="505" t="s">
        <v>29</v>
      </c>
      <c r="I164" s="514">
        <v>1</v>
      </c>
      <c r="J164" s="427">
        <f>3.07*3000</f>
        <v>9210</v>
      </c>
      <c r="K164" s="697">
        <f t="shared" si="5"/>
        <v>9210</v>
      </c>
    </row>
    <row r="165" spans="1:11" s="425" customFormat="1" ht="12.75" x14ac:dyDescent="0.2">
      <c r="A165" s="2113"/>
      <c r="B165" s="510" t="s">
        <v>752</v>
      </c>
      <c r="C165" s="600">
        <v>42860</v>
      </c>
      <c r="D165" s="600">
        <v>42887</v>
      </c>
      <c r="E165" s="608" t="s">
        <v>753</v>
      </c>
      <c r="F165" s="629" t="s">
        <v>769</v>
      </c>
      <c r="G165" s="605" t="s">
        <v>70</v>
      </c>
      <c r="H165" s="505" t="s">
        <v>29</v>
      </c>
      <c r="I165" s="509">
        <v>1</v>
      </c>
      <c r="J165" s="427">
        <f>8.4*3000</f>
        <v>25200</v>
      </c>
      <c r="K165" s="697">
        <f t="shared" si="5"/>
        <v>25200</v>
      </c>
    </row>
    <row r="166" spans="1:11" s="425" customFormat="1" ht="12.75" x14ac:dyDescent="0.2">
      <c r="A166" s="2113"/>
      <c r="B166" s="510" t="s">
        <v>752</v>
      </c>
      <c r="C166" s="600">
        <v>42860</v>
      </c>
      <c r="D166" s="600">
        <v>42887</v>
      </c>
      <c r="E166" s="608" t="s">
        <v>753</v>
      </c>
      <c r="F166" s="629" t="s">
        <v>770</v>
      </c>
      <c r="G166" s="605" t="s">
        <v>70</v>
      </c>
      <c r="H166" s="505" t="s">
        <v>29</v>
      </c>
      <c r="I166" s="509"/>
      <c r="J166" s="427">
        <v>0</v>
      </c>
      <c r="K166" s="697">
        <f t="shared" si="5"/>
        <v>0</v>
      </c>
    </row>
    <row r="167" spans="1:11" s="425" customFormat="1" ht="12.75" x14ac:dyDescent="0.2">
      <c r="A167" s="2113"/>
      <c r="B167" s="510" t="s">
        <v>752</v>
      </c>
      <c r="C167" s="600">
        <v>42860</v>
      </c>
      <c r="D167" s="600">
        <v>42887</v>
      </c>
      <c r="E167" s="608" t="s">
        <v>753</v>
      </c>
      <c r="F167" s="629" t="s">
        <v>771</v>
      </c>
      <c r="G167" s="605" t="s">
        <v>70</v>
      </c>
      <c r="H167" s="505" t="s">
        <v>29</v>
      </c>
      <c r="I167" s="509">
        <v>1</v>
      </c>
      <c r="J167" s="427">
        <f>6.7*3000</f>
        <v>20100</v>
      </c>
      <c r="K167" s="697">
        <f t="shared" si="5"/>
        <v>20100</v>
      </c>
    </row>
    <row r="168" spans="1:11" s="425" customFormat="1" ht="12.75" x14ac:dyDescent="0.2">
      <c r="A168" s="2113"/>
      <c r="B168" s="510" t="s">
        <v>752</v>
      </c>
      <c r="C168" s="600">
        <v>42860</v>
      </c>
      <c r="D168" s="600">
        <v>42887</v>
      </c>
      <c r="E168" s="608" t="s">
        <v>753</v>
      </c>
      <c r="F168" s="629" t="s">
        <v>772</v>
      </c>
      <c r="G168" s="605" t="s">
        <v>70</v>
      </c>
      <c r="H168" s="505" t="s">
        <v>29</v>
      </c>
      <c r="I168" s="509">
        <v>1</v>
      </c>
      <c r="J168" s="427">
        <f>6.43*3000</f>
        <v>19290</v>
      </c>
      <c r="K168" s="697">
        <f t="shared" si="5"/>
        <v>19290</v>
      </c>
    </row>
    <row r="169" spans="1:11" s="425" customFormat="1" ht="12.75" x14ac:dyDescent="0.2">
      <c r="A169" s="2113"/>
      <c r="B169" s="510" t="s">
        <v>752</v>
      </c>
      <c r="C169" s="600">
        <v>42860</v>
      </c>
      <c r="D169" s="600">
        <v>42887</v>
      </c>
      <c r="E169" s="608" t="s">
        <v>753</v>
      </c>
      <c r="F169" s="629" t="s">
        <v>773</v>
      </c>
      <c r="G169" s="605" t="s">
        <v>70</v>
      </c>
      <c r="H169" s="505" t="s">
        <v>29</v>
      </c>
      <c r="I169" s="509">
        <v>10</v>
      </c>
      <c r="J169" s="427">
        <f>10*3000</f>
        <v>30000</v>
      </c>
      <c r="K169" s="697">
        <f t="shared" si="5"/>
        <v>300000</v>
      </c>
    </row>
    <row r="170" spans="1:11" s="425" customFormat="1" ht="25.5" x14ac:dyDescent="0.2">
      <c r="A170" s="2113"/>
      <c r="B170" s="510" t="s">
        <v>752</v>
      </c>
      <c r="C170" s="600">
        <v>42860</v>
      </c>
      <c r="D170" s="600">
        <v>42887</v>
      </c>
      <c r="E170" s="608" t="s">
        <v>753</v>
      </c>
      <c r="F170" s="630" t="s">
        <v>774</v>
      </c>
      <c r="G170" s="605" t="s">
        <v>70</v>
      </c>
      <c r="H170" s="505" t="s">
        <v>29</v>
      </c>
      <c r="I170" s="509">
        <v>1</v>
      </c>
      <c r="J170" s="427">
        <f>13.6*3000</f>
        <v>40800</v>
      </c>
      <c r="K170" s="697">
        <f t="shared" si="5"/>
        <v>40800</v>
      </c>
    </row>
    <row r="171" spans="1:11" s="425" customFormat="1" ht="12.75" x14ac:dyDescent="0.2">
      <c r="A171" s="2113"/>
      <c r="B171" s="510" t="s">
        <v>752</v>
      </c>
      <c r="C171" s="600">
        <v>42860</v>
      </c>
      <c r="D171" s="600">
        <v>42887</v>
      </c>
      <c r="E171" s="608" t="s">
        <v>753</v>
      </c>
      <c r="F171" s="629" t="s">
        <v>775</v>
      </c>
      <c r="G171" s="605" t="s">
        <v>70</v>
      </c>
      <c r="H171" s="505" t="s">
        <v>29</v>
      </c>
      <c r="I171" s="509">
        <v>4</v>
      </c>
      <c r="J171" s="427">
        <f>8*3000</f>
        <v>24000</v>
      </c>
      <c r="K171" s="697">
        <f t="shared" si="5"/>
        <v>96000</v>
      </c>
    </row>
    <row r="172" spans="1:11" s="425" customFormat="1" ht="12.75" x14ac:dyDescent="0.2">
      <c r="A172" s="2113"/>
      <c r="B172" s="510" t="s">
        <v>752</v>
      </c>
      <c r="C172" s="600">
        <v>42860</v>
      </c>
      <c r="D172" s="600">
        <v>42887</v>
      </c>
      <c r="E172" s="608" t="s">
        <v>753</v>
      </c>
      <c r="F172" s="629" t="s">
        <v>776</v>
      </c>
      <c r="G172" s="605" t="s">
        <v>70</v>
      </c>
      <c r="H172" s="505" t="s">
        <v>29</v>
      </c>
      <c r="I172" s="509">
        <v>2</v>
      </c>
      <c r="J172" s="427">
        <f>10*3000</f>
        <v>30000</v>
      </c>
      <c r="K172" s="697">
        <f t="shared" si="5"/>
        <v>60000</v>
      </c>
    </row>
    <row r="173" spans="1:11" s="425" customFormat="1" ht="12.75" x14ac:dyDescent="0.2">
      <c r="A173" s="2113"/>
      <c r="B173" s="510" t="s">
        <v>752</v>
      </c>
      <c r="C173" s="600">
        <v>42860</v>
      </c>
      <c r="D173" s="600">
        <v>42887</v>
      </c>
      <c r="E173" s="608" t="s">
        <v>753</v>
      </c>
      <c r="F173" s="629" t="s">
        <v>777</v>
      </c>
      <c r="G173" s="605" t="s">
        <v>70</v>
      </c>
      <c r="H173" s="505" t="s">
        <v>29</v>
      </c>
      <c r="I173" s="509">
        <v>1</v>
      </c>
      <c r="J173" s="427">
        <f>11*3000</f>
        <v>33000</v>
      </c>
      <c r="K173" s="697">
        <f t="shared" si="5"/>
        <v>33000</v>
      </c>
    </row>
    <row r="174" spans="1:11" s="425" customFormat="1" ht="25.5" x14ac:dyDescent="0.2">
      <c r="A174" s="2113"/>
      <c r="B174" s="510" t="s">
        <v>752</v>
      </c>
      <c r="C174" s="600">
        <v>42860</v>
      </c>
      <c r="D174" s="600">
        <v>42887</v>
      </c>
      <c r="E174" s="608" t="s">
        <v>753</v>
      </c>
      <c r="F174" s="630" t="s">
        <v>778</v>
      </c>
      <c r="G174" s="605" t="s">
        <v>70</v>
      </c>
      <c r="H174" s="505" t="s">
        <v>29</v>
      </c>
      <c r="I174" s="509">
        <v>2</v>
      </c>
      <c r="J174" s="427">
        <f>9*3000</f>
        <v>27000</v>
      </c>
      <c r="K174" s="697">
        <f t="shared" si="5"/>
        <v>54000</v>
      </c>
    </row>
    <row r="175" spans="1:11" s="425" customFormat="1" ht="12.75" x14ac:dyDescent="0.2">
      <c r="A175" s="2113"/>
      <c r="B175" s="510" t="s">
        <v>752</v>
      </c>
      <c r="C175" s="600">
        <v>42860</v>
      </c>
      <c r="D175" s="600">
        <v>42887</v>
      </c>
      <c r="E175" s="608" t="s">
        <v>753</v>
      </c>
      <c r="F175" s="629" t="s">
        <v>779</v>
      </c>
      <c r="G175" s="605" t="s">
        <v>70</v>
      </c>
      <c r="H175" s="505" t="s">
        <v>29</v>
      </c>
      <c r="I175" s="509">
        <v>2</v>
      </c>
      <c r="J175" s="427">
        <f>3.42*3000</f>
        <v>10260</v>
      </c>
      <c r="K175" s="697">
        <f t="shared" si="5"/>
        <v>20520</v>
      </c>
    </row>
    <row r="176" spans="1:11" s="425" customFormat="1" ht="12.75" x14ac:dyDescent="0.2">
      <c r="A176" s="2113"/>
      <c r="B176" s="510" t="s">
        <v>752</v>
      </c>
      <c r="C176" s="600">
        <v>42860</v>
      </c>
      <c r="D176" s="600">
        <v>42887</v>
      </c>
      <c r="E176" s="608" t="s">
        <v>753</v>
      </c>
      <c r="F176" s="629" t="s">
        <v>780</v>
      </c>
      <c r="G176" s="605" t="s">
        <v>70</v>
      </c>
      <c r="H176" s="505" t="s">
        <v>29</v>
      </c>
      <c r="I176" s="509">
        <v>1</v>
      </c>
      <c r="J176" s="427">
        <f>6.6*3000</f>
        <v>19800</v>
      </c>
      <c r="K176" s="697">
        <f t="shared" si="5"/>
        <v>19800</v>
      </c>
    </row>
    <row r="177" spans="1:11" s="425" customFormat="1" ht="12.75" x14ac:dyDescent="0.2">
      <c r="A177" s="2113"/>
      <c r="B177" s="510" t="s">
        <v>752</v>
      </c>
      <c r="C177" s="600">
        <v>42860</v>
      </c>
      <c r="D177" s="600">
        <v>42887</v>
      </c>
      <c r="E177" s="608" t="s">
        <v>753</v>
      </c>
      <c r="F177" s="629" t="s">
        <v>781</v>
      </c>
      <c r="G177" s="605" t="s">
        <v>70</v>
      </c>
      <c r="H177" s="505" t="s">
        <v>29</v>
      </c>
      <c r="I177" s="509">
        <v>0</v>
      </c>
      <c r="J177" s="427">
        <v>0</v>
      </c>
      <c r="K177" s="697">
        <f t="shared" si="5"/>
        <v>0</v>
      </c>
    </row>
    <row r="178" spans="1:11" s="425" customFormat="1" ht="12.75" x14ac:dyDescent="0.2">
      <c r="A178" s="2113"/>
      <c r="B178" s="510" t="s">
        <v>752</v>
      </c>
      <c r="C178" s="600">
        <v>42860</v>
      </c>
      <c r="D178" s="600">
        <v>42887</v>
      </c>
      <c r="E178" s="608" t="s">
        <v>753</v>
      </c>
      <c r="F178" s="629" t="s">
        <v>782</v>
      </c>
      <c r="G178" s="605" t="s">
        <v>70</v>
      </c>
      <c r="H178" s="505" t="s">
        <v>29</v>
      </c>
      <c r="I178" s="509">
        <v>2</v>
      </c>
      <c r="J178" s="427">
        <f>2*3000</f>
        <v>6000</v>
      </c>
      <c r="K178" s="697">
        <f t="shared" si="5"/>
        <v>12000</v>
      </c>
    </row>
    <row r="179" spans="1:11" s="425" customFormat="1" ht="12.75" x14ac:dyDescent="0.2">
      <c r="A179" s="2113"/>
      <c r="B179" s="510" t="s">
        <v>752</v>
      </c>
      <c r="C179" s="600">
        <v>42860</v>
      </c>
      <c r="D179" s="600">
        <v>42887</v>
      </c>
      <c r="E179" s="608" t="s">
        <v>753</v>
      </c>
      <c r="F179" s="629" t="s">
        <v>783</v>
      </c>
      <c r="G179" s="605" t="s">
        <v>70</v>
      </c>
      <c r="H179" s="505" t="s">
        <v>29</v>
      </c>
      <c r="I179" s="509">
        <v>1</v>
      </c>
      <c r="J179" s="427">
        <f>6*3000</f>
        <v>18000</v>
      </c>
      <c r="K179" s="697">
        <f t="shared" si="5"/>
        <v>18000</v>
      </c>
    </row>
    <row r="180" spans="1:11" s="425" customFormat="1" ht="12.75" x14ac:dyDescent="0.2">
      <c r="A180" s="2113"/>
      <c r="B180" s="510" t="s">
        <v>752</v>
      </c>
      <c r="C180" s="600">
        <v>42860</v>
      </c>
      <c r="D180" s="600">
        <v>42887</v>
      </c>
      <c r="E180" s="608" t="s">
        <v>753</v>
      </c>
      <c r="F180" s="629" t="s">
        <v>784</v>
      </c>
      <c r="G180" s="605" t="s">
        <v>70</v>
      </c>
      <c r="H180" s="505" t="s">
        <v>29</v>
      </c>
      <c r="I180" s="509"/>
      <c r="J180" s="427">
        <v>0</v>
      </c>
      <c r="K180" s="697">
        <f t="shared" si="5"/>
        <v>0</v>
      </c>
    </row>
    <row r="181" spans="1:11" s="425" customFormat="1" ht="12.75" x14ac:dyDescent="0.2">
      <c r="A181" s="2113"/>
      <c r="B181" s="510" t="s">
        <v>752</v>
      </c>
      <c r="C181" s="600">
        <v>42860</v>
      </c>
      <c r="D181" s="600">
        <v>42887</v>
      </c>
      <c r="E181" s="608" t="s">
        <v>753</v>
      </c>
      <c r="F181" s="629" t="s">
        <v>785</v>
      </c>
      <c r="G181" s="605" t="s">
        <v>70</v>
      </c>
      <c r="H181" s="505" t="s">
        <v>29</v>
      </c>
      <c r="I181" s="509">
        <v>1</v>
      </c>
      <c r="J181" s="427">
        <f>10*3000</f>
        <v>30000</v>
      </c>
      <c r="K181" s="697">
        <f t="shared" si="5"/>
        <v>30000</v>
      </c>
    </row>
    <row r="182" spans="1:11" s="425" customFormat="1" ht="12.75" x14ac:dyDescent="0.2">
      <c r="A182" s="2113"/>
      <c r="B182" s="510" t="s">
        <v>752</v>
      </c>
      <c r="C182" s="600">
        <v>42860</v>
      </c>
      <c r="D182" s="600">
        <v>42887</v>
      </c>
      <c r="E182" s="608" t="s">
        <v>753</v>
      </c>
      <c r="F182" s="629" t="s">
        <v>786</v>
      </c>
      <c r="G182" s="605" t="s">
        <v>70</v>
      </c>
      <c r="H182" s="505" t="s">
        <v>29</v>
      </c>
      <c r="I182" s="509">
        <v>2</v>
      </c>
      <c r="J182" s="427">
        <f>8*3000</f>
        <v>24000</v>
      </c>
      <c r="K182" s="697">
        <f t="shared" si="5"/>
        <v>48000</v>
      </c>
    </row>
    <row r="183" spans="1:11" s="425" customFormat="1" ht="12.75" x14ac:dyDescent="0.2">
      <c r="A183" s="2113"/>
      <c r="B183" s="510" t="s">
        <v>752</v>
      </c>
      <c r="C183" s="600">
        <v>42860</v>
      </c>
      <c r="D183" s="600">
        <v>42887</v>
      </c>
      <c r="E183" s="608" t="s">
        <v>753</v>
      </c>
      <c r="F183" s="630" t="s">
        <v>787</v>
      </c>
      <c r="G183" s="605" t="s">
        <v>70</v>
      </c>
      <c r="H183" s="505" t="s">
        <v>29</v>
      </c>
      <c r="I183" s="509">
        <v>1</v>
      </c>
      <c r="J183" s="427">
        <f>3*3000</f>
        <v>9000</v>
      </c>
      <c r="K183" s="697">
        <f t="shared" si="5"/>
        <v>9000</v>
      </c>
    </row>
    <row r="184" spans="1:11" s="425" customFormat="1" ht="12.75" x14ac:dyDescent="0.2">
      <c r="A184" s="2113"/>
      <c r="B184" s="510" t="s">
        <v>752</v>
      </c>
      <c r="C184" s="600">
        <v>42860</v>
      </c>
      <c r="D184" s="600">
        <v>42887</v>
      </c>
      <c r="E184" s="608" t="s">
        <v>753</v>
      </c>
      <c r="F184" s="630" t="s">
        <v>788</v>
      </c>
      <c r="G184" s="605" t="s">
        <v>70</v>
      </c>
      <c r="H184" s="505" t="s">
        <v>29</v>
      </c>
      <c r="I184" s="509">
        <v>3</v>
      </c>
      <c r="J184" s="427">
        <f>9*3000</f>
        <v>27000</v>
      </c>
      <c r="K184" s="697">
        <f t="shared" si="5"/>
        <v>81000</v>
      </c>
    </row>
    <row r="185" spans="1:11" s="425" customFormat="1" ht="12.75" x14ac:dyDescent="0.2">
      <c r="A185" s="2113"/>
      <c r="B185" s="510" t="s">
        <v>752</v>
      </c>
      <c r="C185" s="600">
        <v>42860</v>
      </c>
      <c r="D185" s="600">
        <v>42887</v>
      </c>
      <c r="E185" s="608" t="s">
        <v>753</v>
      </c>
      <c r="F185" s="629" t="s">
        <v>789</v>
      </c>
      <c r="G185" s="605" t="s">
        <v>70</v>
      </c>
      <c r="H185" s="505" t="s">
        <v>29</v>
      </c>
      <c r="I185" s="509">
        <v>1</v>
      </c>
      <c r="J185" s="427">
        <f>6*3000</f>
        <v>18000</v>
      </c>
      <c r="K185" s="697">
        <f t="shared" si="5"/>
        <v>18000</v>
      </c>
    </row>
    <row r="186" spans="1:11" s="425" customFormat="1" ht="12.75" x14ac:dyDescent="0.2">
      <c r="A186" s="2113"/>
      <c r="B186" s="510" t="s">
        <v>752</v>
      </c>
      <c r="C186" s="600">
        <v>42860</v>
      </c>
      <c r="D186" s="600">
        <v>42887</v>
      </c>
      <c r="E186" s="608" t="s">
        <v>753</v>
      </c>
      <c r="F186" s="629" t="s">
        <v>790</v>
      </c>
      <c r="G186" s="605" t="s">
        <v>70</v>
      </c>
      <c r="H186" s="505" t="s">
        <v>29</v>
      </c>
      <c r="I186" s="509">
        <v>4</v>
      </c>
      <c r="J186" s="427">
        <f>8*3000</f>
        <v>24000</v>
      </c>
      <c r="K186" s="697">
        <f t="shared" si="5"/>
        <v>96000</v>
      </c>
    </row>
    <row r="187" spans="1:11" s="425" customFormat="1" ht="13.5" thickBot="1" x14ac:dyDescent="0.25">
      <c r="A187" s="2113"/>
      <c r="B187" s="642" t="s">
        <v>752</v>
      </c>
      <c r="C187" s="601">
        <v>42860</v>
      </c>
      <c r="D187" s="601">
        <v>42887</v>
      </c>
      <c r="E187" s="643" t="s">
        <v>753</v>
      </c>
      <c r="F187" s="644" t="s">
        <v>791</v>
      </c>
      <c r="G187" s="641" t="s">
        <v>70</v>
      </c>
      <c r="H187" s="505" t="s">
        <v>29</v>
      </c>
      <c r="I187" s="645">
        <v>4</v>
      </c>
      <c r="J187" s="463">
        <f>8.8*3000</f>
        <v>26400.000000000004</v>
      </c>
      <c r="K187" s="698">
        <f t="shared" si="5"/>
        <v>105600.00000000001</v>
      </c>
    </row>
    <row r="188" spans="1:11" s="425" customFormat="1" ht="25.5" x14ac:dyDescent="0.2">
      <c r="A188" s="2026" t="s">
        <v>1736</v>
      </c>
      <c r="B188" s="2106" t="s">
        <v>792</v>
      </c>
      <c r="C188" s="646" t="s">
        <v>1735</v>
      </c>
      <c r="D188" s="647" t="s">
        <v>1735</v>
      </c>
      <c r="E188" s="2109" t="s">
        <v>793</v>
      </c>
      <c r="F188" s="570" t="s">
        <v>794</v>
      </c>
      <c r="G188" s="434" t="s">
        <v>41</v>
      </c>
      <c r="H188" s="437" t="s">
        <v>798</v>
      </c>
      <c r="I188" s="437">
        <v>2</v>
      </c>
      <c r="J188" s="454">
        <v>690044.5</v>
      </c>
      <c r="K188" s="699">
        <f t="shared" si="5"/>
        <v>1380089</v>
      </c>
    </row>
    <row r="189" spans="1:11" s="425" customFormat="1" ht="25.5" x14ac:dyDescent="0.2">
      <c r="A189" s="2027"/>
      <c r="B189" s="2107"/>
      <c r="C189" s="511" t="s">
        <v>1735</v>
      </c>
      <c r="D189" s="512" t="s">
        <v>1735</v>
      </c>
      <c r="E189" s="2110"/>
      <c r="F189" s="565" t="s">
        <v>795</v>
      </c>
      <c r="G189" s="473" t="s">
        <v>41</v>
      </c>
      <c r="H189" s="474" t="s">
        <v>798</v>
      </c>
      <c r="I189" s="474">
        <v>2</v>
      </c>
      <c r="J189" s="427">
        <v>73346.5</v>
      </c>
      <c r="K189" s="696">
        <f t="shared" si="5"/>
        <v>146693</v>
      </c>
    </row>
    <row r="190" spans="1:11" s="425" customFormat="1" ht="25.5" x14ac:dyDescent="0.2">
      <c r="A190" s="2027"/>
      <c r="B190" s="2107"/>
      <c r="C190" s="516" t="s">
        <v>1735</v>
      </c>
      <c r="D190" s="517" t="s">
        <v>1735</v>
      </c>
      <c r="E190" s="2110"/>
      <c r="F190" s="565" t="s">
        <v>796</v>
      </c>
      <c r="G190" s="473" t="s">
        <v>41</v>
      </c>
      <c r="H190" s="474" t="s">
        <v>798</v>
      </c>
      <c r="I190" s="474">
        <v>2</v>
      </c>
      <c r="J190" s="427">
        <v>240000</v>
      </c>
      <c r="K190" s="696">
        <f t="shared" si="5"/>
        <v>480000</v>
      </c>
    </row>
    <row r="191" spans="1:11" s="425" customFormat="1" ht="25.5" x14ac:dyDescent="0.2">
      <c r="A191" s="2027"/>
      <c r="B191" s="2107"/>
      <c r="C191" s="516" t="s">
        <v>1735</v>
      </c>
      <c r="D191" s="518" t="s">
        <v>1735</v>
      </c>
      <c r="E191" s="2110" t="s">
        <v>793</v>
      </c>
      <c r="F191" s="565" t="s">
        <v>797</v>
      </c>
      <c r="G191" s="473" t="s">
        <v>41</v>
      </c>
      <c r="H191" s="474" t="s">
        <v>798</v>
      </c>
      <c r="I191" s="474">
        <v>2</v>
      </c>
      <c r="J191" s="427">
        <v>3057665</v>
      </c>
      <c r="K191" s="696">
        <f t="shared" si="5"/>
        <v>6115330</v>
      </c>
    </row>
    <row r="192" spans="1:11" s="425" customFormat="1" ht="25.5" x14ac:dyDescent="0.2">
      <c r="A192" s="2027"/>
      <c r="B192" s="2107"/>
      <c r="C192" s="520" t="s">
        <v>1735</v>
      </c>
      <c r="D192" s="521" t="s">
        <v>1735</v>
      </c>
      <c r="E192" s="2110"/>
      <c r="F192" s="565" t="s">
        <v>799</v>
      </c>
      <c r="G192" s="473" t="s">
        <v>41</v>
      </c>
      <c r="H192" s="474" t="s">
        <v>798</v>
      </c>
      <c r="I192" s="474">
        <v>2</v>
      </c>
      <c r="J192" s="427">
        <v>90147.5</v>
      </c>
      <c r="K192" s="696">
        <f t="shared" si="5"/>
        <v>180295</v>
      </c>
    </row>
    <row r="193" spans="1:11" s="425" customFormat="1" ht="38.25" x14ac:dyDescent="0.2">
      <c r="A193" s="2027"/>
      <c r="B193" s="2107"/>
      <c r="C193" s="520" t="s">
        <v>1735</v>
      </c>
      <c r="D193" s="521" t="s">
        <v>1735</v>
      </c>
      <c r="E193" s="2110"/>
      <c r="F193" s="575" t="s">
        <v>800</v>
      </c>
      <c r="G193" s="473" t="s">
        <v>41</v>
      </c>
      <c r="H193" s="474" t="s">
        <v>798</v>
      </c>
      <c r="I193" s="474">
        <v>2</v>
      </c>
      <c r="J193" s="427">
        <v>420000</v>
      </c>
      <c r="K193" s="696">
        <f t="shared" si="5"/>
        <v>840000</v>
      </c>
    </row>
    <row r="194" spans="1:11" s="425" customFormat="1" ht="25.5" x14ac:dyDescent="0.2">
      <c r="A194" s="2027"/>
      <c r="B194" s="2107"/>
      <c r="C194" s="522" t="s">
        <v>1735</v>
      </c>
      <c r="D194" s="502" t="s">
        <v>1735</v>
      </c>
      <c r="E194" s="2110" t="s">
        <v>793</v>
      </c>
      <c r="F194" s="565" t="s">
        <v>801</v>
      </c>
      <c r="G194" s="473" t="s">
        <v>41</v>
      </c>
      <c r="H194" s="474" t="s">
        <v>798</v>
      </c>
      <c r="I194" s="474">
        <v>2</v>
      </c>
      <c r="J194" s="427">
        <v>2824052</v>
      </c>
      <c r="K194" s="696">
        <f t="shared" si="5"/>
        <v>5648104</v>
      </c>
    </row>
    <row r="195" spans="1:11" s="425" customFormat="1" ht="12.75" x14ac:dyDescent="0.2">
      <c r="A195" s="2027"/>
      <c r="B195" s="2107"/>
      <c r="C195" s="648" t="s">
        <v>1735</v>
      </c>
      <c r="D195" s="494" t="s">
        <v>1735</v>
      </c>
      <c r="E195" s="2110"/>
      <c r="F195" s="632" t="s">
        <v>802</v>
      </c>
      <c r="G195" s="473" t="s">
        <v>41</v>
      </c>
      <c r="H195" s="474" t="s">
        <v>798</v>
      </c>
      <c r="I195" s="474">
        <v>2</v>
      </c>
      <c r="J195" s="427">
        <v>264839.5</v>
      </c>
      <c r="K195" s="696">
        <f t="shared" si="5"/>
        <v>529679</v>
      </c>
    </row>
    <row r="196" spans="1:11" s="425" customFormat="1" ht="25.5" x14ac:dyDescent="0.2">
      <c r="A196" s="2027"/>
      <c r="B196" s="2107"/>
      <c r="C196" s="515" t="s">
        <v>1735</v>
      </c>
      <c r="D196" s="494" t="s">
        <v>1735</v>
      </c>
      <c r="E196" s="2110"/>
      <c r="F196" s="565" t="s">
        <v>803</v>
      </c>
      <c r="G196" s="473" t="s">
        <v>41</v>
      </c>
      <c r="H196" s="474" t="s">
        <v>798</v>
      </c>
      <c r="I196" s="474">
        <v>2</v>
      </c>
      <c r="J196" s="427">
        <v>475000</v>
      </c>
      <c r="K196" s="696">
        <f t="shared" si="5"/>
        <v>950000</v>
      </c>
    </row>
    <row r="197" spans="1:11" s="425" customFormat="1" ht="12.75" x14ac:dyDescent="0.2">
      <c r="A197" s="2027"/>
      <c r="B197" s="2107"/>
      <c r="C197" s="515" t="s">
        <v>1735</v>
      </c>
      <c r="D197" s="494" t="s">
        <v>1735</v>
      </c>
      <c r="E197" s="2111" t="s">
        <v>793</v>
      </c>
      <c r="F197" s="565" t="s">
        <v>804</v>
      </c>
      <c r="G197" s="473" t="s">
        <v>41</v>
      </c>
      <c r="H197" s="474" t="s">
        <v>798</v>
      </c>
      <c r="I197" s="474">
        <v>3</v>
      </c>
      <c r="J197" s="427">
        <v>100000</v>
      </c>
      <c r="K197" s="696">
        <f t="shared" si="5"/>
        <v>300000</v>
      </c>
    </row>
    <row r="198" spans="1:11" s="425" customFormat="1" ht="25.5" x14ac:dyDescent="0.2">
      <c r="A198" s="2027"/>
      <c r="B198" s="2107"/>
      <c r="C198" s="515" t="s">
        <v>1735</v>
      </c>
      <c r="D198" s="494" t="s">
        <v>1735</v>
      </c>
      <c r="E198" s="2112"/>
      <c r="F198" s="633" t="s">
        <v>805</v>
      </c>
      <c r="G198" s="473" t="s">
        <v>41</v>
      </c>
      <c r="H198" s="474" t="s">
        <v>798</v>
      </c>
      <c r="I198" s="474">
        <v>3</v>
      </c>
      <c r="J198" s="427">
        <v>70000</v>
      </c>
      <c r="K198" s="696">
        <f t="shared" si="5"/>
        <v>210000</v>
      </c>
    </row>
    <row r="199" spans="1:11" s="425" customFormat="1" ht="25.5" x14ac:dyDescent="0.2">
      <c r="A199" s="2027"/>
      <c r="B199" s="2107"/>
      <c r="C199" s="515" t="s">
        <v>1735</v>
      </c>
      <c r="D199" s="494" t="s">
        <v>1735</v>
      </c>
      <c r="E199" s="2112"/>
      <c r="F199" s="633" t="s">
        <v>806</v>
      </c>
      <c r="G199" s="473" t="s">
        <v>41</v>
      </c>
      <c r="H199" s="474" t="s">
        <v>798</v>
      </c>
      <c r="I199" s="474">
        <v>3</v>
      </c>
      <c r="J199" s="427">
        <v>70000</v>
      </c>
      <c r="K199" s="696">
        <f t="shared" si="5"/>
        <v>210000</v>
      </c>
    </row>
    <row r="200" spans="1:11" s="425" customFormat="1" ht="25.5" x14ac:dyDescent="0.2">
      <c r="A200" s="2027"/>
      <c r="B200" s="2108"/>
      <c r="C200" s="515" t="s">
        <v>1735</v>
      </c>
      <c r="D200" s="494" t="s">
        <v>1735</v>
      </c>
      <c r="E200" s="2112"/>
      <c r="F200" s="633" t="s">
        <v>807</v>
      </c>
      <c r="G200" s="473" t="s">
        <v>41</v>
      </c>
      <c r="H200" s="474" t="s">
        <v>798</v>
      </c>
      <c r="I200" s="474">
        <v>3</v>
      </c>
      <c r="J200" s="427">
        <v>30000</v>
      </c>
      <c r="K200" s="696">
        <f t="shared" si="5"/>
        <v>90000</v>
      </c>
    </row>
    <row r="201" spans="1:11" s="425" customFormat="1" ht="38.25" x14ac:dyDescent="0.2">
      <c r="A201" s="2027"/>
      <c r="B201" s="594" t="s">
        <v>808</v>
      </c>
      <c r="C201" s="445">
        <v>42800</v>
      </c>
      <c r="D201" s="446">
        <v>42886</v>
      </c>
      <c r="E201" s="617" t="s">
        <v>809</v>
      </c>
      <c r="F201" s="566" t="s">
        <v>810</v>
      </c>
      <c r="G201" s="444" t="s">
        <v>41</v>
      </c>
      <c r="H201" s="447" t="s">
        <v>274</v>
      </c>
      <c r="I201" s="447">
        <v>1</v>
      </c>
      <c r="J201" s="463">
        <v>20000000</v>
      </c>
      <c r="K201" s="700">
        <f t="shared" si="5"/>
        <v>20000000</v>
      </c>
    </row>
    <row r="202" spans="1:11" s="425" customFormat="1" ht="25.5" x14ac:dyDescent="0.2">
      <c r="A202" s="2027"/>
      <c r="B202" s="559" t="s">
        <v>811</v>
      </c>
      <c r="C202" s="456">
        <v>42772</v>
      </c>
      <c r="D202" s="456">
        <v>42794</v>
      </c>
      <c r="E202" s="618" t="s">
        <v>793</v>
      </c>
      <c r="F202" s="565" t="s">
        <v>812</v>
      </c>
      <c r="G202" s="460" t="s">
        <v>41</v>
      </c>
      <c r="H202" s="767"/>
      <c r="I202" s="467">
        <v>1</v>
      </c>
      <c r="J202" s="427">
        <v>2000000</v>
      </c>
      <c r="K202" s="697">
        <f t="shared" si="5"/>
        <v>2000000</v>
      </c>
    </row>
    <row r="203" spans="1:11" s="425" customFormat="1" ht="25.5" x14ac:dyDescent="0.2">
      <c r="A203" s="2027"/>
      <c r="B203" s="559" t="s">
        <v>813</v>
      </c>
      <c r="C203" s="456">
        <v>42772</v>
      </c>
      <c r="D203" s="456">
        <v>42823</v>
      </c>
      <c r="E203" s="618" t="s">
        <v>793</v>
      </c>
      <c r="F203" s="565" t="s">
        <v>812</v>
      </c>
      <c r="G203" s="460" t="s">
        <v>41</v>
      </c>
      <c r="H203" s="767"/>
      <c r="I203" s="467">
        <v>1</v>
      </c>
      <c r="J203" s="427">
        <v>5000000</v>
      </c>
      <c r="K203" s="697">
        <f t="shared" si="5"/>
        <v>5000000</v>
      </c>
    </row>
    <row r="204" spans="1:11" s="425" customFormat="1" ht="26.25" thickBot="1" x14ac:dyDescent="0.25">
      <c r="A204" s="2028"/>
      <c r="B204" s="560" t="s">
        <v>814</v>
      </c>
      <c r="C204" s="429">
        <v>42865</v>
      </c>
      <c r="D204" s="429">
        <v>42896</v>
      </c>
      <c r="E204" s="649" t="s">
        <v>793</v>
      </c>
      <c r="F204" s="650" t="s">
        <v>812</v>
      </c>
      <c r="G204" s="428" t="s">
        <v>41</v>
      </c>
      <c r="H204" s="768"/>
      <c r="I204" s="469">
        <v>1</v>
      </c>
      <c r="J204" s="431">
        <v>20000000</v>
      </c>
      <c r="K204" s="701">
        <f t="shared" si="5"/>
        <v>20000000</v>
      </c>
    </row>
    <row r="205" spans="1:11" s="425" customFormat="1" ht="29.25" customHeight="1" thickBot="1" x14ac:dyDescent="0.25">
      <c r="A205" s="579" t="s">
        <v>1737</v>
      </c>
      <c r="B205" s="652" t="s">
        <v>815</v>
      </c>
      <c r="C205" s="653">
        <v>42759</v>
      </c>
      <c r="D205" s="486">
        <v>42790</v>
      </c>
      <c r="E205" s="654" t="s">
        <v>816</v>
      </c>
      <c r="F205" s="655" t="s">
        <v>817</v>
      </c>
      <c r="G205" s="484" t="s">
        <v>54</v>
      </c>
      <c r="H205" s="769"/>
      <c r="I205" s="487">
        <v>1</v>
      </c>
      <c r="J205" s="488">
        <v>4000000</v>
      </c>
      <c r="K205" s="702">
        <f t="shared" si="5"/>
        <v>4000000</v>
      </c>
    </row>
    <row r="206" spans="1:11" s="425" customFormat="1" ht="13.5" thickBot="1" x14ac:dyDescent="0.25">
      <c r="A206" s="2094" t="s">
        <v>1738</v>
      </c>
      <c r="B206" s="2089"/>
      <c r="C206" s="2089"/>
      <c r="D206" s="2089"/>
      <c r="E206" s="2089"/>
      <c r="F206" s="2013"/>
      <c r="G206" s="2014"/>
      <c r="H206" s="2014"/>
      <c r="I206" s="2014"/>
      <c r="J206" s="2014"/>
      <c r="K206" s="2015"/>
    </row>
    <row r="207" spans="1:11" s="425" customFormat="1" ht="63.75" x14ac:dyDescent="0.2">
      <c r="A207" s="2095" t="s">
        <v>1755</v>
      </c>
      <c r="B207" s="657" t="s">
        <v>1705</v>
      </c>
      <c r="C207" s="658">
        <v>43004</v>
      </c>
      <c r="D207" s="658">
        <v>43007</v>
      </c>
      <c r="E207" s="659" t="s">
        <v>818</v>
      </c>
      <c r="F207" s="665" t="s">
        <v>819</v>
      </c>
      <c r="G207" s="460" t="s">
        <v>41</v>
      </c>
      <c r="H207" s="666" t="s">
        <v>107</v>
      </c>
      <c r="I207" s="667"/>
      <c r="J207" s="668"/>
      <c r="K207" s="703"/>
    </row>
    <row r="208" spans="1:11" s="425" customFormat="1" ht="38.25" x14ac:dyDescent="0.2">
      <c r="A208" s="2096"/>
      <c r="B208" s="586" t="s">
        <v>820</v>
      </c>
      <c r="C208" s="541">
        <v>42851</v>
      </c>
      <c r="D208" s="541">
        <v>42853</v>
      </c>
      <c r="E208" s="660" t="s">
        <v>818</v>
      </c>
      <c r="F208" s="635" t="s">
        <v>821</v>
      </c>
      <c r="G208" s="460" t="s">
        <v>41</v>
      </c>
      <c r="H208" s="542" t="s">
        <v>29</v>
      </c>
      <c r="I208" s="542"/>
      <c r="J208" s="543"/>
      <c r="K208" s="704"/>
    </row>
    <row r="209" spans="1:11" s="425" customFormat="1" ht="25.5" x14ac:dyDescent="0.2">
      <c r="A209" s="2096"/>
      <c r="B209" s="586" t="s">
        <v>822</v>
      </c>
      <c r="C209" s="541">
        <v>42893</v>
      </c>
      <c r="D209" s="541">
        <v>42895</v>
      </c>
      <c r="E209" s="660" t="s">
        <v>818</v>
      </c>
      <c r="F209" s="635" t="s">
        <v>823</v>
      </c>
      <c r="G209" s="460" t="s">
        <v>41</v>
      </c>
      <c r="H209" s="542" t="s">
        <v>81</v>
      </c>
      <c r="I209" s="542"/>
      <c r="J209" s="543"/>
      <c r="K209" s="704"/>
    </row>
    <row r="210" spans="1:11" s="425" customFormat="1" ht="39" thickBot="1" x14ac:dyDescent="0.25">
      <c r="A210" s="2103"/>
      <c r="B210" s="587" t="s">
        <v>824</v>
      </c>
      <c r="C210" s="671">
        <v>42887</v>
      </c>
      <c r="D210" s="671">
        <v>42947</v>
      </c>
      <c r="E210" s="672" t="s">
        <v>818</v>
      </c>
      <c r="F210" s="673" t="s">
        <v>825</v>
      </c>
      <c r="G210" s="460" t="s">
        <v>41</v>
      </c>
      <c r="H210" s="674" t="s">
        <v>55</v>
      </c>
      <c r="I210" s="674"/>
      <c r="J210" s="675"/>
      <c r="K210" s="705">
        <f>+J210*I210</f>
        <v>0</v>
      </c>
    </row>
    <row r="211" spans="1:11" s="425" customFormat="1" ht="26.25" thickBot="1" x14ac:dyDescent="0.25">
      <c r="A211" s="676" t="s">
        <v>1754</v>
      </c>
      <c r="B211" s="677" t="s">
        <v>826</v>
      </c>
      <c r="C211" s="678">
        <v>43011</v>
      </c>
      <c r="D211" s="678">
        <v>43014</v>
      </c>
      <c r="E211" s="679"/>
      <c r="F211" s="676" t="s">
        <v>1739</v>
      </c>
      <c r="G211" s="652" t="s">
        <v>41</v>
      </c>
      <c r="H211" s="680" t="s">
        <v>274</v>
      </c>
      <c r="I211" s="680"/>
      <c r="J211" s="681"/>
      <c r="K211" s="706"/>
    </row>
    <row r="212" spans="1:11" s="425" customFormat="1" ht="26.25" thickBot="1" x14ac:dyDescent="0.25">
      <c r="A212" s="710" t="s">
        <v>827</v>
      </c>
      <c r="B212" s="775"/>
      <c r="C212" s="530"/>
      <c r="D212" s="656"/>
      <c r="E212" s="619"/>
      <c r="F212" s="583" t="s">
        <v>828</v>
      </c>
      <c r="G212" s="727" t="s">
        <v>54</v>
      </c>
      <c r="H212" s="770"/>
      <c r="I212" s="536">
        <v>1</v>
      </c>
      <c r="J212" s="711">
        <v>544060800</v>
      </c>
      <c r="K212" s="707">
        <f>377820000*1.2*1.2</f>
        <v>544060800</v>
      </c>
    </row>
    <row r="213" spans="1:11" s="425" customFormat="1" ht="64.5" thickBot="1" x14ac:dyDescent="0.25">
      <c r="A213" s="719" t="s">
        <v>1740</v>
      </c>
      <c r="B213" s="677" t="s">
        <v>829</v>
      </c>
      <c r="C213" s="678"/>
      <c r="D213" s="678"/>
      <c r="E213" s="679"/>
      <c r="F213" s="676" t="s">
        <v>1756</v>
      </c>
      <c r="G213" s="652" t="s">
        <v>54</v>
      </c>
      <c r="H213" s="771"/>
      <c r="I213" s="680">
        <v>1</v>
      </c>
      <c r="J213" s="681">
        <f>+K213</f>
        <v>620000000</v>
      </c>
      <c r="K213" s="720">
        <f>200000*3100</f>
        <v>620000000</v>
      </c>
    </row>
    <row r="214" spans="1:11" s="425" customFormat="1" ht="52.5" customHeight="1" thickBot="1" x14ac:dyDescent="0.25">
      <c r="A214" s="719" t="s">
        <v>1741</v>
      </c>
      <c r="B214" s="677" t="s">
        <v>830</v>
      </c>
      <c r="C214" s="678"/>
      <c r="D214" s="678"/>
      <c r="E214" s="679"/>
      <c r="F214" s="729" t="s">
        <v>831</v>
      </c>
      <c r="G214" s="581" t="s">
        <v>28</v>
      </c>
      <c r="H214" s="772"/>
      <c r="I214" s="712"/>
      <c r="J214" s="713"/>
      <c r="K214" s="730"/>
    </row>
    <row r="215" spans="1:11" s="425" customFormat="1" ht="76.5" customHeight="1" thickBot="1" x14ac:dyDescent="0.25">
      <c r="A215" s="719" t="s">
        <v>1742</v>
      </c>
      <c r="B215" s="677" t="s">
        <v>1757</v>
      </c>
      <c r="C215" s="678"/>
      <c r="D215" s="678"/>
      <c r="E215" s="679"/>
      <c r="F215" s="676" t="s">
        <v>832</v>
      </c>
      <c r="G215" s="652" t="s">
        <v>92</v>
      </c>
      <c r="H215" s="771"/>
      <c r="I215" s="680">
        <v>1</v>
      </c>
      <c r="J215" s="681">
        <f>+K215</f>
        <v>87436800</v>
      </c>
      <c r="K215" s="721">
        <f>60720000*1.2*1.2</f>
        <v>87436800</v>
      </c>
    </row>
    <row r="216" spans="1:11" s="425" customFormat="1" ht="51.75" thickBot="1" x14ac:dyDescent="0.25">
      <c r="A216" s="665" t="s">
        <v>1743</v>
      </c>
      <c r="B216" s="657" t="s">
        <v>1759</v>
      </c>
      <c r="C216" s="658"/>
      <c r="D216" s="658"/>
      <c r="E216" s="722"/>
      <c r="F216" s="665" t="s">
        <v>833</v>
      </c>
      <c r="G216" s="727" t="s">
        <v>89</v>
      </c>
      <c r="H216" s="773"/>
      <c r="I216" s="667">
        <v>1</v>
      </c>
      <c r="J216" s="668">
        <f>+K216</f>
        <v>50000000</v>
      </c>
      <c r="K216" s="725">
        <v>50000000</v>
      </c>
    </row>
    <row r="217" spans="1:11" s="425" customFormat="1" ht="26.25" thickBot="1" x14ac:dyDescent="0.25">
      <c r="A217" s="724" t="s">
        <v>1744</v>
      </c>
      <c r="B217" s="657" t="s">
        <v>834</v>
      </c>
      <c r="C217" s="658"/>
      <c r="D217" s="658"/>
      <c r="E217" s="722"/>
      <c r="F217" s="676" t="s">
        <v>849</v>
      </c>
      <c r="G217" s="652" t="s">
        <v>70</v>
      </c>
      <c r="H217" s="771"/>
      <c r="I217" s="680">
        <v>1</v>
      </c>
      <c r="J217" s="681">
        <f>+K217</f>
        <v>1000000</v>
      </c>
      <c r="K217" s="732">
        <v>1000000</v>
      </c>
    </row>
    <row r="218" spans="1:11" s="425" customFormat="1" ht="26.25" thickBot="1" x14ac:dyDescent="0.25">
      <c r="A218" s="724" t="s">
        <v>1745</v>
      </c>
      <c r="B218" s="657" t="s">
        <v>835</v>
      </c>
      <c r="C218" s="658"/>
      <c r="D218" s="658"/>
      <c r="E218" s="722"/>
      <c r="F218" s="726" t="s">
        <v>849</v>
      </c>
      <c r="G218" s="581" t="s">
        <v>70</v>
      </c>
      <c r="H218" s="774"/>
      <c r="I218" s="717">
        <v>1</v>
      </c>
      <c r="J218" s="718">
        <f>+K218</f>
        <v>5000000</v>
      </c>
      <c r="K218" s="731">
        <v>5000000</v>
      </c>
    </row>
    <row r="219" spans="1:11" s="425" customFormat="1" ht="13.5" thickBot="1" x14ac:dyDescent="0.25">
      <c r="A219" s="2104" t="s">
        <v>1762</v>
      </c>
      <c r="B219" s="2012"/>
      <c r="C219" s="2012"/>
      <c r="D219" s="2012"/>
      <c r="E219" s="2105"/>
      <c r="F219" s="2013"/>
      <c r="G219" s="2014"/>
      <c r="H219" s="2014"/>
      <c r="I219" s="2014"/>
      <c r="J219" s="2014"/>
      <c r="K219" s="2015"/>
    </row>
    <row r="220" spans="1:11" s="425" customFormat="1" ht="63.75" x14ac:dyDescent="0.2">
      <c r="A220" s="2091" t="s">
        <v>1758</v>
      </c>
      <c r="B220" s="714" t="s">
        <v>1706</v>
      </c>
      <c r="C220" s="715">
        <v>43004</v>
      </c>
      <c r="D220" s="715">
        <v>43007</v>
      </c>
      <c r="E220" s="716" t="s">
        <v>818</v>
      </c>
      <c r="F220" s="635" t="s">
        <v>836</v>
      </c>
      <c r="G220" s="567" t="s">
        <v>41</v>
      </c>
      <c r="H220" s="640" t="s">
        <v>107</v>
      </c>
      <c r="I220" s="542">
        <v>1</v>
      </c>
      <c r="J220" s="543"/>
      <c r="K220" s="704"/>
    </row>
    <row r="221" spans="1:11" s="425" customFormat="1" ht="51" x14ac:dyDescent="0.2">
      <c r="A221" s="2087" t="s">
        <v>1432</v>
      </c>
      <c r="B221" s="540" t="s">
        <v>837</v>
      </c>
      <c r="C221" s="541">
        <v>42844</v>
      </c>
      <c r="D221" s="541">
        <v>42845</v>
      </c>
      <c r="E221" s="622" t="s">
        <v>838</v>
      </c>
      <c r="F221" s="635" t="s">
        <v>839</v>
      </c>
      <c r="G221" s="567" t="s">
        <v>41</v>
      </c>
      <c r="H221" s="640" t="s">
        <v>22</v>
      </c>
      <c r="I221" s="542">
        <v>1</v>
      </c>
      <c r="J221" s="543"/>
      <c r="K221" s="704"/>
    </row>
    <row r="222" spans="1:11" s="425" customFormat="1" ht="38.25" x14ac:dyDescent="0.2">
      <c r="A222" s="2087" t="s">
        <v>1432</v>
      </c>
      <c r="B222" s="540" t="s">
        <v>840</v>
      </c>
      <c r="C222" s="541">
        <v>42882</v>
      </c>
      <c r="D222" s="541">
        <v>42884</v>
      </c>
      <c r="E222" s="622" t="s">
        <v>858</v>
      </c>
      <c r="F222" s="635" t="s">
        <v>841</v>
      </c>
      <c r="G222" s="567" t="s">
        <v>41</v>
      </c>
      <c r="H222" s="640" t="s">
        <v>29</v>
      </c>
      <c r="I222" s="542"/>
      <c r="J222" s="543"/>
      <c r="K222" s="704">
        <v>0</v>
      </c>
    </row>
    <row r="223" spans="1:11" s="425" customFormat="1" ht="51" x14ac:dyDescent="0.2">
      <c r="A223" s="2087" t="s">
        <v>1432</v>
      </c>
      <c r="B223" s="540" t="s">
        <v>842</v>
      </c>
      <c r="C223" s="541">
        <v>42828</v>
      </c>
      <c r="D223" s="541">
        <v>42838</v>
      </c>
      <c r="E223" s="622" t="s">
        <v>843</v>
      </c>
      <c r="F223" s="635" t="s">
        <v>844</v>
      </c>
      <c r="G223" s="567" t="s">
        <v>41</v>
      </c>
      <c r="H223" s="640" t="s">
        <v>29</v>
      </c>
      <c r="I223" s="542"/>
      <c r="J223" s="543"/>
      <c r="K223" s="704">
        <v>0</v>
      </c>
    </row>
    <row r="224" spans="1:11" s="425" customFormat="1" ht="63.75" x14ac:dyDescent="0.2">
      <c r="A224" s="2092" t="s">
        <v>1746</v>
      </c>
      <c r="B224" s="540" t="s">
        <v>845</v>
      </c>
      <c r="C224" s="541">
        <v>42767</v>
      </c>
      <c r="D224" s="541">
        <v>43070</v>
      </c>
      <c r="E224" s="622"/>
      <c r="F224" s="635" t="s">
        <v>846</v>
      </c>
      <c r="G224" s="567" t="s">
        <v>54</v>
      </c>
      <c r="H224" s="640" t="s">
        <v>303</v>
      </c>
      <c r="I224" s="542"/>
      <c r="J224" s="543"/>
      <c r="K224" s="708">
        <v>100000000</v>
      </c>
    </row>
    <row r="225" spans="1:11" s="425" customFormat="1" ht="38.25" x14ac:dyDescent="0.2">
      <c r="A225" s="2093" t="s">
        <v>1432</v>
      </c>
      <c r="B225" s="540" t="s">
        <v>847</v>
      </c>
      <c r="C225" s="541">
        <v>42887</v>
      </c>
      <c r="D225" s="541">
        <v>43070</v>
      </c>
      <c r="E225" s="622"/>
      <c r="F225" s="635" t="s">
        <v>831</v>
      </c>
      <c r="G225" s="567" t="s">
        <v>66</v>
      </c>
      <c r="H225" s="640" t="s">
        <v>303</v>
      </c>
      <c r="I225" s="542"/>
      <c r="J225" s="543"/>
      <c r="K225" s="708">
        <v>100000000</v>
      </c>
    </row>
    <row r="226" spans="1:11" s="425" customFormat="1" ht="38.25" x14ac:dyDescent="0.2">
      <c r="A226" s="585" t="s">
        <v>1747</v>
      </c>
      <c r="B226" s="540" t="s">
        <v>1760</v>
      </c>
      <c r="C226" s="743"/>
      <c r="D226" s="743"/>
      <c r="E226" s="591"/>
      <c r="F226" s="741" t="s">
        <v>833</v>
      </c>
      <c r="G226" s="567" t="s">
        <v>28</v>
      </c>
      <c r="H226" s="767"/>
      <c r="I226" s="467"/>
      <c r="J226" s="427"/>
      <c r="K226" s="708">
        <v>50000000</v>
      </c>
    </row>
    <row r="227" spans="1:11" s="425" customFormat="1" ht="12.75" x14ac:dyDescent="0.2">
      <c r="A227" s="2086" t="s">
        <v>1748</v>
      </c>
      <c r="B227" s="585" t="s">
        <v>848</v>
      </c>
      <c r="C227" s="743"/>
      <c r="D227" s="743"/>
      <c r="E227" s="591"/>
      <c r="F227" s="458" t="s">
        <v>849</v>
      </c>
      <c r="G227" s="567" t="s">
        <v>70</v>
      </c>
      <c r="H227" s="767"/>
      <c r="I227" s="467">
        <v>4</v>
      </c>
      <c r="J227" s="427"/>
      <c r="K227" s="708">
        <v>1000000</v>
      </c>
    </row>
    <row r="228" spans="1:11" s="425" customFormat="1" ht="13.5" thickBot="1" x14ac:dyDescent="0.25">
      <c r="A228" s="2087" t="s">
        <v>1432</v>
      </c>
      <c r="B228" s="585" t="s">
        <v>850</v>
      </c>
      <c r="C228" s="743"/>
      <c r="D228" s="743"/>
      <c r="E228" s="591"/>
      <c r="F228" s="458" t="s">
        <v>849</v>
      </c>
      <c r="G228" s="567" t="s">
        <v>70</v>
      </c>
      <c r="H228" s="767"/>
      <c r="I228" s="467" t="s">
        <v>851</v>
      </c>
      <c r="J228" s="427"/>
      <c r="K228" s="708">
        <v>1500000</v>
      </c>
    </row>
    <row r="229" spans="1:11" s="425" customFormat="1" ht="13.5" thickBot="1" x14ac:dyDescent="0.25">
      <c r="A229" s="2088" t="s">
        <v>1763</v>
      </c>
      <c r="B229" s="2089"/>
      <c r="C229" s="2089"/>
      <c r="D229" s="2089"/>
      <c r="E229" s="2090"/>
      <c r="F229" s="2083"/>
      <c r="G229" s="2084"/>
      <c r="H229" s="2084"/>
      <c r="I229" s="2084"/>
      <c r="J229" s="2084"/>
      <c r="K229" s="2085"/>
    </row>
    <row r="230" spans="1:11" s="425" customFormat="1" ht="30" customHeight="1" x14ac:dyDescent="0.2">
      <c r="A230" s="2016" t="s">
        <v>1766</v>
      </c>
      <c r="B230" s="490" t="s">
        <v>723</v>
      </c>
      <c r="C230" s="451">
        <v>42745</v>
      </c>
      <c r="D230" s="451"/>
      <c r="E230" s="452"/>
      <c r="F230" s="574" t="s">
        <v>865</v>
      </c>
      <c r="G230" s="490" t="s">
        <v>89</v>
      </c>
      <c r="H230" s="433" t="s">
        <v>22</v>
      </c>
      <c r="I230" s="433">
        <v>1</v>
      </c>
      <c r="J230" s="454"/>
      <c r="K230" s="690">
        <f t="shared" ref="K230:K234" si="6">+J230*I230</f>
        <v>0</v>
      </c>
    </row>
    <row r="231" spans="1:11" s="425" customFormat="1" ht="38.25" x14ac:dyDescent="0.2">
      <c r="A231" s="2017"/>
      <c r="B231" s="460" t="s">
        <v>723</v>
      </c>
      <c r="C231" s="456">
        <v>42760</v>
      </c>
      <c r="D231" s="456"/>
      <c r="E231" s="457"/>
      <c r="F231" s="559" t="s">
        <v>852</v>
      </c>
      <c r="G231" s="460" t="s">
        <v>89</v>
      </c>
      <c r="H231" s="467" t="s">
        <v>22</v>
      </c>
      <c r="I231" s="467"/>
      <c r="J231" s="427"/>
      <c r="K231" s="685">
        <f t="shared" si="6"/>
        <v>0</v>
      </c>
    </row>
    <row r="232" spans="1:11" s="425" customFormat="1" ht="38.25" x14ac:dyDescent="0.2">
      <c r="A232" s="458" t="s">
        <v>1749</v>
      </c>
      <c r="B232" s="460" t="s">
        <v>853</v>
      </c>
      <c r="C232" s="456">
        <v>42760</v>
      </c>
      <c r="D232" s="456">
        <v>43084</v>
      </c>
      <c r="E232" s="457"/>
      <c r="F232" s="559" t="s">
        <v>854</v>
      </c>
      <c r="G232" s="604" t="s">
        <v>21</v>
      </c>
      <c r="H232" s="467" t="s">
        <v>22</v>
      </c>
      <c r="I232" s="467">
        <v>1</v>
      </c>
      <c r="J232" s="427">
        <v>13750000</v>
      </c>
      <c r="K232" s="685">
        <f t="shared" si="6"/>
        <v>13750000</v>
      </c>
    </row>
    <row r="233" spans="1:11" s="425" customFormat="1" ht="76.5" x14ac:dyDescent="0.2">
      <c r="A233" s="761" t="s">
        <v>1750</v>
      </c>
      <c r="B233" s="762" t="s">
        <v>855</v>
      </c>
      <c r="C233" s="456">
        <v>42745</v>
      </c>
      <c r="D233" s="456"/>
      <c r="E233" s="524"/>
      <c r="F233" s="559" t="s">
        <v>856</v>
      </c>
      <c r="G233" s="604" t="s">
        <v>54</v>
      </c>
      <c r="H233" s="467" t="s">
        <v>22</v>
      </c>
      <c r="I233" s="467">
        <v>4</v>
      </c>
      <c r="J233" s="427">
        <v>608000</v>
      </c>
      <c r="K233" s="685">
        <f t="shared" ref="K233" si="7">+J233*I233</f>
        <v>2432000</v>
      </c>
    </row>
    <row r="234" spans="1:11" s="425" customFormat="1" ht="26.25" thickBot="1" x14ac:dyDescent="0.25">
      <c r="A234" s="468" t="s">
        <v>1751</v>
      </c>
      <c r="B234" s="428" t="s">
        <v>857</v>
      </c>
      <c r="C234" s="429">
        <v>42893</v>
      </c>
      <c r="D234" s="429">
        <v>42895</v>
      </c>
      <c r="E234" s="430" t="s">
        <v>858</v>
      </c>
      <c r="F234" s="560" t="s">
        <v>859</v>
      </c>
      <c r="G234" s="470" t="s">
        <v>41</v>
      </c>
      <c r="H234" s="469" t="s">
        <v>29</v>
      </c>
      <c r="I234" s="469">
        <v>2</v>
      </c>
      <c r="J234" s="431">
        <v>1840000</v>
      </c>
      <c r="K234" s="686">
        <f t="shared" si="6"/>
        <v>3680000</v>
      </c>
    </row>
    <row r="235" spans="1:11" s="425" customFormat="1" ht="13.5" thickBot="1" x14ac:dyDescent="0.25">
      <c r="A235" s="2100" t="s">
        <v>1764</v>
      </c>
      <c r="B235" s="2101"/>
      <c r="C235" s="2101"/>
      <c r="D235" s="2101"/>
      <c r="E235" s="2102"/>
      <c r="F235" s="2083"/>
      <c r="G235" s="2084"/>
      <c r="H235" s="2084"/>
      <c r="I235" s="2084"/>
      <c r="J235" s="2084"/>
      <c r="K235" s="2085"/>
    </row>
    <row r="236" spans="1:11" s="425" customFormat="1" ht="63.75" x14ac:dyDescent="0.2">
      <c r="A236" s="2095" t="s">
        <v>1761</v>
      </c>
      <c r="B236" s="657" t="s">
        <v>1706</v>
      </c>
      <c r="C236" s="658">
        <v>43004</v>
      </c>
      <c r="D236" s="658">
        <v>43007</v>
      </c>
      <c r="E236" s="763" t="s">
        <v>818</v>
      </c>
      <c r="F236" s="665" t="s">
        <v>836</v>
      </c>
      <c r="G236" s="657" t="s">
        <v>41</v>
      </c>
      <c r="H236" s="666"/>
      <c r="I236" s="667"/>
      <c r="J236" s="668"/>
      <c r="K236" s="703"/>
    </row>
    <row r="237" spans="1:11" s="425" customFormat="1" ht="63.75" x14ac:dyDescent="0.2">
      <c r="A237" s="2096" t="s">
        <v>1432</v>
      </c>
      <c r="B237" s="585" t="s">
        <v>1707</v>
      </c>
      <c r="C237" s="541">
        <v>42979</v>
      </c>
      <c r="D237" s="541">
        <v>43008</v>
      </c>
      <c r="E237" s="622" t="s">
        <v>818</v>
      </c>
      <c r="F237" s="635" t="s">
        <v>860</v>
      </c>
      <c r="G237" s="585" t="s">
        <v>41</v>
      </c>
      <c r="H237" s="542"/>
      <c r="I237" s="542"/>
      <c r="J237" s="543"/>
      <c r="K237" s="704"/>
    </row>
    <row r="238" spans="1:11" s="425" customFormat="1" ht="63.75" x14ac:dyDescent="0.2">
      <c r="A238" s="2096" t="s">
        <v>1432</v>
      </c>
      <c r="B238" s="742" t="s">
        <v>861</v>
      </c>
      <c r="C238" s="743">
        <v>42948</v>
      </c>
      <c r="D238" s="743">
        <v>43069</v>
      </c>
      <c r="E238" s="764" t="s">
        <v>1765</v>
      </c>
      <c r="F238" s="635" t="s">
        <v>1775</v>
      </c>
      <c r="G238" s="585" t="s">
        <v>41</v>
      </c>
      <c r="H238" s="542"/>
      <c r="I238" s="542"/>
      <c r="J238" s="543"/>
      <c r="K238" s="704">
        <f>+J238*I238</f>
        <v>0</v>
      </c>
    </row>
    <row r="239" spans="1:11" s="425" customFormat="1" ht="178.5" customHeight="1" thickBot="1" x14ac:dyDescent="0.25">
      <c r="A239" s="2097" t="s">
        <v>1432</v>
      </c>
      <c r="B239" s="744" t="s">
        <v>862</v>
      </c>
      <c r="C239" s="745"/>
      <c r="D239" s="745"/>
      <c r="E239" s="765"/>
      <c r="F239" s="661" t="s">
        <v>1776</v>
      </c>
      <c r="G239" s="662" t="s">
        <v>41</v>
      </c>
      <c r="H239" s="669"/>
      <c r="I239" s="669"/>
      <c r="J239" s="670"/>
      <c r="K239" s="728">
        <f>+J239*I239</f>
        <v>0</v>
      </c>
    </row>
    <row r="240" spans="1:11" s="425" customFormat="1" ht="166.5" thickBot="1" x14ac:dyDescent="0.25">
      <c r="A240" s="710" t="s">
        <v>1752</v>
      </c>
      <c r="B240" s="710" t="s">
        <v>863</v>
      </c>
      <c r="C240" s="530"/>
      <c r="D240" s="656"/>
      <c r="E240" s="619"/>
      <c r="F240" s="584" t="s">
        <v>828</v>
      </c>
      <c r="G240" s="533" t="s">
        <v>54</v>
      </c>
      <c r="H240" s="534"/>
      <c r="I240" s="534"/>
      <c r="J240" s="535"/>
      <c r="K240" s="750">
        <v>454000000</v>
      </c>
    </row>
    <row r="241" spans="1:11" s="425" customFormat="1" ht="25.5" x14ac:dyDescent="0.2">
      <c r="A241" s="2095" t="s">
        <v>1753</v>
      </c>
      <c r="B241" s="751" t="s">
        <v>1771</v>
      </c>
      <c r="C241" s="658"/>
      <c r="D241" s="658"/>
      <c r="E241" s="722"/>
      <c r="F241" s="665" t="s">
        <v>828</v>
      </c>
      <c r="G241" s="657" t="s">
        <v>54</v>
      </c>
      <c r="H241" s="667"/>
      <c r="I241" s="667"/>
      <c r="J241" s="668"/>
      <c r="K241" s="703">
        <v>50000000</v>
      </c>
    </row>
    <row r="242" spans="1:11" s="425" customFormat="1" ht="63.75" x14ac:dyDescent="0.2">
      <c r="A242" s="2096" t="s">
        <v>1432</v>
      </c>
      <c r="B242" s="586" t="s">
        <v>1772</v>
      </c>
      <c r="C242" s="541"/>
      <c r="D242" s="541"/>
      <c r="E242" s="723"/>
      <c r="F242" s="635" t="s">
        <v>828</v>
      </c>
      <c r="G242" s="585" t="s">
        <v>54</v>
      </c>
      <c r="H242" s="542"/>
      <c r="I242" s="542"/>
      <c r="J242" s="543"/>
      <c r="K242" s="704">
        <v>10000000</v>
      </c>
    </row>
    <row r="243" spans="1:11" s="425" customFormat="1" ht="64.5" thickBot="1" x14ac:dyDescent="0.25">
      <c r="A243" s="2097" t="s">
        <v>1432</v>
      </c>
      <c r="B243" s="752" t="s">
        <v>1773</v>
      </c>
      <c r="C243" s="663"/>
      <c r="D243" s="663"/>
      <c r="E243" s="664"/>
      <c r="F243" s="661" t="s">
        <v>828</v>
      </c>
      <c r="G243" s="662" t="s">
        <v>54</v>
      </c>
      <c r="H243" s="669"/>
      <c r="I243" s="669"/>
      <c r="J243" s="670"/>
      <c r="K243" s="728">
        <v>20000000</v>
      </c>
    </row>
    <row r="244" spans="1:11" s="425" customFormat="1" ht="39" thickBot="1" x14ac:dyDescent="0.25">
      <c r="A244" s="584" t="s">
        <v>1769</v>
      </c>
      <c r="B244" s="753" t="s">
        <v>1774</v>
      </c>
      <c r="C244" s="754"/>
      <c r="D244" s="755"/>
      <c r="E244" s="756"/>
      <c r="F244" s="623"/>
      <c r="G244" s="489" t="s">
        <v>89</v>
      </c>
      <c r="H244" s="471"/>
      <c r="I244" s="471"/>
      <c r="J244" s="472"/>
      <c r="K244" s="692"/>
    </row>
    <row r="245" spans="1:11" s="425" customFormat="1" ht="12.75" x14ac:dyDescent="0.2">
      <c r="A245" s="2098" t="s">
        <v>1770</v>
      </c>
      <c r="B245" s="757" t="s">
        <v>864</v>
      </c>
      <c r="C245" s="537"/>
      <c r="D245" s="538"/>
      <c r="E245" s="621"/>
      <c r="F245" s="651"/>
      <c r="G245" s="531" t="s">
        <v>70</v>
      </c>
      <c r="H245" s="539"/>
      <c r="I245" s="539"/>
      <c r="J245" s="532"/>
      <c r="K245" s="758">
        <f>+J245*I245</f>
        <v>0</v>
      </c>
    </row>
    <row r="246" spans="1:11" s="425" customFormat="1" ht="13.5" thickBot="1" x14ac:dyDescent="0.25">
      <c r="A246" s="2099"/>
      <c r="B246" s="759" t="s">
        <v>865</v>
      </c>
      <c r="C246" s="528"/>
      <c r="D246" s="529"/>
      <c r="E246" s="615"/>
      <c r="F246" s="624"/>
      <c r="G246" s="496" t="s">
        <v>70</v>
      </c>
      <c r="H246" s="497"/>
      <c r="I246" s="497"/>
      <c r="J246" s="498"/>
      <c r="K246" s="760">
        <f>+J246*I246</f>
        <v>0</v>
      </c>
    </row>
    <row r="247" spans="1:11" s="425" customFormat="1" ht="13.5" thickBot="1" x14ac:dyDescent="0.25">
      <c r="A247" s="2080" t="s">
        <v>1767</v>
      </c>
      <c r="B247" s="2081"/>
      <c r="C247" s="2081"/>
      <c r="D247" s="2081"/>
      <c r="E247" s="2082"/>
      <c r="F247" s="2083"/>
      <c r="G247" s="2084"/>
      <c r="H247" s="2084"/>
      <c r="I247" s="2084"/>
      <c r="J247" s="2084"/>
      <c r="K247" s="2085"/>
    </row>
    <row r="248" spans="1:11" s="425" customFormat="1" ht="25.5" x14ac:dyDescent="0.2">
      <c r="A248" s="2016" t="s">
        <v>1746</v>
      </c>
      <c r="B248" s="490" t="s">
        <v>1768</v>
      </c>
      <c r="C248" s="451"/>
      <c r="D248" s="451"/>
      <c r="E248" s="590"/>
      <c r="F248" s="562" t="s">
        <v>866</v>
      </c>
      <c r="G248" s="490" t="s">
        <v>70</v>
      </c>
      <c r="H248" s="773"/>
      <c r="I248" s="546">
        <v>2</v>
      </c>
      <c r="J248" s="778"/>
      <c r="K248" s="779"/>
    </row>
    <row r="249" spans="1:11" s="425" customFormat="1" ht="25.5" x14ac:dyDescent="0.2">
      <c r="A249" s="2017"/>
      <c r="B249" s="460" t="s">
        <v>1768</v>
      </c>
      <c r="C249" s="456"/>
      <c r="D249" s="456"/>
      <c r="E249" s="591"/>
      <c r="F249" s="565" t="s">
        <v>867</v>
      </c>
      <c r="G249" s="460" t="s">
        <v>70</v>
      </c>
      <c r="H249" s="767"/>
      <c r="I249" s="547">
        <v>2</v>
      </c>
      <c r="J249" s="780"/>
      <c r="K249" s="781"/>
    </row>
    <row r="250" spans="1:11" s="425" customFormat="1" ht="25.5" x14ac:dyDescent="0.2">
      <c r="A250" s="2017"/>
      <c r="B250" s="460" t="s">
        <v>1768</v>
      </c>
      <c r="C250" s="456"/>
      <c r="D250" s="456"/>
      <c r="E250" s="591"/>
      <c r="F250" s="565" t="s">
        <v>868</v>
      </c>
      <c r="G250" s="460" t="s">
        <v>70</v>
      </c>
      <c r="H250" s="767"/>
      <c r="I250" s="547">
        <v>5</v>
      </c>
      <c r="J250" s="780"/>
      <c r="K250" s="781"/>
    </row>
    <row r="251" spans="1:11" s="425" customFormat="1" ht="12.75" x14ac:dyDescent="0.2">
      <c r="A251" s="2017"/>
      <c r="B251" s="460" t="s">
        <v>1768</v>
      </c>
      <c r="C251" s="456"/>
      <c r="D251" s="456"/>
      <c r="E251" s="591"/>
      <c r="F251" s="565" t="s">
        <v>869</v>
      </c>
      <c r="G251" s="460" t="s">
        <v>70</v>
      </c>
      <c r="H251" s="767"/>
      <c r="I251" s="547">
        <v>2</v>
      </c>
      <c r="J251" s="780"/>
      <c r="K251" s="781"/>
    </row>
    <row r="252" spans="1:11" s="425" customFormat="1" ht="12.75" x14ac:dyDescent="0.2">
      <c r="A252" s="2017"/>
      <c r="B252" s="460" t="s">
        <v>1768</v>
      </c>
      <c r="C252" s="456"/>
      <c r="D252" s="456"/>
      <c r="E252" s="591"/>
      <c r="F252" s="565" t="s">
        <v>870</v>
      </c>
      <c r="G252" s="460" t="s">
        <v>70</v>
      </c>
      <c r="H252" s="767"/>
      <c r="I252" s="547">
        <v>2</v>
      </c>
      <c r="J252" s="780"/>
      <c r="K252" s="781"/>
    </row>
    <row r="253" spans="1:11" s="425" customFormat="1" ht="12.75" x14ac:dyDescent="0.2">
      <c r="A253" s="2017"/>
      <c r="B253" s="460" t="s">
        <v>1768</v>
      </c>
      <c r="C253" s="456"/>
      <c r="D253" s="456"/>
      <c r="E253" s="591"/>
      <c r="F253" s="565" t="s">
        <v>871</v>
      </c>
      <c r="G253" s="460" t="s">
        <v>70</v>
      </c>
      <c r="H253" s="776"/>
      <c r="I253" s="547">
        <v>10</v>
      </c>
      <c r="J253" s="780"/>
      <c r="K253" s="781"/>
    </row>
    <row r="254" spans="1:11" s="425" customFormat="1" ht="12.75" x14ac:dyDescent="0.2">
      <c r="A254" s="2017"/>
      <c r="B254" s="460" t="s">
        <v>1768</v>
      </c>
      <c r="C254" s="456"/>
      <c r="D254" s="456"/>
      <c r="E254" s="591"/>
      <c r="F254" s="565" t="s">
        <v>872</v>
      </c>
      <c r="G254" s="460" t="s">
        <v>70</v>
      </c>
      <c r="H254" s="767"/>
      <c r="I254" s="547">
        <v>10</v>
      </c>
      <c r="J254" s="780"/>
      <c r="K254" s="781"/>
    </row>
    <row r="255" spans="1:11" s="425" customFormat="1" ht="12.75" x14ac:dyDescent="0.2">
      <c r="A255" s="2017"/>
      <c r="B255" s="460" t="s">
        <v>1768</v>
      </c>
      <c r="C255" s="456"/>
      <c r="D255" s="456"/>
      <c r="E255" s="591"/>
      <c r="F255" s="565" t="s">
        <v>873</v>
      </c>
      <c r="G255" s="460" t="s">
        <v>70</v>
      </c>
      <c r="H255" s="767"/>
      <c r="I255" s="547">
        <v>10</v>
      </c>
      <c r="J255" s="780"/>
      <c r="K255" s="781"/>
    </row>
    <row r="256" spans="1:11" s="425" customFormat="1" ht="12.75" x14ac:dyDescent="0.2">
      <c r="A256" s="2017"/>
      <c r="B256" s="460" t="s">
        <v>1768</v>
      </c>
      <c r="C256" s="456"/>
      <c r="D256" s="456"/>
      <c r="E256" s="591"/>
      <c r="F256" s="565" t="s">
        <v>874</v>
      </c>
      <c r="G256" s="460" t="s">
        <v>70</v>
      </c>
      <c r="H256" s="767"/>
      <c r="I256" s="547">
        <v>2</v>
      </c>
      <c r="J256" s="782"/>
      <c r="K256" s="781"/>
    </row>
    <row r="257" spans="1:11" s="425" customFormat="1" ht="25.5" x14ac:dyDescent="0.2">
      <c r="A257" s="2017"/>
      <c r="B257" s="460" t="s">
        <v>1768</v>
      </c>
      <c r="C257" s="456"/>
      <c r="D257" s="456"/>
      <c r="E257" s="591"/>
      <c r="F257" s="565" t="s">
        <v>875</v>
      </c>
      <c r="G257" s="460" t="s">
        <v>70</v>
      </c>
      <c r="H257" s="777"/>
      <c r="I257" s="547">
        <v>4</v>
      </c>
      <c r="J257" s="780"/>
      <c r="K257" s="781"/>
    </row>
    <row r="258" spans="1:11" s="425" customFormat="1" ht="12.75" x14ac:dyDescent="0.2">
      <c r="A258" s="2017"/>
      <c r="B258" s="460" t="s">
        <v>1768</v>
      </c>
      <c r="C258" s="456"/>
      <c r="D258" s="456"/>
      <c r="E258" s="591"/>
      <c r="F258" s="458" t="s">
        <v>876</v>
      </c>
      <c r="G258" s="460" t="s">
        <v>70</v>
      </c>
      <c r="H258" s="767"/>
      <c r="I258" s="476">
        <v>20</v>
      </c>
      <c r="J258" s="780"/>
      <c r="K258" s="781"/>
    </row>
    <row r="259" spans="1:11" s="425" customFormat="1" ht="12.75" x14ac:dyDescent="0.2">
      <c r="A259" s="2017"/>
      <c r="B259" s="460" t="s">
        <v>1768</v>
      </c>
      <c r="C259" s="456"/>
      <c r="D259" s="456"/>
      <c r="E259" s="591"/>
      <c r="F259" s="458" t="s">
        <v>877</v>
      </c>
      <c r="G259" s="460" t="s">
        <v>70</v>
      </c>
      <c r="H259" s="767"/>
      <c r="I259" s="476">
        <v>20</v>
      </c>
      <c r="J259" s="780"/>
      <c r="K259" s="781"/>
    </row>
    <row r="260" spans="1:11" s="425" customFormat="1" ht="38.25" x14ac:dyDescent="0.2">
      <c r="A260" s="2017"/>
      <c r="B260" s="460" t="s">
        <v>1768</v>
      </c>
      <c r="C260" s="456"/>
      <c r="D260" s="456"/>
      <c r="E260" s="591"/>
      <c r="F260" s="458" t="s">
        <v>878</v>
      </c>
      <c r="G260" s="460" t="s">
        <v>70</v>
      </c>
      <c r="H260" s="767"/>
      <c r="I260" s="476">
        <v>20</v>
      </c>
      <c r="J260" s="780"/>
      <c r="K260" s="781"/>
    </row>
    <row r="261" spans="1:11" s="425" customFormat="1" ht="25.5" x14ac:dyDescent="0.2">
      <c r="A261" s="2017"/>
      <c r="B261" s="460" t="s">
        <v>1768</v>
      </c>
      <c r="C261" s="456"/>
      <c r="D261" s="456"/>
      <c r="E261" s="591"/>
      <c r="F261" s="458" t="s">
        <v>879</v>
      </c>
      <c r="G261" s="460" t="s">
        <v>70</v>
      </c>
      <c r="H261" s="767"/>
      <c r="I261" s="476">
        <v>20</v>
      </c>
      <c r="J261" s="780"/>
      <c r="K261" s="781"/>
    </row>
    <row r="262" spans="1:11" s="425" customFormat="1" ht="12.75" x14ac:dyDescent="0.2">
      <c r="A262" s="2017"/>
      <c r="B262" s="460" t="s">
        <v>1768</v>
      </c>
      <c r="C262" s="456"/>
      <c r="D262" s="456"/>
      <c r="E262" s="591"/>
      <c r="F262" s="458" t="s">
        <v>880</v>
      </c>
      <c r="G262" s="460" t="s">
        <v>70</v>
      </c>
      <c r="H262" s="767"/>
      <c r="I262" s="476">
        <v>2</v>
      </c>
      <c r="J262" s="780"/>
      <c r="K262" s="781"/>
    </row>
    <row r="263" spans="1:11" s="425" customFormat="1" ht="12.75" x14ac:dyDescent="0.2">
      <c r="A263" s="2017"/>
      <c r="B263" s="460" t="s">
        <v>1768</v>
      </c>
      <c r="C263" s="456"/>
      <c r="D263" s="456"/>
      <c r="E263" s="591"/>
      <c r="F263" s="458" t="s">
        <v>881</v>
      </c>
      <c r="G263" s="460" t="s">
        <v>70</v>
      </c>
      <c r="H263" s="767"/>
      <c r="I263" s="476">
        <v>3</v>
      </c>
      <c r="J263" s="780"/>
      <c r="K263" s="781"/>
    </row>
    <row r="264" spans="1:11" s="425" customFormat="1" ht="25.5" x14ac:dyDescent="0.2">
      <c r="A264" s="2017"/>
      <c r="B264" s="460" t="s">
        <v>1768</v>
      </c>
      <c r="C264" s="456"/>
      <c r="D264" s="456"/>
      <c r="E264" s="591"/>
      <c r="F264" s="458" t="s">
        <v>882</v>
      </c>
      <c r="G264" s="460" t="s">
        <v>70</v>
      </c>
      <c r="H264" s="767"/>
      <c r="I264" s="476">
        <v>1</v>
      </c>
      <c r="J264" s="780"/>
      <c r="K264" s="781"/>
    </row>
    <row r="265" spans="1:11" s="425" customFormat="1" ht="25.5" x14ac:dyDescent="0.2">
      <c r="A265" s="2017"/>
      <c r="B265" s="460" t="s">
        <v>1768</v>
      </c>
      <c r="C265" s="456"/>
      <c r="D265" s="456"/>
      <c r="E265" s="591"/>
      <c r="F265" s="458" t="s">
        <v>883</v>
      </c>
      <c r="G265" s="460" t="s">
        <v>70</v>
      </c>
      <c r="H265" s="767"/>
      <c r="I265" s="476">
        <v>1</v>
      </c>
      <c r="J265" s="780"/>
      <c r="K265" s="781"/>
    </row>
    <row r="266" spans="1:11" s="425" customFormat="1" ht="25.5" x14ac:dyDescent="0.2">
      <c r="A266" s="2017"/>
      <c r="B266" s="460" t="s">
        <v>1768</v>
      </c>
      <c r="C266" s="456"/>
      <c r="D266" s="456"/>
      <c r="E266" s="591"/>
      <c r="F266" s="458" t="s">
        <v>884</v>
      </c>
      <c r="G266" s="460" t="s">
        <v>70</v>
      </c>
      <c r="H266" s="767"/>
      <c r="I266" s="476">
        <v>1</v>
      </c>
      <c r="J266" s="780"/>
      <c r="K266" s="781"/>
    </row>
    <row r="267" spans="1:11" s="425" customFormat="1" ht="38.25" x14ac:dyDescent="0.2">
      <c r="A267" s="2017"/>
      <c r="B267" s="460" t="s">
        <v>1768</v>
      </c>
      <c r="C267" s="456"/>
      <c r="D267" s="456"/>
      <c r="E267" s="591"/>
      <c r="F267" s="458" t="s">
        <v>885</v>
      </c>
      <c r="G267" s="460" t="s">
        <v>70</v>
      </c>
      <c r="H267" s="767"/>
      <c r="I267" s="476">
        <v>20</v>
      </c>
      <c r="J267" s="780"/>
      <c r="K267" s="781"/>
    </row>
    <row r="268" spans="1:11" s="425" customFormat="1" ht="38.25" x14ac:dyDescent="0.2">
      <c r="A268" s="2017"/>
      <c r="B268" s="460" t="s">
        <v>1768</v>
      </c>
      <c r="C268" s="456"/>
      <c r="D268" s="456"/>
      <c r="E268" s="591"/>
      <c r="F268" s="458" t="s">
        <v>886</v>
      </c>
      <c r="G268" s="460" t="s">
        <v>70</v>
      </c>
      <c r="H268" s="767"/>
      <c r="I268" s="476">
        <v>10</v>
      </c>
      <c r="J268" s="780"/>
      <c r="K268" s="781"/>
    </row>
    <row r="269" spans="1:11" s="425" customFormat="1" ht="12.75" x14ac:dyDescent="0.2">
      <c r="A269" s="2017"/>
      <c r="B269" s="460" t="s">
        <v>1768</v>
      </c>
      <c r="C269" s="456"/>
      <c r="D269" s="456"/>
      <c r="E269" s="591"/>
      <c r="F269" s="458" t="s">
        <v>887</v>
      </c>
      <c r="G269" s="460" t="s">
        <v>70</v>
      </c>
      <c r="H269" s="767"/>
      <c r="I269" s="476">
        <v>1</v>
      </c>
      <c r="J269" s="780"/>
      <c r="K269" s="781"/>
    </row>
    <row r="270" spans="1:11" s="425" customFormat="1" ht="12.75" x14ac:dyDescent="0.2">
      <c r="A270" s="2017"/>
      <c r="B270" s="460" t="s">
        <v>1768</v>
      </c>
      <c r="C270" s="456"/>
      <c r="D270" s="456"/>
      <c r="E270" s="591"/>
      <c r="F270" s="458" t="s">
        <v>888</v>
      </c>
      <c r="G270" s="460" t="s">
        <v>70</v>
      </c>
      <c r="H270" s="767"/>
      <c r="I270" s="476">
        <v>1</v>
      </c>
      <c r="J270" s="780"/>
      <c r="K270" s="781"/>
    </row>
    <row r="271" spans="1:11" s="425" customFormat="1" ht="63.75" x14ac:dyDescent="0.2">
      <c r="A271" s="2017"/>
      <c r="B271" s="460" t="s">
        <v>1768</v>
      </c>
      <c r="C271" s="456"/>
      <c r="D271" s="456"/>
      <c r="E271" s="591"/>
      <c r="F271" s="458" t="s">
        <v>889</v>
      </c>
      <c r="G271" s="460" t="s">
        <v>70</v>
      </c>
      <c r="H271" s="767"/>
      <c r="I271" s="476">
        <v>200</v>
      </c>
      <c r="J271" s="780"/>
      <c r="K271" s="781"/>
    </row>
    <row r="272" spans="1:11" s="425" customFormat="1" ht="51" x14ac:dyDescent="0.2">
      <c r="A272" s="2017"/>
      <c r="B272" s="460" t="s">
        <v>1768</v>
      </c>
      <c r="C272" s="456"/>
      <c r="D272" s="456"/>
      <c r="E272" s="591"/>
      <c r="F272" s="458" t="s">
        <v>890</v>
      </c>
      <c r="G272" s="460" t="s">
        <v>70</v>
      </c>
      <c r="H272" s="767"/>
      <c r="I272" s="476">
        <v>20</v>
      </c>
      <c r="J272" s="780"/>
      <c r="K272" s="781"/>
    </row>
    <row r="273" spans="1:11" s="425" customFormat="1" ht="38.25" x14ac:dyDescent="0.2">
      <c r="A273" s="2017"/>
      <c r="B273" s="460" t="s">
        <v>1768</v>
      </c>
      <c r="C273" s="456"/>
      <c r="D273" s="456"/>
      <c r="E273" s="591"/>
      <c r="F273" s="458" t="s">
        <v>891</v>
      </c>
      <c r="G273" s="460" t="s">
        <v>70</v>
      </c>
      <c r="H273" s="767"/>
      <c r="I273" s="476">
        <v>70</v>
      </c>
      <c r="J273" s="780"/>
      <c r="K273" s="781"/>
    </row>
    <row r="274" spans="1:11" s="425" customFormat="1" ht="25.5" x14ac:dyDescent="0.2">
      <c r="A274" s="2017"/>
      <c r="B274" s="460" t="s">
        <v>1768</v>
      </c>
      <c r="C274" s="456"/>
      <c r="D274" s="456"/>
      <c r="E274" s="591"/>
      <c r="F274" s="458" t="s">
        <v>892</v>
      </c>
      <c r="G274" s="460" t="s">
        <v>70</v>
      </c>
      <c r="H274" s="767"/>
      <c r="I274" s="476">
        <v>20</v>
      </c>
      <c r="J274" s="780"/>
      <c r="K274" s="781"/>
    </row>
    <row r="275" spans="1:11" s="425" customFormat="1" ht="51" x14ac:dyDescent="0.2">
      <c r="A275" s="2017"/>
      <c r="B275" s="460" t="s">
        <v>1768</v>
      </c>
      <c r="C275" s="456"/>
      <c r="D275" s="456"/>
      <c r="E275" s="591"/>
      <c r="F275" s="458" t="s">
        <v>893</v>
      </c>
      <c r="G275" s="460" t="s">
        <v>70</v>
      </c>
      <c r="H275" s="767"/>
      <c r="I275" s="476">
        <v>20</v>
      </c>
      <c r="J275" s="780"/>
      <c r="K275" s="781"/>
    </row>
    <row r="276" spans="1:11" s="425" customFormat="1" ht="12.75" x14ac:dyDescent="0.2">
      <c r="A276" s="2017"/>
      <c r="B276" s="460" t="s">
        <v>1768</v>
      </c>
      <c r="C276" s="456"/>
      <c r="D276" s="456"/>
      <c r="E276" s="591"/>
      <c r="F276" s="458" t="s">
        <v>894</v>
      </c>
      <c r="G276" s="460" t="s">
        <v>70</v>
      </c>
      <c r="H276" s="767"/>
      <c r="I276" s="476">
        <v>10</v>
      </c>
      <c r="J276" s="780"/>
      <c r="K276" s="781"/>
    </row>
    <row r="277" spans="1:11" s="425" customFormat="1" ht="12.75" x14ac:dyDescent="0.2">
      <c r="A277" s="2017"/>
      <c r="B277" s="460" t="s">
        <v>1768</v>
      </c>
      <c r="C277" s="456"/>
      <c r="D277" s="456"/>
      <c r="E277" s="591"/>
      <c r="F277" s="458" t="s">
        <v>895</v>
      </c>
      <c r="G277" s="460" t="s">
        <v>70</v>
      </c>
      <c r="H277" s="767"/>
      <c r="I277" s="476">
        <v>10</v>
      </c>
      <c r="J277" s="780"/>
      <c r="K277" s="781"/>
    </row>
    <row r="278" spans="1:11" s="425" customFormat="1" ht="51" x14ac:dyDescent="0.2">
      <c r="A278" s="2017"/>
      <c r="B278" s="460" t="s">
        <v>1768</v>
      </c>
      <c r="C278" s="456"/>
      <c r="D278" s="456"/>
      <c r="E278" s="591"/>
      <c r="F278" s="458" t="s">
        <v>896</v>
      </c>
      <c r="G278" s="460" t="s">
        <v>70</v>
      </c>
      <c r="H278" s="767"/>
      <c r="I278" s="476">
        <v>10</v>
      </c>
      <c r="J278" s="780"/>
      <c r="K278" s="781"/>
    </row>
    <row r="279" spans="1:11" s="425" customFormat="1" ht="12.75" x14ac:dyDescent="0.2">
      <c r="A279" s="2017"/>
      <c r="B279" s="460" t="s">
        <v>1768</v>
      </c>
      <c r="C279" s="456"/>
      <c r="D279" s="456"/>
      <c r="E279" s="591"/>
      <c r="F279" s="458" t="s">
        <v>897</v>
      </c>
      <c r="G279" s="460" t="s">
        <v>70</v>
      </c>
      <c r="H279" s="767"/>
      <c r="I279" s="548">
        <v>20</v>
      </c>
      <c r="J279" s="780"/>
      <c r="K279" s="781"/>
    </row>
    <row r="280" spans="1:11" s="425" customFormat="1" ht="12.75" x14ac:dyDescent="0.2">
      <c r="A280" s="2017"/>
      <c r="B280" s="460" t="s">
        <v>1768</v>
      </c>
      <c r="C280" s="456"/>
      <c r="D280" s="456"/>
      <c r="E280" s="591"/>
      <c r="F280" s="458" t="s">
        <v>898</v>
      </c>
      <c r="G280" s="460" t="s">
        <v>70</v>
      </c>
      <c r="H280" s="767"/>
      <c r="I280" s="476">
        <v>20</v>
      </c>
      <c r="J280" s="780"/>
      <c r="K280" s="781"/>
    </row>
    <row r="281" spans="1:11" s="425" customFormat="1" ht="63.75" x14ac:dyDescent="0.2">
      <c r="A281" s="2017"/>
      <c r="B281" s="460" t="s">
        <v>1768</v>
      </c>
      <c r="C281" s="456"/>
      <c r="D281" s="456"/>
      <c r="E281" s="591"/>
      <c r="F281" s="458" t="s">
        <v>899</v>
      </c>
      <c r="G281" s="460" t="s">
        <v>70</v>
      </c>
      <c r="H281" s="767"/>
      <c r="I281" s="476">
        <v>30</v>
      </c>
      <c r="J281" s="780"/>
      <c r="K281" s="781"/>
    </row>
    <row r="282" spans="1:11" s="425" customFormat="1" ht="12.75" x14ac:dyDescent="0.2">
      <c r="A282" s="2017"/>
      <c r="B282" s="460" t="s">
        <v>1768</v>
      </c>
      <c r="C282" s="456"/>
      <c r="D282" s="456"/>
      <c r="E282" s="591"/>
      <c r="F282" s="458" t="s">
        <v>900</v>
      </c>
      <c r="G282" s="460" t="s">
        <v>70</v>
      </c>
      <c r="H282" s="767"/>
      <c r="I282" s="476">
        <v>30</v>
      </c>
      <c r="J282" s="780"/>
      <c r="K282" s="781"/>
    </row>
    <row r="283" spans="1:11" s="425" customFormat="1" ht="51" x14ac:dyDescent="0.2">
      <c r="A283" s="2017"/>
      <c r="B283" s="460" t="s">
        <v>1768</v>
      </c>
      <c r="C283" s="456"/>
      <c r="D283" s="456"/>
      <c r="E283" s="591"/>
      <c r="F283" s="458" t="s">
        <v>901</v>
      </c>
      <c r="G283" s="460" t="s">
        <v>70</v>
      </c>
      <c r="H283" s="767"/>
      <c r="I283" s="476">
        <v>3</v>
      </c>
      <c r="J283" s="780"/>
      <c r="K283" s="781"/>
    </row>
    <row r="284" spans="1:11" s="425" customFormat="1" ht="12.75" x14ac:dyDescent="0.2">
      <c r="A284" s="2017"/>
      <c r="B284" s="460" t="s">
        <v>1768</v>
      </c>
      <c r="C284" s="456"/>
      <c r="D284" s="456"/>
      <c r="E284" s="591"/>
      <c r="F284" s="458" t="s">
        <v>902</v>
      </c>
      <c r="G284" s="460" t="s">
        <v>70</v>
      </c>
      <c r="H284" s="767"/>
      <c r="I284" s="476">
        <v>2</v>
      </c>
      <c r="J284" s="780"/>
      <c r="K284" s="781"/>
    </row>
    <row r="285" spans="1:11" s="425" customFormat="1" ht="12.75" x14ac:dyDescent="0.2">
      <c r="A285" s="2017"/>
      <c r="B285" s="460" t="s">
        <v>1768</v>
      </c>
      <c r="C285" s="456"/>
      <c r="D285" s="456"/>
      <c r="E285" s="591"/>
      <c r="F285" s="458" t="s">
        <v>903</v>
      </c>
      <c r="G285" s="460" t="s">
        <v>70</v>
      </c>
      <c r="H285" s="767"/>
      <c r="I285" s="476">
        <v>1</v>
      </c>
      <c r="J285" s="780"/>
      <c r="K285" s="781"/>
    </row>
    <row r="286" spans="1:11" s="425" customFormat="1" ht="25.5" x14ac:dyDescent="0.2">
      <c r="A286" s="2017"/>
      <c r="B286" s="460" t="s">
        <v>1768</v>
      </c>
      <c r="C286" s="456"/>
      <c r="D286" s="456"/>
      <c r="E286" s="591"/>
      <c r="F286" s="458" t="s">
        <v>904</v>
      </c>
      <c r="G286" s="460" t="s">
        <v>70</v>
      </c>
      <c r="H286" s="767"/>
      <c r="I286" s="476">
        <v>5</v>
      </c>
      <c r="J286" s="780"/>
      <c r="K286" s="781"/>
    </row>
    <row r="287" spans="1:11" s="425" customFormat="1" ht="12.75" x14ac:dyDescent="0.2">
      <c r="A287" s="2017"/>
      <c r="B287" s="460" t="s">
        <v>1768</v>
      </c>
      <c r="C287" s="456"/>
      <c r="D287" s="456"/>
      <c r="E287" s="591"/>
      <c r="F287" s="458" t="s">
        <v>905</v>
      </c>
      <c r="G287" s="460" t="s">
        <v>70</v>
      </c>
      <c r="H287" s="767"/>
      <c r="I287" s="476">
        <v>20</v>
      </c>
      <c r="J287" s="780"/>
      <c r="K287" s="781"/>
    </row>
    <row r="288" spans="1:11" s="425" customFormat="1" ht="12.75" x14ac:dyDescent="0.2">
      <c r="A288" s="2017"/>
      <c r="B288" s="460" t="s">
        <v>1768</v>
      </c>
      <c r="C288" s="456"/>
      <c r="D288" s="456"/>
      <c r="E288" s="591"/>
      <c r="F288" s="458" t="s">
        <v>906</v>
      </c>
      <c r="G288" s="460" t="s">
        <v>70</v>
      </c>
      <c r="H288" s="767"/>
      <c r="I288" s="476">
        <v>10</v>
      </c>
      <c r="J288" s="780"/>
      <c r="K288" s="781"/>
    </row>
    <row r="289" spans="1:11" s="425" customFormat="1" ht="12.75" x14ac:dyDescent="0.2">
      <c r="A289" s="2017"/>
      <c r="B289" s="460" t="s">
        <v>1768</v>
      </c>
      <c r="C289" s="456"/>
      <c r="D289" s="456"/>
      <c r="E289" s="591"/>
      <c r="F289" s="458" t="s">
        <v>907</v>
      </c>
      <c r="G289" s="460" t="s">
        <v>70</v>
      </c>
      <c r="H289" s="767"/>
      <c r="I289" s="476">
        <v>1</v>
      </c>
      <c r="J289" s="780"/>
      <c r="K289" s="781"/>
    </row>
    <row r="290" spans="1:11" s="425" customFormat="1" ht="12.75" x14ac:dyDescent="0.2">
      <c r="A290" s="2017"/>
      <c r="B290" s="460" t="s">
        <v>1768</v>
      </c>
      <c r="C290" s="456"/>
      <c r="D290" s="456"/>
      <c r="E290" s="591"/>
      <c r="F290" s="458" t="s">
        <v>908</v>
      </c>
      <c r="G290" s="460" t="s">
        <v>70</v>
      </c>
      <c r="H290" s="767"/>
      <c r="I290" s="476">
        <v>10</v>
      </c>
      <c r="J290" s="780"/>
      <c r="K290" s="781"/>
    </row>
    <row r="291" spans="1:11" s="425" customFormat="1" ht="12.75" x14ac:dyDescent="0.2">
      <c r="A291" s="2017"/>
      <c r="B291" s="460" t="s">
        <v>1768</v>
      </c>
      <c r="C291" s="456"/>
      <c r="D291" s="456"/>
      <c r="E291" s="591"/>
      <c r="F291" s="458" t="s">
        <v>909</v>
      </c>
      <c r="G291" s="460" t="s">
        <v>70</v>
      </c>
      <c r="H291" s="767"/>
      <c r="I291" s="476">
        <v>10</v>
      </c>
      <c r="J291" s="780"/>
      <c r="K291" s="781"/>
    </row>
    <row r="292" spans="1:11" s="425" customFormat="1" ht="25.5" x14ac:dyDescent="0.2">
      <c r="A292" s="2017"/>
      <c r="B292" s="460" t="s">
        <v>1768</v>
      </c>
      <c r="C292" s="456"/>
      <c r="D292" s="456"/>
      <c r="E292" s="591"/>
      <c r="F292" s="458" t="s">
        <v>910</v>
      </c>
      <c r="G292" s="460" t="s">
        <v>70</v>
      </c>
      <c r="H292" s="767"/>
      <c r="I292" s="476">
        <v>4</v>
      </c>
      <c r="J292" s="780"/>
      <c r="K292" s="781"/>
    </row>
    <row r="293" spans="1:11" s="425" customFormat="1" ht="12.75" x14ac:dyDescent="0.2">
      <c r="A293" s="2017"/>
      <c r="B293" s="460" t="s">
        <v>1768</v>
      </c>
      <c r="C293" s="456"/>
      <c r="D293" s="456"/>
      <c r="E293" s="591"/>
      <c r="F293" s="458" t="s">
        <v>911</v>
      </c>
      <c r="G293" s="460" t="s">
        <v>70</v>
      </c>
      <c r="H293" s="767"/>
      <c r="I293" s="476">
        <v>1</v>
      </c>
      <c r="J293" s="780"/>
      <c r="K293" s="781"/>
    </row>
    <row r="294" spans="1:11" s="425" customFormat="1" ht="51" x14ac:dyDescent="0.2">
      <c r="A294" s="2017"/>
      <c r="B294" s="460" t="s">
        <v>1768</v>
      </c>
      <c r="C294" s="456"/>
      <c r="D294" s="456"/>
      <c r="E294" s="591"/>
      <c r="F294" s="458" t="s">
        <v>912</v>
      </c>
      <c r="G294" s="460" t="s">
        <v>70</v>
      </c>
      <c r="H294" s="767"/>
      <c r="I294" s="476">
        <v>200</v>
      </c>
      <c r="J294" s="780"/>
      <c r="K294" s="781"/>
    </row>
    <row r="295" spans="1:11" s="425" customFormat="1" ht="51" x14ac:dyDescent="0.2">
      <c r="A295" s="2017"/>
      <c r="B295" s="460" t="s">
        <v>1768</v>
      </c>
      <c r="C295" s="456"/>
      <c r="D295" s="456"/>
      <c r="E295" s="591"/>
      <c r="F295" s="458" t="s">
        <v>913</v>
      </c>
      <c r="G295" s="460" t="s">
        <v>70</v>
      </c>
      <c r="H295" s="767"/>
      <c r="I295" s="549">
        <v>3</v>
      </c>
      <c r="J295" s="780"/>
      <c r="K295" s="781"/>
    </row>
    <row r="296" spans="1:11" s="425" customFormat="1" ht="38.25" x14ac:dyDescent="0.2">
      <c r="A296" s="2017"/>
      <c r="B296" s="460" t="s">
        <v>1768</v>
      </c>
      <c r="C296" s="456"/>
      <c r="D296" s="456"/>
      <c r="E296" s="591"/>
      <c r="F296" s="458" t="s">
        <v>914</v>
      </c>
      <c r="G296" s="460" t="s">
        <v>70</v>
      </c>
      <c r="H296" s="767"/>
      <c r="I296" s="476">
        <v>60</v>
      </c>
      <c r="J296" s="780"/>
      <c r="K296" s="781"/>
    </row>
    <row r="297" spans="1:11" s="425" customFormat="1" ht="25.5" x14ac:dyDescent="0.2">
      <c r="A297" s="2017"/>
      <c r="B297" s="460" t="s">
        <v>1768</v>
      </c>
      <c r="C297" s="456"/>
      <c r="D297" s="456"/>
      <c r="E297" s="591"/>
      <c r="F297" s="458" t="s">
        <v>915</v>
      </c>
      <c r="G297" s="460" t="s">
        <v>70</v>
      </c>
      <c r="H297" s="767"/>
      <c r="I297" s="476">
        <v>60</v>
      </c>
      <c r="J297" s="780"/>
      <c r="K297" s="781"/>
    </row>
    <row r="298" spans="1:11" s="425" customFormat="1" ht="25.5" x14ac:dyDescent="0.2">
      <c r="A298" s="2017"/>
      <c r="B298" s="460" t="s">
        <v>1768</v>
      </c>
      <c r="C298" s="456"/>
      <c r="D298" s="456"/>
      <c r="E298" s="591"/>
      <c r="F298" s="458" t="s">
        <v>916</v>
      </c>
      <c r="G298" s="460" t="s">
        <v>70</v>
      </c>
      <c r="H298" s="767"/>
      <c r="I298" s="476">
        <v>60</v>
      </c>
      <c r="J298" s="780"/>
      <c r="K298" s="781"/>
    </row>
    <row r="299" spans="1:11" s="425" customFormat="1" ht="38.25" x14ac:dyDescent="0.2">
      <c r="A299" s="2017"/>
      <c r="B299" s="460" t="s">
        <v>1768</v>
      </c>
      <c r="C299" s="456"/>
      <c r="D299" s="456"/>
      <c r="E299" s="591"/>
      <c r="F299" s="458" t="s">
        <v>917</v>
      </c>
      <c r="G299" s="460" t="s">
        <v>70</v>
      </c>
      <c r="H299" s="767"/>
      <c r="I299" s="476">
        <v>60</v>
      </c>
      <c r="J299" s="780"/>
      <c r="K299" s="781"/>
    </row>
    <row r="300" spans="1:11" s="425" customFormat="1" ht="38.25" x14ac:dyDescent="0.2">
      <c r="A300" s="2017"/>
      <c r="B300" s="460" t="s">
        <v>1768</v>
      </c>
      <c r="C300" s="456"/>
      <c r="D300" s="456"/>
      <c r="E300" s="591"/>
      <c r="F300" s="458" t="s">
        <v>918</v>
      </c>
      <c r="G300" s="460" t="s">
        <v>70</v>
      </c>
      <c r="H300" s="767"/>
      <c r="I300" s="476">
        <v>60</v>
      </c>
      <c r="J300" s="780"/>
      <c r="K300" s="781"/>
    </row>
    <row r="301" spans="1:11" s="425" customFormat="1" ht="25.5" x14ac:dyDescent="0.2">
      <c r="A301" s="2017"/>
      <c r="B301" s="460" t="s">
        <v>1768</v>
      </c>
      <c r="C301" s="456"/>
      <c r="D301" s="456"/>
      <c r="E301" s="591"/>
      <c r="F301" s="458" t="s">
        <v>919</v>
      </c>
      <c r="G301" s="460" t="s">
        <v>70</v>
      </c>
      <c r="H301" s="767"/>
      <c r="I301" s="476">
        <v>30</v>
      </c>
      <c r="J301" s="780"/>
      <c r="K301" s="781"/>
    </row>
    <row r="302" spans="1:11" s="425" customFormat="1" ht="25.5" x14ac:dyDescent="0.2">
      <c r="A302" s="2017"/>
      <c r="B302" s="460" t="s">
        <v>1768</v>
      </c>
      <c r="C302" s="456"/>
      <c r="D302" s="456"/>
      <c r="E302" s="591"/>
      <c r="F302" s="458" t="s">
        <v>920</v>
      </c>
      <c r="G302" s="460" t="s">
        <v>70</v>
      </c>
      <c r="H302" s="767"/>
      <c r="I302" s="476">
        <v>100</v>
      </c>
      <c r="J302" s="780"/>
      <c r="K302" s="781"/>
    </row>
    <row r="303" spans="1:11" s="425" customFormat="1" ht="25.5" x14ac:dyDescent="0.2">
      <c r="A303" s="2017"/>
      <c r="B303" s="460" t="s">
        <v>1768</v>
      </c>
      <c r="C303" s="456"/>
      <c r="D303" s="456"/>
      <c r="E303" s="591"/>
      <c r="F303" s="458" t="s">
        <v>921</v>
      </c>
      <c r="G303" s="460" t="s">
        <v>70</v>
      </c>
      <c r="H303" s="767"/>
      <c r="I303" s="476">
        <v>100</v>
      </c>
      <c r="J303" s="780"/>
      <c r="K303" s="781"/>
    </row>
    <row r="304" spans="1:11" s="425" customFormat="1" ht="25.5" x14ac:dyDescent="0.2">
      <c r="A304" s="2017"/>
      <c r="B304" s="460" t="s">
        <v>1768</v>
      </c>
      <c r="C304" s="456"/>
      <c r="D304" s="456"/>
      <c r="E304" s="591"/>
      <c r="F304" s="458" t="s">
        <v>922</v>
      </c>
      <c r="G304" s="460" t="s">
        <v>70</v>
      </c>
      <c r="H304" s="767"/>
      <c r="I304" s="476">
        <v>6</v>
      </c>
      <c r="J304" s="780"/>
      <c r="K304" s="781"/>
    </row>
    <row r="305" spans="1:11" s="425" customFormat="1" ht="25.5" x14ac:dyDescent="0.2">
      <c r="A305" s="2017"/>
      <c r="B305" s="460" t="s">
        <v>1768</v>
      </c>
      <c r="C305" s="456"/>
      <c r="D305" s="456"/>
      <c r="E305" s="591"/>
      <c r="F305" s="458" t="s">
        <v>923</v>
      </c>
      <c r="G305" s="460" t="s">
        <v>70</v>
      </c>
      <c r="H305" s="767"/>
      <c r="I305" s="476">
        <v>2</v>
      </c>
      <c r="J305" s="780"/>
      <c r="K305" s="781"/>
    </row>
    <row r="306" spans="1:11" s="425" customFormat="1" ht="25.5" x14ac:dyDescent="0.2">
      <c r="A306" s="2017"/>
      <c r="B306" s="460" t="s">
        <v>1768</v>
      </c>
      <c r="C306" s="456"/>
      <c r="D306" s="456"/>
      <c r="E306" s="591"/>
      <c r="F306" s="458" t="s">
        <v>924</v>
      </c>
      <c r="G306" s="460" t="s">
        <v>70</v>
      </c>
      <c r="H306" s="767"/>
      <c r="I306" s="476">
        <v>500</v>
      </c>
      <c r="J306" s="780"/>
      <c r="K306" s="781"/>
    </row>
    <row r="307" spans="1:11" s="425" customFormat="1" ht="25.5" x14ac:dyDescent="0.2">
      <c r="A307" s="2017"/>
      <c r="B307" s="460" t="s">
        <v>1768</v>
      </c>
      <c r="C307" s="456"/>
      <c r="D307" s="456"/>
      <c r="E307" s="591"/>
      <c r="F307" s="458" t="s">
        <v>925</v>
      </c>
      <c r="G307" s="460" t="s">
        <v>70</v>
      </c>
      <c r="H307" s="767"/>
      <c r="I307" s="476">
        <v>500</v>
      </c>
      <c r="J307" s="780"/>
      <c r="K307" s="781"/>
    </row>
    <row r="308" spans="1:11" s="425" customFormat="1" ht="12.75" x14ac:dyDescent="0.2">
      <c r="A308" s="2017"/>
      <c r="B308" s="460" t="s">
        <v>1768</v>
      </c>
      <c r="C308" s="456"/>
      <c r="D308" s="456"/>
      <c r="E308" s="591"/>
      <c r="F308" s="458" t="s">
        <v>926</v>
      </c>
      <c r="G308" s="460" t="s">
        <v>70</v>
      </c>
      <c r="H308" s="767"/>
      <c r="I308" s="476">
        <v>20</v>
      </c>
      <c r="J308" s="780"/>
      <c r="K308" s="781"/>
    </row>
    <row r="309" spans="1:11" s="425" customFormat="1" ht="25.5" x14ac:dyDescent="0.2">
      <c r="A309" s="2017"/>
      <c r="B309" s="460" t="s">
        <v>1768</v>
      </c>
      <c r="C309" s="456"/>
      <c r="D309" s="456"/>
      <c r="E309" s="591"/>
      <c r="F309" s="458" t="s">
        <v>927</v>
      </c>
      <c r="G309" s="460" t="s">
        <v>70</v>
      </c>
      <c r="H309" s="767"/>
      <c r="I309" s="467">
        <v>100</v>
      </c>
      <c r="J309" s="780"/>
      <c r="K309" s="781"/>
    </row>
    <row r="310" spans="1:11" s="425" customFormat="1" ht="12.75" x14ac:dyDescent="0.2">
      <c r="A310" s="2017"/>
      <c r="B310" s="460" t="s">
        <v>1768</v>
      </c>
      <c r="C310" s="456"/>
      <c r="D310" s="456"/>
      <c r="E310" s="591"/>
      <c r="F310" s="458" t="s">
        <v>928</v>
      </c>
      <c r="G310" s="460" t="s">
        <v>70</v>
      </c>
      <c r="H310" s="767"/>
      <c r="I310" s="467">
        <v>15</v>
      </c>
      <c r="J310" s="780"/>
      <c r="K310" s="781"/>
    </row>
    <row r="311" spans="1:11" s="425" customFormat="1" ht="12.75" x14ac:dyDescent="0.2">
      <c r="A311" s="2017"/>
      <c r="B311" s="460" t="s">
        <v>1768</v>
      </c>
      <c r="C311" s="456"/>
      <c r="D311" s="456"/>
      <c r="E311" s="591"/>
      <c r="F311" s="458" t="s">
        <v>929</v>
      </c>
      <c r="G311" s="460" t="s">
        <v>70</v>
      </c>
      <c r="H311" s="767"/>
      <c r="I311" s="467">
        <v>5</v>
      </c>
      <c r="J311" s="780"/>
      <c r="K311" s="781"/>
    </row>
    <row r="312" spans="1:11" s="425" customFormat="1" ht="12.75" x14ac:dyDescent="0.2">
      <c r="A312" s="2017"/>
      <c r="B312" s="460" t="s">
        <v>1768</v>
      </c>
      <c r="C312" s="456"/>
      <c r="D312" s="456"/>
      <c r="E312" s="591"/>
      <c r="F312" s="458" t="s">
        <v>930</v>
      </c>
      <c r="G312" s="460" t="s">
        <v>70</v>
      </c>
      <c r="H312" s="767"/>
      <c r="I312" s="467">
        <v>10</v>
      </c>
      <c r="J312" s="780"/>
      <c r="K312" s="781"/>
    </row>
    <row r="313" spans="1:11" s="425" customFormat="1" ht="12.75" x14ac:dyDescent="0.2">
      <c r="A313" s="2017"/>
      <c r="B313" s="460" t="s">
        <v>1768</v>
      </c>
      <c r="C313" s="456"/>
      <c r="D313" s="456"/>
      <c r="E313" s="591"/>
      <c r="F313" s="458" t="s">
        <v>931</v>
      </c>
      <c r="G313" s="460" t="s">
        <v>70</v>
      </c>
      <c r="H313" s="767"/>
      <c r="I313" s="467">
        <v>30</v>
      </c>
      <c r="J313" s="780"/>
      <c r="K313" s="781"/>
    </row>
    <row r="314" spans="1:11" s="425" customFormat="1" ht="12.75" x14ac:dyDescent="0.2">
      <c r="A314" s="2017"/>
      <c r="B314" s="460" t="s">
        <v>1768</v>
      </c>
      <c r="C314" s="456"/>
      <c r="D314" s="456"/>
      <c r="E314" s="591"/>
      <c r="F314" s="458" t="s">
        <v>932</v>
      </c>
      <c r="G314" s="460" t="s">
        <v>70</v>
      </c>
      <c r="H314" s="767"/>
      <c r="I314" s="467">
        <v>90</v>
      </c>
      <c r="J314" s="780"/>
      <c r="K314" s="781"/>
    </row>
    <row r="315" spans="1:11" s="425" customFormat="1" ht="25.5" x14ac:dyDescent="0.2">
      <c r="A315" s="2017"/>
      <c r="B315" s="460" t="s">
        <v>1768</v>
      </c>
      <c r="C315" s="456"/>
      <c r="D315" s="456"/>
      <c r="E315" s="591"/>
      <c r="F315" s="458" t="s">
        <v>933</v>
      </c>
      <c r="G315" s="460" t="s">
        <v>70</v>
      </c>
      <c r="H315" s="767"/>
      <c r="I315" s="467">
        <v>100</v>
      </c>
      <c r="J315" s="780"/>
      <c r="K315" s="781"/>
    </row>
    <row r="316" spans="1:11" s="425" customFormat="1" ht="12.75" x14ac:dyDescent="0.2">
      <c r="A316" s="2017"/>
      <c r="B316" s="460" t="s">
        <v>1768</v>
      </c>
      <c r="C316" s="456"/>
      <c r="D316" s="456"/>
      <c r="E316" s="591"/>
      <c r="F316" s="458" t="s">
        <v>934</v>
      </c>
      <c r="G316" s="460" t="s">
        <v>70</v>
      </c>
      <c r="H316" s="767"/>
      <c r="I316" s="467">
        <v>300</v>
      </c>
      <c r="J316" s="780"/>
      <c r="K316" s="781"/>
    </row>
    <row r="317" spans="1:11" s="425" customFormat="1" ht="12.75" x14ac:dyDescent="0.2">
      <c r="A317" s="2017"/>
      <c r="B317" s="460" t="s">
        <v>1768</v>
      </c>
      <c r="C317" s="456"/>
      <c r="D317" s="456"/>
      <c r="E317" s="591"/>
      <c r="F317" s="458" t="s">
        <v>935</v>
      </c>
      <c r="G317" s="460" t="s">
        <v>70</v>
      </c>
      <c r="H317" s="767"/>
      <c r="I317" s="467">
        <v>100</v>
      </c>
      <c r="J317" s="780"/>
      <c r="K317" s="781"/>
    </row>
    <row r="318" spans="1:11" s="425" customFormat="1" ht="12.75" x14ac:dyDescent="0.2">
      <c r="A318" s="2017"/>
      <c r="B318" s="460" t="s">
        <v>1768</v>
      </c>
      <c r="C318" s="456"/>
      <c r="D318" s="456"/>
      <c r="E318" s="591"/>
      <c r="F318" s="458" t="s">
        <v>936</v>
      </c>
      <c r="G318" s="460" t="s">
        <v>70</v>
      </c>
      <c r="H318" s="767"/>
      <c r="I318" s="467">
        <v>300</v>
      </c>
      <c r="J318" s="780"/>
      <c r="K318" s="781"/>
    </row>
    <row r="319" spans="1:11" s="425" customFormat="1" ht="12.75" x14ac:dyDescent="0.2">
      <c r="A319" s="2017"/>
      <c r="B319" s="460" t="s">
        <v>1768</v>
      </c>
      <c r="C319" s="456"/>
      <c r="D319" s="456"/>
      <c r="E319" s="591"/>
      <c r="F319" s="458" t="s">
        <v>937</v>
      </c>
      <c r="G319" s="460" t="s">
        <v>70</v>
      </c>
      <c r="H319" s="767"/>
      <c r="I319" s="467">
        <v>300</v>
      </c>
      <c r="J319" s="780"/>
      <c r="K319" s="781"/>
    </row>
    <row r="320" spans="1:11" s="425" customFormat="1" ht="12.75" x14ac:dyDescent="0.2">
      <c r="A320" s="2017"/>
      <c r="B320" s="460" t="s">
        <v>1768</v>
      </c>
      <c r="C320" s="456"/>
      <c r="D320" s="456"/>
      <c r="E320" s="591"/>
      <c r="F320" s="458" t="s">
        <v>938</v>
      </c>
      <c r="G320" s="460" t="s">
        <v>70</v>
      </c>
      <c r="H320" s="767"/>
      <c r="I320" s="467">
        <v>300</v>
      </c>
      <c r="J320" s="780"/>
      <c r="K320" s="781"/>
    </row>
    <row r="321" spans="1:11" s="425" customFormat="1" ht="12.75" x14ac:dyDescent="0.2">
      <c r="A321" s="2017"/>
      <c r="B321" s="460" t="s">
        <v>1768</v>
      </c>
      <c r="C321" s="456"/>
      <c r="D321" s="456"/>
      <c r="E321" s="591"/>
      <c r="F321" s="458" t="s">
        <v>939</v>
      </c>
      <c r="G321" s="460" t="s">
        <v>70</v>
      </c>
      <c r="H321" s="767"/>
      <c r="I321" s="467">
        <v>6</v>
      </c>
      <c r="J321" s="780"/>
      <c r="K321" s="781"/>
    </row>
    <row r="322" spans="1:11" s="425" customFormat="1" ht="12.75" x14ac:dyDescent="0.2">
      <c r="A322" s="2017"/>
      <c r="B322" s="460" t="s">
        <v>1768</v>
      </c>
      <c r="C322" s="456"/>
      <c r="D322" s="456"/>
      <c r="E322" s="591"/>
      <c r="F322" s="458" t="s">
        <v>940</v>
      </c>
      <c r="G322" s="460" t="s">
        <v>70</v>
      </c>
      <c r="H322" s="767"/>
      <c r="I322" s="467">
        <v>6</v>
      </c>
      <c r="J322" s="780"/>
      <c r="K322" s="781"/>
    </row>
    <row r="323" spans="1:11" s="425" customFormat="1" ht="12.75" x14ac:dyDescent="0.2">
      <c r="A323" s="2017"/>
      <c r="B323" s="460" t="s">
        <v>1768</v>
      </c>
      <c r="C323" s="456"/>
      <c r="D323" s="456"/>
      <c r="E323" s="591"/>
      <c r="F323" s="458" t="s">
        <v>941</v>
      </c>
      <c r="G323" s="460" t="s">
        <v>70</v>
      </c>
      <c r="H323" s="767"/>
      <c r="I323" s="467">
        <v>6</v>
      </c>
      <c r="J323" s="780"/>
      <c r="K323" s="781"/>
    </row>
    <row r="324" spans="1:11" s="425" customFormat="1" ht="12.75" x14ac:dyDescent="0.2">
      <c r="A324" s="2017"/>
      <c r="B324" s="460" t="s">
        <v>1768</v>
      </c>
      <c r="C324" s="456"/>
      <c r="D324" s="456"/>
      <c r="E324" s="591"/>
      <c r="F324" s="458" t="s">
        <v>942</v>
      </c>
      <c r="G324" s="460" t="s">
        <v>70</v>
      </c>
      <c r="H324" s="767"/>
      <c r="I324" s="467">
        <v>1</v>
      </c>
      <c r="J324" s="780"/>
      <c r="K324" s="781"/>
    </row>
    <row r="325" spans="1:11" s="425" customFormat="1" ht="12.75" x14ac:dyDescent="0.2">
      <c r="A325" s="2017"/>
      <c r="B325" s="460" t="s">
        <v>1768</v>
      </c>
      <c r="C325" s="456"/>
      <c r="D325" s="456"/>
      <c r="E325" s="591"/>
      <c r="F325" s="458" t="s">
        <v>943</v>
      </c>
      <c r="G325" s="460" t="s">
        <v>70</v>
      </c>
      <c r="H325" s="767"/>
      <c r="I325" s="467">
        <v>2</v>
      </c>
      <c r="J325" s="780"/>
      <c r="K325" s="781"/>
    </row>
    <row r="326" spans="1:11" s="425" customFormat="1" ht="12.75" x14ac:dyDescent="0.2">
      <c r="A326" s="2017"/>
      <c r="B326" s="460" t="s">
        <v>1768</v>
      </c>
      <c r="C326" s="456"/>
      <c r="D326" s="456"/>
      <c r="E326" s="591"/>
      <c r="F326" s="458" t="s">
        <v>944</v>
      </c>
      <c r="G326" s="460" t="s">
        <v>70</v>
      </c>
      <c r="H326" s="767"/>
      <c r="I326" s="467">
        <v>5</v>
      </c>
      <c r="J326" s="780"/>
      <c r="K326" s="781"/>
    </row>
    <row r="327" spans="1:11" s="425" customFormat="1" ht="12.75" x14ac:dyDescent="0.2">
      <c r="A327" s="2017"/>
      <c r="B327" s="460" t="s">
        <v>1768</v>
      </c>
      <c r="C327" s="456"/>
      <c r="D327" s="456"/>
      <c r="E327" s="591"/>
      <c r="F327" s="458" t="s">
        <v>945</v>
      </c>
      <c r="G327" s="460" t="s">
        <v>70</v>
      </c>
      <c r="H327" s="767"/>
      <c r="I327" s="467">
        <v>3</v>
      </c>
      <c r="J327" s="780"/>
      <c r="K327" s="781"/>
    </row>
    <row r="328" spans="1:11" s="425" customFormat="1" ht="25.5" x14ac:dyDescent="0.2">
      <c r="A328" s="2017"/>
      <c r="B328" s="460" t="s">
        <v>1768</v>
      </c>
      <c r="C328" s="456"/>
      <c r="D328" s="456"/>
      <c r="E328" s="591"/>
      <c r="F328" s="458" t="s">
        <v>927</v>
      </c>
      <c r="G328" s="460" t="s">
        <v>70</v>
      </c>
      <c r="H328" s="767"/>
      <c r="I328" s="467">
        <v>100</v>
      </c>
      <c r="J328" s="780"/>
      <c r="K328" s="781"/>
    </row>
    <row r="329" spans="1:11" s="425" customFormat="1" ht="12.75" x14ac:dyDescent="0.2">
      <c r="A329" s="2017"/>
      <c r="B329" s="460" t="s">
        <v>1768</v>
      </c>
      <c r="C329" s="456"/>
      <c r="D329" s="456"/>
      <c r="E329" s="591"/>
      <c r="F329" s="458" t="s">
        <v>928</v>
      </c>
      <c r="G329" s="460" t="s">
        <v>70</v>
      </c>
      <c r="H329" s="767"/>
      <c r="I329" s="467">
        <v>15</v>
      </c>
      <c r="J329" s="780"/>
      <c r="K329" s="781"/>
    </row>
    <row r="330" spans="1:11" s="425" customFormat="1" ht="12.75" x14ac:dyDescent="0.2">
      <c r="A330" s="2017"/>
      <c r="B330" s="460" t="s">
        <v>1768</v>
      </c>
      <c r="C330" s="456"/>
      <c r="D330" s="456"/>
      <c r="E330" s="591"/>
      <c r="F330" s="458" t="s">
        <v>929</v>
      </c>
      <c r="G330" s="460" t="s">
        <v>70</v>
      </c>
      <c r="H330" s="767"/>
      <c r="I330" s="467">
        <v>5</v>
      </c>
      <c r="J330" s="780"/>
      <c r="K330" s="781"/>
    </row>
    <row r="331" spans="1:11" s="425" customFormat="1" ht="12.75" x14ac:dyDescent="0.2">
      <c r="A331" s="2017"/>
      <c r="B331" s="460" t="s">
        <v>1768</v>
      </c>
      <c r="C331" s="456"/>
      <c r="D331" s="456"/>
      <c r="E331" s="591"/>
      <c r="F331" s="458" t="s">
        <v>930</v>
      </c>
      <c r="G331" s="460" t="s">
        <v>70</v>
      </c>
      <c r="H331" s="767"/>
      <c r="I331" s="467">
        <v>10</v>
      </c>
      <c r="J331" s="780"/>
      <c r="K331" s="781"/>
    </row>
    <row r="332" spans="1:11" s="425" customFormat="1" ht="12.75" x14ac:dyDescent="0.2">
      <c r="A332" s="2017"/>
      <c r="B332" s="460" t="s">
        <v>1768</v>
      </c>
      <c r="C332" s="456"/>
      <c r="D332" s="456"/>
      <c r="E332" s="591"/>
      <c r="F332" s="458" t="s">
        <v>931</v>
      </c>
      <c r="G332" s="460" t="s">
        <v>70</v>
      </c>
      <c r="H332" s="767"/>
      <c r="I332" s="467">
        <v>30</v>
      </c>
      <c r="J332" s="780"/>
      <c r="K332" s="781"/>
    </row>
    <row r="333" spans="1:11" s="425" customFormat="1" ht="12.75" x14ac:dyDescent="0.2">
      <c r="A333" s="2017"/>
      <c r="B333" s="460" t="s">
        <v>1768</v>
      </c>
      <c r="C333" s="456"/>
      <c r="D333" s="456"/>
      <c r="E333" s="591"/>
      <c r="F333" s="458" t="s">
        <v>932</v>
      </c>
      <c r="G333" s="460" t="s">
        <v>70</v>
      </c>
      <c r="H333" s="767"/>
      <c r="I333" s="467">
        <v>90</v>
      </c>
      <c r="J333" s="780"/>
      <c r="K333" s="781"/>
    </row>
    <row r="334" spans="1:11" s="425" customFormat="1" ht="25.5" x14ac:dyDescent="0.2">
      <c r="A334" s="2017"/>
      <c r="B334" s="460" t="s">
        <v>1768</v>
      </c>
      <c r="C334" s="456"/>
      <c r="D334" s="456"/>
      <c r="E334" s="591"/>
      <c r="F334" s="458" t="s">
        <v>933</v>
      </c>
      <c r="G334" s="460" t="s">
        <v>70</v>
      </c>
      <c r="H334" s="767"/>
      <c r="I334" s="467">
        <v>100</v>
      </c>
      <c r="J334" s="780"/>
      <c r="K334" s="781"/>
    </row>
    <row r="335" spans="1:11" s="425" customFormat="1" ht="12.75" x14ac:dyDescent="0.2">
      <c r="A335" s="2017"/>
      <c r="B335" s="460" t="s">
        <v>1768</v>
      </c>
      <c r="C335" s="456"/>
      <c r="D335" s="456"/>
      <c r="E335" s="591"/>
      <c r="F335" s="458" t="s">
        <v>934</v>
      </c>
      <c r="G335" s="460" t="s">
        <v>70</v>
      </c>
      <c r="H335" s="767"/>
      <c r="I335" s="467">
        <v>300</v>
      </c>
      <c r="J335" s="780"/>
      <c r="K335" s="781"/>
    </row>
    <row r="336" spans="1:11" s="425" customFormat="1" ht="12.75" x14ac:dyDescent="0.2">
      <c r="A336" s="2017"/>
      <c r="B336" s="460" t="s">
        <v>1768</v>
      </c>
      <c r="C336" s="456"/>
      <c r="D336" s="456"/>
      <c r="E336" s="591"/>
      <c r="F336" s="458" t="s">
        <v>935</v>
      </c>
      <c r="G336" s="460" t="s">
        <v>70</v>
      </c>
      <c r="H336" s="767"/>
      <c r="I336" s="467">
        <v>100</v>
      </c>
      <c r="J336" s="780"/>
      <c r="K336" s="781"/>
    </row>
    <row r="337" spans="1:11" s="425" customFormat="1" ht="12.75" x14ac:dyDescent="0.2">
      <c r="A337" s="2017"/>
      <c r="B337" s="460" t="s">
        <v>1768</v>
      </c>
      <c r="C337" s="456"/>
      <c r="D337" s="456"/>
      <c r="E337" s="591"/>
      <c r="F337" s="458" t="s">
        <v>936</v>
      </c>
      <c r="G337" s="460" t="s">
        <v>70</v>
      </c>
      <c r="H337" s="767"/>
      <c r="I337" s="467">
        <v>300</v>
      </c>
      <c r="J337" s="780"/>
      <c r="K337" s="781"/>
    </row>
    <row r="338" spans="1:11" s="425" customFormat="1" ht="12.75" x14ac:dyDescent="0.2">
      <c r="A338" s="2017"/>
      <c r="B338" s="460" t="s">
        <v>1768</v>
      </c>
      <c r="C338" s="456"/>
      <c r="D338" s="456"/>
      <c r="E338" s="591"/>
      <c r="F338" s="458" t="s">
        <v>937</v>
      </c>
      <c r="G338" s="460" t="s">
        <v>70</v>
      </c>
      <c r="H338" s="767"/>
      <c r="I338" s="467">
        <v>300</v>
      </c>
      <c r="J338" s="780"/>
      <c r="K338" s="781"/>
    </row>
    <row r="339" spans="1:11" s="425" customFormat="1" ht="12.75" x14ac:dyDescent="0.2">
      <c r="A339" s="2017"/>
      <c r="B339" s="460" t="s">
        <v>1768</v>
      </c>
      <c r="C339" s="456"/>
      <c r="D339" s="456"/>
      <c r="E339" s="591"/>
      <c r="F339" s="458" t="s">
        <v>938</v>
      </c>
      <c r="G339" s="460" t="s">
        <v>70</v>
      </c>
      <c r="H339" s="767"/>
      <c r="I339" s="467">
        <v>300</v>
      </c>
      <c r="J339" s="780"/>
      <c r="K339" s="781"/>
    </row>
    <row r="340" spans="1:11" s="425" customFormat="1" ht="12.75" x14ac:dyDescent="0.2">
      <c r="A340" s="2017"/>
      <c r="B340" s="460" t="s">
        <v>1768</v>
      </c>
      <c r="C340" s="456"/>
      <c r="D340" s="456"/>
      <c r="E340" s="591"/>
      <c r="F340" s="458" t="s">
        <v>939</v>
      </c>
      <c r="G340" s="460" t="s">
        <v>70</v>
      </c>
      <c r="H340" s="767"/>
      <c r="I340" s="467">
        <v>6</v>
      </c>
      <c r="J340" s="780"/>
      <c r="K340" s="781"/>
    </row>
    <row r="341" spans="1:11" s="425" customFormat="1" ht="12.75" x14ac:dyDescent="0.2">
      <c r="A341" s="2017"/>
      <c r="B341" s="460" t="s">
        <v>1768</v>
      </c>
      <c r="C341" s="456"/>
      <c r="D341" s="456"/>
      <c r="E341" s="591"/>
      <c r="F341" s="458" t="s">
        <v>940</v>
      </c>
      <c r="G341" s="460" t="s">
        <v>70</v>
      </c>
      <c r="H341" s="767"/>
      <c r="I341" s="467">
        <v>6</v>
      </c>
      <c r="J341" s="780"/>
      <c r="K341" s="781"/>
    </row>
    <row r="342" spans="1:11" s="425" customFormat="1" ht="12.75" x14ac:dyDescent="0.2">
      <c r="A342" s="2017"/>
      <c r="B342" s="460" t="s">
        <v>1768</v>
      </c>
      <c r="C342" s="456"/>
      <c r="D342" s="456"/>
      <c r="E342" s="591"/>
      <c r="F342" s="458" t="s">
        <v>941</v>
      </c>
      <c r="G342" s="460" t="s">
        <v>70</v>
      </c>
      <c r="H342" s="767"/>
      <c r="I342" s="467">
        <v>6</v>
      </c>
      <c r="J342" s="780"/>
      <c r="K342" s="781"/>
    </row>
    <row r="343" spans="1:11" s="425" customFormat="1" ht="12.75" x14ac:dyDescent="0.2">
      <c r="A343" s="2017"/>
      <c r="B343" s="460" t="s">
        <v>1768</v>
      </c>
      <c r="C343" s="456"/>
      <c r="D343" s="456"/>
      <c r="E343" s="591"/>
      <c r="F343" s="458" t="s">
        <v>942</v>
      </c>
      <c r="G343" s="460" t="s">
        <v>70</v>
      </c>
      <c r="H343" s="767"/>
      <c r="I343" s="467">
        <v>1</v>
      </c>
      <c r="J343" s="780"/>
      <c r="K343" s="781"/>
    </row>
    <row r="344" spans="1:11" s="425" customFormat="1" ht="12.75" x14ac:dyDescent="0.2">
      <c r="A344" s="2017"/>
      <c r="B344" s="460" t="s">
        <v>1768</v>
      </c>
      <c r="C344" s="456"/>
      <c r="D344" s="456"/>
      <c r="E344" s="591"/>
      <c r="F344" s="458" t="s">
        <v>943</v>
      </c>
      <c r="G344" s="460" t="s">
        <v>70</v>
      </c>
      <c r="H344" s="767"/>
      <c r="I344" s="467">
        <v>2</v>
      </c>
      <c r="J344" s="780"/>
      <c r="K344" s="781"/>
    </row>
    <row r="345" spans="1:11" s="425" customFormat="1" ht="12.75" x14ac:dyDescent="0.2">
      <c r="A345" s="2017"/>
      <c r="B345" s="460" t="s">
        <v>1768</v>
      </c>
      <c r="C345" s="456"/>
      <c r="D345" s="456"/>
      <c r="E345" s="591"/>
      <c r="F345" s="458" t="s">
        <v>944</v>
      </c>
      <c r="G345" s="460" t="s">
        <v>70</v>
      </c>
      <c r="H345" s="767"/>
      <c r="I345" s="467">
        <v>5</v>
      </c>
      <c r="J345" s="780"/>
      <c r="K345" s="781"/>
    </row>
    <row r="346" spans="1:11" s="425" customFormat="1" ht="12.75" x14ac:dyDescent="0.2">
      <c r="A346" s="2017"/>
      <c r="B346" s="460" t="s">
        <v>1768</v>
      </c>
      <c r="C346" s="456"/>
      <c r="D346" s="456"/>
      <c r="E346" s="591"/>
      <c r="F346" s="458" t="s">
        <v>945</v>
      </c>
      <c r="G346" s="460" t="s">
        <v>70</v>
      </c>
      <c r="H346" s="767"/>
      <c r="I346" s="467">
        <v>3</v>
      </c>
      <c r="J346" s="780"/>
      <c r="K346" s="781"/>
    </row>
    <row r="347" spans="1:11" s="425" customFormat="1" ht="12.75" x14ac:dyDescent="0.2">
      <c r="A347" s="2017"/>
      <c r="B347" s="460" t="s">
        <v>1768</v>
      </c>
      <c r="C347" s="456"/>
      <c r="D347" s="456"/>
      <c r="E347" s="591"/>
      <c r="F347" s="458" t="s">
        <v>946</v>
      </c>
      <c r="G347" s="460" t="s">
        <v>70</v>
      </c>
      <c r="H347" s="767"/>
      <c r="I347" s="467">
        <v>12</v>
      </c>
      <c r="J347" s="780"/>
      <c r="K347" s="781"/>
    </row>
    <row r="348" spans="1:11" s="425" customFormat="1" ht="12.75" x14ac:dyDescent="0.2">
      <c r="A348" s="2017"/>
      <c r="B348" s="460" t="s">
        <v>1768</v>
      </c>
      <c r="C348" s="456"/>
      <c r="D348" s="456"/>
      <c r="E348" s="591"/>
      <c r="F348" s="458" t="s">
        <v>947</v>
      </c>
      <c r="G348" s="460" t="s">
        <v>70</v>
      </c>
      <c r="H348" s="767"/>
      <c r="I348" s="467">
        <v>12</v>
      </c>
      <c r="J348" s="780"/>
      <c r="K348" s="781"/>
    </row>
    <row r="349" spans="1:11" s="425" customFormat="1" ht="12.75" x14ac:dyDescent="0.2">
      <c r="A349" s="2017"/>
      <c r="B349" s="460" t="s">
        <v>1768</v>
      </c>
      <c r="C349" s="456"/>
      <c r="D349" s="456"/>
      <c r="E349" s="591"/>
      <c r="F349" s="458" t="s">
        <v>948</v>
      </c>
      <c r="G349" s="460" t="s">
        <v>70</v>
      </c>
      <c r="H349" s="767"/>
      <c r="I349" s="467">
        <v>25</v>
      </c>
      <c r="J349" s="780"/>
      <c r="K349" s="781"/>
    </row>
    <row r="350" spans="1:11" s="425" customFormat="1" ht="12.75" x14ac:dyDescent="0.2">
      <c r="A350" s="2017"/>
      <c r="B350" s="460" t="s">
        <v>1768</v>
      </c>
      <c r="C350" s="456"/>
      <c r="D350" s="456"/>
      <c r="E350" s="591"/>
      <c r="F350" s="458" t="s">
        <v>949</v>
      </c>
      <c r="G350" s="460" t="s">
        <v>70</v>
      </c>
      <c r="H350" s="767"/>
      <c r="I350" s="467">
        <v>25</v>
      </c>
      <c r="J350" s="780"/>
      <c r="K350" s="781"/>
    </row>
    <row r="351" spans="1:11" s="425" customFormat="1" ht="12.75" x14ac:dyDescent="0.2">
      <c r="A351" s="2017"/>
      <c r="B351" s="460" t="s">
        <v>1768</v>
      </c>
      <c r="C351" s="456"/>
      <c r="D351" s="456"/>
      <c r="E351" s="591"/>
      <c r="F351" s="458" t="s">
        <v>950</v>
      </c>
      <c r="G351" s="460" t="s">
        <v>70</v>
      </c>
      <c r="H351" s="767"/>
      <c r="I351" s="467">
        <v>100</v>
      </c>
      <c r="J351" s="780"/>
      <c r="K351" s="781"/>
    </row>
    <row r="352" spans="1:11" s="425" customFormat="1" ht="12.75" x14ac:dyDescent="0.2">
      <c r="A352" s="2017"/>
      <c r="B352" s="460" t="s">
        <v>1768</v>
      </c>
      <c r="C352" s="456"/>
      <c r="D352" s="456"/>
      <c r="E352" s="591"/>
      <c r="F352" s="458" t="s">
        <v>951</v>
      </c>
      <c r="G352" s="460" t="s">
        <v>70</v>
      </c>
      <c r="H352" s="767"/>
      <c r="I352" s="467">
        <v>12</v>
      </c>
      <c r="J352" s="780"/>
      <c r="K352" s="781"/>
    </row>
    <row r="353" spans="1:11" s="425" customFormat="1" ht="12.75" x14ac:dyDescent="0.2">
      <c r="A353" s="2017"/>
      <c r="B353" s="460" t="s">
        <v>1768</v>
      </c>
      <c r="C353" s="456"/>
      <c r="D353" s="456"/>
      <c r="E353" s="591"/>
      <c r="F353" s="458" t="s">
        <v>952</v>
      </c>
      <c r="G353" s="460" t="s">
        <v>70</v>
      </c>
      <c r="H353" s="767"/>
      <c r="I353" s="467">
        <v>12</v>
      </c>
      <c r="J353" s="780"/>
      <c r="K353" s="781"/>
    </row>
    <row r="354" spans="1:11" s="425" customFormat="1" ht="25.5" x14ac:dyDescent="0.2">
      <c r="A354" s="2017"/>
      <c r="B354" s="460" t="s">
        <v>1768</v>
      </c>
      <c r="C354" s="456"/>
      <c r="D354" s="456"/>
      <c r="E354" s="591"/>
      <c r="F354" s="458" t="s">
        <v>953</v>
      </c>
      <c r="G354" s="460" t="s">
        <v>70</v>
      </c>
      <c r="H354" s="767"/>
      <c r="I354" s="467">
        <v>12</v>
      </c>
      <c r="J354" s="780"/>
      <c r="K354" s="781"/>
    </row>
    <row r="355" spans="1:11" s="425" customFormat="1" ht="25.5" x14ac:dyDescent="0.2">
      <c r="A355" s="2017"/>
      <c r="B355" s="460" t="s">
        <v>1768</v>
      </c>
      <c r="C355" s="456"/>
      <c r="D355" s="456"/>
      <c r="E355" s="591"/>
      <c r="F355" s="458" t="s">
        <v>954</v>
      </c>
      <c r="G355" s="460" t="s">
        <v>70</v>
      </c>
      <c r="H355" s="767"/>
      <c r="I355" s="467">
        <v>8</v>
      </c>
      <c r="J355" s="780"/>
      <c r="K355" s="781"/>
    </row>
    <row r="356" spans="1:11" s="425" customFormat="1" ht="12.75" x14ac:dyDescent="0.2">
      <c r="A356" s="2017"/>
      <c r="B356" s="460" t="s">
        <v>1768</v>
      </c>
      <c r="C356" s="456"/>
      <c r="D356" s="456"/>
      <c r="E356" s="591"/>
      <c r="F356" s="458" t="s">
        <v>955</v>
      </c>
      <c r="G356" s="460" t="s">
        <v>70</v>
      </c>
      <c r="H356" s="767"/>
      <c r="I356" s="467">
        <v>10</v>
      </c>
      <c r="J356" s="780"/>
      <c r="K356" s="781"/>
    </row>
    <row r="357" spans="1:11" s="425" customFormat="1" ht="25.5" x14ac:dyDescent="0.2">
      <c r="A357" s="2017"/>
      <c r="B357" s="460" t="s">
        <v>1768</v>
      </c>
      <c r="C357" s="456"/>
      <c r="D357" s="456"/>
      <c r="E357" s="591"/>
      <c r="F357" s="458" t="s">
        <v>956</v>
      </c>
      <c r="G357" s="460" t="s">
        <v>70</v>
      </c>
      <c r="H357" s="767"/>
      <c r="I357" s="467">
        <v>10</v>
      </c>
      <c r="J357" s="780"/>
      <c r="K357" s="781"/>
    </row>
    <row r="358" spans="1:11" s="425" customFormat="1" ht="25.5" x14ac:dyDescent="0.2">
      <c r="A358" s="2017"/>
      <c r="B358" s="460" t="s">
        <v>1768</v>
      </c>
      <c r="C358" s="456"/>
      <c r="D358" s="456"/>
      <c r="E358" s="591"/>
      <c r="F358" s="458" t="s">
        <v>957</v>
      </c>
      <c r="G358" s="460" t="s">
        <v>70</v>
      </c>
      <c r="H358" s="767"/>
      <c r="I358" s="467">
        <v>10</v>
      </c>
      <c r="J358" s="780"/>
      <c r="K358" s="781"/>
    </row>
    <row r="359" spans="1:11" s="425" customFormat="1" ht="12.75" x14ac:dyDescent="0.2">
      <c r="A359" s="2017"/>
      <c r="B359" s="460" t="s">
        <v>1768</v>
      </c>
      <c r="C359" s="456"/>
      <c r="D359" s="456"/>
      <c r="E359" s="591"/>
      <c r="F359" s="458" t="s">
        <v>958</v>
      </c>
      <c r="G359" s="460" t="s">
        <v>70</v>
      </c>
      <c r="H359" s="767"/>
      <c r="I359" s="467">
        <v>10</v>
      </c>
      <c r="J359" s="780"/>
      <c r="K359" s="781"/>
    </row>
    <row r="360" spans="1:11" s="425" customFormat="1" ht="12.75" x14ac:dyDescent="0.2">
      <c r="A360" s="2017"/>
      <c r="B360" s="460" t="s">
        <v>1768</v>
      </c>
      <c r="C360" s="456"/>
      <c r="D360" s="456"/>
      <c r="E360" s="591"/>
      <c r="F360" s="458" t="s">
        <v>959</v>
      </c>
      <c r="G360" s="460" t="s">
        <v>70</v>
      </c>
      <c r="H360" s="767"/>
      <c r="I360" s="467">
        <v>10</v>
      </c>
      <c r="J360" s="780"/>
      <c r="K360" s="781"/>
    </row>
    <row r="361" spans="1:11" s="425" customFormat="1" ht="25.5" x14ac:dyDescent="0.2">
      <c r="A361" s="2017"/>
      <c r="B361" s="460" t="s">
        <v>1768</v>
      </c>
      <c r="C361" s="456"/>
      <c r="D361" s="456"/>
      <c r="E361" s="591"/>
      <c r="F361" s="458" t="s">
        <v>960</v>
      </c>
      <c r="G361" s="460" t="s">
        <v>70</v>
      </c>
      <c r="H361" s="767"/>
      <c r="I361" s="467">
        <v>10</v>
      </c>
      <c r="J361" s="780"/>
      <c r="K361" s="781"/>
    </row>
    <row r="362" spans="1:11" s="425" customFormat="1" ht="25.5" x14ac:dyDescent="0.2">
      <c r="A362" s="2017"/>
      <c r="B362" s="460" t="s">
        <v>1768</v>
      </c>
      <c r="C362" s="456"/>
      <c r="D362" s="456"/>
      <c r="E362" s="591"/>
      <c r="F362" s="458" t="s">
        <v>961</v>
      </c>
      <c r="G362" s="460" t="s">
        <v>70</v>
      </c>
      <c r="H362" s="767"/>
      <c r="I362" s="467">
        <v>12</v>
      </c>
      <c r="J362" s="780"/>
      <c r="K362" s="781"/>
    </row>
    <row r="363" spans="1:11" s="425" customFormat="1" ht="25.5" x14ac:dyDescent="0.2">
      <c r="A363" s="2017"/>
      <c r="B363" s="460" t="s">
        <v>1768</v>
      </c>
      <c r="C363" s="456"/>
      <c r="D363" s="456"/>
      <c r="E363" s="591"/>
      <c r="F363" s="458" t="s">
        <v>962</v>
      </c>
      <c r="G363" s="460" t="s">
        <v>70</v>
      </c>
      <c r="H363" s="767"/>
      <c r="I363" s="467">
        <v>12</v>
      </c>
      <c r="J363" s="780"/>
      <c r="K363" s="781"/>
    </row>
    <row r="364" spans="1:11" s="425" customFormat="1" ht="12.75" x14ac:dyDescent="0.2">
      <c r="A364" s="2017"/>
      <c r="B364" s="460" t="s">
        <v>1768</v>
      </c>
      <c r="C364" s="456"/>
      <c r="D364" s="456"/>
      <c r="E364" s="591"/>
      <c r="F364" s="458" t="s">
        <v>963</v>
      </c>
      <c r="G364" s="460" t="s">
        <v>70</v>
      </c>
      <c r="H364" s="767"/>
      <c r="I364" s="467">
        <v>10</v>
      </c>
      <c r="J364" s="780"/>
      <c r="K364" s="781"/>
    </row>
    <row r="365" spans="1:11" s="425" customFormat="1" ht="12.75" x14ac:dyDescent="0.2">
      <c r="A365" s="2017"/>
      <c r="B365" s="460" t="s">
        <v>1768</v>
      </c>
      <c r="C365" s="456"/>
      <c r="D365" s="456"/>
      <c r="E365" s="591"/>
      <c r="F365" s="458" t="s">
        <v>964</v>
      </c>
      <c r="G365" s="460" t="s">
        <v>70</v>
      </c>
      <c r="H365" s="767"/>
      <c r="I365" s="467">
        <v>10</v>
      </c>
      <c r="J365" s="780"/>
      <c r="K365" s="781"/>
    </row>
    <row r="366" spans="1:11" s="425" customFormat="1" ht="12.75" x14ac:dyDescent="0.2">
      <c r="A366" s="2017"/>
      <c r="B366" s="460" t="s">
        <v>1768</v>
      </c>
      <c r="C366" s="456"/>
      <c r="D366" s="456"/>
      <c r="E366" s="591"/>
      <c r="F366" s="458" t="s">
        <v>965</v>
      </c>
      <c r="G366" s="460" t="s">
        <v>70</v>
      </c>
      <c r="H366" s="767"/>
      <c r="I366" s="467">
        <v>10</v>
      </c>
      <c r="J366" s="780"/>
      <c r="K366" s="781"/>
    </row>
    <row r="367" spans="1:11" s="425" customFormat="1" ht="12.75" x14ac:dyDescent="0.2">
      <c r="A367" s="2017"/>
      <c r="B367" s="460" t="s">
        <v>1768</v>
      </c>
      <c r="C367" s="456"/>
      <c r="D367" s="456"/>
      <c r="E367" s="591"/>
      <c r="F367" s="458" t="s">
        <v>966</v>
      </c>
      <c r="G367" s="460" t="s">
        <v>70</v>
      </c>
      <c r="H367" s="767"/>
      <c r="I367" s="467">
        <v>12</v>
      </c>
      <c r="J367" s="780"/>
      <c r="K367" s="781"/>
    </row>
    <row r="368" spans="1:11" s="425" customFormat="1" ht="25.5" x14ac:dyDescent="0.2">
      <c r="A368" s="2017"/>
      <c r="B368" s="460" t="s">
        <v>1768</v>
      </c>
      <c r="C368" s="456"/>
      <c r="D368" s="456"/>
      <c r="E368" s="591"/>
      <c r="F368" s="458" t="s">
        <v>967</v>
      </c>
      <c r="G368" s="460" t="s">
        <v>70</v>
      </c>
      <c r="H368" s="767"/>
      <c r="I368" s="467">
        <v>12</v>
      </c>
      <c r="J368" s="780"/>
      <c r="K368" s="781"/>
    </row>
    <row r="369" spans="1:11" s="425" customFormat="1" ht="25.5" x14ac:dyDescent="0.2">
      <c r="A369" s="2017"/>
      <c r="B369" s="460" t="s">
        <v>1768</v>
      </c>
      <c r="C369" s="456"/>
      <c r="D369" s="456"/>
      <c r="E369" s="591"/>
      <c r="F369" s="458" t="s">
        <v>968</v>
      </c>
      <c r="G369" s="460" t="s">
        <v>70</v>
      </c>
      <c r="H369" s="767"/>
      <c r="I369" s="467">
        <v>10</v>
      </c>
      <c r="J369" s="780"/>
      <c r="K369" s="781"/>
    </row>
    <row r="370" spans="1:11" s="425" customFormat="1" ht="12.75" x14ac:dyDescent="0.2">
      <c r="A370" s="2017"/>
      <c r="B370" s="460" t="s">
        <v>1768</v>
      </c>
      <c r="C370" s="456"/>
      <c r="D370" s="456"/>
      <c r="E370" s="591"/>
      <c r="F370" s="458" t="s">
        <v>969</v>
      </c>
      <c r="G370" s="460" t="s">
        <v>70</v>
      </c>
      <c r="H370" s="767"/>
      <c r="I370" s="467">
        <v>25</v>
      </c>
      <c r="J370" s="780"/>
      <c r="K370" s="781"/>
    </row>
    <row r="371" spans="1:11" s="425" customFormat="1" ht="12.75" x14ac:dyDescent="0.2">
      <c r="A371" s="2017"/>
      <c r="B371" s="460" t="s">
        <v>1768</v>
      </c>
      <c r="C371" s="456"/>
      <c r="D371" s="456"/>
      <c r="E371" s="591"/>
      <c r="F371" s="458" t="s">
        <v>970</v>
      </c>
      <c r="G371" s="460" t="s">
        <v>70</v>
      </c>
      <c r="H371" s="767"/>
      <c r="I371" s="467">
        <v>25</v>
      </c>
      <c r="J371" s="780"/>
      <c r="K371" s="781"/>
    </row>
    <row r="372" spans="1:11" s="425" customFormat="1" ht="25.5" x14ac:dyDescent="0.2">
      <c r="A372" s="2017"/>
      <c r="B372" s="460" t="s">
        <v>1768</v>
      </c>
      <c r="C372" s="456"/>
      <c r="D372" s="456"/>
      <c r="E372" s="591"/>
      <c r="F372" s="458" t="s">
        <v>971</v>
      </c>
      <c r="G372" s="460" t="s">
        <v>70</v>
      </c>
      <c r="H372" s="767"/>
      <c r="I372" s="467">
        <v>25</v>
      </c>
      <c r="J372" s="780"/>
      <c r="K372" s="781"/>
    </row>
    <row r="373" spans="1:11" s="425" customFormat="1" ht="25.5" x14ac:dyDescent="0.2">
      <c r="A373" s="2017"/>
      <c r="B373" s="460" t="s">
        <v>1768</v>
      </c>
      <c r="C373" s="456"/>
      <c r="D373" s="456"/>
      <c r="E373" s="591"/>
      <c r="F373" s="458" t="s">
        <v>972</v>
      </c>
      <c r="G373" s="460" t="s">
        <v>70</v>
      </c>
      <c r="H373" s="767"/>
      <c r="I373" s="467">
        <v>12</v>
      </c>
      <c r="J373" s="780"/>
      <c r="K373" s="781"/>
    </row>
    <row r="374" spans="1:11" s="425" customFormat="1" ht="12.75" x14ac:dyDescent="0.2">
      <c r="A374" s="2017"/>
      <c r="B374" s="460" t="s">
        <v>1768</v>
      </c>
      <c r="C374" s="456"/>
      <c r="D374" s="456"/>
      <c r="E374" s="591"/>
      <c r="F374" s="458" t="s">
        <v>973</v>
      </c>
      <c r="G374" s="460" t="s">
        <v>70</v>
      </c>
      <c r="H374" s="767"/>
      <c r="I374" s="467">
        <v>10</v>
      </c>
      <c r="J374" s="780"/>
      <c r="K374" s="781"/>
    </row>
    <row r="375" spans="1:11" s="425" customFormat="1" ht="25.5" x14ac:dyDescent="0.2">
      <c r="A375" s="2017"/>
      <c r="B375" s="460" t="s">
        <v>1768</v>
      </c>
      <c r="C375" s="456"/>
      <c r="D375" s="456"/>
      <c r="E375" s="591"/>
      <c r="F375" s="458" t="s">
        <v>974</v>
      </c>
      <c r="G375" s="460" t="s">
        <v>70</v>
      </c>
      <c r="H375" s="767"/>
      <c r="I375" s="467">
        <v>25</v>
      </c>
      <c r="J375" s="780"/>
      <c r="K375" s="781"/>
    </row>
    <row r="376" spans="1:11" s="425" customFormat="1" ht="12.75" x14ac:dyDescent="0.2">
      <c r="A376" s="2017"/>
      <c r="B376" s="460" t="s">
        <v>1768</v>
      </c>
      <c r="C376" s="456"/>
      <c r="D376" s="456"/>
      <c r="E376" s="591"/>
      <c r="F376" s="458" t="s">
        <v>975</v>
      </c>
      <c r="G376" s="460" t="s">
        <v>70</v>
      </c>
      <c r="H376" s="767"/>
      <c r="I376" s="467">
        <v>12</v>
      </c>
      <c r="J376" s="780"/>
      <c r="K376" s="781"/>
    </row>
    <row r="377" spans="1:11" s="425" customFormat="1" ht="25.5" x14ac:dyDescent="0.2">
      <c r="A377" s="2017"/>
      <c r="B377" s="460" t="s">
        <v>1768</v>
      </c>
      <c r="C377" s="456"/>
      <c r="D377" s="456"/>
      <c r="E377" s="591"/>
      <c r="F377" s="458" t="s">
        <v>976</v>
      </c>
      <c r="G377" s="460" t="s">
        <v>70</v>
      </c>
      <c r="H377" s="767"/>
      <c r="I377" s="467">
        <v>12</v>
      </c>
      <c r="J377" s="780"/>
      <c r="K377" s="781"/>
    </row>
    <row r="378" spans="1:11" s="425" customFormat="1" ht="25.5" x14ac:dyDescent="0.2">
      <c r="A378" s="2017"/>
      <c r="B378" s="460" t="s">
        <v>1768</v>
      </c>
      <c r="C378" s="456"/>
      <c r="D378" s="456"/>
      <c r="E378" s="591"/>
      <c r="F378" s="458" t="s">
        <v>977</v>
      </c>
      <c r="G378" s="460" t="s">
        <v>70</v>
      </c>
      <c r="H378" s="767"/>
      <c r="I378" s="467">
        <v>8</v>
      </c>
      <c r="J378" s="780"/>
      <c r="K378" s="781"/>
    </row>
    <row r="379" spans="1:11" s="425" customFormat="1" ht="25.5" x14ac:dyDescent="0.2">
      <c r="A379" s="2017"/>
      <c r="B379" s="460" t="s">
        <v>1768</v>
      </c>
      <c r="C379" s="456"/>
      <c r="D379" s="456"/>
      <c r="E379" s="591"/>
      <c r="F379" s="458" t="s">
        <v>978</v>
      </c>
      <c r="G379" s="460" t="s">
        <v>70</v>
      </c>
      <c r="H379" s="767"/>
      <c r="I379" s="467">
        <v>5</v>
      </c>
      <c r="J379" s="780"/>
      <c r="K379" s="781"/>
    </row>
    <row r="380" spans="1:11" s="425" customFormat="1" ht="25.5" x14ac:dyDescent="0.2">
      <c r="A380" s="2017"/>
      <c r="B380" s="460" t="s">
        <v>1768</v>
      </c>
      <c r="C380" s="456"/>
      <c r="D380" s="456"/>
      <c r="E380" s="591"/>
      <c r="F380" s="458" t="s">
        <v>979</v>
      </c>
      <c r="G380" s="460" t="s">
        <v>70</v>
      </c>
      <c r="H380" s="767"/>
      <c r="I380" s="467">
        <v>8</v>
      </c>
      <c r="J380" s="780"/>
      <c r="K380" s="781"/>
    </row>
    <row r="381" spans="1:11" s="425" customFormat="1" ht="25.5" x14ac:dyDescent="0.2">
      <c r="A381" s="2017"/>
      <c r="B381" s="460" t="s">
        <v>1768</v>
      </c>
      <c r="C381" s="456"/>
      <c r="D381" s="456"/>
      <c r="E381" s="591"/>
      <c r="F381" s="458" t="s">
        <v>980</v>
      </c>
      <c r="G381" s="460" t="s">
        <v>70</v>
      </c>
      <c r="H381" s="767"/>
      <c r="I381" s="467">
        <v>8</v>
      </c>
      <c r="J381" s="780"/>
      <c r="K381" s="781"/>
    </row>
    <row r="382" spans="1:11" s="425" customFormat="1" ht="12.75" x14ac:dyDescent="0.2">
      <c r="A382" s="2017"/>
      <c r="B382" s="460" t="s">
        <v>1768</v>
      </c>
      <c r="C382" s="456"/>
      <c r="D382" s="456"/>
      <c r="E382" s="591"/>
      <c r="F382" s="458" t="s">
        <v>981</v>
      </c>
      <c r="G382" s="460" t="s">
        <v>70</v>
      </c>
      <c r="H382" s="767"/>
      <c r="I382" s="467">
        <v>12</v>
      </c>
      <c r="J382" s="780"/>
      <c r="K382" s="781"/>
    </row>
    <row r="383" spans="1:11" s="425" customFormat="1" ht="25.5" x14ac:dyDescent="0.2">
      <c r="A383" s="2017"/>
      <c r="B383" s="460" t="s">
        <v>1768</v>
      </c>
      <c r="C383" s="456"/>
      <c r="D383" s="456"/>
      <c r="E383" s="591"/>
      <c r="F383" s="458" t="s">
        <v>982</v>
      </c>
      <c r="G383" s="460" t="s">
        <v>70</v>
      </c>
      <c r="H383" s="767"/>
      <c r="I383" s="467">
        <v>8</v>
      </c>
      <c r="J383" s="780"/>
      <c r="K383" s="781"/>
    </row>
    <row r="384" spans="1:11" s="425" customFormat="1" ht="25.5" x14ac:dyDescent="0.2">
      <c r="A384" s="2017"/>
      <c r="B384" s="460" t="s">
        <v>1768</v>
      </c>
      <c r="C384" s="456"/>
      <c r="D384" s="456"/>
      <c r="E384" s="591"/>
      <c r="F384" s="458" t="s">
        <v>983</v>
      </c>
      <c r="G384" s="460" t="s">
        <v>70</v>
      </c>
      <c r="H384" s="767"/>
      <c r="I384" s="467">
        <v>12</v>
      </c>
      <c r="J384" s="780"/>
      <c r="K384" s="781"/>
    </row>
    <row r="385" spans="1:11" s="425" customFormat="1" ht="25.5" x14ac:dyDescent="0.2">
      <c r="A385" s="2017"/>
      <c r="B385" s="460" t="s">
        <v>1768</v>
      </c>
      <c r="C385" s="456"/>
      <c r="D385" s="456"/>
      <c r="E385" s="591"/>
      <c r="F385" s="458" t="s">
        <v>984</v>
      </c>
      <c r="G385" s="460" t="s">
        <v>70</v>
      </c>
      <c r="H385" s="767"/>
      <c r="I385" s="467">
        <v>8</v>
      </c>
      <c r="J385" s="780"/>
      <c r="K385" s="781"/>
    </row>
    <row r="386" spans="1:11" s="425" customFormat="1" ht="12.75" x14ac:dyDescent="0.2">
      <c r="A386" s="2017"/>
      <c r="B386" s="460" t="s">
        <v>1768</v>
      </c>
      <c r="C386" s="456"/>
      <c r="D386" s="456"/>
      <c r="E386" s="591"/>
      <c r="F386" s="458" t="s">
        <v>985</v>
      </c>
      <c r="G386" s="460" t="s">
        <v>70</v>
      </c>
      <c r="H386" s="767"/>
      <c r="I386" s="467">
        <v>20</v>
      </c>
      <c r="J386" s="780"/>
      <c r="K386" s="781"/>
    </row>
    <row r="387" spans="1:11" s="425" customFormat="1" ht="12.75" x14ac:dyDescent="0.2">
      <c r="A387" s="2017"/>
      <c r="B387" s="460" t="s">
        <v>1768</v>
      </c>
      <c r="C387" s="456"/>
      <c r="D387" s="456"/>
      <c r="E387" s="591"/>
      <c r="F387" s="458" t="s">
        <v>986</v>
      </c>
      <c r="G387" s="460" t="s">
        <v>70</v>
      </c>
      <c r="H387" s="767"/>
      <c r="I387" s="467">
        <v>20</v>
      </c>
      <c r="J387" s="780"/>
      <c r="K387" s="781"/>
    </row>
    <row r="388" spans="1:11" s="425" customFormat="1" ht="12.75" x14ac:dyDescent="0.2">
      <c r="A388" s="2017"/>
      <c r="B388" s="460" t="s">
        <v>1768</v>
      </c>
      <c r="C388" s="456"/>
      <c r="D388" s="456"/>
      <c r="E388" s="591"/>
      <c r="F388" s="458" t="s">
        <v>987</v>
      </c>
      <c r="G388" s="460" t="s">
        <v>70</v>
      </c>
      <c r="H388" s="767"/>
      <c r="I388" s="467">
        <v>20</v>
      </c>
      <c r="J388" s="780"/>
      <c r="K388" s="781"/>
    </row>
    <row r="389" spans="1:11" s="425" customFormat="1" ht="12.75" x14ac:dyDescent="0.2">
      <c r="A389" s="2017"/>
      <c r="B389" s="460" t="s">
        <v>1768</v>
      </c>
      <c r="C389" s="456"/>
      <c r="D389" s="456"/>
      <c r="E389" s="591"/>
      <c r="F389" s="458" t="s">
        <v>988</v>
      </c>
      <c r="G389" s="460" t="s">
        <v>70</v>
      </c>
      <c r="H389" s="767"/>
      <c r="I389" s="467">
        <v>25</v>
      </c>
      <c r="J389" s="780"/>
      <c r="K389" s="781"/>
    </row>
    <row r="390" spans="1:11" s="425" customFormat="1" ht="25.5" x14ac:dyDescent="0.2">
      <c r="A390" s="2017"/>
      <c r="B390" s="460" t="s">
        <v>1768</v>
      </c>
      <c r="C390" s="456"/>
      <c r="D390" s="456"/>
      <c r="E390" s="591"/>
      <c r="F390" s="458" t="s">
        <v>989</v>
      </c>
      <c r="G390" s="460" t="s">
        <v>70</v>
      </c>
      <c r="H390" s="767"/>
      <c r="I390" s="467">
        <v>25</v>
      </c>
      <c r="J390" s="780"/>
      <c r="K390" s="781"/>
    </row>
    <row r="391" spans="1:11" s="425" customFormat="1" ht="25.5" x14ac:dyDescent="0.2">
      <c r="A391" s="2017"/>
      <c r="B391" s="460" t="s">
        <v>1768</v>
      </c>
      <c r="C391" s="456"/>
      <c r="D391" s="456"/>
      <c r="E391" s="591"/>
      <c r="F391" s="458" t="s">
        <v>990</v>
      </c>
      <c r="G391" s="460" t="s">
        <v>70</v>
      </c>
      <c r="H391" s="767"/>
      <c r="I391" s="467">
        <v>25</v>
      </c>
      <c r="J391" s="780"/>
      <c r="K391" s="781"/>
    </row>
    <row r="392" spans="1:11" s="425" customFormat="1" ht="25.5" x14ac:dyDescent="0.2">
      <c r="A392" s="2017"/>
      <c r="B392" s="460" t="s">
        <v>1768</v>
      </c>
      <c r="C392" s="456"/>
      <c r="D392" s="456"/>
      <c r="E392" s="591"/>
      <c r="F392" s="458" t="s">
        <v>991</v>
      </c>
      <c r="G392" s="460" t="s">
        <v>70</v>
      </c>
      <c r="H392" s="767"/>
      <c r="I392" s="467">
        <v>25</v>
      </c>
      <c r="J392" s="780"/>
      <c r="K392" s="781"/>
    </row>
    <row r="393" spans="1:11" s="425" customFormat="1" ht="25.5" x14ac:dyDescent="0.2">
      <c r="A393" s="2017"/>
      <c r="B393" s="460" t="s">
        <v>1768</v>
      </c>
      <c r="C393" s="456"/>
      <c r="D393" s="456"/>
      <c r="E393" s="591"/>
      <c r="F393" s="458" t="s">
        <v>992</v>
      </c>
      <c r="G393" s="460" t="s">
        <v>70</v>
      </c>
      <c r="H393" s="767"/>
      <c r="I393" s="467">
        <v>25</v>
      </c>
      <c r="J393" s="780"/>
      <c r="K393" s="781"/>
    </row>
    <row r="394" spans="1:11" s="425" customFormat="1" ht="25.5" x14ac:dyDescent="0.2">
      <c r="A394" s="2017"/>
      <c r="B394" s="460" t="s">
        <v>1768</v>
      </c>
      <c r="C394" s="456"/>
      <c r="D394" s="456"/>
      <c r="E394" s="591"/>
      <c r="F394" s="458" t="s">
        <v>993</v>
      </c>
      <c r="G394" s="460" t="s">
        <v>70</v>
      </c>
      <c r="H394" s="767"/>
      <c r="I394" s="467">
        <v>25</v>
      </c>
      <c r="J394" s="780"/>
      <c r="K394" s="781"/>
    </row>
    <row r="395" spans="1:11" s="425" customFormat="1" ht="12.75" x14ac:dyDescent="0.2">
      <c r="A395" s="2017"/>
      <c r="B395" s="460" t="s">
        <v>1768</v>
      </c>
      <c r="C395" s="456"/>
      <c r="D395" s="456"/>
      <c r="E395" s="591"/>
      <c r="F395" s="458" t="s">
        <v>994</v>
      </c>
      <c r="G395" s="460" t="s">
        <v>70</v>
      </c>
      <c r="H395" s="767"/>
      <c r="I395" s="467">
        <v>100</v>
      </c>
      <c r="J395" s="780"/>
      <c r="K395" s="781"/>
    </row>
    <row r="396" spans="1:11" s="425" customFormat="1" ht="12.75" x14ac:dyDescent="0.2">
      <c r="A396" s="2017"/>
      <c r="B396" s="460" t="s">
        <v>1768</v>
      </c>
      <c r="C396" s="456"/>
      <c r="D396" s="456"/>
      <c r="E396" s="591"/>
      <c r="F396" s="458" t="s">
        <v>995</v>
      </c>
      <c r="G396" s="460" t="s">
        <v>70</v>
      </c>
      <c r="H396" s="767"/>
      <c r="I396" s="467">
        <v>100</v>
      </c>
      <c r="J396" s="780"/>
      <c r="K396" s="781"/>
    </row>
    <row r="397" spans="1:11" s="425" customFormat="1" ht="12.75" x14ac:dyDescent="0.2">
      <c r="A397" s="2017"/>
      <c r="B397" s="460" t="s">
        <v>1768</v>
      </c>
      <c r="C397" s="456"/>
      <c r="D397" s="456"/>
      <c r="E397" s="591"/>
      <c r="F397" s="458" t="s">
        <v>996</v>
      </c>
      <c r="G397" s="460" t="s">
        <v>70</v>
      </c>
      <c r="H397" s="767"/>
      <c r="I397" s="467">
        <v>50</v>
      </c>
      <c r="J397" s="780"/>
      <c r="K397" s="781"/>
    </row>
    <row r="398" spans="1:11" s="425" customFormat="1" ht="12.75" x14ac:dyDescent="0.2">
      <c r="A398" s="2017"/>
      <c r="B398" s="460" t="s">
        <v>1768</v>
      </c>
      <c r="C398" s="456"/>
      <c r="D398" s="456"/>
      <c r="E398" s="591"/>
      <c r="F398" s="458" t="s">
        <v>997</v>
      </c>
      <c r="G398" s="460" t="s">
        <v>70</v>
      </c>
      <c r="H398" s="767"/>
      <c r="I398" s="467">
        <v>25</v>
      </c>
      <c r="J398" s="780"/>
      <c r="K398" s="781"/>
    </row>
    <row r="399" spans="1:11" s="425" customFormat="1" ht="12.75" x14ac:dyDescent="0.2">
      <c r="A399" s="2017"/>
      <c r="B399" s="460" t="s">
        <v>1768</v>
      </c>
      <c r="C399" s="456"/>
      <c r="D399" s="456"/>
      <c r="E399" s="591"/>
      <c r="F399" s="458" t="s">
        <v>998</v>
      </c>
      <c r="G399" s="460" t="s">
        <v>70</v>
      </c>
      <c r="H399" s="767"/>
      <c r="I399" s="467">
        <v>50</v>
      </c>
      <c r="J399" s="780"/>
      <c r="K399" s="781"/>
    </row>
    <row r="400" spans="1:11" s="425" customFormat="1" ht="12.75" x14ac:dyDescent="0.2">
      <c r="A400" s="2017"/>
      <c r="B400" s="460" t="s">
        <v>1768</v>
      </c>
      <c r="C400" s="456"/>
      <c r="D400" s="456"/>
      <c r="E400" s="591"/>
      <c r="F400" s="458" t="s">
        <v>999</v>
      </c>
      <c r="G400" s="460" t="s">
        <v>70</v>
      </c>
      <c r="H400" s="767"/>
      <c r="I400" s="467">
        <v>25</v>
      </c>
      <c r="J400" s="780"/>
      <c r="K400" s="781"/>
    </row>
    <row r="401" spans="1:11" s="425" customFormat="1" ht="12.75" x14ac:dyDescent="0.2">
      <c r="A401" s="2017"/>
      <c r="B401" s="460" t="s">
        <v>1768</v>
      </c>
      <c r="C401" s="456"/>
      <c r="D401" s="456"/>
      <c r="E401" s="591"/>
      <c r="F401" s="458" t="s">
        <v>1000</v>
      </c>
      <c r="G401" s="460" t="s">
        <v>70</v>
      </c>
      <c r="H401" s="767"/>
      <c r="I401" s="467">
        <v>50</v>
      </c>
      <c r="J401" s="780"/>
      <c r="K401" s="781"/>
    </row>
    <row r="402" spans="1:11" s="425" customFormat="1" ht="12.75" x14ac:dyDescent="0.2">
      <c r="A402" s="2017"/>
      <c r="B402" s="460" t="s">
        <v>1768</v>
      </c>
      <c r="C402" s="456"/>
      <c r="D402" s="456"/>
      <c r="E402" s="591"/>
      <c r="F402" s="458" t="s">
        <v>1001</v>
      </c>
      <c r="G402" s="460" t="s">
        <v>70</v>
      </c>
      <c r="H402" s="767"/>
      <c r="I402" s="467">
        <v>25</v>
      </c>
      <c r="J402" s="780"/>
      <c r="K402" s="781"/>
    </row>
    <row r="403" spans="1:11" s="425" customFormat="1" ht="12.75" x14ac:dyDescent="0.2">
      <c r="A403" s="2017"/>
      <c r="B403" s="460" t="s">
        <v>1768</v>
      </c>
      <c r="C403" s="456"/>
      <c r="D403" s="456"/>
      <c r="E403" s="591"/>
      <c r="F403" s="458" t="s">
        <v>1002</v>
      </c>
      <c r="G403" s="460" t="s">
        <v>70</v>
      </c>
      <c r="H403" s="767"/>
      <c r="I403" s="467">
        <v>100</v>
      </c>
      <c r="J403" s="780"/>
      <c r="K403" s="781"/>
    </row>
    <row r="404" spans="1:11" s="425" customFormat="1" ht="12.75" x14ac:dyDescent="0.2">
      <c r="A404" s="2017"/>
      <c r="B404" s="460" t="s">
        <v>1768</v>
      </c>
      <c r="C404" s="456"/>
      <c r="D404" s="456"/>
      <c r="E404" s="591"/>
      <c r="F404" s="458" t="s">
        <v>1003</v>
      </c>
      <c r="G404" s="460" t="s">
        <v>70</v>
      </c>
      <c r="H404" s="767"/>
      <c r="I404" s="467">
        <v>100</v>
      </c>
      <c r="J404" s="780"/>
      <c r="K404" s="781"/>
    </row>
    <row r="405" spans="1:11" s="425" customFormat="1" ht="12.75" x14ac:dyDescent="0.2">
      <c r="A405" s="2017"/>
      <c r="B405" s="460" t="s">
        <v>1768</v>
      </c>
      <c r="C405" s="456"/>
      <c r="D405" s="456"/>
      <c r="E405" s="591"/>
      <c r="F405" s="458" t="s">
        <v>1004</v>
      </c>
      <c r="G405" s="460" t="s">
        <v>70</v>
      </c>
      <c r="H405" s="767"/>
      <c r="I405" s="467">
        <v>100</v>
      </c>
      <c r="J405" s="780"/>
      <c r="K405" s="781"/>
    </row>
    <row r="406" spans="1:11" s="425" customFormat="1" ht="12.75" x14ac:dyDescent="0.2">
      <c r="A406" s="2017"/>
      <c r="B406" s="460" t="s">
        <v>1768</v>
      </c>
      <c r="C406" s="456"/>
      <c r="D406" s="456"/>
      <c r="E406" s="591"/>
      <c r="F406" s="458" t="s">
        <v>1005</v>
      </c>
      <c r="G406" s="460" t="s">
        <v>70</v>
      </c>
      <c r="H406" s="767"/>
      <c r="I406" s="467">
        <v>100</v>
      </c>
      <c r="J406" s="780"/>
      <c r="K406" s="781"/>
    </row>
    <row r="407" spans="1:11" s="425" customFormat="1" ht="12.75" x14ac:dyDescent="0.2">
      <c r="A407" s="2017"/>
      <c r="B407" s="460" t="s">
        <v>1768</v>
      </c>
      <c r="C407" s="456"/>
      <c r="D407" s="456"/>
      <c r="E407" s="591"/>
      <c r="F407" s="458" t="s">
        <v>1006</v>
      </c>
      <c r="G407" s="460" t="s">
        <v>70</v>
      </c>
      <c r="H407" s="767"/>
      <c r="I407" s="467">
        <v>25</v>
      </c>
      <c r="J407" s="780"/>
      <c r="K407" s="781"/>
    </row>
    <row r="408" spans="1:11" s="425" customFormat="1" ht="12.75" x14ac:dyDescent="0.2">
      <c r="A408" s="2017"/>
      <c r="B408" s="460" t="s">
        <v>1768</v>
      </c>
      <c r="C408" s="456"/>
      <c r="D408" s="456"/>
      <c r="E408" s="591"/>
      <c r="F408" s="458" t="s">
        <v>1007</v>
      </c>
      <c r="G408" s="460" t="s">
        <v>70</v>
      </c>
      <c r="H408" s="767"/>
      <c r="I408" s="467">
        <v>25</v>
      </c>
      <c r="J408" s="780"/>
      <c r="K408" s="781"/>
    </row>
    <row r="409" spans="1:11" s="425" customFormat="1" ht="12.75" x14ac:dyDescent="0.2">
      <c r="A409" s="2017"/>
      <c r="B409" s="460" t="s">
        <v>1768</v>
      </c>
      <c r="C409" s="456"/>
      <c r="D409" s="456"/>
      <c r="E409" s="591"/>
      <c r="F409" s="458" t="s">
        <v>1008</v>
      </c>
      <c r="G409" s="460" t="s">
        <v>70</v>
      </c>
      <c r="H409" s="767"/>
      <c r="I409" s="467">
        <v>25</v>
      </c>
      <c r="J409" s="780"/>
      <c r="K409" s="781"/>
    </row>
    <row r="410" spans="1:11" s="425" customFormat="1" ht="12.75" x14ac:dyDescent="0.2">
      <c r="A410" s="2017"/>
      <c r="B410" s="460" t="s">
        <v>1768</v>
      </c>
      <c r="C410" s="456"/>
      <c r="D410" s="456"/>
      <c r="E410" s="591"/>
      <c r="F410" s="458" t="s">
        <v>1009</v>
      </c>
      <c r="G410" s="460" t="s">
        <v>70</v>
      </c>
      <c r="H410" s="767"/>
      <c r="I410" s="467">
        <v>25</v>
      </c>
      <c r="J410" s="780"/>
      <c r="K410" s="781"/>
    </row>
    <row r="411" spans="1:11" s="425" customFormat="1" ht="12.75" x14ac:dyDescent="0.2">
      <c r="A411" s="2017"/>
      <c r="B411" s="460" t="s">
        <v>1768</v>
      </c>
      <c r="C411" s="456"/>
      <c r="D411" s="456"/>
      <c r="E411" s="591"/>
      <c r="F411" s="458" t="s">
        <v>1010</v>
      </c>
      <c r="G411" s="460" t="s">
        <v>70</v>
      </c>
      <c r="H411" s="767"/>
      <c r="I411" s="467">
        <v>25</v>
      </c>
      <c r="J411" s="780"/>
      <c r="K411" s="781"/>
    </row>
    <row r="412" spans="1:11" s="425" customFormat="1" ht="12.75" x14ac:dyDescent="0.2">
      <c r="A412" s="2017"/>
      <c r="B412" s="460" t="s">
        <v>1768</v>
      </c>
      <c r="C412" s="456"/>
      <c r="D412" s="456"/>
      <c r="E412" s="591"/>
      <c r="F412" s="458" t="s">
        <v>1011</v>
      </c>
      <c r="G412" s="460" t="s">
        <v>70</v>
      </c>
      <c r="H412" s="767"/>
      <c r="I412" s="467">
        <v>25</v>
      </c>
      <c r="J412" s="780"/>
      <c r="K412" s="781"/>
    </row>
    <row r="413" spans="1:11" s="425" customFormat="1" ht="12.75" x14ac:dyDescent="0.2">
      <c r="A413" s="2017"/>
      <c r="B413" s="460" t="s">
        <v>1768</v>
      </c>
      <c r="C413" s="456"/>
      <c r="D413" s="456"/>
      <c r="E413" s="591"/>
      <c r="F413" s="458" t="s">
        <v>1012</v>
      </c>
      <c r="G413" s="460" t="s">
        <v>70</v>
      </c>
      <c r="H413" s="767"/>
      <c r="I413" s="467">
        <v>25</v>
      </c>
      <c r="J413" s="780"/>
      <c r="K413" s="781"/>
    </row>
    <row r="414" spans="1:11" s="425" customFormat="1" ht="25.5" x14ac:dyDescent="0.2">
      <c r="A414" s="2017"/>
      <c r="B414" s="460" t="s">
        <v>1768</v>
      </c>
      <c r="C414" s="456"/>
      <c r="D414" s="456"/>
      <c r="E414" s="591"/>
      <c r="F414" s="458" t="s">
        <v>1013</v>
      </c>
      <c r="G414" s="460" t="s">
        <v>70</v>
      </c>
      <c r="H414" s="767"/>
      <c r="I414" s="467">
        <v>10</v>
      </c>
      <c r="J414" s="780"/>
      <c r="K414" s="781"/>
    </row>
    <row r="415" spans="1:11" s="425" customFormat="1" ht="25.5" x14ac:dyDescent="0.2">
      <c r="A415" s="2017"/>
      <c r="B415" s="460" t="s">
        <v>1768</v>
      </c>
      <c r="C415" s="456"/>
      <c r="D415" s="456"/>
      <c r="E415" s="591"/>
      <c r="F415" s="458" t="s">
        <v>1014</v>
      </c>
      <c r="G415" s="460" t="s">
        <v>70</v>
      </c>
      <c r="H415" s="767"/>
      <c r="I415" s="467">
        <v>10</v>
      </c>
      <c r="J415" s="780"/>
      <c r="K415" s="781"/>
    </row>
    <row r="416" spans="1:11" s="425" customFormat="1" ht="25.5" x14ac:dyDescent="0.2">
      <c r="A416" s="2017"/>
      <c r="B416" s="460" t="s">
        <v>1768</v>
      </c>
      <c r="C416" s="456"/>
      <c r="D416" s="456"/>
      <c r="E416" s="591"/>
      <c r="F416" s="458" t="s">
        <v>1015</v>
      </c>
      <c r="G416" s="460" t="s">
        <v>70</v>
      </c>
      <c r="H416" s="767"/>
      <c r="I416" s="467">
        <v>8</v>
      </c>
      <c r="J416" s="780"/>
      <c r="K416" s="781"/>
    </row>
    <row r="417" spans="1:11" s="425" customFormat="1" ht="25.5" x14ac:dyDescent="0.2">
      <c r="A417" s="2017"/>
      <c r="B417" s="460" t="s">
        <v>1768</v>
      </c>
      <c r="C417" s="456"/>
      <c r="D417" s="456"/>
      <c r="E417" s="591"/>
      <c r="F417" s="458" t="s">
        <v>1016</v>
      </c>
      <c r="G417" s="460" t="s">
        <v>70</v>
      </c>
      <c r="H417" s="767"/>
      <c r="I417" s="467">
        <v>5</v>
      </c>
      <c r="J417" s="780"/>
      <c r="K417" s="781"/>
    </row>
    <row r="418" spans="1:11" s="425" customFormat="1" ht="25.5" x14ac:dyDescent="0.2">
      <c r="A418" s="2017"/>
      <c r="B418" s="460" t="s">
        <v>1768</v>
      </c>
      <c r="C418" s="456"/>
      <c r="D418" s="456"/>
      <c r="E418" s="591"/>
      <c r="F418" s="458" t="s">
        <v>1017</v>
      </c>
      <c r="G418" s="460" t="s">
        <v>70</v>
      </c>
      <c r="H418" s="767"/>
      <c r="I418" s="467">
        <v>5</v>
      </c>
      <c r="J418" s="780"/>
      <c r="K418" s="781"/>
    </row>
    <row r="419" spans="1:11" s="425" customFormat="1" ht="25.5" x14ac:dyDescent="0.2">
      <c r="A419" s="2017"/>
      <c r="B419" s="460" t="s">
        <v>1768</v>
      </c>
      <c r="C419" s="456"/>
      <c r="D419" s="456"/>
      <c r="E419" s="591"/>
      <c r="F419" s="458" t="s">
        <v>1018</v>
      </c>
      <c r="G419" s="460" t="s">
        <v>70</v>
      </c>
      <c r="H419" s="767"/>
      <c r="I419" s="467">
        <v>1</v>
      </c>
      <c r="J419" s="780"/>
      <c r="K419" s="781"/>
    </row>
    <row r="420" spans="1:11" s="425" customFormat="1" ht="25.5" x14ac:dyDescent="0.2">
      <c r="A420" s="2017"/>
      <c r="B420" s="460" t="s">
        <v>1768</v>
      </c>
      <c r="C420" s="456"/>
      <c r="D420" s="456"/>
      <c r="E420" s="591"/>
      <c r="F420" s="458" t="s">
        <v>1019</v>
      </c>
      <c r="G420" s="460" t="s">
        <v>70</v>
      </c>
      <c r="H420" s="767"/>
      <c r="I420" s="467">
        <v>30</v>
      </c>
      <c r="J420" s="780"/>
      <c r="K420" s="781"/>
    </row>
    <row r="421" spans="1:11" s="425" customFormat="1" ht="38.25" x14ac:dyDescent="0.2">
      <c r="A421" s="2017"/>
      <c r="B421" s="460" t="s">
        <v>1768</v>
      </c>
      <c r="C421" s="456"/>
      <c r="D421" s="456"/>
      <c r="E421" s="591"/>
      <c r="F421" s="458" t="s">
        <v>1020</v>
      </c>
      <c r="G421" s="460" t="s">
        <v>70</v>
      </c>
      <c r="H421" s="767"/>
      <c r="I421" s="467">
        <v>6</v>
      </c>
      <c r="J421" s="780"/>
      <c r="K421" s="781"/>
    </row>
    <row r="422" spans="1:11" s="425" customFormat="1" ht="25.5" x14ac:dyDescent="0.2">
      <c r="A422" s="2017"/>
      <c r="B422" s="460" t="s">
        <v>1768</v>
      </c>
      <c r="C422" s="456"/>
      <c r="D422" s="456"/>
      <c r="E422" s="591"/>
      <c r="F422" s="458" t="s">
        <v>1021</v>
      </c>
      <c r="G422" s="460" t="s">
        <v>70</v>
      </c>
      <c r="H422" s="767"/>
      <c r="I422" s="467">
        <v>20</v>
      </c>
      <c r="J422" s="780"/>
      <c r="K422" s="781"/>
    </row>
    <row r="423" spans="1:11" s="425" customFormat="1" ht="12.75" x14ac:dyDescent="0.2">
      <c r="A423" s="2017"/>
      <c r="B423" s="460" t="s">
        <v>1768</v>
      </c>
      <c r="C423" s="456"/>
      <c r="D423" s="456"/>
      <c r="E423" s="591"/>
      <c r="F423" s="458" t="s">
        <v>1022</v>
      </c>
      <c r="G423" s="460" t="s">
        <v>70</v>
      </c>
      <c r="H423" s="767"/>
      <c r="I423" s="467">
        <v>20</v>
      </c>
      <c r="J423" s="780"/>
      <c r="K423" s="781"/>
    </row>
    <row r="424" spans="1:11" s="425" customFormat="1" ht="12.75" x14ac:dyDescent="0.2">
      <c r="A424" s="2017"/>
      <c r="B424" s="460" t="s">
        <v>1768</v>
      </c>
      <c r="C424" s="456"/>
      <c r="D424" s="456"/>
      <c r="E424" s="591"/>
      <c r="F424" s="458" t="s">
        <v>1023</v>
      </c>
      <c r="G424" s="460" t="s">
        <v>70</v>
      </c>
      <c r="H424" s="767"/>
      <c r="I424" s="467">
        <v>10</v>
      </c>
      <c r="J424" s="780"/>
      <c r="K424" s="781"/>
    </row>
    <row r="425" spans="1:11" s="425" customFormat="1" ht="25.5" x14ac:dyDescent="0.2">
      <c r="A425" s="2017"/>
      <c r="B425" s="460" t="s">
        <v>1768</v>
      </c>
      <c r="C425" s="456"/>
      <c r="D425" s="456"/>
      <c r="E425" s="591"/>
      <c r="F425" s="458" t="s">
        <v>1024</v>
      </c>
      <c r="G425" s="460" t="s">
        <v>70</v>
      </c>
      <c r="H425" s="767"/>
      <c r="I425" s="467">
        <v>10</v>
      </c>
      <c r="J425" s="780"/>
      <c r="K425" s="781"/>
    </row>
    <row r="426" spans="1:11" s="425" customFormat="1" ht="25.5" x14ac:dyDescent="0.2">
      <c r="A426" s="2017"/>
      <c r="B426" s="460" t="s">
        <v>1768</v>
      </c>
      <c r="C426" s="456"/>
      <c r="D426" s="456"/>
      <c r="E426" s="591"/>
      <c r="F426" s="458" t="s">
        <v>1025</v>
      </c>
      <c r="G426" s="460" t="s">
        <v>70</v>
      </c>
      <c r="H426" s="767"/>
      <c r="I426" s="467">
        <v>8</v>
      </c>
      <c r="J426" s="780"/>
      <c r="K426" s="781"/>
    </row>
    <row r="427" spans="1:11" s="425" customFormat="1" ht="25.5" x14ac:dyDescent="0.2">
      <c r="A427" s="2017"/>
      <c r="B427" s="460" t="s">
        <v>1768</v>
      </c>
      <c r="C427" s="456"/>
      <c r="D427" s="456"/>
      <c r="E427" s="591"/>
      <c r="F427" s="458" t="s">
        <v>1026</v>
      </c>
      <c r="G427" s="460" t="s">
        <v>70</v>
      </c>
      <c r="H427" s="767"/>
      <c r="I427" s="467">
        <v>8</v>
      </c>
      <c r="J427" s="780"/>
      <c r="K427" s="781"/>
    </row>
    <row r="428" spans="1:11" s="425" customFormat="1" ht="12.75" x14ac:dyDescent="0.2">
      <c r="A428" s="2017"/>
      <c r="B428" s="460" t="s">
        <v>1768</v>
      </c>
      <c r="C428" s="456"/>
      <c r="D428" s="456"/>
      <c r="E428" s="591"/>
      <c r="F428" s="458" t="s">
        <v>1027</v>
      </c>
      <c r="G428" s="460" t="s">
        <v>70</v>
      </c>
      <c r="H428" s="767"/>
      <c r="I428" s="467">
        <v>20</v>
      </c>
      <c r="J428" s="780"/>
      <c r="K428" s="781"/>
    </row>
    <row r="429" spans="1:11" s="425" customFormat="1" ht="12.75" x14ac:dyDescent="0.2">
      <c r="A429" s="2017"/>
      <c r="B429" s="460" t="s">
        <v>1768</v>
      </c>
      <c r="C429" s="456"/>
      <c r="D429" s="456"/>
      <c r="E429" s="591"/>
      <c r="F429" s="458" t="s">
        <v>1028</v>
      </c>
      <c r="G429" s="460" t="s">
        <v>70</v>
      </c>
      <c r="H429" s="767"/>
      <c r="I429" s="467">
        <v>30</v>
      </c>
      <c r="J429" s="780"/>
      <c r="K429" s="781"/>
    </row>
    <row r="430" spans="1:11" s="425" customFormat="1" ht="25.5" x14ac:dyDescent="0.2">
      <c r="A430" s="2017"/>
      <c r="B430" s="460" t="s">
        <v>1768</v>
      </c>
      <c r="C430" s="456"/>
      <c r="D430" s="456"/>
      <c r="E430" s="591"/>
      <c r="F430" s="458" t="s">
        <v>1029</v>
      </c>
      <c r="G430" s="460" t="s">
        <v>70</v>
      </c>
      <c r="H430" s="767"/>
      <c r="I430" s="467">
        <v>8</v>
      </c>
      <c r="J430" s="780"/>
      <c r="K430" s="781"/>
    </row>
    <row r="431" spans="1:11" s="425" customFormat="1" ht="25.5" x14ac:dyDescent="0.2">
      <c r="A431" s="2017"/>
      <c r="B431" s="460" t="s">
        <v>1768</v>
      </c>
      <c r="C431" s="456"/>
      <c r="D431" s="456"/>
      <c r="E431" s="591"/>
      <c r="F431" s="458" t="s">
        <v>1030</v>
      </c>
      <c r="G431" s="460" t="s">
        <v>70</v>
      </c>
      <c r="H431" s="767"/>
      <c r="I431" s="467">
        <v>10</v>
      </c>
      <c r="J431" s="780"/>
      <c r="K431" s="781"/>
    </row>
    <row r="432" spans="1:11" s="425" customFormat="1" ht="25.5" x14ac:dyDescent="0.2">
      <c r="A432" s="2017"/>
      <c r="B432" s="460" t="s">
        <v>1768</v>
      </c>
      <c r="C432" s="456"/>
      <c r="D432" s="456"/>
      <c r="E432" s="591"/>
      <c r="F432" s="458" t="s">
        <v>1031</v>
      </c>
      <c r="G432" s="460" t="s">
        <v>70</v>
      </c>
      <c r="H432" s="767"/>
      <c r="I432" s="467">
        <v>10</v>
      </c>
      <c r="J432" s="780"/>
      <c r="K432" s="781"/>
    </row>
    <row r="433" spans="1:11" s="425" customFormat="1" ht="25.5" x14ac:dyDescent="0.2">
      <c r="A433" s="2017"/>
      <c r="B433" s="460" t="s">
        <v>1768</v>
      </c>
      <c r="C433" s="456"/>
      <c r="D433" s="456"/>
      <c r="E433" s="591"/>
      <c r="F433" s="458" t="s">
        <v>1032</v>
      </c>
      <c r="G433" s="460" t="s">
        <v>70</v>
      </c>
      <c r="H433" s="767"/>
      <c r="I433" s="467">
        <v>10</v>
      </c>
      <c r="J433" s="780"/>
      <c r="K433" s="781"/>
    </row>
    <row r="434" spans="1:11" s="425" customFormat="1" ht="12.75" x14ac:dyDescent="0.2">
      <c r="A434" s="2017"/>
      <c r="B434" s="460" t="s">
        <v>1768</v>
      </c>
      <c r="C434" s="456"/>
      <c r="D434" s="456"/>
      <c r="E434" s="591"/>
      <c r="F434" s="458" t="s">
        <v>1033</v>
      </c>
      <c r="G434" s="460" t="s">
        <v>70</v>
      </c>
      <c r="H434" s="767"/>
      <c r="I434" s="467">
        <v>3</v>
      </c>
      <c r="J434" s="780"/>
      <c r="K434" s="781"/>
    </row>
    <row r="435" spans="1:11" s="425" customFormat="1" ht="12.75" x14ac:dyDescent="0.2">
      <c r="A435" s="2017"/>
      <c r="B435" s="460" t="s">
        <v>1768</v>
      </c>
      <c r="C435" s="456"/>
      <c r="D435" s="456"/>
      <c r="E435" s="591"/>
      <c r="F435" s="458" t="s">
        <v>1034</v>
      </c>
      <c r="G435" s="460" t="s">
        <v>70</v>
      </c>
      <c r="H435" s="767"/>
      <c r="I435" s="467">
        <v>3</v>
      </c>
      <c r="J435" s="780"/>
      <c r="K435" s="781"/>
    </row>
    <row r="436" spans="1:11" s="425" customFormat="1" ht="25.5" x14ac:dyDescent="0.2">
      <c r="A436" s="2017"/>
      <c r="B436" s="460" t="s">
        <v>1768</v>
      </c>
      <c r="C436" s="456"/>
      <c r="D436" s="456"/>
      <c r="E436" s="591"/>
      <c r="F436" s="458" t="s">
        <v>1035</v>
      </c>
      <c r="G436" s="460" t="s">
        <v>70</v>
      </c>
      <c r="H436" s="767"/>
      <c r="I436" s="467">
        <v>1</v>
      </c>
      <c r="J436" s="780"/>
      <c r="K436" s="781"/>
    </row>
    <row r="437" spans="1:11" s="425" customFormat="1" ht="12.75" x14ac:dyDescent="0.2">
      <c r="A437" s="2017"/>
      <c r="B437" s="460" t="s">
        <v>1768</v>
      </c>
      <c r="C437" s="456"/>
      <c r="D437" s="456"/>
      <c r="E437" s="591"/>
      <c r="F437" s="458" t="s">
        <v>1036</v>
      </c>
      <c r="G437" s="460" t="s">
        <v>70</v>
      </c>
      <c r="H437" s="767"/>
      <c r="I437" s="467">
        <v>1</v>
      </c>
      <c r="J437" s="780"/>
      <c r="K437" s="781"/>
    </row>
    <row r="438" spans="1:11" s="425" customFormat="1" ht="12.75" x14ac:dyDescent="0.2">
      <c r="A438" s="2017"/>
      <c r="B438" s="460" t="s">
        <v>1768</v>
      </c>
      <c r="C438" s="456"/>
      <c r="D438" s="456"/>
      <c r="E438" s="591"/>
      <c r="F438" s="458" t="s">
        <v>1037</v>
      </c>
      <c r="G438" s="460" t="s">
        <v>70</v>
      </c>
      <c r="H438" s="767"/>
      <c r="I438" s="467">
        <v>3</v>
      </c>
      <c r="J438" s="780"/>
      <c r="K438" s="781"/>
    </row>
    <row r="439" spans="1:11" s="425" customFormat="1" ht="12.75" x14ac:dyDescent="0.2">
      <c r="A439" s="2017"/>
      <c r="B439" s="460" t="s">
        <v>1768</v>
      </c>
      <c r="C439" s="456"/>
      <c r="D439" s="456"/>
      <c r="E439" s="591"/>
      <c r="F439" s="458" t="s">
        <v>1038</v>
      </c>
      <c r="G439" s="460" t="s">
        <v>70</v>
      </c>
      <c r="H439" s="767"/>
      <c r="I439" s="467">
        <v>2</v>
      </c>
      <c r="J439" s="780"/>
      <c r="K439" s="781"/>
    </row>
    <row r="440" spans="1:11" s="425" customFormat="1" ht="25.5" x14ac:dyDescent="0.2">
      <c r="A440" s="2017"/>
      <c r="B440" s="460" t="s">
        <v>1768</v>
      </c>
      <c r="C440" s="456"/>
      <c r="D440" s="456"/>
      <c r="E440" s="591"/>
      <c r="F440" s="458" t="s">
        <v>1039</v>
      </c>
      <c r="G440" s="460" t="s">
        <v>70</v>
      </c>
      <c r="H440" s="767"/>
      <c r="I440" s="467">
        <v>2</v>
      </c>
      <c r="J440" s="780"/>
      <c r="K440" s="781"/>
    </row>
    <row r="441" spans="1:11" s="425" customFormat="1" ht="12.75" x14ac:dyDescent="0.2">
      <c r="A441" s="2017"/>
      <c r="B441" s="460" t="s">
        <v>1768</v>
      </c>
      <c r="C441" s="456"/>
      <c r="D441" s="456"/>
      <c r="E441" s="591"/>
      <c r="F441" s="458" t="s">
        <v>1040</v>
      </c>
      <c r="G441" s="460" t="s">
        <v>70</v>
      </c>
      <c r="H441" s="767"/>
      <c r="I441" s="467">
        <v>3</v>
      </c>
      <c r="J441" s="780"/>
      <c r="K441" s="781"/>
    </row>
    <row r="442" spans="1:11" s="425" customFormat="1" ht="25.5" x14ac:dyDescent="0.2">
      <c r="A442" s="2017"/>
      <c r="B442" s="460" t="s">
        <v>1768</v>
      </c>
      <c r="C442" s="456"/>
      <c r="D442" s="456"/>
      <c r="E442" s="591"/>
      <c r="F442" s="458" t="s">
        <v>1041</v>
      </c>
      <c r="G442" s="460" t="s">
        <v>70</v>
      </c>
      <c r="H442" s="767"/>
      <c r="I442" s="467">
        <v>1</v>
      </c>
      <c r="J442" s="780"/>
      <c r="K442" s="781"/>
    </row>
    <row r="443" spans="1:11" s="425" customFormat="1" ht="25.5" x14ac:dyDescent="0.2">
      <c r="A443" s="2017"/>
      <c r="B443" s="460" t="s">
        <v>1768</v>
      </c>
      <c r="C443" s="456"/>
      <c r="D443" s="456"/>
      <c r="E443" s="591"/>
      <c r="F443" s="458" t="s">
        <v>1042</v>
      </c>
      <c r="G443" s="460" t="s">
        <v>70</v>
      </c>
      <c r="H443" s="767"/>
      <c r="I443" s="467">
        <v>2</v>
      </c>
      <c r="J443" s="780"/>
      <c r="K443" s="781"/>
    </row>
    <row r="444" spans="1:11" s="425" customFormat="1" ht="12.75" x14ac:dyDescent="0.2">
      <c r="A444" s="2017"/>
      <c r="B444" s="460" t="s">
        <v>1768</v>
      </c>
      <c r="C444" s="456"/>
      <c r="D444" s="456"/>
      <c r="E444" s="591"/>
      <c r="F444" s="458" t="s">
        <v>1043</v>
      </c>
      <c r="G444" s="460" t="s">
        <v>70</v>
      </c>
      <c r="H444" s="767"/>
      <c r="I444" s="467">
        <v>10</v>
      </c>
      <c r="J444" s="780"/>
      <c r="K444" s="781"/>
    </row>
    <row r="445" spans="1:11" s="425" customFormat="1" ht="25.5" x14ac:dyDescent="0.2">
      <c r="A445" s="2017"/>
      <c r="B445" s="460" t="s">
        <v>1768</v>
      </c>
      <c r="C445" s="456"/>
      <c r="D445" s="456"/>
      <c r="E445" s="591"/>
      <c r="F445" s="458" t="s">
        <v>1044</v>
      </c>
      <c r="G445" s="460" t="s">
        <v>70</v>
      </c>
      <c r="H445" s="767"/>
      <c r="I445" s="467">
        <v>10</v>
      </c>
      <c r="J445" s="780"/>
      <c r="K445" s="781"/>
    </row>
    <row r="446" spans="1:11" s="425" customFormat="1" ht="12.75" x14ac:dyDescent="0.2">
      <c r="A446" s="2017"/>
      <c r="B446" s="460" t="s">
        <v>1768</v>
      </c>
      <c r="C446" s="456"/>
      <c r="D446" s="456"/>
      <c r="E446" s="591"/>
      <c r="F446" s="458" t="s">
        <v>1045</v>
      </c>
      <c r="G446" s="460" t="s">
        <v>70</v>
      </c>
      <c r="H446" s="767"/>
      <c r="I446" s="467">
        <v>1</v>
      </c>
      <c r="J446" s="780"/>
      <c r="K446" s="781"/>
    </row>
    <row r="447" spans="1:11" s="425" customFormat="1" ht="12.75" x14ac:dyDescent="0.2">
      <c r="A447" s="2017"/>
      <c r="B447" s="460" t="s">
        <v>1768</v>
      </c>
      <c r="C447" s="456"/>
      <c r="D447" s="456"/>
      <c r="E447" s="591"/>
      <c r="F447" s="458" t="s">
        <v>1046</v>
      </c>
      <c r="G447" s="460" t="s">
        <v>70</v>
      </c>
      <c r="H447" s="767"/>
      <c r="I447" s="467">
        <v>5</v>
      </c>
      <c r="J447" s="780"/>
      <c r="K447" s="781"/>
    </row>
    <row r="448" spans="1:11" s="425" customFormat="1" ht="12.75" x14ac:dyDescent="0.2">
      <c r="A448" s="2017"/>
      <c r="B448" s="460" t="s">
        <v>1768</v>
      </c>
      <c r="C448" s="456"/>
      <c r="D448" s="456"/>
      <c r="E448" s="591"/>
      <c r="F448" s="458" t="s">
        <v>1047</v>
      </c>
      <c r="G448" s="460" t="s">
        <v>70</v>
      </c>
      <c r="H448" s="767"/>
      <c r="I448" s="467">
        <v>2</v>
      </c>
      <c r="J448" s="780"/>
      <c r="K448" s="781"/>
    </row>
    <row r="449" spans="1:11" s="425" customFormat="1" ht="12.75" x14ac:dyDescent="0.2">
      <c r="A449" s="2017"/>
      <c r="B449" s="460" t="s">
        <v>1768</v>
      </c>
      <c r="C449" s="456"/>
      <c r="D449" s="456"/>
      <c r="E449" s="591"/>
      <c r="F449" s="458" t="s">
        <v>1048</v>
      </c>
      <c r="G449" s="460" t="s">
        <v>70</v>
      </c>
      <c r="H449" s="767"/>
      <c r="I449" s="467">
        <v>2</v>
      </c>
      <c r="J449" s="780"/>
      <c r="K449" s="781"/>
    </row>
    <row r="450" spans="1:11" s="425" customFormat="1" ht="25.5" x14ac:dyDescent="0.2">
      <c r="A450" s="2017"/>
      <c r="B450" s="460" t="s">
        <v>1768</v>
      </c>
      <c r="C450" s="456"/>
      <c r="D450" s="456"/>
      <c r="E450" s="591"/>
      <c r="F450" s="458" t="s">
        <v>1049</v>
      </c>
      <c r="G450" s="460" t="s">
        <v>70</v>
      </c>
      <c r="H450" s="767"/>
      <c r="I450" s="467">
        <v>5</v>
      </c>
      <c r="J450" s="780"/>
      <c r="K450" s="781"/>
    </row>
    <row r="451" spans="1:11" s="425" customFormat="1" ht="25.5" x14ac:dyDescent="0.2">
      <c r="A451" s="2017"/>
      <c r="B451" s="460" t="s">
        <v>1768</v>
      </c>
      <c r="C451" s="456"/>
      <c r="D451" s="456"/>
      <c r="E451" s="591"/>
      <c r="F451" s="458" t="s">
        <v>1050</v>
      </c>
      <c r="G451" s="460" t="s">
        <v>70</v>
      </c>
      <c r="H451" s="767"/>
      <c r="I451" s="467" t="s">
        <v>1051</v>
      </c>
      <c r="J451" s="780"/>
      <c r="K451" s="781"/>
    </row>
    <row r="452" spans="1:11" s="425" customFormat="1" ht="25.5" x14ac:dyDescent="0.2">
      <c r="A452" s="2017"/>
      <c r="B452" s="460" t="s">
        <v>1768</v>
      </c>
      <c r="C452" s="456"/>
      <c r="D452" s="456"/>
      <c r="E452" s="591"/>
      <c r="F452" s="458" t="s">
        <v>1052</v>
      </c>
      <c r="G452" s="460" t="s">
        <v>70</v>
      </c>
      <c r="H452" s="767"/>
      <c r="I452" s="467" t="s">
        <v>1053</v>
      </c>
      <c r="J452" s="780"/>
      <c r="K452" s="781"/>
    </row>
    <row r="453" spans="1:11" s="425" customFormat="1" ht="25.5" x14ac:dyDescent="0.2">
      <c r="A453" s="2017"/>
      <c r="B453" s="460" t="s">
        <v>1768</v>
      </c>
      <c r="C453" s="456"/>
      <c r="D453" s="456"/>
      <c r="E453" s="591"/>
      <c r="F453" s="458" t="s">
        <v>1054</v>
      </c>
      <c r="G453" s="460" t="s">
        <v>70</v>
      </c>
      <c r="H453" s="767"/>
      <c r="I453" s="467" t="s">
        <v>1053</v>
      </c>
      <c r="J453" s="780"/>
      <c r="K453" s="781"/>
    </row>
    <row r="454" spans="1:11" s="425" customFormat="1" ht="25.5" x14ac:dyDescent="0.2">
      <c r="A454" s="2017"/>
      <c r="B454" s="460" t="s">
        <v>1768</v>
      </c>
      <c r="C454" s="456"/>
      <c r="D454" s="456"/>
      <c r="E454" s="591"/>
      <c r="F454" s="458" t="s">
        <v>1055</v>
      </c>
      <c r="G454" s="460" t="s">
        <v>70</v>
      </c>
      <c r="H454" s="767"/>
      <c r="I454" s="467" t="s">
        <v>1053</v>
      </c>
      <c r="J454" s="780"/>
      <c r="K454" s="781"/>
    </row>
    <row r="455" spans="1:11" s="425" customFormat="1" ht="25.5" x14ac:dyDescent="0.2">
      <c r="A455" s="2017"/>
      <c r="B455" s="460" t="s">
        <v>1768</v>
      </c>
      <c r="C455" s="456"/>
      <c r="D455" s="456"/>
      <c r="E455" s="591"/>
      <c r="F455" s="458" t="s">
        <v>1056</v>
      </c>
      <c r="G455" s="460" t="s">
        <v>70</v>
      </c>
      <c r="H455" s="767"/>
      <c r="I455" s="467" t="s">
        <v>1053</v>
      </c>
      <c r="J455" s="780"/>
      <c r="K455" s="781"/>
    </row>
    <row r="456" spans="1:11" s="425" customFormat="1" ht="25.5" x14ac:dyDescent="0.2">
      <c r="A456" s="2017"/>
      <c r="B456" s="460" t="s">
        <v>1768</v>
      </c>
      <c r="C456" s="456"/>
      <c r="D456" s="456"/>
      <c r="E456" s="591"/>
      <c r="F456" s="458" t="s">
        <v>1057</v>
      </c>
      <c r="G456" s="460" t="s">
        <v>70</v>
      </c>
      <c r="H456" s="767"/>
      <c r="I456" s="467" t="s">
        <v>1051</v>
      </c>
      <c r="J456" s="780"/>
      <c r="K456" s="781"/>
    </row>
    <row r="457" spans="1:11" s="425" customFormat="1" ht="25.5" x14ac:dyDescent="0.2">
      <c r="A457" s="2017"/>
      <c r="B457" s="460" t="s">
        <v>1768</v>
      </c>
      <c r="C457" s="456"/>
      <c r="D457" s="456"/>
      <c r="E457" s="591"/>
      <c r="F457" s="458" t="s">
        <v>1058</v>
      </c>
      <c r="G457" s="460" t="s">
        <v>70</v>
      </c>
      <c r="H457" s="767"/>
      <c r="I457" s="467" t="s">
        <v>1059</v>
      </c>
      <c r="J457" s="780"/>
      <c r="K457" s="781"/>
    </row>
    <row r="458" spans="1:11" s="425" customFormat="1" ht="25.5" x14ac:dyDescent="0.2">
      <c r="A458" s="2017"/>
      <c r="B458" s="460" t="s">
        <v>1768</v>
      </c>
      <c r="C458" s="456"/>
      <c r="D458" s="456"/>
      <c r="E458" s="591"/>
      <c r="F458" s="458" t="s">
        <v>1060</v>
      </c>
      <c r="G458" s="460" t="s">
        <v>70</v>
      </c>
      <c r="H458" s="767"/>
      <c r="I458" s="467" t="s">
        <v>1053</v>
      </c>
      <c r="J458" s="780"/>
      <c r="K458" s="781"/>
    </row>
    <row r="459" spans="1:11" s="425" customFormat="1" ht="25.5" x14ac:dyDescent="0.2">
      <c r="A459" s="2017"/>
      <c r="B459" s="460" t="s">
        <v>1768</v>
      </c>
      <c r="C459" s="456"/>
      <c r="D459" s="456"/>
      <c r="E459" s="591"/>
      <c r="F459" s="458" t="s">
        <v>1061</v>
      </c>
      <c r="G459" s="460" t="s">
        <v>70</v>
      </c>
      <c r="H459" s="767"/>
      <c r="I459" s="467" t="s">
        <v>1051</v>
      </c>
      <c r="J459" s="780"/>
      <c r="K459" s="781"/>
    </row>
    <row r="460" spans="1:11" s="425" customFormat="1" ht="25.5" x14ac:dyDescent="0.2">
      <c r="A460" s="2017"/>
      <c r="B460" s="460" t="s">
        <v>1768</v>
      </c>
      <c r="C460" s="456"/>
      <c r="D460" s="456"/>
      <c r="E460" s="591"/>
      <c r="F460" s="458" t="s">
        <v>1062</v>
      </c>
      <c r="G460" s="460" t="s">
        <v>70</v>
      </c>
      <c r="H460" s="767"/>
      <c r="I460" s="467" t="s">
        <v>1051</v>
      </c>
      <c r="J460" s="780"/>
      <c r="K460" s="781"/>
    </row>
    <row r="461" spans="1:11" s="425" customFormat="1" ht="25.5" x14ac:dyDescent="0.2">
      <c r="A461" s="2017"/>
      <c r="B461" s="460" t="s">
        <v>1768</v>
      </c>
      <c r="C461" s="456"/>
      <c r="D461" s="456"/>
      <c r="E461" s="591"/>
      <c r="F461" s="458" t="s">
        <v>1063</v>
      </c>
      <c r="G461" s="460" t="s">
        <v>70</v>
      </c>
      <c r="H461" s="767"/>
      <c r="I461" s="467" t="s">
        <v>1051</v>
      </c>
      <c r="J461" s="780"/>
      <c r="K461" s="781"/>
    </row>
    <row r="462" spans="1:11" s="425" customFormat="1" ht="25.5" x14ac:dyDescent="0.2">
      <c r="A462" s="2017"/>
      <c r="B462" s="460" t="s">
        <v>1768</v>
      </c>
      <c r="C462" s="456"/>
      <c r="D462" s="456"/>
      <c r="E462" s="591"/>
      <c r="F462" s="458" t="s">
        <v>1064</v>
      </c>
      <c r="G462" s="460" t="s">
        <v>70</v>
      </c>
      <c r="H462" s="767"/>
      <c r="I462" s="467" t="s">
        <v>1051</v>
      </c>
      <c r="J462" s="780"/>
      <c r="K462" s="781"/>
    </row>
    <row r="463" spans="1:11" s="425" customFormat="1" ht="25.5" x14ac:dyDescent="0.2">
      <c r="A463" s="2017"/>
      <c r="B463" s="460" t="s">
        <v>1768</v>
      </c>
      <c r="C463" s="456"/>
      <c r="D463" s="456"/>
      <c r="E463" s="591"/>
      <c r="F463" s="458" t="s">
        <v>1065</v>
      </c>
      <c r="G463" s="460" t="s">
        <v>70</v>
      </c>
      <c r="H463" s="767"/>
      <c r="I463" s="467" t="s">
        <v>1059</v>
      </c>
      <c r="J463" s="780"/>
      <c r="K463" s="781"/>
    </row>
    <row r="464" spans="1:11" s="425" customFormat="1" ht="25.5" x14ac:dyDescent="0.2">
      <c r="A464" s="2017"/>
      <c r="B464" s="460" t="s">
        <v>1768</v>
      </c>
      <c r="C464" s="456"/>
      <c r="D464" s="456"/>
      <c r="E464" s="591"/>
      <c r="F464" s="458" t="s">
        <v>1066</v>
      </c>
      <c r="G464" s="460" t="s">
        <v>70</v>
      </c>
      <c r="H464" s="767"/>
      <c r="I464" s="467" t="s">
        <v>1051</v>
      </c>
      <c r="J464" s="780"/>
      <c r="K464" s="781"/>
    </row>
    <row r="465" spans="1:11" s="425" customFormat="1" ht="25.5" x14ac:dyDescent="0.2">
      <c r="A465" s="2017"/>
      <c r="B465" s="460" t="s">
        <v>1768</v>
      </c>
      <c r="C465" s="456"/>
      <c r="D465" s="456"/>
      <c r="E465" s="591"/>
      <c r="F465" s="458" t="s">
        <v>1067</v>
      </c>
      <c r="G465" s="460" t="s">
        <v>70</v>
      </c>
      <c r="H465" s="767"/>
      <c r="I465" s="467" t="s">
        <v>1059</v>
      </c>
      <c r="J465" s="780"/>
      <c r="K465" s="781"/>
    </row>
    <row r="466" spans="1:11" s="425" customFormat="1" ht="25.5" x14ac:dyDescent="0.2">
      <c r="A466" s="2017"/>
      <c r="B466" s="460" t="s">
        <v>1768</v>
      </c>
      <c r="C466" s="456"/>
      <c r="D466" s="456"/>
      <c r="E466" s="591"/>
      <c r="F466" s="458" t="s">
        <v>1068</v>
      </c>
      <c r="G466" s="460" t="s">
        <v>70</v>
      </c>
      <c r="H466" s="767"/>
      <c r="I466" s="467" t="s">
        <v>1051</v>
      </c>
      <c r="J466" s="780"/>
      <c r="K466" s="781"/>
    </row>
    <row r="467" spans="1:11" s="425" customFormat="1" ht="25.5" x14ac:dyDescent="0.2">
      <c r="A467" s="2017"/>
      <c r="B467" s="460" t="s">
        <v>1768</v>
      </c>
      <c r="C467" s="456"/>
      <c r="D467" s="456"/>
      <c r="E467" s="591"/>
      <c r="F467" s="458" t="s">
        <v>1069</v>
      </c>
      <c r="G467" s="460" t="s">
        <v>70</v>
      </c>
      <c r="H467" s="767"/>
      <c r="I467" s="467" t="s">
        <v>1059</v>
      </c>
      <c r="J467" s="780"/>
      <c r="K467" s="781"/>
    </row>
    <row r="468" spans="1:11" s="425" customFormat="1" ht="25.5" x14ac:dyDescent="0.2">
      <c r="A468" s="2017"/>
      <c r="B468" s="460" t="s">
        <v>1768</v>
      </c>
      <c r="C468" s="456"/>
      <c r="D468" s="456"/>
      <c r="E468" s="591"/>
      <c r="F468" s="458" t="s">
        <v>1070</v>
      </c>
      <c r="G468" s="460" t="s">
        <v>70</v>
      </c>
      <c r="H468" s="767"/>
      <c r="I468" s="467" t="s">
        <v>1059</v>
      </c>
      <c r="J468" s="780"/>
      <c r="K468" s="781"/>
    </row>
    <row r="469" spans="1:11" s="425" customFormat="1" ht="38.25" x14ac:dyDescent="0.2">
      <c r="A469" s="2017"/>
      <c r="B469" s="460" t="s">
        <v>1768</v>
      </c>
      <c r="C469" s="456"/>
      <c r="D469" s="456"/>
      <c r="E469" s="591"/>
      <c r="F469" s="458" t="s">
        <v>1071</v>
      </c>
      <c r="G469" s="460" t="s">
        <v>70</v>
      </c>
      <c r="H469" s="767"/>
      <c r="I469" s="467" t="s">
        <v>1072</v>
      </c>
      <c r="J469" s="780"/>
      <c r="K469" s="781"/>
    </row>
    <row r="470" spans="1:11" s="425" customFormat="1" ht="25.5" x14ac:dyDescent="0.2">
      <c r="A470" s="2017"/>
      <c r="B470" s="460" t="s">
        <v>1768</v>
      </c>
      <c r="C470" s="456"/>
      <c r="D470" s="456"/>
      <c r="E470" s="591"/>
      <c r="F470" s="458" t="s">
        <v>1073</v>
      </c>
      <c r="G470" s="460" t="s">
        <v>70</v>
      </c>
      <c r="H470" s="767"/>
      <c r="I470" s="467" t="s">
        <v>1074</v>
      </c>
      <c r="J470" s="780"/>
      <c r="K470" s="781"/>
    </row>
    <row r="471" spans="1:11" s="425" customFormat="1" ht="25.5" x14ac:dyDescent="0.2">
      <c r="A471" s="2017"/>
      <c r="B471" s="460" t="s">
        <v>1768</v>
      </c>
      <c r="C471" s="456"/>
      <c r="D471" s="456"/>
      <c r="E471" s="591"/>
      <c r="F471" s="458" t="s">
        <v>1075</v>
      </c>
      <c r="G471" s="460" t="s">
        <v>70</v>
      </c>
      <c r="H471" s="767"/>
      <c r="I471" s="467" t="s">
        <v>1074</v>
      </c>
      <c r="J471" s="780"/>
      <c r="K471" s="781"/>
    </row>
    <row r="472" spans="1:11" s="425" customFormat="1" ht="25.5" x14ac:dyDescent="0.2">
      <c r="A472" s="2017"/>
      <c r="B472" s="460" t="s">
        <v>1768</v>
      </c>
      <c r="C472" s="456"/>
      <c r="D472" s="456"/>
      <c r="E472" s="591"/>
      <c r="F472" s="458" t="s">
        <v>1076</v>
      </c>
      <c r="G472" s="460" t="s">
        <v>70</v>
      </c>
      <c r="H472" s="767"/>
      <c r="I472" s="467" t="s">
        <v>1074</v>
      </c>
      <c r="J472" s="780"/>
      <c r="K472" s="781"/>
    </row>
    <row r="473" spans="1:11" s="425" customFormat="1" ht="25.5" x14ac:dyDescent="0.2">
      <c r="A473" s="2017"/>
      <c r="B473" s="460" t="s">
        <v>1768</v>
      </c>
      <c r="C473" s="456"/>
      <c r="D473" s="456"/>
      <c r="E473" s="591"/>
      <c r="F473" s="458" t="s">
        <v>1077</v>
      </c>
      <c r="G473" s="460" t="s">
        <v>70</v>
      </c>
      <c r="H473" s="767"/>
      <c r="I473" s="467" t="s">
        <v>1074</v>
      </c>
      <c r="J473" s="780"/>
      <c r="K473" s="781"/>
    </row>
    <row r="474" spans="1:11" s="425" customFormat="1" ht="51" x14ac:dyDescent="0.2">
      <c r="A474" s="2017"/>
      <c r="B474" s="460" t="s">
        <v>1768</v>
      </c>
      <c r="C474" s="456"/>
      <c r="D474" s="456"/>
      <c r="E474" s="591"/>
      <c r="F474" s="458" t="s">
        <v>1078</v>
      </c>
      <c r="G474" s="460" t="s">
        <v>70</v>
      </c>
      <c r="H474" s="767"/>
      <c r="I474" s="467" t="s">
        <v>1079</v>
      </c>
      <c r="J474" s="780"/>
      <c r="K474" s="781"/>
    </row>
    <row r="475" spans="1:11" s="425" customFormat="1" ht="51" x14ac:dyDescent="0.2">
      <c r="A475" s="2017"/>
      <c r="B475" s="460" t="s">
        <v>1768</v>
      </c>
      <c r="C475" s="456"/>
      <c r="D475" s="456"/>
      <c r="E475" s="591"/>
      <c r="F475" s="458" t="s">
        <v>1080</v>
      </c>
      <c r="G475" s="460" t="s">
        <v>70</v>
      </c>
      <c r="H475" s="767"/>
      <c r="I475" s="467" t="s">
        <v>1081</v>
      </c>
      <c r="J475" s="780"/>
      <c r="K475" s="781"/>
    </row>
    <row r="476" spans="1:11" s="425" customFormat="1" ht="51" x14ac:dyDescent="0.2">
      <c r="A476" s="2017"/>
      <c r="B476" s="460" t="s">
        <v>1768</v>
      </c>
      <c r="C476" s="456"/>
      <c r="D476" s="456"/>
      <c r="E476" s="591"/>
      <c r="F476" s="458" t="s">
        <v>1082</v>
      </c>
      <c r="G476" s="460" t="s">
        <v>70</v>
      </c>
      <c r="H476" s="767"/>
      <c r="I476" s="467" t="s">
        <v>1083</v>
      </c>
      <c r="J476" s="780"/>
      <c r="K476" s="781"/>
    </row>
    <row r="477" spans="1:11" s="425" customFormat="1" ht="51" x14ac:dyDescent="0.2">
      <c r="A477" s="2017"/>
      <c r="B477" s="460" t="s">
        <v>1768</v>
      </c>
      <c r="C477" s="456"/>
      <c r="D477" s="456"/>
      <c r="E477" s="591"/>
      <c r="F477" s="458" t="s">
        <v>1084</v>
      </c>
      <c r="G477" s="460" t="s">
        <v>70</v>
      </c>
      <c r="H477" s="767"/>
      <c r="I477" s="467" t="s">
        <v>1083</v>
      </c>
      <c r="J477" s="780"/>
      <c r="K477" s="781"/>
    </row>
    <row r="478" spans="1:11" s="425" customFormat="1" ht="38.25" x14ac:dyDescent="0.2">
      <c r="A478" s="2017"/>
      <c r="B478" s="460" t="s">
        <v>1768</v>
      </c>
      <c r="C478" s="456"/>
      <c r="D478" s="456"/>
      <c r="E478" s="591"/>
      <c r="F478" s="458" t="s">
        <v>1085</v>
      </c>
      <c r="G478" s="460" t="s">
        <v>70</v>
      </c>
      <c r="H478" s="767"/>
      <c r="I478" s="467" t="s">
        <v>1051</v>
      </c>
      <c r="J478" s="780"/>
      <c r="K478" s="781"/>
    </row>
    <row r="479" spans="1:11" s="425" customFormat="1" ht="25.5" x14ac:dyDescent="0.2">
      <c r="A479" s="2017"/>
      <c r="B479" s="460" t="s">
        <v>1768</v>
      </c>
      <c r="C479" s="456"/>
      <c r="D479" s="456"/>
      <c r="E479" s="591"/>
      <c r="F479" s="458" t="s">
        <v>1086</v>
      </c>
      <c r="G479" s="460" t="s">
        <v>70</v>
      </c>
      <c r="H479" s="767"/>
      <c r="I479" s="467" t="s">
        <v>1087</v>
      </c>
      <c r="J479" s="780"/>
      <c r="K479" s="781"/>
    </row>
    <row r="480" spans="1:11" s="425" customFormat="1" ht="25.5" x14ac:dyDescent="0.2">
      <c r="A480" s="2017"/>
      <c r="B480" s="460" t="s">
        <v>1768</v>
      </c>
      <c r="C480" s="456"/>
      <c r="D480" s="456"/>
      <c r="E480" s="591"/>
      <c r="F480" s="458" t="s">
        <v>1088</v>
      </c>
      <c r="G480" s="460" t="s">
        <v>70</v>
      </c>
      <c r="H480" s="767"/>
      <c r="I480" s="467" t="s">
        <v>1087</v>
      </c>
      <c r="J480" s="780"/>
      <c r="K480" s="781"/>
    </row>
    <row r="481" spans="1:11" s="425" customFormat="1" ht="25.5" x14ac:dyDescent="0.2">
      <c r="A481" s="2017"/>
      <c r="B481" s="460" t="s">
        <v>1768</v>
      </c>
      <c r="C481" s="456"/>
      <c r="D481" s="456"/>
      <c r="E481" s="591"/>
      <c r="F481" s="458" t="s">
        <v>1089</v>
      </c>
      <c r="G481" s="460" t="s">
        <v>70</v>
      </c>
      <c r="H481" s="767"/>
      <c r="I481" s="467" t="s">
        <v>1087</v>
      </c>
      <c r="J481" s="780"/>
      <c r="K481" s="781"/>
    </row>
    <row r="482" spans="1:11" s="425" customFormat="1" ht="25.5" x14ac:dyDescent="0.2">
      <c r="A482" s="2017"/>
      <c r="B482" s="460" t="s">
        <v>1768</v>
      </c>
      <c r="C482" s="456"/>
      <c r="D482" s="456"/>
      <c r="E482" s="591"/>
      <c r="F482" s="458" t="s">
        <v>1090</v>
      </c>
      <c r="G482" s="460" t="s">
        <v>70</v>
      </c>
      <c r="H482" s="767"/>
      <c r="I482" s="467" t="s">
        <v>1091</v>
      </c>
      <c r="J482" s="780"/>
      <c r="K482" s="781"/>
    </row>
    <row r="483" spans="1:11" s="425" customFormat="1" ht="25.5" x14ac:dyDescent="0.2">
      <c r="A483" s="2017"/>
      <c r="B483" s="460" t="s">
        <v>1768</v>
      </c>
      <c r="C483" s="456"/>
      <c r="D483" s="456"/>
      <c r="E483" s="591"/>
      <c r="F483" s="458" t="s">
        <v>1092</v>
      </c>
      <c r="G483" s="460" t="s">
        <v>70</v>
      </c>
      <c r="H483" s="767"/>
      <c r="I483" s="467" t="s">
        <v>1072</v>
      </c>
      <c r="J483" s="780"/>
      <c r="K483" s="781"/>
    </row>
    <row r="484" spans="1:11" s="425" customFormat="1" ht="25.5" x14ac:dyDescent="0.2">
      <c r="A484" s="2017"/>
      <c r="B484" s="460" t="s">
        <v>1768</v>
      </c>
      <c r="C484" s="456"/>
      <c r="D484" s="456"/>
      <c r="E484" s="591"/>
      <c r="F484" s="458" t="s">
        <v>1093</v>
      </c>
      <c r="G484" s="460" t="s">
        <v>70</v>
      </c>
      <c r="H484" s="767"/>
      <c r="I484" s="467" t="s">
        <v>1072</v>
      </c>
      <c r="J484" s="780"/>
      <c r="K484" s="781"/>
    </row>
    <row r="485" spans="1:11" s="425" customFormat="1" ht="38.25" x14ac:dyDescent="0.2">
      <c r="A485" s="2017"/>
      <c r="B485" s="460" t="s">
        <v>1768</v>
      </c>
      <c r="C485" s="456"/>
      <c r="D485" s="456"/>
      <c r="E485" s="591"/>
      <c r="F485" s="458" t="s">
        <v>1094</v>
      </c>
      <c r="G485" s="460" t="s">
        <v>70</v>
      </c>
      <c r="H485" s="767"/>
      <c r="I485" s="467" t="s">
        <v>1072</v>
      </c>
      <c r="J485" s="780"/>
      <c r="K485" s="781"/>
    </row>
    <row r="486" spans="1:11" s="425" customFormat="1" ht="38.25" x14ac:dyDescent="0.2">
      <c r="A486" s="2017"/>
      <c r="B486" s="460" t="s">
        <v>1768</v>
      </c>
      <c r="C486" s="456"/>
      <c r="D486" s="456"/>
      <c r="E486" s="591"/>
      <c r="F486" s="458" t="s">
        <v>1095</v>
      </c>
      <c r="G486" s="460" t="s">
        <v>70</v>
      </c>
      <c r="H486" s="767"/>
      <c r="I486" s="467" t="s">
        <v>1072</v>
      </c>
      <c r="J486" s="780"/>
      <c r="K486" s="781"/>
    </row>
    <row r="487" spans="1:11" s="425" customFormat="1" ht="38.25" x14ac:dyDescent="0.2">
      <c r="A487" s="2017"/>
      <c r="B487" s="460" t="s">
        <v>1768</v>
      </c>
      <c r="C487" s="456"/>
      <c r="D487" s="456"/>
      <c r="E487" s="591"/>
      <c r="F487" s="458" t="s">
        <v>1096</v>
      </c>
      <c r="G487" s="460" t="s">
        <v>70</v>
      </c>
      <c r="H487" s="767"/>
      <c r="I487" s="467" t="s">
        <v>1097</v>
      </c>
      <c r="J487" s="780"/>
      <c r="K487" s="781"/>
    </row>
    <row r="488" spans="1:11" s="425" customFormat="1" ht="38.25" x14ac:dyDescent="0.2">
      <c r="A488" s="2017"/>
      <c r="B488" s="460" t="s">
        <v>1768</v>
      </c>
      <c r="C488" s="456"/>
      <c r="D488" s="456"/>
      <c r="E488" s="591"/>
      <c r="F488" s="458" t="s">
        <v>1098</v>
      </c>
      <c r="G488" s="460" t="s">
        <v>70</v>
      </c>
      <c r="H488" s="767"/>
      <c r="I488" s="467" t="s">
        <v>1099</v>
      </c>
      <c r="J488" s="780"/>
      <c r="K488" s="781"/>
    </row>
    <row r="489" spans="1:11" s="425" customFormat="1" ht="25.5" x14ac:dyDescent="0.2">
      <c r="A489" s="2017"/>
      <c r="B489" s="460" t="s">
        <v>1768</v>
      </c>
      <c r="C489" s="456"/>
      <c r="D489" s="456"/>
      <c r="E489" s="591"/>
      <c r="F489" s="458" t="s">
        <v>1100</v>
      </c>
      <c r="G489" s="460" t="s">
        <v>70</v>
      </c>
      <c r="H489" s="767"/>
      <c r="I489" s="467" t="s">
        <v>1053</v>
      </c>
      <c r="J489" s="780"/>
      <c r="K489" s="781"/>
    </row>
    <row r="490" spans="1:11" s="425" customFormat="1" ht="25.5" x14ac:dyDescent="0.2">
      <c r="A490" s="2017"/>
      <c r="B490" s="460" t="s">
        <v>1768</v>
      </c>
      <c r="C490" s="456"/>
      <c r="D490" s="456"/>
      <c r="E490" s="591"/>
      <c r="F490" s="458" t="s">
        <v>1101</v>
      </c>
      <c r="G490" s="460" t="s">
        <v>70</v>
      </c>
      <c r="H490" s="767"/>
      <c r="I490" s="467" t="s">
        <v>1059</v>
      </c>
      <c r="J490" s="780"/>
      <c r="K490" s="781"/>
    </row>
    <row r="491" spans="1:11" s="425" customFormat="1" ht="38.25" x14ac:dyDescent="0.2">
      <c r="A491" s="2017"/>
      <c r="B491" s="460" t="s">
        <v>1768</v>
      </c>
      <c r="C491" s="456"/>
      <c r="D491" s="456"/>
      <c r="E491" s="591"/>
      <c r="F491" s="458" t="s">
        <v>1102</v>
      </c>
      <c r="G491" s="460" t="s">
        <v>70</v>
      </c>
      <c r="H491" s="767"/>
      <c r="I491" s="467" t="s">
        <v>1103</v>
      </c>
      <c r="J491" s="780"/>
      <c r="K491" s="781"/>
    </row>
    <row r="492" spans="1:11" s="425" customFormat="1" ht="38.25" x14ac:dyDescent="0.2">
      <c r="A492" s="2017"/>
      <c r="B492" s="460" t="s">
        <v>1768</v>
      </c>
      <c r="C492" s="456"/>
      <c r="D492" s="456"/>
      <c r="E492" s="591"/>
      <c r="F492" s="458" t="s">
        <v>1104</v>
      </c>
      <c r="G492" s="460" t="s">
        <v>70</v>
      </c>
      <c r="H492" s="767"/>
      <c r="I492" s="467" t="s">
        <v>1103</v>
      </c>
      <c r="J492" s="780"/>
      <c r="K492" s="781"/>
    </row>
    <row r="493" spans="1:11" s="425" customFormat="1" ht="38.25" x14ac:dyDescent="0.2">
      <c r="A493" s="2017"/>
      <c r="B493" s="460" t="s">
        <v>1768</v>
      </c>
      <c r="C493" s="456"/>
      <c r="D493" s="456"/>
      <c r="E493" s="591"/>
      <c r="F493" s="458" t="s">
        <v>1105</v>
      </c>
      <c r="G493" s="460" t="s">
        <v>70</v>
      </c>
      <c r="H493" s="767"/>
      <c r="I493" s="467" t="s">
        <v>1103</v>
      </c>
      <c r="J493" s="780"/>
      <c r="K493" s="781"/>
    </row>
    <row r="494" spans="1:11" s="425" customFormat="1" ht="25.5" x14ac:dyDescent="0.2">
      <c r="A494" s="2017"/>
      <c r="B494" s="460" t="s">
        <v>1768</v>
      </c>
      <c r="C494" s="456"/>
      <c r="D494" s="456"/>
      <c r="E494" s="591"/>
      <c r="F494" s="458" t="s">
        <v>1106</v>
      </c>
      <c r="G494" s="460" t="s">
        <v>70</v>
      </c>
      <c r="H494" s="767"/>
      <c r="I494" s="467" t="s">
        <v>1059</v>
      </c>
      <c r="J494" s="780"/>
      <c r="K494" s="781"/>
    </row>
    <row r="495" spans="1:11" s="425" customFormat="1" ht="25.5" x14ac:dyDescent="0.2">
      <c r="A495" s="2017"/>
      <c r="B495" s="460" t="s">
        <v>1768</v>
      </c>
      <c r="C495" s="456"/>
      <c r="D495" s="456"/>
      <c r="E495" s="591"/>
      <c r="F495" s="458" t="s">
        <v>1107</v>
      </c>
      <c r="G495" s="460" t="s">
        <v>70</v>
      </c>
      <c r="H495" s="767"/>
      <c r="I495" s="467" t="s">
        <v>1108</v>
      </c>
      <c r="J495" s="780"/>
      <c r="K495" s="781"/>
    </row>
    <row r="496" spans="1:11" s="425" customFormat="1" ht="38.25" x14ac:dyDescent="0.2">
      <c r="A496" s="2017"/>
      <c r="B496" s="460" t="s">
        <v>1768</v>
      </c>
      <c r="C496" s="456"/>
      <c r="D496" s="456"/>
      <c r="E496" s="591"/>
      <c r="F496" s="458" t="s">
        <v>1109</v>
      </c>
      <c r="G496" s="460" t="s">
        <v>70</v>
      </c>
      <c r="H496" s="767"/>
      <c r="I496" s="467" t="s">
        <v>1103</v>
      </c>
      <c r="J496" s="780"/>
      <c r="K496" s="781"/>
    </row>
    <row r="497" spans="1:11" s="425" customFormat="1" ht="38.25" x14ac:dyDescent="0.2">
      <c r="A497" s="2017"/>
      <c r="B497" s="460" t="s">
        <v>1768</v>
      </c>
      <c r="C497" s="456"/>
      <c r="D497" s="456"/>
      <c r="E497" s="591"/>
      <c r="F497" s="458" t="s">
        <v>1110</v>
      </c>
      <c r="G497" s="460" t="s">
        <v>70</v>
      </c>
      <c r="H497" s="767"/>
      <c r="I497" s="467" t="s">
        <v>1053</v>
      </c>
      <c r="J497" s="780"/>
      <c r="K497" s="781"/>
    </row>
    <row r="498" spans="1:11" s="425" customFormat="1" ht="38.25" x14ac:dyDescent="0.2">
      <c r="A498" s="2017"/>
      <c r="B498" s="460" t="s">
        <v>1768</v>
      </c>
      <c r="C498" s="456"/>
      <c r="D498" s="456"/>
      <c r="E498" s="591"/>
      <c r="F498" s="458" t="s">
        <v>1111</v>
      </c>
      <c r="G498" s="460" t="s">
        <v>70</v>
      </c>
      <c r="H498" s="767"/>
      <c r="I498" s="467" t="s">
        <v>1091</v>
      </c>
      <c r="J498" s="780"/>
      <c r="K498" s="781"/>
    </row>
    <row r="499" spans="1:11" s="425" customFormat="1" ht="38.25" x14ac:dyDescent="0.2">
      <c r="A499" s="2017"/>
      <c r="B499" s="460" t="s">
        <v>1768</v>
      </c>
      <c r="C499" s="456"/>
      <c r="D499" s="456"/>
      <c r="E499" s="591"/>
      <c r="F499" s="458" t="s">
        <v>1112</v>
      </c>
      <c r="G499" s="460" t="s">
        <v>70</v>
      </c>
      <c r="H499" s="767"/>
      <c r="I499" s="467" t="s">
        <v>1091</v>
      </c>
      <c r="J499" s="780"/>
      <c r="K499" s="781"/>
    </row>
    <row r="500" spans="1:11" s="425" customFormat="1" ht="38.25" x14ac:dyDescent="0.2">
      <c r="A500" s="2017"/>
      <c r="B500" s="460" t="s">
        <v>1768</v>
      </c>
      <c r="C500" s="456"/>
      <c r="D500" s="456"/>
      <c r="E500" s="591"/>
      <c r="F500" s="458" t="s">
        <v>1113</v>
      </c>
      <c r="G500" s="460" t="s">
        <v>70</v>
      </c>
      <c r="H500" s="767"/>
      <c r="I500" s="467" t="s">
        <v>1091</v>
      </c>
      <c r="J500" s="780"/>
      <c r="K500" s="781"/>
    </row>
    <row r="501" spans="1:11" s="425" customFormat="1" ht="38.25" x14ac:dyDescent="0.2">
      <c r="A501" s="2017"/>
      <c r="B501" s="460" t="s">
        <v>1768</v>
      </c>
      <c r="C501" s="456"/>
      <c r="D501" s="456"/>
      <c r="E501" s="591"/>
      <c r="F501" s="458" t="s">
        <v>1114</v>
      </c>
      <c r="G501" s="460" t="s">
        <v>70</v>
      </c>
      <c r="H501" s="767"/>
      <c r="I501" s="467" t="s">
        <v>1091</v>
      </c>
      <c r="J501" s="780"/>
      <c r="K501" s="781"/>
    </row>
    <row r="502" spans="1:11" s="425" customFormat="1" ht="38.25" x14ac:dyDescent="0.2">
      <c r="A502" s="2017"/>
      <c r="B502" s="460" t="s">
        <v>1768</v>
      </c>
      <c r="C502" s="456"/>
      <c r="D502" s="456"/>
      <c r="E502" s="591"/>
      <c r="F502" s="458" t="s">
        <v>1115</v>
      </c>
      <c r="G502" s="460" t="s">
        <v>70</v>
      </c>
      <c r="H502" s="767"/>
      <c r="I502" s="467" t="s">
        <v>1091</v>
      </c>
      <c r="J502" s="780"/>
      <c r="K502" s="781"/>
    </row>
    <row r="503" spans="1:11" s="425" customFormat="1" ht="38.25" x14ac:dyDescent="0.2">
      <c r="A503" s="2017"/>
      <c r="B503" s="460" t="s">
        <v>1768</v>
      </c>
      <c r="C503" s="456"/>
      <c r="D503" s="456"/>
      <c r="E503" s="591"/>
      <c r="F503" s="458" t="s">
        <v>1116</v>
      </c>
      <c r="G503" s="460" t="s">
        <v>70</v>
      </c>
      <c r="H503" s="767"/>
      <c r="I503" s="467" t="s">
        <v>1072</v>
      </c>
      <c r="J503" s="780"/>
      <c r="K503" s="781"/>
    </row>
    <row r="504" spans="1:11" s="425" customFormat="1" ht="38.25" x14ac:dyDescent="0.2">
      <c r="A504" s="2017"/>
      <c r="B504" s="460" t="s">
        <v>1768</v>
      </c>
      <c r="C504" s="456"/>
      <c r="D504" s="456"/>
      <c r="E504" s="591"/>
      <c r="F504" s="458" t="s">
        <v>1117</v>
      </c>
      <c r="G504" s="460" t="s">
        <v>70</v>
      </c>
      <c r="H504" s="767"/>
      <c r="I504" s="467" t="s">
        <v>1072</v>
      </c>
      <c r="J504" s="780"/>
      <c r="K504" s="781"/>
    </row>
    <row r="505" spans="1:11" s="425" customFormat="1" ht="25.5" x14ac:dyDescent="0.2">
      <c r="A505" s="2017"/>
      <c r="B505" s="460" t="s">
        <v>1768</v>
      </c>
      <c r="C505" s="456"/>
      <c r="D505" s="456"/>
      <c r="E505" s="591"/>
      <c r="F505" s="458" t="s">
        <v>1118</v>
      </c>
      <c r="G505" s="460" t="s">
        <v>70</v>
      </c>
      <c r="H505" s="767"/>
      <c r="I505" s="467">
        <v>2</v>
      </c>
      <c r="J505" s="780"/>
      <c r="K505" s="781"/>
    </row>
    <row r="506" spans="1:11" s="425" customFormat="1" ht="25.5" x14ac:dyDescent="0.2">
      <c r="A506" s="2017"/>
      <c r="B506" s="460" t="s">
        <v>1768</v>
      </c>
      <c r="C506" s="456"/>
      <c r="D506" s="456"/>
      <c r="E506" s="591"/>
      <c r="F506" s="458" t="s">
        <v>1119</v>
      </c>
      <c r="G506" s="460" t="s">
        <v>70</v>
      </c>
      <c r="H506" s="767"/>
      <c r="I506" s="467" t="s">
        <v>1087</v>
      </c>
      <c r="J506" s="780"/>
      <c r="K506" s="781"/>
    </row>
    <row r="507" spans="1:11" s="425" customFormat="1" ht="12.75" x14ac:dyDescent="0.2">
      <c r="A507" s="2017"/>
      <c r="B507" s="460" t="s">
        <v>1768</v>
      </c>
      <c r="C507" s="456"/>
      <c r="D507" s="456"/>
      <c r="E507" s="591"/>
      <c r="F507" s="458" t="s">
        <v>1120</v>
      </c>
      <c r="G507" s="460" t="s">
        <v>70</v>
      </c>
      <c r="H507" s="767"/>
      <c r="I507" s="467" t="s">
        <v>1121</v>
      </c>
      <c r="J507" s="780"/>
      <c r="K507" s="781"/>
    </row>
    <row r="508" spans="1:11" s="425" customFormat="1" ht="12.75" x14ac:dyDescent="0.2">
      <c r="A508" s="2017"/>
      <c r="B508" s="460" t="s">
        <v>1768</v>
      </c>
      <c r="C508" s="456"/>
      <c r="D508" s="456"/>
      <c r="E508" s="591"/>
      <c r="F508" s="458" t="s">
        <v>1122</v>
      </c>
      <c r="G508" s="460" t="s">
        <v>70</v>
      </c>
      <c r="H508" s="767"/>
      <c r="I508" s="467" t="s">
        <v>1121</v>
      </c>
      <c r="J508" s="780"/>
      <c r="K508" s="781"/>
    </row>
    <row r="509" spans="1:11" s="425" customFormat="1" ht="25.5" x14ac:dyDescent="0.2">
      <c r="A509" s="2017"/>
      <c r="B509" s="460" t="s">
        <v>1768</v>
      </c>
      <c r="C509" s="456"/>
      <c r="D509" s="456"/>
      <c r="E509" s="591"/>
      <c r="F509" s="458" t="s">
        <v>1123</v>
      </c>
      <c r="G509" s="460" t="s">
        <v>70</v>
      </c>
      <c r="H509" s="767"/>
      <c r="I509" s="467">
        <v>1</v>
      </c>
      <c r="J509" s="780"/>
      <c r="K509" s="781"/>
    </row>
    <row r="510" spans="1:11" s="425" customFormat="1" ht="12.75" x14ac:dyDescent="0.2">
      <c r="A510" s="2017"/>
      <c r="B510" s="460" t="s">
        <v>1768</v>
      </c>
      <c r="C510" s="456"/>
      <c r="D510" s="456"/>
      <c r="E510" s="591"/>
      <c r="F510" s="458" t="s">
        <v>1124</v>
      </c>
      <c r="G510" s="460" t="s">
        <v>70</v>
      </c>
      <c r="H510" s="767"/>
      <c r="I510" s="467">
        <v>30</v>
      </c>
      <c r="J510" s="780"/>
      <c r="K510" s="781"/>
    </row>
    <row r="511" spans="1:11" s="425" customFormat="1" ht="12.75" x14ac:dyDescent="0.2">
      <c r="A511" s="2017"/>
      <c r="B511" s="460" t="s">
        <v>1768</v>
      </c>
      <c r="C511" s="456"/>
      <c r="D511" s="456"/>
      <c r="E511" s="591"/>
      <c r="F511" s="458" t="s">
        <v>1125</v>
      </c>
      <c r="G511" s="460" t="s">
        <v>70</v>
      </c>
      <c r="H511" s="767"/>
      <c r="I511" s="467">
        <v>25</v>
      </c>
      <c r="J511" s="780"/>
      <c r="K511" s="781"/>
    </row>
    <row r="512" spans="1:11" s="425" customFormat="1" ht="12.75" x14ac:dyDescent="0.2">
      <c r="A512" s="2017"/>
      <c r="B512" s="460" t="s">
        <v>1768</v>
      </c>
      <c r="C512" s="456"/>
      <c r="D512" s="456"/>
      <c r="E512" s="591"/>
      <c r="F512" s="458" t="s">
        <v>1126</v>
      </c>
      <c r="G512" s="460" t="s">
        <v>70</v>
      </c>
      <c r="H512" s="767"/>
      <c r="I512" s="467">
        <v>100</v>
      </c>
      <c r="J512" s="780"/>
      <c r="K512" s="781"/>
    </row>
    <row r="513" spans="1:11" s="425" customFormat="1" ht="25.5" x14ac:dyDescent="0.2">
      <c r="A513" s="2017"/>
      <c r="B513" s="460" t="s">
        <v>1768</v>
      </c>
      <c r="C513" s="456"/>
      <c r="D513" s="456"/>
      <c r="E513" s="591"/>
      <c r="F513" s="458" t="s">
        <v>1127</v>
      </c>
      <c r="G513" s="460" t="s">
        <v>70</v>
      </c>
      <c r="H513" s="767"/>
      <c r="I513" s="467">
        <v>15</v>
      </c>
      <c r="J513" s="780"/>
      <c r="K513" s="781"/>
    </row>
    <row r="514" spans="1:11" s="425" customFormat="1" ht="38.25" x14ac:dyDescent="0.2">
      <c r="A514" s="2017"/>
      <c r="B514" s="460" t="s">
        <v>1768</v>
      </c>
      <c r="C514" s="456"/>
      <c r="D514" s="456"/>
      <c r="E514" s="591"/>
      <c r="F514" s="458" t="s">
        <v>1128</v>
      </c>
      <c r="G514" s="460" t="s">
        <v>70</v>
      </c>
      <c r="H514" s="767"/>
      <c r="I514" s="467">
        <v>20</v>
      </c>
      <c r="J514" s="780"/>
      <c r="K514" s="781"/>
    </row>
    <row r="515" spans="1:11" s="425" customFormat="1" ht="38.25" x14ac:dyDescent="0.2">
      <c r="A515" s="2017"/>
      <c r="B515" s="460" t="s">
        <v>1768</v>
      </c>
      <c r="C515" s="456"/>
      <c r="D515" s="456"/>
      <c r="E515" s="591"/>
      <c r="F515" s="458" t="s">
        <v>1129</v>
      </c>
      <c r="G515" s="460" t="s">
        <v>70</v>
      </c>
      <c r="H515" s="767"/>
      <c r="I515" s="467">
        <v>20</v>
      </c>
      <c r="J515" s="780"/>
      <c r="K515" s="781"/>
    </row>
    <row r="516" spans="1:11" s="425" customFormat="1" ht="12.75" x14ac:dyDescent="0.2">
      <c r="A516" s="2017"/>
      <c r="B516" s="460" t="s">
        <v>1768</v>
      </c>
      <c r="C516" s="456"/>
      <c r="D516" s="456"/>
      <c r="E516" s="591"/>
      <c r="F516" s="458" t="s">
        <v>1130</v>
      </c>
      <c r="G516" s="460" t="s">
        <v>70</v>
      </c>
      <c r="H516" s="767"/>
      <c r="I516" s="467">
        <v>30</v>
      </c>
      <c r="J516" s="780"/>
      <c r="K516" s="781"/>
    </row>
    <row r="517" spans="1:11" s="425" customFormat="1" ht="38.25" x14ac:dyDescent="0.2">
      <c r="A517" s="2017"/>
      <c r="B517" s="460" t="s">
        <v>1768</v>
      </c>
      <c r="C517" s="456"/>
      <c r="D517" s="456"/>
      <c r="E517" s="591"/>
      <c r="F517" s="458" t="s">
        <v>1131</v>
      </c>
      <c r="G517" s="460" t="s">
        <v>70</v>
      </c>
      <c r="H517" s="767"/>
      <c r="I517" s="467">
        <v>100</v>
      </c>
      <c r="J517" s="780"/>
      <c r="K517" s="781"/>
    </row>
    <row r="518" spans="1:11" s="425" customFormat="1" ht="25.5" x14ac:dyDescent="0.2">
      <c r="A518" s="2017"/>
      <c r="B518" s="460" t="s">
        <v>1768</v>
      </c>
      <c r="C518" s="456"/>
      <c r="D518" s="456"/>
      <c r="E518" s="591"/>
      <c r="F518" s="458" t="s">
        <v>1132</v>
      </c>
      <c r="G518" s="460" t="s">
        <v>70</v>
      </c>
      <c r="H518" s="767"/>
      <c r="I518" s="467">
        <v>100</v>
      </c>
      <c r="J518" s="780"/>
      <c r="K518" s="781"/>
    </row>
    <row r="519" spans="1:11" s="425" customFormat="1" ht="25.5" x14ac:dyDescent="0.2">
      <c r="A519" s="2017"/>
      <c r="B519" s="460" t="s">
        <v>1768</v>
      </c>
      <c r="C519" s="456"/>
      <c r="D519" s="456"/>
      <c r="E519" s="591"/>
      <c r="F519" s="458" t="s">
        <v>1133</v>
      </c>
      <c r="G519" s="460" t="s">
        <v>70</v>
      </c>
      <c r="H519" s="767"/>
      <c r="I519" s="467">
        <v>2</v>
      </c>
      <c r="J519" s="780"/>
      <c r="K519" s="781"/>
    </row>
    <row r="520" spans="1:11" s="425" customFormat="1" ht="12.75" x14ac:dyDescent="0.2">
      <c r="A520" s="2017"/>
      <c r="B520" s="460" t="s">
        <v>1768</v>
      </c>
      <c r="C520" s="456"/>
      <c r="D520" s="456"/>
      <c r="E520" s="591"/>
      <c r="F520" s="458" t="s">
        <v>1134</v>
      </c>
      <c r="G520" s="460" t="s">
        <v>70</v>
      </c>
      <c r="H520" s="767"/>
      <c r="I520" s="467">
        <v>12</v>
      </c>
      <c r="J520" s="780"/>
      <c r="K520" s="781"/>
    </row>
    <row r="521" spans="1:11" s="425" customFormat="1" ht="12.75" x14ac:dyDescent="0.2">
      <c r="A521" s="2017"/>
      <c r="B521" s="460" t="s">
        <v>1768</v>
      </c>
      <c r="C521" s="456"/>
      <c r="D521" s="456"/>
      <c r="E521" s="591"/>
      <c r="F521" s="458" t="s">
        <v>1135</v>
      </c>
      <c r="G521" s="460" t="s">
        <v>70</v>
      </c>
      <c r="H521" s="767"/>
      <c r="I521" s="467">
        <v>12</v>
      </c>
      <c r="J521" s="780"/>
      <c r="K521" s="781"/>
    </row>
    <row r="522" spans="1:11" s="425" customFormat="1" ht="12.75" x14ac:dyDescent="0.2">
      <c r="A522" s="2017"/>
      <c r="B522" s="460" t="s">
        <v>1768</v>
      </c>
      <c r="C522" s="456"/>
      <c r="D522" s="456"/>
      <c r="E522" s="591"/>
      <c r="F522" s="458" t="s">
        <v>1136</v>
      </c>
      <c r="G522" s="460" t="s">
        <v>70</v>
      </c>
      <c r="H522" s="767"/>
      <c r="I522" s="467">
        <v>12</v>
      </c>
      <c r="J522" s="780"/>
      <c r="K522" s="781"/>
    </row>
    <row r="523" spans="1:11" s="425" customFormat="1" ht="12.75" x14ac:dyDescent="0.2">
      <c r="A523" s="2017"/>
      <c r="B523" s="460" t="s">
        <v>1768</v>
      </c>
      <c r="C523" s="456"/>
      <c r="D523" s="456"/>
      <c r="E523" s="591"/>
      <c r="F523" s="458" t="s">
        <v>1137</v>
      </c>
      <c r="G523" s="460" t="s">
        <v>70</v>
      </c>
      <c r="H523" s="767"/>
      <c r="I523" s="467">
        <v>50</v>
      </c>
      <c r="J523" s="780"/>
      <c r="K523" s="781"/>
    </row>
    <row r="524" spans="1:11" s="425" customFormat="1" ht="25.5" x14ac:dyDescent="0.2">
      <c r="A524" s="2017"/>
      <c r="B524" s="460" t="s">
        <v>1768</v>
      </c>
      <c r="C524" s="456"/>
      <c r="D524" s="456"/>
      <c r="E524" s="591"/>
      <c r="F524" s="458" t="s">
        <v>1138</v>
      </c>
      <c r="G524" s="460" t="s">
        <v>70</v>
      </c>
      <c r="H524" s="767"/>
      <c r="I524" s="467">
        <v>12</v>
      </c>
      <c r="J524" s="780"/>
      <c r="K524" s="781"/>
    </row>
    <row r="525" spans="1:11" s="425" customFormat="1" ht="12.75" x14ac:dyDescent="0.2">
      <c r="A525" s="2017"/>
      <c r="B525" s="460" t="s">
        <v>1768</v>
      </c>
      <c r="C525" s="456"/>
      <c r="D525" s="456"/>
      <c r="E525" s="591"/>
      <c r="F525" s="458" t="s">
        <v>1139</v>
      </c>
      <c r="G525" s="460" t="s">
        <v>70</v>
      </c>
      <c r="H525" s="767"/>
      <c r="I525" s="467">
        <v>1</v>
      </c>
      <c r="J525" s="780"/>
      <c r="K525" s="781"/>
    </row>
    <row r="526" spans="1:11" s="425" customFormat="1" ht="12.75" x14ac:dyDescent="0.2">
      <c r="A526" s="2017"/>
      <c r="B526" s="460" t="s">
        <v>1768</v>
      </c>
      <c r="C526" s="456"/>
      <c r="D526" s="456"/>
      <c r="E526" s="591"/>
      <c r="F526" s="458" t="s">
        <v>1140</v>
      </c>
      <c r="G526" s="460" t="s">
        <v>70</v>
      </c>
      <c r="H526" s="767"/>
      <c r="I526" s="467">
        <v>80</v>
      </c>
      <c r="J526" s="780"/>
      <c r="K526" s="781"/>
    </row>
    <row r="527" spans="1:11" s="425" customFormat="1" ht="12.75" x14ac:dyDescent="0.2">
      <c r="A527" s="2017"/>
      <c r="B527" s="460" t="s">
        <v>1768</v>
      </c>
      <c r="C527" s="456"/>
      <c r="D527" s="456"/>
      <c r="E527" s="591"/>
      <c r="F527" s="458" t="s">
        <v>1141</v>
      </c>
      <c r="G527" s="460" t="s">
        <v>70</v>
      </c>
      <c r="H527" s="767"/>
      <c r="I527" s="467">
        <v>100</v>
      </c>
      <c r="J527" s="780"/>
      <c r="K527" s="781"/>
    </row>
    <row r="528" spans="1:11" s="425" customFormat="1" ht="25.5" x14ac:dyDescent="0.2">
      <c r="A528" s="2017"/>
      <c r="B528" s="460" t="s">
        <v>1768</v>
      </c>
      <c r="C528" s="456"/>
      <c r="D528" s="456"/>
      <c r="E528" s="591"/>
      <c r="F528" s="458" t="s">
        <v>1142</v>
      </c>
      <c r="G528" s="460" t="s">
        <v>70</v>
      </c>
      <c r="H528" s="767"/>
      <c r="I528" s="467">
        <v>6</v>
      </c>
      <c r="J528" s="780"/>
      <c r="K528" s="781"/>
    </row>
    <row r="529" spans="1:11" s="425" customFormat="1" ht="25.5" x14ac:dyDescent="0.2">
      <c r="A529" s="2017"/>
      <c r="B529" s="460" t="s">
        <v>1768</v>
      </c>
      <c r="C529" s="456"/>
      <c r="D529" s="456"/>
      <c r="E529" s="591"/>
      <c r="F529" s="458" t="s">
        <v>1143</v>
      </c>
      <c r="G529" s="460" t="s">
        <v>70</v>
      </c>
      <c r="H529" s="767"/>
      <c r="I529" s="467">
        <v>2</v>
      </c>
      <c r="J529" s="780"/>
      <c r="K529" s="781"/>
    </row>
    <row r="530" spans="1:11" s="425" customFormat="1" ht="25.5" x14ac:dyDescent="0.2">
      <c r="A530" s="2017"/>
      <c r="B530" s="460" t="s">
        <v>1768</v>
      </c>
      <c r="C530" s="456"/>
      <c r="D530" s="456"/>
      <c r="E530" s="591"/>
      <c r="F530" s="458" t="s">
        <v>1144</v>
      </c>
      <c r="G530" s="460" t="s">
        <v>70</v>
      </c>
      <c r="H530" s="767"/>
      <c r="I530" s="467">
        <v>10</v>
      </c>
      <c r="J530" s="780"/>
      <c r="K530" s="781"/>
    </row>
    <row r="531" spans="1:11" s="425" customFormat="1" ht="12.75" x14ac:dyDescent="0.2">
      <c r="A531" s="2017"/>
      <c r="B531" s="460" t="s">
        <v>1768</v>
      </c>
      <c r="C531" s="456"/>
      <c r="D531" s="456"/>
      <c r="E531" s="591"/>
      <c r="F531" s="458" t="s">
        <v>1145</v>
      </c>
      <c r="G531" s="460" t="s">
        <v>70</v>
      </c>
      <c r="H531" s="767"/>
      <c r="I531" s="467">
        <v>100</v>
      </c>
      <c r="J531" s="780"/>
      <c r="K531" s="781"/>
    </row>
    <row r="532" spans="1:11" s="425" customFormat="1" ht="25.5" x14ac:dyDescent="0.2">
      <c r="A532" s="2017"/>
      <c r="B532" s="460" t="s">
        <v>1768</v>
      </c>
      <c r="C532" s="456"/>
      <c r="D532" s="456"/>
      <c r="E532" s="591"/>
      <c r="F532" s="458" t="s">
        <v>1146</v>
      </c>
      <c r="G532" s="460" t="s">
        <v>70</v>
      </c>
      <c r="H532" s="767"/>
      <c r="I532" s="467">
        <v>100</v>
      </c>
      <c r="J532" s="780"/>
      <c r="K532" s="781"/>
    </row>
    <row r="533" spans="1:11" s="425" customFormat="1" ht="25.5" x14ac:dyDescent="0.2">
      <c r="A533" s="2017"/>
      <c r="B533" s="460" t="s">
        <v>1768</v>
      </c>
      <c r="C533" s="456"/>
      <c r="D533" s="456"/>
      <c r="E533" s="591"/>
      <c r="F533" s="458" t="s">
        <v>1147</v>
      </c>
      <c r="G533" s="460" t="s">
        <v>70</v>
      </c>
      <c r="H533" s="767"/>
      <c r="I533" s="467">
        <v>2</v>
      </c>
      <c r="J533" s="780"/>
      <c r="K533" s="781"/>
    </row>
    <row r="534" spans="1:11" s="425" customFormat="1" ht="25.5" x14ac:dyDescent="0.2">
      <c r="A534" s="2017"/>
      <c r="B534" s="460" t="s">
        <v>1768</v>
      </c>
      <c r="C534" s="456"/>
      <c r="D534" s="456"/>
      <c r="E534" s="591"/>
      <c r="F534" s="458" t="s">
        <v>1148</v>
      </c>
      <c r="G534" s="460" t="s">
        <v>70</v>
      </c>
      <c r="H534" s="767"/>
      <c r="I534" s="467">
        <v>2</v>
      </c>
      <c r="J534" s="780"/>
      <c r="K534" s="781"/>
    </row>
    <row r="535" spans="1:11" s="425" customFormat="1" ht="38.25" x14ac:dyDescent="0.2">
      <c r="A535" s="2017"/>
      <c r="B535" s="460" t="s">
        <v>1768</v>
      </c>
      <c r="C535" s="456"/>
      <c r="D535" s="456"/>
      <c r="E535" s="591"/>
      <c r="F535" s="458" t="s">
        <v>1149</v>
      </c>
      <c r="G535" s="460" t="s">
        <v>70</v>
      </c>
      <c r="H535" s="767"/>
      <c r="I535" s="467">
        <v>2</v>
      </c>
      <c r="J535" s="780"/>
      <c r="K535" s="781"/>
    </row>
    <row r="536" spans="1:11" s="425" customFormat="1" ht="25.5" x14ac:dyDescent="0.2">
      <c r="A536" s="2017"/>
      <c r="B536" s="460" t="s">
        <v>1768</v>
      </c>
      <c r="C536" s="456"/>
      <c r="D536" s="456"/>
      <c r="E536" s="591"/>
      <c r="F536" s="458" t="s">
        <v>1150</v>
      </c>
      <c r="G536" s="460" t="s">
        <v>70</v>
      </c>
      <c r="H536" s="767"/>
      <c r="I536" s="467">
        <v>1</v>
      </c>
      <c r="J536" s="780"/>
      <c r="K536" s="781"/>
    </row>
    <row r="537" spans="1:11" s="425" customFormat="1" ht="25.5" x14ac:dyDescent="0.2">
      <c r="A537" s="2017"/>
      <c r="B537" s="460" t="s">
        <v>1768</v>
      </c>
      <c r="C537" s="456"/>
      <c r="D537" s="456"/>
      <c r="E537" s="591"/>
      <c r="F537" s="458" t="s">
        <v>1151</v>
      </c>
      <c r="G537" s="460" t="s">
        <v>70</v>
      </c>
      <c r="H537" s="767"/>
      <c r="I537" s="467">
        <v>1</v>
      </c>
      <c r="J537" s="780"/>
      <c r="K537" s="781"/>
    </row>
    <row r="538" spans="1:11" s="425" customFormat="1" ht="25.5" x14ac:dyDescent="0.2">
      <c r="A538" s="2017"/>
      <c r="B538" s="460" t="s">
        <v>1768</v>
      </c>
      <c r="C538" s="456"/>
      <c r="D538" s="456"/>
      <c r="E538" s="591"/>
      <c r="F538" s="458" t="s">
        <v>1152</v>
      </c>
      <c r="G538" s="460" t="s">
        <v>70</v>
      </c>
      <c r="H538" s="767"/>
      <c r="I538" s="467">
        <v>10</v>
      </c>
      <c r="J538" s="780"/>
      <c r="K538" s="781"/>
    </row>
    <row r="539" spans="1:11" s="425" customFormat="1" ht="25.5" x14ac:dyDescent="0.2">
      <c r="A539" s="2017"/>
      <c r="B539" s="460" t="s">
        <v>1768</v>
      </c>
      <c r="C539" s="456"/>
      <c r="D539" s="456"/>
      <c r="E539" s="591"/>
      <c r="F539" s="458" t="s">
        <v>1153</v>
      </c>
      <c r="G539" s="460" t="s">
        <v>70</v>
      </c>
      <c r="H539" s="767"/>
      <c r="I539" s="467">
        <v>20</v>
      </c>
      <c r="J539" s="780"/>
      <c r="K539" s="781"/>
    </row>
    <row r="540" spans="1:11" s="425" customFormat="1" ht="12.75" x14ac:dyDescent="0.2">
      <c r="A540" s="2017"/>
      <c r="B540" s="460" t="s">
        <v>1768</v>
      </c>
      <c r="C540" s="456"/>
      <c r="D540" s="456"/>
      <c r="E540" s="591"/>
      <c r="F540" s="458" t="s">
        <v>1154</v>
      </c>
      <c r="G540" s="460" t="s">
        <v>70</v>
      </c>
      <c r="H540" s="767"/>
      <c r="I540" s="467">
        <v>25</v>
      </c>
      <c r="J540" s="780"/>
      <c r="K540" s="781"/>
    </row>
    <row r="541" spans="1:11" s="425" customFormat="1" ht="12.75" x14ac:dyDescent="0.2">
      <c r="A541" s="2017"/>
      <c r="B541" s="460" t="s">
        <v>1768</v>
      </c>
      <c r="C541" s="456"/>
      <c r="D541" s="456"/>
      <c r="E541" s="591"/>
      <c r="F541" s="458" t="s">
        <v>1155</v>
      </c>
      <c r="G541" s="460" t="s">
        <v>70</v>
      </c>
      <c r="H541" s="767"/>
      <c r="I541" s="467">
        <v>25</v>
      </c>
      <c r="J541" s="780"/>
      <c r="K541" s="781"/>
    </row>
    <row r="542" spans="1:11" s="425" customFormat="1" ht="12.75" x14ac:dyDescent="0.2">
      <c r="A542" s="2017"/>
      <c r="B542" s="460" t="s">
        <v>1768</v>
      </c>
      <c r="C542" s="456"/>
      <c r="D542" s="456"/>
      <c r="E542" s="591"/>
      <c r="F542" s="458" t="s">
        <v>1156</v>
      </c>
      <c r="G542" s="460" t="s">
        <v>70</v>
      </c>
      <c r="H542" s="767"/>
      <c r="I542" s="467">
        <v>25</v>
      </c>
      <c r="J542" s="780"/>
      <c r="K542" s="781"/>
    </row>
    <row r="543" spans="1:11" s="425" customFormat="1" ht="12.75" x14ac:dyDescent="0.2">
      <c r="A543" s="2017"/>
      <c r="B543" s="460" t="s">
        <v>1768</v>
      </c>
      <c r="C543" s="456"/>
      <c r="D543" s="456"/>
      <c r="E543" s="591"/>
      <c r="F543" s="458" t="s">
        <v>1157</v>
      </c>
      <c r="G543" s="460" t="s">
        <v>70</v>
      </c>
      <c r="H543" s="767"/>
      <c r="I543" s="467">
        <v>25</v>
      </c>
      <c r="J543" s="780"/>
      <c r="K543" s="781"/>
    </row>
    <row r="544" spans="1:11" s="425" customFormat="1" ht="12.75" x14ac:dyDescent="0.2">
      <c r="A544" s="2017"/>
      <c r="B544" s="460" t="s">
        <v>1768</v>
      </c>
      <c r="C544" s="456"/>
      <c r="D544" s="456"/>
      <c r="E544" s="591"/>
      <c r="F544" s="458" t="s">
        <v>1158</v>
      </c>
      <c r="G544" s="460" t="s">
        <v>70</v>
      </c>
      <c r="H544" s="767"/>
      <c r="I544" s="467">
        <v>25</v>
      </c>
      <c r="J544" s="780"/>
      <c r="K544" s="781"/>
    </row>
    <row r="545" spans="1:11" s="425" customFormat="1" ht="12.75" x14ac:dyDescent="0.2">
      <c r="A545" s="2017"/>
      <c r="B545" s="460" t="s">
        <v>1768</v>
      </c>
      <c r="C545" s="456"/>
      <c r="D545" s="456"/>
      <c r="E545" s="591"/>
      <c r="F545" s="458" t="s">
        <v>1159</v>
      </c>
      <c r="G545" s="460" t="s">
        <v>70</v>
      </c>
      <c r="H545" s="767"/>
      <c r="I545" s="467">
        <v>30</v>
      </c>
      <c r="J545" s="780"/>
      <c r="K545" s="781"/>
    </row>
    <row r="546" spans="1:11" s="425" customFormat="1" ht="12.75" x14ac:dyDescent="0.2">
      <c r="A546" s="2017"/>
      <c r="B546" s="460" t="s">
        <v>1768</v>
      </c>
      <c r="C546" s="456"/>
      <c r="D546" s="456"/>
      <c r="E546" s="591"/>
      <c r="F546" s="458" t="s">
        <v>1160</v>
      </c>
      <c r="G546" s="460" t="s">
        <v>70</v>
      </c>
      <c r="H546" s="767"/>
      <c r="I546" s="467">
        <v>10</v>
      </c>
      <c r="J546" s="780"/>
      <c r="K546" s="781"/>
    </row>
    <row r="547" spans="1:11" s="425" customFormat="1" ht="12.75" x14ac:dyDescent="0.2">
      <c r="A547" s="2017"/>
      <c r="B547" s="460" t="s">
        <v>1768</v>
      </c>
      <c r="C547" s="456"/>
      <c r="D547" s="456"/>
      <c r="E547" s="591"/>
      <c r="F547" s="458" t="s">
        <v>1161</v>
      </c>
      <c r="G547" s="460" t="s">
        <v>70</v>
      </c>
      <c r="H547" s="767"/>
      <c r="I547" s="467">
        <v>10</v>
      </c>
      <c r="J547" s="780"/>
      <c r="K547" s="781"/>
    </row>
    <row r="548" spans="1:11" s="425" customFormat="1" ht="25.5" x14ac:dyDescent="0.2">
      <c r="A548" s="2017"/>
      <c r="B548" s="460" t="s">
        <v>1768</v>
      </c>
      <c r="C548" s="456"/>
      <c r="D548" s="456"/>
      <c r="E548" s="591"/>
      <c r="F548" s="458" t="s">
        <v>1162</v>
      </c>
      <c r="G548" s="460" t="s">
        <v>70</v>
      </c>
      <c r="H548" s="767"/>
      <c r="I548" s="467">
        <v>3</v>
      </c>
      <c r="J548" s="780"/>
      <c r="K548" s="781"/>
    </row>
    <row r="549" spans="1:11" s="425" customFormat="1" ht="12.75" x14ac:dyDescent="0.2">
      <c r="A549" s="2017"/>
      <c r="B549" s="460" t="s">
        <v>1768</v>
      </c>
      <c r="C549" s="456"/>
      <c r="D549" s="456"/>
      <c r="E549" s="591"/>
      <c r="F549" s="458" t="s">
        <v>1163</v>
      </c>
      <c r="G549" s="460" t="s">
        <v>70</v>
      </c>
      <c r="H549" s="767"/>
      <c r="I549" s="467">
        <v>60</v>
      </c>
      <c r="J549" s="780"/>
      <c r="K549" s="781"/>
    </row>
    <row r="550" spans="1:11" s="425" customFormat="1" ht="25.5" x14ac:dyDescent="0.2">
      <c r="A550" s="2017"/>
      <c r="B550" s="460" t="s">
        <v>1768</v>
      </c>
      <c r="C550" s="456"/>
      <c r="D550" s="456"/>
      <c r="E550" s="591"/>
      <c r="F550" s="458" t="s">
        <v>1164</v>
      </c>
      <c r="G550" s="460" t="s">
        <v>70</v>
      </c>
      <c r="H550" s="767"/>
      <c r="I550" s="467">
        <v>10</v>
      </c>
      <c r="J550" s="780"/>
      <c r="K550" s="781"/>
    </row>
    <row r="551" spans="1:11" s="425" customFormat="1" ht="38.25" x14ac:dyDescent="0.2">
      <c r="A551" s="2017"/>
      <c r="B551" s="460" t="s">
        <v>1768</v>
      </c>
      <c r="C551" s="456"/>
      <c r="D551" s="456"/>
      <c r="E551" s="591"/>
      <c r="F551" s="458" t="s">
        <v>1165</v>
      </c>
      <c r="G551" s="460" t="s">
        <v>70</v>
      </c>
      <c r="H551" s="767"/>
      <c r="I551" s="467">
        <v>3</v>
      </c>
      <c r="J551" s="780"/>
      <c r="K551" s="781"/>
    </row>
    <row r="552" spans="1:11" s="425" customFormat="1" ht="12.75" x14ac:dyDescent="0.2">
      <c r="A552" s="2017"/>
      <c r="B552" s="460" t="s">
        <v>1768</v>
      </c>
      <c r="C552" s="456"/>
      <c r="D552" s="456"/>
      <c r="E552" s="591"/>
      <c r="F552" s="458" t="s">
        <v>1166</v>
      </c>
      <c r="G552" s="460" t="s">
        <v>70</v>
      </c>
      <c r="H552" s="767"/>
      <c r="I552" s="467">
        <v>40</v>
      </c>
      <c r="J552" s="780"/>
      <c r="K552" s="781"/>
    </row>
    <row r="553" spans="1:11" s="425" customFormat="1" ht="25.5" x14ac:dyDescent="0.2">
      <c r="A553" s="2017"/>
      <c r="B553" s="460" t="s">
        <v>1768</v>
      </c>
      <c r="C553" s="456"/>
      <c r="D553" s="456"/>
      <c r="E553" s="591"/>
      <c r="F553" s="458" t="s">
        <v>1167</v>
      </c>
      <c r="G553" s="460" t="s">
        <v>70</v>
      </c>
      <c r="H553" s="767"/>
      <c r="I553" s="467">
        <v>10</v>
      </c>
      <c r="J553" s="780"/>
      <c r="K553" s="781"/>
    </row>
    <row r="554" spans="1:11" s="425" customFormat="1" ht="25.5" x14ac:dyDescent="0.2">
      <c r="A554" s="2017"/>
      <c r="B554" s="460" t="s">
        <v>1768</v>
      </c>
      <c r="C554" s="456"/>
      <c r="D554" s="456"/>
      <c r="E554" s="591"/>
      <c r="F554" s="458" t="s">
        <v>1168</v>
      </c>
      <c r="G554" s="460" t="s">
        <v>70</v>
      </c>
      <c r="H554" s="767"/>
      <c r="I554" s="467">
        <v>20</v>
      </c>
      <c r="J554" s="780"/>
      <c r="K554" s="781"/>
    </row>
    <row r="555" spans="1:11" s="425" customFormat="1" ht="12.75" x14ac:dyDescent="0.2">
      <c r="A555" s="2017"/>
      <c r="B555" s="460" t="s">
        <v>1768</v>
      </c>
      <c r="C555" s="456"/>
      <c r="D555" s="456"/>
      <c r="E555" s="591"/>
      <c r="F555" s="458" t="s">
        <v>1169</v>
      </c>
      <c r="G555" s="460" t="s">
        <v>70</v>
      </c>
      <c r="H555" s="767"/>
      <c r="I555" s="467">
        <v>25</v>
      </c>
      <c r="J555" s="780"/>
      <c r="K555" s="781"/>
    </row>
    <row r="556" spans="1:11" s="425" customFormat="1" ht="25.5" x14ac:dyDescent="0.2">
      <c r="A556" s="2017"/>
      <c r="B556" s="460" t="s">
        <v>1768</v>
      </c>
      <c r="C556" s="456"/>
      <c r="D556" s="456"/>
      <c r="E556" s="591"/>
      <c r="F556" s="458" t="s">
        <v>1170</v>
      </c>
      <c r="G556" s="460" t="s">
        <v>70</v>
      </c>
      <c r="H556" s="767"/>
      <c r="I556" s="467">
        <v>4</v>
      </c>
      <c r="J556" s="780"/>
      <c r="K556" s="781"/>
    </row>
    <row r="557" spans="1:11" s="425" customFormat="1" ht="25.5" x14ac:dyDescent="0.2">
      <c r="A557" s="2017"/>
      <c r="B557" s="460" t="s">
        <v>1768</v>
      </c>
      <c r="C557" s="456"/>
      <c r="D557" s="456"/>
      <c r="E557" s="591"/>
      <c r="F557" s="458" t="s">
        <v>1171</v>
      </c>
      <c r="G557" s="460" t="s">
        <v>70</v>
      </c>
      <c r="H557" s="767"/>
      <c r="I557" s="467">
        <v>20</v>
      </c>
      <c r="J557" s="780"/>
      <c r="K557" s="781"/>
    </row>
    <row r="558" spans="1:11" s="425" customFormat="1" ht="25.5" x14ac:dyDescent="0.2">
      <c r="A558" s="2017"/>
      <c r="B558" s="460" t="s">
        <v>1768</v>
      </c>
      <c r="C558" s="456"/>
      <c r="D558" s="456"/>
      <c r="E558" s="591"/>
      <c r="F558" s="458" t="s">
        <v>1172</v>
      </c>
      <c r="G558" s="460" t="s">
        <v>70</v>
      </c>
      <c r="H558" s="767"/>
      <c r="I558" s="467">
        <v>10</v>
      </c>
      <c r="J558" s="780"/>
      <c r="K558" s="781"/>
    </row>
    <row r="559" spans="1:11" s="425" customFormat="1" ht="12.75" x14ac:dyDescent="0.2">
      <c r="A559" s="2017"/>
      <c r="B559" s="460" t="s">
        <v>1768</v>
      </c>
      <c r="C559" s="456"/>
      <c r="D559" s="456"/>
      <c r="E559" s="591"/>
      <c r="F559" s="458" t="s">
        <v>1173</v>
      </c>
      <c r="G559" s="460" t="s">
        <v>70</v>
      </c>
      <c r="H559" s="767"/>
      <c r="I559" s="467">
        <v>10</v>
      </c>
      <c r="J559" s="780"/>
      <c r="K559" s="781"/>
    </row>
    <row r="560" spans="1:11" s="425" customFormat="1" ht="25.5" x14ac:dyDescent="0.2">
      <c r="A560" s="2017"/>
      <c r="B560" s="460" t="s">
        <v>1768</v>
      </c>
      <c r="C560" s="456"/>
      <c r="D560" s="456"/>
      <c r="E560" s="591"/>
      <c r="F560" s="458" t="s">
        <v>1174</v>
      </c>
      <c r="G560" s="460" t="s">
        <v>70</v>
      </c>
      <c r="H560" s="767"/>
      <c r="I560" s="467">
        <v>10</v>
      </c>
      <c r="J560" s="780"/>
      <c r="K560" s="781"/>
    </row>
    <row r="561" spans="1:11" s="425" customFormat="1" ht="25.5" x14ac:dyDescent="0.2">
      <c r="A561" s="2017"/>
      <c r="B561" s="460" t="s">
        <v>1768</v>
      </c>
      <c r="C561" s="456"/>
      <c r="D561" s="456"/>
      <c r="E561" s="591"/>
      <c r="F561" s="458" t="s">
        <v>1175</v>
      </c>
      <c r="G561" s="460" t="s">
        <v>70</v>
      </c>
      <c r="H561" s="767"/>
      <c r="I561" s="467">
        <v>10</v>
      </c>
      <c r="J561" s="780"/>
      <c r="K561" s="781"/>
    </row>
    <row r="562" spans="1:11" s="425" customFormat="1" ht="25.5" x14ac:dyDescent="0.2">
      <c r="A562" s="2017"/>
      <c r="B562" s="460" t="s">
        <v>1768</v>
      </c>
      <c r="C562" s="456"/>
      <c r="D562" s="456"/>
      <c r="E562" s="591"/>
      <c r="F562" s="458" t="s">
        <v>1176</v>
      </c>
      <c r="G562" s="460" t="s">
        <v>70</v>
      </c>
      <c r="H562" s="767"/>
      <c r="I562" s="467">
        <v>20</v>
      </c>
      <c r="J562" s="780"/>
      <c r="K562" s="781"/>
    </row>
    <row r="563" spans="1:11" s="425" customFormat="1" ht="12.75" x14ac:dyDescent="0.2">
      <c r="A563" s="2017"/>
      <c r="B563" s="460" t="s">
        <v>1768</v>
      </c>
      <c r="C563" s="456"/>
      <c r="D563" s="456"/>
      <c r="E563" s="591"/>
      <c r="F563" s="458" t="s">
        <v>1177</v>
      </c>
      <c r="G563" s="460" t="s">
        <v>70</v>
      </c>
      <c r="H563" s="767"/>
      <c r="I563" s="467">
        <v>30</v>
      </c>
      <c r="J563" s="780"/>
      <c r="K563" s="781"/>
    </row>
    <row r="564" spans="1:11" s="425" customFormat="1" ht="25.5" x14ac:dyDescent="0.2">
      <c r="A564" s="2017"/>
      <c r="B564" s="460" t="s">
        <v>1768</v>
      </c>
      <c r="C564" s="456"/>
      <c r="D564" s="456"/>
      <c r="E564" s="591"/>
      <c r="F564" s="458" t="s">
        <v>1178</v>
      </c>
      <c r="G564" s="460" t="s">
        <v>70</v>
      </c>
      <c r="H564" s="767"/>
      <c r="I564" s="467">
        <v>30</v>
      </c>
      <c r="J564" s="780"/>
      <c r="K564" s="781"/>
    </row>
    <row r="565" spans="1:11" s="425" customFormat="1" ht="12.75" x14ac:dyDescent="0.2">
      <c r="A565" s="2017"/>
      <c r="B565" s="460" t="s">
        <v>1768</v>
      </c>
      <c r="C565" s="456"/>
      <c r="D565" s="456"/>
      <c r="E565" s="591"/>
      <c r="F565" s="458" t="s">
        <v>1179</v>
      </c>
      <c r="G565" s="460" t="s">
        <v>70</v>
      </c>
      <c r="H565" s="767"/>
      <c r="I565" s="467">
        <v>30</v>
      </c>
      <c r="J565" s="780"/>
      <c r="K565" s="781"/>
    </row>
    <row r="566" spans="1:11" s="425" customFormat="1" ht="12.75" x14ac:dyDescent="0.2">
      <c r="A566" s="2017"/>
      <c r="B566" s="460" t="s">
        <v>1768</v>
      </c>
      <c r="C566" s="456"/>
      <c r="D566" s="456"/>
      <c r="E566" s="591"/>
      <c r="F566" s="458" t="s">
        <v>1180</v>
      </c>
      <c r="G566" s="460" t="s">
        <v>70</v>
      </c>
      <c r="H566" s="767"/>
      <c r="I566" s="467">
        <v>30</v>
      </c>
      <c r="J566" s="780"/>
      <c r="K566" s="781"/>
    </row>
    <row r="567" spans="1:11" s="425" customFormat="1" ht="12.75" x14ac:dyDescent="0.2">
      <c r="A567" s="2017"/>
      <c r="B567" s="460" t="s">
        <v>1768</v>
      </c>
      <c r="C567" s="456"/>
      <c r="D567" s="456"/>
      <c r="E567" s="591"/>
      <c r="F567" s="458" t="s">
        <v>1181</v>
      </c>
      <c r="G567" s="460" t="s">
        <v>70</v>
      </c>
      <c r="H567" s="767"/>
      <c r="I567" s="467">
        <v>30</v>
      </c>
      <c r="J567" s="780"/>
      <c r="K567" s="781"/>
    </row>
    <row r="568" spans="1:11" s="425" customFormat="1" ht="25.5" x14ac:dyDescent="0.2">
      <c r="A568" s="2017"/>
      <c r="B568" s="460" t="s">
        <v>1768</v>
      </c>
      <c r="C568" s="456"/>
      <c r="D568" s="456"/>
      <c r="E568" s="591"/>
      <c r="F568" s="458" t="s">
        <v>1182</v>
      </c>
      <c r="G568" s="460" t="s">
        <v>70</v>
      </c>
      <c r="H568" s="767"/>
      <c r="I568" s="467">
        <v>30</v>
      </c>
      <c r="J568" s="780"/>
      <c r="K568" s="781"/>
    </row>
    <row r="569" spans="1:11" s="425" customFormat="1" ht="25.5" x14ac:dyDescent="0.2">
      <c r="A569" s="2017"/>
      <c r="B569" s="460" t="s">
        <v>1768</v>
      </c>
      <c r="C569" s="456"/>
      <c r="D569" s="456"/>
      <c r="E569" s="591"/>
      <c r="F569" s="458" t="s">
        <v>1183</v>
      </c>
      <c r="G569" s="460" t="s">
        <v>70</v>
      </c>
      <c r="H569" s="767"/>
      <c r="I569" s="467">
        <v>30</v>
      </c>
      <c r="J569" s="780"/>
      <c r="K569" s="781"/>
    </row>
    <row r="570" spans="1:11" s="425" customFormat="1" ht="25.5" x14ac:dyDescent="0.2">
      <c r="A570" s="2017"/>
      <c r="B570" s="460" t="s">
        <v>1768</v>
      </c>
      <c r="C570" s="456"/>
      <c r="D570" s="456"/>
      <c r="E570" s="591"/>
      <c r="F570" s="458" t="s">
        <v>1178</v>
      </c>
      <c r="G570" s="460" t="s">
        <v>70</v>
      </c>
      <c r="H570" s="767"/>
      <c r="I570" s="467">
        <v>30</v>
      </c>
      <c r="J570" s="780"/>
      <c r="K570" s="781"/>
    </row>
    <row r="571" spans="1:11" s="425" customFormat="1" ht="38.25" x14ac:dyDescent="0.2">
      <c r="A571" s="2017"/>
      <c r="B571" s="460" t="s">
        <v>1768</v>
      </c>
      <c r="C571" s="456"/>
      <c r="D571" s="456"/>
      <c r="E571" s="591"/>
      <c r="F571" s="458" t="s">
        <v>1184</v>
      </c>
      <c r="G571" s="460" t="s">
        <v>70</v>
      </c>
      <c r="H571" s="767"/>
      <c r="I571" s="467">
        <v>5</v>
      </c>
      <c r="J571" s="780"/>
      <c r="K571" s="781"/>
    </row>
    <row r="572" spans="1:11" s="425" customFormat="1" ht="25.5" x14ac:dyDescent="0.2">
      <c r="A572" s="2017"/>
      <c r="B572" s="460" t="s">
        <v>1768</v>
      </c>
      <c r="C572" s="456"/>
      <c r="D572" s="456"/>
      <c r="E572" s="591"/>
      <c r="F572" s="458" t="s">
        <v>1185</v>
      </c>
      <c r="G572" s="460" t="s">
        <v>70</v>
      </c>
      <c r="H572" s="767"/>
      <c r="I572" s="467">
        <v>1000</v>
      </c>
      <c r="J572" s="780"/>
      <c r="K572" s="781"/>
    </row>
    <row r="573" spans="1:11" s="425" customFormat="1" ht="25.5" x14ac:dyDescent="0.2">
      <c r="A573" s="2017"/>
      <c r="B573" s="460" t="s">
        <v>1768</v>
      </c>
      <c r="C573" s="456"/>
      <c r="D573" s="456"/>
      <c r="E573" s="591"/>
      <c r="F573" s="458" t="s">
        <v>1186</v>
      </c>
      <c r="G573" s="460" t="s">
        <v>70</v>
      </c>
      <c r="H573" s="767"/>
      <c r="I573" s="467">
        <v>100</v>
      </c>
      <c r="J573" s="780"/>
      <c r="K573" s="781"/>
    </row>
    <row r="574" spans="1:11" s="425" customFormat="1" ht="12.75" x14ac:dyDescent="0.2">
      <c r="A574" s="2017"/>
      <c r="B574" s="460" t="s">
        <v>1768</v>
      </c>
      <c r="C574" s="456"/>
      <c r="D574" s="456"/>
      <c r="E574" s="591"/>
      <c r="F574" s="458" t="s">
        <v>1187</v>
      </c>
      <c r="G574" s="460" t="s">
        <v>70</v>
      </c>
      <c r="H574" s="767"/>
      <c r="I574" s="467">
        <v>1</v>
      </c>
      <c r="J574" s="780"/>
      <c r="K574" s="781"/>
    </row>
    <row r="575" spans="1:11" s="425" customFormat="1" ht="25.5" x14ac:dyDescent="0.2">
      <c r="A575" s="2017"/>
      <c r="B575" s="460" t="s">
        <v>1768</v>
      </c>
      <c r="C575" s="456"/>
      <c r="D575" s="456"/>
      <c r="E575" s="591"/>
      <c r="F575" s="458" t="s">
        <v>1188</v>
      </c>
      <c r="G575" s="460" t="s">
        <v>70</v>
      </c>
      <c r="H575" s="767"/>
      <c r="I575" s="467">
        <v>1</v>
      </c>
      <c r="J575" s="780"/>
      <c r="K575" s="781"/>
    </row>
    <row r="576" spans="1:11" s="425" customFormat="1" ht="12.75" x14ac:dyDescent="0.2">
      <c r="A576" s="2017"/>
      <c r="B576" s="460" t="s">
        <v>1768</v>
      </c>
      <c r="C576" s="456"/>
      <c r="D576" s="456"/>
      <c r="E576" s="591"/>
      <c r="F576" s="458" t="s">
        <v>1189</v>
      </c>
      <c r="G576" s="460" t="s">
        <v>70</v>
      </c>
      <c r="H576" s="767"/>
      <c r="I576" s="467">
        <v>1</v>
      </c>
      <c r="J576" s="780"/>
      <c r="K576" s="781"/>
    </row>
    <row r="577" spans="1:11" s="425" customFormat="1" ht="25.5" x14ac:dyDescent="0.2">
      <c r="A577" s="2017"/>
      <c r="B577" s="460" t="s">
        <v>1768</v>
      </c>
      <c r="C577" s="456"/>
      <c r="D577" s="456"/>
      <c r="E577" s="591"/>
      <c r="F577" s="458" t="s">
        <v>1190</v>
      </c>
      <c r="G577" s="460" t="s">
        <v>70</v>
      </c>
      <c r="H577" s="767"/>
      <c r="I577" s="467">
        <v>10</v>
      </c>
      <c r="J577" s="780"/>
      <c r="K577" s="781"/>
    </row>
    <row r="578" spans="1:11" s="425" customFormat="1" ht="12.75" x14ac:dyDescent="0.2">
      <c r="A578" s="2017"/>
      <c r="B578" s="460" t="s">
        <v>1768</v>
      </c>
      <c r="C578" s="456"/>
      <c r="D578" s="456"/>
      <c r="E578" s="591"/>
      <c r="F578" s="458" t="s">
        <v>1191</v>
      </c>
      <c r="G578" s="460" t="s">
        <v>70</v>
      </c>
      <c r="H578" s="767"/>
      <c r="I578" s="467">
        <v>40</v>
      </c>
      <c r="J578" s="780"/>
      <c r="K578" s="781"/>
    </row>
    <row r="579" spans="1:11" s="425" customFormat="1" ht="25.5" x14ac:dyDescent="0.2">
      <c r="A579" s="2017"/>
      <c r="B579" s="460" t="s">
        <v>1768</v>
      </c>
      <c r="C579" s="456"/>
      <c r="D579" s="456"/>
      <c r="E579" s="591"/>
      <c r="F579" s="458" t="s">
        <v>1192</v>
      </c>
      <c r="G579" s="460" t="s">
        <v>70</v>
      </c>
      <c r="H579" s="767"/>
      <c r="I579" s="467">
        <v>4</v>
      </c>
      <c r="J579" s="780"/>
      <c r="K579" s="781"/>
    </row>
    <row r="580" spans="1:11" s="425" customFormat="1" ht="25.5" x14ac:dyDescent="0.2">
      <c r="A580" s="2017"/>
      <c r="B580" s="460" t="s">
        <v>1768</v>
      </c>
      <c r="C580" s="456"/>
      <c r="D580" s="456"/>
      <c r="E580" s="591"/>
      <c r="F580" s="458" t="s">
        <v>1193</v>
      </c>
      <c r="G580" s="460" t="s">
        <v>70</v>
      </c>
      <c r="H580" s="767"/>
      <c r="I580" s="467">
        <v>5</v>
      </c>
      <c r="J580" s="780"/>
      <c r="K580" s="781"/>
    </row>
    <row r="581" spans="1:11" s="425" customFormat="1" ht="25.5" x14ac:dyDescent="0.2">
      <c r="A581" s="2017"/>
      <c r="B581" s="460" t="s">
        <v>1768</v>
      </c>
      <c r="C581" s="456"/>
      <c r="D581" s="456"/>
      <c r="E581" s="591"/>
      <c r="F581" s="458" t="s">
        <v>1194</v>
      </c>
      <c r="G581" s="460" t="s">
        <v>70</v>
      </c>
      <c r="H581" s="767"/>
      <c r="I581" s="467">
        <v>5</v>
      </c>
      <c r="J581" s="780"/>
      <c r="K581" s="781"/>
    </row>
    <row r="582" spans="1:11" s="425" customFormat="1" ht="12.75" x14ac:dyDescent="0.2">
      <c r="A582" s="2017"/>
      <c r="B582" s="460" t="s">
        <v>1768</v>
      </c>
      <c r="C582" s="456"/>
      <c r="D582" s="456"/>
      <c r="E582" s="591"/>
      <c r="F582" s="458" t="s">
        <v>1195</v>
      </c>
      <c r="G582" s="460" t="s">
        <v>70</v>
      </c>
      <c r="H582" s="767"/>
      <c r="I582" s="467">
        <v>100</v>
      </c>
      <c r="J582" s="780"/>
      <c r="K582" s="781"/>
    </row>
    <row r="583" spans="1:11" s="425" customFormat="1" ht="12.75" x14ac:dyDescent="0.2">
      <c r="A583" s="2017"/>
      <c r="B583" s="460" t="s">
        <v>1768</v>
      </c>
      <c r="C583" s="456"/>
      <c r="D583" s="456"/>
      <c r="E583" s="591"/>
      <c r="F583" s="458" t="s">
        <v>1196</v>
      </c>
      <c r="G583" s="460" t="s">
        <v>70</v>
      </c>
      <c r="H583" s="767"/>
      <c r="I583" s="467">
        <v>100</v>
      </c>
      <c r="J583" s="780"/>
      <c r="K583" s="781"/>
    </row>
    <row r="584" spans="1:11" s="425" customFormat="1" ht="12.75" x14ac:dyDescent="0.2">
      <c r="A584" s="2017"/>
      <c r="B584" s="460" t="s">
        <v>1768</v>
      </c>
      <c r="C584" s="456"/>
      <c r="D584" s="456"/>
      <c r="E584" s="591"/>
      <c r="F584" s="458" t="s">
        <v>1197</v>
      </c>
      <c r="G584" s="460" t="s">
        <v>70</v>
      </c>
      <c r="H584" s="767"/>
      <c r="I584" s="467">
        <v>1</v>
      </c>
      <c r="J584" s="780"/>
      <c r="K584" s="781"/>
    </row>
    <row r="585" spans="1:11" s="425" customFormat="1" ht="25.5" x14ac:dyDescent="0.2">
      <c r="A585" s="2017"/>
      <c r="B585" s="460" t="s">
        <v>1768</v>
      </c>
      <c r="C585" s="456"/>
      <c r="D585" s="456"/>
      <c r="E585" s="591"/>
      <c r="F585" s="458" t="s">
        <v>1198</v>
      </c>
      <c r="G585" s="460" t="s">
        <v>70</v>
      </c>
      <c r="H585" s="767"/>
      <c r="I585" s="467">
        <v>1</v>
      </c>
      <c r="J585" s="780"/>
      <c r="K585" s="781"/>
    </row>
    <row r="586" spans="1:11" s="425" customFormat="1" ht="25.5" x14ac:dyDescent="0.2">
      <c r="A586" s="2017"/>
      <c r="B586" s="460" t="s">
        <v>1768</v>
      </c>
      <c r="C586" s="456"/>
      <c r="D586" s="456"/>
      <c r="E586" s="591"/>
      <c r="F586" s="458" t="s">
        <v>1199</v>
      </c>
      <c r="G586" s="460" t="s">
        <v>70</v>
      </c>
      <c r="H586" s="767"/>
      <c r="I586" s="467">
        <v>1</v>
      </c>
      <c r="J586" s="780"/>
      <c r="K586" s="781"/>
    </row>
    <row r="587" spans="1:11" s="425" customFormat="1" ht="25.5" x14ac:dyDescent="0.2">
      <c r="A587" s="2017"/>
      <c r="B587" s="460" t="s">
        <v>1768</v>
      </c>
      <c r="C587" s="456"/>
      <c r="D587" s="456"/>
      <c r="E587" s="591"/>
      <c r="F587" s="458" t="s">
        <v>1200</v>
      </c>
      <c r="G587" s="460" t="s">
        <v>70</v>
      </c>
      <c r="H587" s="767"/>
      <c r="I587" s="467">
        <v>1</v>
      </c>
      <c r="J587" s="780"/>
      <c r="K587" s="781"/>
    </row>
    <row r="588" spans="1:11" s="425" customFormat="1" ht="25.5" x14ac:dyDescent="0.2">
      <c r="A588" s="2017"/>
      <c r="B588" s="460" t="s">
        <v>1768</v>
      </c>
      <c r="C588" s="456"/>
      <c r="D588" s="456"/>
      <c r="E588" s="591"/>
      <c r="F588" s="458" t="s">
        <v>1201</v>
      </c>
      <c r="G588" s="460" t="s">
        <v>70</v>
      </c>
      <c r="H588" s="767"/>
      <c r="I588" s="467">
        <v>1</v>
      </c>
      <c r="J588" s="780"/>
      <c r="K588" s="781"/>
    </row>
    <row r="589" spans="1:11" s="425" customFormat="1" ht="25.5" x14ac:dyDescent="0.2">
      <c r="A589" s="2017"/>
      <c r="B589" s="460" t="s">
        <v>1768</v>
      </c>
      <c r="C589" s="456"/>
      <c r="D589" s="456"/>
      <c r="E589" s="591"/>
      <c r="F589" s="458" t="s">
        <v>1202</v>
      </c>
      <c r="G589" s="460" t="s">
        <v>70</v>
      </c>
      <c r="H589" s="767"/>
      <c r="I589" s="467">
        <v>1</v>
      </c>
      <c r="J589" s="780"/>
      <c r="K589" s="781"/>
    </row>
    <row r="590" spans="1:11" s="425" customFormat="1" ht="12.75" x14ac:dyDescent="0.2">
      <c r="A590" s="2017"/>
      <c r="B590" s="460" t="s">
        <v>1768</v>
      </c>
      <c r="C590" s="456"/>
      <c r="D590" s="456"/>
      <c r="E590" s="591"/>
      <c r="F590" s="458" t="s">
        <v>1203</v>
      </c>
      <c r="G590" s="460" t="s">
        <v>70</v>
      </c>
      <c r="H590" s="767"/>
      <c r="I590" s="467">
        <v>10</v>
      </c>
      <c r="J590" s="780"/>
      <c r="K590" s="781"/>
    </row>
    <row r="591" spans="1:11" s="425" customFormat="1" ht="25.5" x14ac:dyDescent="0.2">
      <c r="A591" s="2017"/>
      <c r="B591" s="460" t="s">
        <v>1768</v>
      </c>
      <c r="C591" s="456"/>
      <c r="D591" s="456"/>
      <c r="E591" s="591"/>
      <c r="F591" s="458" t="s">
        <v>1204</v>
      </c>
      <c r="G591" s="460" t="s">
        <v>70</v>
      </c>
      <c r="H591" s="767"/>
      <c r="I591" s="467">
        <v>3</v>
      </c>
      <c r="J591" s="780"/>
      <c r="K591" s="781"/>
    </row>
    <row r="592" spans="1:11" s="425" customFormat="1" ht="25.5" x14ac:dyDescent="0.2">
      <c r="A592" s="2017"/>
      <c r="B592" s="460" t="s">
        <v>1768</v>
      </c>
      <c r="C592" s="456"/>
      <c r="D592" s="456"/>
      <c r="E592" s="591"/>
      <c r="F592" s="458" t="s">
        <v>1205</v>
      </c>
      <c r="G592" s="460" t="s">
        <v>70</v>
      </c>
      <c r="H592" s="767"/>
      <c r="I592" s="467">
        <v>1</v>
      </c>
      <c r="J592" s="780"/>
      <c r="K592" s="781"/>
    </row>
    <row r="593" spans="1:11" s="425" customFormat="1" ht="25.5" x14ac:dyDescent="0.2">
      <c r="A593" s="2017"/>
      <c r="B593" s="460" t="s">
        <v>1768</v>
      </c>
      <c r="C593" s="456"/>
      <c r="D593" s="456"/>
      <c r="E593" s="591"/>
      <c r="F593" s="458" t="s">
        <v>1206</v>
      </c>
      <c r="G593" s="460" t="s">
        <v>70</v>
      </c>
      <c r="H593" s="767"/>
      <c r="I593" s="467">
        <v>1</v>
      </c>
      <c r="J593" s="780"/>
      <c r="K593" s="781"/>
    </row>
    <row r="594" spans="1:11" s="425" customFormat="1" ht="25.5" x14ac:dyDescent="0.2">
      <c r="A594" s="2017"/>
      <c r="B594" s="460" t="s">
        <v>1768</v>
      </c>
      <c r="C594" s="456"/>
      <c r="D594" s="456"/>
      <c r="E594" s="591"/>
      <c r="F594" s="458" t="s">
        <v>1207</v>
      </c>
      <c r="G594" s="460" t="s">
        <v>70</v>
      </c>
      <c r="H594" s="767"/>
      <c r="I594" s="467">
        <v>1</v>
      </c>
      <c r="J594" s="780"/>
      <c r="K594" s="781"/>
    </row>
    <row r="595" spans="1:11" s="425" customFormat="1" ht="25.5" x14ac:dyDescent="0.2">
      <c r="A595" s="2017"/>
      <c r="B595" s="460" t="s">
        <v>1768</v>
      </c>
      <c r="C595" s="456"/>
      <c r="D595" s="456"/>
      <c r="E595" s="591"/>
      <c r="F595" s="458" t="s">
        <v>1208</v>
      </c>
      <c r="G595" s="460" t="s">
        <v>70</v>
      </c>
      <c r="H595" s="767"/>
      <c r="I595" s="467">
        <v>3</v>
      </c>
      <c r="J595" s="780"/>
      <c r="K595" s="781"/>
    </row>
    <row r="596" spans="1:11" s="425" customFormat="1" ht="25.5" x14ac:dyDescent="0.2">
      <c r="A596" s="2017"/>
      <c r="B596" s="460" t="s">
        <v>1768</v>
      </c>
      <c r="C596" s="456"/>
      <c r="D596" s="456"/>
      <c r="E596" s="591"/>
      <c r="F596" s="458" t="s">
        <v>1208</v>
      </c>
      <c r="G596" s="460" t="s">
        <v>70</v>
      </c>
      <c r="H596" s="767"/>
      <c r="I596" s="467">
        <v>3</v>
      </c>
      <c r="J596" s="780"/>
      <c r="K596" s="781"/>
    </row>
    <row r="597" spans="1:11" s="425" customFormat="1" ht="25.5" x14ac:dyDescent="0.2">
      <c r="A597" s="2017"/>
      <c r="B597" s="460" t="s">
        <v>1768</v>
      </c>
      <c r="C597" s="456"/>
      <c r="D597" s="456"/>
      <c r="E597" s="591"/>
      <c r="F597" s="458" t="s">
        <v>1209</v>
      </c>
      <c r="G597" s="460" t="s">
        <v>70</v>
      </c>
      <c r="H597" s="767"/>
      <c r="I597" s="467">
        <v>3</v>
      </c>
      <c r="J597" s="780"/>
      <c r="K597" s="781"/>
    </row>
    <row r="598" spans="1:11" s="425" customFormat="1" ht="12.75" x14ac:dyDescent="0.2">
      <c r="A598" s="2017"/>
      <c r="B598" s="460" t="s">
        <v>1768</v>
      </c>
      <c r="C598" s="456"/>
      <c r="D598" s="456"/>
      <c r="E598" s="591"/>
      <c r="F598" s="458" t="s">
        <v>1210</v>
      </c>
      <c r="G598" s="460" t="s">
        <v>70</v>
      </c>
      <c r="H598" s="767"/>
      <c r="I598" s="467">
        <v>50</v>
      </c>
      <c r="J598" s="780"/>
      <c r="K598" s="781"/>
    </row>
    <row r="599" spans="1:11" s="425" customFormat="1" ht="25.5" x14ac:dyDescent="0.2">
      <c r="A599" s="2017"/>
      <c r="B599" s="460" t="s">
        <v>1768</v>
      </c>
      <c r="C599" s="456"/>
      <c r="D599" s="456"/>
      <c r="E599" s="591"/>
      <c r="F599" s="458" t="s">
        <v>1211</v>
      </c>
      <c r="G599" s="460" t="s">
        <v>70</v>
      </c>
      <c r="H599" s="767"/>
      <c r="I599" s="467">
        <v>15</v>
      </c>
      <c r="J599" s="780"/>
      <c r="K599" s="781"/>
    </row>
    <row r="600" spans="1:11" s="425" customFormat="1" ht="25.5" x14ac:dyDescent="0.2">
      <c r="A600" s="2017"/>
      <c r="B600" s="460" t="s">
        <v>1768</v>
      </c>
      <c r="C600" s="456"/>
      <c r="D600" s="456"/>
      <c r="E600" s="591"/>
      <c r="F600" s="458" t="s">
        <v>1212</v>
      </c>
      <c r="G600" s="460" t="s">
        <v>70</v>
      </c>
      <c r="H600" s="767"/>
      <c r="I600" s="467">
        <v>2</v>
      </c>
      <c r="J600" s="780"/>
      <c r="K600" s="781"/>
    </row>
    <row r="601" spans="1:11" s="425" customFormat="1" ht="25.5" x14ac:dyDescent="0.2">
      <c r="A601" s="2017"/>
      <c r="B601" s="460" t="s">
        <v>1768</v>
      </c>
      <c r="C601" s="456"/>
      <c r="D601" s="456"/>
      <c r="E601" s="591"/>
      <c r="F601" s="458" t="s">
        <v>1213</v>
      </c>
      <c r="G601" s="460" t="s">
        <v>70</v>
      </c>
      <c r="H601" s="767"/>
      <c r="I601" s="467">
        <v>2</v>
      </c>
      <c r="J601" s="780"/>
      <c r="K601" s="781"/>
    </row>
    <row r="602" spans="1:11" s="425" customFormat="1" ht="25.5" x14ac:dyDescent="0.2">
      <c r="A602" s="2017"/>
      <c r="B602" s="460" t="s">
        <v>1768</v>
      </c>
      <c r="C602" s="456"/>
      <c r="D602" s="456"/>
      <c r="E602" s="591"/>
      <c r="F602" s="458" t="s">
        <v>1214</v>
      </c>
      <c r="G602" s="460" t="s">
        <v>70</v>
      </c>
      <c r="H602" s="767"/>
      <c r="I602" s="467">
        <v>2</v>
      </c>
      <c r="J602" s="780"/>
      <c r="K602" s="781"/>
    </row>
    <row r="603" spans="1:11" s="425" customFormat="1" ht="25.5" x14ac:dyDescent="0.2">
      <c r="A603" s="2017"/>
      <c r="B603" s="460" t="s">
        <v>1768</v>
      </c>
      <c r="C603" s="456"/>
      <c r="D603" s="456"/>
      <c r="E603" s="591"/>
      <c r="F603" s="458" t="s">
        <v>1215</v>
      </c>
      <c r="G603" s="460" t="s">
        <v>70</v>
      </c>
      <c r="H603" s="767"/>
      <c r="I603" s="467">
        <v>10</v>
      </c>
      <c r="J603" s="780"/>
      <c r="K603" s="781"/>
    </row>
    <row r="604" spans="1:11" s="425" customFormat="1" ht="25.5" x14ac:dyDescent="0.2">
      <c r="A604" s="2017"/>
      <c r="B604" s="460" t="s">
        <v>1768</v>
      </c>
      <c r="C604" s="456"/>
      <c r="D604" s="456"/>
      <c r="E604" s="591"/>
      <c r="F604" s="458" t="s">
        <v>1216</v>
      </c>
      <c r="G604" s="460" t="s">
        <v>70</v>
      </c>
      <c r="H604" s="767"/>
      <c r="I604" s="467">
        <v>10</v>
      </c>
      <c r="J604" s="780"/>
      <c r="K604" s="781"/>
    </row>
    <row r="605" spans="1:11" s="425" customFormat="1" ht="25.5" x14ac:dyDescent="0.2">
      <c r="A605" s="2017"/>
      <c r="B605" s="460" t="s">
        <v>1768</v>
      </c>
      <c r="C605" s="456"/>
      <c r="D605" s="456"/>
      <c r="E605" s="591"/>
      <c r="F605" s="458" t="s">
        <v>1217</v>
      </c>
      <c r="G605" s="460" t="s">
        <v>70</v>
      </c>
      <c r="H605" s="767"/>
      <c r="I605" s="467">
        <v>15</v>
      </c>
      <c r="J605" s="780"/>
      <c r="K605" s="781"/>
    </row>
    <row r="606" spans="1:11" s="425" customFormat="1" ht="25.5" x14ac:dyDescent="0.2">
      <c r="A606" s="2017"/>
      <c r="B606" s="460" t="s">
        <v>1768</v>
      </c>
      <c r="C606" s="456"/>
      <c r="D606" s="456"/>
      <c r="E606" s="591"/>
      <c r="F606" s="458" t="s">
        <v>1218</v>
      </c>
      <c r="G606" s="460" t="s">
        <v>70</v>
      </c>
      <c r="H606" s="767"/>
      <c r="I606" s="467">
        <v>5</v>
      </c>
      <c r="J606" s="780"/>
      <c r="K606" s="781"/>
    </row>
    <row r="607" spans="1:11" s="425" customFormat="1" ht="25.5" x14ac:dyDescent="0.2">
      <c r="A607" s="2017"/>
      <c r="B607" s="460" t="s">
        <v>1768</v>
      </c>
      <c r="C607" s="456"/>
      <c r="D607" s="456"/>
      <c r="E607" s="591"/>
      <c r="F607" s="458" t="s">
        <v>1219</v>
      </c>
      <c r="G607" s="460" t="s">
        <v>70</v>
      </c>
      <c r="H607" s="767"/>
      <c r="I607" s="467">
        <v>4</v>
      </c>
      <c r="J607" s="780"/>
      <c r="K607" s="781"/>
    </row>
    <row r="608" spans="1:11" s="425" customFormat="1" ht="38.25" x14ac:dyDescent="0.2">
      <c r="A608" s="2017"/>
      <c r="B608" s="460" t="s">
        <v>1768</v>
      </c>
      <c r="C608" s="456"/>
      <c r="D608" s="456"/>
      <c r="E608" s="591"/>
      <c r="F608" s="458" t="s">
        <v>1220</v>
      </c>
      <c r="G608" s="460" t="s">
        <v>70</v>
      </c>
      <c r="H608" s="767"/>
      <c r="I608" s="467">
        <v>3</v>
      </c>
      <c r="J608" s="780"/>
      <c r="K608" s="781"/>
    </row>
    <row r="609" spans="1:11" s="425" customFormat="1" ht="25.5" x14ac:dyDescent="0.2">
      <c r="A609" s="2017"/>
      <c r="B609" s="460" t="s">
        <v>1768</v>
      </c>
      <c r="C609" s="456"/>
      <c r="D609" s="456"/>
      <c r="E609" s="591"/>
      <c r="F609" s="458" t="s">
        <v>1221</v>
      </c>
      <c r="G609" s="460" t="s">
        <v>70</v>
      </c>
      <c r="H609" s="767"/>
      <c r="I609" s="467">
        <v>50</v>
      </c>
      <c r="J609" s="780"/>
      <c r="K609" s="781"/>
    </row>
    <row r="610" spans="1:11" s="425" customFormat="1" ht="25.5" x14ac:dyDescent="0.2">
      <c r="A610" s="2017"/>
      <c r="B610" s="460" t="s">
        <v>1768</v>
      </c>
      <c r="C610" s="456"/>
      <c r="D610" s="456"/>
      <c r="E610" s="591"/>
      <c r="F610" s="458" t="s">
        <v>1222</v>
      </c>
      <c r="G610" s="460" t="s">
        <v>70</v>
      </c>
      <c r="H610" s="767"/>
      <c r="I610" s="467">
        <v>50</v>
      </c>
      <c r="J610" s="780"/>
      <c r="K610" s="781"/>
    </row>
    <row r="611" spans="1:11" s="425" customFormat="1" ht="25.5" x14ac:dyDescent="0.2">
      <c r="A611" s="2017"/>
      <c r="B611" s="460" t="s">
        <v>1768</v>
      </c>
      <c r="C611" s="456"/>
      <c r="D611" s="456"/>
      <c r="E611" s="591"/>
      <c r="F611" s="458" t="s">
        <v>1223</v>
      </c>
      <c r="G611" s="460" t="s">
        <v>70</v>
      </c>
      <c r="H611" s="767"/>
      <c r="I611" s="467">
        <v>50</v>
      </c>
      <c r="J611" s="780"/>
      <c r="K611" s="781"/>
    </row>
    <row r="612" spans="1:11" s="425" customFormat="1" ht="25.5" x14ac:dyDescent="0.2">
      <c r="A612" s="2017"/>
      <c r="B612" s="460" t="s">
        <v>1768</v>
      </c>
      <c r="C612" s="456"/>
      <c r="D612" s="456"/>
      <c r="E612" s="591"/>
      <c r="F612" s="458" t="s">
        <v>1224</v>
      </c>
      <c r="G612" s="460" t="s">
        <v>70</v>
      </c>
      <c r="H612" s="767"/>
      <c r="I612" s="467">
        <v>50</v>
      </c>
      <c r="J612" s="780"/>
      <c r="K612" s="781"/>
    </row>
    <row r="613" spans="1:11" s="425" customFormat="1" ht="25.5" x14ac:dyDescent="0.2">
      <c r="A613" s="2017"/>
      <c r="B613" s="460" t="s">
        <v>1768</v>
      </c>
      <c r="C613" s="456"/>
      <c r="D613" s="456"/>
      <c r="E613" s="591"/>
      <c r="F613" s="458" t="s">
        <v>1225</v>
      </c>
      <c r="G613" s="460" t="s">
        <v>70</v>
      </c>
      <c r="H613" s="767"/>
      <c r="I613" s="467">
        <v>50</v>
      </c>
      <c r="J613" s="780"/>
      <c r="K613" s="781"/>
    </row>
    <row r="614" spans="1:11" s="425" customFormat="1" ht="25.5" x14ac:dyDescent="0.2">
      <c r="A614" s="2017"/>
      <c r="B614" s="460" t="s">
        <v>1768</v>
      </c>
      <c r="C614" s="456"/>
      <c r="D614" s="456"/>
      <c r="E614" s="591"/>
      <c r="F614" s="458" t="s">
        <v>1226</v>
      </c>
      <c r="G614" s="460" t="s">
        <v>70</v>
      </c>
      <c r="H614" s="767"/>
      <c r="I614" s="467">
        <v>50</v>
      </c>
      <c r="J614" s="780"/>
      <c r="K614" s="781"/>
    </row>
    <row r="615" spans="1:11" s="425" customFormat="1" ht="25.5" x14ac:dyDescent="0.2">
      <c r="A615" s="2017"/>
      <c r="B615" s="460" t="s">
        <v>1768</v>
      </c>
      <c r="C615" s="456"/>
      <c r="D615" s="456"/>
      <c r="E615" s="591"/>
      <c r="F615" s="458" t="s">
        <v>1227</v>
      </c>
      <c r="G615" s="460" t="s">
        <v>70</v>
      </c>
      <c r="H615" s="767"/>
      <c r="I615" s="467">
        <v>50</v>
      </c>
      <c r="J615" s="780"/>
      <c r="K615" s="781"/>
    </row>
    <row r="616" spans="1:11" s="425" customFormat="1" ht="25.5" x14ac:dyDescent="0.2">
      <c r="A616" s="2017"/>
      <c r="B616" s="460" t="s">
        <v>1768</v>
      </c>
      <c r="C616" s="456"/>
      <c r="D616" s="456"/>
      <c r="E616" s="591"/>
      <c r="F616" s="458" t="s">
        <v>1228</v>
      </c>
      <c r="G616" s="460" t="s">
        <v>70</v>
      </c>
      <c r="H616" s="767"/>
      <c r="I616" s="467">
        <v>50</v>
      </c>
      <c r="J616" s="780"/>
      <c r="K616" s="781"/>
    </row>
    <row r="617" spans="1:11" s="425" customFormat="1" ht="25.5" x14ac:dyDescent="0.2">
      <c r="A617" s="2017"/>
      <c r="B617" s="460" t="s">
        <v>1768</v>
      </c>
      <c r="C617" s="456"/>
      <c r="D617" s="456"/>
      <c r="E617" s="591"/>
      <c r="F617" s="458" t="s">
        <v>1229</v>
      </c>
      <c r="G617" s="460" t="s">
        <v>70</v>
      </c>
      <c r="H617" s="767"/>
      <c r="I617" s="467">
        <v>20</v>
      </c>
      <c r="J617" s="780"/>
      <c r="K617" s="781"/>
    </row>
    <row r="618" spans="1:11" s="425" customFormat="1" ht="12.75" x14ac:dyDescent="0.2">
      <c r="A618" s="2017"/>
      <c r="B618" s="460" t="s">
        <v>1768</v>
      </c>
      <c r="C618" s="456"/>
      <c r="D618" s="456"/>
      <c r="E618" s="591"/>
      <c r="F618" s="458" t="s">
        <v>1230</v>
      </c>
      <c r="G618" s="460" t="s">
        <v>70</v>
      </c>
      <c r="H618" s="767"/>
      <c r="I618" s="467">
        <v>10</v>
      </c>
      <c r="J618" s="780"/>
      <c r="K618" s="781"/>
    </row>
    <row r="619" spans="1:11" s="425" customFormat="1" ht="38.25" x14ac:dyDescent="0.2">
      <c r="A619" s="2017"/>
      <c r="B619" s="460" t="s">
        <v>1768</v>
      </c>
      <c r="C619" s="456"/>
      <c r="D619" s="456"/>
      <c r="E619" s="591"/>
      <c r="F619" s="458" t="s">
        <v>1231</v>
      </c>
      <c r="G619" s="460" t="s">
        <v>70</v>
      </c>
      <c r="H619" s="767"/>
      <c r="I619" s="467">
        <v>10</v>
      </c>
      <c r="J619" s="780"/>
      <c r="K619" s="781"/>
    </row>
    <row r="620" spans="1:11" s="425" customFormat="1" ht="25.5" x14ac:dyDescent="0.2">
      <c r="A620" s="2017"/>
      <c r="B620" s="460" t="s">
        <v>1768</v>
      </c>
      <c r="C620" s="456"/>
      <c r="D620" s="456"/>
      <c r="E620" s="591"/>
      <c r="F620" s="458" t="s">
        <v>1232</v>
      </c>
      <c r="G620" s="460" t="s">
        <v>70</v>
      </c>
      <c r="H620" s="767"/>
      <c r="I620" s="467">
        <v>10</v>
      </c>
      <c r="J620" s="780"/>
      <c r="K620" s="781"/>
    </row>
    <row r="621" spans="1:11" s="425" customFormat="1" ht="25.5" x14ac:dyDescent="0.2">
      <c r="A621" s="2017"/>
      <c r="B621" s="460" t="s">
        <v>1768</v>
      </c>
      <c r="C621" s="456"/>
      <c r="D621" s="456"/>
      <c r="E621" s="591"/>
      <c r="F621" s="458" t="s">
        <v>1233</v>
      </c>
      <c r="G621" s="460" t="s">
        <v>70</v>
      </c>
      <c r="H621" s="767"/>
      <c r="I621" s="467">
        <v>3</v>
      </c>
      <c r="J621" s="780"/>
      <c r="K621" s="781"/>
    </row>
    <row r="622" spans="1:11" s="425" customFormat="1" ht="25.5" x14ac:dyDescent="0.2">
      <c r="A622" s="2017"/>
      <c r="B622" s="460" t="s">
        <v>1768</v>
      </c>
      <c r="C622" s="456"/>
      <c r="D622" s="456"/>
      <c r="E622" s="591"/>
      <c r="F622" s="458" t="s">
        <v>1234</v>
      </c>
      <c r="G622" s="460" t="s">
        <v>70</v>
      </c>
      <c r="H622" s="767"/>
      <c r="I622" s="467">
        <v>40</v>
      </c>
      <c r="J622" s="780"/>
      <c r="K622" s="781"/>
    </row>
    <row r="623" spans="1:11" s="425" customFormat="1" ht="25.5" x14ac:dyDescent="0.2">
      <c r="A623" s="2017"/>
      <c r="B623" s="460" t="s">
        <v>1768</v>
      </c>
      <c r="C623" s="456"/>
      <c r="D623" s="456"/>
      <c r="E623" s="591"/>
      <c r="F623" s="458" t="s">
        <v>1235</v>
      </c>
      <c r="G623" s="460" t="s">
        <v>70</v>
      </c>
      <c r="H623" s="767"/>
      <c r="I623" s="467">
        <v>2</v>
      </c>
      <c r="J623" s="780"/>
      <c r="K623" s="781"/>
    </row>
    <row r="624" spans="1:11" s="425" customFormat="1" ht="25.5" x14ac:dyDescent="0.2">
      <c r="A624" s="2017"/>
      <c r="B624" s="460" t="s">
        <v>1768</v>
      </c>
      <c r="C624" s="456"/>
      <c r="D624" s="456"/>
      <c r="E624" s="591"/>
      <c r="F624" s="458" t="s">
        <v>1236</v>
      </c>
      <c r="G624" s="460" t="s">
        <v>70</v>
      </c>
      <c r="H624" s="767"/>
      <c r="I624" s="467">
        <v>10</v>
      </c>
      <c r="J624" s="780"/>
      <c r="K624" s="781"/>
    </row>
    <row r="625" spans="1:11" s="425" customFormat="1" ht="25.5" x14ac:dyDescent="0.2">
      <c r="A625" s="2017"/>
      <c r="B625" s="460" t="s">
        <v>1768</v>
      </c>
      <c r="C625" s="456"/>
      <c r="D625" s="456"/>
      <c r="E625" s="591"/>
      <c r="F625" s="458" t="s">
        <v>1237</v>
      </c>
      <c r="G625" s="460" t="s">
        <v>70</v>
      </c>
      <c r="H625" s="767"/>
      <c r="I625" s="467">
        <v>6</v>
      </c>
      <c r="J625" s="780"/>
      <c r="K625" s="781"/>
    </row>
    <row r="626" spans="1:11" s="425" customFormat="1" ht="25.5" x14ac:dyDescent="0.2">
      <c r="A626" s="2017"/>
      <c r="B626" s="460" t="s">
        <v>1768</v>
      </c>
      <c r="C626" s="456"/>
      <c r="D626" s="456"/>
      <c r="E626" s="591"/>
      <c r="F626" s="458" t="s">
        <v>1238</v>
      </c>
      <c r="G626" s="460" t="s">
        <v>70</v>
      </c>
      <c r="H626" s="767"/>
      <c r="I626" s="467">
        <v>10</v>
      </c>
      <c r="J626" s="780"/>
      <c r="K626" s="781"/>
    </row>
    <row r="627" spans="1:11" s="425" customFormat="1" ht="76.5" x14ac:dyDescent="0.2">
      <c r="A627" s="2017"/>
      <c r="B627" s="460" t="s">
        <v>1768</v>
      </c>
      <c r="C627" s="456"/>
      <c r="D627" s="456"/>
      <c r="E627" s="591"/>
      <c r="F627" s="458" t="s">
        <v>1239</v>
      </c>
      <c r="G627" s="460" t="s">
        <v>70</v>
      </c>
      <c r="H627" s="767"/>
      <c r="I627" s="467">
        <v>100</v>
      </c>
      <c r="J627" s="780"/>
      <c r="K627" s="781"/>
    </row>
    <row r="628" spans="1:11" s="425" customFormat="1" ht="38.25" x14ac:dyDescent="0.2">
      <c r="A628" s="2017"/>
      <c r="B628" s="460" t="s">
        <v>1768</v>
      </c>
      <c r="C628" s="456"/>
      <c r="D628" s="456"/>
      <c r="E628" s="591"/>
      <c r="F628" s="458" t="s">
        <v>1240</v>
      </c>
      <c r="G628" s="460" t="s">
        <v>70</v>
      </c>
      <c r="H628" s="767"/>
      <c r="I628" s="467">
        <v>100</v>
      </c>
      <c r="J628" s="780"/>
      <c r="K628" s="781"/>
    </row>
    <row r="629" spans="1:11" s="425" customFormat="1" ht="12.75" x14ac:dyDescent="0.2">
      <c r="A629" s="2017"/>
      <c r="B629" s="460" t="s">
        <v>1768</v>
      </c>
      <c r="C629" s="456"/>
      <c r="D629" s="456"/>
      <c r="E629" s="591"/>
      <c r="F629" s="458" t="s">
        <v>1241</v>
      </c>
      <c r="G629" s="460" t="s">
        <v>70</v>
      </c>
      <c r="H629" s="767"/>
      <c r="I629" s="467">
        <v>100</v>
      </c>
      <c r="J629" s="780"/>
      <c r="K629" s="781"/>
    </row>
    <row r="630" spans="1:11" s="425" customFormat="1" ht="12.75" x14ac:dyDescent="0.2">
      <c r="A630" s="2017"/>
      <c r="B630" s="460" t="s">
        <v>1768</v>
      </c>
      <c r="C630" s="456"/>
      <c r="D630" s="456"/>
      <c r="E630" s="591"/>
      <c r="F630" s="458" t="s">
        <v>1242</v>
      </c>
      <c r="G630" s="460" t="s">
        <v>70</v>
      </c>
      <c r="H630" s="767"/>
      <c r="I630" s="467">
        <v>500</v>
      </c>
      <c r="J630" s="780"/>
      <c r="K630" s="781"/>
    </row>
    <row r="631" spans="1:11" s="425" customFormat="1" ht="38.25" x14ac:dyDescent="0.2">
      <c r="A631" s="2017"/>
      <c r="B631" s="460" t="s">
        <v>1768</v>
      </c>
      <c r="C631" s="456"/>
      <c r="D631" s="456"/>
      <c r="E631" s="591"/>
      <c r="F631" s="458" t="s">
        <v>1243</v>
      </c>
      <c r="G631" s="460" t="s">
        <v>70</v>
      </c>
      <c r="H631" s="767"/>
      <c r="I631" s="467">
        <v>1</v>
      </c>
      <c r="J631" s="780"/>
      <c r="K631" s="781"/>
    </row>
    <row r="632" spans="1:11" s="425" customFormat="1" ht="38.25" x14ac:dyDescent="0.2">
      <c r="A632" s="2017"/>
      <c r="B632" s="460" t="s">
        <v>1768</v>
      </c>
      <c r="C632" s="456"/>
      <c r="D632" s="456"/>
      <c r="E632" s="591"/>
      <c r="F632" s="458" t="s">
        <v>1244</v>
      </c>
      <c r="G632" s="460" t="s">
        <v>70</v>
      </c>
      <c r="H632" s="767"/>
      <c r="I632" s="467">
        <v>20</v>
      </c>
      <c r="J632" s="780"/>
      <c r="K632" s="781"/>
    </row>
    <row r="633" spans="1:11" s="425" customFormat="1" ht="38.25" x14ac:dyDescent="0.2">
      <c r="A633" s="2017"/>
      <c r="B633" s="460" t="s">
        <v>1768</v>
      </c>
      <c r="C633" s="456"/>
      <c r="D633" s="456"/>
      <c r="E633" s="591"/>
      <c r="F633" s="458" t="s">
        <v>1245</v>
      </c>
      <c r="G633" s="460" t="s">
        <v>70</v>
      </c>
      <c r="H633" s="767"/>
      <c r="I633" s="467">
        <v>20</v>
      </c>
      <c r="J633" s="780"/>
      <c r="K633" s="781"/>
    </row>
    <row r="634" spans="1:11" s="425" customFormat="1" ht="38.25" x14ac:dyDescent="0.2">
      <c r="A634" s="2017"/>
      <c r="B634" s="460" t="s">
        <v>1768</v>
      </c>
      <c r="C634" s="456"/>
      <c r="D634" s="456"/>
      <c r="E634" s="591"/>
      <c r="F634" s="458" t="s">
        <v>1246</v>
      </c>
      <c r="G634" s="460" t="s">
        <v>70</v>
      </c>
      <c r="H634" s="767"/>
      <c r="I634" s="467">
        <v>20</v>
      </c>
      <c r="J634" s="780"/>
      <c r="K634" s="781"/>
    </row>
    <row r="635" spans="1:11" s="425" customFormat="1" ht="38.25" x14ac:dyDescent="0.2">
      <c r="A635" s="2017"/>
      <c r="B635" s="460" t="s">
        <v>1768</v>
      </c>
      <c r="C635" s="456"/>
      <c r="D635" s="456"/>
      <c r="E635" s="591"/>
      <c r="F635" s="458" t="s">
        <v>1247</v>
      </c>
      <c r="G635" s="460" t="s">
        <v>70</v>
      </c>
      <c r="H635" s="767"/>
      <c r="I635" s="467">
        <v>0.5</v>
      </c>
      <c r="J635" s="780"/>
      <c r="K635" s="781"/>
    </row>
    <row r="636" spans="1:11" s="425" customFormat="1" ht="51" x14ac:dyDescent="0.2">
      <c r="A636" s="2017"/>
      <c r="B636" s="460" t="s">
        <v>1768</v>
      </c>
      <c r="C636" s="456"/>
      <c r="D636" s="456"/>
      <c r="E636" s="591"/>
      <c r="F636" s="458" t="s">
        <v>1248</v>
      </c>
      <c r="G636" s="460" t="s">
        <v>70</v>
      </c>
      <c r="H636" s="767"/>
      <c r="I636" s="467">
        <v>200</v>
      </c>
      <c r="J636" s="780"/>
      <c r="K636" s="781"/>
    </row>
    <row r="637" spans="1:11" s="425" customFormat="1" ht="38.25" x14ac:dyDescent="0.2">
      <c r="A637" s="2017"/>
      <c r="B637" s="460" t="s">
        <v>1768</v>
      </c>
      <c r="C637" s="456"/>
      <c r="D637" s="456"/>
      <c r="E637" s="591"/>
      <c r="F637" s="458" t="s">
        <v>1249</v>
      </c>
      <c r="G637" s="460" t="s">
        <v>70</v>
      </c>
      <c r="H637" s="767"/>
      <c r="I637" s="467">
        <v>200</v>
      </c>
      <c r="J637" s="780"/>
      <c r="K637" s="781"/>
    </row>
    <row r="638" spans="1:11" s="425" customFormat="1" ht="25.5" x14ac:dyDescent="0.2">
      <c r="A638" s="2017"/>
      <c r="B638" s="460" t="s">
        <v>1768</v>
      </c>
      <c r="C638" s="456"/>
      <c r="D638" s="456"/>
      <c r="E638" s="591"/>
      <c r="F638" s="458" t="s">
        <v>1250</v>
      </c>
      <c r="G638" s="460" t="s">
        <v>70</v>
      </c>
      <c r="H638" s="767"/>
      <c r="I638" s="467">
        <v>30</v>
      </c>
      <c r="J638" s="780"/>
      <c r="K638" s="781"/>
    </row>
    <row r="639" spans="1:11" s="425" customFormat="1" ht="25.5" x14ac:dyDescent="0.2">
      <c r="A639" s="2017"/>
      <c r="B639" s="460" t="s">
        <v>1768</v>
      </c>
      <c r="C639" s="456"/>
      <c r="D639" s="456"/>
      <c r="E639" s="591"/>
      <c r="F639" s="458" t="s">
        <v>1251</v>
      </c>
      <c r="G639" s="460" t="s">
        <v>70</v>
      </c>
      <c r="H639" s="767"/>
      <c r="I639" s="467">
        <v>30</v>
      </c>
      <c r="J639" s="780"/>
      <c r="K639" s="781"/>
    </row>
    <row r="640" spans="1:11" s="425" customFormat="1" ht="25.5" x14ac:dyDescent="0.2">
      <c r="A640" s="2017"/>
      <c r="B640" s="460" t="s">
        <v>1768</v>
      </c>
      <c r="C640" s="456"/>
      <c r="D640" s="456"/>
      <c r="E640" s="591"/>
      <c r="F640" s="458" t="s">
        <v>1252</v>
      </c>
      <c r="G640" s="460" t="s">
        <v>70</v>
      </c>
      <c r="H640" s="767"/>
      <c r="I640" s="467">
        <v>0.5</v>
      </c>
      <c r="J640" s="780"/>
      <c r="K640" s="781"/>
    </row>
    <row r="641" spans="1:11" s="425" customFormat="1" ht="25.5" x14ac:dyDescent="0.2">
      <c r="A641" s="2017"/>
      <c r="B641" s="460" t="s">
        <v>1768</v>
      </c>
      <c r="C641" s="456"/>
      <c r="D641" s="456"/>
      <c r="E641" s="591"/>
      <c r="F641" s="458" t="s">
        <v>1253</v>
      </c>
      <c r="G641" s="460" t="s">
        <v>70</v>
      </c>
      <c r="H641" s="767"/>
      <c r="I641" s="467">
        <v>50</v>
      </c>
      <c r="J641" s="780"/>
      <c r="K641" s="781"/>
    </row>
    <row r="642" spans="1:11" s="425" customFormat="1" ht="25.5" x14ac:dyDescent="0.2">
      <c r="A642" s="2017"/>
      <c r="B642" s="460" t="s">
        <v>1768</v>
      </c>
      <c r="C642" s="456"/>
      <c r="D642" s="456"/>
      <c r="E642" s="591"/>
      <c r="F642" s="458" t="s">
        <v>1254</v>
      </c>
      <c r="G642" s="460" t="s">
        <v>70</v>
      </c>
      <c r="H642" s="767"/>
      <c r="I642" s="467">
        <v>50</v>
      </c>
      <c r="J642" s="780"/>
      <c r="K642" s="781"/>
    </row>
    <row r="643" spans="1:11" s="425" customFormat="1" ht="25.5" x14ac:dyDescent="0.2">
      <c r="A643" s="2017"/>
      <c r="B643" s="460" t="s">
        <v>1768</v>
      </c>
      <c r="C643" s="456"/>
      <c r="D643" s="456"/>
      <c r="E643" s="591"/>
      <c r="F643" s="458" t="s">
        <v>1255</v>
      </c>
      <c r="G643" s="460" t="s">
        <v>70</v>
      </c>
      <c r="H643" s="767"/>
      <c r="I643" s="467">
        <v>50</v>
      </c>
      <c r="J643" s="780"/>
      <c r="K643" s="781"/>
    </row>
    <row r="644" spans="1:11" s="425" customFormat="1" ht="25.5" x14ac:dyDescent="0.2">
      <c r="A644" s="2017"/>
      <c r="B644" s="460" t="s">
        <v>1768</v>
      </c>
      <c r="C644" s="456"/>
      <c r="D644" s="456"/>
      <c r="E644" s="591"/>
      <c r="F644" s="458" t="s">
        <v>1256</v>
      </c>
      <c r="G644" s="460" t="s">
        <v>70</v>
      </c>
      <c r="H644" s="767"/>
      <c r="I644" s="467">
        <v>50</v>
      </c>
      <c r="J644" s="780"/>
      <c r="K644" s="781"/>
    </row>
    <row r="645" spans="1:11" s="425" customFormat="1" ht="38.25" x14ac:dyDescent="0.2">
      <c r="A645" s="2017"/>
      <c r="B645" s="460" t="s">
        <v>1768</v>
      </c>
      <c r="C645" s="456"/>
      <c r="D645" s="456"/>
      <c r="E645" s="591"/>
      <c r="F645" s="458" t="s">
        <v>1257</v>
      </c>
      <c r="G645" s="460" t="s">
        <v>70</v>
      </c>
      <c r="H645" s="767"/>
      <c r="I645" s="467">
        <v>30</v>
      </c>
      <c r="J645" s="780"/>
      <c r="K645" s="781"/>
    </row>
    <row r="646" spans="1:11" s="425" customFormat="1" ht="25.5" x14ac:dyDescent="0.2">
      <c r="A646" s="2017"/>
      <c r="B646" s="460" t="s">
        <v>1768</v>
      </c>
      <c r="C646" s="456"/>
      <c r="D646" s="456"/>
      <c r="E646" s="591"/>
      <c r="F646" s="458" t="s">
        <v>1258</v>
      </c>
      <c r="G646" s="460" t="s">
        <v>70</v>
      </c>
      <c r="H646" s="767"/>
      <c r="I646" s="467">
        <v>30</v>
      </c>
      <c r="J646" s="780"/>
      <c r="K646" s="781"/>
    </row>
    <row r="647" spans="1:11" s="425" customFormat="1" ht="25.5" x14ac:dyDescent="0.2">
      <c r="A647" s="2017"/>
      <c r="B647" s="460" t="s">
        <v>1768</v>
      </c>
      <c r="C647" s="456"/>
      <c r="D647" s="456"/>
      <c r="E647" s="591"/>
      <c r="F647" s="458" t="s">
        <v>1259</v>
      </c>
      <c r="G647" s="460" t="s">
        <v>70</v>
      </c>
      <c r="H647" s="767"/>
      <c r="I647" s="467">
        <v>30</v>
      </c>
      <c r="J647" s="780"/>
      <c r="K647" s="781"/>
    </row>
    <row r="648" spans="1:11" s="425" customFormat="1" ht="38.25" x14ac:dyDescent="0.2">
      <c r="A648" s="2017"/>
      <c r="B648" s="460" t="s">
        <v>1768</v>
      </c>
      <c r="C648" s="456"/>
      <c r="D648" s="456"/>
      <c r="E648" s="591"/>
      <c r="F648" s="458" t="s">
        <v>1260</v>
      </c>
      <c r="G648" s="460" t="s">
        <v>70</v>
      </c>
      <c r="H648" s="767"/>
      <c r="I648" s="467">
        <v>30</v>
      </c>
      <c r="J648" s="780"/>
      <c r="K648" s="781"/>
    </row>
    <row r="649" spans="1:11" s="425" customFormat="1" ht="25.5" x14ac:dyDescent="0.2">
      <c r="A649" s="2017"/>
      <c r="B649" s="460" t="s">
        <v>1768</v>
      </c>
      <c r="C649" s="456"/>
      <c r="D649" s="456"/>
      <c r="E649" s="591"/>
      <c r="F649" s="458" t="s">
        <v>1261</v>
      </c>
      <c r="G649" s="460" t="s">
        <v>70</v>
      </c>
      <c r="H649" s="767"/>
      <c r="I649" s="467">
        <v>30</v>
      </c>
      <c r="J649" s="780"/>
      <c r="K649" s="781"/>
    </row>
    <row r="650" spans="1:11" s="425" customFormat="1" ht="38.25" x14ac:dyDescent="0.2">
      <c r="A650" s="2017"/>
      <c r="B650" s="460" t="s">
        <v>1768</v>
      </c>
      <c r="C650" s="456"/>
      <c r="D650" s="456"/>
      <c r="E650" s="591"/>
      <c r="F650" s="458" t="s">
        <v>1262</v>
      </c>
      <c r="G650" s="460" t="s">
        <v>70</v>
      </c>
      <c r="H650" s="767"/>
      <c r="I650" s="467">
        <v>30</v>
      </c>
      <c r="J650" s="780"/>
      <c r="K650" s="781"/>
    </row>
    <row r="651" spans="1:11" s="425" customFormat="1" ht="25.5" x14ac:dyDescent="0.2">
      <c r="A651" s="2017"/>
      <c r="B651" s="460" t="s">
        <v>1768</v>
      </c>
      <c r="C651" s="456"/>
      <c r="D651" s="456"/>
      <c r="E651" s="591"/>
      <c r="F651" s="458" t="s">
        <v>1263</v>
      </c>
      <c r="G651" s="460" t="s">
        <v>70</v>
      </c>
      <c r="H651" s="767"/>
      <c r="I651" s="467">
        <v>30</v>
      </c>
      <c r="J651" s="780"/>
      <c r="K651" s="781"/>
    </row>
    <row r="652" spans="1:11" s="425" customFormat="1" ht="25.5" x14ac:dyDescent="0.2">
      <c r="A652" s="2017"/>
      <c r="B652" s="460" t="s">
        <v>1768</v>
      </c>
      <c r="C652" s="456"/>
      <c r="D652" s="456"/>
      <c r="E652" s="591"/>
      <c r="F652" s="458" t="s">
        <v>1264</v>
      </c>
      <c r="G652" s="460" t="s">
        <v>70</v>
      </c>
      <c r="H652" s="767"/>
      <c r="I652" s="467">
        <v>20</v>
      </c>
      <c r="J652" s="780"/>
      <c r="K652" s="781"/>
    </row>
    <row r="653" spans="1:11" s="425" customFormat="1" ht="25.5" x14ac:dyDescent="0.2">
      <c r="A653" s="2017"/>
      <c r="B653" s="460" t="s">
        <v>1768</v>
      </c>
      <c r="C653" s="456"/>
      <c r="D653" s="456"/>
      <c r="E653" s="591"/>
      <c r="F653" s="458" t="s">
        <v>1265</v>
      </c>
      <c r="G653" s="460" t="s">
        <v>70</v>
      </c>
      <c r="H653" s="767"/>
      <c r="I653" s="467">
        <v>10</v>
      </c>
      <c r="J653" s="780"/>
      <c r="K653" s="781"/>
    </row>
    <row r="654" spans="1:11" s="425" customFormat="1" ht="25.5" x14ac:dyDescent="0.2">
      <c r="A654" s="2017"/>
      <c r="B654" s="460" t="s">
        <v>1768</v>
      </c>
      <c r="C654" s="456"/>
      <c r="D654" s="456"/>
      <c r="E654" s="591"/>
      <c r="F654" s="458" t="s">
        <v>1266</v>
      </c>
      <c r="G654" s="460" t="s">
        <v>70</v>
      </c>
      <c r="H654" s="767"/>
      <c r="I654" s="467">
        <v>5</v>
      </c>
      <c r="J654" s="780"/>
      <c r="K654" s="781"/>
    </row>
    <row r="655" spans="1:11" s="425" customFormat="1" ht="25.5" x14ac:dyDescent="0.2">
      <c r="A655" s="2017"/>
      <c r="B655" s="460" t="s">
        <v>1768</v>
      </c>
      <c r="C655" s="456"/>
      <c r="D655" s="456"/>
      <c r="E655" s="591"/>
      <c r="F655" s="458" t="s">
        <v>1267</v>
      </c>
      <c r="G655" s="460" t="s">
        <v>70</v>
      </c>
      <c r="H655" s="767"/>
      <c r="I655" s="467">
        <v>10</v>
      </c>
      <c r="J655" s="780"/>
      <c r="K655" s="781"/>
    </row>
    <row r="656" spans="1:11" s="425" customFormat="1" ht="25.5" x14ac:dyDescent="0.2">
      <c r="A656" s="2017"/>
      <c r="B656" s="460" t="s">
        <v>1768</v>
      </c>
      <c r="C656" s="456"/>
      <c r="D656" s="456"/>
      <c r="E656" s="591"/>
      <c r="F656" s="458" t="s">
        <v>1268</v>
      </c>
      <c r="G656" s="460" t="s">
        <v>70</v>
      </c>
      <c r="H656" s="767"/>
      <c r="I656" s="467">
        <v>2</v>
      </c>
      <c r="J656" s="780"/>
      <c r="K656" s="781"/>
    </row>
    <row r="657" spans="1:11" s="425" customFormat="1" ht="38.25" x14ac:dyDescent="0.2">
      <c r="A657" s="2017"/>
      <c r="B657" s="460" t="s">
        <v>1768</v>
      </c>
      <c r="C657" s="456"/>
      <c r="D657" s="456"/>
      <c r="E657" s="591"/>
      <c r="F657" s="458" t="s">
        <v>1269</v>
      </c>
      <c r="G657" s="460" t="s">
        <v>70</v>
      </c>
      <c r="H657" s="767"/>
      <c r="I657" s="467">
        <v>2</v>
      </c>
      <c r="J657" s="780"/>
      <c r="K657" s="781"/>
    </row>
    <row r="658" spans="1:11" s="425" customFormat="1" ht="25.5" x14ac:dyDescent="0.2">
      <c r="A658" s="2017"/>
      <c r="B658" s="460" t="s">
        <v>1768</v>
      </c>
      <c r="C658" s="456"/>
      <c r="D658" s="456"/>
      <c r="E658" s="591"/>
      <c r="F658" s="458" t="s">
        <v>1270</v>
      </c>
      <c r="G658" s="460" t="s">
        <v>70</v>
      </c>
      <c r="H658" s="767"/>
      <c r="I658" s="467">
        <v>5</v>
      </c>
      <c r="J658" s="780"/>
      <c r="K658" s="781"/>
    </row>
    <row r="659" spans="1:11" s="425" customFormat="1" ht="38.25" x14ac:dyDescent="0.2">
      <c r="A659" s="2017"/>
      <c r="B659" s="460" t="s">
        <v>1768</v>
      </c>
      <c r="C659" s="456"/>
      <c r="D659" s="456"/>
      <c r="E659" s="591"/>
      <c r="F659" s="458" t="s">
        <v>1271</v>
      </c>
      <c r="G659" s="460" t="s">
        <v>70</v>
      </c>
      <c r="H659" s="767"/>
      <c r="I659" s="467">
        <v>1</v>
      </c>
      <c r="J659" s="780"/>
      <c r="K659" s="781"/>
    </row>
    <row r="660" spans="1:11" s="425" customFormat="1" ht="25.5" x14ac:dyDescent="0.2">
      <c r="A660" s="2017"/>
      <c r="B660" s="460" t="s">
        <v>1768</v>
      </c>
      <c r="C660" s="456"/>
      <c r="D660" s="456"/>
      <c r="E660" s="591"/>
      <c r="F660" s="458" t="s">
        <v>1272</v>
      </c>
      <c r="G660" s="460" t="s">
        <v>70</v>
      </c>
      <c r="H660" s="767"/>
      <c r="I660" s="467">
        <v>3</v>
      </c>
      <c r="J660" s="780"/>
      <c r="K660" s="781"/>
    </row>
    <row r="661" spans="1:11" s="425" customFormat="1" ht="25.5" x14ac:dyDescent="0.2">
      <c r="A661" s="2017"/>
      <c r="B661" s="460" t="s">
        <v>1768</v>
      </c>
      <c r="C661" s="456"/>
      <c r="D661" s="456"/>
      <c r="E661" s="591"/>
      <c r="F661" s="458" t="s">
        <v>1273</v>
      </c>
      <c r="G661" s="460" t="s">
        <v>70</v>
      </c>
      <c r="H661" s="767"/>
      <c r="I661" s="467">
        <v>2</v>
      </c>
      <c r="J661" s="780"/>
      <c r="K661" s="781"/>
    </row>
    <row r="662" spans="1:11" s="425" customFormat="1" ht="25.5" x14ac:dyDescent="0.2">
      <c r="A662" s="2017"/>
      <c r="B662" s="460" t="s">
        <v>1768</v>
      </c>
      <c r="C662" s="456"/>
      <c r="D662" s="456"/>
      <c r="E662" s="591"/>
      <c r="F662" s="458" t="s">
        <v>1274</v>
      </c>
      <c r="G662" s="460" t="s">
        <v>70</v>
      </c>
      <c r="H662" s="767"/>
      <c r="I662" s="467">
        <v>2</v>
      </c>
      <c r="J662" s="780"/>
      <c r="K662" s="781"/>
    </row>
    <row r="663" spans="1:11" s="425" customFormat="1" ht="25.5" x14ac:dyDescent="0.2">
      <c r="A663" s="2017"/>
      <c r="B663" s="460" t="s">
        <v>1768</v>
      </c>
      <c r="C663" s="456"/>
      <c r="D663" s="456"/>
      <c r="E663" s="591"/>
      <c r="F663" s="458" t="s">
        <v>1275</v>
      </c>
      <c r="G663" s="460" t="s">
        <v>70</v>
      </c>
      <c r="H663" s="767"/>
      <c r="I663" s="467">
        <v>2</v>
      </c>
      <c r="J663" s="780"/>
      <c r="K663" s="781"/>
    </row>
    <row r="664" spans="1:11" s="425" customFormat="1" ht="25.5" x14ac:dyDescent="0.2">
      <c r="A664" s="2017"/>
      <c r="B664" s="460" t="s">
        <v>1768</v>
      </c>
      <c r="C664" s="456"/>
      <c r="D664" s="456"/>
      <c r="E664" s="591"/>
      <c r="F664" s="458" t="s">
        <v>1276</v>
      </c>
      <c r="G664" s="460" t="s">
        <v>70</v>
      </c>
      <c r="H664" s="767"/>
      <c r="I664" s="467">
        <v>2</v>
      </c>
      <c r="J664" s="780"/>
      <c r="K664" s="781"/>
    </row>
    <row r="665" spans="1:11" s="425" customFormat="1" ht="25.5" x14ac:dyDescent="0.2">
      <c r="A665" s="2017"/>
      <c r="B665" s="460" t="s">
        <v>1768</v>
      </c>
      <c r="C665" s="456"/>
      <c r="D665" s="456"/>
      <c r="E665" s="591"/>
      <c r="F665" s="458" t="s">
        <v>1277</v>
      </c>
      <c r="G665" s="460" t="s">
        <v>70</v>
      </c>
      <c r="H665" s="767"/>
      <c r="I665" s="467">
        <v>2</v>
      </c>
      <c r="J665" s="780"/>
      <c r="K665" s="781"/>
    </row>
    <row r="666" spans="1:11" s="425" customFormat="1" ht="25.5" x14ac:dyDescent="0.2">
      <c r="A666" s="2017"/>
      <c r="B666" s="460" t="s">
        <v>1768</v>
      </c>
      <c r="C666" s="456"/>
      <c r="D666" s="456"/>
      <c r="E666" s="591"/>
      <c r="F666" s="458" t="s">
        <v>1278</v>
      </c>
      <c r="G666" s="460" t="s">
        <v>70</v>
      </c>
      <c r="H666" s="767"/>
      <c r="I666" s="467">
        <v>2</v>
      </c>
      <c r="J666" s="780"/>
      <c r="K666" s="781"/>
    </row>
    <row r="667" spans="1:11" s="425" customFormat="1" ht="25.5" x14ac:dyDescent="0.2">
      <c r="A667" s="2017"/>
      <c r="B667" s="460" t="s">
        <v>1768</v>
      </c>
      <c r="C667" s="456"/>
      <c r="D667" s="456"/>
      <c r="E667" s="591"/>
      <c r="F667" s="458" t="s">
        <v>1279</v>
      </c>
      <c r="G667" s="460" t="s">
        <v>70</v>
      </c>
      <c r="H667" s="767"/>
      <c r="I667" s="467">
        <v>2</v>
      </c>
      <c r="J667" s="780"/>
      <c r="K667" s="781"/>
    </row>
    <row r="668" spans="1:11" s="425" customFormat="1" ht="25.5" x14ac:dyDescent="0.2">
      <c r="A668" s="2017"/>
      <c r="B668" s="460" t="s">
        <v>1768</v>
      </c>
      <c r="C668" s="456"/>
      <c r="D668" s="456"/>
      <c r="E668" s="591"/>
      <c r="F668" s="458" t="s">
        <v>1280</v>
      </c>
      <c r="G668" s="460" t="s">
        <v>70</v>
      </c>
      <c r="H668" s="767"/>
      <c r="I668" s="467">
        <v>2</v>
      </c>
      <c r="J668" s="780"/>
      <c r="K668" s="781"/>
    </row>
    <row r="669" spans="1:11" s="425" customFormat="1" ht="25.5" x14ac:dyDescent="0.2">
      <c r="A669" s="2017"/>
      <c r="B669" s="460" t="s">
        <v>1768</v>
      </c>
      <c r="C669" s="456"/>
      <c r="D669" s="456"/>
      <c r="E669" s="591"/>
      <c r="F669" s="458" t="s">
        <v>1281</v>
      </c>
      <c r="G669" s="460" t="s">
        <v>70</v>
      </c>
      <c r="H669" s="767"/>
      <c r="I669" s="467">
        <v>2</v>
      </c>
      <c r="J669" s="780"/>
      <c r="K669" s="781"/>
    </row>
    <row r="670" spans="1:11" s="425" customFormat="1" ht="25.5" x14ac:dyDescent="0.2">
      <c r="A670" s="2017"/>
      <c r="B670" s="460" t="s">
        <v>1768</v>
      </c>
      <c r="C670" s="456"/>
      <c r="D670" s="456"/>
      <c r="E670" s="591"/>
      <c r="F670" s="458" t="s">
        <v>1282</v>
      </c>
      <c r="G670" s="460" t="s">
        <v>70</v>
      </c>
      <c r="H670" s="767"/>
      <c r="I670" s="467">
        <v>2</v>
      </c>
      <c r="J670" s="780"/>
      <c r="K670" s="781"/>
    </row>
    <row r="671" spans="1:11" s="425" customFormat="1" ht="25.5" x14ac:dyDescent="0.2">
      <c r="A671" s="2017"/>
      <c r="B671" s="460" t="s">
        <v>1768</v>
      </c>
      <c r="C671" s="456"/>
      <c r="D671" s="456"/>
      <c r="E671" s="591"/>
      <c r="F671" s="458" t="s">
        <v>1283</v>
      </c>
      <c r="G671" s="460" t="s">
        <v>70</v>
      </c>
      <c r="H671" s="767"/>
      <c r="I671" s="467">
        <v>2</v>
      </c>
      <c r="J671" s="780"/>
      <c r="K671" s="781"/>
    </row>
    <row r="672" spans="1:11" s="425" customFormat="1" ht="25.5" x14ac:dyDescent="0.2">
      <c r="A672" s="2017"/>
      <c r="B672" s="460" t="s">
        <v>1768</v>
      </c>
      <c r="C672" s="456"/>
      <c r="D672" s="456"/>
      <c r="E672" s="591"/>
      <c r="F672" s="458" t="s">
        <v>1284</v>
      </c>
      <c r="G672" s="460" t="s">
        <v>70</v>
      </c>
      <c r="H672" s="767"/>
      <c r="I672" s="467">
        <v>2</v>
      </c>
      <c r="J672" s="780"/>
      <c r="K672" s="781"/>
    </row>
    <row r="673" spans="1:11" s="425" customFormat="1" ht="25.5" x14ac:dyDescent="0.2">
      <c r="A673" s="2017"/>
      <c r="B673" s="460" t="s">
        <v>1768</v>
      </c>
      <c r="C673" s="456"/>
      <c r="D673" s="456"/>
      <c r="E673" s="591"/>
      <c r="F673" s="458" t="s">
        <v>1285</v>
      </c>
      <c r="G673" s="460" t="s">
        <v>70</v>
      </c>
      <c r="H673" s="767"/>
      <c r="I673" s="467">
        <v>2</v>
      </c>
      <c r="J673" s="780"/>
      <c r="K673" s="781"/>
    </row>
    <row r="674" spans="1:11" s="425" customFormat="1" ht="25.5" x14ac:dyDescent="0.2">
      <c r="A674" s="2017"/>
      <c r="B674" s="460" t="s">
        <v>1768</v>
      </c>
      <c r="C674" s="456"/>
      <c r="D674" s="456"/>
      <c r="E674" s="591"/>
      <c r="F674" s="458" t="s">
        <v>1286</v>
      </c>
      <c r="G674" s="460" t="s">
        <v>70</v>
      </c>
      <c r="H674" s="767"/>
      <c r="I674" s="467">
        <v>2</v>
      </c>
      <c r="J674" s="780"/>
      <c r="K674" s="781"/>
    </row>
    <row r="675" spans="1:11" s="425" customFormat="1" ht="25.5" x14ac:dyDescent="0.2">
      <c r="A675" s="2017"/>
      <c r="B675" s="460" t="s">
        <v>1768</v>
      </c>
      <c r="C675" s="456"/>
      <c r="D675" s="456"/>
      <c r="E675" s="591"/>
      <c r="F675" s="458" t="s">
        <v>1287</v>
      </c>
      <c r="G675" s="460" t="s">
        <v>70</v>
      </c>
      <c r="H675" s="767"/>
      <c r="I675" s="467">
        <v>2</v>
      </c>
      <c r="J675" s="780"/>
      <c r="K675" s="781"/>
    </row>
    <row r="676" spans="1:11" s="425" customFormat="1" ht="25.5" x14ac:dyDescent="0.2">
      <c r="A676" s="2017"/>
      <c r="B676" s="460" t="s">
        <v>1768</v>
      </c>
      <c r="C676" s="456"/>
      <c r="D676" s="456"/>
      <c r="E676" s="591"/>
      <c r="F676" s="458" t="s">
        <v>1288</v>
      </c>
      <c r="G676" s="460" t="s">
        <v>70</v>
      </c>
      <c r="H676" s="767"/>
      <c r="I676" s="467">
        <v>2</v>
      </c>
      <c r="J676" s="780"/>
      <c r="K676" s="781"/>
    </row>
    <row r="677" spans="1:11" s="425" customFormat="1" ht="25.5" x14ac:dyDescent="0.2">
      <c r="A677" s="2017"/>
      <c r="B677" s="460" t="s">
        <v>1768</v>
      </c>
      <c r="C677" s="456"/>
      <c r="D677" s="456"/>
      <c r="E677" s="591"/>
      <c r="F677" s="458" t="s">
        <v>1274</v>
      </c>
      <c r="G677" s="460" t="s">
        <v>70</v>
      </c>
      <c r="H677" s="767"/>
      <c r="I677" s="467">
        <v>2</v>
      </c>
      <c r="J677" s="780"/>
      <c r="K677" s="781"/>
    </row>
    <row r="678" spans="1:11" s="425" customFormat="1" ht="25.5" x14ac:dyDescent="0.2">
      <c r="A678" s="2017"/>
      <c r="B678" s="460" t="s">
        <v>1768</v>
      </c>
      <c r="C678" s="456"/>
      <c r="D678" s="456"/>
      <c r="E678" s="591"/>
      <c r="F678" s="458" t="s">
        <v>1289</v>
      </c>
      <c r="G678" s="460" t="s">
        <v>70</v>
      </c>
      <c r="H678" s="767"/>
      <c r="I678" s="467">
        <v>2</v>
      </c>
      <c r="J678" s="780"/>
      <c r="K678" s="781"/>
    </row>
    <row r="679" spans="1:11" s="425" customFormat="1" ht="25.5" x14ac:dyDescent="0.2">
      <c r="A679" s="2017"/>
      <c r="B679" s="460" t="s">
        <v>1768</v>
      </c>
      <c r="C679" s="456"/>
      <c r="D679" s="456"/>
      <c r="E679" s="591"/>
      <c r="F679" s="458" t="s">
        <v>1289</v>
      </c>
      <c r="G679" s="460" t="s">
        <v>70</v>
      </c>
      <c r="H679" s="767"/>
      <c r="I679" s="467">
        <v>2</v>
      </c>
      <c r="J679" s="780"/>
      <c r="K679" s="781"/>
    </row>
    <row r="680" spans="1:11" s="425" customFormat="1" ht="25.5" x14ac:dyDescent="0.2">
      <c r="A680" s="2017"/>
      <c r="B680" s="460" t="s">
        <v>1768</v>
      </c>
      <c r="C680" s="456"/>
      <c r="D680" s="456"/>
      <c r="E680" s="591"/>
      <c r="F680" s="458" t="s">
        <v>1289</v>
      </c>
      <c r="G680" s="460" t="s">
        <v>70</v>
      </c>
      <c r="H680" s="767"/>
      <c r="I680" s="467">
        <v>2</v>
      </c>
      <c r="J680" s="780"/>
      <c r="K680" s="781"/>
    </row>
    <row r="681" spans="1:11" s="425" customFormat="1" ht="25.5" x14ac:dyDescent="0.2">
      <c r="A681" s="2017"/>
      <c r="B681" s="460" t="s">
        <v>1768</v>
      </c>
      <c r="C681" s="456"/>
      <c r="D681" s="456"/>
      <c r="E681" s="591"/>
      <c r="F681" s="458" t="s">
        <v>1289</v>
      </c>
      <c r="G681" s="460" t="s">
        <v>70</v>
      </c>
      <c r="H681" s="767"/>
      <c r="I681" s="467">
        <v>2</v>
      </c>
      <c r="J681" s="780"/>
      <c r="K681" s="781"/>
    </row>
    <row r="682" spans="1:11" s="425" customFormat="1" ht="25.5" x14ac:dyDescent="0.2">
      <c r="A682" s="2017"/>
      <c r="B682" s="460" t="s">
        <v>1768</v>
      </c>
      <c r="C682" s="456"/>
      <c r="D682" s="456"/>
      <c r="E682" s="591"/>
      <c r="F682" s="458" t="s">
        <v>1289</v>
      </c>
      <c r="G682" s="460" t="s">
        <v>70</v>
      </c>
      <c r="H682" s="767"/>
      <c r="I682" s="467">
        <v>2</v>
      </c>
      <c r="J682" s="780"/>
      <c r="K682" s="781"/>
    </row>
    <row r="683" spans="1:11" s="425" customFormat="1" ht="12.75" x14ac:dyDescent="0.2">
      <c r="A683" s="2017"/>
      <c r="B683" s="460" t="s">
        <v>1768</v>
      </c>
      <c r="C683" s="456"/>
      <c r="D683" s="456"/>
      <c r="E683" s="591"/>
      <c r="F683" s="458" t="s">
        <v>1290</v>
      </c>
      <c r="G683" s="460" t="s">
        <v>70</v>
      </c>
      <c r="H683" s="767"/>
      <c r="I683" s="467">
        <v>30</v>
      </c>
      <c r="J683" s="780"/>
      <c r="K683" s="781"/>
    </row>
    <row r="684" spans="1:11" s="425" customFormat="1" ht="25.5" x14ac:dyDescent="0.2">
      <c r="A684" s="2017"/>
      <c r="B684" s="460" t="s">
        <v>1768</v>
      </c>
      <c r="C684" s="456"/>
      <c r="D684" s="456"/>
      <c r="E684" s="591"/>
      <c r="F684" s="458" t="s">
        <v>1291</v>
      </c>
      <c r="G684" s="460" t="s">
        <v>70</v>
      </c>
      <c r="H684" s="767"/>
      <c r="I684" s="467">
        <v>6</v>
      </c>
      <c r="J684" s="780"/>
      <c r="K684" s="781"/>
    </row>
    <row r="685" spans="1:11" s="425" customFormat="1" ht="25.5" x14ac:dyDescent="0.2">
      <c r="A685" s="2017"/>
      <c r="B685" s="460" t="s">
        <v>1768</v>
      </c>
      <c r="C685" s="456"/>
      <c r="D685" s="456"/>
      <c r="E685" s="591"/>
      <c r="F685" s="458" t="s">
        <v>1292</v>
      </c>
      <c r="G685" s="460" t="s">
        <v>70</v>
      </c>
      <c r="H685" s="767"/>
      <c r="I685" s="467">
        <v>2</v>
      </c>
      <c r="J685" s="780"/>
      <c r="K685" s="781"/>
    </row>
    <row r="686" spans="1:11" s="425" customFormat="1" ht="25.5" x14ac:dyDescent="0.2">
      <c r="A686" s="2017"/>
      <c r="B686" s="460" t="s">
        <v>1768</v>
      </c>
      <c r="C686" s="456"/>
      <c r="D686" s="456"/>
      <c r="E686" s="591"/>
      <c r="F686" s="458" t="s">
        <v>1293</v>
      </c>
      <c r="G686" s="460" t="s">
        <v>70</v>
      </c>
      <c r="H686" s="767"/>
      <c r="I686" s="467">
        <v>5</v>
      </c>
      <c r="J686" s="780"/>
      <c r="K686" s="781"/>
    </row>
    <row r="687" spans="1:11" s="425" customFormat="1" ht="25.5" x14ac:dyDescent="0.2">
      <c r="A687" s="2017"/>
      <c r="B687" s="460" t="s">
        <v>1768</v>
      </c>
      <c r="C687" s="456"/>
      <c r="D687" s="456"/>
      <c r="E687" s="591"/>
      <c r="F687" s="458" t="s">
        <v>1294</v>
      </c>
      <c r="G687" s="460" t="s">
        <v>70</v>
      </c>
      <c r="H687" s="767"/>
      <c r="I687" s="467">
        <v>15</v>
      </c>
      <c r="J687" s="780"/>
      <c r="K687" s="781"/>
    </row>
    <row r="688" spans="1:11" s="425" customFormat="1" ht="25.5" x14ac:dyDescent="0.2">
      <c r="A688" s="2017"/>
      <c r="B688" s="460" t="s">
        <v>1768</v>
      </c>
      <c r="C688" s="456"/>
      <c r="D688" s="456"/>
      <c r="E688" s="591"/>
      <c r="F688" s="458" t="s">
        <v>1295</v>
      </c>
      <c r="G688" s="460" t="s">
        <v>70</v>
      </c>
      <c r="H688" s="767"/>
      <c r="I688" s="467">
        <v>5</v>
      </c>
      <c r="J688" s="780"/>
      <c r="K688" s="781"/>
    </row>
    <row r="689" spans="1:11" s="425" customFormat="1" ht="25.5" x14ac:dyDescent="0.2">
      <c r="A689" s="2017"/>
      <c r="B689" s="460" t="s">
        <v>1768</v>
      </c>
      <c r="C689" s="456"/>
      <c r="D689" s="456"/>
      <c r="E689" s="591"/>
      <c r="F689" s="458" t="s">
        <v>1296</v>
      </c>
      <c r="G689" s="460" t="s">
        <v>70</v>
      </c>
      <c r="H689" s="767"/>
      <c r="I689" s="467">
        <v>2</v>
      </c>
      <c r="J689" s="780"/>
      <c r="K689" s="781"/>
    </row>
    <row r="690" spans="1:11" s="425" customFormat="1" ht="25.5" x14ac:dyDescent="0.2">
      <c r="A690" s="2017"/>
      <c r="B690" s="460" t="s">
        <v>1768</v>
      </c>
      <c r="C690" s="456"/>
      <c r="D690" s="456"/>
      <c r="E690" s="591"/>
      <c r="F690" s="458" t="s">
        <v>1297</v>
      </c>
      <c r="G690" s="460" t="s">
        <v>70</v>
      </c>
      <c r="H690" s="767"/>
      <c r="I690" s="467">
        <v>4</v>
      </c>
      <c r="J690" s="780"/>
      <c r="K690" s="781"/>
    </row>
    <row r="691" spans="1:11" s="425" customFormat="1" ht="25.5" x14ac:dyDescent="0.2">
      <c r="A691" s="2017"/>
      <c r="B691" s="460" t="s">
        <v>1768</v>
      </c>
      <c r="C691" s="456"/>
      <c r="D691" s="456"/>
      <c r="E691" s="591"/>
      <c r="F691" s="458" t="s">
        <v>1298</v>
      </c>
      <c r="G691" s="460" t="s">
        <v>70</v>
      </c>
      <c r="H691" s="767"/>
      <c r="I691" s="467">
        <v>2</v>
      </c>
      <c r="J691" s="780"/>
      <c r="K691" s="781"/>
    </row>
    <row r="692" spans="1:11" s="425" customFormat="1" ht="25.5" x14ac:dyDescent="0.2">
      <c r="A692" s="2017"/>
      <c r="B692" s="460" t="s">
        <v>1768</v>
      </c>
      <c r="C692" s="456"/>
      <c r="D692" s="456"/>
      <c r="E692" s="591"/>
      <c r="F692" s="458" t="s">
        <v>1299</v>
      </c>
      <c r="G692" s="460" t="s">
        <v>70</v>
      </c>
      <c r="H692" s="767"/>
      <c r="I692" s="467">
        <v>3</v>
      </c>
      <c r="J692" s="780"/>
      <c r="K692" s="781"/>
    </row>
    <row r="693" spans="1:11" s="425" customFormat="1" ht="25.5" x14ac:dyDescent="0.2">
      <c r="A693" s="2017"/>
      <c r="B693" s="460" t="s">
        <v>1768</v>
      </c>
      <c r="C693" s="456"/>
      <c r="D693" s="456"/>
      <c r="E693" s="591"/>
      <c r="F693" s="458" t="s">
        <v>1300</v>
      </c>
      <c r="G693" s="460" t="s">
        <v>70</v>
      </c>
      <c r="H693" s="767"/>
      <c r="I693" s="467">
        <v>4</v>
      </c>
      <c r="J693" s="780"/>
      <c r="K693" s="781"/>
    </row>
    <row r="694" spans="1:11" s="425" customFormat="1" ht="25.5" x14ac:dyDescent="0.2">
      <c r="A694" s="2017"/>
      <c r="B694" s="460" t="s">
        <v>1768</v>
      </c>
      <c r="C694" s="456"/>
      <c r="D694" s="456"/>
      <c r="E694" s="591"/>
      <c r="F694" s="458" t="s">
        <v>1301</v>
      </c>
      <c r="G694" s="460" t="s">
        <v>70</v>
      </c>
      <c r="H694" s="767"/>
      <c r="I694" s="467">
        <v>4</v>
      </c>
      <c r="J694" s="780"/>
      <c r="K694" s="781"/>
    </row>
    <row r="695" spans="1:11" s="425" customFormat="1" ht="25.5" x14ac:dyDescent="0.2">
      <c r="A695" s="2017"/>
      <c r="B695" s="460" t="s">
        <v>1768</v>
      </c>
      <c r="C695" s="456"/>
      <c r="D695" s="456"/>
      <c r="E695" s="591"/>
      <c r="F695" s="458" t="s">
        <v>1302</v>
      </c>
      <c r="G695" s="460" t="s">
        <v>70</v>
      </c>
      <c r="H695" s="767"/>
      <c r="I695" s="467">
        <v>4</v>
      </c>
      <c r="J695" s="780"/>
      <c r="K695" s="781"/>
    </row>
    <row r="696" spans="1:11" s="425" customFormat="1" ht="25.5" x14ac:dyDescent="0.2">
      <c r="A696" s="2017"/>
      <c r="B696" s="460" t="s">
        <v>1768</v>
      </c>
      <c r="C696" s="456"/>
      <c r="D696" s="456"/>
      <c r="E696" s="591"/>
      <c r="F696" s="458" t="s">
        <v>1303</v>
      </c>
      <c r="G696" s="460" t="s">
        <v>70</v>
      </c>
      <c r="H696" s="767"/>
      <c r="I696" s="467">
        <v>5</v>
      </c>
      <c r="J696" s="780"/>
      <c r="K696" s="781"/>
    </row>
    <row r="697" spans="1:11" s="425" customFormat="1" ht="25.5" x14ac:dyDescent="0.2">
      <c r="A697" s="2017"/>
      <c r="B697" s="460" t="s">
        <v>1768</v>
      </c>
      <c r="C697" s="456"/>
      <c r="D697" s="456"/>
      <c r="E697" s="591"/>
      <c r="F697" s="458" t="s">
        <v>1304</v>
      </c>
      <c r="G697" s="460" t="s">
        <v>70</v>
      </c>
      <c r="H697" s="767"/>
      <c r="I697" s="467">
        <v>4</v>
      </c>
      <c r="J697" s="780"/>
      <c r="K697" s="781"/>
    </row>
    <row r="698" spans="1:11" s="425" customFormat="1" ht="25.5" x14ac:dyDescent="0.2">
      <c r="A698" s="2017"/>
      <c r="B698" s="460" t="s">
        <v>1768</v>
      </c>
      <c r="C698" s="456"/>
      <c r="D698" s="456"/>
      <c r="E698" s="591"/>
      <c r="F698" s="458" t="s">
        <v>1305</v>
      </c>
      <c r="G698" s="460" t="s">
        <v>70</v>
      </c>
      <c r="H698" s="767"/>
      <c r="I698" s="467">
        <v>5</v>
      </c>
      <c r="J698" s="780"/>
      <c r="K698" s="781"/>
    </row>
    <row r="699" spans="1:11" s="425" customFormat="1" ht="25.5" x14ac:dyDescent="0.2">
      <c r="A699" s="2017"/>
      <c r="B699" s="460" t="s">
        <v>1768</v>
      </c>
      <c r="C699" s="456"/>
      <c r="D699" s="456"/>
      <c r="E699" s="591"/>
      <c r="F699" s="458" t="s">
        <v>1306</v>
      </c>
      <c r="G699" s="460" t="s">
        <v>70</v>
      </c>
      <c r="H699" s="767"/>
      <c r="I699" s="467">
        <v>5</v>
      </c>
      <c r="J699" s="780"/>
      <c r="K699" s="781"/>
    </row>
    <row r="700" spans="1:11" s="425" customFormat="1" ht="25.5" x14ac:dyDescent="0.2">
      <c r="A700" s="2017"/>
      <c r="B700" s="460" t="s">
        <v>1768</v>
      </c>
      <c r="C700" s="456"/>
      <c r="D700" s="456"/>
      <c r="E700" s="591"/>
      <c r="F700" s="458" t="s">
        <v>1307</v>
      </c>
      <c r="G700" s="460" t="s">
        <v>70</v>
      </c>
      <c r="H700" s="767"/>
      <c r="I700" s="467">
        <v>5</v>
      </c>
      <c r="J700" s="780"/>
      <c r="K700" s="781"/>
    </row>
    <row r="701" spans="1:11" s="425" customFormat="1" ht="12.75" x14ac:dyDescent="0.2">
      <c r="A701" s="2017"/>
      <c r="B701" s="460" t="s">
        <v>1768</v>
      </c>
      <c r="C701" s="456"/>
      <c r="D701" s="456"/>
      <c r="E701" s="591"/>
      <c r="F701" s="458" t="s">
        <v>1308</v>
      </c>
      <c r="G701" s="460" t="s">
        <v>70</v>
      </c>
      <c r="H701" s="767"/>
      <c r="I701" s="467">
        <v>10</v>
      </c>
      <c r="J701" s="780"/>
      <c r="K701" s="781"/>
    </row>
    <row r="702" spans="1:11" s="425" customFormat="1" ht="12.75" x14ac:dyDescent="0.2">
      <c r="A702" s="2017"/>
      <c r="B702" s="460" t="s">
        <v>1768</v>
      </c>
      <c r="C702" s="456"/>
      <c r="D702" s="456"/>
      <c r="E702" s="591"/>
      <c r="F702" s="458" t="s">
        <v>1309</v>
      </c>
      <c r="G702" s="460" t="s">
        <v>70</v>
      </c>
      <c r="H702" s="767"/>
      <c r="I702" s="467">
        <v>5</v>
      </c>
      <c r="J702" s="780"/>
      <c r="K702" s="781"/>
    </row>
    <row r="703" spans="1:11" s="425" customFormat="1" ht="25.5" x14ac:dyDescent="0.2">
      <c r="A703" s="2017"/>
      <c r="B703" s="460" t="s">
        <v>1768</v>
      </c>
      <c r="C703" s="456"/>
      <c r="D703" s="456"/>
      <c r="E703" s="591"/>
      <c r="F703" s="458" t="s">
        <v>1310</v>
      </c>
      <c r="G703" s="460" t="s">
        <v>70</v>
      </c>
      <c r="H703" s="767"/>
      <c r="I703" s="467">
        <v>4</v>
      </c>
      <c r="J703" s="780"/>
      <c r="K703" s="781"/>
    </row>
    <row r="704" spans="1:11" s="425" customFormat="1" ht="25.5" x14ac:dyDescent="0.2">
      <c r="A704" s="2017"/>
      <c r="B704" s="460" t="s">
        <v>1768</v>
      </c>
      <c r="C704" s="456"/>
      <c r="D704" s="456"/>
      <c r="E704" s="591"/>
      <c r="F704" s="458" t="s">
        <v>1311</v>
      </c>
      <c r="G704" s="460" t="s">
        <v>70</v>
      </c>
      <c r="H704" s="767"/>
      <c r="I704" s="467">
        <v>4</v>
      </c>
      <c r="J704" s="780"/>
      <c r="K704" s="781"/>
    </row>
    <row r="705" spans="1:11" s="425" customFormat="1" ht="25.5" x14ac:dyDescent="0.2">
      <c r="A705" s="2017"/>
      <c r="B705" s="460" t="s">
        <v>1768</v>
      </c>
      <c r="C705" s="456"/>
      <c r="D705" s="456"/>
      <c r="E705" s="591"/>
      <c r="F705" s="458" t="s">
        <v>1312</v>
      </c>
      <c r="G705" s="460" t="s">
        <v>70</v>
      </c>
      <c r="H705" s="767"/>
      <c r="I705" s="467">
        <v>5</v>
      </c>
      <c r="J705" s="780"/>
      <c r="K705" s="781"/>
    </row>
    <row r="706" spans="1:11" s="425" customFormat="1" ht="12.75" x14ac:dyDescent="0.2">
      <c r="A706" s="2017"/>
      <c r="B706" s="460" t="s">
        <v>1768</v>
      </c>
      <c r="C706" s="456"/>
      <c r="D706" s="456"/>
      <c r="E706" s="591"/>
      <c r="F706" s="458" t="s">
        <v>1313</v>
      </c>
      <c r="G706" s="460" t="s">
        <v>70</v>
      </c>
      <c r="H706" s="767"/>
      <c r="I706" s="467">
        <v>5</v>
      </c>
      <c r="J706" s="780"/>
      <c r="K706" s="781"/>
    </row>
    <row r="707" spans="1:11" s="425" customFormat="1" ht="12.75" x14ac:dyDescent="0.2">
      <c r="A707" s="2017"/>
      <c r="B707" s="460" t="s">
        <v>1768</v>
      </c>
      <c r="C707" s="456"/>
      <c r="D707" s="456"/>
      <c r="E707" s="591"/>
      <c r="F707" s="458" t="s">
        <v>1314</v>
      </c>
      <c r="G707" s="460" t="s">
        <v>70</v>
      </c>
      <c r="H707" s="767"/>
      <c r="I707" s="467">
        <v>5</v>
      </c>
      <c r="J707" s="780"/>
      <c r="K707" s="781"/>
    </row>
    <row r="708" spans="1:11" s="425" customFormat="1" ht="38.25" x14ac:dyDescent="0.2">
      <c r="A708" s="2017"/>
      <c r="B708" s="460" t="s">
        <v>1768</v>
      </c>
      <c r="C708" s="456"/>
      <c r="D708" s="456"/>
      <c r="E708" s="591"/>
      <c r="F708" s="458" t="s">
        <v>1315</v>
      </c>
      <c r="G708" s="460" t="s">
        <v>70</v>
      </c>
      <c r="H708" s="767"/>
      <c r="I708" s="467">
        <v>12</v>
      </c>
      <c r="J708" s="780"/>
      <c r="K708" s="781"/>
    </row>
    <row r="709" spans="1:11" s="425" customFormat="1" ht="25.5" x14ac:dyDescent="0.2">
      <c r="A709" s="2017"/>
      <c r="B709" s="460" t="s">
        <v>1768</v>
      </c>
      <c r="C709" s="456"/>
      <c r="D709" s="456"/>
      <c r="E709" s="591"/>
      <c r="F709" s="458" t="s">
        <v>1316</v>
      </c>
      <c r="G709" s="460" t="s">
        <v>70</v>
      </c>
      <c r="H709" s="767"/>
      <c r="I709" s="467">
        <v>2</v>
      </c>
      <c r="J709" s="780"/>
      <c r="K709" s="781"/>
    </row>
    <row r="710" spans="1:11" s="425" customFormat="1" ht="25.5" x14ac:dyDescent="0.2">
      <c r="A710" s="2017"/>
      <c r="B710" s="460" t="s">
        <v>1768</v>
      </c>
      <c r="C710" s="456"/>
      <c r="D710" s="456"/>
      <c r="E710" s="591"/>
      <c r="F710" s="458" t="s">
        <v>1317</v>
      </c>
      <c r="G710" s="460" t="s">
        <v>70</v>
      </c>
      <c r="H710" s="767"/>
      <c r="I710" s="467">
        <v>1</v>
      </c>
      <c r="J710" s="780"/>
      <c r="K710" s="781"/>
    </row>
    <row r="711" spans="1:11" s="425" customFormat="1" ht="25.5" x14ac:dyDescent="0.2">
      <c r="A711" s="2017"/>
      <c r="B711" s="460" t="s">
        <v>1768</v>
      </c>
      <c r="C711" s="456"/>
      <c r="D711" s="456"/>
      <c r="E711" s="591"/>
      <c r="F711" s="458" t="s">
        <v>1318</v>
      </c>
      <c r="G711" s="460" t="s">
        <v>70</v>
      </c>
      <c r="H711" s="767"/>
      <c r="I711" s="467">
        <v>4</v>
      </c>
      <c r="J711" s="780"/>
      <c r="K711" s="781"/>
    </row>
    <row r="712" spans="1:11" s="425" customFormat="1" ht="25.5" x14ac:dyDescent="0.2">
      <c r="A712" s="2017"/>
      <c r="B712" s="460" t="s">
        <v>1768</v>
      </c>
      <c r="C712" s="456"/>
      <c r="D712" s="456"/>
      <c r="E712" s="591"/>
      <c r="F712" s="458" t="s">
        <v>1319</v>
      </c>
      <c r="G712" s="460" t="s">
        <v>70</v>
      </c>
      <c r="H712" s="767"/>
      <c r="I712" s="467">
        <v>5</v>
      </c>
      <c r="J712" s="780"/>
      <c r="K712" s="781"/>
    </row>
    <row r="713" spans="1:11" s="425" customFormat="1" ht="38.25" x14ac:dyDescent="0.2">
      <c r="A713" s="2017"/>
      <c r="B713" s="460" t="s">
        <v>1768</v>
      </c>
      <c r="C713" s="456"/>
      <c r="D713" s="456"/>
      <c r="E713" s="591"/>
      <c r="F713" s="458" t="s">
        <v>1184</v>
      </c>
      <c r="G713" s="460" t="s">
        <v>70</v>
      </c>
      <c r="H713" s="767"/>
      <c r="I713" s="467">
        <v>5</v>
      </c>
      <c r="J713" s="780"/>
      <c r="K713" s="781"/>
    </row>
    <row r="714" spans="1:11" s="425" customFormat="1" ht="12.75" x14ac:dyDescent="0.2">
      <c r="A714" s="2017"/>
      <c r="B714" s="460" t="s">
        <v>1768</v>
      </c>
      <c r="C714" s="456"/>
      <c r="D714" s="456"/>
      <c r="E714" s="591"/>
      <c r="F714" s="458" t="s">
        <v>1189</v>
      </c>
      <c r="G714" s="460" t="s">
        <v>70</v>
      </c>
      <c r="H714" s="767"/>
      <c r="I714" s="467">
        <v>1</v>
      </c>
      <c r="J714" s="780"/>
      <c r="K714" s="781"/>
    </row>
    <row r="715" spans="1:11" s="425" customFormat="1" ht="25.5" x14ac:dyDescent="0.2">
      <c r="A715" s="2017"/>
      <c r="B715" s="460" t="s">
        <v>1768</v>
      </c>
      <c r="C715" s="456"/>
      <c r="D715" s="456"/>
      <c r="E715" s="591"/>
      <c r="F715" s="458" t="s">
        <v>1190</v>
      </c>
      <c r="G715" s="460" t="s">
        <v>70</v>
      </c>
      <c r="H715" s="767"/>
      <c r="I715" s="467">
        <v>10</v>
      </c>
      <c r="J715" s="780"/>
      <c r="K715" s="781"/>
    </row>
    <row r="716" spans="1:11" s="425" customFormat="1" ht="12.75" x14ac:dyDescent="0.2">
      <c r="A716" s="2017"/>
      <c r="B716" s="460" t="s">
        <v>1768</v>
      </c>
      <c r="C716" s="456"/>
      <c r="D716" s="456"/>
      <c r="E716" s="591"/>
      <c r="F716" s="458" t="s">
        <v>1197</v>
      </c>
      <c r="G716" s="460" t="s">
        <v>70</v>
      </c>
      <c r="H716" s="767"/>
      <c r="I716" s="467">
        <v>1</v>
      </c>
      <c r="J716" s="780"/>
      <c r="K716" s="781"/>
    </row>
    <row r="717" spans="1:11" s="425" customFormat="1" ht="25.5" x14ac:dyDescent="0.2">
      <c r="A717" s="2017"/>
      <c r="B717" s="460" t="s">
        <v>1768</v>
      </c>
      <c r="C717" s="456"/>
      <c r="D717" s="456"/>
      <c r="E717" s="591"/>
      <c r="F717" s="458" t="s">
        <v>1200</v>
      </c>
      <c r="G717" s="460" t="s">
        <v>70</v>
      </c>
      <c r="H717" s="767"/>
      <c r="I717" s="467">
        <v>1</v>
      </c>
      <c r="J717" s="780"/>
      <c r="K717" s="781"/>
    </row>
    <row r="718" spans="1:11" s="425" customFormat="1" ht="25.5" x14ac:dyDescent="0.2">
      <c r="A718" s="2017"/>
      <c r="B718" s="460" t="s">
        <v>1768</v>
      </c>
      <c r="C718" s="456"/>
      <c r="D718" s="456"/>
      <c r="E718" s="591"/>
      <c r="F718" s="458" t="s">
        <v>1205</v>
      </c>
      <c r="G718" s="460" t="s">
        <v>70</v>
      </c>
      <c r="H718" s="767"/>
      <c r="I718" s="467">
        <v>1</v>
      </c>
      <c r="J718" s="780"/>
      <c r="K718" s="781"/>
    </row>
    <row r="719" spans="1:11" s="425" customFormat="1" ht="25.5" x14ac:dyDescent="0.2">
      <c r="A719" s="2017"/>
      <c r="B719" s="460" t="s">
        <v>1768</v>
      </c>
      <c r="C719" s="456"/>
      <c r="D719" s="456"/>
      <c r="E719" s="591"/>
      <c r="F719" s="458" t="s">
        <v>1219</v>
      </c>
      <c r="G719" s="460" t="s">
        <v>70</v>
      </c>
      <c r="H719" s="767"/>
      <c r="I719" s="467">
        <v>4</v>
      </c>
      <c r="J719" s="780"/>
      <c r="K719" s="781"/>
    </row>
    <row r="720" spans="1:11" s="425" customFormat="1" ht="25.5" x14ac:dyDescent="0.2">
      <c r="A720" s="2017"/>
      <c r="B720" s="460" t="s">
        <v>1768</v>
      </c>
      <c r="C720" s="456"/>
      <c r="D720" s="456"/>
      <c r="E720" s="591"/>
      <c r="F720" s="458" t="s">
        <v>1320</v>
      </c>
      <c r="G720" s="460" t="s">
        <v>70</v>
      </c>
      <c r="H720" s="767"/>
      <c r="I720" s="467">
        <v>1</v>
      </c>
      <c r="J720" s="780"/>
      <c r="K720" s="781"/>
    </row>
    <row r="721" spans="1:11" s="425" customFormat="1" ht="25.5" x14ac:dyDescent="0.2">
      <c r="A721" s="2017"/>
      <c r="B721" s="460" t="s">
        <v>1768</v>
      </c>
      <c r="C721" s="456"/>
      <c r="D721" s="456"/>
      <c r="E721" s="591"/>
      <c r="F721" s="458" t="s">
        <v>1321</v>
      </c>
      <c r="G721" s="460" t="s">
        <v>70</v>
      </c>
      <c r="H721" s="767"/>
      <c r="I721" s="467">
        <v>1</v>
      </c>
      <c r="J721" s="780"/>
      <c r="K721" s="781"/>
    </row>
    <row r="722" spans="1:11" s="425" customFormat="1" ht="25.5" x14ac:dyDescent="0.2">
      <c r="A722" s="2017"/>
      <c r="B722" s="460" t="s">
        <v>1768</v>
      </c>
      <c r="C722" s="456"/>
      <c r="D722" s="456"/>
      <c r="E722" s="591"/>
      <c r="F722" s="458" t="s">
        <v>1322</v>
      </c>
      <c r="G722" s="460" t="s">
        <v>70</v>
      </c>
      <c r="H722" s="767"/>
      <c r="I722" s="467">
        <v>3</v>
      </c>
      <c r="J722" s="780"/>
      <c r="K722" s="781"/>
    </row>
    <row r="723" spans="1:11" s="425" customFormat="1" ht="25.5" x14ac:dyDescent="0.2">
      <c r="A723" s="2017"/>
      <c r="B723" s="460" t="s">
        <v>1768</v>
      </c>
      <c r="C723" s="456"/>
      <c r="D723" s="456"/>
      <c r="E723" s="591"/>
      <c r="F723" s="458" t="s">
        <v>1323</v>
      </c>
      <c r="G723" s="460" t="s">
        <v>70</v>
      </c>
      <c r="H723" s="767"/>
      <c r="I723" s="467">
        <v>1</v>
      </c>
      <c r="J723" s="780"/>
      <c r="K723" s="781"/>
    </row>
    <row r="724" spans="1:11" s="425" customFormat="1" ht="12.75" x14ac:dyDescent="0.2">
      <c r="A724" s="2017"/>
      <c r="B724" s="460" t="s">
        <v>1768</v>
      </c>
      <c r="C724" s="456"/>
      <c r="D724" s="456"/>
      <c r="E724" s="591"/>
      <c r="F724" s="458" t="s">
        <v>1324</v>
      </c>
      <c r="G724" s="460" t="s">
        <v>70</v>
      </c>
      <c r="H724" s="767"/>
      <c r="I724" s="467">
        <v>1</v>
      </c>
      <c r="J724" s="780"/>
      <c r="K724" s="781"/>
    </row>
    <row r="725" spans="1:11" s="425" customFormat="1" ht="12.75" x14ac:dyDescent="0.2">
      <c r="A725" s="2017"/>
      <c r="B725" s="460" t="s">
        <v>1768</v>
      </c>
      <c r="C725" s="456"/>
      <c r="D725" s="456"/>
      <c r="E725" s="591"/>
      <c r="F725" s="458" t="s">
        <v>1325</v>
      </c>
      <c r="G725" s="460" t="s">
        <v>70</v>
      </c>
      <c r="H725" s="767"/>
      <c r="I725" s="467">
        <v>3</v>
      </c>
      <c r="J725" s="780"/>
      <c r="K725" s="781"/>
    </row>
    <row r="726" spans="1:11" s="425" customFormat="1" ht="12.75" x14ac:dyDescent="0.2">
      <c r="A726" s="2017"/>
      <c r="B726" s="460" t="s">
        <v>1768</v>
      </c>
      <c r="C726" s="456"/>
      <c r="D726" s="456"/>
      <c r="E726" s="591"/>
      <c r="F726" s="458" t="s">
        <v>1326</v>
      </c>
      <c r="G726" s="460" t="s">
        <v>70</v>
      </c>
      <c r="H726" s="767"/>
      <c r="I726" s="467">
        <v>1</v>
      </c>
      <c r="J726" s="780"/>
      <c r="K726" s="781"/>
    </row>
    <row r="727" spans="1:11" s="425" customFormat="1" ht="12.75" x14ac:dyDescent="0.2">
      <c r="A727" s="2017"/>
      <c r="B727" s="460" t="s">
        <v>1768</v>
      </c>
      <c r="C727" s="456"/>
      <c r="D727" s="456"/>
      <c r="E727" s="591"/>
      <c r="F727" s="458" t="s">
        <v>1327</v>
      </c>
      <c r="G727" s="460" t="s">
        <v>70</v>
      </c>
      <c r="H727" s="767"/>
      <c r="I727" s="467">
        <v>1</v>
      </c>
      <c r="J727" s="780"/>
      <c r="K727" s="781"/>
    </row>
    <row r="728" spans="1:11" s="425" customFormat="1" ht="12.75" x14ac:dyDescent="0.2">
      <c r="A728" s="2017"/>
      <c r="B728" s="460" t="s">
        <v>1768</v>
      </c>
      <c r="C728" s="456"/>
      <c r="D728" s="456"/>
      <c r="E728" s="591"/>
      <c r="F728" s="458" t="s">
        <v>1328</v>
      </c>
      <c r="G728" s="460" t="s">
        <v>70</v>
      </c>
      <c r="H728" s="767"/>
      <c r="I728" s="467">
        <v>1</v>
      </c>
      <c r="J728" s="780"/>
      <c r="K728" s="781"/>
    </row>
    <row r="729" spans="1:11" s="425" customFormat="1" ht="25.5" x14ac:dyDescent="0.2">
      <c r="A729" s="2017"/>
      <c r="B729" s="460" t="s">
        <v>1768</v>
      </c>
      <c r="C729" s="456"/>
      <c r="D729" s="456"/>
      <c r="E729" s="591"/>
      <c r="F729" s="458" t="s">
        <v>1329</v>
      </c>
      <c r="G729" s="460" t="s">
        <v>70</v>
      </c>
      <c r="H729" s="767"/>
      <c r="I729" s="467">
        <v>3</v>
      </c>
      <c r="J729" s="780"/>
      <c r="K729" s="781"/>
    </row>
    <row r="730" spans="1:11" s="425" customFormat="1" ht="25.5" x14ac:dyDescent="0.2">
      <c r="A730" s="2017"/>
      <c r="B730" s="460" t="s">
        <v>1768</v>
      </c>
      <c r="C730" s="456"/>
      <c r="D730" s="456"/>
      <c r="E730" s="591"/>
      <c r="F730" s="458" t="s">
        <v>1330</v>
      </c>
      <c r="G730" s="460" t="s">
        <v>70</v>
      </c>
      <c r="H730" s="767"/>
      <c r="I730" s="467">
        <v>1</v>
      </c>
      <c r="J730" s="780"/>
      <c r="K730" s="781"/>
    </row>
    <row r="731" spans="1:11" s="425" customFormat="1" ht="25.5" x14ac:dyDescent="0.2">
      <c r="A731" s="2017"/>
      <c r="B731" s="460" t="s">
        <v>1768</v>
      </c>
      <c r="C731" s="456"/>
      <c r="D731" s="456"/>
      <c r="E731" s="591"/>
      <c r="F731" s="458" t="s">
        <v>1331</v>
      </c>
      <c r="G731" s="460" t="s">
        <v>70</v>
      </c>
      <c r="H731" s="767"/>
      <c r="I731" s="467">
        <v>1</v>
      </c>
      <c r="J731" s="780"/>
      <c r="K731" s="781"/>
    </row>
    <row r="732" spans="1:11" s="425" customFormat="1" ht="12.75" x14ac:dyDescent="0.2">
      <c r="A732" s="2017"/>
      <c r="B732" s="460" t="s">
        <v>1768</v>
      </c>
      <c r="C732" s="456"/>
      <c r="D732" s="456"/>
      <c r="E732" s="591"/>
      <c r="F732" s="458" t="s">
        <v>1332</v>
      </c>
      <c r="G732" s="460" t="s">
        <v>70</v>
      </c>
      <c r="H732" s="767"/>
      <c r="I732" s="467">
        <v>1</v>
      </c>
      <c r="J732" s="780"/>
      <c r="K732" s="781"/>
    </row>
    <row r="733" spans="1:11" s="425" customFormat="1" ht="12.75" x14ac:dyDescent="0.2">
      <c r="A733" s="2017"/>
      <c r="B733" s="460" t="s">
        <v>1768</v>
      </c>
      <c r="C733" s="456"/>
      <c r="D733" s="456"/>
      <c r="E733" s="591"/>
      <c r="F733" s="458" t="s">
        <v>1333</v>
      </c>
      <c r="G733" s="460" t="s">
        <v>70</v>
      </c>
      <c r="H733" s="767"/>
      <c r="I733" s="467">
        <v>3</v>
      </c>
      <c r="J733" s="780"/>
      <c r="K733" s="781"/>
    </row>
    <row r="734" spans="1:11" s="425" customFormat="1" ht="12.75" x14ac:dyDescent="0.2">
      <c r="A734" s="2017"/>
      <c r="B734" s="460" t="s">
        <v>1768</v>
      </c>
      <c r="C734" s="456"/>
      <c r="D734" s="456"/>
      <c r="E734" s="591"/>
      <c r="F734" s="458" t="s">
        <v>1327</v>
      </c>
      <c r="G734" s="460" t="s">
        <v>70</v>
      </c>
      <c r="H734" s="767"/>
      <c r="I734" s="467">
        <v>1</v>
      </c>
      <c r="J734" s="780"/>
      <c r="K734" s="781"/>
    </row>
    <row r="735" spans="1:11" s="425" customFormat="1" ht="12.75" x14ac:dyDescent="0.2">
      <c r="A735" s="2017"/>
      <c r="B735" s="460" t="s">
        <v>1768</v>
      </c>
      <c r="C735" s="456"/>
      <c r="D735" s="456"/>
      <c r="E735" s="591"/>
      <c r="F735" s="458" t="s">
        <v>1334</v>
      </c>
      <c r="G735" s="460" t="s">
        <v>70</v>
      </c>
      <c r="H735" s="767"/>
      <c r="I735" s="467">
        <v>2</v>
      </c>
      <c r="J735" s="780"/>
      <c r="K735" s="781"/>
    </row>
    <row r="736" spans="1:11" s="425" customFormat="1" ht="25.5" x14ac:dyDescent="0.2">
      <c r="A736" s="2017"/>
      <c r="B736" s="460" t="s">
        <v>1768</v>
      </c>
      <c r="C736" s="456"/>
      <c r="D736" s="456"/>
      <c r="E736" s="591"/>
      <c r="F736" s="458" t="s">
        <v>1335</v>
      </c>
      <c r="G736" s="460" t="s">
        <v>70</v>
      </c>
      <c r="H736" s="767"/>
      <c r="I736" s="467">
        <v>2</v>
      </c>
      <c r="J736" s="780"/>
      <c r="K736" s="781"/>
    </row>
    <row r="737" spans="1:11" s="425" customFormat="1" ht="12.75" x14ac:dyDescent="0.2">
      <c r="A737" s="2017"/>
      <c r="B737" s="460" t="s">
        <v>1768</v>
      </c>
      <c r="C737" s="456"/>
      <c r="D737" s="456"/>
      <c r="E737" s="591"/>
      <c r="F737" s="458" t="s">
        <v>1336</v>
      </c>
      <c r="G737" s="460" t="s">
        <v>70</v>
      </c>
      <c r="H737" s="767"/>
      <c r="I737" s="467">
        <v>2</v>
      </c>
      <c r="J737" s="780"/>
      <c r="K737" s="781"/>
    </row>
    <row r="738" spans="1:11" s="425" customFormat="1" ht="12.75" x14ac:dyDescent="0.2">
      <c r="A738" s="2017"/>
      <c r="B738" s="460" t="s">
        <v>1768</v>
      </c>
      <c r="C738" s="456"/>
      <c r="D738" s="456"/>
      <c r="E738" s="591"/>
      <c r="F738" s="458" t="s">
        <v>1337</v>
      </c>
      <c r="G738" s="460" t="s">
        <v>70</v>
      </c>
      <c r="H738" s="767"/>
      <c r="I738" s="467">
        <v>1</v>
      </c>
      <c r="J738" s="780"/>
      <c r="K738" s="781"/>
    </row>
    <row r="739" spans="1:11" s="425" customFormat="1" ht="12.75" x14ac:dyDescent="0.2">
      <c r="A739" s="2017"/>
      <c r="B739" s="460" t="s">
        <v>1768</v>
      </c>
      <c r="C739" s="456"/>
      <c r="D739" s="456"/>
      <c r="E739" s="591"/>
      <c r="F739" s="458" t="s">
        <v>1338</v>
      </c>
      <c r="G739" s="460" t="s">
        <v>70</v>
      </c>
      <c r="H739" s="767"/>
      <c r="I739" s="467">
        <v>2</v>
      </c>
      <c r="J739" s="780"/>
      <c r="K739" s="781"/>
    </row>
    <row r="740" spans="1:11" s="425" customFormat="1" ht="12.75" x14ac:dyDescent="0.2">
      <c r="A740" s="2017"/>
      <c r="B740" s="460" t="s">
        <v>1768</v>
      </c>
      <c r="C740" s="456"/>
      <c r="D740" s="456"/>
      <c r="E740" s="591"/>
      <c r="F740" s="458" t="s">
        <v>1339</v>
      </c>
      <c r="G740" s="460" t="s">
        <v>70</v>
      </c>
      <c r="H740" s="767"/>
      <c r="I740" s="467">
        <v>1</v>
      </c>
      <c r="J740" s="780"/>
      <c r="K740" s="781"/>
    </row>
    <row r="741" spans="1:11" s="425" customFormat="1" ht="12.75" x14ac:dyDescent="0.2">
      <c r="A741" s="2017"/>
      <c r="B741" s="460" t="s">
        <v>1768</v>
      </c>
      <c r="C741" s="456"/>
      <c r="D741" s="456"/>
      <c r="E741" s="591"/>
      <c r="F741" s="458" t="s">
        <v>1340</v>
      </c>
      <c r="G741" s="460" t="s">
        <v>70</v>
      </c>
      <c r="H741" s="767"/>
      <c r="I741" s="467">
        <v>6</v>
      </c>
      <c r="J741" s="780"/>
      <c r="K741" s="781"/>
    </row>
    <row r="742" spans="1:11" s="425" customFormat="1" ht="12.75" x14ac:dyDescent="0.2">
      <c r="A742" s="2017"/>
      <c r="B742" s="460" t="s">
        <v>1768</v>
      </c>
      <c r="C742" s="456"/>
      <c r="D742" s="456"/>
      <c r="E742" s="591"/>
      <c r="F742" s="458" t="s">
        <v>1341</v>
      </c>
      <c r="G742" s="460" t="s">
        <v>70</v>
      </c>
      <c r="H742" s="767"/>
      <c r="I742" s="467">
        <v>3</v>
      </c>
      <c r="J742" s="780"/>
      <c r="K742" s="781"/>
    </row>
    <row r="743" spans="1:11" s="425" customFormat="1" ht="25.5" x14ac:dyDescent="0.2">
      <c r="A743" s="2017"/>
      <c r="B743" s="460" t="s">
        <v>1768</v>
      </c>
      <c r="C743" s="456"/>
      <c r="D743" s="456"/>
      <c r="E743" s="591"/>
      <c r="F743" s="458" t="s">
        <v>1342</v>
      </c>
      <c r="G743" s="460" t="s">
        <v>70</v>
      </c>
      <c r="H743" s="767"/>
      <c r="I743" s="467">
        <v>3</v>
      </c>
      <c r="J743" s="780"/>
      <c r="K743" s="781"/>
    </row>
    <row r="744" spans="1:11" s="425" customFormat="1" ht="25.5" x14ac:dyDescent="0.2">
      <c r="A744" s="2017"/>
      <c r="B744" s="460" t="s">
        <v>1768</v>
      </c>
      <c r="C744" s="456"/>
      <c r="D744" s="456"/>
      <c r="E744" s="591"/>
      <c r="F744" s="458" t="s">
        <v>1343</v>
      </c>
      <c r="G744" s="460" t="s">
        <v>70</v>
      </c>
      <c r="H744" s="767"/>
      <c r="I744" s="467">
        <v>8</v>
      </c>
      <c r="J744" s="780"/>
      <c r="K744" s="781"/>
    </row>
    <row r="745" spans="1:11" s="425" customFormat="1" ht="25.5" x14ac:dyDescent="0.2">
      <c r="A745" s="2017"/>
      <c r="B745" s="460" t="s">
        <v>1768</v>
      </c>
      <c r="C745" s="456"/>
      <c r="D745" s="456"/>
      <c r="E745" s="591"/>
      <c r="F745" s="458" t="s">
        <v>1344</v>
      </c>
      <c r="G745" s="460" t="s">
        <v>70</v>
      </c>
      <c r="H745" s="767"/>
      <c r="I745" s="467">
        <v>8</v>
      </c>
      <c r="J745" s="780"/>
      <c r="K745" s="781"/>
    </row>
    <row r="746" spans="1:11" s="425" customFormat="1" ht="25.5" x14ac:dyDescent="0.2">
      <c r="A746" s="2017"/>
      <c r="B746" s="460" t="s">
        <v>1768</v>
      </c>
      <c r="C746" s="456"/>
      <c r="D746" s="456"/>
      <c r="E746" s="591"/>
      <c r="F746" s="458" t="s">
        <v>1345</v>
      </c>
      <c r="G746" s="460" t="s">
        <v>70</v>
      </c>
      <c r="H746" s="767"/>
      <c r="I746" s="467">
        <v>8</v>
      </c>
      <c r="J746" s="780"/>
      <c r="K746" s="781"/>
    </row>
    <row r="747" spans="1:11" s="425" customFormat="1" ht="25.5" x14ac:dyDescent="0.2">
      <c r="A747" s="2017"/>
      <c r="B747" s="460" t="s">
        <v>1768</v>
      </c>
      <c r="C747" s="456"/>
      <c r="D747" s="456"/>
      <c r="E747" s="591"/>
      <c r="F747" s="458" t="s">
        <v>1346</v>
      </c>
      <c r="G747" s="460" t="s">
        <v>70</v>
      </c>
      <c r="H747" s="767"/>
      <c r="I747" s="467">
        <v>8</v>
      </c>
      <c r="J747" s="780"/>
      <c r="K747" s="781"/>
    </row>
    <row r="748" spans="1:11" s="425" customFormat="1" ht="25.5" x14ac:dyDescent="0.2">
      <c r="A748" s="2017"/>
      <c r="B748" s="460" t="s">
        <v>1768</v>
      </c>
      <c r="C748" s="456"/>
      <c r="D748" s="456"/>
      <c r="E748" s="591"/>
      <c r="F748" s="458" t="s">
        <v>1347</v>
      </c>
      <c r="G748" s="460" t="s">
        <v>70</v>
      </c>
      <c r="H748" s="767"/>
      <c r="I748" s="467">
        <v>8</v>
      </c>
      <c r="J748" s="780"/>
      <c r="K748" s="781"/>
    </row>
    <row r="749" spans="1:11" s="425" customFormat="1" ht="25.5" x14ac:dyDescent="0.2">
      <c r="A749" s="2017"/>
      <c r="B749" s="460" t="s">
        <v>1768</v>
      </c>
      <c r="C749" s="456"/>
      <c r="D749" s="456"/>
      <c r="E749" s="591"/>
      <c r="F749" s="458" t="s">
        <v>1348</v>
      </c>
      <c r="G749" s="460" t="s">
        <v>70</v>
      </c>
      <c r="H749" s="767"/>
      <c r="I749" s="467">
        <v>2</v>
      </c>
      <c r="J749" s="780"/>
      <c r="K749" s="781"/>
    </row>
    <row r="750" spans="1:11" s="425" customFormat="1" ht="12.75" x14ac:dyDescent="0.2">
      <c r="A750" s="2017"/>
      <c r="B750" s="460" t="s">
        <v>1768</v>
      </c>
      <c r="C750" s="456"/>
      <c r="D750" s="456"/>
      <c r="E750" s="591"/>
      <c r="F750" s="458" t="s">
        <v>1349</v>
      </c>
      <c r="G750" s="460" t="s">
        <v>70</v>
      </c>
      <c r="H750" s="767"/>
      <c r="I750" s="467">
        <v>1</v>
      </c>
      <c r="J750" s="780"/>
      <c r="K750" s="781"/>
    </row>
    <row r="751" spans="1:11" s="425" customFormat="1" ht="25.5" x14ac:dyDescent="0.2">
      <c r="A751" s="2017"/>
      <c r="B751" s="460" t="s">
        <v>1768</v>
      </c>
      <c r="C751" s="456"/>
      <c r="D751" s="456"/>
      <c r="E751" s="591"/>
      <c r="F751" s="458" t="s">
        <v>1350</v>
      </c>
      <c r="G751" s="460" t="s">
        <v>70</v>
      </c>
      <c r="H751" s="767"/>
      <c r="I751" s="467">
        <v>1</v>
      </c>
      <c r="J751" s="780"/>
      <c r="K751" s="781"/>
    </row>
    <row r="752" spans="1:11" s="425" customFormat="1" ht="12.75" x14ac:dyDescent="0.2">
      <c r="A752" s="2017"/>
      <c r="B752" s="460" t="s">
        <v>1768</v>
      </c>
      <c r="C752" s="456"/>
      <c r="D752" s="456"/>
      <c r="E752" s="591"/>
      <c r="F752" s="458" t="s">
        <v>1351</v>
      </c>
      <c r="G752" s="460" t="s">
        <v>70</v>
      </c>
      <c r="H752" s="767"/>
      <c r="I752" s="467">
        <v>4</v>
      </c>
      <c r="J752" s="780"/>
      <c r="K752" s="781"/>
    </row>
    <row r="753" spans="1:11" s="425" customFormat="1" ht="25.5" x14ac:dyDescent="0.2">
      <c r="A753" s="2017"/>
      <c r="B753" s="460" t="s">
        <v>1768</v>
      </c>
      <c r="C753" s="456"/>
      <c r="D753" s="456"/>
      <c r="E753" s="591"/>
      <c r="F753" s="458" t="s">
        <v>1352</v>
      </c>
      <c r="G753" s="460" t="s">
        <v>70</v>
      </c>
      <c r="H753" s="767"/>
      <c r="I753" s="467">
        <v>2</v>
      </c>
      <c r="J753" s="780"/>
      <c r="K753" s="781"/>
    </row>
    <row r="754" spans="1:11" s="425" customFormat="1" ht="25.5" x14ac:dyDescent="0.2">
      <c r="A754" s="2017"/>
      <c r="B754" s="460" t="s">
        <v>1768</v>
      </c>
      <c r="C754" s="456"/>
      <c r="D754" s="456"/>
      <c r="E754" s="591"/>
      <c r="F754" s="458" t="s">
        <v>1353</v>
      </c>
      <c r="G754" s="460" t="s">
        <v>70</v>
      </c>
      <c r="H754" s="767"/>
      <c r="I754" s="467">
        <v>2</v>
      </c>
      <c r="J754" s="780"/>
      <c r="K754" s="781"/>
    </row>
    <row r="755" spans="1:11" s="425" customFormat="1" ht="12.75" x14ac:dyDescent="0.2">
      <c r="A755" s="2017"/>
      <c r="B755" s="460" t="s">
        <v>1768</v>
      </c>
      <c r="C755" s="456"/>
      <c r="D755" s="456"/>
      <c r="E755" s="591"/>
      <c r="F755" s="458" t="s">
        <v>1354</v>
      </c>
      <c r="G755" s="460" t="s">
        <v>70</v>
      </c>
      <c r="H755" s="767"/>
      <c r="I755" s="467">
        <v>12</v>
      </c>
      <c r="J755" s="780"/>
      <c r="K755" s="781"/>
    </row>
    <row r="756" spans="1:11" s="425" customFormat="1" ht="12.75" x14ac:dyDescent="0.2">
      <c r="A756" s="2017"/>
      <c r="B756" s="460" t="s">
        <v>1768</v>
      </c>
      <c r="C756" s="456"/>
      <c r="D756" s="456"/>
      <c r="E756" s="591"/>
      <c r="F756" s="458" t="s">
        <v>1355</v>
      </c>
      <c r="G756" s="460" t="s">
        <v>70</v>
      </c>
      <c r="H756" s="767"/>
      <c r="I756" s="467">
        <v>5</v>
      </c>
      <c r="J756" s="780"/>
      <c r="K756" s="781"/>
    </row>
    <row r="757" spans="1:11" s="425" customFormat="1" ht="12.75" x14ac:dyDescent="0.2">
      <c r="A757" s="2017"/>
      <c r="B757" s="460" t="s">
        <v>1768</v>
      </c>
      <c r="C757" s="456"/>
      <c r="D757" s="456"/>
      <c r="E757" s="591"/>
      <c r="F757" s="458" t="s">
        <v>1356</v>
      </c>
      <c r="G757" s="460" t="s">
        <v>70</v>
      </c>
      <c r="H757" s="767"/>
      <c r="I757" s="467">
        <v>5</v>
      </c>
      <c r="J757" s="780"/>
      <c r="K757" s="781"/>
    </row>
    <row r="758" spans="1:11" s="425" customFormat="1" ht="12.75" x14ac:dyDescent="0.2">
      <c r="A758" s="2017"/>
      <c r="B758" s="460" t="s">
        <v>1768</v>
      </c>
      <c r="C758" s="456"/>
      <c r="D758" s="456"/>
      <c r="E758" s="591"/>
      <c r="F758" s="458" t="s">
        <v>1357</v>
      </c>
      <c r="G758" s="460" t="s">
        <v>70</v>
      </c>
      <c r="H758" s="767"/>
      <c r="I758" s="467">
        <v>5</v>
      </c>
      <c r="J758" s="780"/>
      <c r="K758" s="781"/>
    </row>
    <row r="759" spans="1:11" s="425" customFormat="1" ht="12.75" x14ac:dyDescent="0.2">
      <c r="A759" s="2017"/>
      <c r="B759" s="460" t="s">
        <v>1768</v>
      </c>
      <c r="C759" s="456"/>
      <c r="D759" s="456"/>
      <c r="E759" s="591"/>
      <c r="F759" s="458" t="s">
        <v>1358</v>
      </c>
      <c r="G759" s="460" t="s">
        <v>70</v>
      </c>
      <c r="H759" s="767"/>
      <c r="I759" s="467">
        <v>1</v>
      </c>
      <c r="J759" s="780"/>
      <c r="K759" s="781"/>
    </row>
    <row r="760" spans="1:11" s="425" customFormat="1" ht="12.75" x14ac:dyDescent="0.2">
      <c r="A760" s="2017"/>
      <c r="B760" s="460" t="s">
        <v>1768</v>
      </c>
      <c r="C760" s="456"/>
      <c r="D760" s="456"/>
      <c r="E760" s="591"/>
      <c r="F760" s="458" t="s">
        <v>1359</v>
      </c>
      <c r="G760" s="460" t="s">
        <v>70</v>
      </c>
      <c r="H760" s="767"/>
      <c r="I760" s="467">
        <v>1</v>
      </c>
      <c r="J760" s="780"/>
      <c r="K760" s="781"/>
    </row>
    <row r="761" spans="1:11" s="425" customFormat="1" ht="12.75" x14ac:dyDescent="0.2">
      <c r="A761" s="2017"/>
      <c r="B761" s="460" t="s">
        <v>1768</v>
      </c>
      <c r="C761" s="456"/>
      <c r="D761" s="456"/>
      <c r="E761" s="591"/>
      <c r="F761" s="458" t="s">
        <v>1360</v>
      </c>
      <c r="G761" s="460" t="s">
        <v>70</v>
      </c>
      <c r="H761" s="767"/>
      <c r="I761" s="467">
        <v>2</v>
      </c>
      <c r="J761" s="780"/>
      <c r="K761" s="781"/>
    </row>
    <row r="762" spans="1:11" s="425" customFormat="1" ht="25.5" x14ac:dyDescent="0.2">
      <c r="A762" s="2017"/>
      <c r="B762" s="460" t="s">
        <v>1768</v>
      </c>
      <c r="C762" s="456"/>
      <c r="D762" s="456"/>
      <c r="E762" s="591"/>
      <c r="F762" s="458" t="s">
        <v>1361</v>
      </c>
      <c r="G762" s="460" t="s">
        <v>70</v>
      </c>
      <c r="H762" s="767"/>
      <c r="I762" s="467">
        <v>2</v>
      </c>
      <c r="J762" s="780"/>
      <c r="K762" s="781"/>
    </row>
    <row r="763" spans="1:11" s="425" customFormat="1" ht="38.25" x14ac:dyDescent="0.2">
      <c r="A763" s="2017"/>
      <c r="B763" s="460" t="s">
        <v>1768</v>
      </c>
      <c r="C763" s="456"/>
      <c r="D763" s="456"/>
      <c r="E763" s="591"/>
      <c r="F763" s="458" t="s">
        <v>1362</v>
      </c>
      <c r="G763" s="460" t="s">
        <v>70</v>
      </c>
      <c r="H763" s="767"/>
      <c r="I763" s="467">
        <v>2</v>
      </c>
      <c r="J763" s="780"/>
      <c r="K763" s="781"/>
    </row>
    <row r="764" spans="1:11" s="425" customFormat="1" ht="25.5" x14ac:dyDescent="0.2">
      <c r="A764" s="2017"/>
      <c r="B764" s="460" t="s">
        <v>1768</v>
      </c>
      <c r="C764" s="456"/>
      <c r="D764" s="456"/>
      <c r="E764" s="591"/>
      <c r="F764" s="458" t="s">
        <v>1363</v>
      </c>
      <c r="G764" s="460" t="s">
        <v>70</v>
      </c>
      <c r="H764" s="767"/>
      <c r="I764" s="467">
        <v>1</v>
      </c>
      <c r="J764" s="780"/>
      <c r="K764" s="781"/>
    </row>
    <row r="765" spans="1:11" s="425" customFormat="1" ht="25.5" x14ac:dyDescent="0.2">
      <c r="A765" s="2017"/>
      <c r="B765" s="460" t="s">
        <v>1768</v>
      </c>
      <c r="C765" s="456"/>
      <c r="D765" s="456"/>
      <c r="E765" s="591"/>
      <c r="F765" s="458" t="s">
        <v>1364</v>
      </c>
      <c r="G765" s="460" t="s">
        <v>70</v>
      </c>
      <c r="H765" s="767"/>
      <c r="I765" s="467">
        <v>1</v>
      </c>
      <c r="J765" s="780"/>
      <c r="K765" s="781"/>
    </row>
    <row r="766" spans="1:11" s="425" customFormat="1" ht="12.75" x14ac:dyDescent="0.2">
      <c r="A766" s="2017"/>
      <c r="B766" s="460" t="s">
        <v>1768</v>
      </c>
      <c r="C766" s="456"/>
      <c r="D766" s="456"/>
      <c r="E766" s="591"/>
      <c r="F766" s="458" t="s">
        <v>1365</v>
      </c>
      <c r="G766" s="460" t="s">
        <v>70</v>
      </c>
      <c r="H766" s="767"/>
      <c r="I766" s="467">
        <v>10</v>
      </c>
      <c r="J766" s="780"/>
      <c r="K766" s="781"/>
    </row>
    <row r="767" spans="1:11" s="425" customFormat="1" ht="12.75" x14ac:dyDescent="0.2">
      <c r="A767" s="2017"/>
      <c r="B767" s="460" t="s">
        <v>1768</v>
      </c>
      <c r="C767" s="456"/>
      <c r="D767" s="456"/>
      <c r="E767" s="591"/>
      <c r="F767" s="458" t="s">
        <v>1366</v>
      </c>
      <c r="G767" s="460" t="s">
        <v>70</v>
      </c>
      <c r="H767" s="767"/>
      <c r="I767" s="467">
        <v>5</v>
      </c>
      <c r="J767" s="780"/>
      <c r="K767" s="781"/>
    </row>
    <row r="768" spans="1:11" s="425" customFormat="1" ht="12.75" x14ac:dyDescent="0.2">
      <c r="A768" s="2017"/>
      <c r="B768" s="460" t="s">
        <v>1768</v>
      </c>
      <c r="C768" s="456"/>
      <c r="D768" s="456"/>
      <c r="E768" s="591"/>
      <c r="F768" s="458" t="s">
        <v>1367</v>
      </c>
      <c r="G768" s="460" t="s">
        <v>70</v>
      </c>
      <c r="H768" s="767"/>
      <c r="I768" s="467">
        <v>2</v>
      </c>
      <c r="J768" s="780"/>
      <c r="K768" s="781"/>
    </row>
    <row r="769" spans="1:11" s="425" customFormat="1" ht="25.5" x14ac:dyDescent="0.2">
      <c r="A769" s="2017"/>
      <c r="B769" s="460" t="s">
        <v>1768</v>
      </c>
      <c r="C769" s="456"/>
      <c r="D769" s="456"/>
      <c r="E769" s="591"/>
      <c r="F769" s="458" t="s">
        <v>1368</v>
      </c>
      <c r="G769" s="460" t="s">
        <v>70</v>
      </c>
      <c r="H769" s="767"/>
      <c r="I769" s="467">
        <v>1</v>
      </c>
      <c r="J769" s="780"/>
      <c r="K769" s="781"/>
    </row>
    <row r="770" spans="1:11" s="425" customFormat="1" ht="12.75" x14ac:dyDescent="0.2">
      <c r="A770" s="2017"/>
      <c r="B770" s="460" t="s">
        <v>1768</v>
      </c>
      <c r="C770" s="456"/>
      <c r="D770" s="456"/>
      <c r="E770" s="591"/>
      <c r="F770" s="458" t="s">
        <v>1369</v>
      </c>
      <c r="G770" s="460" t="s">
        <v>70</v>
      </c>
      <c r="H770" s="767"/>
      <c r="I770" s="467">
        <v>1</v>
      </c>
      <c r="J770" s="780"/>
      <c r="K770" s="781"/>
    </row>
    <row r="771" spans="1:11" s="425" customFormat="1" ht="25.5" x14ac:dyDescent="0.2">
      <c r="A771" s="2017"/>
      <c r="B771" s="460" t="s">
        <v>1768</v>
      </c>
      <c r="C771" s="456"/>
      <c r="D771" s="456"/>
      <c r="E771" s="591"/>
      <c r="F771" s="458" t="s">
        <v>1370</v>
      </c>
      <c r="G771" s="460" t="s">
        <v>70</v>
      </c>
      <c r="H771" s="767"/>
      <c r="I771" s="467">
        <v>1</v>
      </c>
      <c r="J771" s="780"/>
      <c r="K771" s="781"/>
    </row>
    <row r="772" spans="1:11" s="425" customFormat="1" ht="38.25" x14ac:dyDescent="0.2">
      <c r="A772" s="2017"/>
      <c r="B772" s="460" t="s">
        <v>1768</v>
      </c>
      <c r="C772" s="456"/>
      <c r="D772" s="456"/>
      <c r="E772" s="591"/>
      <c r="F772" s="458" t="s">
        <v>1371</v>
      </c>
      <c r="G772" s="460" t="s">
        <v>70</v>
      </c>
      <c r="H772" s="767"/>
      <c r="I772" s="467" t="s">
        <v>1372</v>
      </c>
      <c r="J772" s="780"/>
      <c r="K772" s="781"/>
    </row>
    <row r="773" spans="1:11" s="425" customFormat="1" ht="38.25" x14ac:dyDescent="0.2">
      <c r="A773" s="2017"/>
      <c r="B773" s="460" t="s">
        <v>1768</v>
      </c>
      <c r="C773" s="456"/>
      <c r="D773" s="456"/>
      <c r="E773" s="591"/>
      <c r="F773" s="458" t="s">
        <v>1373</v>
      </c>
      <c r="G773" s="460" t="s">
        <v>70</v>
      </c>
      <c r="H773" s="767"/>
      <c r="I773" s="467" t="s">
        <v>1374</v>
      </c>
      <c r="J773" s="780"/>
      <c r="K773" s="781"/>
    </row>
    <row r="774" spans="1:11" s="425" customFormat="1" ht="25.5" x14ac:dyDescent="0.2">
      <c r="A774" s="2017"/>
      <c r="B774" s="460" t="s">
        <v>1768</v>
      </c>
      <c r="C774" s="456"/>
      <c r="D774" s="456"/>
      <c r="E774" s="591"/>
      <c r="F774" s="458" t="s">
        <v>1375</v>
      </c>
      <c r="G774" s="460" t="s">
        <v>70</v>
      </c>
      <c r="H774" s="767"/>
      <c r="I774" s="467" t="s">
        <v>1374</v>
      </c>
      <c r="J774" s="780"/>
      <c r="K774" s="781"/>
    </row>
    <row r="775" spans="1:11" s="425" customFormat="1" ht="38.25" x14ac:dyDescent="0.2">
      <c r="A775" s="2017"/>
      <c r="B775" s="460" t="s">
        <v>1768</v>
      </c>
      <c r="C775" s="456"/>
      <c r="D775" s="456"/>
      <c r="E775" s="591"/>
      <c r="F775" s="458" t="s">
        <v>1376</v>
      </c>
      <c r="G775" s="460" t="s">
        <v>70</v>
      </c>
      <c r="H775" s="767"/>
      <c r="I775" s="467" t="s">
        <v>1377</v>
      </c>
      <c r="J775" s="780"/>
      <c r="K775" s="781"/>
    </row>
    <row r="776" spans="1:11" s="425" customFormat="1" ht="12.75" x14ac:dyDescent="0.2">
      <c r="A776" s="2017"/>
      <c r="B776" s="460" t="s">
        <v>1768</v>
      </c>
      <c r="C776" s="456"/>
      <c r="D776" s="456"/>
      <c r="E776" s="591"/>
      <c r="F776" s="458" t="s">
        <v>1378</v>
      </c>
      <c r="G776" s="460" t="s">
        <v>70</v>
      </c>
      <c r="H776" s="767"/>
      <c r="I776" s="467" t="s">
        <v>1379</v>
      </c>
      <c r="J776" s="780"/>
      <c r="K776" s="781"/>
    </row>
    <row r="777" spans="1:11" s="425" customFormat="1" ht="12.75" x14ac:dyDescent="0.2">
      <c r="A777" s="2017"/>
      <c r="B777" s="460" t="s">
        <v>1768</v>
      </c>
      <c r="C777" s="456"/>
      <c r="D777" s="456"/>
      <c r="E777" s="591"/>
      <c r="F777" s="458" t="s">
        <v>1380</v>
      </c>
      <c r="G777" s="460" t="s">
        <v>70</v>
      </c>
      <c r="H777" s="767"/>
      <c r="I777" s="467" t="s">
        <v>1379</v>
      </c>
      <c r="J777" s="780"/>
      <c r="K777" s="781"/>
    </row>
    <row r="778" spans="1:11" s="425" customFormat="1" ht="12.75" x14ac:dyDescent="0.2">
      <c r="A778" s="2017"/>
      <c r="B778" s="460" t="s">
        <v>1768</v>
      </c>
      <c r="C778" s="456"/>
      <c r="D778" s="456"/>
      <c r="E778" s="591"/>
      <c r="F778" s="458" t="s">
        <v>1381</v>
      </c>
      <c r="G778" s="460" t="s">
        <v>70</v>
      </c>
      <c r="H778" s="767"/>
      <c r="I778" s="467" t="s">
        <v>1379</v>
      </c>
      <c r="J778" s="780"/>
      <c r="K778" s="781"/>
    </row>
    <row r="779" spans="1:11" s="425" customFormat="1" ht="12.75" x14ac:dyDescent="0.2">
      <c r="A779" s="2017"/>
      <c r="B779" s="460" t="s">
        <v>1768</v>
      </c>
      <c r="C779" s="456"/>
      <c r="D779" s="456"/>
      <c r="E779" s="591"/>
      <c r="F779" s="458" t="s">
        <v>1382</v>
      </c>
      <c r="G779" s="460" t="s">
        <v>70</v>
      </c>
      <c r="H779" s="767"/>
      <c r="I779" s="467" t="s">
        <v>1379</v>
      </c>
      <c r="J779" s="780"/>
      <c r="K779" s="781"/>
    </row>
    <row r="780" spans="1:11" s="425" customFormat="1" ht="12.75" x14ac:dyDescent="0.2">
      <c r="A780" s="2017"/>
      <c r="B780" s="460" t="s">
        <v>1768</v>
      </c>
      <c r="C780" s="456"/>
      <c r="D780" s="456"/>
      <c r="E780" s="591"/>
      <c r="F780" s="458" t="s">
        <v>1383</v>
      </c>
      <c r="G780" s="460" t="s">
        <v>70</v>
      </c>
      <c r="H780" s="767"/>
      <c r="I780" s="467" t="s">
        <v>1379</v>
      </c>
      <c r="J780" s="780"/>
      <c r="K780" s="781"/>
    </row>
    <row r="781" spans="1:11" s="425" customFormat="1" ht="12.75" x14ac:dyDescent="0.2">
      <c r="A781" s="2017"/>
      <c r="B781" s="460" t="s">
        <v>1768</v>
      </c>
      <c r="C781" s="456"/>
      <c r="D781" s="456"/>
      <c r="E781" s="591"/>
      <c r="F781" s="458" t="s">
        <v>1384</v>
      </c>
      <c r="G781" s="460" t="s">
        <v>70</v>
      </c>
      <c r="H781" s="767"/>
      <c r="I781" s="467" t="s">
        <v>1385</v>
      </c>
      <c r="J781" s="780"/>
      <c r="K781" s="781"/>
    </row>
    <row r="782" spans="1:11" s="425" customFormat="1" ht="12.75" x14ac:dyDescent="0.2">
      <c r="A782" s="2017"/>
      <c r="B782" s="460" t="s">
        <v>1768</v>
      </c>
      <c r="C782" s="456"/>
      <c r="D782" s="456"/>
      <c r="E782" s="591"/>
      <c r="F782" s="458" t="s">
        <v>1386</v>
      </c>
      <c r="G782" s="460" t="s">
        <v>70</v>
      </c>
      <c r="H782" s="767"/>
      <c r="I782" s="467" t="s">
        <v>1379</v>
      </c>
      <c r="J782" s="780"/>
      <c r="K782" s="781"/>
    </row>
    <row r="783" spans="1:11" s="425" customFormat="1" ht="12.75" x14ac:dyDescent="0.2">
      <c r="A783" s="2017"/>
      <c r="B783" s="460" t="s">
        <v>1768</v>
      </c>
      <c r="C783" s="456"/>
      <c r="D783" s="456"/>
      <c r="E783" s="591"/>
      <c r="F783" s="458" t="s">
        <v>1387</v>
      </c>
      <c r="G783" s="460" t="s">
        <v>70</v>
      </c>
      <c r="H783" s="767"/>
      <c r="I783" s="467" t="s">
        <v>1388</v>
      </c>
      <c r="J783" s="780"/>
      <c r="K783" s="781"/>
    </row>
    <row r="784" spans="1:11" s="425" customFormat="1" ht="12.75" x14ac:dyDescent="0.2">
      <c r="A784" s="2017"/>
      <c r="B784" s="460" t="s">
        <v>1768</v>
      </c>
      <c r="C784" s="456"/>
      <c r="D784" s="456"/>
      <c r="E784" s="591"/>
      <c r="F784" s="458" t="s">
        <v>1389</v>
      </c>
      <c r="G784" s="460" t="s">
        <v>70</v>
      </c>
      <c r="H784" s="767"/>
      <c r="I784" s="467" t="s">
        <v>1388</v>
      </c>
      <c r="J784" s="780"/>
      <c r="K784" s="781"/>
    </row>
    <row r="785" spans="1:11" s="425" customFormat="1" ht="25.5" x14ac:dyDescent="0.2">
      <c r="A785" s="2017"/>
      <c r="B785" s="460" t="s">
        <v>1768</v>
      </c>
      <c r="C785" s="456"/>
      <c r="D785" s="456"/>
      <c r="E785" s="591"/>
      <c r="F785" s="458" t="s">
        <v>1390</v>
      </c>
      <c r="G785" s="460" t="s">
        <v>70</v>
      </c>
      <c r="H785" s="767"/>
      <c r="I785" s="467" t="s">
        <v>1388</v>
      </c>
      <c r="J785" s="780"/>
      <c r="K785" s="781"/>
    </row>
    <row r="786" spans="1:11" s="425" customFormat="1" ht="12.75" x14ac:dyDescent="0.2">
      <c r="A786" s="2017"/>
      <c r="B786" s="460" t="s">
        <v>1768</v>
      </c>
      <c r="C786" s="456"/>
      <c r="D786" s="456"/>
      <c r="E786" s="591"/>
      <c r="F786" s="458" t="s">
        <v>1391</v>
      </c>
      <c r="G786" s="460" t="s">
        <v>70</v>
      </c>
      <c r="H786" s="767"/>
      <c r="I786" s="467" t="s">
        <v>1388</v>
      </c>
      <c r="J786" s="780"/>
      <c r="K786" s="781"/>
    </row>
    <row r="787" spans="1:11" s="425" customFormat="1" ht="12.75" x14ac:dyDescent="0.2">
      <c r="A787" s="2017"/>
      <c r="B787" s="460" t="s">
        <v>1768</v>
      </c>
      <c r="C787" s="456"/>
      <c r="D787" s="456"/>
      <c r="E787" s="591"/>
      <c r="F787" s="458" t="s">
        <v>1392</v>
      </c>
      <c r="G787" s="460" t="s">
        <v>70</v>
      </c>
      <c r="H787" s="767"/>
      <c r="I787" s="467" t="s">
        <v>1388</v>
      </c>
      <c r="J787" s="780"/>
      <c r="K787" s="781"/>
    </row>
    <row r="788" spans="1:11" s="425" customFormat="1" ht="12.75" x14ac:dyDescent="0.2">
      <c r="A788" s="2017"/>
      <c r="B788" s="460" t="s">
        <v>1768</v>
      </c>
      <c r="C788" s="456"/>
      <c r="D788" s="456"/>
      <c r="E788" s="591"/>
      <c r="F788" s="458" t="s">
        <v>1393</v>
      </c>
      <c r="G788" s="460" t="s">
        <v>70</v>
      </c>
      <c r="H788" s="767"/>
      <c r="I788" s="467" t="s">
        <v>1388</v>
      </c>
      <c r="J788" s="780"/>
      <c r="K788" s="781"/>
    </row>
    <row r="789" spans="1:11" s="425" customFormat="1" ht="12.75" x14ac:dyDescent="0.2">
      <c r="A789" s="2017"/>
      <c r="B789" s="460" t="s">
        <v>1768</v>
      </c>
      <c r="C789" s="456"/>
      <c r="D789" s="456"/>
      <c r="E789" s="591"/>
      <c r="F789" s="458" t="s">
        <v>1394</v>
      </c>
      <c r="G789" s="460" t="s">
        <v>70</v>
      </c>
      <c r="H789" s="767"/>
      <c r="I789" s="467" t="s">
        <v>1388</v>
      </c>
      <c r="J789" s="780"/>
      <c r="K789" s="781"/>
    </row>
    <row r="790" spans="1:11" s="425" customFormat="1" ht="12.75" x14ac:dyDescent="0.2">
      <c r="A790" s="2017"/>
      <c r="B790" s="460" t="s">
        <v>1768</v>
      </c>
      <c r="C790" s="456"/>
      <c r="D790" s="456"/>
      <c r="E790" s="591"/>
      <c r="F790" s="458" t="s">
        <v>1395</v>
      </c>
      <c r="G790" s="460" t="s">
        <v>70</v>
      </c>
      <c r="H790" s="767"/>
      <c r="I790" s="467" t="s">
        <v>1388</v>
      </c>
      <c r="J790" s="780"/>
      <c r="K790" s="781"/>
    </row>
    <row r="791" spans="1:11" s="425" customFormat="1" ht="12.75" x14ac:dyDescent="0.2">
      <c r="A791" s="2017"/>
      <c r="B791" s="460" t="s">
        <v>1768</v>
      </c>
      <c r="C791" s="456"/>
      <c r="D791" s="456"/>
      <c r="E791" s="591"/>
      <c r="F791" s="458" t="s">
        <v>1396</v>
      </c>
      <c r="G791" s="460" t="s">
        <v>70</v>
      </c>
      <c r="H791" s="767"/>
      <c r="I791" s="467" t="s">
        <v>1388</v>
      </c>
      <c r="J791" s="780"/>
      <c r="K791" s="781"/>
    </row>
    <row r="792" spans="1:11" s="425" customFormat="1" ht="12.75" x14ac:dyDescent="0.2">
      <c r="A792" s="2017"/>
      <c r="B792" s="460" t="s">
        <v>1768</v>
      </c>
      <c r="C792" s="456"/>
      <c r="D792" s="456"/>
      <c r="E792" s="591"/>
      <c r="F792" s="458" t="s">
        <v>1397</v>
      </c>
      <c r="G792" s="460" t="s">
        <v>70</v>
      </c>
      <c r="H792" s="767"/>
      <c r="I792" s="467" t="s">
        <v>1388</v>
      </c>
      <c r="J792" s="780"/>
      <c r="K792" s="781"/>
    </row>
    <row r="793" spans="1:11" s="425" customFormat="1" ht="12.75" x14ac:dyDescent="0.2">
      <c r="A793" s="2017"/>
      <c r="B793" s="460" t="s">
        <v>1768</v>
      </c>
      <c r="C793" s="456"/>
      <c r="D793" s="456"/>
      <c r="E793" s="591"/>
      <c r="F793" s="458" t="s">
        <v>1394</v>
      </c>
      <c r="G793" s="460" t="s">
        <v>70</v>
      </c>
      <c r="H793" s="767"/>
      <c r="I793" s="467" t="s">
        <v>1388</v>
      </c>
      <c r="J793" s="780"/>
      <c r="K793" s="781"/>
    </row>
    <row r="794" spans="1:11" s="425" customFormat="1" ht="25.5" x14ac:dyDescent="0.2">
      <c r="A794" s="2017"/>
      <c r="B794" s="460" t="s">
        <v>1768</v>
      </c>
      <c r="C794" s="456"/>
      <c r="D794" s="456"/>
      <c r="E794" s="591"/>
      <c r="F794" s="458" t="s">
        <v>1398</v>
      </c>
      <c r="G794" s="460" t="s">
        <v>70</v>
      </c>
      <c r="H794" s="767"/>
      <c r="I794" s="467" t="s">
        <v>1399</v>
      </c>
      <c r="J794" s="780"/>
      <c r="K794" s="781"/>
    </row>
    <row r="795" spans="1:11" s="425" customFormat="1" ht="25.5" x14ac:dyDescent="0.2">
      <c r="A795" s="2017"/>
      <c r="B795" s="460" t="s">
        <v>1768</v>
      </c>
      <c r="C795" s="456"/>
      <c r="D795" s="456"/>
      <c r="E795" s="591"/>
      <c r="F795" s="458" t="s">
        <v>1400</v>
      </c>
      <c r="G795" s="460" t="s">
        <v>70</v>
      </c>
      <c r="H795" s="767"/>
      <c r="I795" s="467" t="s">
        <v>1399</v>
      </c>
      <c r="J795" s="780"/>
      <c r="K795" s="781"/>
    </row>
    <row r="796" spans="1:11" s="425" customFormat="1" ht="25.5" x14ac:dyDescent="0.2">
      <c r="A796" s="2017"/>
      <c r="B796" s="460" t="s">
        <v>1768</v>
      </c>
      <c r="C796" s="456"/>
      <c r="D796" s="456"/>
      <c r="E796" s="591"/>
      <c r="F796" s="458" t="s">
        <v>1401</v>
      </c>
      <c r="G796" s="460" t="s">
        <v>70</v>
      </c>
      <c r="H796" s="767"/>
      <c r="I796" s="467" t="s">
        <v>1399</v>
      </c>
      <c r="J796" s="780"/>
      <c r="K796" s="781"/>
    </row>
    <row r="797" spans="1:11" s="425" customFormat="1" ht="25.5" x14ac:dyDescent="0.2">
      <c r="A797" s="2017"/>
      <c r="B797" s="460" t="s">
        <v>1768</v>
      </c>
      <c r="C797" s="456"/>
      <c r="D797" s="456"/>
      <c r="E797" s="591"/>
      <c r="F797" s="458" t="s">
        <v>1402</v>
      </c>
      <c r="G797" s="460" t="s">
        <v>70</v>
      </c>
      <c r="H797" s="767"/>
      <c r="I797" s="467" t="s">
        <v>1399</v>
      </c>
      <c r="J797" s="780"/>
      <c r="K797" s="781"/>
    </row>
    <row r="798" spans="1:11" s="425" customFormat="1" ht="12.75" x14ac:dyDescent="0.2">
      <c r="A798" s="2017"/>
      <c r="B798" s="460" t="s">
        <v>1768</v>
      </c>
      <c r="C798" s="456"/>
      <c r="D798" s="456"/>
      <c r="E798" s="591"/>
      <c r="F798" s="458" t="s">
        <v>1403</v>
      </c>
      <c r="G798" s="460" t="s">
        <v>70</v>
      </c>
      <c r="H798" s="767"/>
      <c r="I798" s="467" t="s">
        <v>1379</v>
      </c>
      <c r="J798" s="780"/>
      <c r="K798" s="781"/>
    </row>
    <row r="799" spans="1:11" s="425" customFormat="1" ht="12.75" x14ac:dyDescent="0.2">
      <c r="A799" s="2017"/>
      <c r="B799" s="460" t="s">
        <v>1768</v>
      </c>
      <c r="C799" s="456"/>
      <c r="D799" s="456"/>
      <c r="E799" s="591"/>
      <c r="F799" s="458" t="s">
        <v>1404</v>
      </c>
      <c r="G799" s="460" t="s">
        <v>70</v>
      </c>
      <c r="H799" s="767"/>
      <c r="I799" s="467" t="s">
        <v>1379</v>
      </c>
      <c r="J799" s="780"/>
      <c r="K799" s="781"/>
    </row>
    <row r="800" spans="1:11" s="425" customFormat="1" ht="12.75" x14ac:dyDescent="0.2">
      <c r="A800" s="2017"/>
      <c r="B800" s="460" t="s">
        <v>1768</v>
      </c>
      <c r="C800" s="456"/>
      <c r="D800" s="456"/>
      <c r="E800" s="591"/>
      <c r="F800" s="458" t="s">
        <v>1405</v>
      </c>
      <c r="G800" s="460" t="s">
        <v>70</v>
      </c>
      <c r="H800" s="767"/>
      <c r="I800" s="467" t="s">
        <v>1379</v>
      </c>
      <c r="J800" s="780"/>
      <c r="K800" s="781"/>
    </row>
    <row r="801" spans="1:11" s="425" customFormat="1" ht="12.75" x14ac:dyDescent="0.2">
      <c r="A801" s="2017"/>
      <c r="B801" s="460" t="s">
        <v>1768</v>
      </c>
      <c r="C801" s="456"/>
      <c r="D801" s="456"/>
      <c r="E801" s="591"/>
      <c r="F801" s="458" t="s">
        <v>1406</v>
      </c>
      <c r="G801" s="460" t="s">
        <v>70</v>
      </c>
      <c r="H801" s="767"/>
      <c r="I801" s="467" t="s">
        <v>1379</v>
      </c>
      <c r="J801" s="780"/>
      <c r="K801" s="781"/>
    </row>
    <row r="802" spans="1:11" s="425" customFormat="1" ht="12.75" x14ac:dyDescent="0.2">
      <c r="A802" s="2017"/>
      <c r="B802" s="460" t="s">
        <v>1768</v>
      </c>
      <c r="C802" s="456"/>
      <c r="D802" s="456"/>
      <c r="E802" s="591"/>
      <c r="F802" s="458" t="s">
        <v>1407</v>
      </c>
      <c r="G802" s="460" t="s">
        <v>70</v>
      </c>
      <c r="H802" s="767"/>
      <c r="I802" s="467" t="s">
        <v>1379</v>
      </c>
      <c r="J802" s="780"/>
      <c r="K802" s="781"/>
    </row>
    <row r="803" spans="1:11" s="425" customFormat="1" ht="12.75" x14ac:dyDescent="0.2">
      <c r="A803" s="2017"/>
      <c r="B803" s="460" t="s">
        <v>1768</v>
      </c>
      <c r="C803" s="456"/>
      <c r="D803" s="456"/>
      <c r="E803" s="591"/>
      <c r="F803" s="458" t="s">
        <v>1408</v>
      </c>
      <c r="G803" s="460" t="s">
        <v>70</v>
      </c>
      <c r="H803" s="767"/>
      <c r="I803" s="467" t="s">
        <v>1379</v>
      </c>
      <c r="J803" s="780"/>
      <c r="K803" s="781"/>
    </row>
    <row r="804" spans="1:11" s="425" customFormat="1" ht="38.25" x14ac:dyDescent="0.2">
      <c r="A804" s="2017"/>
      <c r="B804" s="460" t="s">
        <v>1768</v>
      </c>
      <c r="C804" s="456"/>
      <c r="D804" s="456"/>
      <c r="E804" s="591"/>
      <c r="F804" s="458" t="s">
        <v>1409</v>
      </c>
      <c r="G804" s="460" t="s">
        <v>70</v>
      </c>
      <c r="H804" s="767"/>
      <c r="I804" s="467" t="s">
        <v>1379</v>
      </c>
      <c r="J804" s="780"/>
      <c r="K804" s="781"/>
    </row>
    <row r="805" spans="1:11" s="425" customFormat="1" ht="25.5" x14ac:dyDescent="0.2">
      <c r="A805" s="2017"/>
      <c r="B805" s="460" t="s">
        <v>1768</v>
      </c>
      <c r="C805" s="456"/>
      <c r="D805" s="456"/>
      <c r="E805" s="591"/>
      <c r="F805" s="458" t="s">
        <v>1410</v>
      </c>
      <c r="G805" s="460" t="s">
        <v>70</v>
      </c>
      <c r="H805" s="767"/>
      <c r="I805" s="467" t="s">
        <v>1388</v>
      </c>
      <c r="J805" s="780"/>
      <c r="K805" s="781"/>
    </row>
    <row r="806" spans="1:11" s="425" customFormat="1" ht="25.5" x14ac:dyDescent="0.2">
      <c r="A806" s="2017"/>
      <c r="B806" s="460" t="s">
        <v>1768</v>
      </c>
      <c r="C806" s="456"/>
      <c r="D806" s="456"/>
      <c r="E806" s="591"/>
      <c r="F806" s="458" t="s">
        <v>1411</v>
      </c>
      <c r="G806" s="460" t="s">
        <v>70</v>
      </c>
      <c r="H806" s="767"/>
      <c r="I806" s="467">
        <v>5</v>
      </c>
      <c r="J806" s="780"/>
      <c r="K806" s="781"/>
    </row>
    <row r="807" spans="1:11" s="425" customFormat="1" ht="25.5" x14ac:dyDescent="0.2">
      <c r="A807" s="2017"/>
      <c r="B807" s="460" t="s">
        <v>1768</v>
      </c>
      <c r="C807" s="456"/>
      <c r="D807" s="456"/>
      <c r="E807" s="591"/>
      <c r="F807" s="458" t="s">
        <v>1412</v>
      </c>
      <c r="G807" s="460" t="s">
        <v>70</v>
      </c>
      <c r="H807" s="767"/>
      <c r="I807" s="467">
        <v>5</v>
      </c>
      <c r="J807" s="780"/>
      <c r="K807" s="781"/>
    </row>
    <row r="808" spans="1:11" s="425" customFormat="1" ht="51" x14ac:dyDescent="0.2">
      <c r="A808" s="2017"/>
      <c r="B808" s="460" t="s">
        <v>1768</v>
      </c>
      <c r="C808" s="456"/>
      <c r="D808" s="456"/>
      <c r="E808" s="591"/>
      <c r="F808" s="458" t="s">
        <v>1413</v>
      </c>
      <c r="G808" s="460" t="s">
        <v>70</v>
      </c>
      <c r="H808" s="767"/>
      <c r="I808" s="467" t="s">
        <v>1388</v>
      </c>
      <c r="J808" s="780"/>
      <c r="K808" s="781"/>
    </row>
    <row r="809" spans="1:11" s="425" customFormat="1" ht="25.5" x14ac:dyDescent="0.2">
      <c r="A809" s="2017"/>
      <c r="B809" s="460" t="s">
        <v>1768</v>
      </c>
      <c r="C809" s="456"/>
      <c r="D809" s="456"/>
      <c r="E809" s="591"/>
      <c r="F809" s="458" t="s">
        <v>1414</v>
      </c>
      <c r="G809" s="460" t="s">
        <v>70</v>
      </c>
      <c r="H809" s="767"/>
      <c r="I809" s="467" t="s">
        <v>1415</v>
      </c>
      <c r="J809" s="780"/>
      <c r="K809" s="781"/>
    </row>
    <row r="810" spans="1:11" s="425" customFormat="1" ht="25.5" x14ac:dyDescent="0.2">
      <c r="A810" s="2017"/>
      <c r="B810" s="460" t="s">
        <v>1768</v>
      </c>
      <c r="C810" s="456"/>
      <c r="D810" s="456"/>
      <c r="E810" s="591"/>
      <c r="F810" s="458" t="s">
        <v>1416</v>
      </c>
      <c r="G810" s="460" t="s">
        <v>70</v>
      </c>
      <c r="H810" s="767"/>
      <c r="I810" s="467">
        <v>4</v>
      </c>
      <c r="J810" s="780"/>
      <c r="K810" s="781"/>
    </row>
    <row r="811" spans="1:11" s="425" customFormat="1" ht="38.25" x14ac:dyDescent="0.2">
      <c r="A811" s="2017"/>
      <c r="B811" s="460" t="s">
        <v>1768</v>
      </c>
      <c r="C811" s="456"/>
      <c r="D811" s="456"/>
      <c r="E811" s="591"/>
      <c r="F811" s="458" t="s">
        <v>1417</v>
      </c>
      <c r="G811" s="460" t="s">
        <v>70</v>
      </c>
      <c r="H811" s="767"/>
      <c r="I811" s="467" t="s">
        <v>1388</v>
      </c>
      <c r="J811" s="780"/>
      <c r="K811" s="781"/>
    </row>
    <row r="812" spans="1:11" s="425" customFormat="1" ht="25.5" x14ac:dyDescent="0.2">
      <c r="A812" s="2017"/>
      <c r="B812" s="460" t="s">
        <v>1768</v>
      </c>
      <c r="C812" s="456"/>
      <c r="D812" s="456"/>
      <c r="E812" s="591"/>
      <c r="F812" s="458" t="s">
        <v>1418</v>
      </c>
      <c r="G812" s="460" t="s">
        <v>70</v>
      </c>
      <c r="H812" s="767"/>
      <c r="I812" s="467">
        <v>2</v>
      </c>
      <c r="J812" s="780"/>
      <c r="K812" s="781"/>
    </row>
    <row r="813" spans="1:11" s="425" customFormat="1" ht="25.5" x14ac:dyDescent="0.2">
      <c r="A813" s="2017"/>
      <c r="B813" s="460" t="s">
        <v>1768</v>
      </c>
      <c r="C813" s="456"/>
      <c r="D813" s="456"/>
      <c r="E813" s="591"/>
      <c r="F813" s="458" t="s">
        <v>1419</v>
      </c>
      <c r="G813" s="460" t="s">
        <v>70</v>
      </c>
      <c r="H813" s="767"/>
      <c r="I813" s="467" t="s">
        <v>1388</v>
      </c>
      <c r="J813" s="780"/>
      <c r="K813" s="781"/>
    </row>
    <row r="814" spans="1:11" s="425" customFormat="1" ht="25.5" x14ac:dyDescent="0.2">
      <c r="A814" s="2017"/>
      <c r="B814" s="460" t="s">
        <v>1768</v>
      </c>
      <c r="C814" s="456"/>
      <c r="D814" s="456"/>
      <c r="E814" s="591"/>
      <c r="F814" s="458" t="s">
        <v>1420</v>
      </c>
      <c r="G814" s="460" t="s">
        <v>70</v>
      </c>
      <c r="H814" s="767"/>
      <c r="I814" s="467">
        <v>5</v>
      </c>
      <c r="J814" s="780"/>
      <c r="K814" s="781"/>
    </row>
    <row r="815" spans="1:11" s="425" customFormat="1" ht="25.5" x14ac:dyDescent="0.2">
      <c r="A815" s="2017"/>
      <c r="B815" s="460" t="s">
        <v>1768</v>
      </c>
      <c r="C815" s="456"/>
      <c r="D815" s="456"/>
      <c r="E815" s="591"/>
      <c r="F815" s="458" t="s">
        <v>1421</v>
      </c>
      <c r="G815" s="460" t="s">
        <v>70</v>
      </c>
      <c r="H815" s="767"/>
      <c r="I815" s="467">
        <v>5</v>
      </c>
      <c r="J815" s="780"/>
      <c r="K815" s="781"/>
    </row>
    <row r="816" spans="1:11" s="425" customFormat="1" ht="25.5" x14ac:dyDescent="0.2">
      <c r="A816" s="2017"/>
      <c r="B816" s="460" t="s">
        <v>1768</v>
      </c>
      <c r="C816" s="456"/>
      <c r="D816" s="456"/>
      <c r="E816" s="591"/>
      <c r="F816" s="458" t="s">
        <v>1422</v>
      </c>
      <c r="G816" s="460" t="s">
        <v>70</v>
      </c>
      <c r="H816" s="767"/>
      <c r="I816" s="467">
        <v>5</v>
      </c>
      <c r="J816" s="780"/>
      <c r="K816" s="781"/>
    </row>
    <row r="817" spans="1:11" s="425" customFormat="1" ht="25.5" x14ac:dyDescent="0.2">
      <c r="A817" s="2017"/>
      <c r="B817" s="460" t="s">
        <v>1768</v>
      </c>
      <c r="C817" s="456"/>
      <c r="D817" s="456"/>
      <c r="E817" s="591"/>
      <c r="F817" s="458" t="s">
        <v>1423</v>
      </c>
      <c r="G817" s="460" t="s">
        <v>70</v>
      </c>
      <c r="H817" s="767"/>
      <c r="I817" s="467" t="s">
        <v>1399</v>
      </c>
      <c r="J817" s="780"/>
      <c r="K817" s="781"/>
    </row>
    <row r="818" spans="1:11" s="425" customFormat="1" ht="25.5" x14ac:dyDescent="0.2">
      <c r="A818" s="2017"/>
      <c r="B818" s="460" t="s">
        <v>1768</v>
      </c>
      <c r="C818" s="456"/>
      <c r="D818" s="456"/>
      <c r="E818" s="591"/>
      <c r="F818" s="458" t="s">
        <v>1424</v>
      </c>
      <c r="G818" s="460" t="s">
        <v>70</v>
      </c>
      <c r="H818" s="767"/>
      <c r="I818" s="467" t="s">
        <v>1399</v>
      </c>
      <c r="J818" s="780"/>
      <c r="K818" s="781"/>
    </row>
    <row r="819" spans="1:11" s="425" customFormat="1" ht="25.5" x14ac:dyDescent="0.2">
      <c r="A819" s="2017"/>
      <c r="B819" s="460" t="s">
        <v>1768</v>
      </c>
      <c r="C819" s="456"/>
      <c r="D819" s="456"/>
      <c r="E819" s="591"/>
      <c r="F819" s="458" t="s">
        <v>1425</v>
      </c>
      <c r="G819" s="460" t="s">
        <v>70</v>
      </c>
      <c r="H819" s="767"/>
      <c r="I819" s="467" t="s">
        <v>1426</v>
      </c>
      <c r="J819" s="780"/>
      <c r="K819" s="781"/>
    </row>
    <row r="820" spans="1:11" s="425" customFormat="1" ht="25.5" x14ac:dyDescent="0.2">
      <c r="A820" s="2017"/>
      <c r="B820" s="460" t="s">
        <v>1768</v>
      </c>
      <c r="C820" s="456"/>
      <c r="D820" s="456"/>
      <c r="E820" s="591"/>
      <c r="F820" s="458" t="s">
        <v>1427</v>
      </c>
      <c r="G820" s="460" t="s">
        <v>70</v>
      </c>
      <c r="H820" s="767"/>
      <c r="I820" s="467" t="s">
        <v>1426</v>
      </c>
      <c r="J820" s="780"/>
      <c r="K820" s="781"/>
    </row>
    <row r="821" spans="1:11" s="425" customFormat="1" ht="25.5" x14ac:dyDescent="0.2">
      <c r="A821" s="2017"/>
      <c r="B821" s="460" t="s">
        <v>1768</v>
      </c>
      <c r="C821" s="456"/>
      <c r="D821" s="456"/>
      <c r="E821" s="591"/>
      <c r="F821" s="458" t="s">
        <v>1428</v>
      </c>
      <c r="G821" s="460" t="s">
        <v>70</v>
      </c>
      <c r="H821" s="767"/>
      <c r="I821" s="467" t="s">
        <v>1399</v>
      </c>
      <c r="J821" s="780"/>
      <c r="K821" s="781"/>
    </row>
    <row r="822" spans="1:11" s="425" customFormat="1" ht="25.5" x14ac:dyDescent="0.2">
      <c r="A822" s="2017"/>
      <c r="B822" s="460" t="s">
        <v>1768</v>
      </c>
      <c r="C822" s="456"/>
      <c r="D822" s="456"/>
      <c r="E822" s="591"/>
      <c r="F822" s="458" t="s">
        <v>1429</v>
      </c>
      <c r="G822" s="460" t="s">
        <v>70</v>
      </c>
      <c r="H822" s="767"/>
      <c r="I822" s="467" t="s">
        <v>1399</v>
      </c>
      <c r="J822" s="780"/>
      <c r="K822" s="781"/>
    </row>
    <row r="823" spans="1:11" s="425" customFormat="1" ht="25.5" x14ac:dyDescent="0.2">
      <c r="A823" s="2017"/>
      <c r="B823" s="460" t="s">
        <v>1768</v>
      </c>
      <c r="C823" s="456"/>
      <c r="D823" s="456"/>
      <c r="E823" s="591"/>
      <c r="F823" s="458" t="s">
        <v>1430</v>
      </c>
      <c r="G823" s="460" t="s">
        <v>70</v>
      </c>
      <c r="H823" s="767"/>
      <c r="I823" s="467">
        <v>8</v>
      </c>
      <c r="J823" s="780"/>
      <c r="K823" s="781"/>
    </row>
    <row r="824" spans="1:11" s="425" customFormat="1" ht="12.75" x14ac:dyDescent="0.2">
      <c r="A824" s="2017"/>
      <c r="B824" s="460" t="s">
        <v>1768</v>
      </c>
      <c r="C824" s="456"/>
      <c r="D824" s="456"/>
      <c r="E824" s="591"/>
      <c r="F824" s="458" t="s">
        <v>1431</v>
      </c>
      <c r="G824" s="460" t="s">
        <v>70</v>
      </c>
      <c r="H824" s="767"/>
      <c r="I824" s="467" t="s">
        <v>1432</v>
      </c>
      <c r="J824" s="780"/>
      <c r="K824" s="781"/>
    </row>
    <row r="825" spans="1:11" s="425" customFormat="1" ht="25.5" x14ac:dyDescent="0.2">
      <c r="A825" s="2017"/>
      <c r="B825" s="460" t="s">
        <v>1768</v>
      </c>
      <c r="C825" s="456"/>
      <c r="D825" s="456"/>
      <c r="E825" s="591"/>
      <c r="F825" s="458" t="s">
        <v>1433</v>
      </c>
      <c r="G825" s="460" t="s">
        <v>70</v>
      </c>
      <c r="H825" s="767"/>
      <c r="I825" s="467" t="s">
        <v>1399</v>
      </c>
      <c r="J825" s="780"/>
      <c r="K825" s="781"/>
    </row>
    <row r="826" spans="1:11" s="425" customFormat="1" ht="25.5" x14ac:dyDescent="0.2">
      <c r="A826" s="2017"/>
      <c r="B826" s="460" t="s">
        <v>1768</v>
      </c>
      <c r="C826" s="456"/>
      <c r="D826" s="456"/>
      <c r="E826" s="591"/>
      <c r="F826" s="458" t="s">
        <v>1434</v>
      </c>
      <c r="G826" s="460" t="s">
        <v>70</v>
      </c>
      <c r="H826" s="767"/>
      <c r="I826" s="467" t="s">
        <v>1399</v>
      </c>
      <c r="J826" s="780"/>
      <c r="K826" s="781"/>
    </row>
    <row r="827" spans="1:11" s="425" customFormat="1" ht="25.5" x14ac:dyDescent="0.2">
      <c r="A827" s="2017"/>
      <c r="B827" s="460" t="s">
        <v>1768</v>
      </c>
      <c r="C827" s="456"/>
      <c r="D827" s="456"/>
      <c r="E827" s="591"/>
      <c r="F827" s="458" t="s">
        <v>1435</v>
      </c>
      <c r="G827" s="460" t="s">
        <v>70</v>
      </c>
      <c r="H827" s="767"/>
      <c r="I827" s="467" t="s">
        <v>1399</v>
      </c>
      <c r="J827" s="780"/>
      <c r="K827" s="781"/>
    </row>
    <row r="828" spans="1:11" s="425" customFormat="1" ht="25.5" x14ac:dyDescent="0.2">
      <c r="A828" s="2017"/>
      <c r="B828" s="460" t="s">
        <v>1768</v>
      </c>
      <c r="C828" s="456"/>
      <c r="D828" s="456"/>
      <c r="E828" s="591"/>
      <c r="F828" s="458" t="s">
        <v>1436</v>
      </c>
      <c r="G828" s="460" t="s">
        <v>70</v>
      </c>
      <c r="H828" s="767"/>
      <c r="I828" s="467" t="s">
        <v>1399</v>
      </c>
      <c r="J828" s="780"/>
      <c r="K828" s="781"/>
    </row>
    <row r="829" spans="1:11" s="425" customFormat="1" ht="25.5" x14ac:dyDescent="0.2">
      <c r="A829" s="2017"/>
      <c r="B829" s="460" t="s">
        <v>1768</v>
      </c>
      <c r="C829" s="456"/>
      <c r="D829" s="456"/>
      <c r="E829" s="591"/>
      <c r="F829" s="458" t="s">
        <v>1437</v>
      </c>
      <c r="G829" s="460" t="s">
        <v>70</v>
      </c>
      <c r="H829" s="767"/>
      <c r="I829" s="467" t="s">
        <v>1399</v>
      </c>
      <c r="J829" s="780"/>
      <c r="K829" s="781"/>
    </row>
    <row r="830" spans="1:11" s="425" customFormat="1" ht="38.25" x14ac:dyDescent="0.2">
      <c r="A830" s="2017"/>
      <c r="B830" s="460" t="s">
        <v>1768</v>
      </c>
      <c r="C830" s="456"/>
      <c r="D830" s="456"/>
      <c r="E830" s="591"/>
      <c r="F830" s="458" t="s">
        <v>1438</v>
      </c>
      <c r="G830" s="460" t="s">
        <v>70</v>
      </c>
      <c r="H830" s="767"/>
      <c r="I830" s="467" t="s">
        <v>1426</v>
      </c>
      <c r="J830" s="780"/>
      <c r="K830" s="781"/>
    </row>
    <row r="831" spans="1:11" s="425" customFormat="1" ht="38.25" x14ac:dyDescent="0.2">
      <c r="A831" s="2017"/>
      <c r="B831" s="460" t="s">
        <v>1768</v>
      </c>
      <c r="C831" s="456"/>
      <c r="D831" s="456"/>
      <c r="E831" s="591"/>
      <c r="F831" s="458" t="s">
        <v>1439</v>
      </c>
      <c r="G831" s="460" t="s">
        <v>70</v>
      </c>
      <c r="H831" s="767"/>
      <c r="I831" s="467" t="s">
        <v>1426</v>
      </c>
      <c r="J831" s="780"/>
      <c r="K831" s="781"/>
    </row>
    <row r="832" spans="1:11" s="425" customFormat="1" ht="25.5" x14ac:dyDescent="0.2">
      <c r="A832" s="2017"/>
      <c r="B832" s="460" t="s">
        <v>1768</v>
      </c>
      <c r="C832" s="456"/>
      <c r="D832" s="456"/>
      <c r="E832" s="591"/>
      <c r="F832" s="458" t="s">
        <v>1440</v>
      </c>
      <c r="G832" s="460" t="s">
        <v>70</v>
      </c>
      <c r="H832" s="767"/>
      <c r="I832" s="467" t="s">
        <v>1426</v>
      </c>
      <c r="J832" s="780"/>
      <c r="K832" s="781"/>
    </row>
    <row r="833" spans="1:11" s="425" customFormat="1" ht="12.75" x14ac:dyDescent="0.2">
      <c r="A833" s="2017"/>
      <c r="B833" s="460" t="s">
        <v>1768</v>
      </c>
      <c r="C833" s="456"/>
      <c r="D833" s="456"/>
      <c r="E833" s="591"/>
      <c r="F833" s="458" t="s">
        <v>1441</v>
      </c>
      <c r="G833" s="460" t="s">
        <v>70</v>
      </c>
      <c r="H833" s="767"/>
      <c r="I833" s="467" t="s">
        <v>1442</v>
      </c>
      <c r="J833" s="780"/>
      <c r="K833" s="781"/>
    </row>
    <row r="834" spans="1:11" s="425" customFormat="1" ht="25.5" x14ac:dyDescent="0.2">
      <c r="A834" s="2017"/>
      <c r="B834" s="460" t="s">
        <v>1768</v>
      </c>
      <c r="C834" s="456"/>
      <c r="D834" s="456"/>
      <c r="E834" s="591"/>
      <c r="F834" s="458" t="s">
        <v>1443</v>
      </c>
      <c r="G834" s="460" t="s">
        <v>70</v>
      </c>
      <c r="H834" s="767"/>
      <c r="I834" s="467" t="s">
        <v>1442</v>
      </c>
      <c r="J834" s="780"/>
      <c r="K834" s="781"/>
    </row>
    <row r="835" spans="1:11" s="425" customFormat="1" ht="25.5" x14ac:dyDescent="0.2">
      <c r="A835" s="2017"/>
      <c r="B835" s="460" t="s">
        <v>1768</v>
      </c>
      <c r="C835" s="456"/>
      <c r="D835" s="456"/>
      <c r="E835" s="591"/>
      <c r="F835" s="458" t="s">
        <v>1444</v>
      </c>
      <c r="G835" s="460" t="s">
        <v>70</v>
      </c>
      <c r="H835" s="767"/>
      <c r="I835" s="467" t="s">
        <v>1442</v>
      </c>
      <c r="J835" s="780"/>
      <c r="K835" s="781"/>
    </row>
    <row r="836" spans="1:11" s="425" customFormat="1" ht="25.5" x14ac:dyDescent="0.2">
      <c r="A836" s="2017"/>
      <c r="B836" s="460" t="s">
        <v>1768</v>
      </c>
      <c r="C836" s="456"/>
      <c r="D836" s="456"/>
      <c r="E836" s="591"/>
      <c r="F836" s="458" t="s">
        <v>1445</v>
      </c>
      <c r="G836" s="460" t="s">
        <v>70</v>
      </c>
      <c r="H836" s="767"/>
      <c r="I836" s="467" t="s">
        <v>1442</v>
      </c>
      <c r="J836" s="780"/>
      <c r="K836" s="781"/>
    </row>
    <row r="837" spans="1:11" s="425" customFormat="1" ht="12.75" x14ac:dyDescent="0.2">
      <c r="A837" s="2017"/>
      <c r="B837" s="460" t="s">
        <v>1768</v>
      </c>
      <c r="C837" s="456"/>
      <c r="D837" s="456"/>
      <c r="E837" s="591"/>
      <c r="F837" s="458" t="s">
        <v>1446</v>
      </c>
      <c r="G837" s="460" t="s">
        <v>70</v>
      </c>
      <c r="H837" s="767"/>
      <c r="I837" s="467" t="s">
        <v>1442</v>
      </c>
      <c r="J837" s="780"/>
      <c r="K837" s="781"/>
    </row>
    <row r="838" spans="1:11" s="425" customFormat="1" ht="12.75" x14ac:dyDescent="0.2">
      <c r="A838" s="2017"/>
      <c r="B838" s="460" t="s">
        <v>1768</v>
      </c>
      <c r="C838" s="456"/>
      <c r="D838" s="456"/>
      <c r="E838" s="591"/>
      <c r="F838" s="458" t="s">
        <v>1447</v>
      </c>
      <c r="G838" s="460" t="s">
        <v>70</v>
      </c>
      <c r="H838" s="767"/>
      <c r="I838" s="467" t="s">
        <v>1442</v>
      </c>
      <c r="J838" s="780"/>
      <c r="K838" s="781"/>
    </row>
    <row r="839" spans="1:11" s="425" customFormat="1" ht="12.75" x14ac:dyDescent="0.2">
      <c r="A839" s="2017"/>
      <c r="B839" s="460" t="s">
        <v>1768</v>
      </c>
      <c r="C839" s="456"/>
      <c r="D839" s="456"/>
      <c r="E839" s="591"/>
      <c r="F839" s="458" t="s">
        <v>1448</v>
      </c>
      <c r="G839" s="460" t="s">
        <v>70</v>
      </c>
      <c r="H839" s="767"/>
      <c r="I839" s="467" t="s">
        <v>1442</v>
      </c>
      <c r="J839" s="780"/>
      <c r="K839" s="781"/>
    </row>
    <row r="840" spans="1:11" s="425" customFormat="1" ht="12.75" x14ac:dyDescent="0.2">
      <c r="A840" s="2017"/>
      <c r="B840" s="460" t="s">
        <v>1768</v>
      </c>
      <c r="C840" s="456"/>
      <c r="D840" s="456"/>
      <c r="E840" s="591"/>
      <c r="F840" s="458" t="s">
        <v>1449</v>
      </c>
      <c r="G840" s="460" t="s">
        <v>70</v>
      </c>
      <c r="H840" s="767"/>
      <c r="I840" s="467" t="s">
        <v>1442</v>
      </c>
      <c r="J840" s="780"/>
      <c r="K840" s="781"/>
    </row>
    <row r="841" spans="1:11" s="425" customFormat="1" ht="38.25" x14ac:dyDescent="0.2">
      <c r="A841" s="2017"/>
      <c r="B841" s="460" t="s">
        <v>1768</v>
      </c>
      <c r="C841" s="456"/>
      <c r="D841" s="456"/>
      <c r="E841" s="591"/>
      <c r="F841" s="458" t="s">
        <v>1450</v>
      </c>
      <c r="G841" s="460" t="s">
        <v>70</v>
      </c>
      <c r="H841" s="767"/>
      <c r="I841" s="467" t="s">
        <v>1451</v>
      </c>
      <c r="J841" s="780"/>
      <c r="K841" s="781"/>
    </row>
    <row r="842" spans="1:11" s="425" customFormat="1" ht="38.25" x14ac:dyDescent="0.2">
      <c r="A842" s="2017"/>
      <c r="B842" s="460" t="s">
        <v>1768</v>
      </c>
      <c r="C842" s="456"/>
      <c r="D842" s="456"/>
      <c r="E842" s="591"/>
      <c r="F842" s="458" t="s">
        <v>1452</v>
      </c>
      <c r="G842" s="460" t="s">
        <v>70</v>
      </c>
      <c r="H842" s="767"/>
      <c r="I842" s="467" t="s">
        <v>1451</v>
      </c>
      <c r="J842" s="780"/>
      <c r="K842" s="781"/>
    </row>
    <row r="843" spans="1:11" s="425" customFormat="1" ht="38.25" x14ac:dyDescent="0.2">
      <c r="A843" s="2017"/>
      <c r="B843" s="460" t="s">
        <v>1768</v>
      </c>
      <c r="C843" s="456"/>
      <c r="D843" s="456"/>
      <c r="E843" s="591"/>
      <c r="F843" s="458" t="s">
        <v>1453</v>
      </c>
      <c r="G843" s="460" t="s">
        <v>70</v>
      </c>
      <c r="H843" s="767"/>
      <c r="I843" s="467" t="s">
        <v>1451</v>
      </c>
      <c r="J843" s="780"/>
      <c r="K843" s="781"/>
    </row>
    <row r="844" spans="1:11" s="425" customFormat="1" ht="38.25" x14ac:dyDescent="0.2">
      <c r="A844" s="2017"/>
      <c r="B844" s="460" t="s">
        <v>1768</v>
      </c>
      <c r="C844" s="456"/>
      <c r="D844" s="456"/>
      <c r="E844" s="591"/>
      <c r="F844" s="458" t="s">
        <v>1454</v>
      </c>
      <c r="G844" s="460" t="s">
        <v>70</v>
      </c>
      <c r="H844" s="767"/>
      <c r="I844" s="467" t="s">
        <v>1451</v>
      </c>
      <c r="J844" s="780"/>
      <c r="K844" s="781"/>
    </row>
    <row r="845" spans="1:11" s="425" customFormat="1" ht="38.25" x14ac:dyDescent="0.2">
      <c r="A845" s="2017"/>
      <c r="B845" s="460" t="s">
        <v>1768</v>
      </c>
      <c r="C845" s="456"/>
      <c r="D845" s="456"/>
      <c r="E845" s="591"/>
      <c r="F845" s="458" t="s">
        <v>1455</v>
      </c>
      <c r="G845" s="460" t="s">
        <v>70</v>
      </c>
      <c r="H845" s="767"/>
      <c r="I845" s="467" t="s">
        <v>1451</v>
      </c>
      <c r="J845" s="780"/>
      <c r="K845" s="781"/>
    </row>
    <row r="846" spans="1:11" s="425" customFormat="1" ht="38.25" x14ac:dyDescent="0.2">
      <c r="A846" s="2017"/>
      <c r="B846" s="460" t="s">
        <v>1768</v>
      </c>
      <c r="C846" s="456"/>
      <c r="D846" s="456"/>
      <c r="E846" s="591"/>
      <c r="F846" s="458" t="s">
        <v>1456</v>
      </c>
      <c r="G846" s="460" t="s">
        <v>70</v>
      </c>
      <c r="H846" s="767"/>
      <c r="I846" s="467" t="s">
        <v>1451</v>
      </c>
      <c r="J846" s="780"/>
      <c r="K846" s="781"/>
    </row>
    <row r="847" spans="1:11" s="425" customFormat="1" ht="38.25" x14ac:dyDescent="0.2">
      <c r="A847" s="2017"/>
      <c r="B847" s="460" t="s">
        <v>1768</v>
      </c>
      <c r="C847" s="456"/>
      <c r="D847" s="456"/>
      <c r="E847" s="591"/>
      <c r="F847" s="458" t="s">
        <v>1457</v>
      </c>
      <c r="G847" s="460" t="s">
        <v>70</v>
      </c>
      <c r="H847" s="767"/>
      <c r="I847" s="467" t="s">
        <v>1451</v>
      </c>
      <c r="J847" s="780"/>
      <c r="K847" s="781"/>
    </row>
    <row r="848" spans="1:11" s="425" customFormat="1" ht="38.25" x14ac:dyDescent="0.2">
      <c r="A848" s="2017"/>
      <c r="B848" s="460" t="s">
        <v>1768</v>
      </c>
      <c r="C848" s="456"/>
      <c r="D848" s="456"/>
      <c r="E848" s="591"/>
      <c r="F848" s="458" t="s">
        <v>1458</v>
      </c>
      <c r="G848" s="460" t="s">
        <v>70</v>
      </c>
      <c r="H848" s="767"/>
      <c r="I848" s="467" t="s">
        <v>1451</v>
      </c>
      <c r="J848" s="780"/>
      <c r="K848" s="781"/>
    </row>
    <row r="849" spans="1:11" s="425" customFormat="1" ht="38.25" x14ac:dyDescent="0.2">
      <c r="A849" s="2017"/>
      <c r="B849" s="460" t="s">
        <v>1768</v>
      </c>
      <c r="C849" s="456"/>
      <c r="D849" s="456"/>
      <c r="E849" s="591"/>
      <c r="F849" s="458" t="s">
        <v>1459</v>
      </c>
      <c r="G849" s="460" t="s">
        <v>70</v>
      </c>
      <c r="H849" s="767"/>
      <c r="I849" s="467" t="s">
        <v>1451</v>
      </c>
      <c r="J849" s="780"/>
      <c r="K849" s="781"/>
    </row>
    <row r="850" spans="1:11" s="425" customFormat="1" ht="25.5" x14ac:dyDescent="0.2">
      <c r="A850" s="2017"/>
      <c r="B850" s="460" t="s">
        <v>1768</v>
      </c>
      <c r="C850" s="456"/>
      <c r="D850" s="456"/>
      <c r="E850" s="591"/>
      <c r="F850" s="458" t="s">
        <v>1460</v>
      </c>
      <c r="G850" s="460" t="s">
        <v>70</v>
      </c>
      <c r="H850" s="767"/>
      <c r="I850" s="467" t="s">
        <v>1426</v>
      </c>
      <c r="J850" s="780"/>
      <c r="K850" s="781"/>
    </row>
    <row r="851" spans="1:11" s="425" customFormat="1" ht="25.5" x14ac:dyDescent="0.2">
      <c r="A851" s="2017"/>
      <c r="B851" s="460" t="s">
        <v>1768</v>
      </c>
      <c r="C851" s="456"/>
      <c r="D851" s="456"/>
      <c r="E851" s="591"/>
      <c r="F851" s="458" t="s">
        <v>1461</v>
      </c>
      <c r="G851" s="460" t="s">
        <v>70</v>
      </c>
      <c r="H851" s="767"/>
      <c r="I851" s="467" t="s">
        <v>1462</v>
      </c>
      <c r="J851" s="780"/>
      <c r="K851" s="781"/>
    </row>
    <row r="852" spans="1:11" s="425" customFormat="1" ht="25.5" x14ac:dyDescent="0.2">
      <c r="A852" s="2017"/>
      <c r="B852" s="460" t="s">
        <v>1768</v>
      </c>
      <c r="C852" s="456"/>
      <c r="D852" s="456"/>
      <c r="E852" s="591"/>
      <c r="F852" s="458" t="s">
        <v>1463</v>
      </c>
      <c r="G852" s="460" t="s">
        <v>70</v>
      </c>
      <c r="H852" s="767"/>
      <c r="I852" s="467" t="s">
        <v>1462</v>
      </c>
      <c r="J852" s="780"/>
      <c r="K852" s="781"/>
    </row>
    <row r="853" spans="1:11" s="425" customFormat="1" ht="12.75" x14ac:dyDescent="0.2">
      <c r="A853" s="2017"/>
      <c r="B853" s="460" t="s">
        <v>1768</v>
      </c>
      <c r="C853" s="456"/>
      <c r="D853" s="456"/>
      <c r="E853" s="591"/>
      <c r="F853" s="458" t="s">
        <v>1464</v>
      </c>
      <c r="G853" s="460" t="s">
        <v>70</v>
      </c>
      <c r="H853" s="767"/>
      <c r="I853" s="467" t="s">
        <v>1465</v>
      </c>
      <c r="J853" s="780"/>
      <c r="K853" s="781"/>
    </row>
    <row r="854" spans="1:11" s="425" customFormat="1" ht="25.5" x14ac:dyDescent="0.2">
      <c r="A854" s="2017"/>
      <c r="B854" s="460" t="s">
        <v>1768</v>
      </c>
      <c r="C854" s="456"/>
      <c r="D854" s="456"/>
      <c r="E854" s="591"/>
      <c r="F854" s="458" t="s">
        <v>1466</v>
      </c>
      <c r="G854" s="460" t="s">
        <v>70</v>
      </c>
      <c r="H854" s="767"/>
      <c r="I854" s="467" t="s">
        <v>1462</v>
      </c>
      <c r="J854" s="780"/>
      <c r="K854" s="781"/>
    </row>
    <row r="855" spans="1:11" s="425" customFormat="1" ht="12.75" x14ac:dyDescent="0.2">
      <c r="A855" s="2017"/>
      <c r="B855" s="460" t="s">
        <v>1768</v>
      </c>
      <c r="C855" s="456"/>
      <c r="D855" s="456"/>
      <c r="E855" s="591"/>
      <c r="F855" s="458" t="s">
        <v>1467</v>
      </c>
      <c r="G855" s="460" t="s">
        <v>70</v>
      </c>
      <c r="H855" s="767"/>
      <c r="I855" s="467" t="s">
        <v>1468</v>
      </c>
      <c r="J855" s="780"/>
      <c r="K855" s="781"/>
    </row>
    <row r="856" spans="1:11" s="425" customFormat="1" ht="12.75" x14ac:dyDescent="0.2">
      <c r="A856" s="2017"/>
      <c r="B856" s="460" t="s">
        <v>1768</v>
      </c>
      <c r="C856" s="456"/>
      <c r="D856" s="456"/>
      <c r="E856" s="591"/>
      <c r="F856" s="458" t="s">
        <v>1469</v>
      </c>
      <c r="G856" s="460" t="s">
        <v>70</v>
      </c>
      <c r="H856" s="767"/>
      <c r="I856" s="467" t="s">
        <v>1468</v>
      </c>
      <c r="J856" s="780"/>
      <c r="K856" s="781"/>
    </row>
    <row r="857" spans="1:11" s="425" customFormat="1" ht="25.5" x14ac:dyDescent="0.2">
      <c r="A857" s="2017"/>
      <c r="B857" s="460" t="s">
        <v>1768</v>
      </c>
      <c r="C857" s="456"/>
      <c r="D857" s="456"/>
      <c r="E857" s="591"/>
      <c r="F857" s="458" t="s">
        <v>1470</v>
      </c>
      <c r="G857" s="460" t="s">
        <v>70</v>
      </c>
      <c r="H857" s="767"/>
      <c r="I857" s="467">
        <v>5</v>
      </c>
      <c r="J857" s="780"/>
      <c r="K857" s="781"/>
    </row>
    <row r="858" spans="1:11" s="425" customFormat="1" ht="12.75" x14ac:dyDescent="0.2">
      <c r="A858" s="2017"/>
      <c r="B858" s="460" t="s">
        <v>1768</v>
      </c>
      <c r="C858" s="456"/>
      <c r="D858" s="456"/>
      <c r="E858" s="591"/>
      <c r="F858" s="458" t="s">
        <v>1471</v>
      </c>
      <c r="G858" s="460" t="s">
        <v>70</v>
      </c>
      <c r="H858" s="767"/>
      <c r="I858" s="467" t="s">
        <v>1468</v>
      </c>
      <c r="J858" s="780"/>
      <c r="K858" s="781"/>
    </row>
    <row r="859" spans="1:11" s="425" customFormat="1" ht="38.25" x14ac:dyDescent="0.2">
      <c r="A859" s="2017"/>
      <c r="B859" s="460" t="s">
        <v>1768</v>
      </c>
      <c r="C859" s="456"/>
      <c r="D859" s="456"/>
      <c r="E859" s="591"/>
      <c r="F859" s="458" t="s">
        <v>1472</v>
      </c>
      <c r="G859" s="460" t="s">
        <v>70</v>
      </c>
      <c r="H859" s="767"/>
      <c r="I859" s="467" t="s">
        <v>1374</v>
      </c>
      <c r="J859" s="780"/>
      <c r="K859" s="781"/>
    </row>
    <row r="860" spans="1:11" s="425" customFormat="1" ht="12.75" x14ac:dyDescent="0.2">
      <c r="A860" s="2017"/>
      <c r="B860" s="460" t="s">
        <v>1768</v>
      </c>
      <c r="C860" s="456"/>
      <c r="D860" s="456"/>
      <c r="E860" s="591"/>
      <c r="F860" s="458" t="s">
        <v>1473</v>
      </c>
      <c r="G860" s="460" t="s">
        <v>70</v>
      </c>
      <c r="H860" s="767"/>
      <c r="I860" s="467" t="s">
        <v>1474</v>
      </c>
      <c r="J860" s="780"/>
      <c r="K860" s="781"/>
    </row>
    <row r="861" spans="1:11" s="425" customFormat="1" ht="12.75" x14ac:dyDescent="0.2">
      <c r="A861" s="2017"/>
      <c r="B861" s="460" t="s">
        <v>1768</v>
      </c>
      <c r="C861" s="456"/>
      <c r="D861" s="456"/>
      <c r="E861" s="591"/>
      <c r="F861" s="458" t="s">
        <v>1475</v>
      </c>
      <c r="G861" s="460" t="s">
        <v>70</v>
      </c>
      <c r="H861" s="767"/>
      <c r="I861" s="467" t="s">
        <v>1474</v>
      </c>
      <c r="J861" s="780"/>
      <c r="K861" s="781"/>
    </row>
    <row r="862" spans="1:11" s="425" customFormat="1" ht="12.75" x14ac:dyDescent="0.2">
      <c r="A862" s="2017"/>
      <c r="B862" s="460" t="s">
        <v>1768</v>
      </c>
      <c r="C862" s="456"/>
      <c r="D862" s="456"/>
      <c r="E862" s="591"/>
      <c r="F862" s="458" t="s">
        <v>1476</v>
      </c>
      <c r="G862" s="460" t="s">
        <v>70</v>
      </c>
      <c r="H862" s="767"/>
      <c r="I862" s="467" t="s">
        <v>1474</v>
      </c>
      <c r="J862" s="780"/>
      <c r="K862" s="781"/>
    </row>
    <row r="863" spans="1:11" s="425" customFormat="1" ht="25.5" x14ac:dyDescent="0.2">
      <c r="A863" s="2017"/>
      <c r="B863" s="460" t="s">
        <v>1768</v>
      </c>
      <c r="C863" s="456"/>
      <c r="D863" s="456"/>
      <c r="E863" s="591"/>
      <c r="F863" s="458" t="s">
        <v>1477</v>
      </c>
      <c r="G863" s="460" t="s">
        <v>70</v>
      </c>
      <c r="H863" s="767"/>
      <c r="I863" s="467" t="s">
        <v>1374</v>
      </c>
      <c r="J863" s="780"/>
      <c r="K863" s="781"/>
    </row>
    <row r="864" spans="1:11" s="425" customFormat="1" ht="25.5" x14ac:dyDescent="0.2">
      <c r="A864" s="2017"/>
      <c r="B864" s="460" t="s">
        <v>1768</v>
      </c>
      <c r="C864" s="456"/>
      <c r="D864" s="456"/>
      <c r="E864" s="591"/>
      <c r="F864" s="458" t="s">
        <v>1478</v>
      </c>
      <c r="G864" s="460" t="s">
        <v>70</v>
      </c>
      <c r="H864" s="767"/>
      <c r="I864" s="467" t="s">
        <v>1374</v>
      </c>
      <c r="J864" s="780"/>
      <c r="K864" s="781"/>
    </row>
    <row r="865" spans="1:11" s="425" customFormat="1" ht="25.5" x14ac:dyDescent="0.2">
      <c r="A865" s="2017"/>
      <c r="B865" s="460" t="s">
        <v>1768</v>
      </c>
      <c r="C865" s="456"/>
      <c r="D865" s="456"/>
      <c r="E865" s="591"/>
      <c r="F865" s="458" t="s">
        <v>1479</v>
      </c>
      <c r="G865" s="460" t="s">
        <v>70</v>
      </c>
      <c r="H865" s="767"/>
      <c r="I865" s="467" t="s">
        <v>1374</v>
      </c>
      <c r="J865" s="780"/>
      <c r="K865" s="781"/>
    </row>
    <row r="866" spans="1:11" s="425" customFormat="1" ht="25.5" x14ac:dyDescent="0.2">
      <c r="A866" s="2017"/>
      <c r="B866" s="460" t="s">
        <v>1768</v>
      </c>
      <c r="C866" s="456"/>
      <c r="D866" s="456"/>
      <c r="E866" s="591"/>
      <c r="F866" s="458" t="s">
        <v>1480</v>
      </c>
      <c r="G866" s="460" t="s">
        <v>70</v>
      </c>
      <c r="H866" s="767"/>
      <c r="I866" s="467" t="s">
        <v>1374</v>
      </c>
      <c r="J866" s="780"/>
      <c r="K866" s="781"/>
    </row>
    <row r="867" spans="1:11" s="425" customFormat="1" ht="25.5" x14ac:dyDescent="0.2">
      <c r="A867" s="2017"/>
      <c r="B867" s="460" t="s">
        <v>1768</v>
      </c>
      <c r="C867" s="456"/>
      <c r="D867" s="456"/>
      <c r="E867" s="591"/>
      <c r="F867" s="458" t="s">
        <v>1481</v>
      </c>
      <c r="G867" s="460" t="s">
        <v>70</v>
      </c>
      <c r="H867" s="767"/>
      <c r="I867" s="467" t="s">
        <v>1374</v>
      </c>
      <c r="J867" s="780"/>
      <c r="K867" s="781"/>
    </row>
    <row r="868" spans="1:11" s="425" customFormat="1" ht="25.5" x14ac:dyDescent="0.2">
      <c r="A868" s="2017"/>
      <c r="B868" s="460" t="s">
        <v>1768</v>
      </c>
      <c r="C868" s="456"/>
      <c r="D868" s="456"/>
      <c r="E868" s="591"/>
      <c r="F868" s="458" t="s">
        <v>1482</v>
      </c>
      <c r="G868" s="460" t="s">
        <v>70</v>
      </c>
      <c r="H868" s="767"/>
      <c r="I868" s="467">
        <v>1500</v>
      </c>
      <c r="J868" s="780"/>
      <c r="K868" s="781"/>
    </row>
    <row r="869" spans="1:11" s="425" customFormat="1" ht="12.75" x14ac:dyDescent="0.2">
      <c r="A869" s="2017"/>
      <c r="B869" s="460" t="s">
        <v>1768</v>
      </c>
      <c r="C869" s="456"/>
      <c r="D869" s="456"/>
      <c r="E869" s="591"/>
      <c r="F869" s="458" t="s">
        <v>1483</v>
      </c>
      <c r="G869" s="460" t="s">
        <v>70</v>
      </c>
      <c r="H869" s="767"/>
      <c r="I869" s="467" t="s">
        <v>1484</v>
      </c>
      <c r="J869" s="780"/>
      <c r="K869" s="781"/>
    </row>
    <row r="870" spans="1:11" s="425" customFormat="1" ht="12.75" x14ac:dyDescent="0.2">
      <c r="A870" s="2017"/>
      <c r="B870" s="460" t="s">
        <v>1768</v>
      </c>
      <c r="C870" s="456"/>
      <c r="D870" s="456"/>
      <c r="E870" s="591"/>
      <c r="F870" s="458" t="s">
        <v>1485</v>
      </c>
      <c r="G870" s="460" t="s">
        <v>70</v>
      </c>
      <c r="H870" s="767"/>
      <c r="I870" s="467" t="s">
        <v>1484</v>
      </c>
      <c r="J870" s="780"/>
      <c r="K870" s="781"/>
    </row>
    <row r="871" spans="1:11" s="425" customFormat="1" ht="12.75" x14ac:dyDescent="0.2">
      <c r="A871" s="2017"/>
      <c r="B871" s="460" t="s">
        <v>1768</v>
      </c>
      <c r="C871" s="456"/>
      <c r="D871" s="456"/>
      <c r="E871" s="591"/>
      <c r="F871" s="458" t="s">
        <v>1486</v>
      </c>
      <c r="G871" s="460" t="s">
        <v>70</v>
      </c>
      <c r="H871" s="767"/>
      <c r="I871" s="467" t="s">
        <v>1484</v>
      </c>
      <c r="J871" s="780"/>
      <c r="K871" s="781"/>
    </row>
    <row r="872" spans="1:11" s="425" customFormat="1" ht="12.75" x14ac:dyDescent="0.2">
      <c r="A872" s="2017"/>
      <c r="B872" s="460" t="s">
        <v>1768</v>
      </c>
      <c r="C872" s="456"/>
      <c r="D872" s="456"/>
      <c r="E872" s="591"/>
      <c r="F872" s="458" t="s">
        <v>1487</v>
      </c>
      <c r="G872" s="460" t="s">
        <v>70</v>
      </c>
      <c r="H872" s="767"/>
      <c r="I872" s="467" t="s">
        <v>1484</v>
      </c>
      <c r="J872" s="780"/>
      <c r="K872" s="781"/>
    </row>
    <row r="873" spans="1:11" s="425" customFormat="1" ht="12.75" x14ac:dyDescent="0.2">
      <c r="A873" s="2017"/>
      <c r="B873" s="460" t="s">
        <v>1768</v>
      </c>
      <c r="C873" s="456"/>
      <c r="D873" s="456"/>
      <c r="E873" s="591"/>
      <c r="F873" s="458" t="s">
        <v>1488</v>
      </c>
      <c r="G873" s="460" t="s">
        <v>70</v>
      </c>
      <c r="H873" s="767"/>
      <c r="I873" s="467" t="s">
        <v>1484</v>
      </c>
      <c r="J873" s="780"/>
      <c r="K873" s="781"/>
    </row>
    <row r="874" spans="1:11" s="425" customFormat="1" ht="25.5" x14ac:dyDescent="0.2">
      <c r="A874" s="2017"/>
      <c r="B874" s="460" t="s">
        <v>1768</v>
      </c>
      <c r="C874" s="456"/>
      <c r="D874" s="456"/>
      <c r="E874" s="591"/>
      <c r="F874" s="458" t="s">
        <v>1489</v>
      </c>
      <c r="G874" s="460" t="s">
        <v>70</v>
      </c>
      <c r="H874" s="767"/>
      <c r="I874" s="467" t="s">
        <v>1388</v>
      </c>
      <c r="J874" s="780"/>
      <c r="K874" s="781"/>
    </row>
    <row r="875" spans="1:11" s="425" customFormat="1" ht="38.25" x14ac:dyDescent="0.2">
      <c r="A875" s="2017"/>
      <c r="B875" s="460" t="s">
        <v>1768</v>
      </c>
      <c r="C875" s="456"/>
      <c r="D875" s="456"/>
      <c r="E875" s="591"/>
      <c r="F875" s="458" t="s">
        <v>1490</v>
      </c>
      <c r="G875" s="460" t="s">
        <v>70</v>
      </c>
      <c r="H875" s="767"/>
      <c r="I875" s="467" t="s">
        <v>1465</v>
      </c>
      <c r="J875" s="780"/>
      <c r="K875" s="781"/>
    </row>
    <row r="876" spans="1:11" s="425" customFormat="1" ht="38.25" x14ac:dyDescent="0.2">
      <c r="A876" s="2017"/>
      <c r="B876" s="460" t="s">
        <v>1768</v>
      </c>
      <c r="C876" s="456"/>
      <c r="D876" s="456"/>
      <c r="E876" s="591"/>
      <c r="F876" s="458" t="s">
        <v>1491</v>
      </c>
      <c r="G876" s="460" t="s">
        <v>70</v>
      </c>
      <c r="H876" s="767"/>
      <c r="I876" s="467" t="s">
        <v>1492</v>
      </c>
      <c r="J876" s="780"/>
      <c r="K876" s="781"/>
    </row>
    <row r="877" spans="1:11" s="425" customFormat="1" ht="12.75" x14ac:dyDescent="0.2">
      <c r="A877" s="2017"/>
      <c r="B877" s="460" t="s">
        <v>1768</v>
      </c>
      <c r="C877" s="456"/>
      <c r="D877" s="456"/>
      <c r="E877" s="591"/>
      <c r="F877" s="458" t="s">
        <v>1493</v>
      </c>
      <c r="G877" s="460" t="s">
        <v>70</v>
      </c>
      <c r="H877" s="767"/>
      <c r="I877" s="467" t="s">
        <v>1484</v>
      </c>
      <c r="J877" s="780"/>
      <c r="K877" s="781"/>
    </row>
    <row r="878" spans="1:11" s="425" customFormat="1" ht="12.75" x14ac:dyDescent="0.2">
      <c r="A878" s="2017"/>
      <c r="B878" s="460" t="s">
        <v>1768</v>
      </c>
      <c r="C878" s="456"/>
      <c r="D878" s="456"/>
      <c r="E878" s="591"/>
      <c r="F878" s="458" t="s">
        <v>1494</v>
      </c>
      <c r="G878" s="460" t="s">
        <v>70</v>
      </c>
      <c r="H878" s="767"/>
      <c r="I878" s="467" t="s">
        <v>1495</v>
      </c>
      <c r="J878" s="780"/>
      <c r="K878" s="781"/>
    </row>
    <row r="879" spans="1:11" s="425" customFormat="1" ht="25.5" x14ac:dyDescent="0.2">
      <c r="A879" s="2017"/>
      <c r="B879" s="460" t="s">
        <v>1768</v>
      </c>
      <c r="C879" s="456"/>
      <c r="D879" s="456"/>
      <c r="E879" s="591"/>
      <c r="F879" s="458" t="s">
        <v>1496</v>
      </c>
      <c r="G879" s="460" t="s">
        <v>70</v>
      </c>
      <c r="H879" s="767"/>
      <c r="I879" s="467" t="s">
        <v>1497</v>
      </c>
      <c r="J879" s="780"/>
      <c r="K879" s="781"/>
    </row>
    <row r="880" spans="1:11" s="425" customFormat="1" ht="12.75" x14ac:dyDescent="0.2">
      <c r="A880" s="2017"/>
      <c r="B880" s="460" t="s">
        <v>1768</v>
      </c>
      <c r="C880" s="456"/>
      <c r="D880" s="456"/>
      <c r="E880" s="591"/>
      <c r="F880" s="458" t="s">
        <v>1498</v>
      </c>
      <c r="G880" s="460" t="s">
        <v>70</v>
      </c>
      <c r="H880" s="767"/>
      <c r="I880" s="467">
        <v>3</v>
      </c>
      <c r="J880" s="780"/>
      <c r="K880" s="781"/>
    </row>
    <row r="881" spans="1:11" s="425" customFormat="1" ht="12.75" x14ac:dyDescent="0.2">
      <c r="A881" s="2017"/>
      <c r="B881" s="460" t="s">
        <v>1768</v>
      </c>
      <c r="C881" s="456"/>
      <c r="D881" s="456"/>
      <c r="E881" s="591"/>
      <c r="F881" s="458" t="s">
        <v>1499</v>
      </c>
      <c r="G881" s="460" t="s">
        <v>70</v>
      </c>
      <c r="H881" s="767"/>
      <c r="I881" s="467" t="s">
        <v>1500</v>
      </c>
      <c r="J881" s="780"/>
      <c r="K881" s="781"/>
    </row>
    <row r="882" spans="1:11" s="425" customFormat="1" ht="12.75" x14ac:dyDescent="0.2">
      <c r="A882" s="2017"/>
      <c r="B882" s="460" t="s">
        <v>1768</v>
      </c>
      <c r="C882" s="456"/>
      <c r="D882" s="456"/>
      <c r="E882" s="591"/>
      <c r="F882" s="458" t="s">
        <v>1501</v>
      </c>
      <c r="G882" s="460" t="s">
        <v>70</v>
      </c>
      <c r="H882" s="767"/>
      <c r="I882" s="467">
        <v>1</v>
      </c>
      <c r="J882" s="780"/>
      <c r="K882" s="781"/>
    </row>
    <row r="883" spans="1:11" s="425" customFormat="1" ht="38.25" x14ac:dyDescent="0.2">
      <c r="A883" s="2017"/>
      <c r="B883" s="460" t="s">
        <v>1768</v>
      </c>
      <c r="C883" s="456"/>
      <c r="D883" s="456"/>
      <c r="E883" s="591"/>
      <c r="F883" s="458" t="s">
        <v>1502</v>
      </c>
      <c r="G883" s="460" t="s">
        <v>70</v>
      </c>
      <c r="H883" s="767"/>
      <c r="I883" s="467">
        <v>1</v>
      </c>
      <c r="J883" s="780"/>
      <c r="K883" s="781"/>
    </row>
    <row r="884" spans="1:11" s="425" customFormat="1" ht="12.75" x14ac:dyDescent="0.2">
      <c r="A884" s="2017"/>
      <c r="B884" s="460" t="s">
        <v>1768</v>
      </c>
      <c r="C884" s="456"/>
      <c r="D884" s="456"/>
      <c r="E884" s="591"/>
      <c r="F884" s="458" t="s">
        <v>1503</v>
      </c>
      <c r="G884" s="460" t="s">
        <v>70</v>
      </c>
      <c r="H884" s="767"/>
      <c r="I884" s="467">
        <v>1</v>
      </c>
      <c r="J884" s="780"/>
      <c r="K884" s="781"/>
    </row>
    <row r="885" spans="1:11" s="425" customFormat="1" ht="25.5" x14ac:dyDescent="0.2">
      <c r="A885" s="2017"/>
      <c r="B885" s="460" t="s">
        <v>1768</v>
      </c>
      <c r="C885" s="456"/>
      <c r="D885" s="456"/>
      <c r="E885" s="591"/>
      <c r="F885" s="458" t="s">
        <v>1504</v>
      </c>
      <c r="G885" s="460" t="s">
        <v>70</v>
      </c>
      <c r="H885" s="767"/>
      <c r="I885" s="467">
        <v>3</v>
      </c>
      <c r="J885" s="780"/>
      <c r="K885" s="781"/>
    </row>
    <row r="886" spans="1:11" s="425" customFormat="1" ht="12.75" x14ac:dyDescent="0.2">
      <c r="A886" s="2017"/>
      <c r="B886" s="460" t="s">
        <v>1768</v>
      </c>
      <c r="C886" s="456"/>
      <c r="D886" s="456"/>
      <c r="E886" s="591"/>
      <c r="F886" s="458" t="s">
        <v>1505</v>
      </c>
      <c r="G886" s="460" t="s">
        <v>70</v>
      </c>
      <c r="H886" s="767"/>
      <c r="I886" s="467">
        <v>1</v>
      </c>
      <c r="J886" s="780"/>
      <c r="K886" s="781"/>
    </row>
    <row r="887" spans="1:11" s="425" customFormat="1" ht="25.5" x14ac:dyDescent="0.2">
      <c r="A887" s="2017"/>
      <c r="B887" s="460" t="s">
        <v>1768</v>
      </c>
      <c r="C887" s="456"/>
      <c r="D887" s="456"/>
      <c r="E887" s="591"/>
      <c r="F887" s="458" t="s">
        <v>1506</v>
      </c>
      <c r="G887" s="460" t="s">
        <v>70</v>
      </c>
      <c r="H887" s="767"/>
      <c r="I887" s="467" t="s">
        <v>1507</v>
      </c>
      <c r="J887" s="780"/>
      <c r="K887" s="781"/>
    </row>
    <row r="888" spans="1:11" s="425" customFormat="1" ht="25.5" x14ac:dyDescent="0.2">
      <c r="A888" s="2017"/>
      <c r="B888" s="460" t="s">
        <v>1768</v>
      </c>
      <c r="C888" s="456"/>
      <c r="D888" s="456"/>
      <c r="E888" s="591"/>
      <c r="F888" s="458" t="s">
        <v>1508</v>
      </c>
      <c r="G888" s="460" t="s">
        <v>70</v>
      </c>
      <c r="H888" s="767"/>
      <c r="I888" s="467" t="s">
        <v>1484</v>
      </c>
      <c r="J888" s="780"/>
      <c r="K888" s="781"/>
    </row>
    <row r="889" spans="1:11" s="425" customFormat="1" ht="25.5" x14ac:dyDescent="0.2">
      <c r="A889" s="2017"/>
      <c r="B889" s="460" t="s">
        <v>1768</v>
      </c>
      <c r="C889" s="456"/>
      <c r="D889" s="456"/>
      <c r="E889" s="591"/>
      <c r="F889" s="458" t="s">
        <v>1509</v>
      </c>
      <c r="G889" s="460" t="s">
        <v>70</v>
      </c>
      <c r="H889" s="767"/>
      <c r="I889" s="467" t="s">
        <v>1484</v>
      </c>
      <c r="J889" s="780"/>
      <c r="K889" s="781"/>
    </row>
    <row r="890" spans="1:11" s="425" customFormat="1" ht="25.5" x14ac:dyDescent="0.2">
      <c r="A890" s="2017"/>
      <c r="B890" s="460" t="s">
        <v>1768</v>
      </c>
      <c r="C890" s="456"/>
      <c r="D890" s="456"/>
      <c r="E890" s="591"/>
      <c r="F890" s="458" t="s">
        <v>1510</v>
      </c>
      <c r="G890" s="460" t="s">
        <v>70</v>
      </c>
      <c r="H890" s="767"/>
      <c r="I890" s="467" t="s">
        <v>1465</v>
      </c>
      <c r="J890" s="780"/>
      <c r="K890" s="781"/>
    </row>
    <row r="891" spans="1:11" s="425" customFormat="1" ht="25.5" x14ac:dyDescent="0.2">
      <c r="A891" s="2017"/>
      <c r="B891" s="460" t="s">
        <v>1768</v>
      </c>
      <c r="C891" s="456"/>
      <c r="D891" s="456"/>
      <c r="E891" s="591"/>
      <c r="F891" s="458" t="s">
        <v>1511</v>
      </c>
      <c r="G891" s="460" t="s">
        <v>70</v>
      </c>
      <c r="H891" s="767"/>
      <c r="I891" s="467" t="s">
        <v>1465</v>
      </c>
      <c r="J891" s="780"/>
      <c r="K891" s="781"/>
    </row>
    <row r="892" spans="1:11" s="425" customFormat="1" ht="25.5" x14ac:dyDescent="0.2">
      <c r="A892" s="2017"/>
      <c r="B892" s="460" t="s">
        <v>1768</v>
      </c>
      <c r="C892" s="456"/>
      <c r="D892" s="456"/>
      <c r="E892" s="591"/>
      <c r="F892" s="458" t="s">
        <v>1512</v>
      </c>
      <c r="G892" s="460" t="s">
        <v>70</v>
      </c>
      <c r="H892" s="767"/>
      <c r="I892" s="467" t="s">
        <v>1451</v>
      </c>
      <c r="J892" s="780"/>
      <c r="K892" s="781"/>
    </row>
    <row r="893" spans="1:11" s="425" customFormat="1" ht="25.5" x14ac:dyDescent="0.2">
      <c r="A893" s="2017"/>
      <c r="B893" s="460" t="s">
        <v>1768</v>
      </c>
      <c r="C893" s="456"/>
      <c r="D893" s="456"/>
      <c r="E893" s="591"/>
      <c r="F893" s="458" t="s">
        <v>1513</v>
      </c>
      <c r="G893" s="460" t="s">
        <v>70</v>
      </c>
      <c r="H893" s="767"/>
      <c r="I893" s="467" t="s">
        <v>1451</v>
      </c>
      <c r="J893" s="780"/>
      <c r="K893" s="781"/>
    </row>
    <row r="894" spans="1:11" s="425" customFormat="1" ht="25.5" x14ac:dyDescent="0.2">
      <c r="A894" s="2017"/>
      <c r="B894" s="460" t="s">
        <v>1768</v>
      </c>
      <c r="C894" s="456"/>
      <c r="D894" s="456"/>
      <c r="E894" s="591"/>
      <c r="F894" s="458" t="s">
        <v>1514</v>
      </c>
      <c r="G894" s="460" t="s">
        <v>70</v>
      </c>
      <c r="H894" s="767"/>
      <c r="I894" s="467" t="s">
        <v>1451</v>
      </c>
      <c r="J894" s="780"/>
      <c r="K894" s="781"/>
    </row>
    <row r="895" spans="1:11" s="425" customFormat="1" ht="25.5" x14ac:dyDescent="0.2">
      <c r="A895" s="2017"/>
      <c r="B895" s="460" t="s">
        <v>1768</v>
      </c>
      <c r="C895" s="456"/>
      <c r="D895" s="456"/>
      <c r="E895" s="591"/>
      <c r="F895" s="458" t="s">
        <v>1515</v>
      </c>
      <c r="G895" s="460" t="s">
        <v>70</v>
      </c>
      <c r="H895" s="767"/>
      <c r="I895" s="467" t="s">
        <v>1465</v>
      </c>
      <c r="J895" s="780"/>
      <c r="K895" s="781"/>
    </row>
    <row r="896" spans="1:11" s="425" customFormat="1" ht="25.5" x14ac:dyDescent="0.2">
      <c r="A896" s="2017"/>
      <c r="B896" s="460" t="s">
        <v>1768</v>
      </c>
      <c r="C896" s="456"/>
      <c r="D896" s="456"/>
      <c r="E896" s="591"/>
      <c r="F896" s="458" t="s">
        <v>1516</v>
      </c>
      <c r="G896" s="460" t="s">
        <v>70</v>
      </c>
      <c r="H896" s="767"/>
      <c r="I896" s="467" t="s">
        <v>1465</v>
      </c>
      <c r="J896" s="780"/>
      <c r="K896" s="781"/>
    </row>
    <row r="897" spans="1:11" s="425" customFormat="1" ht="25.5" x14ac:dyDescent="0.2">
      <c r="A897" s="2017"/>
      <c r="B897" s="460" t="s">
        <v>1768</v>
      </c>
      <c r="C897" s="456"/>
      <c r="D897" s="456"/>
      <c r="E897" s="591"/>
      <c r="F897" s="458" t="s">
        <v>1517</v>
      </c>
      <c r="G897" s="460" t="s">
        <v>70</v>
      </c>
      <c r="H897" s="767"/>
      <c r="I897" s="467" t="s">
        <v>1465</v>
      </c>
      <c r="J897" s="780"/>
      <c r="K897" s="781"/>
    </row>
    <row r="898" spans="1:11" s="425" customFormat="1" ht="25.5" x14ac:dyDescent="0.2">
      <c r="A898" s="2017"/>
      <c r="B898" s="460" t="s">
        <v>1768</v>
      </c>
      <c r="C898" s="456"/>
      <c r="D898" s="456"/>
      <c r="E898" s="591"/>
      <c r="F898" s="458" t="s">
        <v>1518</v>
      </c>
      <c r="G898" s="460" t="s">
        <v>70</v>
      </c>
      <c r="H898" s="767"/>
      <c r="I898" s="467" t="s">
        <v>1388</v>
      </c>
      <c r="J898" s="780"/>
      <c r="K898" s="781"/>
    </row>
    <row r="899" spans="1:11" s="425" customFormat="1" ht="25.5" x14ac:dyDescent="0.2">
      <c r="A899" s="2017"/>
      <c r="B899" s="460" t="s">
        <v>1768</v>
      </c>
      <c r="C899" s="456"/>
      <c r="D899" s="456"/>
      <c r="E899" s="591"/>
      <c r="F899" s="458" t="s">
        <v>1519</v>
      </c>
      <c r="G899" s="460" t="s">
        <v>70</v>
      </c>
      <c r="H899" s="767"/>
      <c r="I899" s="467" t="s">
        <v>1484</v>
      </c>
      <c r="J899" s="780"/>
      <c r="K899" s="781"/>
    </row>
    <row r="900" spans="1:11" s="425" customFormat="1" ht="25.5" x14ac:dyDescent="0.2">
      <c r="A900" s="2017"/>
      <c r="B900" s="460" t="s">
        <v>1768</v>
      </c>
      <c r="C900" s="456"/>
      <c r="D900" s="456"/>
      <c r="E900" s="591"/>
      <c r="F900" s="458" t="s">
        <v>1520</v>
      </c>
      <c r="G900" s="460" t="s">
        <v>70</v>
      </c>
      <c r="H900" s="767"/>
      <c r="I900" s="467" t="s">
        <v>1484</v>
      </c>
      <c r="J900" s="780"/>
      <c r="K900" s="781"/>
    </row>
    <row r="901" spans="1:11" s="425" customFormat="1" ht="12.75" x14ac:dyDescent="0.2">
      <c r="A901" s="2017"/>
      <c r="B901" s="460" t="s">
        <v>1768</v>
      </c>
      <c r="C901" s="456"/>
      <c r="D901" s="456"/>
      <c r="E901" s="591"/>
      <c r="F901" s="458" t="s">
        <v>1521</v>
      </c>
      <c r="G901" s="460" t="s">
        <v>70</v>
      </c>
      <c r="H901" s="767"/>
      <c r="I901" s="467" t="s">
        <v>1484</v>
      </c>
      <c r="J901" s="780"/>
      <c r="K901" s="781"/>
    </row>
    <row r="902" spans="1:11" s="425" customFormat="1" ht="25.5" x14ac:dyDescent="0.2">
      <c r="A902" s="2017"/>
      <c r="B902" s="460" t="s">
        <v>1768</v>
      </c>
      <c r="C902" s="456"/>
      <c r="D902" s="456"/>
      <c r="E902" s="591"/>
      <c r="F902" s="458" t="s">
        <v>1522</v>
      </c>
      <c r="G902" s="460" t="s">
        <v>70</v>
      </c>
      <c r="H902" s="767"/>
      <c r="I902" s="467" t="s">
        <v>1484</v>
      </c>
      <c r="J902" s="780"/>
      <c r="K902" s="781"/>
    </row>
    <row r="903" spans="1:11" s="425" customFormat="1" ht="12.75" x14ac:dyDescent="0.2">
      <c r="A903" s="2017"/>
      <c r="B903" s="460" t="s">
        <v>1768</v>
      </c>
      <c r="C903" s="456"/>
      <c r="D903" s="456"/>
      <c r="E903" s="591"/>
      <c r="F903" s="458" t="s">
        <v>1523</v>
      </c>
      <c r="G903" s="460" t="s">
        <v>70</v>
      </c>
      <c r="H903" s="767"/>
      <c r="I903" s="467" t="s">
        <v>1462</v>
      </c>
      <c r="J903" s="780"/>
      <c r="K903" s="781"/>
    </row>
    <row r="904" spans="1:11" s="425" customFormat="1" ht="12.75" x14ac:dyDescent="0.2">
      <c r="A904" s="2017"/>
      <c r="B904" s="460" t="s">
        <v>1768</v>
      </c>
      <c r="C904" s="456"/>
      <c r="D904" s="456"/>
      <c r="E904" s="591"/>
      <c r="F904" s="458" t="s">
        <v>1524</v>
      </c>
      <c r="G904" s="460" t="s">
        <v>70</v>
      </c>
      <c r="H904" s="767"/>
      <c r="I904" s="467" t="s">
        <v>1465</v>
      </c>
      <c r="J904" s="780"/>
      <c r="K904" s="781"/>
    </row>
    <row r="905" spans="1:11" s="425" customFormat="1" ht="25.5" x14ac:dyDescent="0.2">
      <c r="A905" s="2017"/>
      <c r="B905" s="460" t="s">
        <v>1768</v>
      </c>
      <c r="C905" s="456"/>
      <c r="D905" s="456"/>
      <c r="E905" s="591"/>
      <c r="F905" s="458" t="s">
        <v>1525</v>
      </c>
      <c r="G905" s="460" t="s">
        <v>70</v>
      </c>
      <c r="H905" s="767"/>
      <c r="I905" s="467">
        <v>10</v>
      </c>
      <c r="J905" s="780"/>
      <c r="K905" s="781"/>
    </row>
    <row r="906" spans="1:11" s="425" customFormat="1" ht="25.5" x14ac:dyDescent="0.2">
      <c r="A906" s="2017"/>
      <c r="B906" s="460" t="s">
        <v>1768</v>
      </c>
      <c r="C906" s="456"/>
      <c r="D906" s="456"/>
      <c r="E906" s="591"/>
      <c r="F906" s="458" t="s">
        <v>1526</v>
      </c>
      <c r="G906" s="460" t="s">
        <v>70</v>
      </c>
      <c r="H906" s="767"/>
      <c r="I906" s="467">
        <v>30</v>
      </c>
      <c r="J906" s="780"/>
      <c r="K906" s="781"/>
    </row>
    <row r="907" spans="1:11" s="425" customFormat="1" ht="25.5" x14ac:dyDescent="0.2">
      <c r="A907" s="2017"/>
      <c r="B907" s="460" t="s">
        <v>1768</v>
      </c>
      <c r="C907" s="456"/>
      <c r="D907" s="456"/>
      <c r="E907" s="591"/>
      <c r="F907" s="458" t="s">
        <v>1527</v>
      </c>
      <c r="G907" s="460" t="s">
        <v>70</v>
      </c>
      <c r="H907" s="767"/>
      <c r="I907" s="467" t="s">
        <v>1399</v>
      </c>
      <c r="J907" s="780"/>
      <c r="K907" s="781"/>
    </row>
    <row r="908" spans="1:11" s="425" customFormat="1" ht="25.5" x14ac:dyDescent="0.2">
      <c r="A908" s="2017"/>
      <c r="B908" s="460" t="s">
        <v>1768</v>
      </c>
      <c r="C908" s="456"/>
      <c r="D908" s="456"/>
      <c r="E908" s="591"/>
      <c r="F908" s="458" t="s">
        <v>1528</v>
      </c>
      <c r="G908" s="460" t="s">
        <v>70</v>
      </c>
      <c r="H908" s="767"/>
      <c r="I908" s="467" t="s">
        <v>1426</v>
      </c>
      <c r="J908" s="780"/>
      <c r="K908" s="781"/>
    </row>
    <row r="909" spans="1:11" s="425" customFormat="1" ht="25.5" x14ac:dyDescent="0.2">
      <c r="A909" s="2017"/>
      <c r="B909" s="460" t="s">
        <v>1768</v>
      </c>
      <c r="C909" s="456"/>
      <c r="D909" s="456"/>
      <c r="E909" s="591"/>
      <c r="F909" s="458" t="s">
        <v>1529</v>
      </c>
      <c r="G909" s="460" t="s">
        <v>70</v>
      </c>
      <c r="H909" s="767"/>
      <c r="I909" s="467" t="s">
        <v>1507</v>
      </c>
      <c r="J909" s="780"/>
      <c r="K909" s="781"/>
    </row>
    <row r="910" spans="1:11" s="425" customFormat="1" ht="25.5" x14ac:dyDescent="0.2">
      <c r="A910" s="2017"/>
      <c r="B910" s="460" t="s">
        <v>1768</v>
      </c>
      <c r="C910" s="456"/>
      <c r="D910" s="456"/>
      <c r="E910" s="591"/>
      <c r="F910" s="458" t="s">
        <v>1530</v>
      </c>
      <c r="G910" s="460" t="s">
        <v>70</v>
      </c>
      <c r="H910" s="767"/>
      <c r="I910" s="467" t="s">
        <v>1507</v>
      </c>
      <c r="J910" s="780"/>
      <c r="K910" s="781"/>
    </row>
    <row r="911" spans="1:11" s="425" customFormat="1" ht="12.75" x14ac:dyDescent="0.2">
      <c r="A911" s="2017"/>
      <c r="B911" s="460" t="s">
        <v>1768</v>
      </c>
      <c r="C911" s="456"/>
      <c r="D911" s="456"/>
      <c r="E911" s="591"/>
      <c r="F911" s="458" t="s">
        <v>1531</v>
      </c>
      <c r="G911" s="460" t="s">
        <v>70</v>
      </c>
      <c r="H911" s="767"/>
      <c r="I911" s="467" t="s">
        <v>1426</v>
      </c>
      <c r="J911" s="780"/>
      <c r="K911" s="781"/>
    </row>
    <row r="912" spans="1:11" s="425" customFormat="1" ht="25.5" x14ac:dyDescent="0.2">
      <c r="A912" s="2017"/>
      <c r="B912" s="460" t="s">
        <v>1768</v>
      </c>
      <c r="C912" s="456"/>
      <c r="D912" s="456"/>
      <c r="E912" s="591"/>
      <c r="F912" s="458" t="s">
        <v>1532</v>
      </c>
      <c r="G912" s="460" t="s">
        <v>70</v>
      </c>
      <c r="H912" s="767"/>
      <c r="I912" s="467">
        <v>3</v>
      </c>
      <c r="J912" s="780"/>
      <c r="K912" s="781"/>
    </row>
    <row r="913" spans="1:11" s="425" customFormat="1" ht="38.25" x14ac:dyDescent="0.2">
      <c r="A913" s="2017"/>
      <c r="B913" s="460" t="s">
        <v>1768</v>
      </c>
      <c r="C913" s="456"/>
      <c r="D913" s="456"/>
      <c r="E913" s="591"/>
      <c r="F913" s="458" t="s">
        <v>1533</v>
      </c>
      <c r="G913" s="460" t="s">
        <v>70</v>
      </c>
      <c r="H913" s="767"/>
      <c r="I913" s="467">
        <v>4</v>
      </c>
      <c r="J913" s="780"/>
      <c r="K913" s="781"/>
    </row>
    <row r="914" spans="1:11" s="425" customFormat="1" ht="25.5" x14ac:dyDescent="0.2">
      <c r="A914" s="2017"/>
      <c r="B914" s="460" t="s">
        <v>1768</v>
      </c>
      <c r="C914" s="456"/>
      <c r="D914" s="456"/>
      <c r="E914" s="591"/>
      <c r="F914" s="458" t="s">
        <v>1534</v>
      </c>
      <c r="G914" s="460" t="s">
        <v>70</v>
      </c>
      <c r="H914" s="767"/>
      <c r="I914" s="467" t="s">
        <v>1426</v>
      </c>
      <c r="J914" s="780"/>
      <c r="K914" s="781"/>
    </row>
    <row r="915" spans="1:11" s="425" customFormat="1" ht="38.25" x14ac:dyDescent="0.2">
      <c r="A915" s="2017"/>
      <c r="B915" s="460" t="s">
        <v>1768</v>
      </c>
      <c r="C915" s="456"/>
      <c r="D915" s="456"/>
      <c r="E915" s="591"/>
      <c r="F915" s="458" t="s">
        <v>1535</v>
      </c>
      <c r="G915" s="460" t="s">
        <v>70</v>
      </c>
      <c r="H915" s="767"/>
      <c r="I915" s="467">
        <v>2</v>
      </c>
      <c r="J915" s="780"/>
      <c r="K915" s="781"/>
    </row>
    <row r="916" spans="1:11" s="425" customFormat="1" ht="12.75" x14ac:dyDescent="0.2">
      <c r="A916" s="2017"/>
      <c r="B916" s="460" t="s">
        <v>1768</v>
      </c>
      <c r="C916" s="456"/>
      <c r="D916" s="456"/>
      <c r="E916" s="591"/>
      <c r="F916" s="458" t="s">
        <v>1536</v>
      </c>
      <c r="G916" s="460" t="s">
        <v>70</v>
      </c>
      <c r="H916" s="767"/>
      <c r="I916" s="467">
        <v>30</v>
      </c>
      <c r="J916" s="780"/>
      <c r="K916" s="781"/>
    </row>
    <row r="917" spans="1:11" s="425" customFormat="1" ht="38.25" x14ac:dyDescent="0.2">
      <c r="A917" s="2017"/>
      <c r="B917" s="460" t="s">
        <v>1768</v>
      </c>
      <c r="C917" s="456"/>
      <c r="D917" s="456"/>
      <c r="E917" s="591"/>
      <c r="F917" s="458" t="s">
        <v>1537</v>
      </c>
      <c r="G917" s="460" t="s">
        <v>70</v>
      </c>
      <c r="H917" s="767"/>
      <c r="I917" s="467">
        <v>20</v>
      </c>
      <c r="J917" s="780"/>
      <c r="K917" s="781"/>
    </row>
    <row r="918" spans="1:11" s="425" customFormat="1" ht="38.25" x14ac:dyDescent="0.2">
      <c r="A918" s="2017"/>
      <c r="B918" s="460" t="s">
        <v>1768</v>
      </c>
      <c r="C918" s="456"/>
      <c r="D918" s="456"/>
      <c r="E918" s="591"/>
      <c r="F918" s="458" t="s">
        <v>1538</v>
      </c>
      <c r="G918" s="460" t="s">
        <v>70</v>
      </c>
      <c r="H918" s="767"/>
      <c r="I918" s="467">
        <v>6</v>
      </c>
      <c r="J918" s="780"/>
      <c r="K918" s="781"/>
    </row>
    <row r="919" spans="1:11" s="425" customFormat="1" ht="38.25" x14ac:dyDescent="0.2">
      <c r="A919" s="2017"/>
      <c r="B919" s="460" t="s">
        <v>1768</v>
      </c>
      <c r="C919" s="456"/>
      <c r="D919" s="456"/>
      <c r="E919" s="591"/>
      <c r="F919" s="458" t="s">
        <v>1539</v>
      </c>
      <c r="G919" s="460" t="s">
        <v>70</v>
      </c>
      <c r="H919" s="767"/>
      <c r="I919" s="467">
        <v>2</v>
      </c>
      <c r="J919" s="780"/>
      <c r="K919" s="781"/>
    </row>
    <row r="920" spans="1:11" s="425" customFormat="1" ht="25.5" x14ac:dyDescent="0.2">
      <c r="A920" s="2017"/>
      <c r="B920" s="460" t="s">
        <v>1768</v>
      </c>
      <c r="C920" s="456"/>
      <c r="D920" s="456"/>
      <c r="E920" s="591"/>
      <c r="F920" s="458" t="s">
        <v>1540</v>
      </c>
      <c r="G920" s="460" t="s">
        <v>70</v>
      </c>
      <c r="H920" s="767"/>
      <c r="I920" s="467">
        <v>2</v>
      </c>
      <c r="J920" s="780"/>
      <c r="K920" s="781"/>
    </row>
    <row r="921" spans="1:11" s="425" customFormat="1" ht="25.5" x14ac:dyDescent="0.2">
      <c r="A921" s="2017"/>
      <c r="B921" s="460" t="s">
        <v>1768</v>
      </c>
      <c r="C921" s="456"/>
      <c r="D921" s="456"/>
      <c r="E921" s="591"/>
      <c r="F921" s="458" t="s">
        <v>1541</v>
      </c>
      <c r="G921" s="460" t="s">
        <v>70</v>
      </c>
      <c r="H921" s="767"/>
      <c r="I921" s="467">
        <v>4</v>
      </c>
      <c r="J921" s="780"/>
      <c r="K921" s="781"/>
    </row>
    <row r="922" spans="1:11" s="425" customFormat="1" ht="25.5" x14ac:dyDescent="0.2">
      <c r="A922" s="2017"/>
      <c r="B922" s="460" t="s">
        <v>1768</v>
      </c>
      <c r="C922" s="456"/>
      <c r="D922" s="456"/>
      <c r="E922" s="591"/>
      <c r="F922" s="458" t="s">
        <v>1542</v>
      </c>
      <c r="G922" s="460" t="s">
        <v>70</v>
      </c>
      <c r="H922" s="767"/>
      <c r="I922" s="467">
        <v>2</v>
      </c>
      <c r="J922" s="780"/>
      <c r="K922" s="781"/>
    </row>
    <row r="923" spans="1:11" s="425" customFormat="1" ht="25.5" x14ac:dyDescent="0.2">
      <c r="A923" s="2017"/>
      <c r="B923" s="460" t="s">
        <v>1768</v>
      </c>
      <c r="C923" s="456"/>
      <c r="D923" s="456"/>
      <c r="E923" s="591"/>
      <c r="F923" s="458" t="s">
        <v>1543</v>
      </c>
      <c r="G923" s="460" t="s">
        <v>70</v>
      </c>
      <c r="H923" s="767"/>
      <c r="I923" s="467">
        <v>3</v>
      </c>
      <c r="J923" s="780"/>
      <c r="K923" s="781"/>
    </row>
    <row r="924" spans="1:11" s="425" customFormat="1" ht="25.5" x14ac:dyDescent="0.2">
      <c r="A924" s="2017"/>
      <c r="B924" s="460" t="s">
        <v>1768</v>
      </c>
      <c r="C924" s="456"/>
      <c r="D924" s="456"/>
      <c r="E924" s="591"/>
      <c r="F924" s="458" t="s">
        <v>1544</v>
      </c>
      <c r="G924" s="460" t="s">
        <v>70</v>
      </c>
      <c r="H924" s="767"/>
      <c r="I924" s="467">
        <v>1</v>
      </c>
      <c r="J924" s="780"/>
      <c r="K924" s="781"/>
    </row>
    <row r="925" spans="1:11" s="425" customFormat="1" ht="38.25" x14ac:dyDescent="0.2">
      <c r="A925" s="2017"/>
      <c r="B925" s="460" t="s">
        <v>1768</v>
      </c>
      <c r="C925" s="456"/>
      <c r="D925" s="456"/>
      <c r="E925" s="591"/>
      <c r="F925" s="458" t="s">
        <v>1545</v>
      </c>
      <c r="G925" s="460" t="s">
        <v>70</v>
      </c>
      <c r="H925" s="767"/>
      <c r="I925" s="467">
        <v>20</v>
      </c>
      <c r="J925" s="780"/>
      <c r="K925" s="781"/>
    </row>
    <row r="926" spans="1:11" s="425" customFormat="1" ht="25.5" x14ac:dyDescent="0.2">
      <c r="A926" s="2017"/>
      <c r="B926" s="460" t="s">
        <v>1768</v>
      </c>
      <c r="C926" s="456"/>
      <c r="D926" s="456"/>
      <c r="E926" s="591"/>
      <c r="F926" s="458" t="s">
        <v>1546</v>
      </c>
      <c r="G926" s="460" t="s">
        <v>70</v>
      </c>
      <c r="H926" s="767"/>
      <c r="I926" s="467">
        <v>100</v>
      </c>
      <c r="J926" s="780"/>
      <c r="K926" s="781"/>
    </row>
    <row r="927" spans="1:11" s="425" customFormat="1" ht="12.75" x14ac:dyDescent="0.2">
      <c r="A927" s="2017"/>
      <c r="B927" s="460" t="s">
        <v>1768</v>
      </c>
      <c r="C927" s="456"/>
      <c r="D927" s="456"/>
      <c r="E927" s="591"/>
      <c r="F927" s="458" t="s">
        <v>1547</v>
      </c>
      <c r="G927" s="460" t="s">
        <v>70</v>
      </c>
      <c r="H927" s="767"/>
      <c r="I927" s="467">
        <v>150</v>
      </c>
      <c r="J927" s="780"/>
      <c r="K927" s="781"/>
    </row>
    <row r="928" spans="1:11" s="425" customFormat="1" ht="25.5" x14ac:dyDescent="0.2">
      <c r="A928" s="2017"/>
      <c r="B928" s="460" t="s">
        <v>1768</v>
      </c>
      <c r="C928" s="456"/>
      <c r="D928" s="456"/>
      <c r="E928" s="591"/>
      <c r="F928" s="458" t="s">
        <v>1548</v>
      </c>
      <c r="G928" s="460" t="s">
        <v>70</v>
      </c>
      <c r="H928" s="767"/>
      <c r="I928" s="467">
        <v>1</v>
      </c>
      <c r="J928" s="780"/>
      <c r="K928" s="781"/>
    </row>
    <row r="929" spans="1:11" s="425" customFormat="1" ht="12.75" x14ac:dyDescent="0.2">
      <c r="A929" s="2017"/>
      <c r="B929" s="460" t="s">
        <v>1768</v>
      </c>
      <c r="C929" s="456"/>
      <c r="D929" s="456"/>
      <c r="E929" s="591"/>
      <c r="F929" s="458" t="s">
        <v>1549</v>
      </c>
      <c r="G929" s="460" t="s">
        <v>70</v>
      </c>
      <c r="H929" s="767"/>
      <c r="I929" s="467">
        <v>50</v>
      </c>
      <c r="J929" s="780"/>
      <c r="K929" s="781"/>
    </row>
    <row r="930" spans="1:11" s="425" customFormat="1" ht="12.75" x14ac:dyDescent="0.2">
      <c r="A930" s="2017"/>
      <c r="B930" s="460" t="s">
        <v>1768</v>
      </c>
      <c r="C930" s="456"/>
      <c r="D930" s="456"/>
      <c r="E930" s="591"/>
      <c r="F930" s="458" t="s">
        <v>1550</v>
      </c>
      <c r="G930" s="460" t="s">
        <v>70</v>
      </c>
      <c r="H930" s="767"/>
      <c r="I930" s="467">
        <v>100</v>
      </c>
      <c r="J930" s="780"/>
      <c r="K930" s="781"/>
    </row>
    <row r="931" spans="1:11" s="425" customFormat="1" ht="25.5" x14ac:dyDescent="0.2">
      <c r="A931" s="2017"/>
      <c r="B931" s="460" t="s">
        <v>1768</v>
      </c>
      <c r="C931" s="456"/>
      <c r="D931" s="456"/>
      <c r="E931" s="591"/>
      <c r="F931" s="458" t="s">
        <v>1551</v>
      </c>
      <c r="G931" s="460" t="s">
        <v>70</v>
      </c>
      <c r="H931" s="767"/>
      <c r="I931" s="467">
        <v>100</v>
      </c>
      <c r="J931" s="780"/>
      <c r="K931" s="781"/>
    </row>
    <row r="932" spans="1:11" s="425" customFormat="1" ht="25.5" x14ac:dyDescent="0.2">
      <c r="A932" s="2017"/>
      <c r="B932" s="460" t="s">
        <v>1768</v>
      </c>
      <c r="C932" s="456"/>
      <c r="D932" s="456"/>
      <c r="E932" s="591"/>
      <c r="F932" s="458" t="s">
        <v>1552</v>
      </c>
      <c r="G932" s="460" t="s">
        <v>70</v>
      </c>
      <c r="H932" s="767"/>
      <c r="I932" s="467">
        <v>100</v>
      </c>
      <c r="J932" s="780"/>
      <c r="K932" s="781"/>
    </row>
    <row r="933" spans="1:11" s="425" customFormat="1" ht="25.5" x14ac:dyDescent="0.2">
      <c r="A933" s="2017"/>
      <c r="B933" s="460" t="s">
        <v>1768</v>
      </c>
      <c r="C933" s="456"/>
      <c r="D933" s="456"/>
      <c r="E933" s="591"/>
      <c r="F933" s="458" t="s">
        <v>1553</v>
      </c>
      <c r="G933" s="460" t="s">
        <v>70</v>
      </c>
      <c r="H933" s="767"/>
      <c r="I933" s="467">
        <v>20</v>
      </c>
      <c r="J933" s="780"/>
      <c r="K933" s="781"/>
    </row>
    <row r="934" spans="1:11" s="425" customFormat="1" ht="12.75" x14ac:dyDescent="0.2">
      <c r="A934" s="2017"/>
      <c r="B934" s="460" t="s">
        <v>1768</v>
      </c>
      <c r="C934" s="456"/>
      <c r="D934" s="456"/>
      <c r="E934" s="591"/>
      <c r="F934" s="458" t="s">
        <v>1554</v>
      </c>
      <c r="G934" s="460" t="s">
        <v>70</v>
      </c>
      <c r="H934" s="767"/>
      <c r="I934" s="467">
        <v>20</v>
      </c>
      <c r="J934" s="780"/>
      <c r="K934" s="781"/>
    </row>
    <row r="935" spans="1:11" s="425" customFormat="1" ht="63.75" x14ac:dyDescent="0.2">
      <c r="A935" s="2017"/>
      <c r="B935" s="460" t="s">
        <v>1768</v>
      </c>
      <c r="C935" s="456"/>
      <c r="D935" s="456"/>
      <c r="E935" s="591"/>
      <c r="F935" s="458" t="s">
        <v>1555</v>
      </c>
      <c r="G935" s="460" t="s">
        <v>70</v>
      </c>
      <c r="H935" s="767"/>
      <c r="I935" s="467">
        <v>30</v>
      </c>
      <c r="J935" s="780"/>
      <c r="K935" s="781"/>
    </row>
    <row r="936" spans="1:11" s="425" customFormat="1" ht="25.5" x14ac:dyDescent="0.2">
      <c r="A936" s="2017"/>
      <c r="B936" s="460" t="s">
        <v>1768</v>
      </c>
      <c r="C936" s="456"/>
      <c r="D936" s="456"/>
      <c r="E936" s="591"/>
      <c r="F936" s="458" t="s">
        <v>1556</v>
      </c>
      <c r="G936" s="460" t="s">
        <v>70</v>
      </c>
      <c r="H936" s="767"/>
      <c r="I936" s="467">
        <v>20</v>
      </c>
      <c r="J936" s="780"/>
      <c r="K936" s="781"/>
    </row>
    <row r="937" spans="1:11" s="425" customFormat="1" ht="25.5" x14ac:dyDescent="0.2">
      <c r="A937" s="2017"/>
      <c r="B937" s="460" t="s">
        <v>1768</v>
      </c>
      <c r="C937" s="456"/>
      <c r="D937" s="456"/>
      <c r="E937" s="591"/>
      <c r="F937" s="458" t="s">
        <v>1557</v>
      </c>
      <c r="G937" s="460" t="s">
        <v>70</v>
      </c>
      <c r="H937" s="767"/>
      <c r="I937" s="467">
        <v>60</v>
      </c>
      <c r="J937" s="780"/>
      <c r="K937" s="781"/>
    </row>
    <row r="938" spans="1:11" s="425" customFormat="1" ht="12.75" x14ac:dyDescent="0.2">
      <c r="A938" s="2017"/>
      <c r="B938" s="460" t="s">
        <v>1768</v>
      </c>
      <c r="C938" s="456"/>
      <c r="D938" s="456"/>
      <c r="E938" s="591"/>
      <c r="F938" s="458" t="s">
        <v>1558</v>
      </c>
      <c r="G938" s="460" t="s">
        <v>70</v>
      </c>
      <c r="H938" s="767"/>
      <c r="I938" s="467">
        <v>200</v>
      </c>
      <c r="J938" s="780"/>
      <c r="K938" s="781"/>
    </row>
    <row r="939" spans="1:11" s="425" customFormat="1" ht="12.75" x14ac:dyDescent="0.2">
      <c r="A939" s="2017"/>
      <c r="B939" s="460" t="s">
        <v>1768</v>
      </c>
      <c r="C939" s="456"/>
      <c r="D939" s="456"/>
      <c r="E939" s="591"/>
      <c r="F939" s="458" t="s">
        <v>1559</v>
      </c>
      <c r="G939" s="460" t="s">
        <v>70</v>
      </c>
      <c r="H939" s="767"/>
      <c r="I939" s="467">
        <v>20</v>
      </c>
      <c r="J939" s="780"/>
      <c r="K939" s="781"/>
    </row>
    <row r="940" spans="1:11" s="425" customFormat="1" ht="25.5" x14ac:dyDescent="0.2">
      <c r="A940" s="2017"/>
      <c r="B940" s="460" t="s">
        <v>1768</v>
      </c>
      <c r="C940" s="456"/>
      <c r="D940" s="456"/>
      <c r="E940" s="591"/>
      <c r="F940" s="458" t="s">
        <v>1560</v>
      </c>
      <c r="G940" s="460" t="s">
        <v>70</v>
      </c>
      <c r="H940" s="767"/>
      <c r="I940" s="467">
        <v>10</v>
      </c>
      <c r="J940" s="780"/>
      <c r="K940" s="781"/>
    </row>
    <row r="941" spans="1:11" s="425" customFormat="1" ht="38.25" x14ac:dyDescent="0.2">
      <c r="A941" s="2017"/>
      <c r="B941" s="460" t="s">
        <v>1768</v>
      </c>
      <c r="C941" s="456"/>
      <c r="D941" s="456"/>
      <c r="E941" s="591"/>
      <c r="F941" s="458" t="s">
        <v>1561</v>
      </c>
      <c r="G941" s="460" t="s">
        <v>70</v>
      </c>
      <c r="H941" s="767"/>
      <c r="I941" s="467">
        <v>100</v>
      </c>
      <c r="J941" s="780"/>
      <c r="K941" s="781"/>
    </row>
    <row r="942" spans="1:11" s="425" customFormat="1" ht="25.5" x14ac:dyDescent="0.2">
      <c r="A942" s="2017"/>
      <c r="B942" s="460" t="s">
        <v>1768</v>
      </c>
      <c r="C942" s="456"/>
      <c r="D942" s="456"/>
      <c r="E942" s="591"/>
      <c r="F942" s="458" t="s">
        <v>1562</v>
      </c>
      <c r="G942" s="460" t="s">
        <v>70</v>
      </c>
      <c r="H942" s="767"/>
      <c r="I942" s="467">
        <v>100</v>
      </c>
      <c r="J942" s="780"/>
      <c r="K942" s="781"/>
    </row>
    <row r="943" spans="1:11" s="425" customFormat="1" ht="25.5" x14ac:dyDescent="0.2">
      <c r="A943" s="2017"/>
      <c r="B943" s="460" t="s">
        <v>1768</v>
      </c>
      <c r="C943" s="456"/>
      <c r="D943" s="456"/>
      <c r="E943" s="591"/>
      <c r="F943" s="458" t="s">
        <v>1563</v>
      </c>
      <c r="G943" s="460" t="s">
        <v>70</v>
      </c>
      <c r="H943" s="767"/>
      <c r="I943" s="467">
        <v>100</v>
      </c>
      <c r="J943" s="780"/>
      <c r="K943" s="781"/>
    </row>
    <row r="944" spans="1:11" s="425" customFormat="1" ht="12.75" x14ac:dyDescent="0.2">
      <c r="A944" s="2017"/>
      <c r="B944" s="460" t="s">
        <v>1768</v>
      </c>
      <c r="C944" s="456"/>
      <c r="D944" s="456"/>
      <c r="E944" s="591"/>
      <c r="F944" s="458" t="s">
        <v>1564</v>
      </c>
      <c r="G944" s="460" t="s">
        <v>70</v>
      </c>
      <c r="H944" s="767"/>
      <c r="I944" s="467">
        <v>100</v>
      </c>
      <c r="J944" s="780"/>
      <c r="K944" s="781"/>
    </row>
    <row r="945" spans="1:11" s="425" customFormat="1" ht="12.75" x14ac:dyDescent="0.2">
      <c r="A945" s="2017"/>
      <c r="B945" s="460" t="s">
        <v>1768</v>
      </c>
      <c r="C945" s="456"/>
      <c r="D945" s="456"/>
      <c r="E945" s="591"/>
      <c r="F945" s="458" t="s">
        <v>1565</v>
      </c>
      <c r="G945" s="460" t="s">
        <v>70</v>
      </c>
      <c r="H945" s="767"/>
      <c r="I945" s="467">
        <v>100</v>
      </c>
      <c r="J945" s="780"/>
      <c r="K945" s="781"/>
    </row>
    <row r="946" spans="1:11" s="425" customFormat="1" ht="12.75" x14ac:dyDescent="0.2">
      <c r="A946" s="2017"/>
      <c r="B946" s="460" t="s">
        <v>1768</v>
      </c>
      <c r="C946" s="456"/>
      <c r="D946" s="456"/>
      <c r="E946" s="591"/>
      <c r="F946" s="458" t="s">
        <v>1566</v>
      </c>
      <c r="G946" s="460" t="s">
        <v>70</v>
      </c>
      <c r="H946" s="767"/>
      <c r="I946" s="467">
        <v>20</v>
      </c>
      <c r="J946" s="780"/>
      <c r="K946" s="781"/>
    </row>
    <row r="947" spans="1:11" s="425" customFormat="1" ht="12.75" x14ac:dyDescent="0.2">
      <c r="A947" s="2017"/>
      <c r="B947" s="460" t="s">
        <v>1768</v>
      </c>
      <c r="C947" s="456"/>
      <c r="D947" s="456"/>
      <c r="E947" s="591"/>
      <c r="F947" s="458" t="s">
        <v>420</v>
      </c>
      <c r="G947" s="460" t="s">
        <v>70</v>
      </c>
      <c r="H947" s="767"/>
      <c r="I947" s="467"/>
      <c r="J947" s="780"/>
      <c r="K947" s="781"/>
    </row>
    <row r="948" spans="1:11" s="425" customFormat="1" ht="12.75" x14ac:dyDescent="0.2">
      <c r="A948" s="2017"/>
      <c r="B948" s="460" t="s">
        <v>1768</v>
      </c>
      <c r="C948" s="456"/>
      <c r="D948" s="456"/>
      <c r="E948" s="591"/>
      <c r="F948" s="458" t="s">
        <v>1567</v>
      </c>
      <c r="G948" s="460" t="s">
        <v>70</v>
      </c>
      <c r="H948" s="767"/>
      <c r="I948" s="467">
        <v>10</v>
      </c>
      <c r="J948" s="780"/>
      <c r="K948" s="781"/>
    </row>
    <row r="949" spans="1:11" s="425" customFormat="1" ht="12.75" x14ac:dyDescent="0.2">
      <c r="A949" s="2017"/>
      <c r="B949" s="460" t="s">
        <v>1768</v>
      </c>
      <c r="C949" s="456"/>
      <c r="D949" s="456"/>
      <c r="E949" s="591"/>
      <c r="F949" s="458" t="s">
        <v>1568</v>
      </c>
      <c r="G949" s="460" t="s">
        <v>70</v>
      </c>
      <c r="H949" s="767"/>
      <c r="I949" s="467">
        <v>50</v>
      </c>
      <c r="J949" s="780"/>
      <c r="K949" s="781"/>
    </row>
    <row r="950" spans="1:11" s="425" customFormat="1" ht="25.5" x14ac:dyDescent="0.2">
      <c r="A950" s="2017"/>
      <c r="B950" s="460" t="s">
        <v>1768</v>
      </c>
      <c r="C950" s="456"/>
      <c r="D950" s="456"/>
      <c r="E950" s="591"/>
      <c r="F950" s="458" t="s">
        <v>1569</v>
      </c>
      <c r="G950" s="460" t="s">
        <v>70</v>
      </c>
      <c r="H950" s="767"/>
      <c r="I950" s="467">
        <v>40</v>
      </c>
      <c r="J950" s="780"/>
      <c r="K950" s="781"/>
    </row>
    <row r="951" spans="1:11" s="425" customFormat="1" ht="12.75" x14ac:dyDescent="0.2">
      <c r="A951" s="2017"/>
      <c r="B951" s="460" t="s">
        <v>1768</v>
      </c>
      <c r="C951" s="456"/>
      <c r="D951" s="456"/>
      <c r="E951" s="591"/>
      <c r="F951" s="458" t="s">
        <v>1570</v>
      </c>
      <c r="G951" s="460" t="s">
        <v>70</v>
      </c>
      <c r="H951" s="767"/>
      <c r="I951" s="467">
        <v>30</v>
      </c>
      <c r="J951" s="780"/>
      <c r="K951" s="781"/>
    </row>
    <row r="952" spans="1:11" s="425" customFormat="1" ht="12.75" x14ac:dyDescent="0.2">
      <c r="A952" s="2017"/>
      <c r="B952" s="460" t="s">
        <v>1768</v>
      </c>
      <c r="C952" s="456"/>
      <c r="D952" s="456"/>
      <c r="E952" s="591"/>
      <c r="F952" s="458" t="s">
        <v>1571</v>
      </c>
      <c r="G952" s="460" t="s">
        <v>70</v>
      </c>
      <c r="H952" s="767"/>
      <c r="I952" s="467">
        <v>100</v>
      </c>
      <c r="J952" s="780"/>
      <c r="K952" s="781"/>
    </row>
    <row r="953" spans="1:11" s="425" customFormat="1" ht="38.25" x14ac:dyDescent="0.2">
      <c r="A953" s="2017"/>
      <c r="B953" s="460" t="s">
        <v>1768</v>
      </c>
      <c r="C953" s="456"/>
      <c r="D953" s="456"/>
      <c r="E953" s="591"/>
      <c r="F953" s="458" t="s">
        <v>1572</v>
      </c>
      <c r="G953" s="460" t="s">
        <v>70</v>
      </c>
      <c r="H953" s="767"/>
      <c r="I953" s="467">
        <v>12</v>
      </c>
      <c r="J953" s="780"/>
      <c r="K953" s="781"/>
    </row>
    <row r="954" spans="1:11" s="425" customFormat="1" ht="25.5" x14ac:dyDescent="0.2">
      <c r="A954" s="2017"/>
      <c r="B954" s="460" t="s">
        <v>1768</v>
      </c>
      <c r="C954" s="456"/>
      <c r="D954" s="456"/>
      <c r="E954" s="591"/>
      <c r="F954" s="458" t="s">
        <v>1573</v>
      </c>
      <c r="G954" s="460" t="s">
        <v>70</v>
      </c>
      <c r="H954" s="767"/>
      <c r="I954" s="467">
        <v>40</v>
      </c>
      <c r="J954" s="780"/>
      <c r="K954" s="781"/>
    </row>
    <row r="955" spans="1:11" s="425" customFormat="1" ht="12.75" x14ac:dyDescent="0.2">
      <c r="A955" s="2017"/>
      <c r="B955" s="460" t="s">
        <v>1768</v>
      </c>
      <c r="C955" s="456"/>
      <c r="D955" s="456"/>
      <c r="E955" s="591"/>
      <c r="F955" s="458" t="s">
        <v>1574</v>
      </c>
      <c r="G955" s="460" t="s">
        <v>70</v>
      </c>
      <c r="H955" s="767"/>
      <c r="I955" s="467">
        <v>2</v>
      </c>
      <c r="J955" s="780"/>
      <c r="K955" s="781"/>
    </row>
    <row r="956" spans="1:11" s="425" customFormat="1" ht="12.75" x14ac:dyDescent="0.2">
      <c r="A956" s="2017"/>
      <c r="B956" s="460" t="s">
        <v>1768</v>
      </c>
      <c r="C956" s="456"/>
      <c r="D956" s="456"/>
      <c r="E956" s="591"/>
      <c r="F956" s="458" t="s">
        <v>1575</v>
      </c>
      <c r="G956" s="460" t="s">
        <v>70</v>
      </c>
      <c r="H956" s="767"/>
      <c r="I956" s="467">
        <v>100</v>
      </c>
      <c r="J956" s="780"/>
      <c r="K956" s="781"/>
    </row>
    <row r="957" spans="1:11" s="425" customFormat="1" ht="25.5" x14ac:dyDescent="0.2">
      <c r="A957" s="2017"/>
      <c r="B957" s="460" t="s">
        <v>1768</v>
      </c>
      <c r="C957" s="456"/>
      <c r="D957" s="456"/>
      <c r="E957" s="591"/>
      <c r="F957" s="458" t="s">
        <v>1576</v>
      </c>
      <c r="G957" s="460" t="s">
        <v>70</v>
      </c>
      <c r="H957" s="767"/>
      <c r="I957" s="467">
        <v>100</v>
      </c>
      <c r="J957" s="780"/>
      <c r="K957" s="781"/>
    </row>
    <row r="958" spans="1:11" s="425" customFormat="1" ht="25.5" x14ac:dyDescent="0.2">
      <c r="A958" s="2017"/>
      <c r="B958" s="460" t="s">
        <v>1768</v>
      </c>
      <c r="C958" s="456"/>
      <c r="D958" s="456"/>
      <c r="E958" s="591"/>
      <c r="F958" s="458" t="s">
        <v>1577</v>
      </c>
      <c r="G958" s="460" t="s">
        <v>70</v>
      </c>
      <c r="H958" s="767"/>
      <c r="I958" s="467">
        <v>12</v>
      </c>
      <c r="J958" s="780"/>
      <c r="K958" s="781"/>
    </row>
    <row r="959" spans="1:11" s="425" customFormat="1" ht="25.5" x14ac:dyDescent="0.2">
      <c r="A959" s="2017"/>
      <c r="B959" s="460" t="s">
        <v>1768</v>
      </c>
      <c r="C959" s="456"/>
      <c r="D959" s="456"/>
      <c r="E959" s="591"/>
      <c r="F959" s="458" t="s">
        <v>1578</v>
      </c>
      <c r="G959" s="460" t="s">
        <v>70</v>
      </c>
      <c r="H959" s="767"/>
      <c r="I959" s="467">
        <v>20</v>
      </c>
      <c r="J959" s="780"/>
      <c r="K959" s="781"/>
    </row>
    <row r="960" spans="1:11" s="425" customFormat="1" ht="12.75" x14ac:dyDescent="0.2">
      <c r="A960" s="2017"/>
      <c r="B960" s="460" t="s">
        <v>1768</v>
      </c>
      <c r="C960" s="456"/>
      <c r="D960" s="456"/>
      <c r="E960" s="591"/>
      <c r="F960" s="458" t="s">
        <v>1579</v>
      </c>
      <c r="G960" s="460" t="s">
        <v>70</v>
      </c>
      <c r="H960" s="767"/>
      <c r="I960" s="467">
        <v>100</v>
      </c>
      <c r="J960" s="780"/>
      <c r="K960" s="781"/>
    </row>
    <row r="961" spans="1:11" s="425" customFormat="1" ht="12.75" x14ac:dyDescent="0.2">
      <c r="A961" s="2017"/>
      <c r="B961" s="460" t="s">
        <v>1768</v>
      </c>
      <c r="C961" s="456"/>
      <c r="D961" s="456"/>
      <c r="E961" s="591"/>
      <c r="F961" s="458" t="s">
        <v>1580</v>
      </c>
      <c r="G961" s="460" t="s">
        <v>70</v>
      </c>
      <c r="H961" s="767"/>
      <c r="I961" s="467">
        <v>100</v>
      </c>
      <c r="J961" s="780"/>
      <c r="K961" s="781"/>
    </row>
    <row r="962" spans="1:11" s="425" customFormat="1" ht="12.75" x14ac:dyDescent="0.2">
      <c r="A962" s="2017"/>
      <c r="B962" s="460" t="s">
        <v>1768</v>
      </c>
      <c r="C962" s="456"/>
      <c r="D962" s="456"/>
      <c r="E962" s="591"/>
      <c r="F962" s="458" t="s">
        <v>1581</v>
      </c>
      <c r="G962" s="460" t="s">
        <v>70</v>
      </c>
      <c r="H962" s="767"/>
      <c r="I962" s="467">
        <v>100</v>
      </c>
      <c r="J962" s="780"/>
      <c r="K962" s="781"/>
    </row>
    <row r="963" spans="1:11" s="425" customFormat="1" ht="12.75" x14ac:dyDescent="0.2">
      <c r="A963" s="2017"/>
      <c r="B963" s="460" t="s">
        <v>1768</v>
      </c>
      <c r="C963" s="456"/>
      <c r="D963" s="456"/>
      <c r="E963" s="591"/>
      <c r="F963" s="458" t="s">
        <v>1582</v>
      </c>
      <c r="G963" s="460" t="s">
        <v>70</v>
      </c>
      <c r="H963" s="767"/>
      <c r="I963" s="467">
        <v>100</v>
      </c>
      <c r="J963" s="780"/>
      <c r="K963" s="781"/>
    </row>
    <row r="964" spans="1:11" s="425" customFormat="1" ht="12.75" x14ac:dyDescent="0.2">
      <c r="A964" s="2017"/>
      <c r="B964" s="460" t="s">
        <v>1768</v>
      </c>
      <c r="C964" s="456"/>
      <c r="D964" s="456"/>
      <c r="E964" s="591"/>
      <c r="F964" s="458" t="s">
        <v>1583</v>
      </c>
      <c r="G964" s="460" t="s">
        <v>70</v>
      </c>
      <c r="H964" s="767"/>
      <c r="I964" s="467">
        <v>20</v>
      </c>
      <c r="J964" s="780"/>
      <c r="K964" s="781"/>
    </row>
    <row r="965" spans="1:11" s="425" customFormat="1" ht="12.75" x14ac:dyDescent="0.2">
      <c r="A965" s="2017"/>
      <c r="B965" s="460" t="s">
        <v>1768</v>
      </c>
      <c r="C965" s="456"/>
      <c r="D965" s="456"/>
      <c r="E965" s="591"/>
      <c r="F965" s="458" t="s">
        <v>1584</v>
      </c>
      <c r="G965" s="460" t="s">
        <v>70</v>
      </c>
      <c r="H965" s="767"/>
      <c r="I965" s="467">
        <v>20</v>
      </c>
      <c r="J965" s="780"/>
      <c r="K965" s="781"/>
    </row>
    <row r="966" spans="1:11" s="425" customFormat="1" ht="12.75" x14ac:dyDescent="0.2">
      <c r="A966" s="2017"/>
      <c r="B966" s="460" t="s">
        <v>1768</v>
      </c>
      <c r="C966" s="456"/>
      <c r="D966" s="456"/>
      <c r="E966" s="591"/>
      <c r="F966" s="458" t="s">
        <v>1585</v>
      </c>
      <c r="G966" s="460" t="s">
        <v>70</v>
      </c>
      <c r="H966" s="767"/>
      <c r="I966" s="467">
        <v>20</v>
      </c>
      <c r="J966" s="780"/>
      <c r="K966" s="781"/>
    </row>
    <row r="967" spans="1:11" s="425" customFormat="1" ht="12.75" x14ac:dyDescent="0.2">
      <c r="A967" s="2017"/>
      <c r="B967" s="460" t="s">
        <v>1768</v>
      </c>
      <c r="C967" s="456"/>
      <c r="D967" s="456"/>
      <c r="E967" s="591"/>
      <c r="F967" s="458" t="s">
        <v>1586</v>
      </c>
      <c r="G967" s="460" t="s">
        <v>70</v>
      </c>
      <c r="H967" s="767"/>
      <c r="I967" s="467">
        <v>15</v>
      </c>
      <c r="J967" s="780"/>
      <c r="K967" s="781"/>
    </row>
    <row r="968" spans="1:11" s="425" customFormat="1" ht="12.75" x14ac:dyDescent="0.2">
      <c r="A968" s="2017"/>
      <c r="B968" s="460" t="s">
        <v>1768</v>
      </c>
      <c r="C968" s="456"/>
      <c r="D968" s="456"/>
      <c r="E968" s="591"/>
      <c r="F968" s="458" t="s">
        <v>1587</v>
      </c>
      <c r="G968" s="460" t="s">
        <v>70</v>
      </c>
      <c r="H968" s="767"/>
      <c r="I968" s="467">
        <v>5</v>
      </c>
      <c r="J968" s="780"/>
      <c r="K968" s="781"/>
    </row>
    <row r="969" spans="1:11" s="425" customFormat="1" ht="25.5" x14ac:dyDescent="0.2">
      <c r="A969" s="2017"/>
      <c r="B969" s="460" t="s">
        <v>1768</v>
      </c>
      <c r="C969" s="456"/>
      <c r="D969" s="456"/>
      <c r="E969" s="591"/>
      <c r="F969" s="458" t="s">
        <v>1588</v>
      </c>
      <c r="G969" s="460" t="s">
        <v>70</v>
      </c>
      <c r="H969" s="767"/>
      <c r="I969" s="467">
        <v>10</v>
      </c>
      <c r="J969" s="780"/>
      <c r="K969" s="781"/>
    </row>
    <row r="970" spans="1:11" s="425" customFormat="1" ht="12.75" x14ac:dyDescent="0.2">
      <c r="A970" s="2017"/>
      <c r="B970" s="460" t="s">
        <v>1768</v>
      </c>
      <c r="C970" s="456"/>
      <c r="D970" s="456"/>
      <c r="E970" s="591"/>
      <c r="F970" s="458" t="s">
        <v>1589</v>
      </c>
      <c r="G970" s="460" t="s">
        <v>70</v>
      </c>
      <c r="H970" s="767"/>
      <c r="I970" s="467">
        <v>100</v>
      </c>
      <c r="J970" s="780"/>
      <c r="K970" s="781"/>
    </row>
    <row r="971" spans="1:11" s="425" customFormat="1" ht="25.5" x14ac:dyDescent="0.2">
      <c r="A971" s="2017"/>
      <c r="B971" s="460" t="s">
        <v>1768</v>
      </c>
      <c r="C971" s="456"/>
      <c r="D971" s="456"/>
      <c r="E971" s="591"/>
      <c r="F971" s="458" t="s">
        <v>1590</v>
      </c>
      <c r="G971" s="460" t="s">
        <v>70</v>
      </c>
      <c r="H971" s="767"/>
      <c r="I971" s="467">
        <v>30</v>
      </c>
      <c r="J971" s="780"/>
      <c r="K971" s="781"/>
    </row>
    <row r="972" spans="1:11" s="425" customFormat="1" ht="25.5" x14ac:dyDescent="0.2">
      <c r="A972" s="2017"/>
      <c r="B972" s="460" t="s">
        <v>1768</v>
      </c>
      <c r="C972" s="456"/>
      <c r="D972" s="456"/>
      <c r="E972" s="591"/>
      <c r="F972" s="458" t="s">
        <v>1591</v>
      </c>
      <c r="G972" s="460" t="s">
        <v>70</v>
      </c>
      <c r="H972" s="767"/>
      <c r="I972" s="467">
        <v>30</v>
      </c>
      <c r="J972" s="780"/>
      <c r="K972" s="781"/>
    </row>
    <row r="973" spans="1:11" s="425" customFormat="1" ht="25.5" x14ac:dyDescent="0.2">
      <c r="A973" s="2017"/>
      <c r="B973" s="460" t="s">
        <v>1768</v>
      </c>
      <c r="C973" s="456"/>
      <c r="D973" s="456"/>
      <c r="E973" s="591"/>
      <c r="F973" s="458" t="s">
        <v>1592</v>
      </c>
      <c r="G973" s="460" t="s">
        <v>70</v>
      </c>
      <c r="H973" s="767"/>
      <c r="I973" s="467">
        <v>30</v>
      </c>
      <c r="J973" s="780"/>
      <c r="K973" s="781"/>
    </row>
    <row r="974" spans="1:11" s="425" customFormat="1" ht="25.5" x14ac:dyDescent="0.2">
      <c r="A974" s="2017"/>
      <c r="B974" s="460" t="s">
        <v>1768</v>
      </c>
      <c r="C974" s="456"/>
      <c r="D974" s="456"/>
      <c r="E974" s="591"/>
      <c r="F974" s="458" t="s">
        <v>1593</v>
      </c>
      <c r="G974" s="460" t="s">
        <v>70</v>
      </c>
      <c r="H974" s="767"/>
      <c r="I974" s="467">
        <v>10</v>
      </c>
      <c r="J974" s="780"/>
      <c r="K974" s="781"/>
    </row>
    <row r="975" spans="1:11" s="425" customFormat="1" ht="25.5" x14ac:dyDescent="0.2">
      <c r="A975" s="2017"/>
      <c r="B975" s="460" t="s">
        <v>1768</v>
      </c>
      <c r="C975" s="456"/>
      <c r="D975" s="456"/>
      <c r="E975" s="591"/>
      <c r="F975" s="458" t="s">
        <v>1594</v>
      </c>
      <c r="G975" s="460" t="s">
        <v>70</v>
      </c>
      <c r="H975" s="767"/>
      <c r="I975" s="467">
        <v>50</v>
      </c>
      <c r="J975" s="780"/>
      <c r="K975" s="781"/>
    </row>
    <row r="976" spans="1:11" s="425" customFormat="1" ht="25.5" x14ac:dyDescent="0.2">
      <c r="A976" s="2017"/>
      <c r="B976" s="460" t="s">
        <v>1768</v>
      </c>
      <c r="C976" s="456"/>
      <c r="D976" s="456"/>
      <c r="E976" s="591"/>
      <c r="F976" s="458" t="s">
        <v>1595</v>
      </c>
      <c r="G976" s="460" t="s">
        <v>70</v>
      </c>
      <c r="H976" s="767"/>
      <c r="I976" s="467">
        <v>50</v>
      </c>
      <c r="J976" s="780"/>
      <c r="K976" s="781"/>
    </row>
    <row r="977" spans="1:11" s="425" customFormat="1" ht="25.5" x14ac:dyDescent="0.2">
      <c r="A977" s="2017"/>
      <c r="B977" s="460" t="s">
        <v>1768</v>
      </c>
      <c r="C977" s="456"/>
      <c r="D977" s="456"/>
      <c r="E977" s="591"/>
      <c r="F977" s="458" t="s">
        <v>1596</v>
      </c>
      <c r="G977" s="460" t="s">
        <v>70</v>
      </c>
      <c r="H977" s="767"/>
      <c r="I977" s="467">
        <v>10</v>
      </c>
      <c r="J977" s="780"/>
      <c r="K977" s="781"/>
    </row>
    <row r="978" spans="1:11" s="425" customFormat="1" ht="12.75" x14ac:dyDescent="0.2">
      <c r="A978" s="2017"/>
      <c r="B978" s="460" t="s">
        <v>1768</v>
      </c>
      <c r="C978" s="456"/>
      <c r="D978" s="456"/>
      <c r="E978" s="591"/>
      <c r="F978" s="458" t="s">
        <v>1597</v>
      </c>
      <c r="G978" s="460" t="s">
        <v>70</v>
      </c>
      <c r="H978" s="767"/>
      <c r="I978" s="467">
        <v>40</v>
      </c>
      <c r="J978" s="780"/>
      <c r="K978" s="781"/>
    </row>
    <row r="979" spans="1:11" s="425" customFormat="1" ht="12.75" x14ac:dyDescent="0.2">
      <c r="A979" s="2017"/>
      <c r="B979" s="460" t="s">
        <v>1768</v>
      </c>
      <c r="C979" s="456"/>
      <c r="D979" s="456"/>
      <c r="E979" s="591"/>
      <c r="F979" s="458" t="s">
        <v>1598</v>
      </c>
      <c r="G979" s="460" t="s">
        <v>70</v>
      </c>
      <c r="H979" s="767"/>
      <c r="I979" s="467">
        <v>40</v>
      </c>
      <c r="J979" s="780"/>
      <c r="K979" s="781"/>
    </row>
    <row r="980" spans="1:11" s="425" customFormat="1" ht="12.75" x14ac:dyDescent="0.2">
      <c r="A980" s="2017"/>
      <c r="B980" s="460" t="s">
        <v>1768</v>
      </c>
      <c r="C980" s="456"/>
      <c r="D980" s="456"/>
      <c r="E980" s="591"/>
      <c r="F980" s="458" t="s">
        <v>1599</v>
      </c>
      <c r="G980" s="460" t="s">
        <v>70</v>
      </c>
      <c r="H980" s="767"/>
      <c r="I980" s="467">
        <v>60</v>
      </c>
      <c r="J980" s="780"/>
      <c r="K980" s="781"/>
    </row>
    <row r="981" spans="1:11" s="425" customFormat="1" ht="12.75" x14ac:dyDescent="0.2">
      <c r="A981" s="2017"/>
      <c r="B981" s="460" t="s">
        <v>1768</v>
      </c>
      <c r="C981" s="456"/>
      <c r="D981" s="456"/>
      <c r="E981" s="591"/>
      <c r="F981" s="458" t="s">
        <v>1600</v>
      </c>
      <c r="G981" s="460" t="s">
        <v>70</v>
      </c>
      <c r="H981" s="767"/>
      <c r="I981" s="467">
        <v>60</v>
      </c>
      <c r="J981" s="780"/>
      <c r="K981" s="781"/>
    </row>
    <row r="982" spans="1:11" s="425" customFormat="1" ht="12.75" x14ac:dyDescent="0.2">
      <c r="A982" s="2017"/>
      <c r="B982" s="460" t="s">
        <v>1768</v>
      </c>
      <c r="C982" s="456"/>
      <c r="D982" s="456"/>
      <c r="E982" s="591"/>
      <c r="F982" s="458" t="s">
        <v>1601</v>
      </c>
      <c r="G982" s="460" t="s">
        <v>70</v>
      </c>
      <c r="H982" s="767"/>
      <c r="I982" s="467">
        <v>40</v>
      </c>
      <c r="J982" s="780"/>
      <c r="K982" s="781"/>
    </row>
    <row r="983" spans="1:11" s="425" customFormat="1" ht="12.75" x14ac:dyDescent="0.2">
      <c r="A983" s="2017"/>
      <c r="B983" s="460" t="s">
        <v>1768</v>
      </c>
      <c r="C983" s="456"/>
      <c r="D983" s="456"/>
      <c r="E983" s="591"/>
      <c r="F983" s="458" t="s">
        <v>1602</v>
      </c>
      <c r="G983" s="460" t="s">
        <v>70</v>
      </c>
      <c r="H983" s="767"/>
      <c r="I983" s="467">
        <v>40</v>
      </c>
      <c r="J983" s="780"/>
      <c r="K983" s="781"/>
    </row>
    <row r="984" spans="1:11" s="425" customFormat="1" ht="25.5" x14ac:dyDescent="0.2">
      <c r="A984" s="2017"/>
      <c r="B984" s="460" t="s">
        <v>1768</v>
      </c>
      <c r="C984" s="456"/>
      <c r="D984" s="456"/>
      <c r="E984" s="591"/>
      <c r="F984" s="458" t="s">
        <v>1603</v>
      </c>
      <c r="G984" s="460" t="s">
        <v>70</v>
      </c>
      <c r="H984" s="767"/>
      <c r="I984" s="467">
        <v>40</v>
      </c>
      <c r="J984" s="780"/>
      <c r="K984" s="781"/>
    </row>
    <row r="985" spans="1:11" s="425" customFormat="1" ht="12.75" x14ac:dyDescent="0.2">
      <c r="A985" s="2017"/>
      <c r="B985" s="460" t="s">
        <v>1768</v>
      </c>
      <c r="C985" s="456"/>
      <c r="D985" s="456"/>
      <c r="E985" s="591"/>
      <c r="F985" s="458" t="s">
        <v>1604</v>
      </c>
      <c r="G985" s="460" t="s">
        <v>70</v>
      </c>
      <c r="H985" s="767"/>
      <c r="I985" s="467">
        <v>40</v>
      </c>
      <c r="J985" s="780"/>
      <c r="K985" s="781"/>
    </row>
    <row r="986" spans="1:11" s="425" customFormat="1" ht="12.75" x14ac:dyDescent="0.2">
      <c r="A986" s="2017"/>
      <c r="B986" s="460" t="s">
        <v>1768</v>
      </c>
      <c r="C986" s="456"/>
      <c r="D986" s="456"/>
      <c r="E986" s="591"/>
      <c r="F986" s="458" t="s">
        <v>1605</v>
      </c>
      <c r="G986" s="460" t="s">
        <v>70</v>
      </c>
      <c r="H986" s="767"/>
      <c r="I986" s="467">
        <v>40</v>
      </c>
      <c r="J986" s="780"/>
      <c r="K986" s="781"/>
    </row>
    <row r="987" spans="1:11" s="425" customFormat="1" ht="25.5" x14ac:dyDescent="0.2">
      <c r="A987" s="2017"/>
      <c r="B987" s="460" t="s">
        <v>1768</v>
      </c>
      <c r="C987" s="456"/>
      <c r="D987" s="456"/>
      <c r="E987" s="591"/>
      <c r="F987" s="458" t="s">
        <v>1606</v>
      </c>
      <c r="G987" s="460" t="s">
        <v>70</v>
      </c>
      <c r="H987" s="767"/>
      <c r="I987" s="467">
        <v>40</v>
      </c>
      <c r="J987" s="780"/>
      <c r="K987" s="781"/>
    </row>
    <row r="988" spans="1:11" s="425" customFormat="1" ht="12.75" x14ac:dyDescent="0.2">
      <c r="A988" s="2017"/>
      <c r="B988" s="460" t="s">
        <v>1768</v>
      </c>
      <c r="C988" s="456"/>
      <c r="D988" s="456"/>
      <c r="E988" s="591"/>
      <c r="F988" s="458" t="s">
        <v>1607</v>
      </c>
      <c r="G988" s="460" t="s">
        <v>70</v>
      </c>
      <c r="H988" s="767"/>
      <c r="I988" s="467">
        <v>40</v>
      </c>
      <c r="J988" s="780"/>
      <c r="K988" s="781"/>
    </row>
    <row r="989" spans="1:11" s="425" customFormat="1" ht="12.75" x14ac:dyDescent="0.2">
      <c r="A989" s="2017"/>
      <c r="B989" s="460" t="s">
        <v>1768</v>
      </c>
      <c r="C989" s="456"/>
      <c r="D989" s="456"/>
      <c r="E989" s="591"/>
      <c r="F989" s="458" t="s">
        <v>1608</v>
      </c>
      <c r="G989" s="460" t="s">
        <v>70</v>
      </c>
      <c r="H989" s="767"/>
      <c r="I989" s="467">
        <v>40</v>
      </c>
      <c r="J989" s="780"/>
      <c r="K989" s="781"/>
    </row>
    <row r="990" spans="1:11" s="425" customFormat="1" ht="12.75" x14ac:dyDescent="0.2">
      <c r="A990" s="2017"/>
      <c r="B990" s="460" t="s">
        <v>1768</v>
      </c>
      <c r="C990" s="456"/>
      <c r="D990" s="456"/>
      <c r="E990" s="591"/>
      <c r="F990" s="458" t="s">
        <v>1609</v>
      </c>
      <c r="G990" s="460" t="s">
        <v>70</v>
      </c>
      <c r="H990" s="767"/>
      <c r="I990" s="467">
        <v>40</v>
      </c>
      <c r="J990" s="780"/>
      <c r="K990" s="781"/>
    </row>
    <row r="991" spans="1:11" s="425" customFormat="1" ht="12.75" x14ac:dyDescent="0.2">
      <c r="A991" s="2017"/>
      <c r="B991" s="460" t="s">
        <v>1768</v>
      </c>
      <c r="C991" s="456"/>
      <c r="D991" s="456"/>
      <c r="E991" s="591"/>
      <c r="F991" s="458" t="s">
        <v>1610</v>
      </c>
      <c r="G991" s="460" t="s">
        <v>70</v>
      </c>
      <c r="H991" s="767"/>
      <c r="I991" s="467">
        <v>40</v>
      </c>
      <c r="J991" s="780"/>
      <c r="K991" s="781"/>
    </row>
    <row r="992" spans="1:11" s="425" customFormat="1" ht="12.75" x14ac:dyDescent="0.2">
      <c r="A992" s="2017"/>
      <c r="B992" s="460" t="s">
        <v>1768</v>
      </c>
      <c r="C992" s="456"/>
      <c r="D992" s="456"/>
      <c r="E992" s="591"/>
      <c r="F992" s="458" t="s">
        <v>1611</v>
      </c>
      <c r="G992" s="460" t="s">
        <v>70</v>
      </c>
      <c r="H992" s="767"/>
      <c r="I992" s="467">
        <v>40</v>
      </c>
      <c r="J992" s="780"/>
      <c r="K992" s="781"/>
    </row>
    <row r="993" spans="1:11" s="425" customFormat="1" ht="12.75" x14ac:dyDescent="0.2">
      <c r="A993" s="2017"/>
      <c r="B993" s="460" t="s">
        <v>1768</v>
      </c>
      <c r="C993" s="456"/>
      <c r="D993" s="456"/>
      <c r="E993" s="591"/>
      <c r="F993" s="458" t="s">
        <v>1612</v>
      </c>
      <c r="G993" s="460" t="s">
        <v>70</v>
      </c>
      <c r="H993" s="767"/>
      <c r="I993" s="467">
        <v>40</v>
      </c>
      <c r="J993" s="780"/>
      <c r="K993" s="781"/>
    </row>
    <row r="994" spans="1:11" s="425" customFormat="1" ht="12.75" x14ac:dyDescent="0.2">
      <c r="A994" s="2017"/>
      <c r="B994" s="460" t="s">
        <v>1768</v>
      </c>
      <c r="C994" s="456"/>
      <c r="D994" s="456"/>
      <c r="E994" s="591"/>
      <c r="F994" s="458" t="s">
        <v>1613</v>
      </c>
      <c r="G994" s="460" t="s">
        <v>70</v>
      </c>
      <c r="H994" s="767"/>
      <c r="I994" s="467">
        <v>20</v>
      </c>
      <c r="J994" s="780"/>
      <c r="K994" s="781"/>
    </row>
    <row r="995" spans="1:11" s="425" customFormat="1" ht="25.5" x14ac:dyDescent="0.2">
      <c r="A995" s="2017"/>
      <c r="B995" s="460" t="s">
        <v>1768</v>
      </c>
      <c r="C995" s="456"/>
      <c r="D995" s="456"/>
      <c r="E995" s="591"/>
      <c r="F995" s="458" t="s">
        <v>1614</v>
      </c>
      <c r="G995" s="460" t="s">
        <v>70</v>
      </c>
      <c r="H995" s="767"/>
      <c r="I995" s="467">
        <v>10</v>
      </c>
      <c r="J995" s="780"/>
      <c r="K995" s="781"/>
    </row>
    <row r="996" spans="1:11" s="425" customFormat="1" ht="12.75" x14ac:dyDescent="0.2">
      <c r="A996" s="2017"/>
      <c r="B996" s="460" t="s">
        <v>1768</v>
      </c>
      <c r="C996" s="456"/>
      <c r="D996" s="456"/>
      <c r="E996" s="591"/>
      <c r="F996" s="458" t="s">
        <v>1615</v>
      </c>
      <c r="G996" s="460" t="s">
        <v>70</v>
      </c>
      <c r="H996" s="767"/>
      <c r="I996" s="467">
        <v>20</v>
      </c>
      <c r="J996" s="780"/>
      <c r="K996" s="781"/>
    </row>
    <row r="997" spans="1:11" s="425" customFormat="1" ht="12.75" x14ac:dyDescent="0.2">
      <c r="A997" s="2017"/>
      <c r="B997" s="460" t="s">
        <v>1768</v>
      </c>
      <c r="C997" s="746"/>
      <c r="D997" s="746"/>
      <c r="E997" s="748"/>
      <c r="F997" s="458" t="s">
        <v>1616</v>
      </c>
      <c r="G997" s="460" t="s">
        <v>70</v>
      </c>
      <c r="H997" s="767"/>
      <c r="I997" s="467">
        <v>10</v>
      </c>
      <c r="J997" s="780"/>
      <c r="K997" s="781"/>
    </row>
    <row r="998" spans="1:11" s="425" customFormat="1" ht="12.75" x14ac:dyDescent="0.2">
      <c r="A998" s="2017"/>
      <c r="B998" s="460" t="s">
        <v>1768</v>
      </c>
      <c r="C998" s="746"/>
      <c r="D998" s="746"/>
      <c r="E998" s="748"/>
      <c r="F998" s="458" t="s">
        <v>1617</v>
      </c>
      <c r="G998" s="460" t="s">
        <v>70</v>
      </c>
      <c r="H998" s="767"/>
      <c r="I998" s="467">
        <v>1</v>
      </c>
      <c r="J998" s="780"/>
      <c r="K998" s="781"/>
    </row>
    <row r="999" spans="1:11" s="425" customFormat="1" ht="12.75" x14ac:dyDescent="0.2">
      <c r="A999" s="2017"/>
      <c r="B999" s="460" t="s">
        <v>1768</v>
      </c>
      <c r="C999" s="746"/>
      <c r="D999" s="746"/>
      <c r="E999" s="748"/>
      <c r="F999" s="458" t="s">
        <v>1618</v>
      </c>
      <c r="G999" s="460" t="s">
        <v>70</v>
      </c>
      <c r="H999" s="767"/>
      <c r="I999" s="467">
        <v>1</v>
      </c>
      <c r="J999" s="780"/>
      <c r="K999" s="781"/>
    </row>
    <row r="1000" spans="1:11" s="425" customFormat="1" ht="12.75" x14ac:dyDescent="0.2">
      <c r="A1000" s="2017"/>
      <c r="B1000" s="460" t="s">
        <v>1768</v>
      </c>
      <c r="C1000" s="746"/>
      <c r="D1000" s="746"/>
      <c r="E1000" s="748"/>
      <c r="F1000" s="458" t="s">
        <v>1619</v>
      </c>
      <c r="G1000" s="460" t="s">
        <v>70</v>
      </c>
      <c r="H1000" s="767"/>
      <c r="I1000" s="467">
        <v>60</v>
      </c>
      <c r="J1000" s="780"/>
      <c r="K1000" s="781"/>
    </row>
    <row r="1001" spans="1:11" s="425" customFormat="1" ht="12.75" x14ac:dyDescent="0.2">
      <c r="A1001" s="2017"/>
      <c r="B1001" s="460" t="s">
        <v>1768</v>
      </c>
      <c r="C1001" s="746"/>
      <c r="D1001" s="746"/>
      <c r="E1001" s="748"/>
      <c r="F1001" s="458" t="s">
        <v>1620</v>
      </c>
      <c r="G1001" s="460" t="s">
        <v>70</v>
      </c>
      <c r="H1001" s="767"/>
      <c r="I1001" s="467">
        <v>60</v>
      </c>
      <c r="J1001" s="780"/>
      <c r="K1001" s="781"/>
    </row>
    <row r="1002" spans="1:11" s="425" customFormat="1" ht="12.75" x14ac:dyDescent="0.2">
      <c r="A1002" s="2017"/>
      <c r="B1002" s="460" t="s">
        <v>1768</v>
      </c>
      <c r="C1002" s="746"/>
      <c r="D1002" s="746"/>
      <c r="E1002" s="748"/>
      <c r="F1002" s="458" t="s">
        <v>1621</v>
      </c>
      <c r="G1002" s="460" t="s">
        <v>70</v>
      </c>
      <c r="H1002" s="767"/>
      <c r="I1002" s="467">
        <v>60</v>
      </c>
      <c r="J1002" s="780"/>
      <c r="K1002" s="781"/>
    </row>
    <row r="1003" spans="1:11" s="425" customFormat="1" ht="12.75" x14ac:dyDescent="0.2">
      <c r="A1003" s="2017"/>
      <c r="B1003" s="460" t="s">
        <v>1768</v>
      </c>
      <c r="C1003" s="746"/>
      <c r="D1003" s="746"/>
      <c r="E1003" s="748"/>
      <c r="F1003" s="458" t="s">
        <v>1622</v>
      </c>
      <c r="G1003" s="460" t="s">
        <v>70</v>
      </c>
      <c r="H1003" s="767"/>
      <c r="I1003" s="467">
        <v>1</v>
      </c>
      <c r="J1003" s="780"/>
      <c r="K1003" s="781"/>
    </row>
    <row r="1004" spans="1:11" s="425" customFormat="1" ht="12.75" x14ac:dyDescent="0.2">
      <c r="A1004" s="2017"/>
      <c r="B1004" s="460" t="s">
        <v>1768</v>
      </c>
      <c r="C1004" s="746"/>
      <c r="D1004" s="746"/>
      <c r="E1004" s="748"/>
      <c r="F1004" s="458" t="s">
        <v>1623</v>
      </c>
      <c r="G1004" s="460" t="s">
        <v>70</v>
      </c>
      <c r="H1004" s="767"/>
      <c r="I1004" s="467">
        <v>60</v>
      </c>
      <c r="J1004" s="780"/>
      <c r="K1004" s="781"/>
    </row>
    <row r="1005" spans="1:11" s="425" customFormat="1" ht="12.75" x14ac:dyDescent="0.2">
      <c r="A1005" s="2017"/>
      <c r="B1005" s="460" t="s">
        <v>1768</v>
      </c>
      <c r="C1005" s="746"/>
      <c r="D1005" s="746"/>
      <c r="E1005" s="748"/>
      <c r="F1005" s="458" t="s">
        <v>1624</v>
      </c>
      <c r="G1005" s="460" t="s">
        <v>70</v>
      </c>
      <c r="H1005" s="767"/>
      <c r="I1005" s="467">
        <v>60</v>
      </c>
      <c r="J1005" s="780"/>
      <c r="K1005" s="781"/>
    </row>
    <row r="1006" spans="1:11" s="425" customFormat="1" ht="12.75" x14ac:dyDescent="0.2">
      <c r="A1006" s="2017"/>
      <c r="B1006" s="460" t="s">
        <v>1768</v>
      </c>
      <c r="C1006" s="746"/>
      <c r="D1006" s="746"/>
      <c r="E1006" s="748"/>
      <c r="F1006" s="458" t="s">
        <v>1625</v>
      </c>
      <c r="G1006" s="460" t="s">
        <v>70</v>
      </c>
      <c r="H1006" s="767"/>
      <c r="I1006" s="467">
        <v>60</v>
      </c>
      <c r="J1006" s="780"/>
      <c r="K1006" s="781"/>
    </row>
    <row r="1007" spans="1:11" s="425" customFormat="1" ht="25.5" x14ac:dyDescent="0.2">
      <c r="A1007" s="2017"/>
      <c r="B1007" s="460" t="s">
        <v>1768</v>
      </c>
      <c r="C1007" s="746"/>
      <c r="D1007" s="746"/>
      <c r="E1007" s="748"/>
      <c r="F1007" s="458" t="s">
        <v>1626</v>
      </c>
      <c r="G1007" s="460" t="s">
        <v>70</v>
      </c>
      <c r="H1007" s="767"/>
      <c r="I1007" s="467">
        <v>200</v>
      </c>
      <c r="J1007" s="780"/>
      <c r="K1007" s="781"/>
    </row>
    <row r="1008" spans="1:11" s="425" customFormat="1" ht="25.5" x14ac:dyDescent="0.2">
      <c r="A1008" s="2017"/>
      <c r="B1008" s="460" t="s">
        <v>1768</v>
      </c>
      <c r="C1008" s="746"/>
      <c r="D1008" s="746"/>
      <c r="E1008" s="748"/>
      <c r="F1008" s="458" t="s">
        <v>1627</v>
      </c>
      <c r="G1008" s="460" t="s">
        <v>70</v>
      </c>
      <c r="H1008" s="767"/>
      <c r="I1008" s="467">
        <v>60</v>
      </c>
      <c r="J1008" s="780"/>
      <c r="K1008" s="781"/>
    </row>
    <row r="1009" spans="1:11" s="425" customFormat="1" ht="12.75" x14ac:dyDescent="0.2">
      <c r="A1009" s="2017"/>
      <c r="B1009" s="460" t="s">
        <v>1768</v>
      </c>
      <c r="C1009" s="746"/>
      <c r="D1009" s="746"/>
      <c r="E1009" s="748"/>
      <c r="F1009" s="458" t="s">
        <v>1628</v>
      </c>
      <c r="G1009" s="460" t="s">
        <v>70</v>
      </c>
      <c r="H1009" s="767"/>
      <c r="I1009" s="467">
        <v>1</v>
      </c>
      <c r="J1009" s="780"/>
      <c r="K1009" s="781"/>
    </row>
    <row r="1010" spans="1:11" s="425" customFormat="1" ht="12.75" x14ac:dyDescent="0.2">
      <c r="A1010" s="2017"/>
      <c r="B1010" s="460" t="s">
        <v>1768</v>
      </c>
      <c r="C1010" s="746"/>
      <c r="D1010" s="746"/>
      <c r="E1010" s="748"/>
      <c r="F1010" s="458" t="s">
        <v>1629</v>
      </c>
      <c r="G1010" s="460" t="s">
        <v>70</v>
      </c>
      <c r="H1010" s="767"/>
      <c r="I1010" s="467">
        <v>1</v>
      </c>
      <c r="J1010" s="780"/>
      <c r="K1010" s="781"/>
    </row>
    <row r="1011" spans="1:11" s="425" customFormat="1" ht="12.75" x14ac:dyDescent="0.2">
      <c r="A1011" s="2017"/>
      <c r="B1011" s="460" t="s">
        <v>1768</v>
      </c>
      <c r="C1011" s="746"/>
      <c r="D1011" s="746"/>
      <c r="E1011" s="748"/>
      <c r="F1011" s="458" t="s">
        <v>1630</v>
      </c>
      <c r="G1011" s="460" t="s">
        <v>70</v>
      </c>
      <c r="H1011" s="767"/>
      <c r="I1011" s="467">
        <v>1</v>
      </c>
      <c r="J1011" s="780"/>
      <c r="K1011" s="781"/>
    </row>
    <row r="1012" spans="1:11" s="425" customFormat="1" ht="25.5" x14ac:dyDescent="0.2">
      <c r="A1012" s="2017"/>
      <c r="B1012" s="460" t="s">
        <v>1768</v>
      </c>
      <c r="C1012" s="746"/>
      <c r="D1012" s="746"/>
      <c r="E1012" s="748"/>
      <c r="F1012" s="458" t="s">
        <v>1590</v>
      </c>
      <c r="G1012" s="460" t="s">
        <v>70</v>
      </c>
      <c r="H1012" s="767"/>
      <c r="I1012" s="467">
        <v>60</v>
      </c>
      <c r="J1012" s="780"/>
      <c r="K1012" s="781"/>
    </row>
    <row r="1013" spans="1:11" s="425" customFormat="1" ht="25.5" x14ac:dyDescent="0.2">
      <c r="A1013" s="2017"/>
      <c r="B1013" s="460" t="s">
        <v>1768</v>
      </c>
      <c r="C1013" s="746"/>
      <c r="D1013" s="746"/>
      <c r="E1013" s="748"/>
      <c r="F1013" s="458" t="s">
        <v>1591</v>
      </c>
      <c r="G1013" s="460" t="s">
        <v>70</v>
      </c>
      <c r="H1013" s="767"/>
      <c r="I1013" s="467">
        <v>60</v>
      </c>
      <c r="J1013" s="780"/>
      <c r="K1013" s="781"/>
    </row>
    <row r="1014" spans="1:11" s="425" customFormat="1" ht="25.5" x14ac:dyDescent="0.2">
      <c r="A1014" s="2017"/>
      <c r="B1014" s="460" t="s">
        <v>1768</v>
      </c>
      <c r="C1014" s="746"/>
      <c r="D1014" s="746"/>
      <c r="E1014" s="748"/>
      <c r="F1014" s="458" t="s">
        <v>1592</v>
      </c>
      <c r="G1014" s="460" t="s">
        <v>70</v>
      </c>
      <c r="H1014" s="767"/>
      <c r="I1014" s="467">
        <v>60</v>
      </c>
      <c r="J1014" s="780"/>
      <c r="K1014" s="781"/>
    </row>
    <row r="1015" spans="1:11" s="425" customFormat="1" ht="25.5" x14ac:dyDescent="0.2">
      <c r="A1015" s="2017"/>
      <c r="B1015" s="460" t="s">
        <v>1768</v>
      </c>
      <c r="C1015" s="746"/>
      <c r="D1015" s="746"/>
      <c r="E1015" s="748"/>
      <c r="F1015" s="458" t="s">
        <v>1593</v>
      </c>
      <c r="G1015" s="460" t="s">
        <v>70</v>
      </c>
      <c r="H1015" s="767"/>
      <c r="I1015" s="467">
        <v>30</v>
      </c>
      <c r="J1015" s="780"/>
      <c r="K1015" s="781"/>
    </row>
    <row r="1016" spans="1:11" s="425" customFormat="1" ht="25.5" x14ac:dyDescent="0.2">
      <c r="A1016" s="2017"/>
      <c r="B1016" s="460" t="s">
        <v>1768</v>
      </c>
      <c r="C1016" s="746"/>
      <c r="D1016" s="746"/>
      <c r="E1016" s="748"/>
      <c r="F1016" s="458" t="s">
        <v>1594</v>
      </c>
      <c r="G1016" s="460" t="s">
        <v>70</v>
      </c>
      <c r="H1016" s="767"/>
      <c r="I1016" s="467">
        <v>30</v>
      </c>
      <c r="J1016" s="780"/>
      <c r="K1016" s="781"/>
    </row>
    <row r="1017" spans="1:11" s="425" customFormat="1" ht="25.5" x14ac:dyDescent="0.2">
      <c r="A1017" s="2017"/>
      <c r="B1017" s="460" t="s">
        <v>1768</v>
      </c>
      <c r="C1017" s="746"/>
      <c r="D1017" s="746"/>
      <c r="E1017" s="748"/>
      <c r="F1017" s="458" t="s">
        <v>1595</v>
      </c>
      <c r="G1017" s="460" t="s">
        <v>70</v>
      </c>
      <c r="H1017" s="767"/>
      <c r="I1017" s="467">
        <v>30</v>
      </c>
      <c r="J1017" s="780"/>
      <c r="K1017" s="781"/>
    </row>
    <row r="1018" spans="1:11" s="425" customFormat="1" ht="25.5" x14ac:dyDescent="0.2">
      <c r="A1018" s="2017"/>
      <c r="B1018" s="460" t="s">
        <v>1768</v>
      </c>
      <c r="C1018" s="746"/>
      <c r="D1018" s="746"/>
      <c r="E1018" s="748"/>
      <c r="F1018" s="458" t="s">
        <v>1596</v>
      </c>
      <c r="G1018" s="460" t="s">
        <v>70</v>
      </c>
      <c r="H1018" s="767"/>
      <c r="I1018" s="467">
        <v>30</v>
      </c>
      <c r="J1018" s="780"/>
      <c r="K1018" s="781"/>
    </row>
    <row r="1019" spans="1:11" s="425" customFormat="1" ht="12.75" x14ac:dyDescent="0.2">
      <c r="A1019" s="2017"/>
      <c r="B1019" s="460" t="s">
        <v>1768</v>
      </c>
      <c r="C1019" s="746"/>
      <c r="D1019" s="746"/>
      <c r="E1019" s="748"/>
      <c r="F1019" s="458" t="s">
        <v>1597</v>
      </c>
      <c r="G1019" s="460" t="s">
        <v>70</v>
      </c>
      <c r="H1019" s="767"/>
      <c r="I1019" s="467">
        <v>60</v>
      </c>
      <c r="J1019" s="780"/>
      <c r="K1019" s="781"/>
    </row>
    <row r="1020" spans="1:11" s="425" customFormat="1" ht="12.75" x14ac:dyDescent="0.2">
      <c r="A1020" s="2017"/>
      <c r="B1020" s="460" t="s">
        <v>1768</v>
      </c>
      <c r="C1020" s="746"/>
      <c r="D1020" s="746"/>
      <c r="E1020" s="748"/>
      <c r="F1020" s="458" t="s">
        <v>1598</v>
      </c>
      <c r="G1020" s="460" t="s">
        <v>70</v>
      </c>
      <c r="H1020" s="767"/>
      <c r="I1020" s="467">
        <v>60</v>
      </c>
      <c r="J1020" s="780"/>
      <c r="K1020" s="781"/>
    </row>
    <row r="1021" spans="1:11" s="425" customFormat="1" ht="12.75" x14ac:dyDescent="0.2">
      <c r="A1021" s="2017"/>
      <c r="B1021" s="460" t="s">
        <v>1768</v>
      </c>
      <c r="C1021" s="746"/>
      <c r="D1021" s="746"/>
      <c r="E1021" s="748"/>
      <c r="F1021" s="458" t="s">
        <v>1599</v>
      </c>
      <c r="G1021" s="460" t="s">
        <v>70</v>
      </c>
      <c r="H1021" s="767"/>
      <c r="I1021" s="467">
        <v>60</v>
      </c>
      <c r="J1021" s="780"/>
      <c r="K1021" s="781"/>
    </row>
    <row r="1022" spans="1:11" s="425" customFormat="1" ht="12.75" x14ac:dyDescent="0.2">
      <c r="A1022" s="2017"/>
      <c r="B1022" s="460" t="s">
        <v>1768</v>
      </c>
      <c r="C1022" s="746"/>
      <c r="D1022" s="746"/>
      <c r="E1022" s="748"/>
      <c r="F1022" s="458" t="s">
        <v>1600</v>
      </c>
      <c r="G1022" s="460" t="s">
        <v>70</v>
      </c>
      <c r="H1022" s="767"/>
      <c r="I1022" s="467">
        <v>60</v>
      </c>
      <c r="J1022" s="780"/>
      <c r="K1022" s="781"/>
    </row>
    <row r="1023" spans="1:11" s="425" customFormat="1" ht="12.75" x14ac:dyDescent="0.2">
      <c r="A1023" s="2017"/>
      <c r="B1023" s="460" t="s">
        <v>1768</v>
      </c>
      <c r="C1023" s="746"/>
      <c r="D1023" s="746"/>
      <c r="E1023" s="748"/>
      <c r="F1023" s="458" t="s">
        <v>1601</v>
      </c>
      <c r="G1023" s="460" t="s">
        <v>70</v>
      </c>
      <c r="H1023" s="767"/>
      <c r="I1023" s="467">
        <v>80</v>
      </c>
      <c r="J1023" s="780"/>
      <c r="K1023" s="781"/>
    </row>
    <row r="1024" spans="1:11" s="425" customFormat="1" ht="12.75" x14ac:dyDescent="0.2">
      <c r="A1024" s="2017"/>
      <c r="B1024" s="460" t="s">
        <v>1768</v>
      </c>
      <c r="C1024" s="746"/>
      <c r="D1024" s="746"/>
      <c r="E1024" s="748"/>
      <c r="F1024" s="458" t="s">
        <v>1602</v>
      </c>
      <c r="G1024" s="460" t="s">
        <v>70</v>
      </c>
      <c r="H1024" s="767"/>
      <c r="I1024" s="467">
        <v>100</v>
      </c>
      <c r="J1024" s="780"/>
      <c r="K1024" s="781"/>
    </row>
    <row r="1025" spans="1:11" s="425" customFormat="1" ht="25.5" x14ac:dyDescent="0.2">
      <c r="A1025" s="2017"/>
      <c r="B1025" s="460" t="s">
        <v>1768</v>
      </c>
      <c r="C1025" s="746"/>
      <c r="D1025" s="746"/>
      <c r="E1025" s="748"/>
      <c r="F1025" s="458" t="s">
        <v>1603</v>
      </c>
      <c r="G1025" s="460" t="s">
        <v>70</v>
      </c>
      <c r="H1025" s="767"/>
      <c r="I1025" s="467">
        <v>80</v>
      </c>
      <c r="J1025" s="780"/>
      <c r="K1025" s="781"/>
    </row>
    <row r="1026" spans="1:11" s="425" customFormat="1" ht="12.75" x14ac:dyDescent="0.2">
      <c r="A1026" s="2017"/>
      <c r="B1026" s="460" t="s">
        <v>1768</v>
      </c>
      <c r="C1026" s="746"/>
      <c r="D1026" s="746"/>
      <c r="E1026" s="748"/>
      <c r="F1026" s="458" t="s">
        <v>1604</v>
      </c>
      <c r="G1026" s="460" t="s">
        <v>70</v>
      </c>
      <c r="H1026" s="767"/>
      <c r="I1026" s="467">
        <v>40</v>
      </c>
      <c r="J1026" s="780"/>
      <c r="K1026" s="781"/>
    </row>
    <row r="1027" spans="1:11" s="425" customFormat="1" ht="12.75" x14ac:dyDescent="0.2">
      <c r="A1027" s="2017"/>
      <c r="B1027" s="460" t="s">
        <v>1768</v>
      </c>
      <c r="C1027" s="746"/>
      <c r="D1027" s="746"/>
      <c r="E1027" s="748"/>
      <c r="F1027" s="458" t="s">
        <v>1605</v>
      </c>
      <c r="G1027" s="460" t="s">
        <v>70</v>
      </c>
      <c r="H1027" s="767"/>
      <c r="I1027" s="467">
        <v>60</v>
      </c>
      <c r="J1027" s="780"/>
      <c r="K1027" s="781"/>
    </row>
    <row r="1028" spans="1:11" s="425" customFormat="1" ht="25.5" x14ac:dyDescent="0.2">
      <c r="A1028" s="2017"/>
      <c r="B1028" s="460" t="s">
        <v>1768</v>
      </c>
      <c r="C1028" s="746"/>
      <c r="D1028" s="746"/>
      <c r="E1028" s="748"/>
      <c r="F1028" s="458" t="s">
        <v>1606</v>
      </c>
      <c r="G1028" s="460" t="s">
        <v>70</v>
      </c>
      <c r="H1028" s="767"/>
      <c r="I1028" s="467">
        <v>60</v>
      </c>
      <c r="J1028" s="780"/>
      <c r="K1028" s="781"/>
    </row>
    <row r="1029" spans="1:11" s="425" customFormat="1" ht="12.75" x14ac:dyDescent="0.2">
      <c r="A1029" s="2017"/>
      <c r="B1029" s="460" t="s">
        <v>1768</v>
      </c>
      <c r="C1029" s="746"/>
      <c r="D1029" s="746"/>
      <c r="E1029" s="748"/>
      <c r="F1029" s="458" t="s">
        <v>1607</v>
      </c>
      <c r="G1029" s="460" t="s">
        <v>70</v>
      </c>
      <c r="H1029" s="767"/>
      <c r="I1029" s="467">
        <v>50</v>
      </c>
      <c r="J1029" s="780"/>
      <c r="K1029" s="781"/>
    </row>
    <row r="1030" spans="1:11" s="425" customFormat="1" ht="12.75" x14ac:dyDescent="0.2">
      <c r="A1030" s="2017"/>
      <c r="B1030" s="460" t="s">
        <v>1768</v>
      </c>
      <c r="C1030" s="746"/>
      <c r="D1030" s="746"/>
      <c r="E1030" s="748"/>
      <c r="F1030" s="458" t="s">
        <v>1608</v>
      </c>
      <c r="G1030" s="460" t="s">
        <v>70</v>
      </c>
      <c r="H1030" s="767"/>
      <c r="I1030" s="467">
        <v>50</v>
      </c>
      <c r="J1030" s="780"/>
      <c r="K1030" s="781"/>
    </row>
    <row r="1031" spans="1:11" s="425" customFormat="1" ht="12.75" x14ac:dyDescent="0.2">
      <c r="A1031" s="2017"/>
      <c r="B1031" s="460" t="s">
        <v>1768</v>
      </c>
      <c r="C1031" s="746"/>
      <c r="D1031" s="746"/>
      <c r="E1031" s="748"/>
      <c r="F1031" s="458" t="s">
        <v>1609</v>
      </c>
      <c r="G1031" s="460" t="s">
        <v>70</v>
      </c>
      <c r="H1031" s="767"/>
      <c r="I1031" s="467">
        <v>50</v>
      </c>
      <c r="J1031" s="780"/>
      <c r="K1031" s="781"/>
    </row>
    <row r="1032" spans="1:11" s="425" customFormat="1" ht="12.75" x14ac:dyDescent="0.2">
      <c r="A1032" s="2017"/>
      <c r="B1032" s="460" t="s">
        <v>1768</v>
      </c>
      <c r="C1032" s="746"/>
      <c r="D1032" s="746"/>
      <c r="E1032" s="748"/>
      <c r="F1032" s="458" t="s">
        <v>1610</v>
      </c>
      <c r="G1032" s="460" t="s">
        <v>70</v>
      </c>
      <c r="H1032" s="767"/>
      <c r="I1032" s="467">
        <v>50</v>
      </c>
      <c r="J1032" s="780"/>
      <c r="K1032" s="781"/>
    </row>
    <row r="1033" spans="1:11" s="425" customFormat="1" ht="12.75" x14ac:dyDescent="0.2">
      <c r="A1033" s="2017"/>
      <c r="B1033" s="460" t="s">
        <v>1768</v>
      </c>
      <c r="C1033" s="746"/>
      <c r="D1033" s="746"/>
      <c r="E1033" s="748"/>
      <c r="F1033" s="458" t="s">
        <v>1611</v>
      </c>
      <c r="G1033" s="460" t="s">
        <v>70</v>
      </c>
      <c r="H1033" s="767"/>
      <c r="I1033" s="467">
        <v>50</v>
      </c>
      <c r="J1033" s="780"/>
      <c r="K1033" s="781"/>
    </row>
    <row r="1034" spans="1:11" s="425" customFormat="1" ht="12.75" x14ac:dyDescent="0.2">
      <c r="A1034" s="2017"/>
      <c r="B1034" s="460" t="s">
        <v>1768</v>
      </c>
      <c r="C1034" s="746"/>
      <c r="D1034" s="746"/>
      <c r="E1034" s="748"/>
      <c r="F1034" s="458" t="s">
        <v>1612</v>
      </c>
      <c r="G1034" s="460" t="s">
        <v>70</v>
      </c>
      <c r="H1034" s="767"/>
      <c r="I1034" s="467">
        <v>50</v>
      </c>
      <c r="J1034" s="780"/>
      <c r="K1034" s="781"/>
    </row>
    <row r="1035" spans="1:11" s="425" customFormat="1" ht="25.5" x14ac:dyDescent="0.2">
      <c r="A1035" s="2017"/>
      <c r="B1035" s="460" t="s">
        <v>1768</v>
      </c>
      <c r="C1035" s="746"/>
      <c r="D1035" s="746"/>
      <c r="E1035" s="748"/>
      <c r="F1035" s="458" t="s">
        <v>1631</v>
      </c>
      <c r="G1035" s="460" t="s">
        <v>70</v>
      </c>
      <c r="H1035" s="767"/>
      <c r="I1035" s="467">
        <v>5</v>
      </c>
      <c r="J1035" s="780"/>
      <c r="K1035" s="781"/>
    </row>
    <row r="1036" spans="1:11" s="425" customFormat="1" ht="25.5" x14ac:dyDescent="0.2">
      <c r="A1036" s="2017"/>
      <c r="B1036" s="460" t="s">
        <v>1768</v>
      </c>
      <c r="C1036" s="746"/>
      <c r="D1036" s="746"/>
      <c r="E1036" s="748"/>
      <c r="F1036" s="458" t="s">
        <v>1632</v>
      </c>
      <c r="G1036" s="460" t="s">
        <v>70</v>
      </c>
      <c r="H1036" s="767"/>
      <c r="I1036" s="467">
        <v>5</v>
      </c>
      <c r="J1036" s="780"/>
      <c r="K1036" s="781"/>
    </row>
    <row r="1037" spans="1:11" s="425" customFormat="1" ht="25.5" x14ac:dyDescent="0.2">
      <c r="A1037" s="2017"/>
      <c r="B1037" s="460" t="s">
        <v>1768</v>
      </c>
      <c r="C1037" s="746"/>
      <c r="D1037" s="746"/>
      <c r="E1037" s="748"/>
      <c r="F1037" s="458" t="s">
        <v>1633</v>
      </c>
      <c r="G1037" s="460" t="s">
        <v>70</v>
      </c>
      <c r="H1037" s="767"/>
      <c r="I1037" s="467">
        <v>3</v>
      </c>
      <c r="J1037" s="780"/>
      <c r="K1037" s="781"/>
    </row>
    <row r="1038" spans="1:11" s="425" customFormat="1" ht="25.5" x14ac:dyDescent="0.2">
      <c r="A1038" s="2017"/>
      <c r="B1038" s="460" t="s">
        <v>1768</v>
      </c>
      <c r="C1038" s="746"/>
      <c r="D1038" s="746"/>
      <c r="E1038" s="748"/>
      <c r="F1038" s="458" t="s">
        <v>1634</v>
      </c>
      <c r="G1038" s="460" t="s">
        <v>70</v>
      </c>
      <c r="H1038" s="767"/>
      <c r="I1038" s="467">
        <v>2</v>
      </c>
      <c r="J1038" s="780"/>
      <c r="K1038" s="781"/>
    </row>
    <row r="1039" spans="1:11" s="425" customFormat="1" ht="25.5" x14ac:dyDescent="0.2">
      <c r="A1039" s="2017"/>
      <c r="B1039" s="460" t="s">
        <v>1768</v>
      </c>
      <c r="C1039" s="746"/>
      <c r="D1039" s="746"/>
      <c r="E1039" s="748"/>
      <c r="F1039" s="458" t="s">
        <v>1635</v>
      </c>
      <c r="G1039" s="460" t="s">
        <v>70</v>
      </c>
      <c r="H1039" s="767"/>
      <c r="I1039" s="467">
        <v>5</v>
      </c>
      <c r="J1039" s="780"/>
      <c r="K1039" s="781"/>
    </row>
    <row r="1040" spans="1:11" s="425" customFormat="1" ht="25.5" x14ac:dyDescent="0.2">
      <c r="A1040" s="2017"/>
      <c r="B1040" s="460" t="s">
        <v>1768</v>
      </c>
      <c r="C1040" s="746"/>
      <c r="D1040" s="746"/>
      <c r="E1040" s="748"/>
      <c r="F1040" s="458" t="s">
        <v>1636</v>
      </c>
      <c r="G1040" s="460" t="s">
        <v>70</v>
      </c>
      <c r="H1040" s="767"/>
      <c r="I1040" s="467">
        <v>5</v>
      </c>
      <c r="J1040" s="780"/>
      <c r="K1040" s="781"/>
    </row>
    <row r="1041" spans="1:11" s="425" customFormat="1" ht="25.5" x14ac:dyDescent="0.2">
      <c r="A1041" s="2017"/>
      <c r="B1041" s="460" t="s">
        <v>1768</v>
      </c>
      <c r="C1041" s="746"/>
      <c r="D1041" s="746"/>
      <c r="E1041" s="748"/>
      <c r="F1041" s="458" t="s">
        <v>1637</v>
      </c>
      <c r="G1041" s="460" t="s">
        <v>70</v>
      </c>
      <c r="H1041" s="767"/>
      <c r="I1041" s="467">
        <v>2</v>
      </c>
      <c r="J1041" s="780"/>
      <c r="K1041" s="781"/>
    </row>
    <row r="1042" spans="1:11" s="425" customFormat="1" ht="25.5" x14ac:dyDescent="0.2">
      <c r="A1042" s="2017"/>
      <c r="B1042" s="460" t="s">
        <v>1768</v>
      </c>
      <c r="C1042" s="746"/>
      <c r="D1042" s="746"/>
      <c r="E1042" s="748"/>
      <c r="F1042" s="458" t="s">
        <v>1638</v>
      </c>
      <c r="G1042" s="460" t="s">
        <v>70</v>
      </c>
      <c r="H1042" s="767"/>
      <c r="I1042" s="467">
        <v>2</v>
      </c>
      <c r="J1042" s="780"/>
      <c r="K1042" s="781"/>
    </row>
    <row r="1043" spans="1:11" s="425" customFormat="1" ht="12.75" x14ac:dyDescent="0.2">
      <c r="A1043" s="2017"/>
      <c r="B1043" s="460" t="s">
        <v>1768</v>
      </c>
      <c r="C1043" s="746"/>
      <c r="D1043" s="746"/>
      <c r="E1043" s="748"/>
      <c r="F1043" s="458" t="s">
        <v>1639</v>
      </c>
      <c r="G1043" s="460" t="s">
        <v>70</v>
      </c>
      <c r="H1043" s="767"/>
      <c r="I1043" s="467">
        <v>1</v>
      </c>
      <c r="J1043" s="780"/>
      <c r="K1043" s="781"/>
    </row>
    <row r="1044" spans="1:11" s="425" customFormat="1" ht="12.75" x14ac:dyDescent="0.2">
      <c r="A1044" s="2017"/>
      <c r="B1044" s="460" t="s">
        <v>1768</v>
      </c>
      <c r="C1044" s="746"/>
      <c r="D1044" s="746"/>
      <c r="E1044" s="748"/>
      <c r="F1044" s="458" t="s">
        <v>1640</v>
      </c>
      <c r="G1044" s="460" t="s">
        <v>70</v>
      </c>
      <c r="H1044" s="767"/>
      <c r="I1044" s="467">
        <v>2</v>
      </c>
      <c r="J1044" s="780"/>
      <c r="K1044" s="781"/>
    </row>
    <row r="1045" spans="1:11" s="425" customFormat="1" ht="25.5" x14ac:dyDescent="0.2">
      <c r="A1045" s="2017"/>
      <c r="B1045" s="460" t="s">
        <v>1768</v>
      </c>
      <c r="C1045" s="746"/>
      <c r="D1045" s="746"/>
      <c r="E1045" s="748"/>
      <c r="F1045" s="458" t="s">
        <v>1641</v>
      </c>
      <c r="G1045" s="460" t="s">
        <v>70</v>
      </c>
      <c r="H1045" s="767"/>
      <c r="I1045" s="467">
        <v>2</v>
      </c>
      <c r="J1045" s="780"/>
      <c r="K1045" s="781"/>
    </row>
    <row r="1046" spans="1:11" s="425" customFormat="1" ht="25.5" x14ac:dyDescent="0.2">
      <c r="A1046" s="2017"/>
      <c r="B1046" s="460" t="s">
        <v>1768</v>
      </c>
      <c r="C1046" s="746"/>
      <c r="D1046" s="746"/>
      <c r="E1046" s="748"/>
      <c r="F1046" s="458" t="s">
        <v>1642</v>
      </c>
      <c r="G1046" s="460" t="s">
        <v>70</v>
      </c>
      <c r="H1046" s="767"/>
      <c r="I1046" s="467">
        <v>2</v>
      </c>
      <c r="J1046" s="780"/>
      <c r="K1046" s="781"/>
    </row>
    <row r="1047" spans="1:11" s="425" customFormat="1" ht="12.75" x14ac:dyDescent="0.2">
      <c r="A1047" s="2017"/>
      <c r="B1047" s="460" t="s">
        <v>1768</v>
      </c>
      <c r="C1047" s="746"/>
      <c r="D1047" s="746"/>
      <c r="E1047" s="748"/>
      <c r="F1047" s="458" t="s">
        <v>1613</v>
      </c>
      <c r="G1047" s="460" t="s">
        <v>70</v>
      </c>
      <c r="H1047" s="767"/>
      <c r="I1047" s="467">
        <v>20</v>
      </c>
      <c r="J1047" s="780"/>
      <c r="K1047" s="781"/>
    </row>
    <row r="1048" spans="1:11" s="425" customFormat="1" ht="25.5" x14ac:dyDescent="0.2">
      <c r="A1048" s="2017"/>
      <c r="B1048" s="460" t="s">
        <v>1768</v>
      </c>
      <c r="C1048" s="746"/>
      <c r="D1048" s="746"/>
      <c r="E1048" s="748"/>
      <c r="F1048" s="458" t="s">
        <v>1614</v>
      </c>
      <c r="G1048" s="460" t="s">
        <v>70</v>
      </c>
      <c r="H1048" s="767"/>
      <c r="I1048" s="467">
        <v>10</v>
      </c>
      <c r="J1048" s="780"/>
      <c r="K1048" s="781"/>
    </row>
    <row r="1049" spans="1:11" s="425" customFormat="1" ht="12.75" x14ac:dyDescent="0.2">
      <c r="A1049" s="2017"/>
      <c r="B1049" s="460" t="s">
        <v>1768</v>
      </c>
      <c r="C1049" s="746"/>
      <c r="D1049" s="746"/>
      <c r="E1049" s="748"/>
      <c r="F1049" s="458" t="s">
        <v>1615</v>
      </c>
      <c r="G1049" s="460" t="s">
        <v>70</v>
      </c>
      <c r="H1049" s="767"/>
      <c r="I1049" s="467">
        <v>20</v>
      </c>
      <c r="J1049" s="780"/>
      <c r="K1049" s="781"/>
    </row>
    <row r="1050" spans="1:11" s="425" customFormat="1" ht="12.75" x14ac:dyDescent="0.2">
      <c r="A1050" s="2017"/>
      <c r="B1050" s="460" t="s">
        <v>1768</v>
      </c>
      <c r="C1050" s="746"/>
      <c r="D1050" s="746"/>
      <c r="E1050" s="748"/>
      <c r="F1050" s="458" t="s">
        <v>1616</v>
      </c>
      <c r="G1050" s="460" t="s">
        <v>70</v>
      </c>
      <c r="H1050" s="767"/>
      <c r="I1050" s="467">
        <v>10</v>
      </c>
      <c r="J1050" s="780"/>
      <c r="K1050" s="781"/>
    </row>
    <row r="1051" spans="1:11" s="425" customFormat="1" ht="12.75" x14ac:dyDescent="0.2">
      <c r="A1051" s="2017"/>
      <c r="B1051" s="460" t="s">
        <v>1768</v>
      </c>
      <c r="C1051" s="746"/>
      <c r="D1051" s="746"/>
      <c r="E1051" s="748"/>
      <c r="F1051" s="458" t="s">
        <v>1617</v>
      </c>
      <c r="G1051" s="460" t="s">
        <v>70</v>
      </c>
      <c r="H1051" s="767"/>
      <c r="I1051" s="467">
        <v>1</v>
      </c>
      <c r="J1051" s="780"/>
      <c r="K1051" s="781"/>
    </row>
    <row r="1052" spans="1:11" s="425" customFormat="1" ht="12.75" x14ac:dyDescent="0.2">
      <c r="A1052" s="2017"/>
      <c r="B1052" s="460" t="s">
        <v>1768</v>
      </c>
      <c r="C1052" s="746"/>
      <c r="D1052" s="746"/>
      <c r="E1052" s="748"/>
      <c r="F1052" s="458" t="s">
        <v>1618</v>
      </c>
      <c r="G1052" s="460" t="s">
        <v>70</v>
      </c>
      <c r="H1052" s="767"/>
      <c r="I1052" s="467">
        <v>1</v>
      </c>
      <c r="J1052" s="780"/>
      <c r="K1052" s="781"/>
    </row>
    <row r="1053" spans="1:11" s="425" customFormat="1" ht="25.5" x14ac:dyDescent="0.2">
      <c r="A1053" s="2017"/>
      <c r="B1053" s="460" t="s">
        <v>1768</v>
      </c>
      <c r="C1053" s="746"/>
      <c r="D1053" s="746"/>
      <c r="E1053" s="748"/>
      <c r="F1053" s="458" t="s">
        <v>1643</v>
      </c>
      <c r="G1053" s="460" t="s">
        <v>70</v>
      </c>
      <c r="H1053" s="767"/>
      <c r="I1053" s="467">
        <v>5</v>
      </c>
      <c r="J1053" s="780"/>
      <c r="K1053" s="781"/>
    </row>
    <row r="1054" spans="1:11" s="425" customFormat="1" ht="25.5" x14ac:dyDescent="0.2">
      <c r="A1054" s="2017"/>
      <c r="B1054" s="460" t="s">
        <v>1768</v>
      </c>
      <c r="C1054" s="746"/>
      <c r="D1054" s="746"/>
      <c r="E1054" s="748"/>
      <c r="F1054" s="458" t="s">
        <v>1644</v>
      </c>
      <c r="G1054" s="460" t="s">
        <v>70</v>
      </c>
      <c r="H1054" s="767"/>
      <c r="I1054" s="467">
        <v>5</v>
      </c>
      <c r="J1054" s="780"/>
      <c r="K1054" s="781"/>
    </row>
    <row r="1055" spans="1:11" s="425" customFormat="1" ht="25.5" x14ac:dyDescent="0.2">
      <c r="A1055" s="2017"/>
      <c r="B1055" s="460" t="s">
        <v>1768</v>
      </c>
      <c r="C1055" s="746"/>
      <c r="D1055" s="746"/>
      <c r="E1055" s="748"/>
      <c r="F1055" s="458" t="s">
        <v>1645</v>
      </c>
      <c r="G1055" s="460" t="s">
        <v>70</v>
      </c>
      <c r="H1055" s="767"/>
      <c r="I1055" s="467">
        <v>5</v>
      </c>
      <c r="J1055" s="780"/>
      <c r="K1055" s="781"/>
    </row>
    <row r="1056" spans="1:11" s="425" customFormat="1" ht="25.5" x14ac:dyDescent="0.2">
      <c r="A1056" s="2017"/>
      <c r="B1056" s="460" t="s">
        <v>1768</v>
      </c>
      <c r="C1056" s="746"/>
      <c r="D1056" s="746"/>
      <c r="E1056" s="748"/>
      <c r="F1056" s="458" t="s">
        <v>1646</v>
      </c>
      <c r="G1056" s="460" t="s">
        <v>70</v>
      </c>
      <c r="H1056" s="767"/>
      <c r="I1056" s="467">
        <v>5</v>
      </c>
      <c r="J1056" s="780"/>
      <c r="K1056" s="781"/>
    </row>
    <row r="1057" spans="1:11" s="425" customFormat="1" ht="25.5" x14ac:dyDescent="0.2">
      <c r="A1057" s="2017"/>
      <c r="B1057" s="460" t="s">
        <v>1768</v>
      </c>
      <c r="C1057" s="746"/>
      <c r="D1057" s="746"/>
      <c r="E1057" s="748"/>
      <c r="F1057" s="458" t="s">
        <v>1647</v>
      </c>
      <c r="G1057" s="460" t="s">
        <v>70</v>
      </c>
      <c r="H1057" s="767"/>
      <c r="I1057" s="467">
        <v>5</v>
      </c>
      <c r="J1057" s="780"/>
      <c r="K1057" s="781"/>
    </row>
    <row r="1058" spans="1:11" s="425" customFormat="1" ht="25.5" x14ac:dyDescent="0.2">
      <c r="A1058" s="2017"/>
      <c r="B1058" s="460" t="s">
        <v>1768</v>
      </c>
      <c r="C1058" s="746"/>
      <c r="D1058" s="746"/>
      <c r="E1058" s="748"/>
      <c r="F1058" s="458" t="s">
        <v>1648</v>
      </c>
      <c r="G1058" s="460" t="s">
        <v>70</v>
      </c>
      <c r="H1058" s="767"/>
      <c r="I1058" s="467">
        <v>5</v>
      </c>
      <c r="J1058" s="780"/>
      <c r="K1058" s="781"/>
    </row>
    <row r="1059" spans="1:11" s="425" customFormat="1" ht="25.5" x14ac:dyDescent="0.2">
      <c r="A1059" s="2017"/>
      <c r="B1059" s="460" t="s">
        <v>1768</v>
      </c>
      <c r="C1059" s="746"/>
      <c r="D1059" s="746"/>
      <c r="E1059" s="748"/>
      <c r="F1059" s="458" t="s">
        <v>1649</v>
      </c>
      <c r="G1059" s="460" t="s">
        <v>70</v>
      </c>
      <c r="H1059" s="767"/>
      <c r="I1059" s="467">
        <v>5</v>
      </c>
      <c r="J1059" s="780"/>
      <c r="K1059" s="781"/>
    </row>
    <row r="1060" spans="1:11" s="425" customFormat="1" ht="25.5" x14ac:dyDescent="0.2">
      <c r="A1060" s="2017"/>
      <c r="B1060" s="460" t="s">
        <v>1768</v>
      </c>
      <c r="C1060" s="746"/>
      <c r="D1060" s="746"/>
      <c r="E1060" s="748"/>
      <c r="F1060" s="458" t="s">
        <v>1650</v>
      </c>
      <c r="G1060" s="460" t="s">
        <v>70</v>
      </c>
      <c r="H1060" s="767"/>
      <c r="I1060" s="467">
        <v>5</v>
      </c>
      <c r="J1060" s="780"/>
      <c r="K1060" s="781"/>
    </row>
    <row r="1061" spans="1:11" s="425" customFormat="1" ht="25.5" x14ac:dyDescent="0.2">
      <c r="A1061" s="2017"/>
      <c r="B1061" s="460" t="s">
        <v>1768</v>
      </c>
      <c r="C1061" s="746"/>
      <c r="D1061" s="746"/>
      <c r="E1061" s="748"/>
      <c r="F1061" s="458" t="s">
        <v>1651</v>
      </c>
      <c r="G1061" s="460" t="s">
        <v>70</v>
      </c>
      <c r="H1061" s="767"/>
      <c r="I1061" s="467">
        <v>5</v>
      </c>
      <c r="J1061" s="780"/>
      <c r="K1061" s="781"/>
    </row>
    <row r="1062" spans="1:11" s="425" customFormat="1" ht="12.75" x14ac:dyDescent="0.2">
      <c r="A1062" s="2017"/>
      <c r="B1062" s="460" t="s">
        <v>1768</v>
      </c>
      <c r="C1062" s="746"/>
      <c r="D1062" s="746"/>
      <c r="E1062" s="748"/>
      <c r="F1062" s="458" t="s">
        <v>1652</v>
      </c>
      <c r="G1062" s="460" t="s">
        <v>70</v>
      </c>
      <c r="H1062" s="767"/>
      <c r="I1062" s="467">
        <v>5</v>
      </c>
      <c r="J1062" s="780"/>
      <c r="K1062" s="781"/>
    </row>
    <row r="1063" spans="1:11" s="425" customFormat="1" ht="12.75" x14ac:dyDescent="0.2">
      <c r="A1063" s="2017"/>
      <c r="B1063" s="460" t="s">
        <v>1768</v>
      </c>
      <c r="C1063" s="746"/>
      <c r="D1063" s="746"/>
      <c r="E1063" s="748"/>
      <c r="F1063" s="458" t="s">
        <v>1653</v>
      </c>
      <c r="G1063" s="460" t="s">
        <v>70</v>
      </c>
      <c r="H1063" s="767"/>
      <c r="I1063" s="467">
        <v>5</v>
      </c>
      <c r="J1063" s="780"/>
      <c r="K1063" s="781"/>
    </row>
    <row r="1064" spans="1:11" s="425" customFormat="1" ht="12.75" x14ac:dyDescent="0.2">
      <c r="A1064" s="2017"/>
      <c r="B1064" s="460" t="s">
        <v>1768</v>
      </c>
      <c r="C1064" s="746"/>
      <c r="D1064" s="746"/>
      <c r="E1064" s="748"/>
      <c r="F1064" s="458" t="s">
        <v>1654</v>
      </c>
      <c r="G1064" s="460" t="s">
        <v>70</v>
      </c>
      <c r="H1064" s="767"/>
      <c r="I1064" s="467">
        <v>5</v>
      </c>
      <c r="J1064" s="780"/>
      <c r="K1064" s="781"/>
    </row>
    <row r="1065" spans="1:11" s="425" customFormat="1" ht="12.75" x14ac:dyDescent="0.2">
      <c r="A1065" s="2017"/>
      <c r="B1065" s="460" t="s">
        <v>1768</v>
      </c>
      <c r="C1065" s="746"/>
      <c r="D1065" s="746"/>
      <c r="E1065" s="748"/>
      <c r="F1065" s="458" t="s">
        <v>1655</v>
      </c>
      <c r="G1065" s="460" t="s">
        <v>70</v>
      </c>
      <c r="H1065" s="767"/>
      <c r="I1065" s="467">
        <v>5</v>
      </c>
      <c r="J1065" s="780"/>
      <c r="K1065" s="781"/>
    </row>
    <row r="1066" spans="1:11" s="425" customFormat="1" ht="12.75" x14ac:dyDescent="0.2">
      <c r="A1066" s="2017"/>
      <c r="B1066" s="460" t="s">
        <v>1768</v>
      </c>
      <c r="C1066" s="746"/>
      <c r="D1066" s="746"/>
      <c r="E1066" s="748"/>
      <c r="F1066" s="458" t="s">
        <v>1656</v>
      </c>
      <c r="G1066" s="460" t="s">
        <v>70</v>
      </c>
      <c r="H1066" s="767"/>
      <c r="I1066" s="467">
        <v>5</v>
      </c>
      <c r="J1066" s="780"/>
      <c r="K1066" s="781"/>
    </row>
    <row r="1067" spans="1:11" s="425" customFormat="1" ht="12.75" x14ac:dyDescent="0.2">
      <c r="A1067" s="2017"/>
      <c r="B1067" s="460" t="s">
        <v>1768</v>
      </c>
      <c r="C1067" s="746"/>
      <c r="D1067" s="746"/>
      <c r="E1067" s="748"/>
      <c r="F1067" s="458" t="s">
        <v>1657</v>
      </c>
      <c r="G1067" s="460" t="s">
        <v>70</v>
      </c>
      <c r="H1067" s="767"/>
      <c r="I1067" s="467">
        <v>5</v>
      </c>
      <c r="J1067" s="780"/>
      <c r="K1067" s="781"/>
    </row>
    <row r="1068" spans="1:11" s="425" customFormat="1" ht="12.75" x14ac:dyDescent="0.2">
      <c r="A1068" s="2017"/>
      <c r="B1068" s="460" t="s">
        <v>1768</v>
      </c>
      <c r="C1068" s="746"/>
      <c r="D1068" s="746"/>
      <c r="E1068" s="748"/>
      <c r="F1068" s="458" t="s">
        <v>1658</v>
      </c>
      <c r="G1068" s="460" t="s">
        <v>70</v>
      </c>
      <c r="H1068" s="767"/>
      <c r="I1068" s="467">
        <v>5</v>
      </c>
      <c r="J1068" s="780"/>
      <c r="K1068" s="781"/>
    </row>
    <row r="1069" spans="1:11" s="425" customFormat="1" ht="12.75" x14ac:dyDescent="0.2">
      <c r="A1069" s="2017"/>
      <c r="B1069" s="460" t="s">
        <v>1768</v>
      </c>
      <c r="C1069" s="746"/>
      <c r="D1069" s="746"/>
      <c r="E1069" s="748"/>
      <c r="F1069" s="458" t="s">
        <v>1659</v>
      </c>
      <c r="G1069" s="460" t="s">
        <v>70</v>
      </c>
      <c r="H1069" s="767"/>
      <c r="I1069" s="467">
        <v>5</v>
      </c>
      <c r="J1069" s="780"/>
      <c r="K1069" s="781"/>
    </row>
    <row r="1070" spans="1:11" s="425" customFormat="1" ht="12.75" x14ac:dyDescent="0.2">
      <c r="A1070" s="2017"/>
      <c r="B1070" s="460" t="s">
        <v>1768</v>
      </c>
      <c r="C1070" s="746"/>
      <c r="D1070" s="746"/>
      <c r="E1070" s="748"/>
      <c r="F1070" s="458" t="s">
        <v>1660</v>
      </c>
      <c r="G1070" s="460" t="s">
        <v>70</v>
      </c>
      <c r="H1070" s="767"/>
      <c r="I1070" s="467">
        <v>5</v>
      </c>
      <c r="J1070" s="780"/>
      <c r="K1070" s="781"/>
    </row>
    <row r="1071" spans="1:11" s="425" customFormat="1" ht="25.5" x14ac:dyDescent="0.2">
      <c r="A1071" s="2017"/>
      <c r="B1071" s="460" t="s">
        <v>1768</v>
      </c>
      <c r="C1071" s="746"/>
      <c r="D1071" s="746"/>
      <c r="E1071" s="748"/>
      <c r="F1071" s="458" t="s">
        <v>1661</v>
      </c>
      <c r="G1071" s="460" t="s">
        <v>70</v>
      </c>
      <c r="H1071" s="767"/>
      <c r="I1071" s="467">
        <v>5</v>
      </c>
      <c r="J1071" s="780"/>
      <c r="K1071" s="781"/>
    </row>
    <row r="1072" spans="1:11" s="425" customFormat="1" ht="25.5" x14ac:dyDescent="0.2">
      <c r="A1072" s="2017"/>
      <c r="B1072" s="460" t="s">
        <v>1768</v>
      </c>
      <c r="C1072" s="746"/>
      <c r="D1072" s="746"/>
      <c r="E1072" s="748"/>
      <c r="F1072" s="458" t="s">
        <v>1662</v>
      </c>
      <c r="G1072" s="460" t="s">
        <v>70</v>
      </c>
      <c r="H1072" s="767"/>
      <c r="I1072" s="467">
        <v>5</v>
      </c>
      <c r="J1072" s="780"/>
      <c r="K1072" s="781"/>
    </row>
    <row r="1073" spans="1:11" s="425" customFormat="1" ht="25.5" x14ac:dyDescent="0.2">
      <c r="A1073" s="2017"/>
      <c r="B1073" s="460" t="s">
        <v>1768</v>
      </c>
      <c r="C1073" s="746"/>
      <c r="D1073" s="746"/>
      <c r="E1073" s="748"/>
      <c r="F1073" s="458" t="s">
        <v>1663</v>
      </c>
      <c r="G1073" s="460" t="s">
        <v>70</v>
      </c>
      <c r="H1073" s="767"/>
      <c r="I1073" s="467">
        <v>5</v>
      </c>
      <c r="J1073" s="780"/>
      <c r="K1073" s="781"/>
    </row>
    <row r="1074" spans="1:11" s="425" customFormat="1" ht="25.5" x14ac:dyDescent="0.2">
      <c r="A1074" s="2017"/>
      <c r="B1074" s="460" t="s">
        <v>1768</v>
      </c>
      <c r="C1074" s="746"/>
      <c r="D1074" s="746"/>
      <c r="E1074" s="748"/>
      <c r="F1074" s="458" t="s">
        <v>1664</v>
      </c>
      <c r="G1074" s="460" t="s">
        <v>70</v>
      </c>
      <c r="H1074" s="767"/>
      <c r="I1074" s="467">
        <v>5</v>
      </c>
      <c r="J1074" s="780"/>
      <c r="K1074" s="781"/>
    </row>
    <row r="1075" spans="1:11" s="425" customFormat="1" ht="25.5" x14ac:dyDescent="0.2">
      <c r="A1075" s="2017"/>
      <c r="B1075" s="460" t="s">
        <v>1768</v>
      </c>
      <c r="C1075" s="746"/>
      <c r="D1075" s="746"/>
      <c r="E1075" s="748"/>
      <c r="F1075" s="458" t="s">
        <v>1665</v>
      </c>
      <c r="G1075" s="460" t="s">
        <v>70</v>
      </c>
      <c r="H1075" s="767"/>
      <c r="I1075" s="467">
        <v>5</v>
      </c>
      <c r="J1075" s="780"/>
      <c r="K1075" s="781"/>
    </row>
    <row r="1076" spans="1:11" s="425" customFormat="1" ht="25.5" x14ac:dyDescent="0.2">
      <c r="A1076" s="2017"/>
      <c r="B1076" s="460" t="s">
        <v>1768</v>
      </c>
      <c r="C1076" s="746"/>
      <c r="D1076" s="746"/>
      <c r="E1076" s="748"/>
      <c r="F1076" s="458" t="s">
        <v>1666</v>
      </c>
      <c r="G1076" s="460" t="s">
        <v>70</v>
      </c>
      <c r="H1076" s="767"/>
      <c r="I1076" s="467">
        <v>5</v>
      </c>
      <c r="J1076" s="780"/>
      <c r="K1076" s="781"/>
    </row>
    <row r="1077" spans="1:11" s="425" customFormat="1" ht="25.5" x14ac:dyDescent="0.2">
      <c r="A1077" s="2017"/>
      <c r="B1077" s="460" t="s">
        <v>1768</v>
      </c>
      <c r="C1077" s="746"/>
      <c r="D1077" s="746"/>
      <c r="E1077" s="748"/>
      <c r="F1077" s="458" t="s">
        <v>1667</v>
      </c>
      <c r="G1077" s="460" t="s">
        <v>70</v>
      </c>
      <c r="H1077" s="767"/>
      <c r="I1077" s="467">
        <v>5</v>
      </c>
      <c r="J1077" s="780"/>
      <c r="K1077" s="781"/>
    </row>
    <row r="1078" spans="1:11" s="425" customFormat="1" ht="25.5" x14ac:dyDescent="0.2">
      <c r="A1078" s="2017"/>
      <c r="B1078" s="460" t="s">
        <v>1768</v>
      </c>
      <c r="C1078" s="746"/>
      <c r="D1078" s="746"/>
      <c r="E1078" s="748"/>
      <c r="F1078" s="458" t="s">
        <v>1668</v>
      </c>
      <c r="G1078" s="460" t="s">
        <v>70</v>
      </c>
      <c r="H1078" s="767"/>
      <c r="I1078" s="467">
        <v>5</v>
      </c>
      <c r="J1078" s="780"/>
      <c r="K1078" s="781"/>
    </row>
    <row r="1079" spans="1:11" s="425" customFormat="1" ht="12.75" x14ac:dyDescent="0.2">
      <c r="A1079" s="2017"/>
      <c r="B1079" s="460" t="s">
        <v>1768</v>
      </c>
      <c r="C1079" s="746"/>
      <c r="D1079" s="746"/>
      <c r="E1079" s="748"/>
      <c r="F1079" s="458" t="s">
        <v>1669</v>
      </c>
      <c r="G1079" s="460" t="s">
        <v>70</v>
      </c>
      <c r="H1079" s="767"/>
      <c r="I1079" s="467">
        <v>5</v>
      </c>
      <c r="J1079" s="780"/>
      <c r="K1079" s="781"/>
    </row>
    <row r="1080" spans="1:11" s="425" customFormat="1" ht="12.75" x14ac:dyDescent="0.2">
      <c r="A1080" s="2017"/>
      <c r="B1080" s="460" t="s">
        <v>1768</v>
      </c>
      <c r="C1080" s="746"/>
      <c r="D1080" s="746"/>
      <c r="E1080" s="748"/>
      <c r="F1080" s="458" t="s">
        <v>1670</v>
      </c>
      <c r="G1080" s="460" t="s">
        <v>70</v>
      </c>
      <c r="H1080" s="767"/>
      <c r="I1080" s="467">
        <v>5</v>
      </c>
      <c r="J1080" s="780"/>
      <c r="K1080" s="781"/>
    </row>
    <row r="1081" spans="1:11" s="425" customFormat="1" ht="12.75" x14ac:dyDescent="0.2">
      <c r="A1081" s="2017"/>
      <c r="B1081" s="460" t="s">
        <v>1768</v>
      </c>
      <c r="C1081" s="746"/>
      <c r="D1081" s="746"/>
      <c r="E1081" s="748"/>
      <c r="F1081" s="458" t="s">
        <v>1671</v>
      </c>
      <c r="G1081" s="460" t="s">
        <v>70</v>
      </c>
      <c r="H1081" s="767"/>
      <c r="I1081" s="467">
        <v>5</v>
      </c>
      <c r="J1081" s="780"/>
      <c r="K1081" s="781"/>
    </row>
    <row r="1082" spans="1:11" s="425" customFormat="1" ht="25.5" x14ac:dyDescent="0.2">
      <c r="A1082" s="2017"/>
      <c r="B1082" s="460" t="s">
        <v>1768</v>
      </c>
      <c r="C1082" s="746"/>
      <c r="D1082" s="746"/>
      <c r="E1082" s="748"/>
      <c r="F1082" s="458" t="s">
        <v>1672</v>
      </c>
      <c r="G1082" s="460" t="s">
        <v>70</v>
      </c>
      <c r="H1082" s="767"/>
      <c r="I1082" s="467">
        <v>5</v>
      </c>
      <c r="J1082" s="780"/>
      <c r="K1082" s="781"/>
    </row>
    <row r="1083" spans="1:11" s="425" customFormat="1" ht="25.5" x14ac:dyDescent="0.2">
      <c r="A1083" s="2017"/>
      <c r="B1083" s="460" t="s">
        <v>1768</v>
      </c>
      <c r="C1083" s="746"/>
      <c r="D1083" s="746"/>
      <c r="E1083" s="748"/>
      <c r="F1083" s="458" t="s">
        <v>1673</v>
      </c>
      <c r="G1083" s="460" t="s">
        <v>70</v>
      </c>
      <c r="H1083" s="767"/>
      <c r="I1083" s="467">
        <v>5</v>
      </c>
      <c r="J1083" s="780"/>
      <c r="K1083" s="781"/>
    </row>
    <row r="1084" spans="1:11" s="425" customFormat="1" ht="25.5" x14ac:dyDescent="0.2">
      <c r="A1084" s="2017"/>
      <c r="B1084" s="460" t="s">
        <v>1768</v>
      </c>
      <c r="C1084" s="746"/>
      <c r="D1084" s="746"/>
      <c r="E1084" s="748"/>
      <c r="F1084" s="458" t="s">
        <v>1674</v>
      </c>
      <c r="G1084" s="460" t="s">
        <v>70</v>
      </c>
      <c r="H1084" s="767"/>
      <c r="I1084" s="467">
        <v>5</v>
      </c>
      <c r="J1084" s="780"/>
      <c r="K1084" s="781"/>
    </row>
    <row r="1085" spans="1:11" s="425" customFormat="1" ht="25.5" x14ac:dyDescent="0.2">
      <c r="A1085" s="2017"/>
      <c r="B1085" s="460" t="s">
        <v>1768</v>
      </c>
      <c r="C1085" s="746"/>
      <c r="D1085" s="746"/>
      <c r="E1085" s="748"/>
      <c r="F1085" s="458" t="s">
        <v>1675</v>
      </c>
      <c r="G1085" s="460" t="s">
        <v>70</v>
      </c>
      <c r="H1085" s="767"/>
      <c r="I1085" s="467">
        <v>5</v>
      </c>
      <c r="J1085" s="780"/>
      <c r="K1085" s="781"/>
    </row>
    <row r="1086" spans="1:11" s="425" customFormat="1" ht="25.5" x14ac:dyDescent="0.2">
      <c r="A1086" s="2017"/>
      <c r="B1086" s="460" t="s">
        <v>1768</v>
      </c>
      <c r="C1086" s="746"/>
      <c r="D1086" s="746"/>
      <c r="E1086" s="748"/>
      <c r="F1086" s="458" t="s">
        <v>1676</v>
      </c>
      <c r="G1086" s="460" t="s">
        <v>70</v>
      </c>
      <c r="H1086" s="767"/>
      <c r="I1086" s="467">
        <v>5</v>
      </c>
      <c r="J1086" s="780"/>
      <c r="K1086" s="781"/>
    </row>
    <row r="1087" spans="1:11" s="425" customFormat="1" ht="12.75" x14ac:dyDescent="0.2">
      <c r="A1087" s="2017"/>
      <c r="B1087" s="460" t="s">
        <v>1768</v>
      </c>
      <c r="C1087" s="746"/>
      <c r="D1087" s="746"/>
      <c r="E1087" s="748"/>
      <c r="F1087" s="458" t="s">
        <v>1677</v>
      </c>
      <c r="G1087" s="460" t="s">
        <v>70</v>
      </c>
      <c r="H1087" s="767"/>
      <c r="I1087" s="467">
        <v>1</v>
      </c>
      <c r="J1087" s="780"/>
      <c r="K1087" s="781"/>
    </row>
    <row r="1088" spans="1:11" s="425" customFormat="1" ht="12.75" x14ac:dyDescent="0.2">
      <c r="A1088" s="2017"/>
      <c r="B1088" s="460" t="s">
        <v>1768</v>
      </c>
      <c r="C1088" s="746"/>
      <c r="D1088" s="746"/>
      <c r="E1088" s="748"/>
      <c r="F1088" s="458" t="s">
        <v>1678</v>
      </c>
      <c r="G1088" s="460" t="s">
        <v>70</v>
      </c>
      <c r="H1088" s="767"/>
      <c r="I1088" s="467">
        <v>1</v>
      </c>
      <c r="J1088" s="780"/>
      <c r="K1088" s="781"/>
    </row>
    <row r="1089" spans="1:11" s="425" customFormat="1" ht="25.5" x14ac:dyDescent="0.2">
      <c r="A1089" s="2017"/>
      <c r="B1089" s="460" t="s">
        <v>1768</v>
      </c>
      <c r="C1089" s="746"/>
      <c r="D1089" s="746"/>
      <c r="E1089" s="748"/>
      <c r="F1089" s="458" t="s">
        <v>1679</v>
      </c>
      <c r="G1089" s="460" t="s">
        <v>70</v>
      </c>
      <c r="H1089" s="767"/>
      <c r="I1089" s="467">
        <v>1</v>
      </c>
      <c r="J1089" s="780"/>
      <c r="K1089" s="781"/>
    </row>
    <row r="1090" spans="1:11" s="425" customFormat="1" ht="25.5" x14ac:dyDescent="0.2">
      <c r="A1090" s="2017"/>
      <c r="B1090" s="460" t="s">
        <v>1768</v>
      </c>
      <c r="C1090" s="746"/>
      <c r="D1090" s="746"/>
      <c r="E1090" s="748"/>
      <c r="F1090" s="458" t="s">
        <v>1680</v>
      </c>
      <c r="G1090" s="460" t="s">
        <v>70</v>
      </c>
      <c r="H1090" s="767"/>
      <c r="I1090" s="467">
        <v>1</v>
      </c>
      <c r="J1090" s="780"/>
      <c r="K1090" s="781"/>
    </row>
    <row r="1091" spans="1:11" s="425" customFormat="1" ht="12.75" x14ac:dyDescent="0.2">
      <c r="A1091" s="2017"/>
      <c r="B1091" s="460" t="s">
        <v>1768</v>
      </c>
      <c r="C1091" s="746"/>
      <c r="D1091" s="746"/>
      <c r="E1091" s="748"/>
      <c r="F1091" s="458" t="s">
        <v>1619</v>
      </c>
      <c r="G1091" s="460" t="s">
        <v>70</v>
      </c>
      <c r="H1091" s="767"/>
      <c r="I1091" s="467">
        <v>60</v>
      </c>
      <c r="J1091" s="780"/>
      <c r="K1091" s="781"/>
    </row>
    <row r="1092" spans="1:11" s="425" customFormat="1" ht="12.75" x14ac:dyDescent="0.2">
      <c r="A1092" s="2017"/>
      <c r="B1092" s="460" t="s">
        <v>1768</v>
      </c>
      <c r="C1092" s="746"/>
      <c r="D1092" s="746"/>
      <c r="E1092" s="748"/>
      <c r="F1092" s="458" t="s">
        <v>1620</v>
      </c>
      <c r="G1092" s="460" t="s">
        <v>70</v>
      </c>
      <c r="H1092" s="767"/>
      <c r="I1092" s="467">
        <v>60</v>
      </c>
      <c r="J1092" s="780"/>
      <c r="K1092" s="781"/>
    </row>
    <row r="1093" spans="1:11" s="425" customFormat="1" ht="12.75" x14ac:dyDescent="0.2">
      <c r="A1093" s="2017"/>
      <c r="B1093" s="460" t="s">
        <v>1768</v>
      </c>
      <c r="C1093" s="746"/>
      <c r="D1093" s="746"/>
      <c r="E1093" s="748"/>
      <c r="F1093" s="458" t="s">
        <v>1621</v>
      </c>
      <c r="G1093" s="460" t="s">
        <v>70</v>
      </c>
      <c r="H1093" s="767"/>
      <c r="I1093" s="467">
        <v>60</v>
      </c>
      <c r="J1093" s="780"/>
      <c r="K1093" s="781"/>
    </row>
    <row r="1094" spans="1:11" s="425" customFormat="1" ht="12.75" x14ac:dyDescent="0.2">
      <c r="A1094" s="2017"/>
      <c r="B1094" s="460" t="s">
        <v>1768</v>
      </c>
      <c r="C1094" s="746"/>
      <c r="D1094" s="746"/>
      <c r="E1094" s="748"/>
      <c r="F1094" s="458" t="s">
        <v>1681</v>
      </c>
      <c r="G1094" s="460" t="s">
        <v>70</v>
      </c>
      <c r="H1094" s="767"/>
      <c r="I1094" s="467">
        <v>5</v>
      </c>
      <c r="J1094" s="780"/>
      <c r="K1094" s="781"/>
    </row>
    <row r="1095" spans="1:11" s="425" customFormat="1" ht="12.75" x14ac:dyDescent="0.2">
      <c r="A1095" s="2017"/>
      <c r="B1095" s="460" t="s">
        <v>1768</v>
      </c>
      <c r="C1095" s="746"/>
      <c r="D1095" s="746"/>
      <c r="E1095" s="748"/>
      <c r="F1095" s="458" t="s">
        <v>1682</v>
      </c>
      <c r="G1095" s="460" t="s">
        <v>70</v>
      </c>
      <c r="H1095" s="767"/>
      <c r="I1095" s="467">
        <v>5</v>
      </c>
      <c r="J1095" s="780"/>
      <c r="K1095" s="781"/>
    </row>
    <row r="1096" spans="1:11" s="425" customFormat="1" ht="12.75" x14ac:dyDescent="0.2">
      <c r="A1096" s="2017"/>
      <c r="B1096" s="460" t="s">
        <v>1768</v>
      </c>
      <c r="C1096" s="746"/>
      <c r="D1096" s="746"/>
      <c r="E1096" s="748"/>
      <c r="F1096" s="458" t="s">
        <v>1683</v>
      </c>
      <c r="G1096" s="460" t="s">
        <v>70</v>
      </c>
      <c r="H1096" s="767"/>
      <c r="I1096" s="467">
        <v>5</v>
      </c>
      <c r="J1096" s="780"/>
      <c r="K1096" s="781"/>
    </row>
    <row r="1097" spans="1:11" s="425" customFormat="1" ht="12.75" x14ac:dyDescent="0.2">
      <c r="A1097" s="2017"/>
      <c r="B1097" s="460" t="s">
        <v>1768</v>
      </c>
      <c r="C1097" s="746"/>
      <c r="D1097" s="746"/>
      <c r="E1097" s="748"/>
      <c r="F1097" s="458" t="s">
        <v>1684</v>
      </c>
      <c r="G1097" s="460" t="s">
        <v>70</v>
      </c>
      <c r="H1097" s="767"/>
      <c r="I1097" s="467">
        <v>5</v>
      </c>
      <c r="J1097" s="780"/>
      <c r="K1097" s="781"/>
    </row>
    <row r="1098" spans="1:11" s="425" customFormat="1" ht="12.75" x14ac:dyDescent="0.2">
      <c r="A1098" s="2017"/>
      <c r="B1098" s="460" t="s">
        <v>1768</v>
      </c>
      <c r="C1098" s="746"/>
      <c r="D1098" s="746"/>
      <c r="E1098" s="748"/>
      <c r="F1098" s="458" t="s">
        <v>1685</v>
      </c>
      <c r="G1098" s="460" t="s">
        <v>70</v>
      </c>
      <c r="H1098" s="767"/>
      <c r="I1098" s="467">
        <v>5</v>
      </c>
      <c r="J1098" s="780"/>
      <c r="K1098" s="781"/>
    </row>
    <row r="1099" spans="1:11" s="425" customFormat="1" ht="12.75" x14ac:dyDescent="0.2">
      <c r="A1099" s="2017"/>
      <c r="B1099" s="460" t="s">
        <v>1768</v>
      </c>
      <c r="C1099" s="746"/>
      <c r="D1099" s="746"/>
      <c r="E1099" s="748"/>
      <c r="F1099" s="458" t="s">
        <v>1686</v>
      </c>
      <c r="G1099" s="460" t="s">
        <v>70</v>
      </c>
      <c r="H1099" s="767"/>
      <c r="I1099" s="467">
        <v>5</v>
      </c>
      <c r="J1099" s="780"/>
      <c r="K1099" s="781"/>
    </row>
    <row r="1100" spans="1:11" s="425" customFormat="1" ht="12.75" x14ac:dyDescent="0.2">
      <c r="A1100" s="2017"/>
      <c r="B1100" s="460" t="s">
        <v>1768</v>
      </c>
      <c r="C1100" s="746"/>
      <c r="D1100" s="746"/>
      <c r="E1100" s="748"/>
      <c r="F1100" s="458" t="s">
        <v>1687</v>
      </c>
      <c r="G1100" s="460" t="s">
        <v>70</v>
      </c>
      <c r="H1100" s="767"/>
      <c r="I1100" s="467">
        <v>5</v>
      </c>
      <c r="J1100" s="780"/>
      <c r="K1100" s="781"/>
    </row>
    <row r="1101" spans="1:11" s="425" customFormat="1" ht="12.75" x14ac:dyDescent="0.2">
      <c r="A1101" s="2017"/>
      <c r="B1101" s="460" t="s">
        <v>1768</v>
      </c>
      <c r="C1101" s="746"/>
      <c r="D1101" s="746"/>
      <c r="E1101" s="748"/>
      <c r="F1101" s="458" t="s">
        <v>1688</v>
      </c>
      <c r="G1101" s="460" t="s">
        <v>70</v>
      </c>
      <c r="H1101" s="767"/>
      <c r="I1101" s="467">
        <v>5</v>
      </c>
      <c r="J1101" s="780"/>
      <c r="K1101" s="781"/>
    </row>
    <row r="1102" spans="1:11" s="425" customFormat="1" ht="12.75" x14ac:dyDescent="0.2">
      <c r="A1102" s="2017"/>
      <c r="B1102" s="460" t="s">
        <v>1768</v>
      </c>
      <c r="C1102" s="746"/>
      <c r="D1102" s="746"/>
      <c r="E1102" s="748"/>
      <c r="F1102" s="458" t="s">
        <v>1622</v>
      </c>
      <c r="G1102" s="460" t="s">
        <v>70</v>
      </c>
      <c r="H1102" s="767"/>
      <c r="I1102" s="467">
        <v>1</v>
      </c>
      <c r="J1102" s="780"/>
      <c r="K1102" s="781"/>
    </row>
    <row r="1103" spans="1:11" s="425" customFormat="1" ht="12.75" x14ac:dyDescent="0.2">
      <c r="A1103" s="2017"/>
      <c r="B1103" s="460" t="s">
        <v>1768</v>
      </c>
      <c r="C1103" s="746"/>
      <c r="D1103" s="746"/>
      <c r="E1103" s="748"/>
      <c r="F1103" s="458" t="s">
        <v>1623</v>
      </c>
      <c r="G1103" s="460" t="s">
        <v>70</v>
      </c>
      <c r="H1103" s="767"/>
      <c r="I1103" s="467">
        <v>40</v>
      </c>
      <c r="J1103" s="780"/>
      <c r="K1103" s="781"/>
    </row>
    <row r="1104" spans="1:11" s="425" customFormat="1" ht="12.75" x14ac:dyDescent="0.2">
      <c r="A1104" s="2017"/>
      <c r="B1104" s="460" t="s">
        <v>1768</v>
      </c>
      <c r="C1104" s="746"/>
      <c r="D1104" s="746"/>
      <c r="E1104" s="748"/>
      <c r="F1104" s="458" t="s">
        <v>1624</v>
      </c>
      <c r="G1104" s="460" t="s">
        <v>70</v>
      </c>
      <c r="H1104" s="767"/>
      <c r="I1104" s="467">
        <v>40</v>
      </c>
      <c r="J1104" s="780"/>
      <c r="K1104" s="781"/>
    </row>
    <row r="1105" spans="1:11" s="425" customFormat="1" ht="12.75" x14ac:dyDescent="0.2">
      <c r="A1105" s="2017"/>
      <c r="B1105" s="460" t="s">
        <v>1768</v>
      </c>
      <c r="C1105" s="746"/>
      <c r="D1105" s="746"/>
      <c r="E1105" s="748"/>
      <c r="F1105" s="458" t="s">
        <v>1625</v>
      </c>
      <c r="G1105" s="460" t="s">
        <v>70</v>
      </c>
      <c r="H1105" s="767"/>
      <c r="I1105" s="467">
        <v>40</v>
      </c>
      <c r="J1105" s="780"/>
      <c r="K1105" s="781"/>
    </row>
    <row r="1106" spans="1:11" s="425" customFormat="1" ht="12.75" x14ac:dyDescent="0.2">
      <c r="A1106" s="2017"/>
      <c r="B1106" s="460" t="s">
        <v>1768</v>
      </c>
      <c r="C1106" s="746"/>
      <c r="D1106" s="746"/>
      <c r="E1106" s="748"/>
      <c r="F1106" s="458" t="s">
        <v>1689</v>
      </c>
      <c r="G1106" s="460" t="s">
        <v>70</v>
      </c>
      <c r="H1106" s="767"/>
      <c r="I1106" s="467">
        <v>2</v>
      </c>
      <c r="J1106" s="780"/>
      <c r="K1106" s="781"/>
    </row>
    <row r="1107" spans="1:11" s="425" customFormat="1" ht="25.5" x14ac:dyDescent="0.2">
      <c r="A1107" s="2017"/>
      <c r="B1107" s="460" t="s">
        <v>1768</v>
      </c>
      <c r="C1107" s="746"/>
      <c r="D1107" s="746"/>
      <c r="E1107" s="748"/>
      <c r="F1107" s="458" t="s">
        <v>1626</v>
      </c>
      <c r="G1107" s="460" t="s">
        <v>70</v>
      </c>
      <c r="H1107" s="767"/>
      <c r="I1107" s="467">
        <v>200</v>
      </c>
      <c r="J1107" s="780"/>
      <c r="K1107" s="781"/>
    </row>
    <row r="1108" spans="1:11" s="425" customFormat="1" ht="12.75" x14ac:dyDescent="0.2">
      <c r="A1108" s="2017"/>
      <c r="B1108" s="460" t="s">
        <v>1768</v>
      </c>
      <c r="C1108" s="746"/>
      <c r="D1108" s="746"/>
      <c r="E1108" s="748"/>
      <c r="F1108" s="458" t="s">
        <v>1628</v>
      </c>
      <c r="G1108" s="460" t="s">
        <v>70</v>
      </c>
      <c r="H1108" s="767"/>
      <c r="I1108" s="467">
        <v>1</v>
      </c>
      <c r="J1108" s="780"/>
      <c r="K1108" s="781"/>
    </row>
    <row r="1109" spans="1:11" s="425" customFormat="1" ht="12.75" x14ac:dyDescent="0.2">
      <c r="A1109" s="2017"/>
      <c r="B1109" s="460" t="s">
        <v>1768</v>
      </c>
      <c r="C1109" s="746"/>
      <c r="D1109" s="746"/>
      <c r="E1109" s="748"/>
      <c r="F1109" s="458" t="s">
        <v>1629</v>
      </c>
      <c r="G1109" s="460" t="s">
        <v>70</v>
      </c>
      <c r="H1109" s="767"/>
      <c r="I1109" s="467">
        <v>1</v>
      </c>
      <c r="J1109" s="780"/>
      <c r="K1109" s="781"/>
    </row>
    <row r="1110" spans="1:11" s="425" customFormat="1" ht="13.5" thickBot="1" x14ac:dyDescent="0.25">
      <c r="A1110" s="2044"/>
      <c r="B1110" s="428" t="s">
        <v>1768</v>
      </c>
      <c r="C1110" s="747"/>
      <c r="D1110" s="747"/>
      <c r="E1110" s="749"/>
      <c r="F1110" s="468" t="s">
        <v>1630</v>
      </c>
      <c r="G1110" s="428" t="s">
        <v>70</v>
      </c>
      <c r="H1110" s="768"/>
      <c r="I1110" s="469">
        <v>1</v>
      </c>
      <c r="J1110" s="783"/>
      <c r="K1110" s="784"/>
    </row>
    <row r="1111" spans="1:11" s="425" customFormat="1" ht="12.75" x14ac:dyDescent="0.2">
      <c r="C1111" s="550"/>
      <c r="D1111" s="550"/>
      <c r="E1111" s="523"/>
      <c r="F1111" s="551"/>
      <c r="G1111" s="551"/>
      <c r="H1111" s="552"/>
      <c r="I1111" s="552"/>
      <c r="J1111" s="551"/>
      <c r="K1111" s="709"/>
    </row>
    <row r="1112" spans="1:11" s="425" customFormat="1" ht="12.75" x14ac:dyDescent="0.2">
      <c r="C1112" s="550"/>
      <c r="D1112" s="550"/>
      <c r="E1112" s="523"/>
      <c r="F1112" s="551"/>
      <c r="G1112" s="551"/>
      <c r="H1112" s="552"/>
      <c r="I1112" s="552"/>
      <c r="J1112" s="551"/>
      <c r="K1112" s="709"/>
    </row>
    <row r="1113" spans="1:11" s="425" customFormat="1" ht="12.75" x14ac:dyDescent="0.2">
      <c r="C1113" s="550"/>
      <c r="D1113" s="550"/>
      <c r="E1113" s="523"/>
      <c r="F1113" s="551"/>
      <c r="G1113" s="551"/>
      <c r="H1113" s="552"/>
      <c r="I1113" s="552"/>
      <c r="J1113" s="551"/>
      <c r="K1113" s="709"/>
    </row>
    <row r="1114" spans="1:11" s="425" customFormat="1" ht="12.75" x14ac:dyDescent="0.2">
      <c r="C1114" s="550"/>
      <c r="D1114" s="550"/>
      <c r="E1114" s="523"/>
      <c r="F1114" s="551"/>
      <c r="G1114" s="551"/>
      <c r="H1114" s="552"/>
      <c r="I1114" s="552"/>
      <c r="J1114" s="551"/>
      <c r="K1114" s="709"/>
    </row>
    <row r="1115" spans="1:11" s="425" customFormat="1" ht="12.75" x14ac:dyDescent="0.2">
      <c r="C1115" s="550"/>
      <c r="D1115" s="550"/>
      <c r="E1115" s="523"/>
      <c r="F1115" s="551"/>
      <c r="G1115" s="551"/>
      <c r="H1115" s="552"/>
      <c r="I1115" s="552"/>
      <c r="J1115" s="551"/>
      <c r="K1115" s="709"/>
    </row>
    <row r="1116" spans="1:11" s="425" customFormat="1" ht="12.75" x14ac:dyDescent="0.2">
      <c r="C1116" s="550"/>
      <c r="D1116" s="550"/>
      <c r="E1116" s="523"/>
      <c r="F1116" s="551"/>
      <c r="G1116" s="551"/>
      <c r="H1116" s="552"/>
      <c r="I1116" s="552"/>
      <c r="J1116" s="551"/>
      <c r="K1116" s="709"/>
    </row>
    <row r="1117" spans="1:11" s="425" customFormat="1" ht="12.75" x14ac:dyDescent="0.2">
      <c r="C1117" s="550"/>
      <c r="D1117" s="550"/>
      <c r="E1117" s="523"/>
      <c r="F1117" s="551"/>
      <c r="G1117" s="551"/>
      <c r="H1117" s="552"/>
      <c r="I1117" s="552"/>
      <c r="J1117" s="551"/>
      <c r="K1117" s="709"/>
    </row>
    <row r="1118" spans="1:11" s="425" customFormat="1" ht="12.75" x14ac:dyDescent="0.2">
      <c r="C1118" s="550"/>
      <c r="D1118" s="550"/>
      <c r="E1118" s="523"/>
      <c r="F1118" s="551"/>
      <c r="G1118" s="551"/>
      <c r="H1118" s="552"/>
      <c r="I1118" s="552"/>
      <c r="J1118" s="551"/>
      <c r="K1118" s="709"/>
    </row>
    <row r="1119" spans="1:11" s="425" customFormat="1" ht="12.75" x14ac:dyDescent="0.2">
      <c r="C1119" s="550"/>
      <c r="D1119" s="550"/>
      <c r="E1119" s="523"/>
      <c r="F1119" s="551"/>
      <c r="G1119" s="551"/>
      <c r="H1119" s="552"/>
      <c r="I1119" s="552"/>
      <c r="J1119" s="551"/>
      <c r="K1119" s="709"/>
    </row>
    <row r="1120" spans="1:11" s="425" customFormat="1" ht="12.75" x14ac:dyDescent="0.2">
      <c r="C1120" s="550"/>
      <c r="D1120" s="550"/>
      <c r="E1120" s="523"/>
      <c r="F1120" s="551"/>
      <c r="G1120" s="551"/>
      <c r="H1120" s="552"/>
      <c r="I1120" s="552"/>
      <c r="J1120" s="551"/>
      <c r="K1120" s="709"/>
    </row>
    <row r="1121" spans="3:11" s="425" customFormat="1" ht="12.75" x14ac:dyDescent="0.2">
      <c r="C1121" s="550"/>
      <c r="D1121" s="550"/>
      <c r="E1121" s="523"/>
      <c r="F1121" s="551"/>
      <c r="G1121" s="551"/>
      <c r="H1121" s="552"/>
      <c r="I1121" s="552"/>
      <c r="J1121" s="551"/>
      <c r="K1121" s="709"/>
    </row>
    <row r="1122" spans="3:11" s="425" customFormat="1" ht="12.75" x14ac:dyDescent="0.2">
      <c r="C1122" s="550"/>
      <c r="D1122" s="550"/>
      <c r="E1122" s="523"/>
      <c r="F1122" s="551"/>
      <c r="G1122" s="551"/>
      <c r="H1122" s="552"/>
      <c r="I1122" s="552"/>
      <c r="J1122" s="551"/>
      <c r="K1122" s="709"/>
    </row>
    <row r="1123" spans="3:11" s="425" customFormat="1" ht="12.75" x14ac:dyDescent="0.2">
      <c r="C1123" s="550"/>
      <c r="D1123" s="550"/>
      <c r="E1123" s="523"/>
      <c r="F1123" s="551"/>
      <c r="G1123" s="551"/>
      <c r="H1123" s="552"/>
      <c r="I1123" s="552"/>
      <c r="J1123" s="551"/>
      <c r="K1123" s="709"/>
    </row>
    <row r="1124" spans="3:11" s="425" customFormat="1" ht="12.75" x14ac:dyDescent="0.2">
      <c r="C1124" s="550"/>
      <c r="D1124" s="550"/>
      <c r="E1124" s="523"/>
      <c r="F1124" s="551"/>
      <c r="G1124" s="551"/>
      <c r="H1124" s="552"/>
      <c r="I1124" s="552"/>
      <c r="J1124" s="551"/>
      <c r="K1124" s="709"/>
    </row>
    <row r="1125" spans="3:11" s="425" customFormat="1" ht="12.75" x14ac:dyDescent="0.2">
      <c r="C1125" s="550"/>
      <c r="D1125" s="550"/>
      <c r="E1125" s="523"/>
      <c r="F1125" s="551"/>
      <c r="G1125" s="551"/>
      <c r="H1125" s="552"/>
      <c r="I1125" s="552"/>
      <c r="J1125" s="551"/>
      <c r="K1125" s="709"/>
    </row>
    <row r="1126" spans="3:11" s="425" customFormat="1" ht="12.75" x14ac:dyDescent="0.2">
      <c r="C1126" s="550"/>
      <c r="D1126" s="550"/>
      <c r="E1126" s="523"/>
      <c r="F1126" s="551"/>
      <c r="G1126" s="551"/>
      <c r="H1126" s="552"/>
      <c r="I1126" s="552"/>
      <c r="J1126" s="551"/>
      <c r="K1126" s="709"/>
    </row>
    <row r="1127" spans="3:11" s="425" customFormat="1" ht="12.75" x14ac:dyDescent="0.2">
      <c r="C1127" s="550"/>
      <c r="D1127" s="550"/>
      <c r="E1127" s="523"/>
      <c r="F1127" s="551"/>
      <c r="G1127" s="551"/>
      <c r="H1127" s="552"/>
      <c r="I1127" s="552"/>
      <c r="J1127" s="551"/>
      <c r="K1127" s="709"/>
    </row>
    <row r="1128" spans="3:11" s="425" customFormat="1" ht="12.75" x14ac:dyDescent="0.2">
      <c r="C1128" s="550"/>
      <c r="D1128" s="550"/>
      <c r="E1128" s="523"/>
      <c r="F1128" s="551"/>
      <c r="G1128" s="551"/>
      <c r="H1128" s="552"/>
      <c r="I1128" s="552"/>
      <c r="J1128" s="551"/>
      <c r="K1128" s="709"/>
    </row>
    <row r="1129" spans="3:11" s="425" customFormat="1" ht="12.75" x14ac:dyDescent="0.2">
      <c r="C1129" s="550"/>
      <c r="D1129" s="550"/>
      <c r="E1129" s="523"/>
      <c r="F1129" s="551"/>
      <c r="G1129" s="551"/>
      <c r="H1129" s="552"/>
      <c r="I1129" s="552"/>
      <c r="J1129" s="551"/>
      <c r="K1129" s="709"/>
    </row>
    <row r="1130" spans="3:11" s="425" customFormat="1" ht="12.75" x14ac:dyDescent="0.2">
      <c r="C1130" s="550"/>
      <c r="D1130" s="550"/>
      <c r="E1130" s="523"/>
      <c r="F1130" s="551"/>
      <c r="G1130" s="551"/>
      <c r="H1130" s="552"/>
      <c r="I1130" s="552"/>
      <c r="J1130" s="551"/>
      <c r="K1130" s="709"/>
    </row>
    <row r="1131" spans="3:11" s="425" customFormat="1" ht="12.75" x14ac:dyDescent="0.2">
      <c r="C1131" s="550"/>
      <c r="D1131" s="550"/>
      <c r="E1131" s="523"/>
      <c r="F1131" s="551"/>
      <c r="G1131" s="551"/>
      <c r="H1131" s="552"/>
      <c r="I1131" s="552"/>
      <c r="J1131" s="551"/>
      <c r="K1131" s="709"/>
    </row>
    <row r="1132" spans="3:11" s="425" customFormat="1" ht="12.75" x14ac:dyDescent="0.2">
      <c r="C1132" s="550"/>
      <c r="D1132" s="550"/>
      <c r="E1132" s="523"/>
      <c r="F1132" s="551"/>
      <c r="G1132" s="551"/>
      <c r="H1132" s="552"/>
      <c r="I1132" s="552"/>
      <c r="J1132" s="551"/>
      <c r="K1132" s="709"/>
    </row>
    <row r="1133" spans="3:11" s="425" customFormat="1" ht="12.75" x14ac:dyDescent="0.2">
      <c r="C1133" s="550"/>
      <c r="D1133" s="550"/>
      <c r="E1133" s="523"/>
      <c r="F1133" s="551"/>
      <c r="G1133" s="551"/>
      <c r="H1133" s="552"/>
      <c r="I1133" s="552"/>
      <c r="J1133" s="551"/>
      <c r="K1133" s="709"/>
    </row>
    <row r="1134" spans="3:11" s="425" customFormat="1" ht="12.75" x14ac:dyDescent="0.2">
      <c r="C1134" s="550"/>
      <c r="D1134" s="550"/>
      <c r="E1134" s="523"/>
      <c r="F1134" s="551"/>
      <c r="G1134" s="551"/>
      <c r="H1134" s="552"/>
      <c r="I1134" s="552"/>
      <c r="J1134" s="551"/>
      <c r="K1134" s="709"/>
    </row>
    <row r="1135" spans="3:11" s="425" customFormat="1" ht="12.75" x14ac:dyDescent="0.2">
      <c r="C1135" s="550"/>
      <c r="D1135" s="550"/>
      <c r="E1135" s="523"/>
      <c r="F1135" s="551"/>
      <c r="G1135" s="551"/>
      <c r="H1135" s="552"/>
      <c r="I1135" s="552"/>
      <c r="J1135" s="551"/>
      <c r="K1135" s="709"/>
    </row>
    <row r="1136" spans="3:11" s="425" customFormat="1" ht="12.75" x14ac:dyDescent="0.2">
      <c r="C1136" s="550"/>
      <c r="D1136" s="550"/>
      <c r="E1136" s="523"/>
      <c r="F1136" s="551"/>
      <c r="G1136" s="551"/>
      <c r="H1136" s="552"/>
      <c r="I1136" s="552"/>
      <c r="J1136" s="551"/>
      <c r="K1136" s="709"/>
    </row>
    <row r="1137" spans="3:11" s="425" customFormat="1" ht="12.75" x14ac:dyDescent="0.2">
      <c r="C1137" s="550"/>
      <c r="D1137" s="550"/>
      <c r="E1137" s="523"/>
      <c r="F1137" s="551"/>
      <c r="G1137" s="551"/>
      <c r="H1137" s="552"/>
      <c r="I1137" s="552"/>
      <c r="J1137" s="551"/>
      <c r="K1137" s="709"/>
    </row>
    <row r="1138" spans="3:11" s="425" customFormat="1" ht="12.75" x14ac:dyDescent="0.2">
      <c r="C1138" s="550"/>
      <c r="D1138" s="550"/>
      <c r="E1138" s="523"/>
      <c r="F1138" s="551"/>
      <c r="G1138" s="551"/>
      <c r="H1138" s="552"/>
      <c r="I1138" s="552"/>
      <c r="J1138" s="551"/>
      <c r="K1138" s="709"/>
    </row>
    <row r="1139" spans="3:11" s="425" customFormat="1" ht="12.75" x14ac:dyDescent="0.2">
      <c r="C1139" s="550"/>
      <c r="D1139" s="550"/>
      <c r="E1139" s="523"/>
      <c r="F1139" s="551"/>
      <c r="G1139" s="551"/>
      <c r="H1139" s="552"/>
      <c r="I1139" s="552"/>
      <c r="J1139" s="551"/>
      <c r="K1139" s="709"/>
    </row>
    <row r="1140" spans="3:11" s="425" customFormat="1" ht="12.75" x14ac:dyDescent="0.2">
      <c r="C1140" s="550"/>
      <c r="D1140" s="550"/>
      <c r="E1140" s="523"/>
      <c r="F1140" s="551"/>
      <c r="G1140" s="551"/>
      <c r="H1140" s="552"/>
      <c r="I1140" s="552"/>
      <c r="J1140" s="551"/>
      <c r="K1140" s="709"/>
    </row>
    <row r="1141" spans="3:11" s="425" customFormat="1" ht="12.75" x14ac:dyDescent="0.2">
      <c r="C1141" s="550"/>
      <c r="D1141" s="550"/>
      <c r="E1141" s="523"/>
      <c r="F1141" s="551"/>
      <c r="G1141" s="551"/>
      <c r="H1141" s="552"/>
      <c r="I1141" s="552"/>
      <c r="J1141" s="551"/>
      <c r="K1141" s="709"/>
    </row>
    <row r="1142" spans="3:11" s="425" customFormat="1" ht="12.75" x14ac:dyDescent="0.2">
      <c r="C1142" s="550"/>
      <c r="D1142" s="550"/>
      <c r="E1142" s="523"/>
      <c r="F1142" s="551"/>
      <c r="G1142" s="551"/>
      <c r="H1142" s="552"/>
      <c r="I1142" s="552"/>
      <c r="J1142" s="551"/>
      <c r="K1142" s="709"/>
    </row>
    <row r="1143" spans="3:11" s="425" customFormat="1" ht="12.75" x14ac:dyDescent="0.2">
      <c r="C1143" s="550"/>
      <c r="D1143" s="550"/>
      <c r="E1143" s="523"/>
      <c r="F1143" s="551"/>
      <c r="G1143" s="551"/>
      <c r="H1143" s="552"/>
      <c r="I1143" s="552"/>
      <c r="J1143" s="551"/>
      <c r="K1143" s="709"/>
    </row>
    <row r="1144" spans="3:11" s="425" customFormat="1" ht="12.75" x14ac:dyDescent="0.2">
      <c r="C1144" s="550"/>
      <c r="D1144" s="550"/>
      <c r="E1144" s="523"/>
      <c r="F1144" s="551"/>
      <c r="G1144" s="551"/>
      <c r="H1144" s="552"/>
      <c r="I1144" s="552"/>
      <c r="J1144" s="551"/>
      <c r="K1144" s="709"/>
    </row>
    <row r="1145" spans="3:11" s="425" customFormat="1" ht="12.75" x14ac:dyDescent="0.2">
      <c r="C1145" s="550"/>
      <c r="D1145" s="550"/>
      <c r="E1145" s="523"/>
      <c r="F1145" s="551"/>
      <c r="G1145" s="551"/>
      <c r="H1145" s="552"/>
      <c r="I1145" s="552"/>
      <c r="J1145" s="551"/>
      <c r="K1145" s="709"/>
    </row>
    <row r="1146" spans="3:11" s="425" customFormat="1" ht="12.75" x14ac:dyDescent="0.2">
      <c r="C1146" s="550"/>
      <c r="D1146" s="550"/>
      <c r="E1146" s="523"/>
      <c r="F1146" s="551"/>
      <c r="G1146" s="551"/>
      <c r="H1146" s="552"/>
      <c r="I1146" s="552"/>
      <c r="J1146" s="551"/>
      <c r="K1146" s="709"/>
    </row>
    <row r="1147" spans="3:11" s="425" customFormat="1" ht="12.75" x14ac:dyDescent="0.2">
      <c r="C1147" s="550"/>
      <c r="D1147" s="550"/>
      <c r="E1147" s="523"/>
      <c r="F1147" s="551"/>
      <c r="G1147" s="551"/>
      <c r="H1147" s="552"/>
      <c r="I1147" s="552"/>
      <c r="J1147" s="551"/>
      <c r="K1147" s="709"/>
    </row>
    <row r="1148" spans="3:11" s="425" customFormat="1" ht="12.75" x14ac:dyDescent="0.2">
      <c r="C1148" s="550"/>
      <c r="D1148" s="550"/>
      <c r="E1148" s="523"/>
      <c r="F1148" s="551"/>
      <c r="G1148" s="551"/>
      <c r="H1148" s="552"/>
      <c r="I1148" s="552"/>
      <c r="J1148" s="551"/>
      <c r="K1148" s="709"/>
    </row>
    <row r="1149" spans="3:11" s="425" customFormat="1" ht="12.75" x14ac:dyDescent="0.2">
      <c r="C1149" s="550"/>
      <c r="D1149" s="550"/>
      <c r="E1149" s="523"/>
      <c r="F1149" s="551"/>
      <c r="G1149" s="551"/>
      <c r="H1149" s="552"/>
      <c r="I1149" s="552"/>
      <c r="J1149" s="551"/>
      <c r="K1149" s="709"/>
    </row>
    <row r="1150" spans="3:11" s="425" customFormat="1" ht="12.75" x14ac:dyDescent="0.2">
      <c r="C1150" s="550"/>
      <c r="D1150" s="550"/>
      <c r="E1150" s="523"/>
      <c r="F1150" s="551"/>
      <c r="G1150" s="551"/>
      <c r="H1150" s="552"/>
      <c r="I1150" s="552"/>
      <c r="J1150" s="551"/>
      <c r="K1150" s="709"/>
    </row>
    <row r="1151" spans="3:11" s="425" customFormat="1" ht="12.75" x14ac:dyDescent="0.2">
      <c r="C1151" s="550"/>
      <c r="D1151" s="550"/>
      <c r="E1151" s="523"/>
      <c r="F1151" s="551"/>
      <c r="G1151" s="551"/>
      <c r="H1151" s="552"/>
      <c r="I1151" s="552"/>
      <c r="J1151" s="551"/>
      <c r="K1151" s="709"/>
    </row>
    <row r="1152" spans="3:11" s="425" customFormat="1" ht="12.75" x14ac:dyDescent="0.2">
      <c r="C1152" s="550"/>
      <c r="D1152" s="550"/>
      <c r="E1152" s="523"/>
      <c r="F1152" s="551"/>
      <c r="G1152" s="551"/>
      <c r="H1152" s="552"/>
      <c r="I1152" s="552"/>
      <c r="J1152" s="551"/>
      <c r="K1152" s="709"/>
    </row>
    <row r="1153" spans="3:11" s="425" customFormat="1" ht="12.75" x14ac:dyDescent="0.2">
      <c r="C1153" s="550"/>
      <c r="D1153" s="550"/>
      <c r="E1153" s="523"/>
      <c r="F1153" s="551"/>
      <c r="G1153" s="551"/>
      <c r="H1153" s="552"/>
      <c r="I1153" s="552"/>
      <c r="J1153" s="551"/>
      <c r="K1153" s="709"/>
    </row>
    <row r="1154" spans="3:11" s="425" customFormat="1" ht="12.75" x14ac:dyDescent="0.2">
      <c r="C1154" s="550"/>
      <c r="D1154" s="550"/>
      <c r="E1154" s="523"/>
      <c r="F1154" s="551"/>
      <c r="G1154" s="551"/>
      <c r="H1154" s="552"/>
      <c r="I1154" s="552"/>
      <c r="J1154" s="551"/>
      <c r="K1154" s="709"/>
    </row>
    <row r="1155" spans="3:11" s="425" customFormat="1" ht="12.75" x14ac:dyDescent="0.2">
      <c r="C1155" s="550"/>
      <c r="D1155" s="550"/>
      <c r="E1155" s="523"/>
      <c r="F1155" s="551"/>
      <c r="G1155" s="551"/>
      <c r="H1155" s="552"/>
      <c r="I1155" s="552"/>
      <c r="J1155" s="551"/>
      <c r="K1155" s="709"/>
    </row>
    <row r="1156" spans="3:11" s="425" customFormat="1" ht="12.75" x14ac:dyDescent="0.2">
      <c r="C1156" s="550"/>
      <c r="D1156" s="550"/>
      <c r="E1156" s="523"/>
      <c r="F1156" s="551"/>
      <c r="G1156" s="551"/>
      <c r="H1156" s="552"/>
      <c r="I1156" s="552"/>
      <c r="J1156" s="551"/>
      <c r="K1156" s="709"/>
    </row>
    <row r="1157" spans="3:11" s="425" customFormat="1" ht="12.75" x14ac:dyDescent="0.2">
      <c r="C1157" s="550"/>
      <c r="D1157" s="550"/>
      <c r="E1157" s="523"/>
      <c r="F1157" s="551"/>
      <c r="G1157" s="551"/>
      <c r="H1157" s="552"/>
      <c r="I1157" s="552"/>
      <c r="J1157" s="551"/>
      <c r="K1157" s="709"/>
    </row>
    <row r="1158" spans="3:11" s="425" customFormat="1" ht="12.75" x14ac:dyDescent="0.2">
      <c r="C1158" s="550"/>
      <c r="D1158" s="550"/>
      <c r="E1158" s="523"/>
      <c r="F1158" s="551"/>
      <c r="G1158" s="551"/>
      <c r="H1158" s="552"/>
      <c r="I1158" s="552"/>
      <c r="J1158" s="551"/>
      <c r="K1158" s="709"/>
    </row>
    <row r="3293" spans="79:79" x14ac:dyDescent="0.25">
      <c r="CA3293" s="106" t="s">
        <v>89</v>
      </c>
    </row>
    <row r="3294" spans="79:79" x14ac:dyDescent="0.25">
      <c r="CA3294" s="106" t="s">
        <v>54</v>
      </c>
    </row>
    <row r="3295" spans="79:79" x14ac:dyDescent="0.25">
      <c r="CA3295" s="106" t="s">
        <v>70</v>
      </c>
    </row>
    <row r="3296" spans="79:79" x14ac:dyDescent="0.25">
      <c r="CA3296" s="106" t="s">
        <v>28</v>
      </c>
    </row>
    <row r="3297" spans="79:79" x14ac:dyDescent="0.25">
      <c r="CA3297" s="106" t="s">
        <v>90</v>
      </c>
    </row>
    <row r="3298" spans="79:79" x14ac:dyDescent="0.25">
      <c r="CA3298" s="106" t="s">
        <v>91</v>
      </c>
    </row>
    <row r="3299" spans="79:79" x14ac:dyDescent="0.25">
      <c r="CA3299" s="106" t="s">
        <v>92</v>
      </c>
    </row>
    <row r="3300" spans="79:79" x14ac:dyDescent="0.25">
      <c r="CA3300" s="106" t="s">
        <v>21</v>
      </c>
    </row>
    <row r="3301" spans="79:79" x14ac:dyDescent="0.25">
      <c r="CA3301" s="106" t="s">
        <v>93</v>
      </c>
    </row>
    <row r="3302" spans="79:79" x14ac:dyDescent="0.25">
      <c r="CA3302" s="106" t="s">
        <v>78</v>
      </c>
    </row>
    <row r="3303" spans="79:79" x14ac:dyDescent="0.25">
      <c r="CA3303" s="106" t="s">
        <v>66</v>
      </c>
    </row>
    <row r="3304" spans="79:79" x14ac:dyDescent="0.25">
      <c r="CA3304" s="106" t="s">
        <v>41</v>
      </c>
    </row>
  </sheetData>
  <mergeCells count="103">
    <mergeCell ref="F126:K126"/>
    <mergeCell ref="A206:E206"/>
    <mergeCell ref="F206:K206"/>
    <mergeCell ref="A236:A239"/>
    <mergeCell ref="A241:A243"/>
    <mergeCell ref="A245:A246"/>
    <mergeCell ref="A235:E235"/>
    <mergeCell ref="F235:K235"/>
    <mergeCell ref="A207:A210"/>
    <mergeCell ref="A219:E219"/>
    <mergeCell ref="F219:K219"/>
    <mergeCell ref="A188:A204"/>
    <mergeCell ref="B188:B200"/>
    <mergeCell ref="E188:E190"/>
    <mergeCell ref="E191:E193"/>
    <mergeCell ref="E194:E196"/>
    <mergeCell ref="E197:E200"/>
    <mergeCell ref="A129:A146"/>
    <mergeCell ref="A147:A187"/>
    <mergeCell ref="A248:A1110"/>
    <mergeCell ref="A247:E247"/>
    <mergeCell ref="F247:K247"/>
    <mergeCell ref="A227:A228"/>
    <mergeCell ref="A229:E229"/>
    <mergeCell ref="F229:K229"/>
    <mergeCell ref="A230:A231"/>
    <mergeCell ref="A220:A223"/>
    <mergeCell ref="A224:A225"/>
    <mergeCell ref="B73:B74"/>
    <mergeCell ref="C73:C74"/>
    <mergeCell ref="D73:D74"/>
    <mergeCell ref="A103:A105"/>
    <mergeCell ref="A106:A111"/>
    <mergeCell ref="B106:B107"/>
    <mergeCell ref="A112:A125"/>
    <mergeCell ref="A127:A128"/>
    <mergeCell ref="C106:C107"/>
    <mergeCell ref="D106:D107"/>
    <mergeCell ref="B112:B113"/>
    <mergeCell ref="D112:D113"/>
    <mergeCell ref="C112:C113"/>
    <mergeCell ref="A126:E126"/>
    <mergeCell ref="A8:A13"/>
    <mergeCell ref="A15:A16"/>
    <mergeCell ref="A17:A18"/>
    <mergeCell ref="A19:A31"/>
    <mergeCell ref="C24:C25"/>
    <mergeCell ref="D24:D25"/>
    <mergeCell ref="E24:E25"/>
    <mergeCell ref="B27:B29"/>
    <mergeCell ref="E112:E113"/>
    <mergeCell ref="A97:A99"/>
    <mergeCell ref="A100:A102"/>
    <mergeCell ref="B100:B101"/>
    <mergeCell ref="C100:C101"/>
    <mergeCell ref="D100:D101"/>
    <mergeCell ref="E100:E101"/>
    <mergeCell ref="B45:B46"/>
    <mergeCell ref="A75:A93"/>
    <mergeCell ref="B75:B85"/>
    <mergeCell ref="C75:C93"/>
    <mergeCell ref="D75:D93"/>
    <mergeCell ref="E75:E93"/>
    <mergeCell ref="B86:B92"/>
    <mergeCell ref="A61:A71"/>
    <mergeCell ref="B61:B67"/>
    <mergeCell ref="B3:F3"/>
    <mergeCell ref="A5:E5"/>
    <mergeCell ref="F5:K5"/>
    <mergeCell ref="A6:A7"/>
    <mergeCell ref="B6:B7"/>
    <mergeCell ref="C6:D6"/>
    <mergeCell ref="E6:E7"/>
    <mergeCell ref="F6:F7"/>
    <mergeCell ref="G6:G7"/>
    <mergeCell ref="H6:H7"/>
    <mergeCell ref="J6:J7"/>
    <mergeCell ref="K6:K7"/>
    <mergeCell ref="I6:I7"/>
    <mergeCell ref="A32:E32"/>
    <mergeCell ref="F32:K32"/>
    <mergeCell ref="B41:B43"/>
    <mergeCell ref="B37:B39"/>
    <mergeCell ref="E61:E71"/>
    <mergeCell ref="C61:C71"/>
    <mergeCell ref="D61:D71"/>
    <mergeCell ref="A94:E94"/>
    <mergeCell ref="F94:K94"/>
    <mergeCell ref="A33:A46"/>
    <mergeCell ref="C33:C46"/>
    <mergeCell ref="D33:D46"/>
    <mergeCell ref="E33:E46"/>
    <mergeCell ref="A47:A60"/>
    <mergeCell ref="C47:C60"/>
    <mergeCell ref="D47:D60"/>
    <mergeCell ref="E47:E60"/>
    <mergeCell ref="B48:B52"/>
    <mergeCell ref="B53:B54"/>
    <mergeCell ref="B55:B56"/>
    <mergeCell ref="B57:B60"/>
    <mergeCell ref="B68:B71"/>
    <mergeCell ref="A72:A74"/>
    <mergeCell ref="E72:E74"/>
  </mergeCells>
  <dataValidations disablePrompts="1" count="9">
    <dataValidation type="list" showInputMessage="1" showErrorMessage="1" sqref="WVM983285:WVM984147 JA248:JA1110 SW248:SW1110 ACS248:ACS1110 AMO248:AMO1110 AWK248:AWK1110 BGG248:BGG1110 BQC248:BQC1110 BZY248:BZY1110 CJU248:CJU1110 CTQ248:CTQ1110 DDM248:DDM1110 DNI248:DNI1110 DXE248:DXE1110 EHA248:EHA1110 EQW248:EQW1110 FAS248:FAS1110 FKO248:FKO1110 FUK248:FUK1110 GEG248:GEG1110 GOC248:GOC1110 GXY248:GXY1110 HHU248:HHU1110 HRQ248:HRQ1110 IBM248:IBM1110 ILI248:ILI1110 IVE248:IVE1110 JFA248:JFA1110 JOW248:JOW1110 JYS248:JYS1110 KIO248:KIO1110 KSK248:KSK1110 LCG248:LCG1110 LMC248:LMC1110 LVY248:LVY1110 MFU248:MFU1110 MPQ248:MPQ1110 MZM248:MZM1110 NJI248:NJI1110 NTE248:NTE1110 ODA248:ODA1110 OMW248:OMW1110 OWS248:OWS1110 PGO248:PGO1110 PQK248:PQK1110 QAG248:QAG1110 QKC248:QKC1110 QTY248:QTY1110 RDU248:RDU1110 RNQ248:RNQ1110 RXM248:RXM1110 SHI248:SHI1110 SRE248:SRE1110 TBA248:TBA1110 TKW248:TKW1110 TUS248:TUS1110 UEO248:UEO1110 UOK248:UOK1110 UYG248:UYG1110 VIC248:VIC1110 VRY248:VRY1110 WBU248:WBU1110 WLQ248:WLQ1110 WVM248:WVM1110 G65781:G66643 JA65781:JA66643 SW65781:SW66643 ACS65781:ACS66643 AMO65781:AMO66643 AWK65781:AWK66643 BGG65781:BGG66643 BQC65781:BQC66643 BZY65781:BZY66643 CJU65781:CJU66643 CTQ65781:CTQ66643 DDM65781:DDM66643 DNI65781:DNI66643 DXE65781:DXE66643 EHA65781:EHA66643 EQW65781:EQW66643 FAS65781:FAS66643 FKO65781:FKO66643 FUK65781:FUK66643 GEG65781:GEG66643 GOC65781:GOC66643 GXY65781:GXY66643 HHU65781:HHU66643 HRQ65781:HRQ66643 IBM65781:IBM66643 ILI65781:ILI66643 IVE65781:IVE66643 JFA65781:JFA66643 JOW65781:JOW66643 JYS65781:JYS66643 KIO65781:KIO66643 KSK65781:KSK66643 LCG65781:LCG66643 LMC65781:LMC66643 LVY65781:LVY66643 MFU65781:MFU66643 MPQ65781:MPQ66643 MZM65781:MZM66643 NJI65781:NJI66643 NTE65781:NTE66643 ODA65781:ODA66643 OMW65781:OMW66643 OWS65781:OWS66643 PGO65781:PGO66643 PQK65781:PQK66643 QAG65781:QAG66643 QKC65781:QKC66643 QTY65781:QTY66643 RDU65781:RDU66643 RNQ65781:RNQ66643 RXM65781:RXM66643 SHI65781:SHI66643 SRE65781:SRE66643 TBA65781:TBA66643 TKW65781:TKW66643 TUS65781:TUS66643 UEO65781:UEO66643 UOK65781:UOK66643 UYG65781:UYG66643 VIC65781:VIC66643 VRY65781:VRY66643 WBU65781:WBU66643 WLQ65781:WLQ66643 WVM65781:WVM66643 G131317:G132179 JA131317:JA132179 SW131317:SW132179 ACS131317:ACS132179 AMO131317:AMO132179 AWK131317:AWK132179 BGG131317:BGG132179 BQC131317:BQC132179 BZY131317:BZY132179 CJU131317:CJU132179 CTQ131317:CTQ132179 DDM131317:DDM132179 DNI131317:DNI132179 DXE131317:DXE132179 EHA131317:EHA132179 EQW131317:EQW132179 FAS131317:FAS132179 FKO131317:FKO132179 FUK131317:FUK132179 GEG131317:GEG132179 GOC131317:GOC132179 GXY131317:GXY132179 HHU131317:HHU132179 HRQ131317:HRQ132179 IBM131317:IBM132179 ILI131317:ILI132179 IVE131317:IVE132179 JFA131317:JFA132179 JOW131317:JOW132179 JYS131317:JYS132179 KIO131317:KIO132179 KSK131317:KSK132179 LCG131317:LCG132179 LMC131317:LMC132179 LVY131317:LVY132179 MFU131317:MFU132179 MPQ131317:MPQ132179 MZM131317:MZM132179 NJI131317:NJI132179 NTE131317:NTE132179 ODA131317:ODA132179 OMW131317:OMW132179 OWS131317:OWS132179 PGO131317:PGO132179 PQK131317:PQK132179 QAG131317:QAG132179 QKC131317:QKC132179 QTY131317:QTY132179 RDU131317:RDU132179 RNQ131317:RNQ132179 RXM131317:RXM132179 SHI131317:SHI132179 SRE131317:SRE132179 TBA131317:TBA132179 TKW131317:TKW132179 TUS131317:TUS132179 UEO131317:UEO132179 UOK131317:UOK132179 UYG131317:UYG132179 VIC131317:VIC132179 VRY131317:VRY132179 WBU131317:WBU132179 WLQ131317:WLQ132179 WVM131317:WVM132179 G196853:G197715 JA196853:JA197715 SW196853:SW197715 ACS196853:ACS197715 AMO196853:AMO197715 AWK196853:AWK197715 BGG196853:BGG197715 BQC196853:BQC197715 BZY196853:BZY197715 CJU196853:CJU197715 CTQ196853:CTQ197715 DDM196853:DDM197715 DNI196853:DNI197715 DXE196853:DXE197715 EHA196853:EHA197715 EQW196853:EQW197715 FAS196853:FAS197715 FKO196853:FKO197715 FUK196853:FUK197715 GEG196853:GEG197715 GOC196853:GOC197715 GXY196853:GXY197715 HHU196853:HHU197715 HRQ196853:HRQ197715 IBM196853:IBM197715 ILI196853:ILI197715 IVE196853:IVE197715 JFA196853:JFA197715 JOW196853:JOW197715 JYS196853:JYS197715 KIO196853:KIO197715 KSK196853:KSK197715 LCG196853:LCG197715 LMC196853:LMC197715 LVY196853:LVY197715 MFU196853:MFU197715 MPQ196853:MPQ197715 MZM196853:MZM197715 NJI196853:NJI197715 NTE196853:NTE197715 ODA196853:ODA197715 OMW196853:OMW197715 OWS196853:OWS197715 PGO196853:PGO197715 PQK196853:PQK197715 QAG196853:QAG197715 QKC196853:QKC197715 QTY196853:QTY197715 RDU196853:RDU197715 RNQ196853:RNQ197715 RXM196853:RXM197715 SHI196853:SHI197715 SRE196853:SRE197715 TBA196853:TBA197715 TKW196853:TKW197715 TUS196853:TUS197715 UEO196853:UEO197715 UOK196853:UOK197715 UYG196853:UYG197715 VIC196853:VIC197715 VRY196853:VRY197715 WBU196853:WBU197715 WLQ196853:WLQ197715 WVM196853:WVM197715 G262389:G263251 JA262389:JA263251 SW262389:SW263251 ACS262389:ACS263251 AMO262389:AMO263251 AWK262389:AWK263251 BGG262389:BGG263251 BQC262389:BQC263251 BZY262389:BZY263251 CJU262389:CJU263251 CTQ262389:CTQ263251 DDM262389:DDM263251 DNI262389:DNI263251 DXE262389:DXE263251 EHA262389:EHA263251 EQW262389:EQW263251 FAS262389:FAS263251 FKO262389:FKO263251 FUK262389:FUK263251 GEG262389:GEG263251 GOC262389:GOC263251 GXY262389:GXY263251 HHU262389:HHU263251 HRQ262389:HRQ263251 IBM262389:IBM263251 ILI262389:ILI263251 IVE262389:IVE263251 JFA262389:JFA263251 JOW262389:JOW263251 JYS262389:JYS263251 KIO262389:KIO263251 KSK262389:KSK263251 LCG262389:LCG263251 LMC262389:LMC263251 LVY262389:LVY263251 MFU262389:MFU263251 MPQ262389:MPQ263251 MZM262389:MZM263251 NJI262389:NJI263251 NTE262389:NTE263251 ODA262389:ODA263251 OMW262389:OMW263251 OWS262389:OWS263251 PGO262389:PGO263251 PQK262389:PQK263251 QAG262389:QAG263251 QKC262389:QKC263251 QTY262389:QTY263251 RDU262389:RDU263251 RNQ262389:RNQ263251 RXM262389:RXM263251 SHI262389:SHI263251 SRE262389:SRE263251 TBA262389:TBA263251 TKW262389:TKW263251 TUS262389:TUS263251 UEO262389:UEO263251 UOK262389:UOK263251 UYG262389:UYG263251 VIC262389:VIC263251 VRY262389:VRY263251 WBU262389:WBU263251 WLQ262389:WLQ263251 WVM262389:WVM263251 G327925:G328787 JA327925:JA328787 SW327925:SW328787 ACS327925:ACS328787 AMO327925:AMO328787 AWK327925:AWK328787 BGG327925:BGG328787 BQC327925:BQC328787 BZY327925:BZY328787 CJU327925:CJU328787 CTQ327925:CTQ328787 DDM327925:DDM328787 DNI327925:DNI328787 DXE327925:DXE328787 EHA327925:EHA328787 EQW327925:EQW328787 FAS327925:FAS328787 FKO327925:FKO328787 FUK327925:FUK328787 GEG327925:GEG328787 GOC327925:GOC328787 GXY327925:GXY328787 HHU327925:HHU328787 HRQ327925:HRQ328787 IBM327925:IBM328787 ILI327925:ILI328787 IVE327925:IVE328787 JFA327925:JFA328787 JOW327925:JOW328787 JYS327925:JYS328787 KIO327925:KIO328787 KSK327925:KSK328787 LCG327925:LCG328787 LMC327925:LMC328787 LVY327925:LVY328787 MFU327925:MFU328787 MPQ327925:MPQ328787 MZM327925:MZM328787 NJI327925:NJI328787 NTE327925:NTE328787 ODA327925:ODA328787 OMW327925:OMW328787 OWS327925:OWS328787 PGO327925:PGO328787 PQK327925:PQK328787 QAG327925:QAG328787 QKC327925:QKC328787 QTY327925:QTY328787 RDU327925:RDU328787 RNQ327925:RNQ328787 RXM327925:RXM328787 SHI327925:SHI328787 SRE327925:SRE328787 TBA327925:TBA328787 TKW327925:TKW328787 TUS327925:TUS328787 UEO327925:UEO328787 UOK327925:UOK328787 UYG327925:UYG328787 VIC327925:VIC328787 VRY327925:VRY328787 WBU327925:WBU328787 WLQ327925:WLQ328787 WVM327925:WVM328787 G393461:G394323 JA393461:JA394323 SW393461:SW394323 ACS393461:ACS394323 AMO393461:AMO394323 AWK393461:AWK394323 BGG393461:BGG394323 BQC393461:BQC394323 BZY393461:BZY394323 CJU393461:CJU394323 CTQ393461:CTQ394323 DDM393461:DDM394323 DNI393461:DNI394323 DXE393461:DXE394323 EHA393461:EHA394323 EQW393461:EQW394323 FAS393461:FAS394323 FKO393461:FKO394323 FUK393461:FUK394323 GEG393461:GEG394323 GOC393461:GOC394323 GXY393461:GXY394323 HHU393461:HHU394323 HRQ393461:HRQ394323 IBM393461:IBM394323 ILI393461:ILI394323 IVE393461:IVE394323 JFA393461:JFA394323 JOW393461:JOW394323 JYS393461:JYS394323 KIO393461:KIO394323 KSK393461:KSK394323 LCG393461:LCG394323 LMC393461:LMC394323 LVY393461:LVY394323 MFU393461:MFU394323 MPQ393461:MPQ394323 MZM393461:MZM394323 NJI393461:NJI394323 NTE393461:NTE394323 ODA393461:ODA394323 OMW393461:OMW394323 OWS393461:OWS394323 PGO393461:PGO394323 PQK393461:PQK394323 QAG393461:QAG394323 QKC393461:QKC394323 QTY393461:QTY394323 RDU393461:RDU394323 RNQ393461:RNQ394323 RXM393461:RXM394323 SHI393461:SHI394323 SRE393461:SRE394323 TBA393461:TBA394323 TKW393461:TKW394323 TUS393461:TUS394323 UEO393461:UEO394323 UOK393461:UOK394323 UYG393461:UYG394323 VIC393461:VIC394323 VRY393461:VRY394323 WBU393461:WBU394323 WLQ393461:WLQ394323 WVM393461:WVM394323 G458997:G459859 JA458997:JA459859 SW458997:SW459859 ACS458997:ACS459859 AMO458997:AMO459859 AWK458997:AWK459859 BGG458997:BGG459859 BQC458997:BQC459859 BZY458997:BZY459859 CJU458997:CJU459859 CTQ458997:CTQ459859 DDM458997:DDM459859 DNI458997:DNI459859 DXE458997:DXE459859 EHA458997:EHA459859 EQW458997:EQW459859 FAS458997:FAS459859 FKO458997:FKO459859 FUK458997:FUK459859 GEG458997:GEG459859 GOC458997:GOC459859 GXY458997:GXY459859 HHU458997:HHU459859 HRQ458997:HRQ459859 IBM458997:IBM459859 ILI458997:ILI459859 IVE458997:IVE459859 JFA458997:JFA459859 JOW458997:JOW459859 JYS458997:JYS459859 KIO458997:KIO459859 KSK458997:KSK459859 LCG458997:LCG459859 LMC458997:LMC459859 LVY458997:LVY459859 MFU458997:MFU459859 MPQ458997:MPQ459859 MZM458997:MZM459859 NJI458997:NJI459859 NTE458997:NTE459859 ODA458997:ODA459859 OMW458997:OMW459859 OWS458997:OWS459859 PGO458997:PGO459859 PQK458997:PQK459859 QAG458997:QAG459859 QKC458997:QKC459859 QTY458997:QTY459859 RDU458997:RDU459859 RNQ458997:RNQ459859 RXM458997:RXM459859 SHI458997:SHI459859 SRE458997:SRE459859 TBA458997:TBA459859 TKW458997:TKW459859 TUS458997:TUS459859 UEO458997:UEO459859 UOK458997:UOK459859 UYG458997:UYG459859 VIC458997:VIC459859 VRY458997:VRY459859 WBU458997:WBU459859 WLQ458997:WLQ459859 WVM458997:WVM459859 G524533:G525395 JA524533:JA525395 SW524533:SW525395 ACS524533:ACS525395 AMO524533:AMO525395 AWK524533:AWK525395 BGG524533:BGG525395 BQC524533:BQC525395 BZY524533:BZY525395 CJU524533:CJU525395 CTQ524533:CTQ525395 DDM524533:DDM525395 DNI524533:DNI525395 DXE524533:DXE525395 EHA524533:EHA525395 EQW524533:EQW525395 FAS524533:FAS525395 FKO524533:FKO525395 FUK524533:FUK525395 GEG524533:GEG525395 GOC524533:GOC525395 GXY524533:GXY525395 HHU524533:HHU525395 HRQ524533:HRQ525395 IBM524533:IBM525395 ILI524533:ILI525395 IVE524533:IVE525395 JFA524533:JFA525395 JOW524533:JOW525395 JYS524533:JYS525395 KIO524533:KIO525395 KSK524533:KSK525395 LCG524533:LCG525395 LMC524533:LMC525395 LVY524533:LVY525395 MFU524533:MFU525395 MPQ524533:MPQ525395 MZM524533:MZM525395 NJI524533:NJI525395 NTE524533:NTE525395 ODA524533:ODA525395 OMW524533:OMW525395 OWS524533:OWS525395 PGO524533:PGO525395 PQK524533:PQK525395 QAG524533:QAG525395 QKC524533:QKC525395 QTY524533:QTY525395 RDU524533:RDU525395 RNQ524533:RNQ525395 RXM524533:RXM525395 SHI524533:SHI525395 SRE524533:SRE525395 TBA524533:TBA525395 TKW524533:TKW525395 TUS524533:TUS525395 UEO524533:UEO525395 UOK524533:UOK525395 UYG524533:UYG525395 VIC524533:VIC525395 VRY524533:VRY525395 WBU524533:WBU525395 WLQ524533:WLQ525395 WVM524533:WVM525395 G590069:G590931 JA590069:JA590931 SW590069:SW590931 ACS590069:ACS590931 AMO590069:AMO590931 AWK590069:AWK590931 BGG590069:BGG590931 BQC590069:BQC590931 BZY590069:BZY590931 CJU590069:CJU590931 CTQ590069:CTQ590931 DDM590069:DDM590931 DNI590069:DNI590931 DXE590069:DXE590931 EHA590069:EHA590931 EQW590069:EQW590931 FAS590069:FAS590931 FKO590069:FKO590931 FUK590069:FUK590931 GEG590069:GEG590931 GOC590069:GOC590931 GXY590069:GXY590931 HHU590069:HHU590931 HRQ590069:HRQ590931 IBM590069:IBM590931 ILI590069:ILI590931 IVE590069:IVE590931 JFA590069:JFA590931 JOW590069:JOW590931 JYS590069:JYS590931 KIO590069:KIO590931 KSK590069:KSK590931 LCG590069:LCG590931 LMC590069:LMC590931 LVY590069:LVY590931 MFU590069:MFU590931 MPQ590069:MPQ590931 MZM590069:MZM590931 NJI590069:NJI590931 NTE590069:NTE590931 ODA590069:ODA590931 OMW590069:OMW590931 OWS590069:OWS590931 PGO590069:PGO590931 PQK590069:PQK590931 QAG590069:QAG590931 QKC590069:QKC590931 QTY590069:QTY590931 RDU590069:RDU590931 RNQ590069:RNQ590931 RXM590069:RXM590931 SHI590069:SHI590931 SRE590069:SRE590931 TBA590069:TBA590931 TKW590069:TKW590931 TUS590069:TUS590931 UEO590069:UEO590931 UOK590069:UOK590931 UYG590069:UYG590931 VIC590069:VIC590931 VRY590069:VRY590931 WBU590069:WBU590931 WLQ590069:WLQ590931 WVM590069:WVM590931 G655605:G656467 JA655605:JA656467 SW655605:SW656467 ACS655605:ACS656467 AMO655605:AMO656467 AWK655605:AWK656467 BGG655605:BGG656467 BQC655605:BQC656467 BZY655605:BZY656467 CJU655605:CJU656467 CTQ655605:CTQ656467 DDM655605:DDM656467 DNI655605:DNI656467 DXE655605:DXE656467 EHA655605:EHA656467 EQW655605:EQW656467 FAS655605:FAS656467 FKO655605:FKO656467 FUK655605:FUK656467 GEG655605:GEG656467 GOC655605:GOC656467 GXY655605:GXY656467 HHU655605:HHU656467 HRQ655605:HRQ656467 IBM655605:IBM656467 ILI655605:ILI656467 IVE655605:IVE656467 JFA655605:JFA656467 JOW655605:JOW656467 JYS655605:JYS656467 KIO655605:KIO656467 KSK655605:KSK656467 LCG655605:LCG656467 LMC655605:LMC656467 LVY655605:LVY656467 MFU655605:MFU656467 MPQ655605:MPQ656467 MZM655605:MZM656467 NJI655605:NJI656467 NTE655605:NTE656467 ODA655605:ODA656467 OMW655605:OMW656467 OWS655605:OWS656467 PGO655605:PGO656467 PQK655605:PQK656467 QAG655605:QAG656467 QKC655605:QKC656467 QTY655605:QTY656467 RDU655605:RDU656467 RNQ655605:RNQ656467 RXM655605:RXM656467 SHI655605:SHI656467 SRE655605:SRE656467 TBA655605:TBA656467 TKW655605:TKW656467 TUS655605:TUS656467 UEO655605:UEO656467 UOK655605:UOK656467 UYG655605:UYG656467 VIC655605:VIC656467 VRY655605:VRY656467 WBU655605:WBU656467 WLQ655605:WLQ656467 WVM655605:WVM656467 G721141:G722003 JA721141:JA722003 SW721141:SW722003 ACS721141:ACS722003 AMO721141:AMO722003 AWK721141:AWK722003 BGG721141:BGG722003 BQC721141:BQC722003 BZY721141:BZY722003 CJU721141:CJU722003 CTQ721141:CTQ722003 DDM721141:DDM722003 DNI721141:DNI722003 DXE721141:DXE722003 EHA721141:EHA722003 EQW721141:EQW722003 FAS721141:FAS722003 FKO721141:FKO722003 FUK721141:FUK722003 GEG721141:GEG722003 GOC721141:GOC722003 GXY721141:GXY722003 HHU721141:HHU722003 HRQ721141:HRQ722003 IBM721141:IBM722003 ILI721141:ILI722003 IVE721141:IVE722003 JFA721141:JFA722003 JOW721141:JOW722003 JYS721141:JYS722003 KIO721141:KIO722003 KSK721141:KSK722003 LCG721141:LCG722003 LMC721141:LMC722003 LVY721141:LVY722003 MFU721141:MFU722003 MPQ721141:MPQ722003 MZM721141:MZM722003 NJI721141:NJI722003 NTE721141:NTE722003 ODA721141:ODA722003 OMW721141:OMW722003 OWS721141:OWS722003 PGO721141:PGO722003 PQK721141:PQK722003 QAG721141:QAG722003 QKC721141:QKC722003 QTY721141:QTY722003 RDU721141:RDU722003 RNQ721141:RNQ722003 RXM721141:RXM722003 SHI721141:SHI722003 SRE721141:SRE722003 TBA721141:TBA722003 TKW721141:TKW722003 TUS721141:TUS722003 UEO721141:UEO722003 UOK721141:UOK722003 UYG721141:UYG722003 VIC721141:VIC722003 VRY721141:VRY722003 WBU721141:WBU722003 WLQ721141:WLQ722003 WVM721141:WVM722003 G786677:G787539 JA786677:JA787539 SW786677:SW787539 ACS786677:ACS787539 AMO786677:AMO787539 AWK786677:AWK787539 BGG786677:BGG787539 BQC786677:BQC787539 BZY786677:BZY787539 CJU786677:CJU787539 CTQ786677:CTQ787539 DDM786677:DDM787539 DNI786677:DNI787539 DXE786677:DXE787539 EHA786677:EHA787539 EQW786677:EQW787539 FAS786677:FAS787539 FKO786677:FKO787539 FUK786677:FUK787539 GEG786677:GEG787539 GOC786677:GOC787539 GXY786677:GXY787539 HHU786677:HHU787539 HRQ786677:HRQ787539 IBM786677:IBM787539 ILI786677:ILI787539 IVE786677:IVE787539 JFA786677:JFA787539 JOW786677:JOW787539 JYS786677:JYS787539 KIO786677:KIO787539 KSK786677:KSK787539 LCG786677:LCG787539 LMC786677:LMC787539 LVY786677:LVY787539 MFU786677:MFU787539 MPQ786677:MPQ787539 MZM786677:MZM787539 NJI786677:NJI787539 NTE786677:NTE787539 ODA786677:ODA787539 OMW786677:OMW787539 OWS786677:OWS787539 PGO786677:PGO787539 PQK786677:PQK787539 QAG786677:QAG787539 QKC786677:QKC787539 QTY786677:QTY787539 RDU786677:RDU787539 RNQ786677:RNQ787539 RXM786677:RXM787539 SHI786677:SHI787539 SRE786677:SRE787539 TBA786677:TBA787539 TKW786677:TKW787539 TUS786677:TUS787539 UEO786677:UEO787539 UOK786677:UOK787539 UYG786677:UYG787539 VIC786677:VIC787539 VRY786677:VRY787539 WBU786677:WBU787539 WLQ786677:WLQ787539 WVM786677:WVM787539 G852213:G853075 JA852213:JA853075 SW852213:SW853075 ACS852213:ACS853075 AMO852213:AMO853075 AWK852213:AWK853075 BGG852213:BGG853075 BQC852213:BQC853075 BZY852213:BZY853075 CJU852213:CJU853075 CTQ852213:CTQ853075 DDM852213:DDM853075 DNI852213:DNI853075 DXE852213:DXE853075 EHA852213:EHA853075 EQW852213:EQW853075 FAS852213:FAS853075 FKO852213:FKO853075 FUK852213:FUK853075 GEG852213:GEG853075 GOC852213:GOC853075 GXY852213:GXY853075 HHU852213:HHU853075 HRQ852213:HRQ853075 IBM852213:IBM853075 ILI852213:ILI853075 IVE852213:IVE853075 JFA852213:JFA853075 JOW852213:JOW853075 JYS852213:JYS853075 KIO852213:KIO853075 KSK852213:KSK853075 LCG852213:LCG853075 LMC852213:LMC853075 LVY852213:LVY853075 MFU852213:MFU853075 MPQ852213:MPQ853075 MZM852213:MZM853075 NJI852213:NJI853075 NTE852213:NTE853075 ODA852213:ODA853075 OMW852213:OMW853075 OWS852213:OWS853075 PGO852213:PGO853075 PQK852213:PQK853075 QAG852213:QAG853075 QKC852213:QKC853075 QTY852213:QTY853075 RDU852213:RDU853075 RNQ852213:RNQ853075 RXM852213:RXM853075 SHI852213:SHI853075 SRE852213:SRE853075 TBA852213:TBA853075 TKW852213:TKW853075 TUS852213:TUS853075 UEO852213:UEO853075 UOK852213:UOK853075 UYG852213:UYG853075 VIC852213:VIC853075 VRY852213:VRY853075 WBU852213:WBU853075 WLQ852213:WLQ853075 WVM852213:WVM853075 G917749:G918611 JA917749:JA918611 SW917749:SW918611 ACS917749:ACS918611 AMO917749:AMO918611 AWK917749:AWK918611 BGG917749:BGG918611 BQC917749:BQC918611 BZY917749:BZY918611 CJU917749:CJU918611 CTQ917749:CTQ918611 DDM917749:DDM918611 DNI917749:DNI918611 DXE917749:DXE918611 EHA917749:EHA918611 EQW917749:EQW918611 FAS917749:FAS918611 FKO917749:FKO918611 FUK917749:FUK918611 GEG917749:GEG918611 GOC917749:GOC918611 GXY917749:GXY918611 HHU917749:HHU918611 HRQ917749:HRQ918611 IBM917749:IBM918611 ILI917749:ILI918611 IVE917749:IVE918611 JFA917749:JFA918611 JOW917749:JOW918611 JYS917749:JYS918611 KIO917749:KIO918611 KSK917749:KSK918611 LCG917749:LCG918611 LMC917749:LMC918611 LVY917749:LVY918611 MFU917749:MFU918611 MPQ917749:MPQ918611 MZM917749:MZM918611 NJI917749:NJI918611 NTE917749:NTE918611 ODA917749:ODA918611 OMW917749:OMW918611 OWS917749:OWS918611 PGO917749:PGO918611 PQK917749:PQK918611 QAG917749:QAG918611 QKC917749:QKC918611 QTY917749:QTY918611 RDU917749:RDU918611 RNQ917749:RNQ918611 RXM917749:RXM918611 SHI917749:SHI918611 SRE917749:SRE918611 TBA917749:TBA918611 TKW917749:TKW918611 TUS917749:TUS918611 UEO917749:UEO918611 UOK917749:UOK918611 UYG917749:UYG918611 VIC917749:VIC918611 VRY917749:VRY918611 WBU917749:WBU918611 WLQ917749:WLQ918611 WVM917749:WVM918611 G983285:G984147 JA983285:JA984147 SW983285:SW984147 ACS983285:ACS984147 AMO983285:AMO984147 AWK983285:AWK984147 BGG983285:BGG984147 BQC983285:BQC984147 BZY983285:BZY984147 CJU983285:CJU984147 CTQ983285:CTQ984147 DDM983285:DDM984147 DNI983285:DNI984147 DXE983285:DXE984147 EHA983285:EHA984147 EQW983285:EQW984147 FAS983285:FAS984147 FKO983285:FKO984147 FUK983285:FUK984147 GEG983285:GEG984147 GOC983285:GOC984147 GXY983285:GXY984147 HHU983285:HHU984147 HRQ983285:HRQ984147 IBM983285:IBM984147 ILI983285:ILI984147 IVE983285:IVE984147 JFA983285:JFA984147 JOW983285:JOW984147 JYS983285:JYS984147 KIO983285:KIO984147 KSK983285:KSK984147 LCG983285:LCG984147 LMC983285:LMC984147 LVY983285:LVY984147 MFU983285:MFU984147 MPQ983285:MPQ984147 MZM983285:MZM984147 NJI983285:NJI984147 NTE983285:NTE984147 ODA983285:ODA984147 OMW983285:OMW984147 OWS983285:OWS984147 PGO983285:PGO984147 PQK983285:PQK984147 QAG983285:QAG984147 QKC983285:QKC984147 QTY983285:QTY984147 RDU983285:RDU984147 RNQ983285:RNQ984147 RXM983285:RXM984147 SHI983285:SHI984147 SRE983285:SRE984147 TBA983285:TBA984147 TKW983285:TKW984147 TUS983285:TUS984147 UEO983285:UEO984147 UOK983285:UOK984147 UYG983285:UYG984147 VIC983285:VIC984147 VRY983285:VRY984147 WBU983285:WBU984147 WLQ983285:WLQ984147" xr:uid="{00000000-0002-0000-0D00-000000000000}">
      <formula1>$CA$2960:$CA$2972</formula1>
    </dataValidation>
    <dataValidation type="list" showInputMessage="1" showErrorMessage="1" sqref="WVM983262:WVM983273 JA236:JA247 SW236:SW247 ACS236:ACS247 AMO236:AMO247 AWK236:AWK247 BGG236:BGG247 BQC236:BQC247 BZY236:BZY247 CJU236:CJU247 CTQ236:CTQ247 DDM236:DDM247 DNI236:DNI247 DXE236:DXE247 EHA236:EHA247 EQW236:EQW247 FAS236:FAS247 FKO236:FKO247 FUK236:FUK247 GEG236:GEG247 GOC236:GOC247 GXY236:GXY247 HHU236:HHU247 HRQ236:HRQ247 IBM236:IBM247 ILI236:ILI247 IVE236:IVE247 JFA236:JFA247 JOW236:JOW247 JYS236:JYS247 KIO236:KIO247 KSK236:KSK247 LCG236:LCG247 LMC236:LMC247 LVY236:LVY247 MFU236:MFU247 MPQ236:MPQ247 MZM236:MZM247 NJI236:NJI247 NTE236:NTE247 ODA236:ODA247 OMW236:OMW247 OWS236:OWS247 PGO236:PGO247 PQK236:PQK247 QAG236:QAG247 QKC236:QKC247 QTY236:QTY247 RDU236:RDU247 RNQ236:RNQ247 RXM236:RXM247 SHI236:SHI247 SRE236:SRE247 TBA236:TBA247 TKW236:TKW247 TUS236:TUS247 UEO236:UEO247 UOK236:UOK247 UYG236:UYG247 VIC236:VIC247 VRY236:VRY247 WBU236:WBU247 WLQ236:WLQ247 WVM236:WVM247 G65758:G65769 JA65758:JA65769 SW65758:SW65769 ACS65758:ACS65769 AMO65758:AMO65769 AWK65758:AWK65769 BGG65758:BGG65769 BQC65758:BQC65769 BZY65758:BZY65769 CJU65758:CJU65769 CTQ65758:CTQ65769 DDM65758:DDM65769 DNI65758:DNI65769 DXE65758:DXE65769 EHA65758:EHA65769 EQW65758:EQW65769 FAS65758:FAS65769 FKO65758:FKO65769 FUK65758:FUK65769 GEG65758:GEG65769 GOC65758:GOC65769 GXY65758:GXY65769 HHU65758:HHU65769 HRQ65758:HRQ65769 IBM65758:IBM65769 ILI65758:ILI65769 IVE65758:IVE65769 JFA65758:JFA65769 JOW65758:JOW65769 JYS65758:JYS65769 KIO65758:KIO65769 KSK65758:KSK65769 LCG65758:LCG65769 LMC65758:LMC65769 LVY65758:LVY65769 MFU65758:MFU65769 MPQ65758:MPQ65769 MZM65758:MZM65769 NJI65758:NJI65769 NTE65758:NTE65769 ODA65758:ODA65769 OMW65758:OMW65769 OWS65758:OWS65769 PGO65758:PGO65769 PQK65758:PQK65769 QAG65758:QAG65769 QKC65758:QKC65769 QTY65758:QTY65769 RDU65758:RDU65769 RNQ65758:RNQ65769 RXM65758:RXM65769 SHI65758:SHI65769 SRE65758:SRE65769 TBA65758:TBA65769 TKW65758:TKW65769 TUS65758:TUS65769 UEO65758:UEO65769 UOK65758:UOK65769 UYG65758:UYG65769 VIC65758:VIC65769 VRY65758:VRY65769 WBU65758:WBU65769 WLQ65758:WLQ65769 WVM65758:WVM65769 G131294:G131305 JA131294:JA131305 SW131294:SW131305 ACS131294:ACS131305 AMO131294:AMO131305 AWK131294:AWK131305 BGG131294:BGG131305 BQC131294:BQC131305 BZY131294:BZY131305 CJU131294:CJU131305 CTQ131294:CTQ131305 DDM131294:DDM131305 DNI131294:DNI131305 DXE131294:DXE131305 EHA131294:EHA131305 EQW131294:EQW131305 FAS131294:FAS131305 FKO131294:FKO131305 FUK131294:FUK131305 GEG131294:GEG131305 GOC131294:GOC131305 GXY131294:GXY131305 HHU131294:HHU131305 HRQ131294:HRQ131305 IBM131294:IBM131305 ILI131294:ILI131305 IVE131294:IVE131305 JFA131294:JFA131305 JOW131294:JOW131305 JYS131294:JYS131305 KIO131294:KIO131305 KSK131294:KSK131305 LCG131294:LCG131305 LMC131294:LMC131305 LVY131294:LVY131305 MFU131294:MFU131305 MPQ131294:MPQ131305 MZM131294:MZM131305 NJI131294:NJI131305 NTE131294:NTE131305 ODA131294:ODA131305 OMW131294:OMW131305 OWS131294:OWS131305 PGO131294:PGO131305 PQK131294:PQK131305 QAG131294:QAG131305 QKC131294:QKC131305 QTY131294:QTY131305 RDU131294:RDU131305 RNQ131294:RNQ131305 RXM131294:RXM131305 SHI131294:SHI131305 SRE131294:SRE131305 TBA131294:TBA131305 TKW131294:TKW131305 TUS131294:TUS131305 UEO131294:UEO131305 UOK131294:UOK131305 UYG131294:UYG131305 VIC131294:VIC131305 VRY131294:VRY131305 WBU131294:WBU131305 WLQ131294:WLQ131305 WVM131294:WVM131305 G196830:G196841 JA196830:JA196841 SW196830:SW196841 ACS196830:ACS196841 AMO196830:AMO196841 AWK196830:AWK196841 BGG196830:BGG196841 BQC196830:BQC196841 BZY196830:BZY196841 CJU196830:CJU196841 CTQ196830:CTQ196841 DDM196830:DDM196841 DNI196830:DNI196841 DXE196830:DXE196841 EHA196830:EHA196841 EQW196830:EQW196841 FAS196830:FAS196841 FKO196830:FKO196841 FUK196830:FUK196841 GEG196830:GEG196841 GOC196830:GOC196841 GXY196830:GXY196841 HHU196830:HHU196841 HRQ196830:HRQ196841 IBM196830:IBM196841 ILI196830:ILI196841 IVE196830:IVE196841 JFA196830:JFA196841 JOW196830:JOW196841 JYS196830:JYS196841 KIO196830:KIO196841 KSK196830:KSK196841 LCG196830:LCG196841 LMC196830:LMC196841 LVY196830:LVY196841 MFU196830:MFU196841 MPQ196830:MPQ196841 MZM196830:MZM196841 NJI196830:NJI196841 NTE196830:NTE196841 ODA196830:ODA196841 OMW196830:OMW196841 OWS196830:OWS196841 PGO196830:PGO196841 PQK196830:PQK196841 QAG196830:QAG196841 QKC196830:QKC196841 QTY196830:QTY196841 RDU196830:RDU196841 RNQ196830:RNQ196841 RXM196830:RXM196841 SHI196830:SHI196841 SRE196830:SRE196841 TBA196830:TBA196841 TKW196830:TKW196841 TUS196830:TUS196841 UEO196830:UEO196841 UOK196830:UOK196841 UYG196830:UYG196841 VIC196830:VIC196841 VRY196830:VRY196841 WBU196830:WBU196841 WLQ196830:WLQ196841 WVM196830:WVM196841 G262366:G262377 JA262366:JA262377 SW262366:SW262377 ACS262366:ACS262377 AMO262366:AMO262377 AWK262366:AWK262377 BGG262366:BGG262377 BQC262366:BQC262377 BZY262366:BZY262377 CJU262366:CJU262377 CTQ262366:CTQ262377 DDM262366:DDM262377 DNI262366:DNI262377 DXE262366:DXE262377 EHA262366:EHA262377 EQW262366:EQW262377 FAS262366:FAS262377 FKO262366:FKO262377 FUK262366:FUK262377 GEG262366:GEG262377 GOC262366:GOC262377 GXY262366:GXY262377 HHU262366:HHU262377 HRQ262366:HRQ262377 IBM262366:IBM262377 ILI262366:ILI262377 IVE262366:IVE262377 JFA262366:JFA262377 JOW262366:JOW262377 JYS262366:JYS262377 KIO262366:KIO262377 KSK262366:KSK262377 LCG262366:LCG262377 LMC262366:LMC262377 LVY262366:LVY262377 MFU262366:MFU262377 MPQ262366:MPQ262377 MZM262366:MZM262377 NJI262366:NJI262377 NTE262366:NTE262377 ODA262366:ODA262377 OMW262366:OMW262377 OWS262366:OWS262377 PGO262366:PGO262377 PQK262366:PQK262377 QAG262366:QAG262377 QKC262366:QKC262377 QTY262366:QTY262377 RDU262366:RDU262377 RNQ262366:RNQ262377 RXM262366:RXM262377 SHI262366:SHI262377 SRE262366:SRE262377 TBA262366:TBA262377 TKW262366:TKW262377 TUS262366:TUS262377 UEO262366:UEO262377 UOK262366:UOK262377 UYG262366:UYG262377 VIC262366:VIC262377 VRY262366:VRY262377 WBU262366:WBU262377 WLQ262366:WLQ262377 WVM262366:WVM262377 G327902:G327913 JA327902:JA327913 SW327902:SW327913 ACS327902:ACS327913 AMO327902:AMO327913 AWK327902:AWK327913 BGG327902:BGG327913 BQC327902:BQC327913 BZY327902:BZY327913 CJU327902:CJU327913 CTQ327902:CTQ327913 DDM327902:DDM327913 DNI327902:DNI327913 DXE327902:DXE327913 EHA327902:EHA327913 EQW327902:EQW327913 FAS327902:FAS327913 FKO327902:FKO327913 FUK327902:FUK327913 GEG327902:GEG327913 GOC327902:GOC327913 GXY327902:GXY327913 HHU327902:HHU327913 HRQ327902:HRQ327913 IBM327902:IBM327913 ILI327902:ILI327913 IVE327902:IVE327913 JFA327902:JFA327913 JOW327902:JOW327913 JYS327902:JYS327913 KIO327902:KIO327913 KSK327902:KSK327913 LCG327902:LCG327913 LMC327902:LMC327913 LVY327902:LVY327913 MFU327902:MFU327913 MPQ327902:MPQ327913 MZM327902:MZM327913 NJI327902:NJI327913 NTE327902:NTE327913 ODA327902:ODA327913 OMW327902:OMW327913 OWS327902:OWS327913 PGO327902:PGO327913 PQK327902:PQK327913 QAG327902:QAG327913 QKC327902:QKC327913 QTY327902:QTY327913 RDU327902:RDU327913 RNQ327902:RNQ327913 RXM327902:RXM327913 SHI327902:SHI327913 SRE327902:SRE327913 TBA327902:TBA327913 TKW327902:TKW327913 TUS327902:TUS327913 UEO327902:UEO327913 UOK327902:UOK327913 UYG327902:UYG327913 VIC327902:VIC327913 VRY327902:VRY327913 WBU327902:WBU327913 WLQ327902:WLQ327913 WVM327902:WVM327913 G393438:G393449 JA393438:JA393449 SW393438:SW393449 ACS393438:ACS393449 AMO393438:AMO393449 AWK393438:AWK393449 BGG393438:BGG393449 BQC393438:BQC393449 BZY393438:BZY393449 CJU393438:CJU393449 CTQ393438:CTQ393449 DDM393438:DDM393449 DNI393438:DNI393449 DXE393438:DXE393449 EHA393438:EHA393449 EQW393438:EQW393449 FAS393438:FAS393449 FKO393438:FKO393449 FUK393438:FUK393449 GEG393438:GEG393449 GOC393438:GOC393449 GXY393438:GXY393449 HHU393438:HHU393449 HRQ393438:HRQ393449 IBM393438:IBM393449 ILI393438:ILI393449 IVE393438:IVE393449 JFA393438:JFA393449 JOW393438:JOW393449 JYS393438:JYS393449 KIO393438:KIO393449 KSK393438:KSK393449 LCG393438:LCG393449 LMC393438:LMC393449 LVY393438:LVY393449 MFU393438:MFU393449 MPQ393438:MPQ393449 MZM393438:MZM393449 NJI393438:NJI393449 NTE393438:NTE393449 ODA393438:ODA393449 OMW393438:OMW393449 OWS393438:OWS393449 PGO393438:PGO393449 PQK393438:PQK393449 QAG393438:QAG393449 QKC393438:QKC393449 QTY393438:QTY393449 RDU393438:RDU393449 RNQ393438:RNQ393449 RXM393438:RXM393449 SHI393438:SHI393449 SRE393438:SRE393449 TBA393438:TBA393449 TKW393438:TKW393449 TUS393438:TUS393449 UEO393438:UEO393449 UOK393438:UOK393449 UYG393438:UYG393449 VIC393438:VIC393449 VRY393438:VRY393449 WBU393438:WBU393449 WLQ393438:WLQ393449 WVM393438:WVM393449 G458974:G458985 JA458974:JA458985 SW458974:SW458985 ACS458974:ACS458985 AMO458974:AMO458985 AWK458974:AWK458985 BGG458974:BGG458985 BQC458974:BQC458985 BZY458974:BZY458985 CJU458974:CJU458985 CTQ458974:CTQ458985 DDM458974:DDM458985 DNI458974:DNI458985 DXE458974:DXE458985 EHA458974:EHA458985 EQW458974:EQW458985 FAS458974:FAS458985 FKO458974:FKO458985 FUK458974:FUK458985 GEG458974:GEG458985 GOC458974:GOC458985 GXY458974:GXY458985 HHU458974:HHU458985 HRQ458974:HRQ458985 IBM458974:IBM458985 ILI458974:ILI458985 IVE458974:IVE458985 JFA458974:JFA458985 JOW458974:JOW458985 JYS458974:JYS458985 KIO458974:KIO458985 KSK458974:KSK458985 LCG458974:LCG458985 LMC458974:LMC458985 LVY458974:LVY458985 MFU458974:MFU458985 MPQ458974:MPQ458985 MZM458974:MZM458985 NJI458974:NJI458985 NTE458974:NTE458985 ODA458974:ODA458985 OMW458974:OMW458985 OWS458974:OWS458985 PGO458974:PGO458985 PQK458974:PQK458985 QAG458974:QAG458985 QKC458974:QKC458985 QTY458974:QTY458985 RDU458974:RDU458985 RNQ458974:RNQ458985 RXM458974:RXM458985 SHI458974:SHI458985 SRE458974:SRE458985 TBA458974:TBA458985 TKW458974:TKW458985 TUS458974:TUS458985 UEO458974:UEO458985 UOK458974:UOK458985 UYG458974:UYG458985 VIC458974:VIC458985 VRY458974:VRY458985 WBU458974:WBU458985 WLQ458974:WLQ458985 WVM458974:WVM458985 G524510:G524521 JA524510:JA524521 SW524510:SW524521 ACS524510:ACS524521 AMO524510:AMO524521 AWK524510:AWK524521 BGG524510:BGG524521 BQC524510:BQC524521 BZY524510:BZY524521 CJU524510:CJU524521 CTQ524510:CTQ524521 DDM524510:DDM524521 DNI524510:DNI524521 DXE524510:DXE524521 EHA524510:EHA524521 EQW524510:EQW524521 FAS524510:FAS524521 FKO524510:FKO524521 FUK524510:FUK524521 GEG524510:GEG524521 GOC524510:GOC524521 GXY524510:GXY524521 HHU524510:HHU524521 HRQ524510:HRQ524521 IBM524510:IBM524521 ILI524510:ILI524521 IVE524510:IVE524521 JFA524510:JFA524521 JOW524510:JOW524521 JYS524510:JYS524521 KIO524510:KIO524521 KSK524510:KSK524521 LCG524510:LCG524521 LMC524510:LMC524521 LVY524510:LVY524521 MFU524510:MFU524521 MPQ524510:MPQ524521 MZM524510:MZM524521 NJI524510:NJI524521 NTE524510:NTE524521 ODA524510:ODA524521 OMW524510:OMW524521 OWS524510:OWS524521 PGO524510:PGO524521 PQK524510:PQK524521 QAG524510:QAG524521 QKC524510:QKC524521 QTY524510:QTY524521 RDU524510:RDU524521 RNQ524510:RNQ524521 RXM524510:RXM524521 SHI524510:SHI524521 SRE524510:SRE524521 TBA524510:TBA524521 TKW524510:TKW524521 TUS524510:TUS524521 UEO524510:UEO524521 UOK524510:UOK524521 UYG524510:UYG524521 VIC524510:VIC524521 VRY524510:VRY524521 WBU524510:WBU524521 WLQ524510:WLQ524521 WVM524510:WVM524521 G590046:G590057 JA590046:JA590057 SW590046:SW590057 ACS590046:ACS590057 AMO590046:AMO590057 AWK590046:AWK590057 BGG590046:BGG590057 BQC590046:BQC590057 BZY590046:BZY590057 CJU590046:CJU590057 CTQ590046:CTQ590057 DDM590046:DDM590057 DNI590046:DNI590057 DXE590046:DXE590057 EHA590046:EHA590057 EQW590046:EQW590057 FAS590046:FAS590057 FKO590046:FKO590057 FUK590046:FUK590057 GEG590046:GEG590057 GOC590046:GOC590057 GXY590046:GXY590057 HHU590046:HHU590057 HRQ590046:HRQ590057 IBM590046:IBM590057 ILI590046:ILI590057 IVE590046:IVE590057 JFA590046:JFA590057 JOW590046:JOW590057 JYS590046:JYS590057 KIO590046:KIO590057 KSK590046:KSK590057 LCG590046:LCG590057 LMC590046:LMC590057 LVY590046:LVY590057 MFU590046:MFU590057 MPQ590046:MPQ590057 MZM590046:MZM590057 NJI590046:NJI590057 NTE590046:NTE590057 ODA590046:ODA590057 OMW590046:OMW590057 OWS590046:OWS590057 PGO590046:PGO590057 PQK590046:PQK590057 QAG590046:QAG590057 QKC590046:QKC590057 QTY590046:QTY590057 RDU590046:RDU590057 RNQ590046:RNQ590057 RXM590046:RXM590057 SHI590046:SHI590057 SRE590046:SRE590057 TBA590046:TBA590057 TKW590046:TKW590057 TUS590046:TUS590057 UEO590046:UEO590057 UOK590046:UOK590057 UYG590046:UYG590057 VIC590046:VIC590057 VRY590046:VRY590057 WBU590046:WBU590057 WLQ590046:WLQ590057 WVM590046:WVM590057 G655582:G655593 JA655582:JA655593 SW655582:SW655593 ACS655582:ACS655593 AMO655582:AMO655593 AWK655582:AWK655593 BGG655582:BGG655593 BQC655582:BQC655593 BZY655582:BZY655593 CJU655582:CJU655593 CTQ655582:CTQ655593 DDM655582:DDM655593 DNI655582:DNI655593 DXE655582:DXE655593 EHA655582:EHA655593 EQW655582:EQW655593 FAS655582:FAS655593 FKO655582:FKO655593 FUK655582:FUK655593 GEG655582:GEG655593 GOC655582:GOC655593 GXY655582:GXY655593 HHU655582:HHU655593 HRQ655582:HRQ655593 IBM655582:IBM655593 ILI655582:ILI655593 IVE655582:IVE655593 JFA655582:JFA655593 JOW655582:JOW655593 JYS655582:JYS655593 KIO655582:KIO655593 KSK655582:KSK655593 LCG655582:LCG655593 LMC655582:LMC655593 LVY655582:LVY655593 MFU655582:MFU655593 MPQ655582:MPQ655593 MZM655582:MZM655593 NJI655582:NJI655593 NTE655582:NTE655593 ODA655582:ODA655593 OMW655582:OMW655593 OWS655582:OWS655593 PGO655582:PGO655593 PQK655582:PQK655593 QAG655582:QAG655593 QKC655582:QKC655593 QTY655582:QTY655593 RDU655582:RDU655593 RNQ655582:RNQ655593 RXM655582:RXM655593 SHI655582:SHI655593 SRE655582:SRE655593 TBA655582:TBA655593 TKW655582:TKW655593 TUS655582:TUS655593 UEO655582:UEO655593 UOK655582:UOK655593 UYG655582:UYG655593 VIC655582:VIC655593 VRY655582:VRY655593 WBU655582:WBU655593 WLQ655582:WLQ655593 WVM655582:WVM655593 G721118:G721129 JA721118:JA721129 SW721118:SW721129 ACS721118:ACS721129 AMO721118:AMO721129 AWK721118:AWK721129 BGG721118:BGG721129 BQC721118:BQC721129 BZY721118:BZY721129 CJU721118:CJU721129 CTQ721118:CTQ721129 DDM721118:DDM721129 DNI721118:DNI721129 DXE721118:DXE721129 EHA721118:EHA721129 EQW721118:EQW721129 FAS721118:FAS721129 FKO721118:FKO721129 FUK721118:FUK721129 GEG721118:GEG721129 GOC721118:GOC721129 GXY721118:GXY721129 HHU721118:HHU721129 HRQ721118:HRQ721129 IBM721118:IBM721129 ILI721118:ILI721129 IVE721118:IVE721129 JFA721118:JFA721129 JOW721118:JOW721129 JYS721118:JYS721129 KIO721118:KIO721129 KSK721118:KSK721129 LCG721118:LCG721129 LMC721118:LMC721129 LVY721118:LVY721129 MFU721118:MFU721129 MPQ721118:MPQ721129 MZM721118:MZM721129 NJI721118:NJI721129 NTE721118:NTE721129 ODA721118:ODA721129 OMW721118:OMW721129 OWS721118:OWS721129 PGO721118:PGO721129 PQK721118:PQK721129 QAG721118:QAG721129 QKC721118:QKC721129 QTY721118:QTY721129 RDU721118:RDU721129 RNQ721118:RNQ721129 RXM721118:RXM721129 SHI721118:SHI721129 SRE721118:SRE721129 TBA721118:TBA721129 TKW721118:TKW721129 TUS721118:TUS721129 UEO721118:UEO721129 UOK721118:UOK721129 UYG721118:UYG721129 VIC721118:VIC721129 VRY721118:VRY721129 WBU721118:WBU721129 WLQ721118:WLQ721129 WVM721118:WVM721129 G786654:G786665 JA786654:JA786665 SW786654:SW786665 ACS786654:ACS786665 AMO786654:AMO786665 AWK786654:AWK786665 BGG786654:BGG786665 BQC786654:BQC786665 BZY786654:BZY786665 CJU786654:CJU786665 CTQ786654:CTQ786665 DDM786654:DDM786665 DNI786654:DNI786665 DXE786654:DXE786665 EHA786654:EHA786665 EQW786654:EQW786665 FAS786654:FAS786665 FKO786654:FKO786665 FUK786654:FUK786665 GEG786654:GEG786665 GOC786654:GOC786665 GXY786654:GXY786665 HHU786654:HHU786665 HRQ786654:HRQ786665 IBM786654:IBM786665 ILI786654:ILI786665 IVE786654:IVE786665 JFA786654:JFA786665 JOW786654:JOW786665 JYS786654:JYS786665 KIO786654:KIO786665 KSK786654:KSK786665 LCG786654:LCG786665 LMC786654:LMC786665 LVY786654:LVY786665 MFU786654:MFU786665 MPQ786654:MPQ786665 MZM786654:MZM786665 NJI786654:NJI786665 NTE786654:NTE786665 ODA786654:ODA786665 OMW786654:OMW786665 OWS786654:OWS786665 PGO786654:PGO786665 PQK786654:PQK786665 QAG786654:QAG786665 QKC786654:QKC786665 QTY786654:QTY786665 RDU786654:RDU786665 RNQ786654:RNQ786665 RXM786654:RXM786665 SHI786654:SHI786665 SRE786654:SRE786665 TBA786654:TBA786665 TKW786654:TKW786665 TUS786654:TUS786665 UEO786654:UEO786665 UOK786654:UOK786665 UYG786654:UYG786665 VIC786654:VIC786665 VRY786654:VRY786665 WBU786654:WBU786665 WLQ786654:WLQ786665 WVM786654:WVM786665 G852190:G852201 JA852190:JA852201 SW852190:SW852201 ACS852190:ACS852201 AMO852190:AMO852201 AWK852190:AWK852201 BGG852190:BGG852201 BQC852190:BQC852201 BZY852190:BZY852201 CJU852190:CJU852201 CTQ852190:CTQ852201 DDM852190:DDM852201 DNI852190:DNI852201 DXE852190:DXE852201 EHA852190:EHA852201 EQW852190:EQW852201 FAS852190:FAS852201 FKO852190:FKO852201 FUK852190:FUK852201 GEG852190:GEG852201 GOC852190:GOC852201 GXY852190:GXY852201 HHU852190:HHU852201 HRQ852190:HRQ852201 IBM852190:IBM852201 ILI852190:ILI852201 IVE852190:IVE852201 JFA852190:JFA852201 JOW852190:JOW852201 JYS852190:JYS852201 KIO852190:KIO852201 KSK852190:KSK852201 LCG852190:LCG852201 LMC852190:LMC852201 LVY852190:LVY852201 MFU852190:MFU852201 MPQ852190:MPQ852201 MZM852190:MZM852201 NJI852190:NJI852201 NTE852190:NTE852201 ODA852190:ODA852201 OMW852190:OMW852201 OWS852190:OWS852201 PGO852190:PGO852201 PQK852190:PQK852201 QAG852190:QAG852201 QKC852190:QKC852201 QTY852190:QTY852201 RDU852190:RDU852201 RNQ852190:RNQ852201 RXM852190:RXM852201 SHI852190:SHI852201 SRE852190:SRE852201 TBA852190:TBA852201 TKW852190:TKW852201 TUS852190:TUS852201 UEO852190:UEO852201 UOK852190:UOK852201 UYG852190:UYG852201 VIC852190:VIC852201 VRY852190:VRY852201 WBU852190:WBU852201 WLQ852190:WLQ852201 WVM852190:WVM852201 G917726:G917737 JA917726:JA917737 SW917726:SW917737 ACS917726:ACS917737 AMO917726:AMO917737 AWK917726:AWK917737 BGG917726:BGG917737 BQC917726:BQC917737 BZY917726:BZY917737 CJU917726:CJU917737 CTQ917726:CTQ917737 DDM917726:DDM917737 DNI917726:DNI917737 DXE917726:DXE917737 EHA917726:EHA917737 EQW917726:EQW917737 FAS917726:FAS917737 FKO917726:FKO917737 FUK917726:FUK917737 GEG917726:GEG917737 GOC917726:GOC917737 GXY917726:GXY917737 HHU917726:HHU917737 HRQ917726:HRQ917737 IBM917726:IBM917737 ILI917726:ILI917737 IVE917726:IVE917737 JFA917726:JFA917737 JOW917726:JOW917737 JYS917726:JYS917737 KIO917726:KIO917737 KSK917726:KSK917737 LCG917726:LCG917737 LMC917726:LMC917737 LVY917726:LVY917737 MFU917726:MFU917737 MPQ917726:MPQ917737 MZM917726:MZM917737 NJI917726:NJI917737 NTE917726:NTE917737 ODA917726:ODA917737 OMW917726:OMW917737 OWS917726:OWS917737 PGO917726:PGO917737 PQK917726:PQK917737 QAG917726:QAG917737 QKC917726:QKC917737 QTY917726:QTY917737 RDU917726:RDU917737 RNQ917726:RNQ917737 RXM917726:RXM917737 SHI917726:SHI917737 SRE917726:SRE917737 TBA917726:TBA917737 TKW917726:TKW917737 TUS917726:TUS917737 UEO917726:UEO917737 UOK917726:UOK917737 UYG917726:UYG917737 VIC917726:VIC917737 VRY917726:VRY917737 WBU917726:WBU917737 WLQ917726:WLQ917737 WVM917726:WVM917737 G983262:G983273 JA983262:JA983273 SW983262:SW983273 ACS983262:ACS983273 AMO983262:AMO983273 AWK983262:AWK983273 BGG983262:BGG983273 BQC983262:BQC983273 BZY983262:BZY983273 CJU983262:CJU983273 CTQ983262:CTQ983273 DDM983262:DDM983273 DNI983262:DNI983273 DXE983262:DXE983273 EHA983262:EHA983273 EQW983262:EQW983273 FAS983262:FAS983273 FKO983262:FKO983273 FUK983262:FUK983273 GEG983262:GEG983273 GOC983262:GOC983273 GXY983262:GXY983273 HHU983262:HHU983273 HRQ983262:HRQ983273 IBM983262:IBM983273 ILI983262:ILI983273 IVE983262:IVE983273 JFA983262:JFA983273 JOW983262:JOW983273 JYS983262:JYS983273 KIO983262:KIO983273 KSK983262:KSK983273 LCG983262:LCG983273 LMC983262:LMC983273 LVY983262:LVY983273 MFU983262:MFU983273 MPQ983262:MPQ983273 MZM983262:MZM983273 NJI983262:NJI983273 NTE983262:NTE983273 ODA983262:ODA983273 OMW983262:OMW983273 OWS983262:OWS983273 PGO983262:PGO983273 PQK983262:PQK983273 QAG983262:QAG983273 QKC983262:QKC983273 QTY983262:QTY983273 RDU983262:RDU983273 RNQ983262:RNQ983273 RXM983262:RXM983273 SHI983262:SHI983273 SRE983262:SRE983273 TBA983262:TBA983273 TKW983262:TKW983273 TUS983262:TUS983273 UEO983262:UEO983273 UOK983262:UOK983273 UYG983262:UYG983273 VIC983262:VIC983273 VRY983262:VRY983273 WBU983262:WBU983273 WLQ983262:WLQ983273" xr:uid="{00000000-0002-0000-0D00-000001000000}">
      <formula1>$CA$3275:$CA$3287</formula1>
    </dataValidation>
    <dataValidation type="list" showInputMessage="1" showErrorMessage="1" sqref="WLQ983261 G65752:G65755 JA65752:JA65755 SW65752:SW65755 ACS65752:ACS65755 AMO65752:AMO65755 AWK65752:AWK65755 BGG65752:BGG65755 BQC65752:BQC65755 BZY65752:BZY65755 CJU65752:CJU65755 CTQ65752:CTQ65755 DDM65752:DDM65755 DNI65752:DNI65755 DXE65752:DXE65755 EHA65752:EHA65755 EQW65752:EQW65755 FAS65752:FAS65755 FKO65752:FKO65755 FUK65752:FUK65755 GEG65752:GEG65755 GOC65752:GOC65755 GXY65752:GXY65755 HHU65752:HHU65755 HRQ65752:HRQ65755 IBM65752:IBM65755 ILI65752:ILI65755 IVE65752:IVE65755 JFA65752:JFA65755 JOW65752:JOW65755 JYS65752:JYS65755 KIO65752:KIO65755 KSK65752:KSK65755 LCG65752:LCG65755 LMC65752:LMC65755 LVY65752:LVY65755 MFU65752:MFU65755 MPQ65752:MPQ65755 MZM65752:MZM65755 NJI65752:NJI65755 NTE65752:NTE65755 ODA65752:ODA65755 OMW65752:OMW65755 OWS65752:OWS65755 PGO65752:PGO65755 PQK65752:PQK65755 QAG65752:QAG65755 QKC65752:QKC65755 QTY65752:QTY65755 RDU65752:RDU65755 RNQ65752:RNQ65755 RXM65752:RXM65755 SHI65752:SHI65755 SRE65752:SRE65755 TBA65752:TBA65755 TKW65752:TKW65755 TUS65752:TUS65755 UEO65752:UEO65755 UOK65752:UOK65755 UYG65752:UYG65755 VIC65752:VIC65755 VRY65752:VRY65755 WBU65752:WBU65755 WLQ65752:WLQ65755 WVM65752:WVM65755 G131288:G131291 JA131288:JA131291 SW131288:SW131291 ACS131288:ACS131291 AMO131288:AMO131291 AWK131288:AWK131291 BGG131288:BGG131291 BQC131288:BQC131291 BZY131288:BZY131291 CJU131288:CJU131291 CTQ131288:CTQ131291 DDM131288:DDM131291 DNI131288:DNI131291 DXE131288:DXE131291 EHA131288:EHA131291 EQW131288:EQW131291 FAS131288:FAS131291 FKO131288:FKO131291 FUK131288:FUK131291 GEG131288:GEG131291 GOC131288:GOC131291 GXY131288:GXY131291 HHU131288:HHU131291 HRQ131288:HRQ131291 IBM131288:IBM131291 ILI131288:ILI131291 IVE131288:IVE131291 JFA131288:JFA131291 JOW131288:JOW131291 JYS131288:JYS131291 KIO131288:KIO131291 KSK131288:KSK131291 LCG131288:LCG131291 LMC131288:LMC131291 LVY131288:LVY131291 MFU131288:MFU131291 MPQ131288:MPQ131291 MZM131288:MZM131291 NJI131288:NJI131291 NTE131288:NTE131291 ODA131288:ODA131291 OMW131288:OMW131291 OWS131288:OWS131291 PGO131288:PGO131291 PQK131288:PQK131291 QAG131288:QAG131291 QKC131288:QKC131291 QTY131288:QTY131291 RDU131288:RDU131291 RNQ131288:RNQ131291 RXM131288:RXM131291 SHI131288:SHI131291 SRE131288:SRE131291 TBA131288:TBA131291 TKW131288:TKW131291 TUS131288:TUS131291 UEO131288:UEO131291 UOK131288:UOK131291 UYG131288:UYG131291 VIC131288:VIC131291 VRY131288:VRY131291 WBU131288:WBU131291 WLQ131288:WLQ131291 WVM131288:WVM131291 G196824:G196827 JA196824:JA196827 SW196824:SW196827 ACS196824:ACS196827 AMO196824:AMO196827 AWK196824:AWK196827 BGG196824:BGG196827 BQC196824:BQC196827 BZY196824:BZY196827 CJU196824:CJU196827 CTQ196824:CTQ196827 DDM196824:DDM196827 DNI196824:DNI196827 DXE196824:DXE196827 EHA196824:EHA196827 EQW196824:EQW196827 FAS196824:FAS196827 FKO196824:FKO196827 FUK196824:FUK196827 GEG196824:GEG196827 GOC196824:GOC196827 GXY196824:GXY196827 HHU196824:HHU196827 HRQ196824:HRQ196827 IBM196824:IBM196827 ILI196824:ILI196827 IVE196824:IVE196827 JFA196824:JFA196827 JOW196824:JOW196827 JYS196824:JYS196827 KIO196824:KIO196827 KSK196824:KSK196827 LCG196824:LCG196827 LMC196824:LMC196827 LVY196824:LVY196827 MFU196824:MFU196827 MPQ196824:MPQ196827 MZM196824:MZM196827 NJI196824:NJI196827 NTE196824:NTE196827 ODA196824:ODA196827 OMW196824:OMW196827 OWS196824:OWS196827 PGO196824:PGO196827 PQK196824:PQK196827 QAG196824:QAG196827 QKC196824:QKC196827 QTY196824:QTY196827 RDU196824:RDU196827 RNQ196824:RNQ196827 RXM196824:RXM196827 SHI196824:SHI196827 SRE196824:SRE196827 TBA196824:TBA196827 TKW196824:TKW196827 TUS196824:TUS196827 UEO196824:UEO196827 UOK196824:UOK196827 UYG196824:UYG196827 VIC196824:VIC196827 VRY196824:VRY196827 WBU196824:WBU196827 WLQ196824:WLQ196827 WVM196824:WVM196827 G262360:G262363 JA262360:JA262363 SW262360:SW262363 ACS262360:ACS262363 AMO262360:AMO262363 AWK262360:AWK262363 BGG262360:BGG262363 BQC262360:BQC262363 BZY262360:BZY262363 CJU262360:CJU262363 CTQ262360:CTQ262363 DDM262360:DDM262363 DNI262360:DNI262363 DXE262360:DXE262363 EHA262360:EHA262363 EQW262360:EQW262363 FAS262360:FAS262363 FKO262360:FKO262363 FUK262360:FUK262363 GEG262360:GEG262363 GOC262360:GOC262363 GXY262360:GXY262363 HHU262360:HHU262363 HRQ262360:HRQ262363 IBM262360:IBM262363 ILI262360:ILI262363 IVE262360:IVE262363 JFA262360:JFA262363 JOW262360:JOW262363 JYS262360:JYS262363 KIO262360:KIO262363 KSK262360:KSK262363 LCG262360:LCG262363 LMC262360:LMC262363 LVY262360:LVY262363 MFU262360:MFU262363 MPQ262360:MPQ262363 MZM262360:MZM262363 NJI262360:NJI262363 NTE262360:NTE262363 ODA262360:ODA262363 OMW262360:OMW262363 OWS262360:OWS262363 PGO262360:PGO262363 PQK262360:PQK262363 QAG262360:QAG262363 QKC262360:QKC262363 QTY262360:QTY262363 RDU262360:RDU262363 RNQ262360:RNQ262363 RXM262360:RXM262363 SHI262360:SHI262363 SRE262360:SRE262363 TBA262360:TBA262363 TKW262360:TKW262363 TUS262360:TUS262363 UEO262360:UEO262363 UOK262360:UOK262363 UYG262360:UYG262363 VIC262360:VIC262363 VRY262360:VRY262363 WBU262360:WBU262363 WLQ262360:WLQ262363 WVM262360:WVM262363 G327896:G327899 JA327896:JA327899 SW327896:SW327899 ACS327896:ACS327899 AMO327896:AMO327899 AWK327896:AWK327899 BGG327896:BGG327899 BQC327896:BQC327899 BZY327896:BZY327899 CJU327896:CJU327899 CTQ327896:CTQ327899 DDM327896:DDM327899 DNI327896:DNI327899 DXE327896:DXE327899 EHA327896:EHA327899 EQW327896:EQW327899 FAS327896:FAS327899 FKO327896:FKO327899 FUK327896:FUK327899 GEG327896:GEG327899 GOC327896:GOC327899 GXY327896:GXY327899 HHU327896:HHU327899 HRQ327896:HRQ327899 IBM327896:IBM327899 ILI327896:ILI327899 IVE327896:IVE327899 JFA327896:JFA327899 JOW327896:JOW327899 JYS327896:JYS327899 KIO327896:KIO327899 KSK327896:KSK327899 LCG327896:LCG327899 LMC327896:LMC327899 LVY327896:LVY327899 MFU327896:MFU327899 MPQ327896:MPQ327899 MZM327896:MZM327899 NJI327896:NJI327899 NTE327896:NTE327899 ODA327896:ODA327899 OMW327896:OMW327899 OWS327896:OWS327899 PGO327896:PGO327899 PQK327896:PQK327899 QAG327896:QAG327899 QKC327896:QKC327899 QTY327896:QTY327899 RDU327896:RDU327899 RNQ327896:RNQ327899 RXM327896:RXM327899 SHI327896:SHI327899 SRE327896:SRE327899 TBA327896:TBA327899 TKW327896:TKW327899 TUS327896:TUS327899 UEO327896:UEO327899 UOK327896:UOK327899 UYG327896:UYG327899 VIC327896:VIC327899 VRY327896:VRY327899 WBU327896:WBU327899 WLQ327896:WLQ327899 WVM327896:WVM327899 G393432:G393435 JA393432:JA393435 SW393432:SW393435 ACS393432:ACS393435 AMO393432:AMO393435 AWK393432:AWK393435 BGG393432:BGG393435 BQC393432:BQC393435 BZY393432:BZY393435 CJU393432:CJU393435 CTQ393432:CTQ393435 DDM393432:DDM393435 DNI393432:DNI393435 DXE393432:DXE393435 EHA393432:EHA393435 EQW393432:EQW393435 FAS393432:FAS393435 FKO393432:FKO393435 FUK393432:FUK393435 GEG393432:GEG393435 GOC393432:GOC393435 GXY393432:GXY393435 HHU393432:HHU393435 HRQ393432:HRQ393435 IBM393432:IBM393435 ILI393432:ILI393435 IVE393432:IVE393435 JFA393432:JFA393435 JOW393432:JOW393435 JYS393432:JYS393435 KIO393432:KIO393435 KSK393432:KSK393435 LCG393432:LCG393435 LMC393432:LMC393435 LVY393432:LVY393435 MFU393432:MFU393435 MPQ393432:MPQ393435 MZM393432:MZM393435 NJI393432:NJI393435 NTE393432:NTE393435 ODA393432:ODA393435 OMW393432:OMW393435 OWS393432:OWS393435 PGO393432:PGO393435 PQK393432:PQK393435 QAG393432:QAG393435 QKC393432:QKC393435 QTY393432:QTY393435 RDU393432:RDU393435 RNQ393432:RNQ393435 RXM393432:RXM393435 SHI393432:SHI393435 SRE393432:SRE393435 TBA393432:TBA393435 TKW393432:TKW393435 TUS393432:TUS393435 UEO393432:UEO393435 UOK393432:UOK393435 UYG393432:UYG393435 VIC393432:VIC393435 VRY393432:VRY393435 WBU393432:WBU393435 WLQ393432:WLQ393435 WVM393432:WVM393435 G458968:G458971 JA458968:JA458971 SW458968:SW458971 ACS458968:ACS458971 AMO458968:AMO458971 AWK458968:AWK458971 BGG458968:BGG458971 BQC458968:BQC458971 BZY458968:BZY458971 CJU458968:CJU458971 CTQ458968:CTQ458971 DDM458968:DDM458971 DNI458968:DNI458971 DXE458968:DXE458971 EHA458968:EHA458971 EQW458968:EQW458971 FAS458968:FAS458971 FKO458968:FKO458971 FUK458968:FUK458971 GEG458968:GEG458971 GOC458968:GOC458971 GXY458968:GXY458971 HHU458968:HHU458971 HRQ458968:HRQ458971 IBM458968:IBM458971 ILI458968:ILI458971 IVE458968:IVE458971 JFA458968:JFA458971 JOW458968:JOW458971 JYS458968:JYS458971 KIO458968:KIO458971 KSK458968:KSK458971 LCG458968:LCG458971 LMC458968:LMC458971 LVY458968:LVY458971 MFU458968:MFU458971 MPQ458968:MPQ458971 MZM458968:MZM458971 NJI458968:NJI458971 NTE458968:NTE458971 ODA458968:ODA458971 OMW458968:OMW458971 OWS458968:OWS458971 PGO458968:PGO458971 PQK458968:PQK458971 QAG458968:QAG458971 QKC458968:QKC458971 QTY458968:QTY458971 RDU458968:RDU458971 RNQ458968:RNQ458971 RXM458968:RXM458971 SHI458968:SHI458971 SRE458968:SRE458971 TBA458968:TBA458971 TKW458968:TKW458971 TUS458968:TUS458971 UEO458968:UEO458971 UOK458968:UOK458971 UYG458968:UYG458971 VIC458968:VIC458971 VRY458968:VRY458971 WBU458968:WBU458971 WLQ458968:WLQ458971 WVM458968:WVM458971 G524504:G524507 JA524504:JA524507 SW524504:SW524507 ACS524504:ACS524507 AMO524504:AMO524507 AWK524504:AWK524507 BGG524504:BGG524507 BQC524504:BQC524507 BZY524504:BZY524507 CJU524504:CJU524507 CTQ524504:CTQ524507 DDM524504:DDM524507 DNI524504:DNI524507 DXE524504:DXE524507 EHA524504:EHA524507 EQW524504:EQW524507 FAS524504:FAS524507 FKO524504:FKO524507 FUK524504:FUK524507 GEG524504:GEG524507 GOC524504:GOC524507 GXY524504:GXY524507 HHU524504:HHU524507 HRQ524504:HRQ524507 IBM524504:IBM524507 ILI524504:ILI524507 IVE524504:IVE524507 JFA524504:JFA524507 JOW524504:JOW524507 JYS524504:JYS524507 KIO524504:KIO524507 KSK524504:KSK524507 LCG524504:LCG524507 LMC524504:LMC524507 LVY524504:LVY524507 MFU524504:MFU524507 MPQ524504:MPQ524507 MZM524504:MZM524507 NJI524504:NJI524507 NTE524504:NTE524507 ODA524504:ODA524507 OMW524504:OMW524507 OWS524504:OWS524507 PGO524504:PGO524507 PQK524504:PQK524507 QAG524504:QAG524507 QKC524504:QKC524507 QTY524504:QTY524507 RDU524504:RDU524507 RNQ524504:RNQ524507 RXM524504:RXM524507 SHI524504:SHI524507 SRE524504:SRE524507 TBA524504:TBA524507 TKW524504:TKW524507 TUS524504:TUS524507 UEO524504:UEO524507 UOK524504:UOK524507 UYG524504:UYG524507 VIC524504:VIC524507 VRY524504:VRY524507 WBU524504:WBU524507 WLQ524504:WLQ524507 WVM524504:WVM524507 G590040:G590043 JA590040:JA590043 SW590040:SW590043 ACS590040:ACS590043 AMO590040:AMO590043 AWK590040:AWK590043 BGG590040:BGG590043 BQC590040:BQC590043 BZY590040:BZY590043 CJU590040:CJU590043 CTQ590040:CTQ590043 DDM590040:DDM590043 DNI590040:DNI590043 DXE590040:DXE590043 EHA590040:EHA590043 EQW590040:EQW590043 FAS590040:FAS590043 FKO590040:FKO590043 FUK590040:FUK590043 GEG590040:GEG590043 GOC590040:GOC590043 GXY590040:GXY590043 HHU590040:HHU590043 HRQ590040:HRQ590043 IBM590040:IBM590043 ILI590040:ILI590043 IVE590040:IVE590043 JFA590040:JFA590043 JOW590040:JOW590043 JYS590040:JYS590043 KIO590040:KIO590043 KSK590040:KSK590043 LCG590040:LCG590043 LMC590040:LMC590043 LVY590040:LVY590043 MFU590040:MFU590043 MPQ590040:MPQ590043 MZM590040:MZM590043 NJI590040:NJI590043 NTE590040:NTE590043 ODA590040:ODA590043 OMW590040:OMW590043 OWS590040:OWS590043 PGO590040:PGO590043 PQK590040:PQK590043 QAG590040:QAG590043 QKC590040:QKC590043 QTY590040:QTY590043 RDU590040:RDU590043 RNQ590040:RNQ590043 RXM590040:RXM590043 SHI590040:SHI590043 SRE590040:SRE590043 TBA590040:TBA590043 TKW590040:TKW590043 TUS590040:TUS590043 UEO590040:UEO590043 UOK590040:UOK590043 UYG590040:UYG590043 VIC590040:VIC590043 VRY590040:VRY590043 WBU590040:WBU590043 WLQ590040:WLQ590043 WVM590040:WVM590043 G655576:G655579 JA655576:JA655579 SW655576:SW655579 ACS655576:ACS655579 AMO655576:AMO655579 AWK655576:AWK655579 BGG655576:BGG655579 BQC655576:BQC655579 BZY655576:BZY655579 CJU655576:CJU655579 CTQ655576:CTQ655579 DDM655576:DDM655579 DNI655576:DNI655579 DXE655576:DXE655579 EHA655576:EHA655579 EQW655576:EQW655579 FAS655576:FAS655579 FKO655576:FKO655579 FUK655576:FUK655579 GEG655576:GEG655579 GOC655576:GOC655579 GXY655576:GXY655579 HHU655576:HHU655579 HRQ655576:HRQ655579 IBM655576:IBM655579 ILI655576:ILI655579 IVE655576:IVE655579 JFA655576:JFA655579 JOW655576:JOW655579 JYS655576:JYS655579 KIO655576:KIO655579 KSK655576:KSK655579 LCG655576:LCG655579 LMC655576:LMC655579 LVY655576:LVY655579 MFU655576:MFU655579 MPQ655576:MPQ655579 MZM655576:MZM655579 NJI655576:NJI655579 NTE655576:NTE655579 ODA655576:ODA655579 OMW655576:OMW655579 OWS655576:OWS655579 PGO655576:PGO655579 PQK655576:PQK655579 QAG655576:QAG655579 QKC655576:QKC655579 QTY655576:QTY655579 RDU655576:RDU655579 RNQ655576:RNQ655579 RXM655576:RXM655579 SHI655576:SHI655579 SRE655576:SRE655579 TBA655576:TBA655579 TKW655576:TKW655579 TUS655576:TUS655579 UEO655576:UEO655579 UOK655576:UOK655579 UYG655576:UYG655579 VIC655576:VIC655579 VRY655576:VRY655579 WBU655576:WBU655579 WLQ655576:WLQ655579 WVM655576:WVM655579 G721112:G721115 JA721112:JA721115 SW721112:SW721115 ACS721112:ACS721115 AMO721112:AMO721115 AWK721112:AWK721115 BGG721112:BGG721115 BQC721112:BQC721115 BZY721112:BZY721115 CJU721112:CJU721115 CTQ721112:CTQ721115 DDM721112:DDM721115 DNI721112:DNI721115 DXE721112:DXE721115 EHA721112:EHA721115 EQW721112:EQW721115 FAS721112:FAS721115 FKO721112:FKO721115 FUK721112:FUK721115 GEG721112:GEG721115 GOC721112:GOC721115 GXY721112:GXY721115 HHU721112:HHU721115 HRQ721112:HRQ721115 IBM721112:IBM721115 ILI721112:ILI721115 IVE721112:IVE721115 JFA721112:JFA721115 JOW721112:JOW721115 JYS721112:JYS721115 KIO721112:KIO721115 KSK721112:KSK721115 LCG721112:LCG721115 LMC721112:LMC721115 LVY721112:LVY721115 MFU721112:MFU721115 MPQ721112:MPQ721115 MZM721112:MZM721115 NJI721112:NJI721115 NTE721112:NTE721115 ODA721112:ODA721115 OMW721112:OMW721115 OWS721112:OWS721115 PGO721112:PGO721115 PQK721112:PQK721115 QAG721112:QAG721115 QKC721112:QKC721115 QTY721112:QTY721115 RDU721112:RDU721115 RNQ721112:RNQ721115 RXM721112:RXM721115 SHI721112:SHI721115 SRE721112:SRE721115 TBA721112:TBA721115 TKW721112:TKW721115 TUS721112:TUS721115 UEO721112:UEO721115 UOK721112:UOK721115 UYG721112:UYG721115 VIC721112:VIC721115 VRY721112:VRY721115 WBU721112:WBU721115 WLQ721112:WLQ721115 WVM721112:WVM721115 G786648:G786651 JA786648:JA786651 SW786648:SW786651 ACS786648:ACS786651 AMO786648:AMO786651 AWK786648:AWK786651 BGG786648:BGG786651 BQC786648:BQC786651 BZY786648:BZY786651 CJU786648:CJU786651 CTQ786648:CTQ786651 DDM786648:DDM786651 DNI786648:DNI786651 DXE786648:DXE786651 EHA786648:EHA786651 EQW786648:EQW786651 FAS786648:FAS786651 FKO786648:FKO786651 FUK786648:FUK786651 GEG786648:GEG786651 GOC786648:GOC786651 GXY786648:GXY786651 HHU786648:HHU786651 HRQ786648:HRQ786651 IBM786648:IBM786651 ILI786648:ILI786651 IVE786648:IVE786651 JFA786648:JFA786651 JOW786648:JOW786651 JYS786648:JYS786651 KIO786648:KIO786651 KSK786648:KSK786651 LCG786648:LCG786651 LMC786648:LMC786651 LVY786648:LVY786651 MFU786648:MFU786651 MPQ786648:MPQ786651 MZM786648:MZM786651 NJI786648:NJI786651 NTE786648:NTE786651 ODA786648:ODA786651 OMW786648:OMW786651 OWS786648:OWS786651 PGO786648:PGO786651 PQK786648:PQK786651 QAG786648:QAG786651 QKC786648:QKC786651 QTY786648:QTY786651 RDU786648:RDU786651 RNQ786648:RNQ786651 RXM786648:RXM786651 SHI786648:SHI786651 SRE786648:SRE786651 TBA786648:TBA786651 TKW786648:TKW786651 TUS786648:TUS786651 UEO786648:UEO786651 UOK786648:UOK786651 UYG786648:UYG786651 VIC786648:VIC786651 VRY786648:VRY786651 WBU786648:WBU786651 WLQ786648:WLQ786651 WVM786648:WVM786651 G852184:G852187 JA852184:JA852187 SW852184:SW852187 ACS852184:ACS852187 AMO852184:AMO852187 AWK852184:AWK852187 BGG852184:BGG852187 BQC852184:BQC852187 BZY852184:BZY852187 CJU852184:CJU852187 CTQ852184:CTQ852187 DDM852184:DDM852187 DNI852184:DNI852187 DXE852184:DXE852187 EHA852184:EHA852187 EQW852184:EQW852187 FAS852184:FAS852187 FKO852184:FKO852187 FUK852184:FUK852187 GEG852184:GEG852187 GOC852184:GOC852187 GXY852184:GXY852187 HHU852184:HHU852187 HRQ852184:HRQ852187 IBM852184:IBM852187 ILI852184:ILI852187 IVE852184:IVE852187 JFA852184:JFA852187 JOW852184:JOW852187 JYS852184:JYS852187 KIO852184:KIO852187 KSK852184:KSK852187 LCG852184:LCG852187 LMC852184:LMC852187 LVY852184:LVY852187 MFU852184:MFU852187 MPQ852184:MPQ852187 MZM852184:MZM852187 NJI852184:NJI852187 NTE852184:NTE852187 ODA852184:ODA852187 OMW852184:OMW852187 OWS852184:OWS852187 PGO852184:PGO852187 PQK852184:PQK852187 QAG852184:QAG852187 QKC852184:QKC852187 QTY852184:QTY852187 RDU852184:RDU852187 RNQ852184:RNQ852187 RXM852184:RXM852187 SHI852184:SHI852187 SRE852184:SRE852187 TBA852184:TBA852187 TKW852184:TKW852187 TUS852184:TUS852187 UEO852184:UEO852187 UOK852184:UOK852187 UYG852184:UYG852187 VIC852184:VIC852187 VRY852184:VRY852187 WBU852184:WBU852187 WLQ852184:WLQ852187 WVM852184:WVM852187 G917720:G917723 JA917720:JA917723 SW917720:SW917723 ACS917720:ACS917723 AMO917720:AMO917723 AWK917720:AWK917723 BGG917720:BGG917723 BQC917720:BQC917723 BZY917720:BZY917723 CJU917720:CJU917723 CTQ917720:CTQ917723 DDM917720:DDM917723 DNI917720:DNI917723 DXE917720:DXE917723 EHA917720:EHA917723 EQW917720:EQW917723 FAS917720:FAS917723 FKO917720:FKO917723 FUK917720:FUK917723 GEG917720:GEG917723 GOC917720:GOC917723 GXY917720:GXY917723 HHU917720:HHU917723 HRQ917720:HRQ917723 IBM917720:IBM917723 ILI917720:ILI917723 IVE917720:IVE917723 JFA917720:JFA917723 JOW917720:JOW917723 JYS917720:JYS917723 KIO917720:KIO917723 KSK917720:KSK917723 LCG917720:LCG917723 LMC917720:LMC917723 LVY917720:LVY917723 MFU917720:MFU917723 MPQ917720:MPQ917723 MZM917720:MZM917723 NJI917720:NJI917723 NTE917720:NTE917723 ODA917720:ODA917723 OMW917720:OMW917723 OWS917720:OWS917723 PGO917720:PGO917723 PQK917720:PQK917723 QAG917720:QAG917723 QKC917720:QKC917723 QTY917720:QTY917723 RDU917720:RDU917723 RNQ917720:RNQ917723 RXM917720:RXM917723 SHI917720:SHI917723 SRE917720:SRE917723 TBA917720:TBA917723 TKW917720:TKW917723 TUS917720:TUS917723 UEO917720:UEO917723 UOK917720:UOK917723 UYG917720:UYG917723 VIC917720:VIC917723 VRY917720:VRY917723 WBU917720:WBU917723 WLQ917720:WLQ917723 WVM917720:WVM917723 G983256:G983259 JA983256:JA983259 SW983256:SW983259 ACS983256:ACS983259 AMO983256:AMO983259 AWK983256:AWK983259 BGG983256:BGG983259 BQC983256:BQC983259 BZY983256:BZY983259 CJU983256:CJU983259 CTQ983256:CTQ983259 DDM983256:DDM983259 DNI983256:DNI983259 DXE983256:DXE983259 EHA983256:EHA983259 EQW983256:EQW983259 FAS983256:FAS983259 FKO983256:FKO983259 FUK983256:FUK983259 GEG983256:GEG983259 GOC983256:GOC983259 GXY983256:GXY983259 HHU983256:HHU983259 HRQ983256:HRQ983259 IBM983256:IBM983259 ILI983256:ILI983259 IVE983256:IVE983259 JFA983256:JFA983259 JOW983256:JOW983259 JYS983256:JYS983259 KIO983256:KIO983259 KSK983256:KSK983259 LCG983256:LCG983259 LMC983256:LMC983259 LVY983256:LVY983259 MFU983256:MFU983259 MPQ983256:MPQ983259 MZM983256:MZM983259 NJI983256:NJI983259 NTE983256:NTE983259 ODA983256:ODA983259 OMW983256:OMW983259 OWS983256:OWS983259 PGO983256:PGO983259 PQK983256:PQK983259 QAG983256:QAG983259 QKC983256:QKC983259 QTY983256:QTY983259 RDU983256:RDU983259 RNQ983256:RNQ983259 RXM983256:RXM983259 SHI983256:SHI983259 SRE983256:SRE983259 TBA983256:TBA983259 TKW983256:TKW983259 TUS983256:TUS983259 UEO983256:UEO983259 UOK983256:UOK983259 UYG983256:UYG983259 VIC983256:VIC983259 VRY983256:VRY983259 WBU983256:WBU983259 WLQ983256:WLQ983259 WVM983256:WVM983259 WVM983261 JA230:JA235 SW230:SW235 ACS230:ACS235 AMO230:AMO235 AWK230:AWK235 BGG230:BGG235 BQC230:BQC235 BZY230:BZY235 CJU230:CJU235 CTQ230:CTQ235 DDM230:DDM235 DNI230:DNI235 DXE230:DXE235 EHA230:EHA235 EQW230:EQW235 FAS230:FAS235 FKO230:FKO235 FUK230:FUK235 GEG230:GEG235 GOC230:GOC235 GXY230:GXY235 HHU230:HHU235 HRQ230:HRQ235 IBM230:IBM235 ILI230:ILI235 IVE230:IVE235 JFA230:JFA235 JOW230:JOW235 JYS230:JYS235 KIO230:KIO235 KSK230:KSK235 LCG230:LCG235 LMC230:LMC235 LVY230:LVY235 MFU230:MFU235 MPQ230:MPQ235 MZM230:MZM235 NJI230:NJI235 NTE230:NTE235 ODA230:ODA235 OMW230:OMW235 OWS230:OWS235 PGO230:PGO235 PQK230:PQK235 QAG230:QAG235 QKC230:QKC235 QTY230:QTY235 RDU230:RDU235 RNQ230:RNQ235 RXM230:RXM235 SHI230:SHI235 SRE230:SRE235 TBA230:TBA235 TKW230:TKW235 TUS230:TUS235 UEO230:UEO235 UOK230:UOK235 UYG230:UYG235 VIC230:VIC235 VRY230:VRY235 WBU230:WBU235 WLQ230:WLQ235 WVM230:WVM235 G65757 JA65757 SW65757 ACS65757 AMO65757 AWK65757 BGG65757 BQC65757 BZY65757 CJU65757 CTQ65757 DDM65757 DNI65757 DXE65757 EHA65757 EQW65757 FAS65757 FKO65757 FUK65757 GEG65757 GOC65757 GXY65757 HHU65757 HRQ65757 IBM65757 ILI65757 IVE65757 JFA65757 JOW65757 JYS65757 KIO65757 KSK65757 LCG65757 LMC65757 LVY65757 MFU65757 MPQ65757 MZM65757 NJI65757 NTE65757 ODA65757 OMW65757 OWS65757 PGO65757 PQK65757 QAG65757 QKC65757 QTY65757 RDU65757 RNQ65757 RXM65757 SHI65757 SRE65757 TBA65757 TKW65757 TUS65757 UEO65757 UOK65757 UYG65757 VIC65757 VRY65757 WBU65757 WLQ65757 WVM65757 G131293 JA131293 SW131293 ACS131293 AMO131293 AWK131293 BGG131293 BQC131293 BZY131293 CJU131293 CTQ131293 DDM131293 DNI131293 DXE131293 EHA131293 EQW131293 FAS131293 FKO131293 FUK131293 GEG131293 GOC131293 GXY131293 HHU131293 HRQ131293 IBM131293 ILI131293 IVE131293 JFA131293 JOW131293 JYS131293 KIO131293 KSK131293 LCG131293 LMC131293 LVY131293 MFU131293 MPQ131293 MZM131293 NJI131293 NTE131293 ODA131293 OMW131293 OWS131293 PGO131293 PQK131293 QAG131293 QKC131293 QTY131293 RDU131293 RNQ131293 RXM131293 SHI131293 SRE131293 TBA131293 TKW131293 TUS131293 UEO131293 UOK131293 UYG131293 VIC131293 VRY131293 WBU131293 WLQ131293 WVM131293 G196829 JA196829 SW196829 ACS196829 AMO196829 AWK196829 BGG196829 BQC196829 BZY196829 CJU196829 CTQ196829 DDM196829 DNI196829 DXE196829 EHA196829 EQW196829 FAS196829 FKO196829 FUK196829 GEG196829 GOC196829 GXY196829 HHU196829 HRQ196829 IBM196829 ILI196829 IVE196829 JFA196829 JOW196829 JYS196829 KIO196829 KSK196829 LCG196829 LMC196829 LVY196829 MFU196829 MPQ196829 MZM196829 NJI196829 NTE196829 ODA196829 OMW196829 OWS196829 PGO196829 PQK196829 QAG196829 QKC196829 QTY196829 RDU196829 RNQ196829 RXM196829 SHI196829 SRE196829 TBA196829 TKW196829 TUS196829 UEO196829 UOK196829 UYG196829 VIC196829 VRY196829 WBU196829 WLQ196829 WVM196829 G262365 JA262365 SW262365 ACS262365 AMO262365 AWK262365 BGG262365 BQC262365 BZY262365 CJU262365 CTQ262365 DDM262365 DNI262365 DXE262365 EHA262365 EQW262365 FAS262365 FKO262365 FUK262365 GEG262365 GOC262365 GXY262365 HHU262365 HRQ262365 IBM262365 ILI262365 IVE262365 JFA262365 JOW262365 JYS262365 KIO262365 KSK262365 LCG262365 LMC262365 LVY262365 MFU262365 MPQ262365 MZM262365 NJI262365 NTE262365 ODA262365 OMW262365 OWS262365 PGO262365 PQK262365 QAG262365 QKC262365 QTY262365 RDU262365 RNQ262365 RXM262365 SHI262365 SRE262365 TBA262365 TKW262365 TUS262365 UEO262365 UOK262365 UYG262365 VIC262365 VRY262365 WBU262365 WLQ262365 WVM262365 G327901 JA327901 SW327901 ACS327901 AMO327901 AWK327901 BGG327901 BQC327901 BZY327901 CJU327901 CTQ327901 DDM327901 DNI327901 DXE327901 EHA327901 EQW327901 FAS327901 FKO327901 FUK327901 GEG327901 GOC327901 GXY327901 HHU327901 HRQ327901 IBM327901 ILI327901 IVE327901 JFA327901 JOW327901 JYS327901 KIO327901 KSK327901 LCG327901 LMC327901 LVY327901 MFU327901 MPQ327901 MZM327901 NJI327901 NTE327901 ODA327901 OMW327901 OWS327901 PGO327901 PQK327901 QAG327901 QKC327901 QTY327901 RDU327901 RNQ327901 RXM327901 SHI327901 SRE327901 TBA327901 TKW327901 TUS327901 UEO327901 UOK327901 UYG327901 VIC327901 VRY327901 WBU327901 WLQ327901 WVM327901 G393437 JA393437 SW393437 ACS393437 AMO393437 AWK393437 BGG393437 BQC393437 BZY393437 CJU393437 CTQ393437 DDM393437 DNI393437 DXE393437 EHA393437 EQW393437 FAS393437 FKO393437 FUK393437 GEG393437 GOC393437 GXY393437 HHU393437 HRQ393437 IBM393437 ILI393437 IVE393437 JFA393437 JOW393437 JYS393437 KIO393437 KSK393437 LCG393437 LMC393437 LVY393437 MFU393437 MPQ393437 MZM393437 NJI393437 NTE393437 ODA393437 OMW393437 OWS393437 PGO393437 PQK393437 QAG393437 QKC393437 QTY393437 RDU393437 RNQ393437 RXM393437 SHI393437 SRE393437 TBA393437 TKW393437 TUS393437 UEO393437 UOK393437 UYG393437 VIC393437 VRY393437 WBU393437 WLQ393437 WVM393437 G458973 JA458973 SW458973 ACS458973 AMO458973 AWK458973 BGG458973 BQC458973 BZY458973 CJU458973 CTQ458973 DDM458973 DNI458973 DXE458973 EHA458973 EQW458973 FAS458973 FKO458973 FUK458973 GEG458973 GOC458973 GXY458973 HHU458973 HRQ458973 IBM458973 ILI458973 IVE458973 JFA458973 JOW458973 JYS458973 KIO458973 KSK458973 LCG458973 LMC458973 LVY458973 MFU458973 MPQ458973 MZM458973 NJI458973 NTE458973 ODA458973 OMW458973 OWS458973 PGO458973 PQK458973 QAG458973 QKC458973 QTY458973 RDU458973 RNQ458973 RXM458973 SHI458973 SRE458973 TBA458973 TKW458973 TUS458973 UEO458973 UOK458973 UYG458973 VIC458973 VRY458973 WBU458973 WLQ458973 WVM458973 G524509 JA524509 SW524509 ACS524509 AMO524509 AWK524509 BGG524509 BQC524509 BZY524509 CJU524509 CTQ524509 DDM524509 DNI524509 DXE524509 EHA524509 EQW524509 FAS524509 FKO524509 FUK524509 GEG524509 GOC524509 GXY524509 HHU524509 HRQ524509 IBM524509 ILI524509 IVE524509 JFA524509 JOW524509 JYS524509 KIO524509 KSK524509 LCG524509 LMC524509 LVY524509 MFU524509 MPQ524509 MZM524509 NJI524509 NTE524509 ODA524509 OMW524509 OWS524509 PGO524509 PQK524509 QAG524509 QKC524509 QTY524509 RDU524509 RNQ524509 RXM524509 SHI524509 SRE524509 TBA524509 TKW524509 TUS524509 UEO524509 UOK524509 UYG524509 VIC524509 VRY524509 WBU524509 WLQ524509 WVM524509 G590045 JA590045 SW590045 ACS590045 AMO590045 AWK590045 BGG590045 BQC590045 BZY590045 CJU590045 CTQ590045 DDM590045 DNI590045 DXE590045 EHA590045 EQW590045 FAS590045 FKO590045 FUK590045 GEG590045 GOC590045 GXY590045 HHU590045 HRQ590045 IBM590045 ILI590045 IVE590045 JFA590045 JOW590045 JYS590045 KIO590045 KSK590045 LCG590045 LMC590045 LVY590045 MFU590045 MPQ590045 MZM590045 NJI590045 NTE590045 ODA590045 OMW590045 OWS590045 PGO590045 PQK590045 QAG590045 QKC590045 QTY590045 RDU590045 RNQ590045 RXM590045 SHI590045 SRE590045 TBA590045 TKW590045 TUS590045 UEO590045 UOK590045 UYG590045 VIC590045 VRY590045 WBU590045 WLQ590045 WVM590045 G655581 JA655581 SW655581 ACS655581 AMO655581 AWK655581 BGG655581 BQC655581 BZY655581 CJU655581 CTQ655581 DDM655581 DNI655581 DXE655581 EHA655581 EQW655581 FAS655581 FKO655581 FUK655581 GEG655581 GOC655581 GXY655581 HHU655581 HRQ655581 IBM655581 ILI655581 IVE655581 JFA655581 JOW655581 JYS655581 KIO655581 KSK655581 LCG655581 LMC655581 LVY655581 MFU655581 MPQ655581 MZM655581 NJI655581 NTE655581 ODA655581 OMW655581 OWS655581 PGO655581 PQK655581 QAG655581 QKC655581 QTY655581 RDU655581 RNQ655581 RXM655581 SHI655581 SRE655581 TBA655581 TKW655581 TUS655581 UEO655581 UOK655581 UYG655581 VIC655581 VRY655581 WBU655581 WLQ655581 WVM655581 G721117 JA721117 SW721117 ACS721117 AMO721117 AWK721117 BGG721117 BQC721117 BZY721117 CJU721117 CTQ721117 DDM721117 DNI721117 DXE721117 EHA721117 EQW721117 FAS721117 FKO721117 FUK721117 GEG721117 GOC721117 GXY721117 HHU721117 HRQ721117 IBM721117 ILI721117 IVE721117 JFA721117 JOW721117 JYS721117 KIO721117 KSK721117 LCG721117 LMC721117 LVY721117 MFU721117 MPQ721117 MZM721117 NJI721117 NTE721117 ODA721117 OMW721117 OWS721117 PGO721117 PQK721117 QAG721117 QKC721117 QTY721117 RDU721117 RNQ721117 RXM721117 SHI721117 SRE721117 TBA721117 TKW721117 TUS721117 UEO721117 UOK721117 UYG721117 VIC721117 VRY721117 WBU721117 WLQ721117 WVM721117 G786653 JA786653 SW786653 ACS786653 AMO786653 AWK786653 BGG786653 BQC786653 BZY786653 CJU786653 CTQ786653 DDM786653 DNI786653 DXE786653 EHA786653 EQW786653 FAS786653 FKO786653 FUK786653 GEG786653 GOC786653 GXY786653 HHU786653 HRQ786653 IBM786653 ILI786653 IVE786653 JFA786653 JOW786653 JYS786653 KIO786653 KSK786653 LCG786653 LMC786653 LVY786653 MFU786653 MPQ786653 MZM786653 NJI786653 NTE786653 ODA786653 OMW786653 OWS786653 PGO786653 PQK786653 QAG786653 QKC786653 QTY786653 RDU786653 RNQ786653 RXM786653 SHI786653 SRE786653 TBA786653 TKW786653 TUS786653 UEO786653 UOK786653 UYG786653 VIC786653 VRY786653 WBU786653 WLQ786653 WVM786653 G852189 JA852189 SW852189 ACS852189 AMO852189 AWK852189 BGG852189 BQC852189 BZY852189 CJU852189 CTQ852189 DDM852189 DNI852189 DXE852189 EHA852189 EQW852189 FAS852189 FKO852189 FUK852189 GEG852189 GOC852189 GXY852189 HHU852189 HRQ852189 IBM852189 ILI852189 IVE852189 JFA852189 JOW852189 JYS852189 KIO852189 KSK852189 LCG852189 LMC852189 LVY852189 MFU852189 MPQ852189 MZM852189 NJI852189 NTE852189 ODA852189 OMW852189 OWS852189 PGO852189 PQK852189 QAG852189 QKC852189 QTY852189 RDU852189 RNQ852189 RXM852189 SHI852189 SRE852189 TBA852189 TKW852189 TUS852189 UEO852189 UOK852189 UYG852189 VIC852189 VRY852189 WBU852189 WLQ852189 WVM852189 G917725 JA917725 SW917725 ACS917725 AMO917725 AWK917725 BGG917725 BQC917725 BZY917725 CJU917725 CTQ917725 DDM917725 DNI917725 DXE917725 EHA917725 EQW917725 FAS917725 FKO917725 FUK917725 GEG917725 GOC917725 GXY917725 HHU917725 HRQ917725 IBM917725 ILI917725 IVE917725 JFA917725 JOW917725 JYS917725 KIO917725 KSK917725 LCG917725 LMC917725 LVY917725 MFU917725 MPQ917725 MZM917725 NJI917725 NTE917725 ODA917725 OMW917725 OWS917725 PGO917725 PQK917725 QAG917725 QKC917725 QTY917725 RDU917725 RNQ917725 RXM917725 SHI917725 SRE917725 TBA917725 TKW917725 TUS917725 UEO917725 UOK917725 UYG917725 VIC917725 VRY917725 WBU917725 WLQ917725 WVM917725 G983261 JA983261 SW983261 ACS983261 AMO983261 AWK983261 BGG983261 BQC983261 BZY983261 CJU983261 CTQ983261 DDM983261 DNI983261 DXE983261 EHA983261 EQW983261 FAS983261 FKO983261 FUK983261 GEG983261 GOC983261 GXY983261 HHU983261 HRQ983261 IBM983261 ILI983261 IVE983261 JFA983261 JOW983261 JYS983261 KIO983261 KSK983261 LCG983261 LMC983261 LVY983261 MFU983261 MPQ983261 MZM983261 NJI983261 NTE983261 ODA983261 OMW983261 OWS983261 PGO983261 PQK983261 QAG983261 QKC983261 QTY983261 RDU983261 RNQ983261 RXM983261 SHI983261 SRE983261 TBA983261 TKW983261 TUS983261 UEO983261 UOK983261 UYG983261 VIC983261 VRY983261 WBU983261" xr:uid="{00000000-0002-0000-0D00-000002000000}">
      <formula1>$CA$3265:$CA$3277</formula1>
    </dataValidation>
    <dataValidation type="list" showInputMessage="1" showErrorMessage="1" sqref="G65723:G65739 WVM983227:WVM983243 JA207:JA219 SW207:SW219 ACS207:ACS219 AMO207:AMO219 AWK207:AWK219 BGG207:BGG219 BQC207:BQC219 BZY207:BZY219 CJU207:CJU219 CTQ207:CTQ219 DDM207:DDM219 DNI207:DNI219 DXE207:DXE219 EHA207:EHA219 EQW207:EQW219 FAS207:FAS219 FKO207:FKO219 FUK207:FUK219 GEG207:GEG219 GOC207:GOC219 GXY207:GXY219 HHU207:HHU219 HRQ207:HRQ219 IBM207:IBM219 ILI207:ILI219 IVE207:IVE219 JFA207:JFA219 JOW207:JOW219 JYS207:JYS219 KIO207:KIO219 KSK207:KSK219 LCG207:LCG219 LMC207:LMC219 LVY207:LVY219 MFU207:MFU219 MPQ207:MPQ219 MZM207:MZM219 NJI207:NJI219 NTE207:NTE219 ODA207:ODA219 OMW207:OMW219 OWS207:OWS219 PGO207:PGO219 PQK207:PQK219 QAG207:QAG219 QKC207:QKC219 QTY207:QTY219 RDU207:RDU219 RNQ207:RNQ219 RXM207:RXM219 SHI207:SHI219 SRE207:SRE219 TBA207:TBA219 TKW207:TKW219 TUS207:TUS219 UEO207:UEO219 UOK207:UOK219 UYG207:UYG219 VIC207:VIC219 VRY207:VRY219 WBU207:WBU219 WLQ207:WLQ219 WVM207:WVM219 JA65723:JA65739 SW65723:SW65739 ACS65723:ACS65739 AMO65723:AMO65739 AWK65723:AWK65739 BGG65723:BGG65739 BQC65723:BQC65739 BZY65723:BZY65739 CJU65723:CJU65739 CTQ65723:CTQ65739 DDM65723:DDM65739 DNI65723:DNI65739 DXE65723:DXE65739 EHA65723:EHA65739 EQW65723:EQW65739 FAS65723:FAS65739 FKO65723:FKO65739 FUK65723:FUK65739 GEG65723:GEG65739 GOC65723:GOC65739 GXY65723:GXY65739 HHU65723:HHU65739 HRQ65723:HRQ65739 IBM65723:IBM65739 ILI65723:ILI65739 IVE65723:IVE65739 JFA65723:JFA65739 JOW65723:JOW65739 JYS65723:JYS65739 KIO65723:KIO65739 KSK65723:KSK65739 LCG65723:LCG65739 LMC65723:LMC65739 LVY65723:LVY65739 MFU65723:MFU65739 MPQ65723:MPQ65739 MZM65723:MZM65739 NJI65723:NJI65739 NTE65723:NTE65739 ODA65723:ODA65739 OMW65723:OMW65739 OWS65723:OWS65739 PGO65723:PGO65739 PQK65723:PQK65739 QAG65723:QAG65739 QKC65723:QKC65739 QTY65723:QTY65739 RDU65723:RDU65739 RNQ65723:RNQ65739 RXM65723:RXM65739 SHI65723:SHI65739 SRE65723:SRE65739 TBA65723:TBA65739 TKW65723:TKW65739 TUS65723:TUS65739 UEO65723:UEO65739 UOK65723:UOK65739 UYG65723:UYG65739 VIC65723:VIC65739 VRY65723:VRY65739 WBU65723:WBU65739 WLQ65723:WLQ65739 WVM65723:WVM65739 G131259:G131275 JA131259:JA131275 SW131259:SW131275 ACS131259:ACS131275 AMO131259:AMO131275 AWK131259:AWK131275 BGG131259:BGG131275 BQC131259:BQC131275 BZY131259:BZY131275 CJU131259:CJU131275 CTQ131259:CTQ131275 DDM131259:DDM131275 DNI131259:DNI131275 DXE131259:DXE131275 EHA131259:EHA131275 EQW131259:EQW131275 FAS131259:FAS131275 FKO131259:FKO131275 FUK131259:FUK131275 GEG131259:GEG131275 GOC131259:GOC131275 GXY131259:GXY131275 HHU131259:HHU131275 HRQ131259:HRQ131275 IBM131259:IBM131275 ILI131259:ILI131275 IVE131259:IVE131275 JFA131259:JFA131275 JOW131259:JOW131275 JYS131259:JYS131275 KIO131259:KIO131275 KSK131259:KSK131275 LCG131259:LCG131275 LMC131259:LMC131275 LVY131259:LVY131275 MFU131259:MFU131275 MPQ131259:MPQ131275 MZM131259:MZM131275 NJI131259:NJI131275 NTE131259:NTE131275 ODA131259:ODA131275 OMW131259:OMW131275 OWS131259:OWS131275 PGO131259:PGO131275 PQK131259:PQK131275 QAG131259:QAG131275 QKC131259:QKC131275 QTY131259:QTY131275 RDU131259:RDU131275 RNQ131259:RNQ131275 RXM131259:RXM131275 SHI131259:SHI131275 SRE131259:SRE131275 TBA131259:TBA131275 TKW131259:TKW131275 TUS131259:TUS131275 UEO131259:UEO131275 UOK131259:UOK131275 UYG131259:UYG131275 VIC131259:VIC131275 VRY131259:VRY131275 WBU131259:WBU131275 WLQ131259:WLQ131275 WVM131259:WVM131275 G196795:G196811 JA196795:JA196811 SW196795:SW196811 ACS196795:ACS196811 AMO196795:AMO196811 AWK196795:AWK196811 BGG196795:BGG196811 BQC196795:BQC196811 BZY196795:BZY196811 CJU196795:CJU196811 CTQ196795:CTQ196811 DDM196795:DDM196811 DNI196795:DNI196811 DXE196795:DXE196811 EHA196795:EHA196811 EQW196795:EQW196811 FAS196795:FAS196811 FKO196795:FKO196811 FUK196795:FUK196811 GEG196795:GEG196811 GOC196795:GOC196811 GXY196795:GXY196811 HHU196795:HHU196811 HRQ196795:HRQ196811 IBM196795:IBM196811 ILI196795:ILI196811 IVE196795:IVE196811 JFA196795:JFA196811 JOW196795:JOW196811 JYS196795:JYS196811 KIO196795:KIO196811 KSK196795:KSK196811 LCG196795:LCG196811 LMC196795:LMC196811 LVY196795:LVY196811 MFU196795:MFU196811 MPQ196795:MPQ196811 MZM196795:MZM196811 NJI196795:NJI196811 NTE196795:NTE196811 ODA196795:ODA196811 OMW196795:OMW196811 OWS196795:OWS196811 PGO196795:PGO196811 PQK196795:PQK196811 QAG196795:QAG196811 QKC196795:QKC196811 QTY196795:QTY196811 RDU196795:RDU196811 RNQ196795:RNQ196811 RXM196795:RXM196811 SHI196795:SHI196811 SRE196795:SRE196811 TBA196795:TBA196811 TKW196795:TKW196811 TUS196795:TUS196811 UEO196795:UEO196811 UOK196795:UOK196811 UYG196795:UYG196811 VIC196795:VIC196811 VRY196795:VRY196811 WBU196795:WBU196811 WLQ196795:WLQ196811 WVM196795:WVM196811 G262331:G262347 JA262331:JA262347 SW262331:SW262347 ACS262331:ACS262347 AMO262331:AMO262347 AWK262331:AWK262347 BGG262331:BGG262347 BQC262331:BQC262347 BZY262331:BZY262347 CJU262331:CJU262347 CTQ262331:CTQ262347 DDM262331:DDM262347 DNI262331:DNI262347 DXE262331:DXE262347 EHA262331:EHA262347 EQW262331:EQW262347 FAS262331:FAS262347 FKO262331:FKO262347 FUK262331:FUK262347 GEG262331:GEG262347 GOC262331:GOC262347 GXY262331:GXY262347 HHU262331:HHU262347 HRQ262331:HRQ262347 IBM262331:IBM262347 ILI262331:ILI262347 IVE262331:IVE262347 JFA262331:JFA262347 JOW262331:JOW262347 JYS262331:JYS262347 KIO262331:KIO262347 KSK262331:KSK262347 LCG262331:LCG262347 LMC262331:LMC262347 LVY262331:LVY262347 MFU262331:MFU262347 MPQ262331:MPQ262347 MZM262331:MZM262347 NJI262331:NJI262347 NTE262331:NTE262347 ODA262331:ODA262347 OMW262331:OMW262347 OWS262331:OWS262347 PGO262331:PGO262347 PQK262331:PQK262347 QAG262331:QAG262347 QKC262331:QKC262347 QTY262331:QTY262347 RDU262331:RDU262347 RNQ262331:RNQ262347 RXM262331:RXM262347 SHI262331:SHI262347 SRE262331:SRE262347 TBA262331:TBA262347 TKW262331:TKW262347 TUS262331:TUS262347 UEO262331:UEO262347 UOK262331:UOK262347 UYG262331:UYG262347 VIC262331:VIC262347 VRY262331:VRY262347 WBU262331:WBU262347 WLQ262331:WLQ262347 WVM262331:WVM262347 G327867:G327883 JA327867:JA327883 SW327867:SW327883 ACS327867:ACS327883 AMO327867:AMO327883 AWK327867:AWK327883 BGG327867:BGG327883 BQC327867:BQC327883 BZY327867:BZY327883 CJU327867:CJU327883 CTQ327867:CTQ327883 DDM327867:DDM327883 DNI327867:DNI327883 DXE327867:DXE327883 EHA327867:EHA327883 EQW327867:EQW327883 FAS327867:FAS327883 FKO327867:FKO327883 FUK327867:FUK327883 GEG327867:GEG327883 GOC327867:GOC327883 GXY327867:GXY327883 HHU327867:HHU327883 HRQ327867:HRQ327883 IBM327867:IBM327883 ILI327867:ILI327883 IVE327867:IVE327883 JFA327867:JFA327883 JOW327867:JOW327883 JYS327867:JYS327883 KIO327867:KIO327883 KSK327867:KSK327883 LCG327867:LCG327883 LMC327867:LMC327883 LVY327867:LVY327883 MFU327867:MFU327883 MPQ327867:MPQ327883 MZM327867:MZM327883 NJI327867:NJI327883 NTE327867:NTE327883 ODA327867:ODA327883 OMW327867:OMW327883 OWS327867:OWS327883 PGO327867:PGO327883 PQK327867:PQK327883 QAG327867:QAG327883 QKC327867:QKC327883 QTY327867:QTY327883 RDU327867:RDU327883 RNQ327867:RNQ327883 RXM327867:RXM327883 SHI327867:SHI327883 SRE327867:SRE327883 TBA327867:TBA327883 TKW327867:TKW327883 TUS327867:TUS327883 UEO327867:UEO327883 UOK327867:UOK327883 UYG327867:UYG327883 VIC327867:VIC327883 VRY327867:VRY327883 WBU327867:WBU327883 WLQ327867:WLQ327883 WVM327867:WVM327883 G393403:G393419 JA393403:JA393419 SW393403:SW393419 ACS393403:ACS393419 AMO393403:AMO393419 AWK393403:AWK393419 BGG393403:BGG393419 BQC393403:BQC393419 BZY393403:BZY393419 CJU393403:CJU393419 CTQ393403:CTQ393419 DDM393403:DDM393419 DNI393403:DNI393419 DXE393403:DXE393419 EHA393403:EHA393419 EQW393403:EQW393419 FAS393403:FAS393419 FKO393403:FKO393419 FUK393403:FUK393419 GEG393403:GEG393419 GOC393403:GOC393419 GXY393403:GXY393419 HHU393403:HHU393419 HRQ393403:HRQ393419 IBM393403:IBM393419 ILI393403:ILI393419 IVE393403:IVE393419 JFA393403:JFA393419 JOW393403:JOW393419 JYS393403:JYS393419 KIO393403:KIO393419 KSK393403:KSK393419 LCG393403:LCG393419 LMC393403:LMC393419 LVY393403:LVY393419 MFU393403:MFU393419 MPQ393403:MPQ393419 MZM393403:MZM393419 NJI393403:NJI393419 NTE393403:NTE393419 ODA393403:ODA393419 OMW393403:OMW393419 OWS393403:OWS393419 PGO393403:PGO393419 PQK393403:PQK393419 QAG393403:QAG393419 QKC393403:QKC393419 QTY393403:QTY393419 RDU393403:RDU393419 RNQ393403:RNQ393419 RXM393403:RXM393419 SHI393403:SHI393419 SRE393403:SRE393419 TBA393403:TBA393419 TKW393403:TKW393419 TUS393403:TUS393419 UEO393403:UEO393419 UOK393403:UOK393419 UYG393403:UYG393419 VIC393403:VIC393419 VRY393403:VRY393419 WBU393403:WBU393419 WLQ393403:WLQ393419 WVM393403:WVM393419 G458939:G458955 JA458939:JA458955 SW458939:SW458955 ACS458939:ACS458955 AMO458939:AMO458955 AWK458939:AWK458955 BGG458939:BGG458955 BQC458939:BQC458955 BZY458939:BZY458955 CJU458939:CJU458955 CTQ458939:CTQ458955 DDM458939:DDM458955 DNI458939:DNI458955 DXE458939:DXE458955 EHA458939:EHA458955 EQW458939:EQW458955 FAS458939:FAS458955 FKO458939:FKO458955 FUK458939:FUK458955 GEG458939:GEG458955 GOC458939:GOC458955 GXY458939:GXY458955 HHU458939:HHU458955 HRQ458939:HRQ458955 IBM458939:IBM458955 ILI458939:ILI458955 IVE458939:IVE458955 JFA458939:JFA458955 JOW458939:JOW458955 JYS458939:JYS458955 KIO458939:KIO458955 KSK458939:KSK458955 LCG458939:LCG458955 LMC458939:LMC458955 LVY458939:LVY458955 MFU458939:MFU458955 MPQ458939:MPQ458955 MZM458939:MZM458955 NJI458939:NJI458955 NTE458939:NTE458955 ODA458939:ODA458955 OMW458939:OMW458955 OWS458939:OWS458955 PGO458939:PGO458955 PQK458939:PQK458955 QAG458939:QAG458955 QKC458939:QKC458955 QTY458939:QTY458955 RDU458939:RDU458955 RNQ458939:RNQ458955 RXM458939:RXM458955 SHI458939:SHI458955 SRE458939:SRE458955 TBA458939:TBA458955 TKW458939:TKW458955 TUS458939:TUS458955 UEO458939:UEO458955 UOK458939:UOK458955 UYG458939:UYG458955 VIC458939:VIC458955 VRY458939:VRY458955 WBU458939:WBU458955 WLQ458939:WLQ458955 WVM458939:WVM458955 G524475:G524491 JA524475:JA524491 SW524475:SW524491 ACS524475:ACS524491 AMO524475:AMO524491 AWK524475:AWK524491 BGG524475:BGG524491 BQC524475:BQC524491 BZY524475:BZY524491 CJU524475:CJU524491 CTQ524475:CTQ524491 DDM524475:DDM524491 DNI524475:DNI524491 DXE524475:DXE524491 EHA524475:EHA524491 EQW524475:EQW524491 FAS524475:FAS524491 FKO524475:FKO524491 FUK524475:FUK524491 GEG524475:GEG524491 GOC524475:GOC524491 GXY524475:GXY524491 HHU524475:HHU524491 HRQ524475:HRQ524491 IBM524475:IBM524491 ILI524475:ILI524491 IVE524475:IVE524491 JFA524475:JFA524491 JOW524475:JOW524491 JYS524475:JYS524491 KIO524475:KIO524491 KSK524475:KSK524491 LCG524475:LCG524491 LMC524475:LMC524491 LVY524475:LVY524491 MFU524475:MFU524491 MPQ524475:MPQ524491 MZM524475:MZM524491 NJI524475:NJI524491 NTE524475:NTE524491 ODA524475:ODA524491 OMW524475:OMW524491 OWS524475:OWS524491 PGO524475:PGO524491 PQK524475:PQK524491 QAG524475:QAG524491 QKC524475:QKC524491 QTY524475:QTY524491 RDU524475:RDU524491 RNQ524475:RNQ524491 RXM524475:RXM524491 SHI524475:SHI524491 SRE524475:SRE524491 TBA524475:TBA524491 TKW524475:TKW524491 TUS524475:TUS524491 UEO524475:UEO524491 UOK524475:UOK524491 UYG524475:UYG524491 VIC524475:VIC524491 VRY524475:VRY524491 WBU524475:WBU524491 WLQ524475:WLQ524491 WVM524475:WVM524491 G590011:G590027 JA590011:JA590027 SW590011:SW590027 ACS590011:ACS590027 AMO590011:AMO590027 AWK590011:AWK590027 BGG590011:BGG590027 BQC590011:BQC590027 BZY590011:BZY590027 CJU590011:CJU590027 CTQ590011:CTQ590027 DDM590011:DDM590027 DNI590011:DNI590027 DXE590011:DXE590027 EHA590011:EHA590027 EQW590011:EQW590027 FAS590011:FAS590027 FKO590011:FKO590027 FUK590011:FUK590027 GEG590011:GEG590027 GOC590011:GOC590027 GXY590011:GXY590027 HHU590011:HHU590027 HRQ590011:HRQ590027 IBM590011:IBM590027 ILI590011:ILI590027 IVE590011:IVE590027 JFA590011:JFA590027 JOW590011:JOW590027 JYS590011:JYS590027 KIO590011:KIO590027 KSK590011:KSK590027 LCG590011:LCG590027 LMC590011:LMC590027 LVY590011:LVY590027 MFU590011:MFU590027 MPQ590011:MPQ590027 MZM590011:MZM590027 NJI590011:NJI590027 NTE590011:NTE590027 ODA590011:ODA590027 OMW590011:OMW590027 OWS590011:OWS590027 PGO590011:PGO590027 PQK590011:PQK590027 QAG590011:QAG590027 QKC590011:QKC590027 QTY590011:QTY590027 RDU590011:RDU590027 RNQ590011:RNQ590027 RXM590011:RXM590027 SHI590011:SHI590027 SRE590011:SRE590027 TBA590011:TBA590027 TKW590011:TKW590027 TUS590011:TUS590027 UEO590011:UEO590027 UOK590011:UOK590027 UYG590011:UYG590027 VIC590011:VIC590027 VRY590011:VRY590027 WBU590011:WBU590027 WLQ590011:WLQ590027 WVM590011:WVM590027 G655547:G655563 JA655547:JA655563 SW655547:SW655563 ACS655547:ACS655563 AMO655547:AMO655563 AWK655547:AWK655563 BGG655547:BGG655563 BQC655547:BQC655563 BZY655547:BZY655563 CJU655547:CJU655563 CTQ655547:CTQ655563 DDM655547:DDM655563 DNI655547:DNI655563 DXE655547:DXE655563 EHA655547:EHA655563 EQW655547:EQW655563 FAS655547:FAS655563 FKO655547:FKO655563 FUK655547:FUK655563 GEG655547:GEG655563 GOC655547:GOC655563 GXY655547:GXY655563 HHU655547:HHU655563 HRQ655547:HRQ655563 IBM655547:IBM655563 ILI655547:ILI655563 IVE655547:IVE655563 JFA655547:JFA655563 JOW655547:JOW655563 JYS655547:JYS655563 KIO655547:KIO655563 KSK655547:KSK655563 LCG655547:LCG655563 LMC655547:LMC655563 LVY655547:LVY655563 MFU655547:MFU655563 MPQ655547:MPQ655563 MZM655547:MZM655563 NJI655547:NJI655563 NTE655547:NTE655563 ODA655547:ODA655563 OMW655547:OMW655563 OWS655547:OWS655563 PGO655547:PGO655563 PQK655547:PQK655563 QAG655547:QAG655563 QKC655547:QKC655563 QTY655547:QTY655563 RDU655547:RDU655563 RNQ655547:RNQ655563 RXM655547:RXM655563 SHI655547:SHI655563 SRE655547:SRE655563 TBA655547:TBA655563 TKW655547:TKW655563 TUS655547:TUS655563 UEO655547:UEO655563 UOK655547:UOK655563 UYG655547:UYG655563 VIC655547:VIC655563 VRY655547:VRY655563 WBU655547:WBU655563 WLQ655547:WLQ655563 WVM655547:WVM655563 G721083:G721099 JA721083:JA721099 SW721083:SW721099 ACS721083:ACS721099 AMO721083:AMO721099 AWK721083:AWK721099 BGG721083:BGG721099 BQC721083:BQC721099 BZY721083:BZY721099 CJU721083:CJU721099 CTQ721083:CTQ721099 DDM721083:DDM721099 DNI721083:DNI721099 DXE721083:DXE721099 EHA721083:EHA721099 EQW721083:EQW721099 FAS721083:FAS721099 FKO721083:FKO721099 FUK721083:FUK721099 GEG721083:GEG721099 GOC721083:GOC721099 GXY721083:GXY721099 HHU721083:HHU721099 HRQ721083:HRQ721099 IBM721083:IBM721099 ILI721083:ILI721099 IVE721083:IVE721099 JFA721083:JFA721099 JOW721083:JOW721099 JYS721083:JYS721099 KIO721083:KIO721099 KSK721083:KSK721099 LCG721083:LCG721099 LMC721083:LMC721099 LVY721083:LVY721099 MFU721083:MFU721099 MPQ721083:MPQ721099 MZM721083:MZM721099 NJI721083:NJI721099 NTE721083:NTE721099 ODA721083:ODA721099 OMW721083:OMW721099 OWS721083:OWS721099 PGO721083:PGO721099 PQK721083:PQK721099 QAG721083:QAG721099 QKC721083:QKC721099 QTY721083:QTY721099 RDU721083:RDU721099 RNQ721083:RNQ721099 RXM721083:RXM721099 SHI721083:SHI721099 SRE721083:SRE721099 TBA721083:TBA721099 TKW721083:TKW721099 TUS721083:TUS721099 UEO721083:UEO721099 UOK721083:UOK721099 UYG721083:UYG721099 VIC721083:VIC721099 VRY721083:VRY721099 WBU721083:WBU721099 WLQ721083:WLQ721099 WVM721083:WVM721099 G786619:G786635 JA786619:JA786635 SW786619:SW786635 ACS786619:ACS786635 AMO786619:AMO786635 AWK786619:AWK786635 BGG786619:BGG786635 BQC786619:BQC786635 BZY786619:BZY786635 CJU786619:CJU786635 CTQ786619:CTQ786635 DDM786619:DDM786635 DNI786619:DNI786635 DXE786619:DXE786635 EHA786619:EHA786635 EQW786619:EQW786635 FAS786619:FAS786635 FKO786619:FKO786635 FUK786619:FUK786635 GEG786619:GEG786635 GOC786619:GOC786635 GXY786619:GXY786635 HHU786619:HHU786635 HRQ786619:HRQ786635 IBM786619:IBM786635 ILI786619:ILI786635 IVE786619:IVE786635 JFA786619:JFA786635 JOW786619:JOW786635 JYS786619:JYS786635 KIO786619:KIO786635 KSK786619:KSK786635 LCG786619:LCG786635 LMC786619:LMC786635 LVY786619:LVY786635 MFU786619:MFU786635 MPQ786619:MPQ786635 MZM786619:MZM786635 NJI786619:NJI786635 NTE786619:NTE786635 ODA786619:ODA786635 OMW786619:OMW786635 OWS786619:OWS786635 PGO786619:PGO786635 PQK786619:PQK786635 QAG786619:QAG786635 QKC786619:QKC786635 QTY786619:QTY786635 RDU786619:RDU786635 RNQ786619:RNQ786635 RXM786619:RXM786635 SHI786619:SHI786635 SRE786619:SRE786635 TBA786619:TBA786635 TKW786619:TKW786635 TUS786619:TUS786635 UEO786619:UEO786635 UOK786619:UOK786635 UYG786619:UYG786635 VIC786619:VIC786635 VRY786619:VRY786635 WBU786619:WBU786635 WLQ786619:WLQ786635 WVM786619:WVM786635 G852155:G852171 JA852155:JA852171 SW852155:SW852171 ACS852155:ACS852171 AMO852155:AMO852171 AWK852155:AWK852171 BGG852155:BGG852171 BQC852155:BQC852171 BZY852155:BZY852171 CJU852155:CJU852171 CTQ852155:CTQ852171 DDM852155:DDM852171 DNI852155:DNI852171 DXE852155:DXE852171 EHA852155:EHA852171 EQW852155:EQW852171 FAS852155:FAS852171 FKO852155:FKO852171 FUK852155:FUK852171 GEG852155:GEG852171 GOC852155:GOC852171 GXY852155:GXY852171 HHU852155:HHU852171 HRQ852155:HRQ852171 IBM852155:IBM852171 ILI852155:ILI852171 IVE852155:IVE852171 JFA852155:JFA852171 JOW852155:JOW852171 JYS852155:JYS852171 KIO852155:KIO852171 KSK852155:KSK852171 LCG852155:LCG852171 LMC852155:LMC852171 LVY852155:LVY852171 MFU852155:MFU852171 MPQ852155:MPQ852171 MZM852155:MZM852171 NJI852155:NJI852171 NTE852155:NTE852171 ODA852155:ODA852171 OMW852155:OMW852171 OWS852155:OWS852171 PGO852155:PGO852171 PQK852155:PQK852171 QAG852155:QAG852171 QKC852155:QKC852171 QTY852155:QTY852171 RDU852155:RDU852171 RNQ852155:RNQ852171 RXM852155:RXM852171 SHI852155:SHI852171 SRE852155:SRE852171 TBA852155:TBA852171 TKW852155:TKW852171 TUS852155:TUS852171 UEO852155:UEO852171 UOK852155:UOK852171 UYG852155:UYG852171 VIC852155:VIC852171 VRY852155:VRY852171 WBU852155:WBU852171 WLQ852155:WLQ852171 WVM852155:WVM852171 G917691:G917707 JA917691:JA917707 SW917691:SW917707 ACS917691:ACS917707 AMO917691:AMO917707 AWK917691:AWK917707 BGG917691:BGG917707 BQC917691:BQC917707 BZY917691:BZY917707 CJU917691:CJU917707 CTQ917691:CTQ917707 DDM917691:DDM917707 DNI917691:DNI917707 DXE917691:DXE917707 EHA917691:EHA917707 EQW917691:EQW917707 FAS917691:FAS917707 FKO917691:FKO917707 FUK917691:FUK917707 GEG917691:GEG917707 GOC917691:GOC917707 GXY917691:GXY917707 HHU917691:HHU917707 HRQ917691:HRQ917707 IBM917691:IBM917707 ILI917691:ILI917707 IVE917691:IVE917707 JFA917691:JFA917707 JOW917691:JOW917707 JYS917691:JYS917707 KIO917691:KIO917707 KSK917691:KSK917707 LCG917691:LCG917707 LMC917691:LMC917707 LVY917691:LVY917707 MFU917691:MFU917707 MPQ917691:MPQ917707 MZM917691:MZM917707 NJI917691:NJI917707 NTE917691:NTE917707 ODA917691:ODA917707 OMW917691:OMW917707 OWS917691:OWS917707 PGO917691:PGO917707 PQK917691:PQK917707 QAG917691:QAG917707 QKC917691:QKC917707 QTY917691:QTY917707 RDU917691:RDU917707 RNQ917691:RNQ917707 RXM917691:RXM917707 SHI917691:SHI917707 SRE917691:SRE917707 TBA917691:TBA917707 TKW917691:TKW917707 TUS917691:TUS917707 UEO917691:UEO917707 UOK917691:UOK917707 UYG917691:UYG917707 VIC917691:VIC917707 VRY917691:VRY917707 WBU917691:WBU917707 WLQ917691:WLQ917707 WVM917691:WVM917707 G983227:G983243 JA983227:JA983243 SW983227:SW983243 ACS983227:ACS983243 AMO983227:AMO983243 AWK983227:AWK983243 BGG983227:BGG983243 BQC983227:BQC983243 BZY983227:BZY983243 CJU983227:CJU983243 CTQ983227:CTQ983243 DDM983227:DDM983243 DNI983227:DNI983243 DXE983227:DXE983243 EHA983227:EHA983243 EQW983227:EQW983243 FAS983227:FAS983243 FKO983227:FKO983243 FUK983227:FUK983243 GEG983227:GEG983243 GOC983227:GOC983243 GXY983227:GXY983243 HHU983227:HHU983243 HRQ983227:HRQ983243 IBM983227:IBM983243 ILI983227:ILI983243 IVE983227:IVE983243 JFA983227:JFA983243 JOW983227:JOW983243 JYS983227:JYS983243 KIO983227:KIO983243 KSK983227:KSK983243 LCG983227:LCG983243 LMC983227:LMC983243 LVY983227:LVY983243 MFU983227:MFU983243 MPQ983227:MPQ983243 MZM983227:MZM983243 NJI983227:NJI983243 NTE983227:NTE983243 ODA983227:ODA983243 OMW983227:OMW983243 OWS983227:OWS983243 PGO983227:PGO983243 PQK983227:PQK983243 QAG983227:QAG983243 QKC983227:QKC983243 QTY983227:QTY983243 RDU983227:RDU983243 RNQ983227:RNQ983243 RXM983227:RXM983243 SHI983227:SHI983243 SRE983227:SRE983243 TBA983227:TBA983243 TKW983227:TKW983243 TUS983227:TUS983243 UEO983227:UEO983243 UOK983227:UOK983243 UYG983227:UYG983243 VIC983227:VIC983243 VRY983227:VRY983243 WBU983227:WBU983243 WLQ983227:WLQ983243" xr:uid="{00000000-0002-0000-0D00-000003000000}">
      <formula1>$CA$3278:$CA$3290</formula1>
    </dataValidation>
    <dataValidation type="list" showInputMessage="1" showErrorMessage="1" sqref="WVM983168 JA147 SW147 ACS147 AMO147 AWK147 BGG147 BQC147 BZY147 CJU147 CTQ147 DDM147 DNI147 DXE147 EHA147 EQW147 FAS147 FKO147 FUK147 GEG147 GOC147 GXY147 HHU147 HRQ147 IBM147 ILI147 IVE147 JFA147 JOW147 JYS147 KIO147 KSK147 LCG147 LMC147 LVY147 MFU147 MPQ147 MZM147 NJI147 NTE147 ODA147 OMW147 OWS147 PGO147 PQK147 QAG147 QKC147 QTY147 RDU147 RNQ147 RXM147 SHI147 SRE147 TBA147 TKW147 TUS147 UEO147 UOK147 UYG147 VIC147 VRY147 WBU147 WLQ147 WVM147 G65664 JA65664 SW65664 ACS65664 AMO65664 AWK65664 BGG65664 BQC65664 BZY65664 CJU65664 CTQ65664 DDM65664 DNI65664 DXE65664 EHA65664 EQW65664 FAS65664 FKO65664 FUK65664 GEG65664 GOC65664 GXY65664 HHU65664 HRQ65664 IBM65664 ILI65664 IVE65664 JFA65664 JOW65664 JYS65664 KIO65664 KSK65664 LCG65664 LMC65664 LVY65664 MFU65664 MPQ65664 MZM65664 NJI65664 NTE65664 ODA65664 OMW65664 OWS65664 PGO65664 PQK65664 QAG65664 QKC65664 QTY65664 RDU65664 RNQ65664 RXM65664 SHI65664 SRE65664 TBA65664 TKW65664 TUS65664 UEO65664 UOK65664 UYG65664 VIC65664 VRY65664 WBU65664 WLQ65664 WVM65664 G131200 JA131200 SW131200 ACS131200 AMO131200 AWK131200 BGG131200 BQC131200 BZY131200 CJU131200 CTQ131200 DDM131200 DNI131200 DXE131200 EHA131200 EQW131200 FAS131200 FKO131200 FUK131200 GEG131200 GOC131200 GXY131200 HHU131200 HRQ131200 IBM131200 ILI131200 IVE131200 JFA131200 JOW131200 JYS131200 KIO131200 KSK131200 LCG131200 LMC131200 LVY131200 MFU131200 MPQ131200 MZM131200 NJI131200 NTE131200 ODA131200 OMW131200 OWS131200 PGO131200 PQK131200 QAG131200 QKC131200 QTY131200 RDU131200 RNQ131200 RXM131200 SHI131200 SRE131200 TBA131200 TKW131200 TUS131200 UEO131200 UOK131200 UYG131200 VIC131200 VRY131200 WBU131200 WLQ131200 WVM131200 G196736 JA196736 SW196736 ACS196736 AMO196736 AWK196736 BGG196736 BQC196736 BZY196736 CJU196736 CTQ196736 DDM196736 DNI196736 DXE196736 EHA196736 EQW196736 FAS196736 FKO196736 FUK196736 GEG196736 GOC196736 GXY196736 HHU196736 HRQ196736 IBM196736 ILI196736 IVE196736 JFA196736 JOW196736 JYS196736 KIO196736 KSK196736 LCG196736 LMC196736 LVY196736 MFU196736 MPQ196736 MZM196736 NJI196736 NTE196736 ODA196736 OMW196736 OWS196736 PGO196736 PQK196736 QAG196736 QKC196736 QTY196736 RDU196736 RNQ196736 RXM196736 SHI196736 SRE196736 TBA196736 TKW196736 TUS196736 UEO196736 UOK196736 UYG196736 VIC196736 VRY196736 WBU196736 WLQ196736 WVM196736 G262272 JA262272 SW262272 ACS262272 AMO262272 AWK262272 BGG262272 BQC262272 BZY262272 CJU262272 CTQ262272 DDM262272 DNI262272 DXE262272 EHA262272 EQW262272 FAS262272 FKO262272 FUK262272 GEG262272 GOC262272 GXY262272 HHU262272 HRQ262272 IBM262272 ILI262272 IVE262272 JFA262272 JOW262272 JYS262272 KIO262272 KSK262272 LCG262272 LMC262272 LVY262272 MFU262272 MPQ262272 MZM262272 NJI262272 NTE262272 ODA262272 OMW262272 OWS262272 PGO262272 PQK262272 QAG262272 QKC262272 QTY262272 RDU262272 RNQ262272 RXM262272 SHI262272 SRE262272 TBA262272 TKW262272 TUS262272 UEO262272 UOK262272 UYG262272 VIC262272 VRY262272 WBU262272 WLQ262272 WVM262272 G327808 JA327808 SW327808 ACS327808 AMO327808 AWK327808 BGG327808 BQC327808 BZY327808 CJU327808 CTQ327808 DDM327808 DNI327808 DXE327808 EHA327808 EQW327808 FAS327808 FKO327808 FUK327808 GEG327808 GOC327808 GXY327808 HHU327808 HRQ327808 IBM327808 ILI327808 IVE327808 JFA327808 JOW327808 JYS327808 KIO327808 KSK327808 LCG327808 LMC327808 LVY327808 MFU327808 MPQ327808 MZM327808 NJI327808 NTE327808 ODA327808 OMW327808 OWS327808 PGO327808 PQK327808 QAG327808 QKC327808 QTY327808 RDU327808 RNQ327808 RXM327808 SHI327808 SRE327808 TBA327808 TKW327808 TUS327808 UEO327808 UOK327808 UYG327808 VIC327808 VRY327808 WBU327808 WLQ327808 WVM327808 G393344 JA393344 SW393344 ACS393344 AMO393344 AWK393344 BGG393344 BQC393344 BZY393344 CJU393344 CTQ393344 DDM393344 DNI393344 DXE393344 EHA393344 EQW393344 FAS393344 FKO393344 FUK393344 GEG393344 GOC393344 GXY393344 HHU393344 HRQ393344 IBM393344 ILI393344 IVE393344 JFA393344 JOW393344 JYS393344 KIO393344 KSK393344 LCG393344 LMC393344 LVY393344 MFU393344 MPQ393344 MZM393344 NJI393344 NTE393344 ODA393344 OMW393344 OWS393344 PGO393344 PQK393344 QAG393344 QKC393344 QTY393344 RDU393344 RNQ393344 RXM393344 SHI393344 SRE393344 TBA393344 TKW393344 TUS393344 UEO393344 UOK393344 UYG393344 VIC393344 VRY393344 WBU393344 WLQ393344 WVM393344 G458880 JA458880 SW458880 ACS458880 AMO458880 AWK458880 BGG458880 BQC458880 BZY458880 CJU458880 CTQ458880 DDM458880 DNI458880 DXE458880 EHA458880 EQW458880 FAS458880 FKO458880 FUK458880 GEG458880 GOC458880 GXY458880 HHU458880 HRQ458880 IBM458880 ILI458880 IVE458880 JFA458880 JOW458880 JYS458880 KIO458880 KSK458880 LCG458880 LMC458880 LVY458880 MFU458880 MPQ458880 MZM458880 NJI458880 NTE458880 ODA458880 OMW458880 OWS458880 PGO458880 PQK458880 QAG458880 QKC458880 QTY458880 RDU458880 RNQ458880 RXM458880 SHI458880 SRE458880 TBA458880 TKW458880 TUS458880 UEO458880 UOK458880 UYG458880 VIC458880 VRY458880 WBU458880 WLQ458880 WVM458880 G524416 JA524416 SW524416 ACS524416 AMO524416 AWK524416 BGG524416 BQC524416 BZY524416 CJU524416 CTQ524416 DDM524416 DNI524416 DXE524416 EHA524416 EQW524416 FAS524416 FKO524416 FUK524416 GEG524416 GOC524416 GXY524416 HHU524416 HRQ524416 IBM524416 ILI524416 IVE524416 JFA524416 JOW524416 JYS524416 KIO524416 KSK524416 LCG524416 LMC524416 LVY524416 MFU524416 MPQ524416 MZM524416 NJI524416 NTE524416 ODA524416 OMW524416 OWS524416 PGO524416 PQK524416 QAG524416 QKC524416 QTY524416 RDU524416 RNQ524416 RXM524416 SHI524416 SRE524416 TBA524416 TKW524416 TUS524416 UEO524416 UOK524416 UYG524416 VIC524416 VRY524416 WBU524416 WLQ524416 WVM524416 G589952 JA589952 SW589952 ACS589952 AMO589952 AWK589952 BGG589952 BQC589952 BZY589952 CJU589952 CTQ589952 DDM589952 DNI589952 DXE589952 EHA589952 EQW589952 FAS589952 FKO589952 FUK589952 GEG589952 GOC589952 GXY589952 HHU589952 HRQ589952 IBM589952 ILI589952 IVE589952 JFA589952 JOW589952 JYS589952 KIO589952 KSK589952 LCG589952 LMC589952 LVY589952 MFU589952 MPQ589952 MZM589952 NJI589952 NTE589952 ODA589952 OMW589952 OWS589952 PGO589952 PQK589952 QAG589952 QKC589952 QTY589952 RDU589952 RNQ589952 RXM589952 SHI589952 SRE589952 TBA589952 TKW589952 TUS589952 UEO589952 UOK589952 UYG589952 VIC589952 VRY589952 WBU589952 WLQ589952 WVM589952 G655488 JA655488 SW655488 ACS655488 AMO655488 AWK655488 BGG655488 BQC655488 BZY655488 CJU655488 CTQ655488 DDM655488 DNI655488 DXE655488 EHA655488 EQW655488 FAS655488 FKO655488 FUK655488 GEG655488 GOC655488 GXY655488 HHU655488 HRQ655488 IBM655488 ILI655488 IVE655488 JFA655488 JOW655488 JYS655488 KIO655488 KSK655488 LCG655488 LMC655488 LVY655488 MFU655488 MPQ655488 MZM655488 NJI655488 NTE655488 ODA655488 OMW655488 OWS655488 PGO655488 PQK655488 QAG655488 QKC655488 QTY655488 RDU655488 RNQ655488 RXM655488 SHI655488 SRE655488 TBA655488 TKW655488 TUS655488 UEO655488 UOK655488 UYG655488 VIC655488 VRY655488 WBU655488 WLQ655488 WVM655488 G721024 JA721024 SW721024 ACS721024 AMO721024 AWK721024 BGG721024 BQC721024 BZY721024 CJU721024 CTQ721024 DDM721024 DNI721024 DXE721024 EHA721024 EQW721024 FAS721024 FKO721024 FUK721024 GEG721024 GOC721024 GXY721024 HHU721024 HRQ721024 IBM721024 ILI721024 IVE721024 JFA721024 JOW721024 JYS721024 KIO721024 KSK721024 LCG721024 LMC721024 LVY721024 MFU721024 MPQ721024 MZM721024 NJI721024 NTE721024 ODA721024 OMW721024 OWS721024 PGO721024 PQK721024 QAG721024 QKC721024 QTY721024 RDU721024 RNQ721024 RXM721024 SHI721024 SRE721024 TBA721024 TKW721024 TUS721024 UEO721024 UOK721024 UYG721024 VIC721024 VRY721024 WBU721024 WLQ721024 WVM721024 G786560 JA786560 SW786560 ACS786560 AMO786560 AWK786560 BGG786560 BQC786560 BZY786560 CJU786560 CTQ786560 DDM786560 DNI786560 DXE786560 EHA786560 EQW786560 FAS786560 FKO786560 FUK786560 GEG786560 GOC786560 GXY786560 HHU786560 HRQ786560 IBM786560 ILI786560 IVE786560 JFA786560 JOW786560 JYS786560 KIO786560 KSK786560 LCG786560 LMC786560 LVY786560 MFU786560 MPQ786560 MZM786560 NJI786560 NTE786560 ODA786560 OMW786560 OWS786560 PGO786560 PQK786560 QAG786560 QKC786560 QTY786560 RDU786560 RNQ786560 RXM786560 SHI786560 SRE786560 TBA786560 TKW786560 TUS786560 UEO786560 UOK786560 UYG786560 VIC786560 VRY786560 WBU786560 WLQ786560 WVM786560 G852096 JA852096 SW852096 ACS852096 AMO852096 AWK852096 BGG852096 BQC852096 BZY852096 CJU852096 CTQ852096 DDM852096 DNI852096 DXE852096 EHA852096 EQW852096 FAS852096 FKO852096 FUK852096 GEG852096 GOC852096 GXY852096 HHU852096 HRQ852096 IBM852096 ILI852096 IVE852096 JFA852096 JOW852096 JYS852096 KIO852096 KSK852096 LCG852096 LMC852096 LVY852096 MFU852096 MPQ852096 MZM852096 NJI852096 NTE852096 ODA852096 OMW852096 OWS852096 PGO852096 PQK852096 QAG852096 QKC852096 QTY852096 RDU852096 RNQ852096 RXM852096 SHI852096 SRE852096 TBA852096 TKW852096 TUS852096 UEO852096 UOK852096 UYG852096 VIC852096 VRY852096 WBU852096 WLQ852096 WVM852096 G917632 JA917632 SW917632 ACS917632 AMO917632 AWK917632 BGG917632 BQC917632 BZY917632 CJU917632 CTQ917632 DDM917632 DNI917632 DXE917632 EHA917632 EQW917632 FAS917632 FKO917632 FUK917632 GEG917632 GOC917632 GXY917632 HHU917632 HRQ917632 IBM917632 ILI917632 IVE917632 JFA917632 JOW917632 JYS917632 KIO917632 KSK917632 LCG917632 LMC917632 LVY917632 MFU917632 MPQ917632 MZM917632 NJI917632 NTE917632 ODA917632 OMW917632 OWS917632 PGO917632 PQK917632 QAG917632 QKC917632 QTY917632 RDU917632 RNQ917632 RXM917632 SHI917632 SRE917632 TBA917632 TKW917632 TUS917632 UEO917632 UOK917632 UYG917632 VIC917632 VRY917632 WBU917632 WLQ917632 WVM917632 G983168 JA983168 SW983168 ACS983168 AMO983168 AWK983168 BGG983168 BQC983168 BZY983168 CJU983168 CTQ983168 DDM983168 DNI983168 DXE983168 EHA983168 EQW983168 FAS983168 FKO983168 FUK983168 GEG983168 GOC983168 GXY983168 HHU983168 HRQ983168 IBM983168 ILI983168 IVE983168 JFA983168 JOW983168 JYS983168 KIO983168 KSK983168 LCG983168 LMC983168 LVY983168 MFU983168 MPQ983168 MZM983168 NJI983168 NTE983168 ODA983168 OMW983168 OWS983168 PGO983168 PQK983168 QAG983168 QKC983168 QTY983168 RDU983168 RNQ983168 RXM983168 SHI983168 SRE983168 TBA983168 TKW983168 TUS983168 UEO983168 UOK983168 UYG983168 VIC983168 VRY983168 WBU983168 WLQ983168" xr:uid="{00000000-0002-0000-0D00-000004000000}">
      <formula1>$CA$1423:$CA$1435</formula1>
    </dataValidation>
    <dataValidation type="list" showInputMessage="1" showErrorMessage="1" sqref="WLT983215:WLT983221 WVP983215:WVP983221 SW127:SW146 ACS127:ACS146 AMO127:AMO146 AWK127:AWK146 BGG127:BGG146 BQC127:BQC146 BZY127:BZY146 CJU127:CJU146 CTQ127:CTQ146 DDM127:DDM146 DNI127:DNI146 DXE127:DXE146 EHA127:EHA146 EQW127:EQW146 FAS127:FAS146 FKO127:FKO146 FUK127:FUK146 GEG127:GEG146 GOC127:GOC146 GXY127:GXY146 HHU127:HHU146 HRQ127:HRQ146 IBM127:IBM146 ILI127:ILI146 IVE127:IVE146 JFA127:JFA146 JOW127:JOW146 JYS127:JYS146 KIO127:KIO146 KSK127:KSK146 LCG127:LCG146 LMC127:LMC146 LVY127:LVY146 MFU127:MFU146 MPQ127:MPQ146 MZM127:MZM146 NJI127:NJI146 NTE127:NTE146 ODA127:ODA146 OMW127:OMW146 OWS127:OWS146 PGO127:PGO146 PQK127:PQK146 QAG127:QAG146 QKC127:QKC146 QTY127:QTY146 RDU127:RDU146 RNQ127:RNQ146 RXM127:RXM146 SHI127:SHI146 SRE127:SRE146 TBA127:TBA146 TKW127:TKW146 TUS127:TUS146 UEO127:UEO146 UOK127:UOK146 UYG127:UYG146 VIC127:VIC146 VRY127:VRY146 WBU127:WBU146 WLQ127:WLQ146 WVM127:WVM146 G65644:G65663 JA65644:JA65663 SW65644:SW65663 ACS65644:ACS65663 AMO65644:AMO65663 AWK65644:AWK65663 BGG65644:BGG65663 BQC65644:BQC65663 BZY65644:BZY65663 CJU65644:CJU65663 CTQ65644:CTQ65663 DDM65644:DDM65663 DNI65644:DNI65663 DXE65644:DXE65663 EHA65644:EHA65663 EQW65644:EQW65663 FAS65644:FAS65663 FKO65644:FKO65663 FUK65644:FUK65663 GEG65644:GEG65663 GOC65644:GOC65663 GXY65644:GXY65663 HHU65644:HHU65663 HRQ65644:HRQ65663 IBM65644:IBM65663 ILI65644:ILI65663 IVE65644:IVE65663 JFA65644:JFA65663 JOW65644:JOW65663 JYS65644:JYS65663 KIO65644:KIO65663 KSK65644:KSK65663 LCG65644:LCG65663 LMC65644:LMC65663 LVY65644:LVY65663 MFU65644:MFU65663 MPQ65644:MPQ65663 MZM65644:MZM65663 NJI65644:NJI65663 NTE65644:NTE65663 ODA65644:ODA65663 OMW65644:OMW65663 OWS65644:OWS65663 PGO65644:PGO65663 PQK65644:PQK65663 QAG65644:QAG65663 QKC65644:QKC65663 QTY65644:QTY65663 RDU65644:RDU65663 RNQ65644:RNQ65663 RXM65644:RXM65663 SHI65644:SHI65663 SRE65644:SRE65663 TBA65644:TBA65663 TKW65644:TKW65663 TUS65644:TUS65663 UEO65644:UEO65663 UOK65644:UOK65663 UYG65644:UYG65663 VIC65644:VIC65663 VRY65644:VRY65663 WBU65644:WBU65663 WLQ65644:WLQ65663 WVM65644:WVM65663 G131180:G131199 JA131180:JA131199 SW131180:SW131199 ACS131180:ACS131199 AMO131180:AMO131199 AWK131180:AWK131199 BGG131180:BGG131199 BQC131180:BQC131199 BZY131180:BZY131199 CJU131180:CJU131199 CTQ131180:CTQ131199 DDM131180:DDM131199 DNI131180:DNI131199 DXE131180:DXE131199 EHA131180:EHA131199 EQW131180:EQW131199 FAS131180:FAS131199 FKO131180:FKO131199 FUK131180:FUK131199 GEG131180:GEG131199 GOC131180:GOC131199 GXY131180:GXY131199 HHU131180:HHU131199 HRQ131180:HRQ131199 IBM131180:IBM131199 ILI131180:ILI131199 IVE131180:IVE131199 JFA131180:JFA131199 JOW131180:JOW131199 JYS131180:JYS131199 KIO131180:KIO131199 KSK131180:KSK131199 LCG131180:LCG131199 LMC131180:LMC131199 LVY131180:LVY131199 MFU131180:MFU131199 MPQ131180:MPQ131199 MZM131180:MZM131199 NJI131180:NJI131199 NTE131180:NTE131199 ODA131180:ODA131199 OMW131180:OMW131199 OWS131180:OWS131199 PGO131180:PGO131199 PQK131180:PQK131199 QAG131180:QAG131199 QKC131180:QKC131199 QTY131180:QTY131199 RDU131180:RDU131199 RNQ131180:RNQ131199 RXM131180:RXM131199 SHI131180:SHI131199 SRE131180:SRE131199 TBA131180:TBA131199 TKW131180:TKW131199 TUS131180:TUS131199 UEO131180:UEO131199 UOK131180:UOK131199 UYG131180:UYG131199 VIC131180:VIC131199 VRY131180:VRY131199 WBU131180:WBU131199 WLQ131180:WLQ131199 WVM131180:WVM131199 G196716:G196735 JA196716:JA196735 SW196716:SW196735 ACS196716:ACS196735 AMO196716:AMO196735 AWK196716:AWK196735 BGG196716:BGG196735 BQC196716:BQC196735 BZY196716:BZY196735 CJU196716:CJU196735 CTQ196716:CTQ196735 DDM196716:DDM196735 DNI196716:DNI196735 DXE196716:DXE196735 EHA196716:EHA196735 EQW196716:EQW196735 FAS196716:FAS196735 FKO196716:FKO196735 FUK196716:FUK196735 GEG196716:GEG196735 GOC196716:GOC196735 GXY196716:GXY196735 HHU196716:HHU196735 HRQ196716:HRQ196735 IBM196716:IBM196735 ILI196716:ILI196735 IVE196716:IVE196735 JFA196716:JFA196735 JOW196716:JOW196735 JYS196716:JYS196735 KIO196716:KIO196735 KSK196716:KSK196735 LCG196716:LCG196735 LMC196716:LMC196735 LVY196716:LVY196735 MFU196716:MFU196735 MPQ196716:MPQ196735 MZM196716:MZM196735 NJI196716:NJI196735 NTE196716:NTE196735 ODA196716:ODA196735 OMW196716:OMW196735 OWS196716:OWS196735 PGO196716:PGO196735 PQK196716:PQK196735 QAG196716:QAG196735 QKC196716:QKC196735 QTY196716:QTY196735 RDU196716:RDU196735 RNQ196716:RNQ196735 RXM196716:RXM196735 SHI196716:SHI196735 SRE196716:SRE196735 TBA196716:TBA196735 TKW196716:TKW196735 TUS196716:TUS196735 UEO196716:UEO196735 UOK196716:UOK196735 UYG196716:UYG196735 VIC196716:VIC196735 VRY196716:VRY196735 WBU196716:WBU196735 WLQ196716:WLQ196735 WVM196716:WVM196735 G262252:G262271 JA262252:JA262271 SW262252:SW262271 ACS262252:ACS262271 AMO262252:AMO262271 AWK262252:AWK262271 BGG262252:BGG262271 BQC262252:BQC262271 BZY262252:BZY262271 CJU262252:CJU262271 CTQ262252:CTQ262271 DDM262252:DDM262271 DNI262252:DNI262271 DXE262252:DXE262271 EHA262252:EHA262271 EQW262252:EQW262271 FAS262252:FAS262271 FKO262252:FKO262271 FUK262252:FUK262271 GEG262252:GEG262271 GOC262252:GOC262271 GXY262252:GXY262271 HHU262252:HHU262271 HRQ262252:HRQ262271 IBM262252:IBM262271 ILI262252:ILI262271 IVE262252:IVE262271 JFA262252:JFA262271 JOW262252:JOW262271 JYS262252:JYS262271 KIO262252:KIO262271 KSK262252:KSK262271 LCG262252:LCG262271 LMC262252:LMC262271 LVY262252:LVY262271 MFU262252:MFU262271 MPQ262252:MPQ262271 MZM262252:MZM262271 NJI262252:NJI262271 NTE262252:NTE262271 ODA262252:ODA262271 OMW262252:OMW262271 OWS262252:OWS262271 PGO262252:PGO262271 PQK262252:PQK262271 QAG262252:QAG262271 QKC262252:QKC262271 QTY262252:QTY262271 RDU262252:RDU262271 RNQ262252:RNQ262271 RXM262252:RXM262271 SHI262252:SHI262271 SRE262252:SRE262271 TBA262252:TBA262271 TKW262252:TKW262271 TUS262252:TUS262271 UEO262252:UEO262271 UOK262252:UOK262271 UYG262252:UYG262271 VIC262252:VIC262271 VRY262252:VRY262271 WBU262252:WBU262271 WLQ262252:WLQ262271 WVM262252:WVM262271 G327788:G327807 JA327788:JA327807 SW327788:SW327807 ACS327788:ACS327807 AMO327788:AMO327807 AWK327788:AWK327807 BGG327788:BGG327807 BQC327788:BQC327807 BZY327788:BZY327807 CJU327788:CJU327807 CTQ327788:CTQ327807 DDM327788:DDM327807 DNI327788:DNI327807 DXE327788:DXE327807 EHA327788:EHA327807 EQW327788:EQW327807 FAS327788:FAS327807 FKO327788:FKO327807 FUK327788:FUK327807 GEG327788:GEG327807 GOC327788:GOC327807 GXY327788:GXY327807 HHU327788:HHU327807 HRQ327788:HRQ327807 IBM327788:IBM327807 ILI327788:ILI327807 IVE327788:IVE327807 JFA327788:JFA327807 JOW327788:JOW327807 JYS327788:JYS327807 KIO327788:KIO327807 KSK327788:KSK327807 LCG327788:LCG327807 LMC327788:LMC327807 LVY327788:LVY327807 MFU327788:MFU327807 MPQ327788:MPQ327807 MZM327788:MZM327807 NJI327788:NJI327807 NTE327788:NTE327807 ODA327788:ODA327807 OMW327788:OMW327807 OWS327788:OWS327807 PGO327788:PGO327807 PQK327788:PQK327807 QAG327788:QAG327807 QKC327788:QKC327807 QTY327788:QTY327807 RDU327788:RDU327807 RNQ327788:RNQ327807 RXM327788:RXM327807 SHI327788:SHI327807 SRE327788:SRE327807 TBA327788:TBA327807 TKW327788:TKW327807 TUS327788:TUS327807 UEO327788:UEO327807 UOK327788:UOK327807 UYG327788:UYG327807 VIC327788:VIC327807 VRY327788:VRY327807 WBU327788:WBU327807 WLQ327788:WLQ327807 WVM327788:WVM327807 G393324:G393343 JA393324:JA393343 SW393324:SW393343 ACS393324:ACS393343 AMO393324:AMO393343 AWK393324:AWK393343 BGG393324:BGG393343 BQC393324:BQC393343 BZY393324:BZY393343 CJU393324:CJU393343 CTQ393324:CTQ393343 DDM393324:DDM393343 DNI393324:DNI393343 DXE393324:DXE393343 EHA393324:EHA393343 EQW393324:EQW393343 FAS393324:FAS393343 FKO393324:FKO393343 FUK393324:FUK393343 GEG393324:GEG393343 GOC393324:GOC393343 GXY393324:GXY393343 HHU393324:HHU393343 HRQ393324:HRQ393343 IBM393324:IBM393343 ILI393324:ILI393343 IVE393324:IVE393343 JFA393324:JFA393343 JOW393324:JOW393343 JYS393324:JYS393343 KIO393324:KIO393343 KSK393324:KSK393343 LCG393324:LCG393343 LMC393324:LMC393343 LVY393324:LVY393343 MFU393324:MFU393343 MPQ393324:MPQ393343 MZM393324:MZM393343 NJI393324:NJI393343 NTE393324:NTE393343 ODA393324:ODA393343 OMW393324:OMW393343 OWS393324:OWS393343 PGO393324:PGO393343 PQK393324:PQK393343 QAG393324:QAG393343 QKC393324:QKC393343 QTY393324:QTY393343 RDU393324:RDU393343 RNQ393324:RNQ393343 RXM393324:RXM393343 SHI393324:SHI393343 SRE393324:SRE393343 TBA393324:TBA393343 TKW393324:TKW393343 TUS393324:TUS393343 UEO393324:UEO393343 UOK393324:UOK393343 UYG393324:UYG393343 VIC393324:VIC393343 VRY393324:VRY393343 WBU393324:WBU393343 WLQ393324:WLQ393343 WVM393324:WVM393343 G458860:G458879 JA458860:JA458879 SW458860:SW458879 ACS458860:ACS458879 AMO458860:AMO458879 AWK458860:AWK458879 BGG458860:BGG458879 BQC458860:BQC458879 BZY458860:BZY458879 CJU458860:CJU458879 CTQ458860:CTQ458879 DDM458860:DDM458879 DNI458860:DNI458879 DXE458860:DXE458879 EHA458860:EHA458879 EQW458860:EQW458879 FAS458860:FAS458879 FKO458860:FKO458879 FUK458860:FUK458879 GEG458860:GEG458879 GOC458860:GOC458879 GXY458860:GXY458879 HHU458860:HHU458879 HRQ458860:HRQ458879 IBM458860:IBM458879 ILI458860:ILI458879 IVE458860:IVE458879 JFA458860:JFA458879 JOW458860:JOW458879 JYS458860:JYS458879 KIO458860:KIO458879 KSK458860:KSK458879 LCG458860:LCG458879 LMC458860:LMC458879 LVY458860:LVY458879 MFU458860:MFU458879 MPQ458860:MPQ458879 MZM458860:MZM458879 NJI458860:NJI458879 NTE458860:NTE458879 ODA458860:ODA458879 OMW458860:OMW458879 OWS458860:OWS458879 PGO458860:PGO458879 PQK458860:PQK458879 QAG458860:QAG458879 QKC458860:QKC458879 QTY458860:QTY458879 RDU458860:RDU458879 RNQ458860:RNQ458879 RXM458860:RXM458879 SHI458860:SHI458879 SRE458860:SRE458879 TBA458860:TBA458879 TKW458860:TKW458879 TUS458860:TUS458879 UEO458860:UEO458879 UOK458860:UOK458879 UYG458860:UYG458879 VIC458860:VIC458879 VRY458860:VRY458879 WBU458860:WBU458879 WLQ458860:WLQ458879 WVM458860:WVM458879 G524396:G524415 JA524396:JA524415 SW524396:SW524415 ACS524396:ACS524415 AMO524396:AMO524415 AWK524396:AWK524415 BGG524396:BGG524415 BQC524396:BQC524415 BZY524396:BZY524415 CJU524396:CJU524415 CTQ524396:CTQ524415 DDM524396:DDM524415 DNI524396:DNI524415 DXE524396:DXE524415 EHA524396:EHA524415 EQW524396:EQW524415 FAS524396:FAS524415 FKO524396:FKO524415 FUK524396:FUK524415 GEG524396:GEG524415 GOC524396:GOC524415 GXY524396:GXY524415 HHU524396:HHU524415 HRQ524396:HRQ524415 IBM524396:IBM524415 ILI524396:ILI524415 IVE524396:IVE524415 JFA524396:JFA524415 JOW524396:JOW524415 JYS524396:JYS524415 KIO524396:KIO524415 KSK524396:KSK524415 LCG524396:LCG524415 LMC524396:LMC524415 LVY524396:LVY524415 MFU524396:MFU524415 MPQ524396:MPQ524415 MZM524396:MZM524415 NJI524396:NJI524415 NTE524396:NTE524415 ODA524396:ODA524415 OMW524396:OMW524415 OWS524396:OWS524415 PGO524396:PGO524415 PQK524396:PQK524415 QAG524396:QAG524415 QKC524396:QKC524415 QTY524396:QTY524415 RDU524396:RDU524415 RNQ524396:RNQ524415 RXM524396:RXM524415 SHI524396:SHI524415 SRE524396:SRE524415 TBA524396:TBA524415 TKW524396:TKW524415 TUS524396:TUS524415 UEO524396:UEO524415 UOK524396:UOK524415 UYG524396:UYG524415 VIC524396:VIC524415 VRY524396:VRY524415 WBU524396:WBU524415 WLQ524396:WLQ524415 WVM524396:WVM524415 G589932:G589951 JA589932:JA589951 SW589932:SW589951 ACS589932:ACS589951 AMO589932:AMO589951 AWK589932:AWK589951 BGG589932:BGG589951 BQC589932:BQC589951 BZY589932:BZY589951 CJU589932:CJU589951 CTQ589932:CTQ589951 DDM589932:DDM589951 DNI589932:DNI589951 DXE589932:DXE589951 EHA589932:EHA589951 EQW589932:EQW589951 FAS589932:FAS589951 FKO589932:FKO589951 FUK589932:FUK589951 GEG589932:GEG589951 GOC589932:GOC589951 GXY589932:GXY589951 HHU589932:HHU589951 HRQ589932:HRQ589951 IBM589932:IBM589951 ILI589932:ILI589951 IVE589932:IVE589951 JFA589932:JFA589951 JOW589932:JOW589951 JYS589932:JYS589951 KIO589932:KIO589951 KSK589932:KSK589951 LCG589932:LCG589951 LMC589932:LMC589951 LVY589932:LVY589951 MFU589932:MFU589951 MPQ589932:MPQ589951 MZM589932:MZM589951 NJI589932:NJI589951 NTE589932:NTE589951 ODA589932:ODA589951 OMW589932:OMW589951 OWS589932:OWS589951 PGO589932:PGO589951 PQK589932:PQK589951 QAG589932:QAG589951 QKC589932:QKC589951 QTY589932:QTY589951 RDU589932:RDU589951 RNQ589932:RNQ589951 RXM589932:RXM589951 SHI589932:SHI589951 SRE589932:SRE589951 TBA589932:TBA589951 TKW589932:TKW589951 TUS589932:TUS589951 UEO589932:UEO589951 UOK589932:UOK589951 UYG589932:UYG589951 VIC589932:VIC589951 VRY589932:VRY589951 WBU589932:WBU589951 WLQ589932:WLQ589951 WVM589932:WVM589951 G655468:G655487 JA655468:JA655487 SW655468:SW655487 ACS655468:ACS655487 AMO655468:AMO655487 AWK655468:AWK655487 BGG655468:BGG655487 BQC655468:BQC655487 BZY655468:BZY655487 CJU655468:CJU655487 CTQ655468:CTQ655487 DDM655468:DDM655487 DNI655468:DNI655487 DXE655468:DXE655487 EHA655468:EHA655487 EQW655468:EQW655487 FAS655468:FAS655487 FKO655468:FKO655487 FUK655468:FUK655487 GEG655468:GEG655487 GOC655468:GOC655487 GXY655468:GXY655487 HHU655468:HHU655487 HRQ655468:HRQ655487 IBM655468:IBM655487 ILI655468:ILI655487 IVE655468:IVE655487 JFA655468:JFA655487 JOW655468:JOW655487 JYS655468:JYS655487 KIO655468:KIO655487 KSK655468:KSK655487 LCG655468:LCG655487 LMC655468:LMC655487 LVY655468:LVY655487 MFU655468:MFU655487 MPQ655468:MPQ655487 MZM655468:MZM655487 NJI655468:NJI655487 NTE655468:NTE655487 ODA655468:ODA655487 OMW655468:OMW655487 OWS655468:OWS655487 PGO655468:PGO655487 PQK655468:PQK655487 QAG655468:QAG655487 QKC655468:QKC655487 QTY655468:QTY655487 RDU655468:RDU655487 RNQ655468:RNQ655487 RXM655468:RXM655487 SHI655468:SHI655487 SRE655468:SRE655487 TBA655468:TBA655487 TKW655468:TKW655487 TUS655468:TUS655487 UEO655468:UEO655487 UOK655468:UOK655487 UYG655468:UYG655487 VIC655468:VIC655487 VRY655468:VRY655487 WBU655468:WBU655487 WLQ655468:WLQ655487 WVM655468:WVM655487 G721004:G721023 JA721004:JA721023 SW721004:SW721023 ACS721004:ACS721023 AMO721004:AMO721023 AWK721004:AWK721023 BGG721004:BGG721023 BQC721004:BQC721023 BZY721004:BZY721023 CJU721004:CJU721023 CTQ721004:CTQ721023 DDM721004:DDM721023 DNI721004:DNI721023 DXE721004:DXE721023 EHA721004:EHA721023 EQW721004:EQW721023 FAS721004:FAS721023 FKO721004:FKO721023 FUK721004:FUK721023 GEG721004:GEG721023 GOC721004:GOC721023 GXY721004:GXY721023 HHU721004:HHU721023 HRQ721004:HRQ721023 IBM721004:IBM721023 ILI721004:ILI721023 IVE721004:IVE721023 JFA721004:JFA721023 JOW721004:JOW721023 JYS721004:JYS721023 KIO721004:KIO721023 KSK721004:KSK721023 LCG721004:LCG721023 LMC721004:LMC721023 LVY721004:LVY721023 MFU721004:MFU721023 MPQ721004:MPQ721023 MZM721004:MZM721023 NJI721004:NJI721023 NTE721004:NTE721023 ODA721004:ODA721023 OMW721004:OMW721023 OWS721004:OWS721023 PGO721004:PGO721023 PQK721004:PQK721023 QAG721004:QAG721023 QKC721004:QKC721023 QTY721004:QTY721023 RDU721004:RDU721023 RNQ721004:RNQ721023 RXM721004:RXM721023 SHI721004:SHI721023 SRE721004:SRE721023 TBA721004:TBA721023 TKW721004:TKW721023 TUS721004:TUS721023 UEO721004:UEO721023 UOK721004:UOK721023 UYG721004:UYG721023 VIC721004:VIC721023 VRY721004:VRY721023 WBU721004:WBU721023 WLQ721004:WLQ721023 WVM721004:WVM721023 G786540:G786559 JA786540:JA786559 SW786540:SW786559 ACS786540:ACS786559 AMO786540:AMO786559 AWK786540:AWK786559 BGG786540:BGG786559 BQC786540:BQC786559 BZY786540:BZY786559 CJU786540:CJU786559 CTQ786540:CTQ786559 DDM786540:DDM786559 DNI786540:DNI786559 DXE786540:DXE786559 EHA786540:EHA786559 EQW786540:EQW786559 FAS786540:FAS786559 FKO786540:FKO786559 FUK786540:FUK786559 GEG786540:GEG786559 GOC786540:GOC786559 GXY786540:GXY786559 HHU786540:HHU786559 HRQ786540:HRQ786559 IBM786540:IBM786559 ILI786540:ILI786559 IVE786540:IVE786559 JFA786540:JFA786559 JOW786540:JOW786559 JYS786540:JYS786559 KIO786540:KIO786559 KSK786540:KSK786559 LCG786540:LCG786559 LMC786540:LMC786559 LVY786540:LVY786559 MFU786540:MFU786559 MPQ786540:MPQ786559 MZM786540:MZM786559 NJI786540:NJI786559 NTE786540:NTE786559 ODA786540:ODA786559 OMW786540:OMW786559 OWS786540:OWS786559 PGO786540:PGO786559 PQK786540:PQK786559 QAG786540:QAG786559 QKC786540:QKC786559 QTY786540:QTY786559 RDU786540:RDU786559 RNQ786540:RNQ786559 RXM786540:RXM786559 SHI786540:SHI786559 SRE786540:SRE786559 TBA786540:TBA786559 TKW786540:TKW786559 TUS786540:TUS786559 UEO786540:UEO786559 UOK786540:UOK786559 UYG786540:UYG786559 VIC786540:VIC786559 VRY786540:VRY786559 WBU786540:WBU786559 WLQ786540:WLQ786559 WVM786540:WVM786559 G852076:G852095 JA852076:JA852095 SW852076:SW852095 ACS852076:ACS852095 AMO852076:AMO852095 AWK852076:AWK852095 BGG852076:BGG852095 BQC852076:BQC852095 BZY852076:BZY852095 CJU852076:CJU852095 CTQ852076:CTQ852095 DDM852076:DDM852095 DNI852076:DNI852095 DXE852076:DXE852095 EHA852076:EHA852095 EQW852076:EQW852095 FAS852076:FAS852095 FKO852076:FKO852095 FUK852076:FUK852095 GEG852076:GEG852095 GOC852076:GOC852095 GXY852076:GXY852095 HHU852076:HHU852095 HRQ852076:HRQ852095 IBM852076:IBM852095 ILI852076:ILI852095 IVE852076:IVE852095 JFA852076:JFA852095 JOW852076:JOW852095 JYS852076:JYS852095 KIO852076:KIO852095 KSK852076:KSK852095 LCG852076:LCG852095 LMC852076:LMC852095 LVY852076:LVY852095 MFU852076:MFU852095 MPQ852076:MPQ852095 MZM852076:MZM852095 NJI852076:NJI852095 NTE852076:NTE852095 ODA852076:ODA852095 OMW852076:OMW852095 OWS852076:OWS852095 PGO852076:PGO852095 PQK852076:PQK852095 QAG852076:QAG852095 QKC852076:QKC852095 QTY852076:QTY852095 RDU852076:RDU852095 RNQ852076:RNQ852095 RXM852076:RXM852095 SHI852076:SHI852095 SRE852076:SRE852095 TBA852076:TBA852095 TKW852076:TKW852095 TUS852076:TUS852095 UEO852076:UEO852095 UOK852076:UOK852095 UYG852076:UYG852095 VIC852076:VIC852095 VRY852076:VRY852095 WBU852076:WBU852095 WLQ852076:WLQ852095 WVM852076:WVM852095 G917612:G917631 JA917612:JA917631 SW917612:SW917631 ACS917612:ACS917631 AMO917612:AMO917631 AWK917612:AWK917631 BGG917612:BGG917631 BQC917612:BQC917631 BZY917612:BZY917631 CJU917612:CJU917631 CTQ917612:CTQ917631 DDM917612:DDM917631 DNI917612:DNI917631 DXE917612:DXE917631 EHA917612:EHA917631 EQW917612:EQW917631 FAS917612:FAS917631 FKO917612:FKO917631 FUK917612:FUK917631 GEG917612:GEG917631 GOC917612:GOC917631 GXY917612:GXY917631 HHU917612:HHU917631 HRQ917612:HRQ917631 IBM917612:IBM917631 ILI917612:ILI917631 IVE917612:IVE917631 JFA917612:JFA917631 JOW917612:JOW917631 JYS917612:JYS917631 KIO917612:KIO917631 KSK917612:KSK917631 LCG917612:LCG917631 LMC917612:LMC917631 LVY917612:LVY917631 MFU917612:MFU917631 MPQ917612:MPQ917631 MZM917612:MZM917631 NJI917612:NJI917631 NTE917612:NTE917631 ODA917612:ODA917631 OMW917612:OMW917631 OWS917612:OWS917631 PGO917612:PGO917631 PQK917612:PQK917631 QAG917612:QAG917631 QKC917612:QKC917631 QTY917612:QTY917631 RDU917612:RDU917631 RNQ917612:RNQ917631 RXM917612:RXM917631 SHI917612:SHI917631 SRE917612:SRE917631 TBA917612:TBA917631 TKW917612:TKW917631 TUS917612:TUS917631 UEO917612:UEO917631 UOK917612:UOK917631 UYG917612:UYG917631 VIC917612:VIC917631 VRY917612:VRY917631 WBU917612:WBU917631 WLQ917612:WLQ917631 WVM917612:WVM917631 G983148:G983167 JA983148:JA983167 SW983148:SW983167 ACS983148:ACS983167 AMO983148:AMO983167 AWK983148:AWK983167 BGG983148:BGG983167 BQC983148:BQC983167 BZY983148:BZY983167 CJU983148:CJU983167 CTQ983148:CTQ983167 DDM983148:DDM983167 DNI983148:DNI983167 DXE983148:DXE983167 EHA983148:EHA983167 EQW983148:EQW983167 FAS983148:FAS983167 FKO983148:FKO983167 FUK983148:FUK983167 GEG983148:GEG983167 GOC983148:GOC983167 GXY983148:GXY983167 HHU983148:HHU983167 HRQ983148:HRQ983167 IBM983148:IBM983167 ILI983148:ILI983167 IVE983148:IVE983167 JFA983148:JFA983167 JOW983148:JOW983167 JYS983148:JYS983167 KIO983148:KIO983167 KSK983148:KSK983167 LCG983148:LCG983167 LMC983148:LMC983167 LVY983148:LVY983167 MFU983148:MFU983167 MPQ983148:MPQ983167 MZM983148:MZM983167 NJI983148:NJI983167 NTE983148:NTE983167 ODA983148:ODA983167 OMW983148:OMW983167 OWS983148:OWS983167 PGO983148:PGO983167 PQK983148:PQK983167 QAG983148:QAG983167 QKC983148:QKC983167 QTY983148:QTY983167 RDU983148:RDU983167 RNQ983148:RNQ983167 RXM983148:RXM983167 SHI983148:SHI983167 SRE983148:SRE983167 TBA983148:TBA983167 TKW983148:TKW983167 TUS983148:TUS983167 UEO983148:UEO983167 UOK983148:UOK983167 UYG983148:UYG983167 VIC983148:VIC983167 VRY983148:VRY983167 WBU983148:WBU983167 WLQ983148:WLQ983167 WVM983148:WVM983167 JA127:JA146 JA188:JA206 SW188:SW206 ACS188:ACS206 AMO188:AMO206 AWK188:AWK206 BGG188:BGG206 BQC188:BQC206 BZY188:BZY206 CJU188:CJU206 CTQ188:CTQ206 DDM188:DDM206 DNI188:DNI206 DXE188:DXE206 EHA188:EHA206 EQW188:EQW206 FAS188:FAS206 FKO188:FKO206 FUK188:FUK206 GEG188:GEG206 GOC188:GOC206 GXY188:GXY206 HHU188:HHU206 HRQ188:HRQ206 IBM188:IBM206 ILI188:ILI206 IVE188:IVE206 JFA188:JFA206 JOW188:JOW206 JYS188:JYS206 KIO188:KIO206 KSK188:KSK206 LCG188:LCG206 LMC188:LMC206 LVY188:LVY206 MFU188:MFU206 MPQ188:MPQ206 MZM188:MZM206 NJI188:NJI206 NTE188:NTE206 ODA188:ODA206 OMW188:OMW206 OWS188:OWS206 PGO188:PGO206 PQK188:PQK206 QAG188:QAG206 QKC188:QKC206 QTY188:QTY206 RDU188:RDU206 RNQ188:RNQ206 RXM188:RXM206 SHI188:SHI206 SRE188:SRE206 TBA188:TBA206 TKW188:TKW206 TUS188:TUS206 UEO188:UEO206 UOK188:UOK206 UYG188:UYG206 VIC188:VIC206 VRY188:VRY206 WBU188:WBU206 WLQ188:WLQ206 WVM188:WVM206 G65705:G65722 JA65705:JA65722 SW65705:SW65722 ACS65705:ACS65722 AMO65705:AMO65722 AWK65705:AWK65722 BGG65705:BGG65722 BQC65705:BQC65722 BZY65705:BZY65722 CJU65705:CJU65722 CTQ65705:CTQ65722 DDM65705:DDM65722 DNI65705:DNI65722 DXE65705:DXE65722 EHA65705:EHA65722 EQW65705:EQW65722 FAS65705:FAS65722 FKO65705:FKO65722 FUK65705:FUK65722 GEG65705:GEG65722 GOC65705:GOC65722 GXY65705:GXY65722 HHU65705:HHU65722 HRQ65705:HRQ65722 IBM65705:IBM65722 ILI65705:ILI65722 IVE65705:IVE65722 JFA65705:JFA65722 JOW65705:JOW65722 JYS65705:JYS65722 KIO65705:KIO65722 KSK65705:KSK65722 LCG65705:LCG65722 LMC65705:LMC65722 LVY65705:LVY65722 MFU65705:MFU65722 MPQ65705:MPQ65722 MZM65705:MZM65722 NJI65705:NJI65722 NTE65705:NTE65722 ODA65705:ODA65722 OMW65705:OMW65722 OWS65705:OWS65722 PGO65705:PGO65722 PQK65705:PQK65722 QAG65705:QAG65722 QKC65705:QKC65722 QTY65705:QTY65722 RDU65705:RDU65722 RNQ65705:RNQ65722 RXM65705:RXM65722 SHI65705:SHI65722 SRE65705:SRE65722 TBA65705:TBA65722 TKW65705:TKW65722 TUS65705:TUS65722 UEO65705:UEO65722 UOK65705:UOK65722 UYG65705:UYG65722 VIC65705:VIC65722 VRY65705:VRY65722 WBU65705:WBU65722 WLQ65705:WLQ65722 WVM65705:WVM65722 G131241:G131258 JA131241:JA131258 SW131241:SW131258 ACS131241:ACS131258 AMO131241:AMO131258 AWK131241:AWK131258 BGG131241:BGG131258 BQC131241:BQC131258 BZY131241:BZY131258 CJU131241:CJU131258 CTQ131241:CTQ131258 DDM131241:DDM131258 DNI131241:DNI131258 DXE131241:DXE131258 EHA131241:EHA131258 EQW131241:EQW131258 FAS131241:FAS131258 FKO131241:FKO131258 FUK131241:FUK131258 GEG131241:GEG131258 GOC131241:GOC131258 GXY131241:GXY131258 HHU131241:HHU131258 HRQ131241:HRQ131258 IBM131241:IBM131258 ILI131241:ILI131258 IVE131241:IVE131258 JFA131241:JFA131258 JOW131241:JOW131258 JYS131241:JYS131258 KIO131241:KIO131258 KSK131241:KSK131258 LCG131241:LCG131258 LMC131241:LMC131258 LVY131241:LVY131258 MFU131241:MFU131258 MPQ131241:MPQ131258 MZM131241:MZM131258 NJI131241:NJI131258 NTE131241:NTE131258 ODA131241:ODA131258 OMW131241:OMW131258 OWS131241:OWS131258 PGO131241:PGO131258 PQK131241:PQK131258 QAG131241:QAG131258 QKC131241:QKC131258 QTY131241:QTY131258 RDU131241:RDU131258 RNQ131241:RNQ131258 RXM131241:RXM131258 SHI131241:SHI131258 SRE131241:SRE131258 TBA131241:TBA131258 TKW131241:TKW131258 TUS131241:TUS131258 UEO131241:UEO131258 UOK131241:UOK131258 UYG131241:UYG131258 VIC131241:VIC131258 VRY131241:VRY131258 WBU131241:WBU131258 WLQ131241:WLQ131258 WVM131241:WVM131258 G196777:G196794 JA196777:JA196794 SW196777:SW196794 ACS196777:ACS196794 AMO196777:AMO196794 AWK196777:AWK196794 BGG196777:BGG196794 BQC196777:BQC196794 BZY196777:BZY196794 CJU196777:CJU196794 CTQ196777:CTQ196794 DDM196777:DDM196794 DNI196777:DNI196794 DXE196777:DXE196794 EHA196777:EHA196794 EQW196777:EQW196794 FAS196777:FAS196794 FKO196777:FKO196794 FUK196777:FUK196794 GEG196777:GEG196794 GOC196777:GOC196794 GXY196777:GXY196794 HHU196777:HHU196794 HRQ196777:HRQ196794 IBM196777:IBM196794 ILI196777:ILI196794 IVE196777:IVE196794 JFA196777:JFA196794 JOW196777:JOW196794 JYS196777:JYS196794 KIO196777:KIO196794 KSK196777:KSK196794 LCG196777:LCG196794 LMC196777:LMC196794 LVY196777:LVY196794 MFU196777:MFU196794 MPQ196777:MPQ196794 MZM196777:MZM196794 NJI196777:NJI196794 NTE196777:NTE196794 ODA196777:ODA196794 OMW196777:OMW196794 OWS196777:OWS196794 PGO196777:PGO196794 PQK196777:PQK196794 QAG196777:QAG196794 QKC196777:QKC196794 QTY196777:QTY196794 RDU196777:RDU196794 RNQ196777:RNQ196794 RXM196777:RXM196794 SHI196777:SHI196794 SRE196777:SRE196794 TBA196777:TBA196794 TKW196777:TKW196794 TUS196777:TUS196794 UEO196777:UEO196794 UOK196777:UOK196794 UYG196777:UYG196794 VIC196777:VIC196794 VRY196777:VRY196794 WBU196777:WBU196794 WLQ196777:WLQ196794 WVM196777:WVM196794 G262313:G262330 JA262313:JA262330 SW262313:SW262330 ACS262313:ACS262330 AMO262313:AMO262330 AWK262313:AWK262330 BGG262313:BGG262330 BQC262313:BQC262330 BZY262313:BZY262330 CJU262313:CJU262330 CTQ262313:CTQ262330 DDM262313:DDM262330 DNI262313:DNI262330 DXE262313:DXE262330 EHA262313:EHA262330 EQW262313:EQW262330 FAS262313:FAS262330 FKO262313:FKO262330 FUK262313:FUK262330 GEG262313:GEG262330 GOC262313:GOC262330 GXY262313:GXY262330 HHU262313:HHU262330 HRQ262313:HRQ262330 IBM262313:IBM262330 ILI262313:ILI262330 IVE262313:IVE262330 JFA262313:JFA262330 JOW262313:JOW262330 JYS262313:JYS262330 KIO262313:KIO262330 KSK262313:KSK262330 LCG262313:LCG262330 LMC262313:LMC262330 LVY262313:LVY262330 MFU262313:MFU262330 MPQ262313:MPQ262330 MZM262313:MZM262330 NJI262313:NJI262330 NTE262313:NTE262330 ODA262313:ODA262330 OMW262313:OMW262330 OWS262313:OWS262330 PGO262313:PGO262330 PQK262313:PQK262330 QAG262313:QAG262330 QKC262313:QKC262330 QTY262313:QTY262330 RDU262313:RDU262330 RNQ262313:RNQ262330 RXM262313:RXM262330 SHI262313:SHI262330 SRE262313:SRE262330 TBA262313:TBA262330 TKW262313:TKW262330 TUS262313:TUS262330 UEO262313:UEO262330 UOK262313:UOK262330 UYG262313:UYG262330 VIC262313:VIC262330 VRY262313:VRY262330 WBU262313:WBU262330 WLQ262313:WLQ262330 WVM262313:WVM262330 G327849:G327866 JA327849:JA327866 SW327849:SW327866 ACS327849:ACS327866 AMO327849:AMO327866 AWK327849:AWK327866 BGG327849:BGG327866 BQC327849:BQC327866 BZY327849:BZY327866 CJU327849:CJU327866 CTQ327849:CTQ327866 DDM327849:DDM327866 DNI327849:DNI327866 DXE327849:DXE327866 EHA327849:EHA327866 EQW327849:EQW327866 FAS327849:FAS327866 FKO327849:FKO327866 FUK327849:FUK327866 GEG327849:GEG327866 GOC327849:GOC327866 GXY327849:GXY327866 HHU327849:HHU327866 HRQ327849:HRQ327866 IBM327849:IBM327866 ILI327849:ILI327866 IVE327849:IVE327866 JFA327849:JFA327866 JOW327849:JOW327866 JYS327849:JYS327866 KIO327849:KIO327866 KSK327849:KSK327866 LCG327849:LCG327866 LMC327849:LMC327866 LVY327849:LVY327866 MFU327849:MFU327866 MPQ327849:MPQ327866 MZM327849:MZM327866 NJI327849:NJI327866 NTE327849:NTE327866 ODA327849:ODA327866 OMW327849:OMW327866 OWS327849:OWS327866 PGO327849:PGO327866 PQK327849:PQK327866 QAG327849:QAG327866 QKC327849:QKC327866 QTY327849:QTY327866 RDU327849:RDU327866 RNQ327849:RNQ327866 RXM327849:RXM327866 SHI327849:SHI327866 SRE327849:SRE327866 TBA327849:TBA327866 TKW327849:TKW327866 TUS327849:TUS327866 UEO327849:UEO327866 UOK327849:UOK327866 UYG327849:UYG327866 VIC327849:VIC327866 VRY327849:VRY327866 WBU327849:WBU327866 WLQ327849:WLQ327866 WVM327849:WVM327866 G393385:G393402 JA393385:JA393402 SW393385:SW393402 ACS393385:ACS393402 AMO393385:AMO393402 AWK393385:AWK393402 BGG393385:BGG393402 BQC393385:BQC393402 BZY393385:BZY393402 CJU393385:CJU393402 CTQ393385:CTQ393402 DDM393385:DDM393402 DNI393385:DNI393402 DXE393385:DXE393402 EHA393385:EHA393402 EQW393385:EQW393402 FAS393385:FAS393402 FKO393385:FKO393402 FUK393385:FUK393402 GEG393385:GEG393402 GOC393385:GOC393402 GXY393385:GXY393402 HHU393385:HHU393402 HRQ393385:HRQ393402 IBM393385:IBM393402 ILI393385:ILI393402 IVE393385:IVE393402 JFA393385:JFA393402 JOW393385:JOW393402 JYS393385:JYS393402 KIO393385:KIO393402 KSK393385:KSK393402 LCG393385:LCG393402 LMC393385:LMC393402 LVY393385:LVY393402 MFU393385:MFU393402 MPQ393385:MPQ393402 MZM393385:MZM393402 NJI393385:NJI393402 NTE393385:NTE393402 ODA393385:ODA393402 OMW393385:OMW393402 OWS393385:OWS393402 PGO393385:PGO393402 PQK393385:PQK393402 QAG393385:QAG393402 QKC393385:QKC393402 QTY393385:QTY393402 RDU393385:RDU393402 RNQ393385:RNQ393402 RXM393385:RXM393402 SHI393385:SHI393402 SRE393385:SRE393402 TBA393385:TBA393402 TKW393385:TKW393402 TUS393385:TUS393402 UEO393385:UEO393402 UOK393385:UOK393402 UYG393385:UYG393402 VIC393385:VIC393402 VRY393385:VRY393402 WBU393385:WBU393402 WLQ393385:WLQ393402 WVM393385:WVM393402 G458921:G458938 JA458921:JA458938 SW458921:SW458938 ACS458921:ACS458938 AMO458921:AMO458938 AWK458921:AWK458938 BGG458921:BGG458938 BQC458921:BQC458938 BZY458921:BZY458938 CJU458921:CJU458938 CTQ458921:CTQ458938 DDM458921:DDM458938 DNI458921:DNI458938 DXE458921:DXE458938 EHA458921:EHA458938 EQW458921:EQW458938 FAS458921:FAS458938 FKO458921:FKO458938 FUK458921:FUK458938 GEG458921:GEG458938 GOC458921:GOC458938 GXY458921:GXY458938 HHU458921:HHU458938 HRQ458921:HRQ458938 IBM458921:IBM458938 ILI458921:ILI458938 IVE458921:IVE458938 JFA458921:JFA458938 JOW458921:JOW458938 JYS458921:JYS458938 KIO458921:KIO458938 KSK458921:KSK458938 LCG458921:LCG458938 LMC458921:LMC458938 LVY458921:LVY458938 MFU458921:MFU458938 MPQ458921:MPQ458938 MZM458921:MZM458938 NJI458921:NJI458938 NTE458921:NTE458938 ODA458921:ODA458938 OMW458921:OMW458938 OWS458921:OWS458938 PGO458921:PGO458938 PQK458921:PQK458938 QAG458921:QAG458938 QKC458921:QKC458938 QTY458921:QTY458938 RDU458921:RDU458938 RNQ458921:RNQ458938 RXM458921:RXM458938 SHI458921:SHI458938 SRE458921:SRE458938 TBA458921:TBA458938 TKW458921:TKW458938 TUS458921:TUS458938 UEO458921:UEO458938 UOK458921:UOK458938 UYG458921:UYG458938 VIC458921:VIC458938 VRY458921:VRY458938 WBU458921:WBU458938 WLQ458921:WLQ458938 WVM458921:WVM458938 G524457:G524474 JA524457:JA524474 SW524457:SW524474 ACS524457:ACS524474 AMO524457:AMO524474 AWK524457:AWK524474 BGG524457:BGG524474 BQC524457:BQC524474 BZY524457:BZY524474 CJU524457:CJU524474 CTQ524457:CTQ524474 DDM524457:DDM524474 DNI524457:DNI524474 DXE524457:DXE524474 EHA524457:EHA524474 EQW524457:EQW524474 FAS524457:FAS524474 FKO524457:FKO524474 FUK524457:FUK524474 GEG524457:GEG524474 GOC524457:GOC524474 GXY524457:GXY524474 HHU524457:HHU524474 HRQ524457:HRQ524474 IBM524457:IBM524474 ILI524457:ILI524474 IVE524457:IVE524474 JFA524457:JFA524474 JOW524457:JOW524474 JYS524457:JYS524474 KIO524457:KIO524474 KSK524457:KSK524474 LCG524457:LCG524474 LMC524457:LMC524474 LVY524457:LVY524474 MFU524457:MFU524474 MPQ524457:MPQ524474 MZM524457:MZM524474 NJI524457:NJI524474 NTE524457:NTE524474 ODA524457:ODA524474 OMW524457:OMW524474 OWS524457:OWS524474 PGO524457:PGO524474 PQK524457:PQK524474 QAG524457:QAG524474 QKC524457:QKC524474 QTY524457:QTY524474 RDU524457:RDU524474 RNQ524457:RNQ524474 RXM524457:RXM524474 SHI524457:SHI524474 SRE524457:SRE524474 TBA524457:TBA524474 TKW524457:TKW524474 TUS524457:TUS524474 UEO524457:UEO524474 UOK524457:UOK524474 UYG524457:UYG524474 VIC524457:VIC524474 VRY524457:VRY524474 WBU524457:WBU524474 WLQ524457:WLQ524474 WVM524457:WVM524474 G589993:G590010 JA589993:JA590010 SW589993:SW590010 ACS589993:ACS590010 AMO589993:AMO590010 AWK589993:AWK590010 BGG589993:BGG590010 BQC589993:BQC590010 BZY589993:BZY590010 CJU589993:CJU590010 CTQ589993:CTQ590010 DDM589993:DDM590010 DNI589993:DNI590010 DXE589993:DXE590010 EHA589993:EHA590010 EQW589993:EQW590010 FAS589993:FAS590010 FKO589993:FKO590010 FUK589993:FUK590010 GEG589993:GEG590010 GOC589993:GOC590010 GXY589993:GXY590010 HHU589993:HHU590010 HRQ589993:HRQ590010 IBM589993:IBM590010 ILI589993:ILI590010 IVE589993:IVE590010 JFA589993:JFA590010 JOW589993:JOW590010 JYS589993:JYS590010 KIO589993:KIO590010 KSK589993:KSK590010 LCG589993:LCG590010 LMC589993:LMC590010 LVY589993:LVY590010 MFU589993:MFU590010 MPQ589993:MPQ590010 MZM589993:MZM590010 NJI589993:NJI590010 NTE589993:NTE590010 ODA589993:ODA590010 OMW589993:OMW590010 OWS589993:OWS590010 PGO589993:PGO590010 PQK589993:PQK590010 QAG589993:QAG590010 QKC589993:QKC590010 QTY589993:QTY590010 RDU589993:RDU590010 RNQ589993:RNQ590010 RXM589993:RXM590010 SHI589993:SHI590010 SRE589993:SRE590010 TBA589993:TBA590010 TKW589993:TKW590010 TUS589993:TUS590010 UEO589993:UEO590010 UOK589993:UOK590010 UYG589993:UYG590010 VIC589993:VIC590010 VRY589993:VRY590010 WBU589993:WBU590010 WLQ589993:WLQ590010 WVM589993:WVM590010 G655529:G655546 JA655529:JA655546 SW655529:SW655546 ACS655529:ACS655546 AMO655529:AMO655546 AWK655529:AWK655546 BGG655529:BGG655546 BQC655529:BQC655546 BZY655529:BZY655546 CJU655529:CJU655546 CTQ655529:CTQ655546 DDM655529:DDM655546 DNI655529:DNI655546 DXE655529:DXE655546 EHA655529:EHA655546 EQW655529:EQW655546 FAS655529:FAS655546 FKO655529:FKO655546 FUK655529:FUK655546 GEG655529:GEG655546 GOC655529:GOC655546 GXY655529:GXY655546 HHU655529:HHU655546 HRQ655529:HRQ655546 IBM655529:IBM655546 ILI655529:ILI655546 IVE655529:IVE655546 JFA655529:JFA655546 JOW655529:JOW655546 JYS655529:JYS655546 KIO655529:KIO655546 KSK655529:KSK655546 LCG655529:LCG655546 LMC655529:LMC655546 LVY655529:LVY655546 MFU655529:MFU655546 MPQ655529:MPQ655546 MZM655529:MZM655546 NJI655529:NJI655546 NTE655529:NTE655546 ODA655529:ODA655546 OMW655529:OMW655546 OWS655529:OWS655546 PGO655529:PGO655546 PQK655529:PQK655546 QAG655529:QAG655546 QKC655529:QKC655546 QTY655529:QTY655546 RDU655529:RDU655546 RNQ655529:RNQ655546 RXM655529:RXM655546 SHI655529:SHI655546 SRE655529:SRE655546 TBA655529:TBA655546 TKW655529:TKW655546 TUS655529:TUS655546 UEO655529:UEO655546 UOK655529:UOK655546 UYG655529:UYG655546 VIC655529:VIC655546 VRY655529:VRY655546 WBU655529:WBU655546 WLQ655529:WLQ655546 WVM655529:WVM655546 G721065:G721082 JA721065:JA721082 SW721065:SW721082 ACS721065:ACS721082 AMO721065:AMO721082 AWK721065:AWK721082 BGG721065:BGG721082 BQC721065:BQC721082 BZY721065:BZY721082 CJU721065:CJU721082 CTQ721065:CTQ721082 DDM721065:DDM721082 DNI721065:DNI721082 DXE721065:DXE721082 EHA721065:EHA721082 EQW721065:EQW721082 FAS721065:FAS721082 FKO721065:FKO721082 FUK721065:FUK721082 GEG721065:GEG721082 GOC721065:GOC721082 GXY721065:GXY721082 HHU721065:HHU721082 HRQ721065:HRQ721082 IBM721065:IBM721082 ILI721065:ILI721082 IVE721065:IVE721082 JFA721065:JFA721082 JOW721065:JOW721082 JYS721065:JYS721082 KIO721065:KIO721082 KSK721065:KSK721082 LCG721065:LCG721082 LMC721065:LMC721082 LVY721065:LVY721082 MFU721065:MFU721082 MPQ721065:MPQ721082 MZM721065:MZM721082 NJI721065:NJI721082 NTE721065:NTE721082 ODA721065:ODA721082 OMW721065:OMW721082 OWS721065:OWS721082 PGO721065:PGO721082 PQK721065:PQK721082 QAG721065:QAG721082 QKC721065:QKC721082 QTY721065:QTY721082 RDU721065:RDU721082 RNQ721065:RNQ721082 RXM721065:RXM721082 SHI721065:SHI721082 SRE721065:SRE721082 TBA721065:TBA721082 TKW721065:TKW721082 TUS721065:TUS721082 UEO721065:UEO721082 UOK721065:UOK721082 UYG721065:UYG721082 VIC721065:VIC721082 VRY721065:VRY721082 WBU721065:WBU721082 WLQ721065:WLQ721082 WVM721065:WVM721082 G786601:G786618 JA786601:JA786618 SW786601:SW786618 ACS786601:ACS786618 AMO786601:AMO786618 AWK786601:AWK786618 BGG786601:BGG786618 BQC786601:BQC786618 BZY786601:BZY786618 CJU786601:CJU786618 CTQ786601:CTQ786618 DDM786601:DDM786618 DNI786601:DNI786618 DXE786601:DXE786618 EHA786601:EHA786618 EQW786601:EQW786618 FAS786601:FAS786618 FKO786601:FKO786618 FUK786601:FUK786618 GEG786601:GEG786618 GOC786601:GOC786618 GXY786601:GXY786618 HHU786601:HHU786618 HRQ786601:HRQ786618 IBM786601:IBM786618 ILI786601:ILI786618 IVE786601:IVE786618 JFA786601:JFA786618 JOW786601:JOW786618 JYS786601:JYS786618 KIO786601:KIO786618 KSK786601:KSK786618 LCG786601:LCG786618 LMC786601:LMC786618 LVY786601:LVY786618 MFU786601:MFU786618 MPQ786601:MPQ786618 MZM786601:MZM786618 NJI786601:NJI786618 NTE786601:NTE786618 ODA786601:ODA786618 OMW786601:OMW786618 OWS786601:OWS786618 PGO786601:PGO786618 PQK786601:PQK786618 QAG786601:QAG786618 QKC786601:QKC786618 QTY786601:QTY786618 RDU786601:RDU786618 RNQ786601:RNQ786618 RXM786601:RXM786618 SHI786601:SHI786618 SRE786601:SRE786618 TBA786601:TBA786618 TKW786601:TKW786618 TUS786601:TUS786618 UEO786601:UEO786618 UOK786601:UOK786618 UYG786601:UYG786618 VIC786601:VIC786618 VRY786601:VRY786618 WBU786601:WBU786618 WLQ786601:WLQ786618 WVM786601:WVM786618 G852137:G852154 JA852137:JA852154 SW852137:SW852154 ACS852137:ACS852154 AMO852137:AMO852154 AWK852137:AWK852154 BGG852137:BGG852154 BQC852137:BQC852154 BZY852137:BZY852154 CJU852137:CJU852154 CTQ852137:CTQ852154 DDM852137:DDM852154 DNI852137:DNI852154 DXE852137:DXE852154 EHA852137:EHA852154 EQW852137:EQW852154 FAS852137:FAS852154 FKO852137:FKO852154 FUK852137:FUK852154 GEG852137:GEG852154 GOC852137:GOC852154 GXY852137:GXY852154 HHU852137:HHU852154 HRQ852137:HRQ852154 IBM852137:IBM852154 ILI852137:ILI852154 IVE852137:IVE852154 JFA852137:JFA852154 JOW852137:JOW852154 JYS852137:JYS852154 KIO852137:KIO852154 KSK852137:KSK852154 LCG852137:LCG852154 LMC852137:LMC852154 LVY852137:LVY852154 MFU852137:MFU852154 MPQ852137:MPQ852154 MZM852137:MZM852154 NJI852137:NJI852154 NTE852137:NTE852154 ODA852137:ODA852154 OMW852137:OMW852154 OWS852137:OWS852154 PGO852137:PGO852154 PQK852137:PQK852154 QAG852137:QAG852154 QKC852137:QKC852154 QTY852137:QTY852154 RDU852137:RDU852154 RNQ852137:RNQ852154 RXM852137:RXM852154 SHI852137:SHI852154 SRE852137:SRE852154 TBA852137:TBA852154 TKW852137:TKW852154 TUS852137:TUS852154 UEO852137:UEO852154 UOK852137:UOK852154 UYG852137:UYG852154 VIC852137:VIC852154 VRY852137:VRY852154 WBU852137:WBU852154 WLQ852137:WLQ852154 WVM852137:WVM852154 G917673:G917690 JA917673:JA917690 SW917673:SW917690 ACS917673:ACS917690 AMO917673:AMO917690 AWK917673:AWK917690 BGG917673:BGG917690 BQC917673:BQC917690 BZY917673:BZY917690 CJU917673:CJU917690 CTQ917673:CTQ917690 DDM917673:DDM917690 DNI917673:DNI917690 DXE917673:DXE917690 EHA917673:EHA917690 EQW917673:EQW917690 FAS917673:FAS917690 FKO917673:FKO917690 FUK917673:FUK917690 GEG917673:GEG917690 GOC917673:GOC917690 GXY917673:GXY917690 HHU917673:HHU917690 HRQ917673:HRQ917690 IBM917673:IBM917690 ILI917673:ILI917690 IVE917673:IVE917690 JFA917673:JFA917690 JOW917673:JOW917690 JYS917673:JYS917690 KIO917673:KIO917690 KSK917673:KSK917690 LCG917673:LCG917690 LMC917673:LMC917690 LVY917673:LVY917690 MFU917673:MFU917690 MPQ917673:MPQ917690 MZM917673:MZM917690 NJI917673:NJI917690 NTE917673:NTE917690 ODA917673:ODA917690 OMW917673:OMW917690 OWS917673:OWS917690 PGO917673:PGO917690 PQK917673:PQK917690 QAG917673:QAG917690 QKC917673:QKC917690 QTY917673:QTY917690 RDU917673:RDU917690 RNQ917673:RNQ917690 RXM917673:RXM917690 SHI917673:SHI917690 SRE917673:SRE917690 TBA917673:TBA917690 TKW917673:TKW917690 TUS917673:TUS917690 UEO917673:UEO917690 UOK917673:UOK917690 UYG917673:UYG917690 VIC917673:VIC917690 VRY917673:VRY917690 WBU917673:WBU917690 WLQ917673:WLQ917690 WVM917673:WVM917690 G983209:G983226 JA983209:JA983226 SW983209:SW983226 ACS983209:ACS983226 AMO983209:AMO983226 AWK983209:AWK983226 BGG983209:BGG983226 BQC983209:BQC983226 BZY983209:BZY983226 CJU983209:CJU983226 CTQ983209:CTQ983226 DDM983209:DDM983226 DNI983209:DNI983226 DXE983209:DXE983226 EHA983209:EHA983226 EQW983209:EQW983226 FAS983209:FAS983226 FKO983209:FKO983226 FUK983209:FUK983226 GEG983209:GEG983226 GOC983209:GOC983226 GXY983209:GXY983226 HHU983209:HHU983226 HRQ983209:HRQ983226 IBM983209:IBM983226 ILI983209:ILI983226 IVE983209:IVE983226 JFA983209:JFA983226 JOW983209:JOW983226 JYS983209:JYS983226 KIO983209:KIO983226 KSK983209:KSK983226 LCG983209:LCG983226 LMC983209:LMC983226 LVY983209:LVY983226 MFU983209:MFU983226 MPQ983209:MPQ983226 MZM983209:MZM983226 NJI983209:NJI983226 NTE983209:NTE983226 ODA983209:ODA983226 OMW983209:OMW983226 OWS983209:OWS983226 PGO983209:PGO983226 PQK983209:PQK983226 QAG983209:QAG983226 QKC983209:QKC983226 QTY983209:QTY983226 RDU983209:RDU983226 RNQ983209:RNQ983226 RXM983209:RXM983226 SHI983209:SHI983226 SRE983209:SRE983226 TBA983209:TBA983226 TKW983209:TKW983226 TUS983209:TUS983226 UEO983209:UEO983226 UOK983209:UOK983226 UYG983209:UYG983226 VIC983209:VIC983226 VRY983209:VRY983226 WBU983209:WBU983226 WLQ983209:WLQ983226 WVM983209:WVM983226 J194:J200 JD194:JD200 SZ194:SZ200 ACV194:ACV200 AMR194:AMR200 AWN194:AWN200 BGJ194:BGJ200 BQF194:BQF200 CAB194:CAB200 CJX194:CJX200 CTT194:CTT200 DDP194:DDP200 DNL194:DNL200 DXH194:DXH200 EHD194:EHD200 EQZ194:EQZ200 FAV194:FAV200 FKR194:FKR200 FUN194:FUN200 GEJ194:GEJ200 GOF194:GOF200 GYB194:GYB200 HHX194:HHX200 HRT194:HRT200 IBP194:IBP200 ILL194:ILL200 IVH194:IVH200 JFD194:JFD200 JOZ194:JOZ200 JYV194:JYV200 KIR194:KIR200 KSN194:KSN200 LCJ194:LCJ200 LMF194:LMF200 LWB194:LWB200 MFX194:MFX200 MPT194:MPT200 MZP194:MZP200 NJL194:NJL200 NTH194:NTH200 ODD194:ODD200 OMZ194:OMZ200 OWV194:OWV200 PGR194:PGR200 PQN194:PQN200 QAJ194:QAJ200 QKF194:QKF200 QUB194:QUB200 RDX194:RDX200 RNT194:RNT200 RXP194:RXP200 SHL194:SHL200 SRH194:SRH200 TBD194:TBD200 TKZ194:TKZ200 TUV194:TUV200 UER194:UER200 UON194:UON200 UYJ194:UYJ200 VIF194:VIF200 VSB194:VSB200 WBX194:WBX200 WLT194:WLT200 WVP194:WVP200 J65711:J65717 JD65711:JD65717 SZ65711:SZ65717 ACV65711:ACV65717 AMR65711:AMR65717 AWN65711:AWN65717 BGJ65711:BGJ65717 BQF65711:BQF65717 CAB65711:CAB65717 CJX65711:CJX65717 CTT65711:CTT65717 DDP65711:DDP65717 DNL65711:DNL65717 DXH65711:DXH65717 EHD65711:EHD65717 EQZ65711:EQZ65717 FAV65711:FAV65717 FKR65711:FKR65717 FUN65711:FUN65717 GEJ65711:GEJ65717 GOF65711:GOF65717 GYB65711:GYB65717 HHX65711:HHX65717 HRT65711:HRT65717 IBP65711:IBP65717 ILL65711:ILL65717 IVH65711:IVH65717 JFD65711:JFD65717 JOZ65711:JOZ65717 JYV65711:JYV65717 KIR65711:KIR65717 KSN65711:KSN65717 LCJ65711:LCJ65717 LMF65711:LMF65717 LWB65711:LWB65717 MFX65711:MFX65717 MPT65711:MPT65717 MZP65711:MZP65717 NJL65711:NJL65717 NTH65711:NTH65717 ODD65711:ODD65717 OMZ65711:OMZ65717 OWV65711:OWV65717 PGR65711:PGR65717 PQN65711:PQN65717 QAJ65711:QAJ65717 QKF65711:QKF65717 QUB65711:QUB65717 RDX65711:RDX65717 RNT65711:RNT65717 RXP65711:RXP65717 SHL65711:SHL65717 SRH65711:SRH65717 TBD65711:TBD65717 TKZ65711:TKZ65717 TUV65711:TUV65717 UER65711:UER65717 UON65711:UON65717 UYJ65711:UYJ65717 VIF65711:VIF65717 VSB65711:VSB65717 WBX65711:WBX65717 WLT65711:WLT65717 WVP65711:WVP65717 J131247:J131253 JD131247:JD131253 SZ131247:SZ131253 ACV131247:ACV131253 AMR131247:AMR131253 AWN131247:AWN131253 BGJ131247:BGJ131253 BQF131247:BQF131253 CAB131247:CAB131253 CJX131247:CJX131253 CTT131247:CTT131253 DDP131247:DDP131253 DNL131247:DNL131253 DXH131247:DXH131253 EHD131247:EHD131253 EQZ131247:EQZ131253 FAV131247:FAV131253 FKR131247:FKR131253 FUN131247:FUN131253 GEJ131247:GEJ131253 GOF131247:GOF131253 GYB131247:GYB131253 HHX131247:HHX131253 HRT131247:HRT131253 IBP131247:IBP131253 ILL131247:ILL131253 IVH131247:IVH131253 JFD131247:JFD131253 JOZ131247:JOZ131253 JYV131247:JYV131253 KIR131247:KIR131253 KSN131247:KSN131253 LCJ131247:LCJ131253 LMF131247:LMF131253 LWB131247:LWB131253 MFX131247:MFX131253 MPT131247:MPT131253 MZP131247:MZP131253 NJL131247:NJL131253 NTH131247:NTH131253 ODD131247:ODD131253 OMZ131247:OMZ131253 OWV131247:OWV131253 PGR131247:PGR131253 PQN131247:PQN131253 QAJ131247:QAJ131253 QKF131247:QKF131253 QUB131247:QUB131253 RDX131247:RDX131253 RNT131247:RNT131253 RXP131247:RXP131253 SHL131247:SHL131253 SRH131247:SRH131253 TBD131247:TBD131253 TKZ131247:TKZ131253 TUV131247:TUV131253 UER131247:UER131253 UON131247:UON131253 UYJ131247:UYJ131253 VIF131247:VIF131253 VSB131247:VSB131253 WBX131247:WBX131253 WLT131247:WLT131253 WVP131247:WVP131253 J196783:J196789 JD196783:JD196789 SZ196783:SZ196789 ACV196783:ACV196789 AMR196783:AMR196789 AWN196783:AWN196789 BGJ196783:BGJ196789 BQF196783:BQF196789 CAB196783:CAB196789 CJX196783:CJX196789 CTT196783:CTT196789 DDP196783:DDP196789 DNL196783:DNL196789 DXH196783:DXH196789 EHD196783:EHD196789 EQZ196783:EQZ196789 FAV196783:FAV196789 FKR196783:FKR196789 FUN196783:FUN196789 GEJ196783:GEJ196789 GOF196783:GOF196789 GYB196783:GYB196789 HHX196783:HHX196789 HRT196783:HRT196789 IBP196783:IBP196789 ILL196783:ILL196789 IVH196783:IVH196789 JFD196783:JFD196789 JOZ196783:JOZ196789 JYV196783:JYV196789 KIR196783:KIR196789 KSN196783:KSN196789 LCJ196783:LCJ196789 LMF196783:LMF196789 LWB196783:LWB196789 MFX196783:MFX196789 MPT196783:MPT196789 MZP196783:MZP196789 NJL196783:NJL196789 NTH196783:NTH196789 ODD196783:ODD196789 OMZ196783:OMZ196789 OWV196783:OWV196789 PGR196783:PGR196789 PQN196783:PQN196789 QAJ196783:QAJ196789 QKF196783:QKF196789 QUB196783:QUB196789 RDX196783:RDX196789 RNT196783:RNT196789 RXP196783:RXP196789 SHL196783:SHL196789 SRH196783:SRH196789 TBD196783:TBD196789 TKZ196783:TKZ196789 TUV196783:TUV196789 UER196783:UER196789 UON196783:UON196789 UYJ196783:UYJ196789 VIF196783:VIF196789 VSB196783:VSB196789 WBX196783:WBX196789 WLT196783:WLT196789 WVP196783:WVP196789 J262319:J262325 JD262319:JD262325 SZ262319:SZ262325 ACV262319:ACV262325 AMR262319:AMR262325 AWN262319:AWN262325 BGJ262319:BGJ262325 BQF262319:BQF262325 CAB262319:CAB262325 CJX262319:CJX262325 CTT262319:CTT262325 DDP262319:DDP262325 DNL262319:DNL262325 DXH262319:DXH262325 EHD262319:EHD262325 EQZ262319:EQZ262325 FAV262319:FAV262325 FKR262319:FKR262325 FUN262319:FUN262325 GEJ262319:GEJ262325 GOF262319:GOF262325 GYB262319:GYB262325 HHX262319:HHX262325 HRT262319:HRT262325 IBP262319:IBP262325 ILL262319:ILL262325 IVH262319:IVH262325 JFD262319:JFD262325 JOZ262319:JOZ262325 JYV262319:JYV262325 KIR262319:KIR262325 KSN262319:KSN262325 LCJ262319:LCJ262325 LMF262319:LMF262325 LWB262319:LWB262325 MFX262319:MFX262325 MPT262319:MPT262325 MZP262319:MZP262325 NJL262319:NJL262325 NTH262319:NTH262325 ODD262319:ODD262325 OMZ262319:OMZ262325 OWV262319:OWV262325 PGR262319:PGR262325 PQN262319:PQN262325 QAJ262319:QAJ262325 QKF262319:QKF262325 QUB262319:QUB262325 RDX262319:RDX262325 RNT262319:RNT262325 RXP262319:RXP262325 SHL262319:SHL262325 SRH262319:SRH262325 TBD262319:TBD262325 TKZ262319:TKZ262325 TUV262319:TUV262325 UER262319:UER262325 UON262319:UON262325 UYJ262319:UYJ262325 VIF262319:VIF262325 VSB262319:VSB262325 WBX262319:WBX262325 WLT262319:WLT262325 WVP262319:WVP262325 J327855:J327861 JD327855:JD327861 SZ327855:SZ327861 ACV327855:ACV327861 AMR327855:AMR327861 AWN327855:AWN327861 BGJ327855:BGJ327861 BQF327855:BQF327861 CAB327855:CAB327861 CJX327855:CJX327861 CTT327855:CTT327861 DDP327855:DDP327861 DNL327855:DNL327861 DXH327855:DXH327861 EHD327855:EHD327861 EQZ327855:EQZ327861 FAV327855:FAV327861 FKR327855:FKR327861 FUN327855:FUN327861 GEJ327855:GEJ327861 GOF327855:GOF327861 GYB327855:GYB327861 HHX327855:HHX327861 HRT327855:HRT327861 IBP327855:IBP327861 ILL327855:ILL327861 IVH327855:IVH327861 JFD327855:JFD327861 JOZ327855:JOZ327861 JYV327855:JYV327861 KIR327855:KIR327861 KSN327855:KSN327861 LCJ327855:LCJ327861 LMF327855:LMF327861 LWB327855:LWB327861 MFX327855:MFX327861 MPT327855:MPT327861 MZP327855:MZP327861 NJL327855:NJL327861 NTH327855:NTH327861 ODD327855:ODD327861 OMZ327855:OMZ327861 OWV327855:OWV327861 PGR327855:PGR327861 PQN327855:PQN327861 QAJ327855:QAJ327861 QKF327855:QKF327861 QUB327855:QUB327861 RDX327855:RDX327861 RNT327855:RNT327861 RXP327855:RXP327861 SHL327855:SHL327861 SRH327855:SRH327861 TBD327855:TBD327861 TKZ327855:TKZ327861 TUV327855:TUV327861 UER327855:UER327861 UON327855:UON327861 UYJ327855:UYJ327861 VIF327855:VIF327861 VSB327855:VSB327861 WBX327855:WBX327861 WLT327855:WLT327861 WVP327855:WVP327861 J393391:J393397 JD393391:JD393397 SZ393391:SZ393397 ACV393391:ACV393397 AMR393391:AMR393397 AWN393391:AWN393397 BGJ393391:BGJ393397 BQF393391:BQF393397 CAB393391:CAB393397 CJX393391:CJX393397 CTT393391:CTT393397 DDP393391:DDP393397 DNL393391:DNL393397 DXH393391:DXH393397 EHD393391:EHD393397 EQZ393391:EQZ393397 FAV393391:FAV393397 FKR393391:FKR393397 FUN393391:FUN393397 GEJ393391:GEJ393397 GOF393391:GOF393397 GYB393391:GYB393397 HHX393391:HHX393397 HRT393391:HRT393397 IBP393391:IBP393397 ILL393391:ILL393397 IVH393391:IVH393397 JFD393391:JFD393397 JOZ393391:JOZ393397 JYV393391:JYV393397 KIR393391:KIR393397 KSN393391:KSN393397 LCJ393391:LCJ393397 LMF393391:LMF393397 LWB393391:LWB393397 MFX393391:MFX393397 MPT393391:MPT393397 MZP393391:MZP393397 NJL393391:NJL393397 NTH393391:NTH393397 ODD393391:ODD393397 OMZ393391:OMZ393397 OWV393391:OWV393397 PGR393391:PGR393397 PQN393391:PQN393397 QAJ393391:QAJ393397 QKF393391:QKF393397 QUB393391:QUB393397 RDX393391:RDX393397 RNT393391:RNT393397 RXP393391:RXP393397 SHL393391:SHL393397 SRH393391:SRH393397 TBD393391:TBD393397 TKZ393391:TKZ393397 TUV393391:TUV393397 UER393391:UER393397 UON393391:UON393397 UYJ393391:UYJ393397 VIF393391:VIF393397 VSB393391:VSB393397 WBX393391:WBX393397 WLT393391:WLT393397 WVP393391:WVP393397 J458927:J458933 JD458927:JD458933 SZ458927:SZ458933 ACV458927:ACV458933 AMR458927:AMR458933 AWN458927:AWN458933 BGJ458927:BGJ458933 BQF458927:BQF458933 CAB458927:CAB458933 CJX458927:CJX458933 CTT458927:CTT458933 DDP458927:DDP458933 DNL458927:DNL458933 DXH458927:DXH458933 EHD458927:EHD458933 EQZ458927:EQZ458933 FAV458927:FAV458933 FKR458927:FKR458933 FUN458927:FUN458933 GEJ458927:GEJ458933 GOF458927:GOF458933 GYB458927:GYB458933 HHX458927:HHX458933 HRT458927:HRT458933 IBP458927:IBP458933 ILL458927:ILL458933 IVH458927:IVH458933 JFD458927:JFD458933 JOZ458927:JOZ458933 JYV458927:JYV458933 KIR458927:KIR458933 KSN458927:KSN458933 LCJ458927:LCJ458933 LMF458927:LMF458933 LWB458927:LWB458933 MFX458927:MFX458933 MPT458927:MPT458933 MZP458927:MZP458933 NJL458927:NJL458933 NTH458927:NTH458933 ODD458927:ODD458933 OMZ458927:OMZ458933 OWV458927:OWV458933 PGR458927:PGR458933 PQN458927:PQN458933 QAJ458927:QAJ458933 QKF458927:QKF458933 QUB458927:QUB458933 RDX458927:RDX458933 RNT458927:RNT458933 RXP458927:RXP458933 SHL458927:SHL458933 SRH458927:SRH458933 TBD458927:TBD458933 TKZ458927:TKZ458933 TUV458927:TUV458933 UER458927:UER458933 UON458927:UON458933 UYJ458927:UYJ458933 VIF458927:VIF458933 VSB458927:VSB458933 WBX458927:WBX458933 WLT458927:WLT458933 WVP458927:WVP458933 J524463:J524469 JD524463:JD524469 SZ524463:SZ524469 ACV524463:ACV524469 AMR524463:AMR524469 AWN524463:AWN524469 BGJ524463:BGJ524469 BQF524463:BQF524469 CAB524463:CAB524469 CJX524463:CJX524469 CTT524463:CTT524469 DDP524463:DDP524469 DNL524463:DNL524469 DXH524463:DXH524469 EHD524463:EHD524469 EQZ524463:EQZ524469 FAV524463:FAV524469 FKR524463:FKR524469 FUN524463:FUN524469 GEJ524463:GEJ524469 GOF524463:GOF524469 GYB524463:GYB524469 HHX524463:HHX524469 HRT524463:HRT524469 IBP524463:IBP524469 ILL524463:ILL524469 IVH524463:IVH524469 JFD524463:JFD524469 JOZ524463:JOZ524469 JYV524463:JYV524469 KIR524463:KIR524469 KSN524463:KSN524469 LCJ524463:LCJ524469 LMF524463:LMF524469 LWB524463:LWB524469 MFX524463:MFX524469 MPT524463:MPT524469 MZP524463:MZP524469 NJL524463:NJL524469 NTH524463:NTH524469 ODD524463:ODD524469 OMZ524463:OMZ524469 OWV524463:OWV524469 PGR524463:PGR524469 PQN524463:PQN524469 QAJ524463:QAJ524469 QKF524463:QKF524469 QUB524463:QUB524469 RDX524463:RDX524469 RNT524463:RNT524469 RXP524463:RXP524469 SHL524463:SHL524469 SRH524463:SRH524469 TBD524463:TBD524469 TKZ524463:TKZ524469 TUV524463:TUV524469 UER524463:UER524469 UON524463:UON524469 UYJ524463:UYJ524469 VIF524463:VIF524469 VSB524463:VSB524469 WBX524463:WBX524469 WLT524463:WLT524469 WVP524463:WVP524469 J589999:J590005 JD589999:JD590005 SZ589999:SZ590005 ACV589999:ACV590005 AMR589999:AMR590005 AWN589999:AWN590005 BGJ589999:BGJ590005 BQF589999:BQF590005 CAB589999:CAB590005 CJX589999:CJX590005 CTT589999:CTT590005 DDP589999:DDP590005 DNL589999:DNL590005 DXH589999:DXH590005 EHD589999:EHD590005 EQZ589999:EQZ590005 FAV589999:FAV590005 FKR589999:FKR590005 FUN589999:FUN590005 GEJ589999:GEJ590005 GOF589999:GOF590005 GYB589999:GYB590005 HHX589999:HHX590005 HRT589999:HRT590005 IBP589999:IBP590005 ILL589999:ILL590005 IVH589999:IVH590005 JFD589999:JFD590005 JOZ589999:JOZ590005 JYV589999:JYV590005 KIR589999:KIR590005 KSN589999:KSN590005 LCJ589999:LCJ590005 LMF589999:LMF590005 LWB589999:LWB590005 MFX589999:MFX590005 MPT589999:MPT590005 MZP589999:MZP590005 NJL589999:NJL590005 NTH589999:NTH590005 ODD589999:ODD590005 OMZ589999:OMZ590005 OWV589999:OWV590005 PGR589999:PGR590005 PQN589999:PQN590005 QAJ589999:QAJ590005 QKF589999:QKF590005 QUB589999:QUB590005 RDX589999:RDX590005 RNT589999:RNT590005 RXP589999:RXP590005 SHL589999:SHL590005 SRH589999:SRH590005 TBD589999:TBD590005 TKZ589999:TKZ590005 TUV589999:TUV590005 UER589999:UER590005 UON589999:UON590005 UYJ589999:UYJ590005 VIF589999:VIF590005 VSB589999:VSB590005 WBX589999:WBX590005 WLT589999:WLT590005 WVP589999:WVP590005 J655535:J655541 JD655535:JD655541 SZ655535:SZ655541 ACV655535:ACV655541 AMR655535:AMR655541 AWN655535:AWN655541 BGJ655535:BGJ655541 BQF655535:BQF655541 CAB655535:CAB655541 CJX655535:CJX655541 CTT655535:CTT655541 DDP655535:DDP655541 DNL655535:DNL655541 DXH655535:DXH655541 EHD655535:EHD655541 EQZ655535:EQZ655541 FAV655535:FAV655541 FKR655535:FKR655541 FUN655535:FUN655541 GEJ655535:GEJ655541 GOF655535:GOF655541 GYB655535:GYB655541 HHX655535:HHX655541 HRT655535:HRT655541 IBP655535:IBP655541 ILL655535:ILL655541 IVH655535:IVH655541 JFD655535:JFD655541 JOZ655535:JOZ655541 JYV655535:JYV655541 KIR655535:KIR655541 KSN655535:KSN655541 LCJ655535:LCJ655541 LMF655535:LMF655541 LWB655535:LWB655541 MFX655535:MFX655541 MPT655535:MPT655541 MZP655535:MZP655541 NJL655535:NJL655541 NTH655535:NTH655541 ODD655535:ODD655541 OMZ655535:OMZ655541 OWV655535:OWV655541 PGR655535:PGR655541 PQN655535:PQN655541 QAJ655535:QAJ655541 QKF655535:QKF655541 QUB655535:QUB655541 RDX655535:RDX655541 RNT655535:RNT655541 RXP655535:RXP655541 SHL655535:SHL655541 SRH655535:SRH655541 TBD655535:TBD655541 TKZ655535:TKZ655541 TUV655535:TUV655541 UER655535:UER655541 UON655535:UON655541 UYJ655535:UYJ655541 VIF655535:VIF655541 VSB655535:VSB655541 WBX655535:WBX655541 WLT655535:WLT655541 WVP655535:WVP655541 J721071:J721077 JD721071:JD721077 SZ721071:SZ721077 ACV721071:ACV721077 AMR721071:AMR721077 AWN721071:AWN721077 BGJ721071:BGJ721077 BQF721071:BQF721077 CAB721071:CAB721077 CJX721071:CJX721077 CTT721071:CTT721077 DDP721071:DDP721077 DNL721071:DNL721077 DXH721071:DXH721077 EHD721071:EHD721077 EQZ721071:EQZ721077 FAV721071:FAV721077 FKR721071:FKR721077 FUN721071:FUN721077 GEJ721071:GEJ721077 GOF721071:GOF721077 GYB721071:GYB721077 HHX721071:HHX721077 HRT721071:HRT721077 IBP721071:IBP721077 ILL721071:ILL721077 IVH721071:IVH721077 JFD721071:JFD721077 JOZ721071:JOZ721077 JYV721071:JYV721077 KIR721071:KIR721077 KSN721071:KSN721077 LCJ721071:LCJ721077 LMF721071:LMF721077 LWB721071:LWB721077 MFX721071:MFX721077 MPT721071:MPT721077 MZP721071:MZP721077 NJL721071:NJL721077 NTH721071:NTH721077 ODD721071:ODD721077 OMZ721071:OMZ721077 OWV721071:OWV721077 PGR721071:PGR721077 PQN721071:PQN721077 QAJ721071:QAJ721077 QKF721071:QKF721077 QUB721071:QUB721077 RDX721071:RDX721077 RNT721071:RNT721077 RXP721071:RXP721077 SHL721071:SHL721077 SRH721071:SRH721077 TBD721071:TBD721077 TKZ721071:TKZ721077 TUV721071:TUV721077 UER721071:UER721077 UON721071:UON721077 UYJ721071:UYJ721077 VIF721071:VIF721077 VSB721071:VSB721077 WBX721071:WBX721077 WLT721071:WLT721077 WVP721071:WVP721077 J786607:J786613 JD786607:JD786613 SZ786607:SZ786613 ACV786607:ACV786613 AMR786607:AMR786613 AWN786607:AWN786613 BGJ786607:BGJ786613 BQF786607:BQF786613 CAB786607:CAB786613 CJX786607:CJX786613 CTT786607:CTT786613 DDP786607:DDP786613 DNL786607:DNL786613 DXH786607:DXH786613 EHD786607:EHD786613 EQZ786607:EQZ786613 FAV786607:FAV786613 FKR786607:FKR786613 FUN786607:FUN786613 GEJ786607:GEJ786613 GOF786607:GOF786613 GYB786607:GYB786613 HHX786607:HHX786613 HRT786607:HRT786613 IBP786607:IBP786613 ILL786607:ILL786613 IVH786607:IVH786613 JFD786607:JFD786613 JOZ786607:JOZ786613 JYV786607:JYV786613 KIR786607:KIR786613 KSN786607:KSN786613 LCJ786607:LCJ786613 LMF786607:LMF786613 LWB786607:LWB786613 MFX786607:MFX786613 MPT786607:MPT786613 MZP786607:MZP786613 NJL786607:NJL786613 NTH786607:NTH786613 ODD786607:ODD786613 OMZ786607:OMZ786613 OWV786607:OWV786613 PGR786607:PGR786613 PQN786607:PQN786613 QAJ786607:QAJ786613 QKF786607:QKF786613 QUB786607:QUB786613 RDX786607:RDX786613 RNT786607:RNT786613 RXP786607:RXP786613 SHL786607:SHL786613 SRH786607:SRH786613 TBD786607:TBD786613 TKZ786607:TKZ786613 TUV786607:TUV786613 UER786607:UER786613 UON786607:UON786613 UYJ786607:UYJ786613 VIF786607:VIF786613 VSB786607:VSB786613 WBX786607:WBX786613 WLT786607:WLT786613 WVP786607:WVP786613 J852143:J852149 JD852143:JD852149 SZ852143:SZ852149 ACV852143:ACV852149 AMR852143:AMR852149 AWN852143:AWN852149 BGJ852143:BGJ852149 BQF852143:BQF852149 CAB852143:CAB852149 CJX852143:CJX852149 CTT852143:CTT852149 DDP852143:DDP852149 DNL852143:DNL852149 DXH852143:DXH852149 EHD852143:EHD852149 EQZ852143:EQZ852149 FAV852143:FAV852149 FKR852143:FKR852149 FUN852143:FUN852149 GEJ852143:GEJ852149 GOF852143:GOF852149 GYB852143:GYB852149 HHX852143:HHX852149 HRT852143:HRT852149 IBP852143:IBP852149 ILL852143:ILL852149 IVH852143:IVH852149 JFD852143:JFD852149 JOZ852143:JOZ852149 JYV852143:JYV852149 KIR852143:KIR852149 KSN852143:KSN852149 LCJ852143:LCJ852149 LMF852143:LMF852149 LWB852143:LWB852149 MFX852143:MFX852149 MPT852143:MPT852149 MZP852143:MZP852149 NJL852143:NJL852149 NTH852143:NTH852149 ODD852143:ODD852149 OMZ852143:OMZ852149 OWV852143:OWV852149 PGR852143:PGR852149 PQN852143:PQN852149 QAJ852143:QAJ852149 QKF852143:QKF852149 QUB852143:QUB852149 RDX852143:RDX852149 RNT852143:RNT852149 RXP852143:RXP852149 SHL852143:SHL852149 SRH852143:SRH852149 TBD852143:TBD852149 TKZ852143:TKZ852149 TUV852143:TUV852149 UER852143:UER852149 UON852143:UON852149 UYJ852143:UYJ852149 VIF852143:VIF852149 VSB852143:VSB852149 WBX852143:WBX852149 WLT852143:WLT852149 WVP852143:WVP852149 J917679:J917685 JD917679:JD917685 SZ917679:SZ917685 ACV917679:ACV917685 AMR917679:AMR917685 AWN917679:AWN917685 BGJ917679:BGJ917685 BQF917679:BQF917685 CAB917679:CAB917685 CJX917679:CJX917685 CTT917679:CTT917685 DDP917679:DDP917685 DNL917679:DNL917685 DXH917679:DXH917685 EHD917679:EHD917685 EQZ917679:EQZ917685 FAV917679:FAV917685 FKR917679:FKR917685 FUN917679:FUN917685 GEJ917679:GEJ917685 GOF917679:GOF917685 GYB917679:GYB917685 HHX917679:HHX917685 HRT917679:HRT917685 IBP917679:IBP917685 ILL917679:ILL917685 IVH917679:IVH917685 JFD917679:JFD917685 JOZ917679:JOZ917685 JYV917679:JYV917685 KIR917679:KIR917685 KSN917679:KSN917685 LCJ917679:LCJ917685 LMF917679:LMF917685 LWB917679:LWB917685 MFX917679:MFX917685 MPT917679:MPT917685 MZP917679:MZP917685 NJL917679:NJL917685 NTH917679:NTH917685 ODD917679:ODD917685 OMZ917679:OMZ917685 OWV917679:OWV917685 PGR917679:PGR917685 PQN917679:PQN917685 QAJ917679:QAJ917685 QKF917679:QKF917685 QUB917679:QUB917685 RDX917679:RDX917685 RNT917679:RNT917685 RXP917679:RXP917685 SHL917679:SHL917685 SRH917679:SRH917685 TBD917679:TBD917685 TKZ917679:TKZ917685 TUV917679:TUV917685 UER917679:UER917685 UON917679:UON917685 UYJ917679:UYJ917685 VIF917679:VIF917685 VSB917679:VSB917685 WBX917679:WBX917685 WLT917679:WLT917685 WVP917679:WVP917685 J983215:J983221 JD983215:JD983221 SZ983215:SZ983221 ACV983215:ACV983221 AMR983215:AMR983221 AWN983215:AWN983221 BGJ983215:BGJ983221 BQF983215:BQF983221 CAB983215:CAB983221 CJX983215:CJX983221 CTT983215:CTT983221 DDP983215:DDP983221 DNL983215:DNL983221 DXH983215:DXH983221 EHD983215:EHD983221 EQZ983215:EQZ983221 FAV983215:FAV983221 FKR983215:FKR983221 FUN983215:FUN983221 GEJ983215:GEJ983221 GOF983215:GOF983221 GYB983215:GYB983221 HHX983215:HHX983221 HRT983215:HRT983221 IBP983215:IBP983221 ILL983215:ILL983221 IVH983215:IVH983221 JFD983215:JFD983221 JOZ983215:JOZ983221 JYV983215:JYV983221 KIR983215:KIR983221 KSN983215:KSN983221 LCJ983215:LCJ983221 LMF983215:LMF983221 LWB983215:LWB983221 MFX983215:MFX983221 MPT983215:MPT983221 MZP983215:MZP983221 NJL983215:NJL983221 NTH983215:NTH983221 ODD983215:ODD983221 OMZ983215:OMZ983221 OWV983215:OWV983221 PGR983215:PGR983221 PQN983215:PQN983221 QAJ983215:QAJ983221 QKF983215:QKF983221 QUB983215:QUB983221 RDX983215:RDX983221 RNT983215:RNT983221 RXP983215:RXP983221 SHL983215:SHL983221 SRH983215:SRH983221 TBD983215:TBD983221 TKZ983215:TKZ983221 TUV983215:TUV983221 UER983215:UER983221 UON983215:UON983221 UYJ983215:UYJ983221 VIF983215:VIF983221 VSB983215:VSB983221 WBX983215:WBX983221" xr:uid="{00000000-0002-0000-0D00-000005000000}">
      <formula1>$CA$2141:$CA$2153</formula1>
    </dataValidation>
    <dataValidation type="list" showInputMessage="1" showErrorMessage="1" sqref="JA95:JA125 SW95:SW125 ACS95:ACS125 AMO95:AMO125 AWK95:AWK125 BGG95:BGG125 BQC95:BQC125 BZY95:BZY125 CJU95:CJU125 CTQ95:CTQ125 DDM95:DDM125 DNI95:DNI125 DXE95:DXE125 EHA95:EHA125 EQW95:EQW125 FAS95:FAS125 FKO95:FKO125 FUK95:FUK125 GEG95:GEG125 GOC95:GOC125 GXY95:GXY125 HHU95:HHU125 HRQ95:HRQ125 IBM95:IBM125 ILI95:ILI125 IVE95:IVE125 JFA95:JFA125 JOW95:JOW125 JYS95:JYS125 KIO95:KIO125 KSK95:KSK125 LCG95:LCG125 LMC95:LMC125 LVY95:LVY125 MFU95:MFU125 MPQ95:MPQ125 MZM95:MZM125 NJI95:NJI125 NTE95:NTE125 ODA95:ODA125 OMW95:OMW125 OWS95:OWS125 PGO95:PGO125 PQK95:PQK125 QAG95:QAG125 QKC95:QKC125 QTY95:QTY125 RDU95:RDU125 RNQ95:RNQ125 RXM95:RXM125 SHI95:SHI125 SRE95:SRE125 TBA95:TBA125 TKW95:TKW125 TUS95:TUS125 UEO95:UEO125 UOK95:UOK125 UYG95:UYG125 VIC95:VIC125 VRY95:VRY125 WBU95:WBU125 WLQ95:WLQ125 WVM95:WVM125 WVM983117:WVM983147 G65613:G65643 JA65613:JA65643 SW65613:SW65643 ACS65613:ACS65643 AMO65613:AMO65643 AWK65613:AWK65643 BGG65613:BGG65643 BQC65613:BQC65643 BZY65613:BZY65643 CJU65613:CJU65643 CTQ65613:CTQ65643 DDM65613:DDM65643 DNI65613:DNI65643 DXE65613:DXE65643 EHA65613:EHA65643 EQW65613:EQW65643 FAS65613:FAS65643 FKO65613:FKO65643 FUK65613:FUK65643 GEG65613:GEG65643 GOC65613:GOC65643 GXY65613:GXY65643 HHU65613:HHU65643 HRQ65613:HRQ65643 IBM65613:IBM65643 ILI65613:ILI65643 IVE65613:IVE65643 JFA65613:JFA65643 JOW65613:JOW65643 JYS65613:JYS65643 KIO65613:KIO65643 KSK65613:KSK65643 LCG65613:LCG65643 LMC65613:LMC65643 LVY65613:LVY65643 MFU65613:MFU65643 MPQ65613:MPQ65643 MZM65613:MZM65643 NJI65613:NJI65643 NTE65613:NTE65643 ODA65613:ODA65643 OMW65613:OMW65643 OWS65613:OWS65643 PGO65613:PGO65643 PQK65613:PQK65643 QAG65613:QAG65643 QKC65613:QKC65643 QTY65613:QTY65643 RDU65613:RDU65643 RNQ65613:RNQ65643 RXM65613:RXM65643 SHI65613:SHI65643 SRE65613:SRE65643 TBA65613:TBA65643 TKW65613:TKW65643 TUS65613:TUS65643 UEO65613:UEO65643 UOK65613:UOK65643 UYG65613:UYG65643 VIC65613:VIC65643 VRY65613:VRY65643 WBU65613:WBU65643 WLQ65613:WLQ65643 WVM65613:WVM65643 G131149:G131179 JA131149:JA131179 SW131149:SW131179 ACS131149:ACS131179 AMO131149:AMO131179 AWK131149:AWK131179 BGG131149:BGG131179 BQC131149:BQC131179 BZY131149:BZY131179 CJU131149:CJU131179 CTQ131149:CTQ131179 DDM131149:DDM131179 DNI131149:DNI131179 DXE131149:DXE131179 EHA131149:EHA131179 EQW131149:EQW131179 FAS131149:FAS131179 FKO131149:FKO131179 FUK131149:FUK131179 GEG131149:GEG131179 GOC131149:GOC131179 GXY131149:GXY131179 HHU131149:HHU131179 HRQ131149:HRQ131179 IBM131149:IBM131179 ILI131149:ILI131179 IVE131149:IVE131179 JFA131149:JFA131179 JOW131149:JOW131179 JYS131149:JYS131179 KIO131149:KIO131179 KSK131149:KSK131179 LCG131149:LCG131179 LMC131149:LMC131179 LVY131149:LVY131179 MFU131149:MFU131179 MPQ131149:MPQ131179 MZM131149:MZM131179 NJI131149:NJI131179 NTE131149:NTE131179 ODA131149:ODA131179 OMW131149:OMW131179 OWS131149:OWS131179 PGO131149:PGO131179 PQK131149:PQK131179 QAG131149:QAG131179 QKC131149:QKC131179 QTY131149:QTY131179 RDU131149:RDU131179 RNQ131149:RNQ131179 RXM131149:RXM131179 SHI131149:SHI131179 SRE131149:SRE131179 TBA131149:TBA131179 TKW131149:TKW131179 TUS131149:TUS131179 UEO131149:UEO131179 UOK131149:UOK131179 UYG131149:UYG131179 VIC131149:VIC131179 VRY131149:VRY131179 WBU131149:WBU131179 WLQ131149:WLQ131179 WVM131149:WVM131179 G196685:G196715 JA196685:JA196715 SW196685:SW196715 ACS196685:ACS196715 AMO196685:AMO196715 AWK196685:AWK196715 BGG196685:BGG196715 BQC196685:BQC196715 BZY196685:BZY196715 CJU196685:CJU196715 CTQ196685:CTQ196715 DDM196685:DDM196715 DNI196685:DNI196715 DXE196685:DXE196715 EHA196685:EHA196715 EQW196685:EQW196715 FAS196685:FAS196715 FKO196685:FKO196715 FUK196685:FUK196715 GEG196685:GEG196715 GOC196685:GOC196715 GXY196685:GXY196715 HHU196685:HHU196715 HRQ196685:HRQ196715 IBM196685:IBM196715 ILI196685:ILI196715 IVE196685:IVE196715 JFA196685:JFA196715 JOW196685:JOW196715 JYS196685:JYS196715 KIO196685:KIO196715 KSK196685:KSK196715 LCG196685:LCG196715 LMC196685:LMC196715 LVY196685:LVY196715 MFU196685:MFU196715 MPQ196685:MPQ196715 MZM196685:MZM196715 NJI196685:NJI196715 NTE196685:NTE196715 ODA196685:ODA196715 OMW196685:OMW196715 OWS196685:OWS196715 PGO196685:PGO196715 PQK196685:PQK196715 QAG196685:QAG196715 QKC196685:QKC196715 QTY196685:QTY196715 RDU196685:RDU196715 RNQ196685:RNQ196715 RXM196685:RXM196715 SHI196685:SHI196715 SRE196685:SRE196715 TBA196685:TBA196715 TKW196685:TKW196715 TUS196685:TUS196715 UEO196685:UEO196715 UOK196685:UOK196715 UYG196685:UYG196715 VIC196685:VIC196715 VRY196685:VRY196715 WBU196685:WBU196715 WLQ196685:WLQ196715 WVM196685:WVM196715 G262221:G262251 JA262221:JA262251 SW262221:SW262251 ACS262221:ACS262251 AMO262221:AMO262251 AWK262221:AWK262251 BGG262221:BGG262251 BQC262221:BQC262251 BZY262221:BZY262251 CJU262221:CJU262251 CTQ262221:CTQ262251 DDM262221:DDM262251 DNI262221:DNI262251 DXE262221:DXE262251 EHA262221:EHA262251 EQW262221:EQW262251 FAS262221:FAS262251 FKO262221:FKO262251 FUK262221:FUK262251 GEG262221:GEG262251 GOC262221:GOC262251 GXY262221:GXY262251 HHU262221:HHU262251 HRQ262221:HRQ262251 IBM262221:IBM262251 ILI262221:ILI262251 IVE262221:IVE262251 JFA262221:JFA262251 JOW262221:JOW262251 JYS262221:JYS262251 KIO262221:KIO262251 KSK262221:KSK262251 LCG262221:LCG262251 LMC262221:LMC262251 LVY262221:LVY262251 MFU262221:MFU262251 MPQ262221:MPQ262251 MZM262221:MZM262251 NJI262221:NJI262251 NTE262221:NTE262251 ODA262221:ODA262251 OMW262221:OMW262251 OWS262221:OWS262251 PGO262221:PGO262251 PQK262221:PQK262251 QAG262221:QAG262251 QKC262221:QKC262251 QTY262221:QTY262251 RDU262221:RDU262251 RNQ262221:RNQ262251 RXM262221:RXM262251 SHI262221:SHI262251 SRE262221:SRE262251 TBA262221:TBA262251 TKW262221:TKW262251 TUS262221:TUS262251 UEO262221:UEO262251 UOK262221:UOK262251 UYG262221:UYG262251 VIC262221:VIC262251 VRY262221:VRY262251 WBU262221:WBU262251 WLQ262221:WLQ262251 WVM262221:WVM262251 G327757:G327787 JA327757:JA327787 SW327757:SW327787 ACS327757:ACS327787 AMO327757:AMO327787 AWK327757:AWK327787 BGG327757:BGG327787 BQC327757:BQC327787 BZY327757:BZY327787 CJU327757:CJU327787 CTQ327757:CTQ327787 DDM327757:DDM327787 DNI327757:DNI327787 DXE327757:DXE327787 EHA327757:EHA327787 EQW327757:EQW327787 FAS327757:FAS327787 FKO327757:FKO327787 FUK327757:FUK327787 GEG327757:GEG327787 GOC327757:GOC327787 GXY327757:GXY327787 HHU327757:HHU327787 HRQ327757:HRQ327787 IBM327757:IBM327787 ILI327757:ILI327787 IVE327757:IVE327787 JFA327757:JFA327787 JOW327757:JOW327787 JYS327757:JYS327787 KIO327757:KIO327787 KSK327757:KSK327787 LCG327757:LCG327787 LMC327757:LMC327787 LVY327757:LVY327787 MFU327757:MFU327787 MPQ327757:MPQ327787 MZM327757:MZM327787 NJI327757:NJI327787 NTE327757:NTE327787 ODA327757:ODA327787 OMW327757:OMW327787 OWS327757:OWS327787 PGO327757:PGO327787 PQK327757:PQK327787 QAG327757:QAG327787 QKC327757:QKC327787 QTY327757:QTY327787 RDU327757:RDU327787 RNQ327757:RNQ327787 RXM327757:RXM327787 SHI327757:SHI327787 SRE327757:SRE327787 TBA327757:TBA327787 TKW327757:TKW327787 TUS327757:TUS327787 UEO327757:UEO327787 UOK327757:UOK327787 UYG327757:UYG327787 VIC327757:VIC327787 VRY327757:VRY327787 WBU327757:WBU327787 WLQ327757:WLQ327787 WVM327757:WVM327787 G393293:G393323 JA393293:JA393323 SW393293:SW393323 ACS393293:ACS393323 AMO393293:AMO393323 AWK393293:AWK393323 BGG393293:BGG393323 BQC393293:BQC393323 BZY393293:BZY393323 CJU393293:CJU393323 CTQ393293:CTQ393323 DDM393293:DDM393323 DNI393293:DNI393323 DXE393293:DXE393323 EHA393293:EHA393323 EQW393293:EQW393323 FAS393293:FAS393323 FKO393293:FKO393323 FUK393293:FUK393323 GEG393293:GEG393323 GOC393293:GOC393323 GXY393293:GXY393323 HHU393293:HHU393323 HRQ393293:HRQ393323 IBM393293:IBM393323 ILI393293:ILI393323 IVE393293:IVE393323 JFA393293:JFA393323 JOW393293:JOW393323 JYS393293:JYS393323 KIO393293:KIO393323 KSK393293:KSK393323 LCG393293:LCG393323 LMC393293:LMC393323 LVY393293:LVY393323 MFU393293:MFU393323 MPQ393293:MPQ393323 MZM393293:MZM393323 NJI393293:NJI393323 NTE393293:NTE393323 ODA393293:ODA393323 OMW393293:OMW393323 OWS393293:OWS393323 PGO393293:PGO393323 PQK393293:PQK393323 QAG393293:QAG393323 QKC393293:QKC393323 QTY393293:QTY393323 RDU393293:RDU393323 RNQ393293:RNQ393323 RXM393293:RXM393323 SHI393293:SHI393323 SRE393293:SRE393323 TBA393293:TBA393323 TKW393293:TKW393323 TUS393293:TUS393323 UEO393293:UEO393323 UOK393293:UOK393323 UYG393293:UYG393323 VIC393293:VIC393323 VRY393293:VRY393323 WBU393293:WBU393323 WLQ393293:WLQ393323 WVM393293:WVM393323 G458829:G458859 JA458829:JA458859 SW458829:SW458859 ACS458829:ACS458859 AMO458829:AMO458859 AWK458829:AWK458859 BGG458829:BGG458859 BQC458829:BQC458859 BZY458829:BZY458859 CJU458829:CJU458859 CTQ458829:CTQ458859 DDM458829:DDM458859 DNI458829:DNI458859 DXE458829:DXE458859 EHA458829:EHA458859 EQW458829:EQW458859 FAS458829:FAS458859 FKO458829:FKO458859 FUK458829:FUK458859 GEG458829:GEG458859 GOC458829:GOC458859 GXY458829:GXY458859 HHU458829:HHU458859 HRQ458829:HRQ458859 IBM458829:IBM458859 ILI458829:ILI458859 IVE458829:IVE458859 JFA458829:JFA458859 JOW458829:JOW458859 JYS458829:JYS458859 KIO458829:KIO458859 KSK458829:KSK458859 LCG458829:LCG458859 LMC458829:LMC458859 LVY458829:LVY458859 MFU458829:MFU458859 MPQ458829:MPQ458859 MZM458829:MZM458859 NJI458829:NJI458859 NTE458829:NTE458859 ODA458829:ODA458859 OMW458829:OMW458859 OWS458829:OWS458859 PGO458829:PGO458859 PQK458829:PQK458859 QAG458829:QAG458859 QKC458829:QKC458859 QTY458829:QTY458859 RDU458829:RDU458859 RNQ458829:RNQ458859 RXM458829:RXM458859 SHI458829:SHI458859 SRE458829:SRE458859 TBA458829:TBA458859 TKW458829:TKW458859 TUS458829:TUS458859 UEO458829:UEO458859 UOK458829:UOK458859 UYG458829:UYG458859 VIC458829:VIC458859 VRY458829:VRY458859 WBU458829:WBU458859 WLQ458829:WLQ458859 WVM458829:WVM458859 G524365:G524395 JA524365:JA524395 SW524365:SW524395 ACS524365:ACS524395 AMO524365:AMO524395 AWK524365:AWK524395 BGG524365:BGG524395 BQC524365:BQC524395 BZY524365:BZY524395 CJU524365:CJU524395 CTQ524365:CTQ524395 DDM524365:DDM524395 DNI524365:DNI524395 DXE524365:DXE524395 EHA524365:EHA524395 EQW524365:EQW524395 FAS524365:FAS524395 FKO524365:FKO524395 FUK524365:FUK524395 GEG524365:GEG524395 GOC524365:GOC524395 GXY524365:GXY524395 HHU524365:HHU524395 HRQ524365:HRQ524395 IBM524365:IBM524395 ILI524365:ILI524395 IVE524365:IVE524395 JFA524365:JFA524395 JOW524365:JOW524395 JYS524365:JYS524395 KIO524365:KIO524395 KSK524365:KSK524395 LCG524365:LCG524395 LMC524365:LMC524395 LVY524365:LVY524395 MFU524365:MFU524395 MPQ524365:MPQ524395 MZM524365:MZM524395 NJI524365:NJI524395 NTE524365:NTE524395 ODA524365:ODA524395 OMW524365:OMW524395 OWS524365:OWS524395 PGO524365:PGO524395 PQK524365:PQK524395 QAG524365:QAG524395 QKC524365:QKC524395 QTY524365:QTY524395 RDU524365:RDU524395 RNQ524365:RNQ524395 RXM524365:RXM524395 SHI524365:SHI524395 SRE524365:SRE524395 TBA524365:TBA524395 TKW524365:TKW524395 TUS524365:TUS524395 UEO524365:UEO524395 UOK524365:UOK524395 UYG524365:UYG524395 VIC524365:VIC524395 VRY524365:VRY524395 WBU524365:WBU524395 WLQ524365:WLQ524395 WVM524365:WVM524395 G589901:G589931 JA589901:JA589931 SW589901:SW589931 ACS589901:ACS589931 AMO589901:AMO589931 AWK589901:AWK589931 BGG589901:BGG589931 BQC589901:BQC589931 BZY589901:BZY589931 CJU589901:CJU589931 CTQ589901:CTQ589931 DDM589901:DDM589931 DNI589901:DNI589931 DXE589901:DXE589931 EHA589901:EHA589931 EQW589901:EQW589931 FAS589901:FAS589931 FKO589901:FKO589931 FUK589901:FUK589931 GEG589901:GEG589931 GOC589901:GOC589931 GXY589901:GXY589931 HHU589901:HHU589931 HRQ589901:HRQ589931 IBM589901:IBM589931 ILI589901:ILI589931 IVE589901:IVE589931 JFA589901:JFA589931 JOW589901:JOW589931 JYS589901:JYS589931 KIO589901:KIO589931 KSK589901:KSK589931 LCG589901:LCG589931 LMC589901:LMC589931 LVY589901:LVY589931 MFU589901:MFU589931 MPQ589901:MPQ589931 MZM589901:MZM589931 NJI589901:NJI589931 NTE589901:NTE589931 ODA589901:ODA589931 OMW589901:OMW589931 OWS589901:OWS589931 PGO589901:PGO589931 PQK589901:PQK589931 QAG589901:QAG589931 QKC589901:QKC589931 QTY589901:QTY589931 RDU589901:RDU589931 RNQ589901:RNQ589931 RXM589901:RXM589931 SHI589901:SHI589931 SRE589901:SRE589931 TBA589901:TBA589931 TKW589901:TKW589931 TUS589901:TUS589931 UEO589901:UEO589931 UOK589901:UOK589931 UYG589901:UYG589931 VIC589901:VIC589931 VRY589901:VRY589931 WBU589901:WBU589931 WLQ589901:WLQ589931 WVM589901:WVM589931 G655437:G655467 JA655437:JA655467 SW655437:SW655467 ACS655437:ACS655467 AMO655437:AMO655467 AWK655437:AWK655467 BGG655437:BGG655467 BQC655437:BQC655467 BZY655437:BZY655467 CJU655437:CJU655467 CTQ655437:CTQ655467 DDM655437:DDM655467 DNI655437:DNI655467 DXE655437:DXE655467 EHA655437:EHA655467 EQW655437:EQW655467 FAS655437:FAS655467 FKO655437:FKO655467 FUK655437:FUK655467 GEG655437:GEG655467 GOC655437:GOC655467 GXY655437:GXY655467 HHU655437:HHU655467 HRQ655437:HRQ655467 IBM655437:IBM655467 ILI655437:ILI655467 IVE655437:IVE655467 JFA655437:JFA655467 JOW655437:JOW655467 JYS655437:JYS655467 KIO655437:KIO655467 KSK655437:KSK655467 LCG655437:LCG655467 LMC655437:LMC655467 LVY655437:LVY655467 MFU655437:MFU655467 MPQ655437:MPQ655467 MZM655437:MZM655467 NJI655437:NJI655467 NTE655437:NTE655467 ODA655437:ODA655467 OMW655437:OMW655467 OWS655437:OWS655467 PGO655437:PGO655467 PQK655437:PQK655467 QAG655437:QAG655467 QKC655437:QKC655467 QTY655437:QTY655467 RDU655437:RDU655467 RNQ655437:RNQ655467 RXM655437:RXM655467 SHI655437:SHI655467 SRE655437:SRE655467 TBA655437:TBA655467 TKW655437:TKW655467 TUS655437:TUS655467 UEO655437:UEO655467 UOK655437:UOK655467 UYG655437:UYG655467 VIC655437:VIC655467 VRY655437:VRY655467 WBU655437:WBU655467 WLQ655437:WLQ655467 WVM655437:WVM655467 G720973:G721003 JA720973:JA721003 SW720973:SW721003 ACS720973:ACS721003 AMO720973:AMO721003 AWK720973:AWK721003 BGG720973:BGG721003 BQC720973:BQC721003 BZY720973:BZY721003 CJU720973:CJU721003 CTQ720973:CTQ721003 DDM720973:DDM721003 DNI720973:DNI721003 DXE720973:DXE721003 EHA720973:EHA721003 EQW720973:EQW721003 FAS720973:FAS721003 FKO720973:FKO721003 FUK720973:FUK721003 GEG720973:GEG721003 GOC720973:GOC721003 GXY720973:GXY721003 HHU720973:HHU721003 HRQ720973:HRQ721003 IBM720973:IBM721003 ILI720973:ILI721003 IVE720973:IVE721003 JFA720973:JFA721003 JOW720973:JOW721003 JYS720973:JYS721003 KIO720973:KIO721003 KSK720973:KSK721003 LCG720973:LCG721003 LMC720973:LMC721003 LVY720973:LVY721003 MFU720973:MFU721003 MPQ720973:MPQ721003 MZM720973:MZM721003 NJI720973:NJI721003 NTE720973:NTE721003 ODA720973:ODA721003 OMW720973:OMW721003 OWS720973:OWS721003 PGO720973:PGO721003 PQK720973:PQK721003 QAG720973:QAG721003 QKC720973:QKC721003 QTY720973:QTY721003 RDU720973:RDU721003 RNQ720973:RNQ721003 RXM720973:RXM721003 SHI720973:SHI721003 SRE720973:SRE721003 TBA720973:TBA721003 TKW720973:TKW721003 TUS720973:TUS721003 UEO720973:UEO721003 UOK720973:UOK721003 UYG720973:UYG721003 VIC720973:VIC721003 VRY720973:VRY721003 WBU720973:WBU721003 WLQ720973:WLQ721003 WVM720973:WVM721003 G786509:G786539 JA786509:JA786539 SW786509:SW786539 ACS786509:ACS786539 AMO786509:AMO786539 AWK786509:AWK786539 BGG786509:BGG786539 BQC786509:BQC786539 BZY786509:BZY786539 CJU786509:CJU786539 CTQ786509:CTQ786539 DDM786509:DDM786539 DNI786509:DNI786539 DXE786509:DXE786539 EHA786509:EHA786539 EQW786509:EQW786539 FAS786509:FAS786539 FKO786509:FKO786539 FUK786509:FUK786539 GEG786509:GEG786539 GOC786509:GOC786539 GXY786509:GXY786539 HHU786509:HHU786539 HRQ786509:HRQ786539 IBM786509:IBM786539 ILI786509:ILI786539 IVE786509:IVE786539 JFA786509:JFA786539 JOW786509:JOW786539 JYS786509:JYS786539 KIO786509:KIO786539 KSK786509:KSK786539 LCG786509:LCG786539 LMC786509:LMC786539 LVY786509:LVY786539 MFU786509:MFU786539 MPQ786509:MPQ786539 MZM786509:MZM786539 NJI786509:NJI786539 NTE786509:NTE786539 ODA786509:ODA786539 OMW786509:OMW786539 OWS786509:OWS786539 PGO786509:PGO786539 PQK786509:PQK786539 QAG786509:QAG786539 QKC786509:QKC786539 QTY786509:QTY786539 RDU786509:RDU786539 RNQ786509:RNQ786539 RXM786509:RXM786539 SHI786509:SHI786539 SRE786509:SRE786539 TBA786509:TBA786539 TKW786509:TKW786539 TUS786509:TUS786539 UEO786509:UEO786539 UOK786509:UOK786539 UYG786509:UYG786539 VIC786509:VIC786539 VRY786509:VRY786539 WBU786509:WBU786539 WLQ786509:WLQ786539 WVM786509:WVM786539 G852045:G852075 JA852045:JA852075 SW852045:SW852075 ACS852045:ACS852075 AMO852045:AMO852075 AWK852045:AWK852075 BGG852045:BGG852075 BQC852045:BQC852075 BZY852045:BZY852075 CJU852045:CJU852075 CTQ852045:CTQ852075 DDM852045:DDM852075 DNI852045:DNI852075 DXE852045:DXE852075 EHA852045:EHA852075 EQW852045:EQW852075 FAS852045:FAS852075 FKO852045:FKO852075 FUK852045:FUK852075 GEG852045:GEG852075 GOC852045:GOC852075 GXY852045:GXY852075 HHU852045:HHU852075 HRQ852045:HRQ852075 IBM852045:IBM852075 ILI852045:ILI852075 IVE852045:IVE852075 JFA852045:JFA852075 JOW852045:JOW852075 JYS852045:JYS852075 KIO852045:KIO852075 KSK852045:KSK852075 LCG852045:LCG852075 LMC852045:LMC852075 LVY852045:LVY852075 MFU852045:MFU852075 MPQ852045:MPQ852075 MZM852045:MZM852075 NJI852045:NJI852075 NTE852045:NTE852075 ODA852045:ODA852075 OMW852045:OMW852075 OWS852045:OWS852075 PGO852045:PGO852075 PQK852045:PQK852075 QAG852045:QAG852075 QKC852045:QKC852075 QTY852045:QTY852075 RDU852045:RDU852075 RNQ852045:RNQ852075 RXM852045:RXM852075 SHI852045:SHI852075 SRE852045:SRE852075 TBA852045:TBA852075 TKW852045:TKW852075 TUS852045:TUS852075 UEO852045:UEO852075 UOK852045:UOK852075 UYG852045:UYG852075 VIC852045:VIC852075 VRY852045:VRY852075 WBU852045:WBU852075 WLQ852045:WLQ852075 WVM852045:WVM852075 G917581:G917611 JA917581:JA917611 SW917581:SW917611 ACS917581:ACS917611 AMO917581:AMO917611 AWK917581:AWK917611 BGG917581:BGG917611 BQC917581:BQC917611 BZY917581:BZY917611 CJU917581:CJU917611 CTQ917581:CTQ917611 DDM917581:DDM917611 DNI917581:DNI917611 DXE917581:DXE917611 EHA917581:EHA917611 EQW917581:EQW917611 FAS917581:FAS917611 FKO917581:FKO917611 FUK917581:FUK917611 GEG917581:GEG917611 GOC917581:GOC917611 GXY917581:GXY917611 HHU917581:HHU917611 HRQ917581:HRQ917611 IBM917581:IBM917611 ILI917581:ILI917611 IVE917581:IVE917611 JFA917581:JFA917611 JOW917581:JOW917611 JYS917581:JYS917611 KIO917581:KIO917611 KSK917581:KSK917611 LCG917581:LCG917611 LMC917581:LMC917611 LVY917581:LVY917611 MFU917581:MFU917611 MPQ917581:MPQ917611 MZM917581:MZM917611 NJI917581:NJI917611 NTE917581:NTE917611 ODA917581:ODA917611 OMW917581:OMW917611 OWS917581:OWS917611 PGO917581:PGO917611 PQK917581:PQK917611 QAG917581:QAG917611 QKC917581:QKC917611 QTY917581:QTY917611 RDU917581:RDU917611 RNQ917581:RNQ917611 RXM917581:RXM917611 SHI917581:SHI917611 SRE917581:SRE917611 TBA917581:TBA917611 TKW917581:TKW917611 TUS917581:TUS917611 UEO917581:UEO917611 UOK917581:UOK917611 UYG917581:UYG917611 VIC917581:VIC917611 VRY917581:VRY917611 WBU917581:WBU917611 WLQ917581:WLQ917611 WVM917581:WVM917611 G983117:G983147 JA983117:JA983147 SW983117:SW983147 ACS983117:ACS983147 AMO983117:AMO983147 AWK983117:AWK983147 BGG983117:BGG983147 BQC983117:BQC983147 BZY983117:BZY983147 CJU983117:CJU983147 CTQ983117:CTQ983147 DDM983117:DDM983147 DNI983117:DNI983147 DXE983117:DXE983147 EHA983117:EHA983147 EQW983117:EQW983147 FAS983117:FAS983147 FKO983117:FKO983147 FUK983117:FUK983147 GEG983117:GEG983147 GOC983117:GOC983147 GXY983117:GXY983147 HHU983117:HHU983147 HRQ983117:HRQ983147 IBM983117:IBM983147 ILI983117:ILI983147 IVE983117:IVE983147 JFA983117:JFA983147 JOW983117:JOW983147 JYS983117:JYS983147 KIO983117:KIO983147 KSK983117:KSK983147 LCG983117:LCG983147 LMC983117:LMC983147 LVY983117:LVY983147 MFU983117:MFU983147 MPQ983117:MPQ983147 MZM983117:MZM983147 NJI983117:NJI983147 NTE983117:NTE983147 ODA983117:ODA983147 OMW983117:OMW983147 OWS983117:OWS983147 PGO983117:PGO983147 PQK983117:PQK983147 QAG983117:QAG983147 QKC983117:QKC983147 QTY983117:QTY983147 RDU983117:RDU983147 RNQ983117:RNQ983147 RXM983117:RXM983147 SHI983117:SHI983147 SRE983117:SRE983147 TBA983117:TBA983147 TKW983117:TKW983147 TUS983117:TUS983147 UEO983117:UEO983147 UOK983117:UOK983147 UYG983117:UYG983147 VIC983117:VIC983147 VRY983117:VRY983147 WBU983117:WBU983147 WLQ983117:WLQ983147" xr:uid="{00000000-0002-0000-0D00-000006000000}">
      <formula1>$CA$3296:$CA$3308</formula1>
    </dataValidation>
    <dataValidation type="list" showInputMessage="1" showErrorMessage="1" sqref="G8:G31 G95:G125 G33:G93" xr:uid="{00000000-0002-0000-0D00-000007000000}">
      <formula1>$CA$3293:$CA$3305</formula1>
    </dataValidation>
    <dataValidation type="list" allowBlank="1" showInputMessage="1" showErrorMessage="1" sqref="G127:G205 G248:G1110 G236:G246 G230:G234 G220:G228 G207:G218" xr:uid="{00000000-0002-0000-0D00-000008000000}">
      <formula1>$CA$3293:$CA$3305</formula1>
    </dataValidation>
  </dataValidation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D00-000009000000}">
          <x14:formula1>
            <xm:f>$CA$3292:$CA$3304</xm:f>
          </x14:formula1>
          <xm:sqref>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G65612 JA65612 SW65612 ACS65612 AMO65612 AWK65612 BGG65612 BQC65612 BZY65612 CJU65612 CTQ65612 DDM65612 DNI65612 DXE65612 EHA65612 EQW65612 FAS65612 FKO65612 FUK65612 GEG65612 GOC65612 GXY65612 HHU65612 HRQ65612 IBM65612 ILI65612 IVE65612 JFA65612 JOW65612 JYS65612 KIO65612 KSK65612 LCG65612 LMC65612 LVY65612 MFU65612 MPQ65612 MZM65612 NJI65612 NTE65612 ODA65612 OMW65612 OWS65612 PGO65612 PQK65612 QAG65612 QKC65612 QTY65612 RDU65612 RNQ65612 RXM65612 SHI65612 SRE65612 TBA65612 TKW65612 TUS65612 UEO65612 UOK65612 UYG65612 VIC65612 VRY65612 WBU65612 WLQ65612 WVM65612 G131148 JA131148 SW131148 ACS131148 AMO131148 AWK131148 BGG131148 BQC131148 BZY131148 CJU131148 CTQ131148 DDM131148 DNI131148 DXE131148 EHA131148 EQW131148 FAS131148 FKO131148 FUK131148 GEG131148 GOC131148 GXY131148 HHU131148 HRQ131148 IBM131148 ILI131148 IVE131148 JFA131148 JOW131148 JYS131148 KIO131148 KSK131148 LCG131148 LMC131148 LVY131148 MFU131148 MPQ131148 MZM131148 NJI131148 NTE131148 ODA131148 OMW131148 OWS131148 PGO131148 PQK131148 QAG131148 QKC131148 QTY131148 RDU131148 RNQ131148 RXM131148 SHI131148 SRE131148 TBA131148 TKW131148 TUS131148 UEO131148 UOK131148 UYG131148 VIC131148 VRY131148 WBU131148 WLQ131148 WVM131148 G196684 JA196684 SW196684 ACS196684 AMO196684 AWK196684 BGG196684 BQC196684 BZY196684 CJU196684 CTQ196684 DDM196684 DNI196684 DXE196684 EHA196684 EQW196684 FAS196684 FKO196684 FUK196684 GEG196684 GOC196684 GXY196684 HHU196684 HRQ196684 IBM196684 ILI196684 IVE196684 JFA196684 JOW196684 JYS196684 KIO196684 KSK196684 LCG196684 LMC196684 LVY196684 MFU196684 MPQ196684 MZM196684 NJI196684 NTE196684 ODA196684 OMW196684 OWS196684 PGO196684 PQK196684 QAG196684 QKC196684 QTY196684 RDU196684 RNQ196684 RXM196684 SHI196684 SRE196684 TBA196684 TKW196684 TUS196684 UEO196684 UOK196684 UYG196684 VIC196684 VRY196684 WBU196684 WLQ196684 WVM196684 G262220 JA262220 SW262220 ACS262220 AMO262220 AWK262220 BGG262220 BQC262220 BZY262220 CJU262220 CTQ262220 DDM262220 DNI262220 DXE262220 EHA262220 EQW262220 FAS262220 FKO262220 FUK262220 GEG262220 GOC262220 GXY262220 HHU262220 HRQ262220 IBM262220 ILI262220 IVE262220 JFA262220 JOW262220 JYS262220 KIO262220 KSK262220 LCG262220 LMC262220 LVY262220 MFU262220 MPQ262220 MZM262220 NJI262220 NTE262220 ODA262220 OMW262220 OWS262220 PGO262220 PQK262220 QAG262220 QKC262220 QTY262220 RDU262220 RNQ262220 RXM262220 SHI262220 SRE262220 TBA262220 TKW262220 TUS262220 UEO262220 UOK262220 UYG262220 VIC262220 VRY262220 WBU262220 WLQ262220 WVM262220 G327756 JA327756 SW327756 ACS327756 AMO327756 AWK327756 BGG327756 BQC327756 BZY327756 CJU327756 CTQ327756 DDM327756 DNI327756 DXE327756 EHA327756 EQW327756 FAS327756 FKO327756 FUK327756 GEG327756 GOC327756 GXY327756 HHU327756 HRQ327756 IBM327756 ILI327756 IVE327756 JFA327756 JOW327756 JYS327756 KIO327756 KSK327756 LCG327756 LMC327756 LVY327756 MFU327756 MPQ327756 MZM327756 NJI327756 NTE327756 ODA327756 OMW327756 OWS327756 PGO327756 PQK327756 QAG327756 QKC327756 QTY327756 RDU327756 RNQ327756 RXM327756 SHI327756 SRE327756 TBA327756 TKW327756 TUS327756 UEO327756 UOK327756 UYG327756 VIC327756 VRY327756 WBU327756 WLQ327756 WVM327756 G393292 JA393292 SW393292 ACS393292 AMO393292 AWK393292 BGG393292 BQC393292 BZY393292 CJU393292 CTQ393292 DDM393292 DNI393292 DXE393292 EHA393292 EQW393292 FAS393292 FKO393292 FUK393292 GEG393292 GOC393292 GXY393292 HHU393292 HRQ393292 IBM393292 ILI393292 IVE393292 JFA393292 JOW393292 JYS393292 KIO393292 KSK393292 LCG393292 LMC393292 LVY393292 MFU393292 MPQ393292 MZM393292 NJI393292 NTE393292 ODA393292 OMW393292 OWS393292 PGO393292 PQK393292 QAG393292 QKC393292 QTY393292 RDU393292 RNQ393292 RXM393292 SHI393292 SRE393292 TBA393292 TKW393292 TUS393292 UEO393292 UOK393292 UYG393292 VIC393292 VRY393292 WBU393292 WLQ393292 WVM393292 G458828 JA458828 SW458828 ACS458828 AMO458828 AWK458828 BGG458828 BQC458828 BZY458828 CJU458828 CTQ458828 DDM458828 DNI458828 DXE458828 EHA458828 EQW458828 FAS458828 FKO458828 FUK458828 GEG458828 GOC458828 GXY458828 HHU458828 HRQ458828 IBM458828 ILI458828 IVE458828 JFA458828 JOW458828 JYS458828 KIO458828 KSK458828 LCG458828 LMC458828 LVY458828 MFU458828 MPQ458828 MZM458828 NJI458828 NTE458828 ODA458828 OMW458828 OWS458828 PGO458828 PQK458828 QAG458828 QKC458828 QTY458828 RDU458828 RNQ458828 RXM458828 SHI458828 SRE458828 TBA458828 TKW458828 TUS458828 UEO458828 UOK458828 UYG458828 VIC458828 VRY458828 WBU458828 WLQ458828 WVM458828 G524364 JA524364 SW524364 ACS524364 AMO524364 AWK524364 BGG524364 BQC524364 BZY524364 CJU524364 CTQ524364 DDM524364 DNI524364 DXE524364 EHA524364 EQW524364 FAS524364 FKO524364 FUK524364 GEG524364 GOC524364 GXY524364 HHU524364 HRQ524364 IBM524364 ILI524364 IVE524364 JFA524364 JOW524364 JYS524364 KIO524364 KSK524364 LCG524364 LMC524364 LVY524364 MFU524364 MPQ524364 MZM524364 NJI524364 NTE524364 ODA524364 OMW524364 OWS524364 PGO524364 PQK524364 QAG524364 QKC524364 QTY524364 RDU524364 RNQ524364 RXM524364 SHI524364 SRE524364 TBA524364 TKW524364 TUS524364 UEO524364 UOK524364 UYG524364 VIC524364 VRY524364 WBU524364 WLQ524364 WVM524364 G589900 JA589900 SW589900 ACS589900 AMO589900 AWK589900 BGG589900 BQC589900 BZY589900 CJU589900 CTQ589900 DDM589900 DNI589900 DXE589900 EHA589900 EQW589900 FAS589900 FKO589900 FUK589900 GEG589900 GOC589900 GXY589900 HHU589900 HRQ589900 IBM589900 ILI589900 IVE589900 JFA589900 JOW589900 JYS589900 KIO589900 KSK589900 LCG589900 LMC589900 LVY589900 MFU589900 MPQ589900 MZM589900 NJI589900 NTE589900 ODA589900 OMW589900 OWS589900 PGO589900 PQK589900 QAG589900 QKC589900 QTY589900 RDU589900 RNQ589900 RXM589900 SHI589900 SRE589900 TBA589900 TKW589900 TUS589900 UEO589900 UOK589900 UYG589900 VIC589900 VRY589900 WBU589900 WLQ589900 WVM589900 G655436 JA655436 SW655436 ACS655436 AMO655436 AWK655436 BGG655436 BQC655436 BZY655436 CJU655436 CTQ655436 DDM655436 DNI655436 DXE655436 EHA655436 EQW655436 FAS655436 FKO655436 FUK655436 GEG655436 GOC655436 GXY655436 HHU655436 HRQ655436 IBM655436 ILI655436 IVE655436 JFA655436 JOW655436 JYS655436 KIO655436 KSK655436 LCG655436 LMC655436 LVY655436 MFU655436 MPQ655436 MZM655436 NJI655436 NTE655436 ODA655436 OMW655436 OWS655436 PGO655436 PQK655436 QAG655436 QKC655436 QTY655436 RDU655436 RNQ655436 RXM655436 SHI655436 SRE655436 TBA655436 TKW655436 TUS655436 UEO655436 UOK655436 UYG655436 VIC655436 VRY655436 WBU655436 WLQ655436 WVM655436 G720972 JA720972 SW720972 ACS720972 AMO720972 AWK720972 BGG720972 BQC720972 BZY720972 CJU720972 CTQ720972 DDM720972 DNI720972 DXE720972 EHA720972 EQW720972 FAS720972 FKO720972 FUK720972 GEG720972 GOC720972 GXY720972 HHU720972 HRQ720972 IBM720972 ILI720972 IVE720972 JFA720972 JOW720972 JYS720972 KIO720972 KSK720972 LCG720972 LMC720972 LVY720972 MFU720972 MPQ720972 MZM720972 NJI720972 NTE720972 ODA720972 OMW720972 OWS720972 PGO720972 PQK720972 QAG720972 QKC720972 QTY720972 RDU720972 RNQ720972 RXM720972 SHI720972 SRE720972 TBA720972 TKW720972 TUS720972 UEO720972 UOK720972 UYG720972 VIC720972 VRY720972 WBU720972 WLQ720972 WVM720972 G786508 JA786508 SW786508 ACS786508 AMO786508 AWK786508 BGG786508 BQC786508 BZY786508 CJU786508 CTQ786508 DDM786508 DNI786508 DXE786508 EHA786508 EQW786508 FAS786508 FKO786508 FUK786508 GEG786508 GOC786508 GXY786508 HHU786508 HRQ786508 IBM786508 ILI786508 IVE786508 JFA786508 JOW786508 JYS786508 KIO786508 KSK786508 LCG786508 LMC786508 LVY786508 MFU786508 MPQ786508 MZM786508 NJI786508 NTE786508 ODA786508 OMW786508 OWS786508 PGO786508 PQK786508 QAG786508 QKC786508 QTY786508 RDU786508 RNQ786508 RXM786508 SHI786508 SRE786508 TBA786508 TKW786508 TUS786508 UEO786508 UOK786508 UYG786508 VIC786508 VRY786508 WBU786508 WLQ786508 WVM786508 G852044 JA852044 SW852044 ACS852044 AMO852044 AWK852044 BGG852044 BQC852044 BZY852044 CJU852044 CTQ852044 DDM852044 DNI852044 DXE852044 EHA852044 EQW852044 FAS852044 FKO852044 FUK852044 GEG852044 GOC852044 GXY852044 HHU852044 HRQ852044 IBM852044 ILI852044 IVE852044 JFA852044 JOW852044 JYS852044 KIO852044 KSK852044 LCG852044 LMC852044 LVY852044 MFU852044 MPQ852044 MZM852044 NJI852044 NTE852044 ODA852044 OMW852044 OWS852044 PGO852044 PQK852044 QAG852044 QKC852044 QTY852044 RDU852044 RNQ852044 RXM852044 SHI852044 SRE852044 TBA852044 TKW852044 TUS852044 UEO852044 UOK852044 UYG852044 VIC852044 VRY852044 WBU852044 WLQ852044 WVM852044 G917580 JA917580 SW917580 ACS917580 AMO917580 AWK917580 BGG917580 BQC917580 BZY917580 CJU917580 CTQ917580 DDM917580 DNI917580 DXE917580 EHA917580 EQW917580 FAS917580 FKO917580 FUK917580 GEG917580 GOC917580 GXY917580 HHU917580 HRQ917580 IBM917580 ILI917580 IVE917580 JFA917580 JOW917580 JYS917580 KIO917580 KSK917580 LCG917580 LMC917580 LVY917580 MFU917580 MPQ917580 MZM917580 NJI917580 NTE917580 ODA917580 OMW917580 OWS917580 PGO917580 PQK917580 QAG917580 QKC917580 QTY917580 RDU917580 RNQ917580 RXM917580 SHI917580 SRE917580 TBA917580 TKW917580 TUS917580 UEO917580 UOK917580 UYG917580 VIC917580 VRY917580 WBU917580 WLQ917580 WVM917580 G983116 JA983116 SW983116 ACS983116 AMO983116 AWK983116 BGG983116 BQC983116 BZY983116 CJU983116 CTQ983116 DDM983116 DNI983116 DXE983116 EHA983116 EQW983116 FAS983116 FKO983116 FUK983116 GEG983116 GOC983116 GXY983116 HHU983116 HRQ983116 IBM983116 ILI983116 IVE983116 JFA983116 JOW983116 JYS983116 KIO983116 KSK983116 LCG983116 LMC983116 LVY983116 MFU983116 MPQ983116 MZM983116 NJI983116 NTE983116 ODA983116 OMW983116 OWS983116 PGO983116 PQK983116 QAG983116 QKC983116 QTY983116 RDU983116 RNQ983116 RXM983116 SHI983116 SRE983116 TBA983116 TKW983116 TUS983116 UEO983116 UOK983116 UYG983116 VIC983116 VRY983116 WBU983116 WLQ983116 WVM983116 UOK126 G65770:G65780 JA65770:JA65780 SW65770:SW65780 ACS65770:ACS65780 AMO65770:AMO65780 AWK65770:AWK65780 BGG65770:BGG65780 BQC65770:BQC65780 BZY65770:BZY65780 CJU65770:CJU65780 CTQ65770:CTQ65780 DDM65770:DDM65780 DNI65770:DNI65780 DXE65770:DXE65780 EHA65770:EHA65780 EQW65770:EQW65780 FAS65770:FAS65780 FKO65770:FKO65780 FUK65770:FUK65780 GEG65770:GEG65780 GOC65770:GOC65780 GXY65770:GXY65780 HHU65770:HHU65780 HRQ65770:HRQ65780 IBM65770:IBM65780 ILI65770:ILI65780 IVE65770:IVE65780 JFA65770:JFA65780 JOW65770:JOW65780 JYS65770:JYS65780 KIO65770:KIO65780 KSK65770:KSK65780 LCG65770:LCG65780 LMC65770:LMC65780 LVY65770:LVY65780 MFU65770:MFU65780 MPQ65770:MPQ65780 MZM65770:MZM65780 NJI65770:NJI65780 NTE65770:NTE65780 ODA65770:ODA65780 OMW65770:OMW65780 OWS65770:OWS65780 PGO65770:PGO65780 PQK65770:PQK65780 QAG65770:QAG65780 QKC65770:QKC65780 QTY65770:QTY65780 RDU65770:RDU65780 RNQ65770:RNQ65780 RXM65770:RXM65780 SHI65770:SHI65780 SRE65770:SRE65780 TBA65770:TBA65780 TKW65770:TKW65780 TUS65770:TUS65780 UEO65770:UEO65780 UOK65770:UOK65780 UYG65770:UYG65780 VIC65770:VIC65780 VRY65770:VRY65780 WBU65770:WBU65780 WLQ65770:WLQ65780 WVM65770:WVM65780 G131306:G131316 JA131306:JA131316 SW131306:SW131316 ACS131306:ACS131316 AMO131306:AMO131316 AWK131306:AWK131316 BGG131306:BGG131316 BQC131306:BQC131316 BZY131306:BZY131316 CJU131306:CJU131316 CTQ131306:CTQ131316 DDM131306:DDM131316 DNI131306:DNI131316 DXE131306:DXE131316 EHA131306:EHA131316 EQW131306:EQW131316 FAS131306:FAS131316 FKO131306:FKO131316 FUK131306:FUK131316 GEG131306:GEG131316 GOC131306:GOC131316 GXY131306:GXY131316 HHU131306:HHU131316 HRQ131306:HRQ131316 IBM131306:IBM131316 ILI131306:ILI131316 IVE131306:IVE131316 JFA131306:JFA131316 JOW131306:JOW131316 JYS131306:JYS131316 KIO131306:KIO131316 KSK131306:KSK131316 LCG131306:LCG131316 LMC131306:LMC131316 LVY131306:LVY131316 MFU131306:MFU131316 MPQ131306:MPQ131316 MZM131306:MZM131316 NJI131306:NJI131316 NTE131306:NTE131316 ODA131306:ODA131316 OMW131306:OMW131316 OWS131306:OWS131316 PGO131306:PGO131316 PQK131306:PQK131316 QAG131306:QAG131316 QKC131306:QKC131316 QTY131306:QTY131316 RDU131306:RDU131316 RNQ131306:RNQ131316 RXM131306:RXM131316 SHI131306:SHI131316 SRE131306:SRE131316 TBA131306:TBA131316 TKW131306:TKW131316 TUS131306:TUS131316 UEO131306:UEO131316 UOK131306:UOK131316 UYG131306:UYG131316 VIC131306:VIC131316 VRY131306:VRY131316 WBU131306:WBU131316 WLQ131306:WLQ131316 WVM131306:WVM131316 G196842:G196852 JA196842:JA196852 SW196842:SW196852 ACS196842:ACS196852 AMO196842:AMO196852 AWK196842:AWK196852 BGG196842:BGG196852 BQC196842:BQC196852 BZY196842:BZY196852 CJU196842:CJU196852 CTQ196842:CTQ196852 DDM196842:DDM196852 DNI196842:DNI196852 DXE196842:DXE196852 EHA196842:EHA196852 EQW196842:EQW196852 FAS196842:FAS196852 FKO196842:FKO196852 FUK196842:FUK196852 GEG196842:GEG196852 GOC196842:GOC196852 GXY196842:GXY196852 HHU196842:HHU196852 HRQ196842:HRQ196852 IBM196842:IBM196852 ILI196842:ILI196852 IVE196842:IVE196852 JFA196842:JFA196852 JOW196842:JOW196852 JYS196842:JYS196852 KIO196842:KIO196852 KSK196842:KSK196852 LCG196842:LCG196852 LMC196842:LMC196852 LVY196842:LVY196852 MFU196842:MFU196852 MPQ196842:MPQ196852 MZM196842:MZM196852 NJI196842:NJI196852 NTE196842:NTE196852 ODA196842:ODA196852 OMW196842:OMW196852 OWS196842:OWS196852 PGO196842:PGO196852 PQK196842:PQK196852 QAG196842:QAG196852 QKC196842:QKC196852 QTY196842:QTY196852 RDU196842:RDU196852 RNQ196842:RNQ196852 RXM196842:RXM196852 SHI196842:SHI196852 SRE196842:SRE196852 TBA196842:TBA196852 TKW196842:TKW196852 TUS196842:TUS196852 UEO196842:UEO196852 UOK196842:UOK196852 UYG196842:UYG196852 VIC196842:VIC196852 VRY196842:VRY196852 WBU196842:WBU196852 WLQ196842:WLQ196852 WVM196842:WVM196852 G262378:G262388 JA262378:JA262388 SW262378:SW262388 ACS262378:ACS262388 AMO262378:AMO262388 AWK262378:AWK262388 BGG262378:BGG262388 BQC262378:BQC262388 BZY262378:BZY262388 CJU262378:CJU262388 CTQ262378:CTQ262388 DDM262378:DDM262388 DNI262378:DNI262388 DXE262378:DXE262388 EHA262378:EHA262388 EQW262378:EQW262388 FAS262378:FAS262388 FKO262378:FKO262388 FUK262378:FUK262388 GEG262378:GEG262388 GOC262378:GOC262388 GXY262378:GXY262388 HHU262378:HHU262388 HRQ262378:HRQ262388 IBM262378:IBM262388 ILI262378:ILI262388 IVE262378:IVE262388 JFA262378:JFA262388 JOW262378:JOW262388 JYS262378:JYS262388 KIO262378:KIO262388 KSK262378:KSK262388 LCG262378:LCG262388 LMC262378:LMC262388 LVY262378:LVY262388 MFU262378:MFU262388 MPQ262378:MPQ262388 MZM262378:MZM262388 NJI262378:NJI262388 NTE262378:NTE262388 ODA262378:ODA262388 OMW262378:OMW262388 OWS262378:OWS262388 PGO262378:PGO262388 PQK262378:PQK262388 QAG262378:QAG262388 QKC262378:QKC262388 QTY262378:QTY262388 RDU262378:RDU262388 RNQ262378:RNQ262388 RXM262378:RXM262388 SHI262378:SHI262388 SRE262378:SRE262388 TBA262378:TBA262388 TKW262378:TKW262388 TUS262378:TUS262388 UEO262378:UEO262388 UOK262378:UOK262388 UYG262378:UYG262388 VIC262378:VIC262388 VRY262378:VRY262388 WBU262378:WBU262388 WLQ262378:WLQ262388 WVM262378:WVM262388 G327914:G327924 JA327914:JA327924 SW327914:SW327924 ACS327914:ACS327924 AMO327914:AMO327924 AWK327914:AWK327924 BGG327914:BGG327924 BQC327914:BQC327924 BZY327914:BZY327924 CJU327914:CJU327924 CTQ327914:CTQ327924 DDM327914:DDM327924 DNI327914:DNI327924 DXE327914:DXE327924 EHA327914:EHA327924 EQW327914:EQW327924 FAS327914:FAS327924 FKO327914:FKO327924 FUK327914:FUK327924 GEG327914:GEG327924 GOC327914:GOC327924 GXY327914:GXY327924 HHU327914:HHU327924 HRQ327914:HRQ327924 IBM327914:IBM327924 ILI327914:ILI327924 IVE327914:IVE327924 JFA327914:JFA327924 JOW327914:JOW327924 JYS327914:JYS327924 KIO327914:KIO327924 KSK327914:KSK327924 LCG327914:LCG327924 LMC327914:LMC327924 LVY327914:LVY327924 MFU327914:MFU327924 MPQ327914:MPQ327924 MZM327914:MZM327924 NJI327914:NJI327924 NTE327914:NTE327924 ODA327914:ODA327924 OMW327914:OMW327924 OWS327914:OWS327924 PGO327914:PGO327924 PQK327914:PQK327924 QAG327914:QAG327924 QKC327914:QKC327924 QTY327914:QTY327924 RDU327914:RDU327924 RNQ327914:RNQ327924 RXM327914:RXM327924 SHI327914:SHI327924 SRE327914:SRE327924 TBA327914:TBA327924 TKW327914:TKW327924 TUS327914:TUS327924 UEO327914:UEO327924 UOK327914:UOK327924 UYG327914:UYG327924 VIC327914:VIC327924 VRY327914:VRY327924 WBU327914:WBU327924 WLQ327914:WLQ327924 WVM327914:WVM327924 G393450:G393460 JA393450:JA393460 SW393450:SW393460 ACS393450:ACS393460 AMO393450:AMO393460 AWK393450:AWK393460 BGG393450:BGG393460 BQC393450:BQC393460 BZY393450:BZY393460 CJU393450:CJU393460 CTQ393450:CTQ393460 DDM393450:DDM393460 DNI393450:DNI393460 DXE393450:DXE393460 EHA393450:EHA393460 EQW393450:EQW393460 FAS393450:FAS393460 FKO393450:FKO393460 FUK393450:FUK393460 GEG393450:GEG393460 GOC393450:GOC393460 GXY393450:GXY393460 HHU393450:HHU393460 HRQ393450:HRQ393460 IBM393450:IBM393460 ILI393450:ILI393460 IVE393450:IVE393460 JFA393450:JFA393460 JOW393450:JOW393460 JYS393450:JYS393460 KIO393450:KIO393460 KSK393450:KSK393460 LCG393450:LCG393460 LMC393450:LMC393460 LVY393450:LVY393460 MFU393450:MFU393460 MPQ393450:MPQ393460 MZM393450:MZM393460 NJI393450:NJI393460 NTE393450:NTE393460 ODA393450:ODA393460 OMW393450:OMW393460 OWS393450:OWS393460 PGO393450:PGO393460 PQK393450:PQK393460 QAG393450:QAG393460 QKC393450:QKC393460 QTY393450:QTY393460 RDU393450:RDU393460 RNQ393450:RNQ393460 RXM393450:RXM393460 SHI393450:SHI393460 SRE393450:SRE393460 TBA393450:TBA393460 TKW393450:TKW393460 TUS393450:TUS393460 UEO393450:UEO393460 UOK393450:UOK393460 UYG393450:UYG393460 VIC393450:VIC393460 VRY393450:VRY393460 WBU393450:WBU393460 WLQ393450:WLQ393460 WVM393450:WVM393460 G458986:G458996 JA458986:JA458996 SW458986:SW458996 ACS458986:ACS458996 AMO458986:AMO458996 AWK458986:AWK458996 BGG458986:BGG458996 BQC458986:BQC458996 BZY458986:BZY458996 CJU458986:CJU458996 CTQ458986:CTQ458996 DDM458986:DDM458996 DNI458986:DNI458996 DXE458986:DXE458996 EHA458986:EHA458996 EQW458986:EQW458996 FAS458986:FAS458996 FKO458986:FKO458996 FUK458986:FUK458996 GEG458986:GEG458996 GOC458986:GOC458996 GXY458986:GXY458996 HHU458986:HHU458996 HRQ458986:HRQ458996 IBM458986:IBM458996 ILI458986:ILI458996 IVE458986:IVE458996 JFA458986:JFA458996 JOW458986:JOW458996 JYS458986:JYS458996 KIO458986:KIO458996 KSK458986:KSK458996 LCG458986:LCG458996 LMC458986:LMC458996 LVY458986:LVY458996 MFU458986:MFU458996 MPQ458986:MPQ458996 MZM458986:MZM458996 NJI458986:NJI458996 NTE458986:NTE458996 ODA458986:ODA458996 OMW458986:OMW458996 OWS458986:OWS458996 PGO458986:PGO458996 PQK458986:PQK458996 QAG458986:QAG458996 QKC458986:QKC458996 QTY458986:QTY458996 RDU458986:RDU458996 RNQ458986:RNQ458996 RXM458986:RXM458996 SHI458986:SHI458996 SRE458986:SRE458996 TBA458986:TBA458996 TKW458986:TKW458996 TUS458986:TUS458996 UEO458986:UEO458996 UOK458986:UOK458996 UYG458986:UYG458996 VIC458986:VIC458996 VRY458986:VRY458996 WBU458986:WBU458996 WLQ458986:WLQ458996 WVM458986:WVM458996 G524522:G524532 JA524522:JA524532 SW524522:SW524532 ACS524522:ACS524532 AMO524522:AMO524532 AWK524522:AWK524532 BGG524522:BGG524532 BQC524522:BQC524532 BZY524522:BZY524532 CJU524522:CJU524532 CTQ524522:CTQ524532 DDM524522:DDM524532 DNI524522:DNI524532 DXE524522:DXE524532 EHA524522:EHA524532 EQW524522:EQW524532 FAS524522:FAS524532 FKO524522:FKO524532 FUK524522:FUK524532 GEG524522:GEG524532 GOC524522:GOC524532 GXY524522:GXY524532 HHU524522:HHU524532 HRQ524522:HRQ524532 IBM524522:IBM524532 ILI524522:ILI524532 IVE524522:IVE524532 JFA524522:JFA524532 JOW524522:JOW524532 JYS524522:JYS524532 KIO524522:KIO524532 KSK524522:KSK524532 LCG524522:LCG524532 LMC524522:LMC524532 LVY524522:LVY524532 MFU524522:MFU524532 MPQ524522:MPQ524532 MZM524522:MZM524532 NJI524522:NJI524532 NTE524522:NTE524532 ODA524522:ODA524532 OMW524522:OMW524532 OWS524522:OWS524532 PGO524522:PGO524532 PQK524522:PQK524532 QAG524522:QAG524532 QKC524522:QKC524532 QTY524522:QTY524532 RDU524522:RDU524532 RNQ524522:RNQ524532 RXM524522:RXM524532 SHI524522:SHI524532 SRE524522:SRE524532 TBA524522:TBA524532 TKW524522:TKW524532 TUS524522:TUS524532 UEO524522:UEO524532 UOK524522:UOK524532 UYG524522:UYG524532 VIC524522:VIC524532 VRY524522:VRY524532 WBU524522:WBU524532 WLQ524522:WLQ524532 WVM524522:WVM524532 G590058:G590068 JA590058:JA590068 SW590058:SW590068 ACS590058:ACS590068 AMO590058:AMO590068 AWK590058:AWK590068 BGG590058:BGG590068 BQC590058:BQC590068 BZY590058:BZY590068 CJU590058:CJU590068 CTQ590058:CTQ590068 DDM590058:DDM590068 DNI590058:DNI590068 DXE590058:DXE590068 EHA590058:EHA590068 EQW590058:EQW590068 FAS590058:FAS590068 FKO590058:FKO590068 FUK590058:FUK590068 GEG590058:GEG590068 GOC590058:GOC590068 GXY590058:GXY590068 HHU590058:HHU590068 HRQ590058:HRQ590068 IBM590058:IBM590068 ILI590058:ILI590068 IVE590058:IVE590068 JFA590058:JFA590068 JOW590058:JOW590068 JYS590058:JYS590068 KIO590058:KIO590068 KSK590058:KSK590068 LCG590058:LCG590068 LMC590058:LMC590068 LVY590058:LVY590068 MFU590058:MFU590068 MPQ590058:MPQ590068 MZM590058:MZM590068 NJI590058:NJI590068 NTE590058:NTE590068 ODA590058:ODA590068 OMW590058:OMW590068 OWS590058:OWS590068 PGO590058:PGO590068 PQK590058:PQK590068 QAG590058:QAG590068 QKC590058:QKC590068 QTY590058:QTY590068 RDU590058:RDU590068 RNQ590058:RNQ590068 RXM590058:RXM590068 SHI590058:SHI590068 SRE590058:SRE590068 TBA590058:TBA590068 TKW590058:TKW590068 TUS590058:TUS590068 UEO590058:UEO590068 UOK590058:UOK590068 UYG590058:UYG590068 VIC590058:VIC590068 VRY590058:VRY590068 WBU590058:WBU590068 WLQ590058:WLQ590068 WVM590058:WVM590068 G655594:G655604 JA655594:JA655604 SW655594:SW655604 ACS655594:ACS655604 AMO655594:AMO655604 AWK655594:AWK655604 BGG655594:BGG655604 BQC655594:BQC655604 BZY655594:BZY655604 CJU655594:CJU655604 CTQ655594:CTQ655604 DDM655594:DDM655604 DNI655594:DNI655604 DXE655594:DXE655604 EHA655594:EHA655604 EQW655594:EQW655604 FAS655594:FAS655604 FKO655594:FKO655604 FUK655594:FUK655604 GEG655594:GEG655604 GOC655594:GOC655604 GXY655594:GXY655604 HHU655594:HHU655604 HRQ655594:HRQ655604 IBM655594:IBM655604 ILI655594:ILI655604 IVE655594:IVE655604 JFA655594:JFA655604 JOW655594:JOW655604 JYS655594:JYS655604 KIO655594:KIO655604 KSK655594:KSK655604 LCG655594:LCG655604 LMC655594:LMC655604 LVY655594:LVY655604 MFU655594:MFU655604 MPQ655594:MPQ655604 MZM655594:MZM655604 NJI655594:NJI655604 NTE655594:NTE655604 ODA655594:ODA655604 OMW655594:OMW655604 OWS655594:OWS655604 PGO655594:PGO655604 PQK655594:PQK655604 QAG655594:QAG655604 QKC655594:QKC655604 QTY655594:QTY655604 RDU655594:RDU655604 RNQ655594:RNQ655604 RXM655594:RXM655604 SHI655594:SHI655604 SRE655594:SRE655604 TBA655594:TBA655604 TKW655594:TKW655604 TUS655594:TUS655604 UEO655594:UEO655604 UOK655594:UOK655604 UYG655594:UYG655604 VIC655594:VIC655604 VRY655594:VRY655604 WBU655594:WBU655604 WLQ655594:WLQ655604 WVM655594:WVM655604 G721130:G721140 JA721130:JA721140 SW721130:SW721140 ACS721130:ACS721140 AMO721130:AMO721140 AWK721130:AWK721140 BGG721130:BGG721140 BQC721130:BQC721140 BZY721130:BZY721140 CJU721130:CJU721140 CTQ721130:CTQ721140 DDM721130:DDM721140 DNI721130:DNI721140 DXE721130:DXE721140 EHA721130:EHA721140 EQW721130:EQW721140 FAS721130:FAS721140 FKO721130:FKO721140 FUK721130:FUK721140 GEG721130:GEG721140 GOC721130:GOC721140 GXY721130:GXY721140 HHU721130:HHU721140 HRQ721130:HRQ721140 IBM721130:IBM721140 ILI721130:ILI721140 IVE721130:IVE721140 JFA721130:JFA721140 JOW721130:JOW721140 JYS721130:JYS721140 KIO721130:KIO721140 KSK721130:KSK721140 LCG721130:LCG721140 LMC721130:LMC721140 LVY721130:LVY721140 MFU721130:MFU721140 MPQ721130:MPQ721140 MZM721130:MZM721140 NJI721130:NJI721140 NTE721130:NTE721140 ODA721130:ODA721140 OMW721130:OMW721140 OWS721130:OWS721140 PGO721130:PGO721140 PQK721130:PQK721140 QAG721130:QAG721140 QKC721130:QKC721140 QTY721130:QTY721140 RDU721130:RDU721140 RNQ721130:RNQ721140 RXM721130:RXM721140 SHI721130:SHI721140 SRE721130:SRE721140 TBA721130:TBA721140 TKW721130:TKW721140 TUS721130:TUS721140 UEO721130:UEO721140 UOK721130:UOK721140 UYG721130:UYG721140 VIC721130:VIC721140 VRY721130:VRY721140 WBU721130:WBU721140 WLQ721130:WLQ721140 WVM721130:WVM721140 G786666:G786676 JA786666:JA786676 SW786666:SW786676 ACS786666:ACS786676 AMO786666:AMO786676 AWK786666:AWK786676 BGG786666:BGG786676 BQC786666:BQC786676 BZY786666:BZY786676 CJU786666:CJU786676 CTQ786666:CTQ786676 DDM786666:DDM786676 DNI786666:DNI786676 DXE786666:DXE786676 EHA786666:EHA786676 EQW786666:EQW786676 FAS786666:FAS786676 FKO786666:FKO786676 FUK786666:FUK786676 GEG786666:GEG786676 GOC786666:GOC786676 GXY786666:GXY786676 HHU786666:HHU786676 HRQ786666:HRQ786676 IBM786666:IBM786676 ILI786666:ILI786676 IVE786666:IVE786676 JFA786666:JFA786676 JOW786666:JOW786676 JYS786666:JYS786676 KIO786666:KIO786676 KSK786666:KSK786676 LCG786666:LCG786676 LMC786666:LMC786676 LVY786666:LVY786676 MFU786666:MFU786676 MPQ786666:MPQ786676 MZM786666:MZM786676 NJI786666:NJI786676 NTE786666:NTE786676 ODA786666:ODA786676 OMW786666:OMW786676 OWS786666:OWS786676 PGO786666:PGO786676 PQK786666:PQK786676 QAG786666:QAG786676 QKC786666:QKC786676 QTY786666:QTY786676 RDU786666:RDU786676 RNQ786666:RNQ786676 RXM786666:RXM786676 SHI786666:SHI786676 SRE786666:SRE786676 TBA786666:TBA786676 TKW786666:TKW786676 TUS786666:TUS786676 UEO786666:UEO786676 UOK786666:UOK786676 UYG786666:UYG786676 VIC786666:VIC786676 VRY786666:VRY786676 WBU786666:WBU786676 WLQ786666:WLQ786676 WVM786666:WVM786676 G852202:G852212 JA852202:JA852212 SW852202:SW852212 ACS852202:ACS852212 AMO852202:AMO852212 AWK852202:AWK852212 BGG852202:BGG852212 BQC852202:BQC852212 BZY852202:BZY852212 CJU852202:CJU852212 CTQ852202:CTQ852212 DDM852202:DDM852212 DNI852202:DNI852212 DXE852202:DXE852212 EHA852202:EHA852212 EQW852202:EQW852212 FAS852202:FAS852212 FKO852202:FKO852212 FUK852202:FUK852212 GEG852202:GEG852212 GOC852202:GOC852212 GXY852202:GXY852212 HHU852202:HHU852212 HRQ852202:HRQ852212 IBM852202:IBM852212 ILI852202:ILI852212 IVE852202:IVE852212 JFA852202:JFA852212 JOW852202:JOW852212 JYS852202:JYS852212 KIO852202:KIO852212 KSK852202:KSK852212 LCG852202:LCG852212 LMC852202:LMC852212 LVY852202:LVY852212 MFU852202:MFU852212 MPQ852202:MPQ852212 MZM852202:MZM852212 NJI852202:NJI852212 NTE852202:NTE852212 ODA852202:ODA852212 OMW852202:OMW852212 OWS852202:OWS852212 PGO852202:PGO852212 PQK852202:PQK852212 QAG852202:QAG852212 QKC852202:QKC852212 QTY852202:QTY852212 RDU852202:RDU852212 RNQ852202:RNQ852212 RXM852202:RXM852212 SHI852202:SHI852212 SRE852202:SRE852212 TBA852202:TBA852212 TKW852202:TKW852212 TUS852202:TUS852212 UEO852202:UEO852212 UOK852202:UOK852212 UYG852202:UYG852212 VIC852202:VIC852212 VRY852202:VRY852212 WBU852202:WBU852212 WLQ852202:WLQ852212 WVM852202:WVM852212 G917738:G917748 JA917738:JA917748 SW917738:SW917748 ACS917738:ACS917748 AMO917738:AMO917748 AWK917738:AWK917748 BGG917738:BGG917748 BQC917738:BQC917748 BZY917738:BZY917748 CJU917738:CJU917748 CTQ917738:CTQ917748 DDM917738:DDM917748 DNI917738:DNI917748 DXE917738:DXE917748 EHA917738:EHA917748 EQW917738:EQW917748 FAS917738:FAS917748 FKO917738:FKO917748 FUK917738:FUK917748 GEG917738:GEG917748 GOC917738:GOC917748 GXY917738:GXY917748 HHU917738:HHU917748 HRQ917738:HRQ917748 IBM917738:IBM917748 ILI917738:ILI917748 IVE917738:IVE917748 JFA917738:JFA917748 JOW917738:JOW917748 JYS917738:JYS917748 KIO917738:KIO917748 KSK917738:KSK917748 LCG917738:LCG917748 LMC917738:LMC917748 LVY917738:LVY917748 MFU917738:MFU917748 MPQ917738:MPQ917748 MZM917738:MZM917748 NJI917738:NJI917748 NTE917738:NTE917748 ODA917738:ODA917748 OMW917738:OMW917748 OWS917738:OWS917748 PGO917738:PGO917748 PQK917738:PQK917748 QAG917738:QAG917748 QKC917738:QKC917748 QTY917738:QTY917748 RDU917738:RDU917748 RNQ917738:RNQ917748 RXM917738:RXM917748 SHI917738:SHI917748 SRE917738:SRE917748 TBA917738:TBA917748 TKW917738:TKW917748 TUS917738:TUS917748 UEO917738:UEO917748 UOK917738:UOK917748 UYG917738:UYG917748 VIC917738:VIC917748 VRY917738:VRY917748 WBU917738:WBU917748 WLQ917738:WLQ917748 WVM917738:WVM917748 G983274:G983284 JA983274:JA983284 SW983274:SW983284 ACS983274:ACS983284 AMO983274:AMO983284 AWK983274:AWK983284 BGG983274:BGG983284 BQC983274:BQC983284 BZY983274:BZY983284 CJU983274:CJU983284 CTQ983274:CTQ983284 DDM983274:DDM983284 DNI983274:DNI983284 DXE983274:DXE983284 EHA983274:EHA983284 EQW983274:EQW983284 FAS983274:FAS983284 FKO983274:FKO983284 FUK983274:FUK983284 GEG983274:GEG983284 GOC983274:GOC983284 GXY983274:GXY983284 HHU983274:HHU983284 HRQ983274:HRQ983284 IBM983274:IBM983284 ILI983274:ILI983284 IVE983274:IVE983284 JFA983274:JFA983284 JOW983274:JOW983284 JYS983274:JYS983284 KIO983274:KIO983284 KSK983274:KSK983284 LCG983274:LCG983284 LMC983274:LMC983284 LVY983274:LVY983284 MFU983274:MFU983284 MPQ983274:MPQ983284 MZM983274:MZM983284 NJI983274:NJI983284 NTE983274:NTE983284 ODA983274:ODA983284 OMW983274:OMW983284 OWS983274:OWS983284 PGO983274:PGO983284 PQK983274:PQK983284 QAG983274:QAG983284 QKC983274:QKC983284 QTY983274:QTY983284 RDU983274:RDU983284 RNQ983274:RNQ983284 RXM983274:RXM983284 SHI983274:SHI983284 SRE983274:SRE983284 TBA983274:TBA983284 TKW983274:TKW983284 TUS983274:TUS983284 UEO983274:UEO983284 UOK983274:UOK983284 UYG983274:UYG983284 VIC983274:VIC983284 VRY983274:VRY983284 WBU983274:WBU983284 WLQ983274:WLQ983284 WVM983274:WVM983284 WVM126 JA220:JA229 SW220:SW229 ACS220:ACS229 AMO220:AMO229 AWK220:AWK229 BGG220:BGG229 BQC220:BQC229 BZY220:BZY229 CJU220:CJU229 CTQ220:CTQ229 DDM220:DDM229 DNI220:DNI229 DXE220:DXE229 EHA220:EHA229 EQW220:EQW229 FAS220:FAS229 FKO220:FKO229 FUK220:FUK229 GEG220:GEG229 GOC220:GOC229 GXY220:GXY229 HHU220:HHU229 HRQ220:HRQ229 IBM220:IBM229 ILI220:ILI229 IVE220:IVE229 JFA220:JFA229 JOW220:JOW229 JYS220:JYS229 KIO220:KIO229 KSK220:KSK229 LCG220:LCG229 LMC220:LMC229 LVY220:LVY229 MFU220:MFU229 MPQ220:MPQ229 MZM220:MZM229 NJI220:NJI229 NTE220:NTE229 ODA220:ODA229 OMW220:OMW229 OWS220:OWS229 PGO220:PGO229 PQK220:PQK229 QAG220:QAG229 QKC220:QKC229 QTY220:QTY229 RDU220:RDU229 RNQ220:RNQ229 RXM220:RXM229 SHI220:SHI229 SRE220:SRE229 TBA220:TBA229 TKW220:TKW229 TUS220:TUS229 UEO220:UEO229 UOK220:UOK229 UYG220:UYG229 VIC220:VIC229 VRY220:VRY229 WBU220:WBU229 WLQ220:WLQ229 WVM220:WVM229 G65740:G65751 JA65740:JA65751 SW65740:SW65751 ACS65740:ACS65751 AMO65740:AMO65751 AWK65740:AWK65751 BGG65740:BGG65751 BQC65740:BQC65751 BZY65740:BZY65751 CJU65740:CJU65751 CTQ65740:CTQ65751 DDM65740:DDM65751 DNI65740:DNI65751 DXE65740:DXE65751 EHA65740:EHA65751 EQW65740:EQW65751 FAS65740:FAS65751 FKO65740:FKO65751 FUK65740:FUK65751 GEG65740:GEG65751 GOC65740:GOC65751 GXY65740:GXY65751 HHU65740:HHU65751 HRQ65740:HRQ65751 IBM65740:IBM65751 ILI65740:ILI65751 IVE65740:IVE65751 JFA65740:JFA65751 JOW65740:JOW65751 JYS65740:JYS65751 KIO65740:KIO65751 KSK65740:KSK65751 LCG65740:LCG65751 LMC65740:LMC65751 LVY65740:LVY65751 MFU65740:MFU65751 MPQ65740:MPQ65751 MZM65740:MZM65751 NJI65740:NJI65751 NTE65740:NTE65751 ODA65740:ODA65751 OMW65740:OMW65751 OWS65740:OWS65751 PGO65740:PGO65751 PQK65740:PQK65751 QAG65740:QAG65751 QKC65740:QKC65751 QTY65740:QTY65751 RDU65740:RDU65751 RNQ65740:RNQ65751 RXM65740:RXM65751 SHI65740:SHI65751 SRE65740:SRE65751 TBA65740:TBA65751 TKW65740:TKW65751 TUS65740:TUS65751 UEO65740:UEO65751 UOK65740:UOK65751 UYG65740:UYG65751 VIC65740:VIC65751 VRY65740:VRY65751 WBU65740:WBU65751 WLQ65740:WLQ65751 WVM65740:WVM65751 G131276:G131287 JA131276:JA131287 SW131276:SW131287 ACS131276:ACS131287 AMO131276:AMO131287 AWK131276:AWK131287 BGG131276:BGG131287 BQC131276:BQC131287 BZY131276:BZY131287 CJU131276:CJU131287 CTQ131276:CTQ131287 DDM131276:DDM131287 DNI131276:DNI131287 DXE131276:DXE131287 EHA131276:EHA131287 EQW131276:EQW131287 FAS131276:FAS131287 FKO131276:FKO131287 FUK131276:FUK131287 GEG131276:GEG131287 GOC131276:GOC131287 GXY131276:GXY131287 HHU131276:HHU131287 HRQ131276:HRQ131287 IBM131276:IBM131287 ILI131276:ILI131287 IVE131276:IVE131287 JFA131276:JFA131287 JOW131276:JOW131287 JYS131276:JYS131287 KIO131276:KIO131287 KSK131276:KSK131287 LCG131276:LCG131287 LMC131276:LMC131287 LVY131276:LVY131287 MFU131276:MFU131287 MPQ131276:MPQ131287 MZM131276:MZM131287 NJI131276:NJI131287 NTE131276:NTE131287 ODA131276:ODA131287 OMW131276:OMW131287 OWS131276:OWS131287 PGO131276:PGO131287 PQK131276:PQK131287 QAG131276:QAG131287 QKC131276:QKC131287 QTY131276:QTY131287 RDU131276:RDU131287 RNQ131276:RNQ131287 RXM131276:RXM131287 SHI131276:SHI131287 SRE131276:SRE131287 TBA131276:TBA131287 TKW131276:TKW131287 TUS131276:TUS131287 UEO131276:UEO131287 UOK131276:UOK131287 UYG131276:UYG131287 VIC131276:VIC131287 VRY131276:VRY131287 WBU131276:WBU131287 WLQ131276:WLQ131287 WVM131276:WVM131287 G196812:G196823 JA196812:JA196823 SW196812:SW196823 ACS196812:ACS196823 AMO196812:AMO196823 AWK196812:AWK196823 BGG196812:BGG196823 BQC196812:BQC196823 BZY196812:BZY196823 CJU196812:CJU196823 CTQ196812:CTQ196823 DDM196812:DDM196823 DNI196812:DNI196823 DXE196812:DXE196823 EHA196812:EHA196823 EQW196812:EQW196823 FAS196812:FAS196823 FKO196812:FKO196823 FUK196812:FUK196823 GEG196812:GEG196823 GOC196812:GOC196823 GXY196812:GXY196823 HHU196812:HHU196823 HRQ196812:HRQ196823 IBM196812:IBM196823 ILI196812:ILI196823 IVE196812:IVE196823 JFA196812:JFA196823 JOW196812:JOW196823 JYS196812:JYS196823 KIO196812:KIO196823 KSK196812:KSK196823 LCG196812:LCG196823 LMC196812:LMC196823 LVY196812:LVY196823 MFU196812:MFU196823 MPQ196812:MPQ196823 MZM196812:MZM196823 NJI196812:NJI196823 NTE196812:NTE196823 ODA196812:ODA196823 OMW196812:OMW196823 OWS196812:OWS196823 PGO196812:PGO196823 PQK196812:PQK196823 QAG196812:QAG196823 QKC196812:QKC196823 QTY196812:QTY196823 RDU196812:RDU196823 RNQ196812:RNQ196823 RXM196812:RXM196823 SHI196812:SHI196823 SRE196812:SRE196823 TBA196812:TBA196823 TKW196812:TKW196823 TUS196812:TUS196823 UEO196812:UEO196823 UOK196812:UOK196823 UYG196812:UYG196823 VIC196812:VIC196823 VRY196812:VRY196823 WBU196812:WBU196823 WLQ196812:WLQ196823 WVM196812:WVM196823 G262348:G262359 JA262348:JA262359 SW262348:SW262359 ACS262348:ACS262359 AMO262348:AMO262359 AWK262348:AWK262359 BGG262348:BGG262359 BQC262348:BQC262359 BZY262348:BZY262359 CJU262348:CJU262359 CTQ262348:CTQ262359 DDM262348:DDM262359 DNI262348:DNI262359 DXE262348:DXE262359 EHA262348:EHA262359 EQW262348:EQW262359 FAS262348:FAS262359 FKO262348:FKO262359 FUK262348:FUK262359 GEG262348:GEG262359 GOC262348:GOC262359 GXY262348:GXY262359 HHU262348:HHU262359 HRQ262348:HRQ262359 IBM262348:IBM262359 ILI262348:ILI262359 IVE262348:IVE262359 JFA262348:JFA262359 JOW262348:JOW262359 JYS262348:JYS262359 KIO262348:KIO262359 KSK262348:KSK262359 LCG262348:LCG262359 LMC262348:LMC262359 LVY262348:LVY262359 MFU262348:MFU262359 MPQ262348:MPQ262359 MZM262348:MZM262359 NJI262348:NJI262359 NTE262348:NTE262359 ODA262348:ODA262359 OMW262348:OMW262359 OWS262348:OWS262359 PGO262348:PGO262359 PQK262348:PQK262359 QAG262348:QAG262359 QKC262348:QKC262359 QTY262348:QTY262359 RDU262348:RDU262359 RNQ262348:RNQ262359 RXM262348:RXM262359 SHI262348:SHI262359 SRE262348:SRE262359 TBA262348:TBA262359 TKW262348:TKW262359 TUS262348:TUS262359 UEO262348:UEO262359 UOK262348:UOK262359 UYG262348:UYG262359 VIC262348:VIC262359 VRY262348:VRY262359 WBU262348:WBU262359 WLQ262348:WLQ262359 WVM262348:WVM262359 G327884:G327895 JA327884:JA327895 SW327884:SW327895 ACS327884:ACS327895 AMO327884:AMO327895 AWK327884:AWK327895 BGG327884:BGG327895 BQC327884:BQC327895 BZY327884:BZY327895 CJU327884:CJU327895 CTQ327884:CTQ327895 DDM327884:DDM327895 DNI327884:DNI327895 DXE327884:DXE327895 EHA327884:EHA327895 EQW327884:EQW327895 FAS327884:FAS327895 FKO327884:FKO327895 FUK327884:FUK327895 GEG327884:GEG327895 GOC327884:GOC327895 GXY327884:GXY327895 HHU327884:HHU327895 HRQ327884:HRQ327895 IBM327884:IBM327895 ILI327884:ILI327895 IVE327884:IVE327895 JFA327884:JFA327895 JOW327884:JOW327895 JYS327884:JYS327895 KIO327884:KIO327895 KSK327884:KSK327895 LCG327884:LCG327895 LMC327884:LMC327895 LVY327884:LVY327895 MFU327884:MFU327895 MPQ327884:MPQ327895 MZM327884:MZM327895 NJI327884:NJI327895 NTE327884:NTE327895 ODA327884:ODA327895 OMW327884:OMW327895 OWS327884:OWS327895 PGO327884:PGO327895 PQK327884:PQK327895 QAG327884:QAG327895 QKC327884:QKC327895 QTY327884:QTY327895 RDU327884:RDU327895 RNQ327884:RNQ327895 RXM327884:RXM327895 SHI327884:SHI327895 SRE327884:SRE327895 TBA327884:TBA327895 TKW327884:TKW327895 TUS327884:TUS327895 UEO327884:UEO327895 UOK327884:UOK327895 UYG327884:UYG327895 VIC327884:VIC327895 VRY327884:VRY327895 WBU327884:WBU327895 WLQ327884:WLQ327895 WVM327884:WVM327895 G393420:G393431 JA393420:JA393431 SW393420:SW393431 ACS393420:ACS393431 AMO393420:AMO393431 AWK393420:AWK393431 BGG393420:BGG393431 BQC393420:BQC393431 BZY393420:BZY393431 CJU393420:CJU393431 CTQ393420:CTQ393431 DDM393420:DDM393431 DNI393420:DNI393431 DXE393420:DXE393431 EHA393420:EHA393431 EQW393420:EQW393431 FAS393420:FAS393431 FKO393420:FKO393431 FUK393420:FUK393431 GEG393420:GEG393431 GOC393420:GOC393431 GXY393420:GXY393431 HHU393420:HHU393431 HRQ393420:HRQ393431 IBM393420:IBM393431 ILI393420:ILI393431 IVE393420:IVE393431 JFA393420:JFA393431 JOW393420:JOW393431 JYS393420:JYS393431 KIO393420:KIO393431 KSK393420:KSK393431 LCG393420:LCG393431 LMC393420:LMC393431 LVY393420:LVY393431 MFU393420:MFU393431 MPQ393420:MPQ393431 MZM393420:MZM393431 NJI393420:NJI393431 NTE393420:NTE393431 ODA393420:ODA393431 OMW393420:OMW393431 OWS393420:OWS393431 PGO393420:PGO393431 PQK393420:PQK393431 QAG393420:QAG393431 QKC393420:QKC393431 QTY393420:QTY393431 RDU393420:RDU393431 RNQ393420:RNQ393431 RXM393420:RXM393431 SHI393420:SHI393431 SRE393420:SRE393431 TBA393420:TBA393431 TKW393420:TKW393431 TUS393420:TUS393431 UEO393420:UEO393431 UOK393420:UOK393431 UYG393420:UYG393431 VIC393420:VIC393431 VRY393420:VRY393431 WBU393420:WBU393431 WLQ393420:WLQ393431 WVM393420:WVM393431 G458956:G458967 JA458956:JA458967 SW458956:SW458967 ACS458956:ACS458967 AMO458956:AMO458967 AWK458956:AWK458967 BGG458956:BGG458967 BQC458956:BQC458967 BZY458956:BZY458967 CJU458956:CJU458967 CTQ458956:CTQ458967 DDM458956:DDM458967 DNI458956:DNI458967 DXE458956:DXE458967 EHA458956:EHA458967 EQW458956:EQW458967 FAS458956:FAS458967 FKO458956:FKO458967 FUK458956:FUK458967 GEG458956:GEG458967 GOC458956:GOC458967 GXY458956:GXY458967 HHU458956:HHU458967 HRQ458956:HRQ458967 IBM458956:IBM458967 ILI458956:ILI458967 IVE458956:IVE458967 JFA458956:JFA458967 JOW458956:JOW458967 JYS458956:JYS458967 KIO458956:KIO458967 KSK458956:KSK458967 LCG458956:LCG458967 LMC458956:LMC458967 LVY458956:LVY458967 MFU458956:MFU458967 MPQ458956:MPQ458967 MZM458956:MZM458967 NJI458956:NJI458967 NTE458956:NTE458967 ODA458956:ODA458967 OMW458956:OMW458967 OWS458956:OWS458967 PGO458956:PGO458967 PQK458956:PQK458967 QAG458956:QAG458967 QKC458956:QKC458967 QTY458956:QTY458967 RDU458956:RDU458967 RNQ458956:RNQ458967 RXM458956:RXM458967 SHI458956:SHI458967 SRE458956:SRE458967 TBA458956:TBA458967 TKW458956:TKW458967 TUS458956:TUS458967 UEO458956:UEO458967 UOK458956:UOK458967 UYG458956:UYG458967 VIC458956:VIC458967 VRY458956:VRY458967 WBU458956:WBU458967 WLQ458956:WLQ458967 WVM458956:WVM458967 G524492:G524503 JA524492:JA524503 SW524492:SW524503 ACS524492:ACS524503 AMO524492:AMO524503 AWK524492:AWK524503 BGG524492:BGG524503 BQC524492:BQC524503 BZY524492:BZY524503 CJU524492:CJU524503 CTQ524492:CTQ524503 DDM524492:DDM524503 DNI524492:DNI524503 DXE524492:DXE524503 EHA524492:EHA524503 EQW524492:EQW524503 FAS524492:FAS524503 FKO524492:FKO524503 FUK524492:FUK524503 GEG524492:GEG524503 GOC524492:GOC524503 GXY524492:GXY524503 HHU524492:HHU524503 HRQ524492:HRQ524503 IBM524492:IBM524503 ILI524492:ILI524503 IVE524492:IVE524503 JFA524492:JFA524503 JOW524492:JOW524503 JYS524492:JYS524503 KIO524492:KIO524503 KSK524492:KSK524503 LCG524492:LCG524503 LMC524492:LMC524503 LVY524492:LVY524503 MFU524492:MFU524503 MPQ524492:MPQ524503 MZM524492:MZM524503 NJI524492:NJI524503 NTE524492:NTE524503 ODA524492:ODA524503 OMW524492:OMW524503 OWS524492:OWS524503 PGO524492:PGO524503 PQK524492:PQK524503 QAG524492:QAG524503 QKC524492:QKC524503 QTY524492:QTY524503 RDU524492:RDU524503 RNQ524492:RNQ524503 RXM524492:RXM524503 SHI524492:SHI524503 SRE524492:SRE524503 TBA524492:TBA524503 TKW524492:TKW524503 TUS524492:TUS524503 UEO524492:UEO524503 UOK524492:UOK524503 UYG524492:UYG524503 VIC524492:VIC524503 VRY524492:VRY524503 WBU524492:WBU524503 WLQ524492:WLQ524503 WVM524492:WVM524503 G590028:G590039 JA590028:JA590039 SW590028:SW590039 ACS590028:ACS590039 AMO590028:AMO590039 AWK590028:AWK590039 BGG590028:BGG590039 BQC590028:BQC590039 BZY590028:BZY590039 CJU590028:CJU590039 CTQ590028:CTQ590039 DDM590028:DDM590039 DNI590028:DNI590039 DXE590028:DXE590039 EHA590028:EHA590039 EQW590028:EQW590039 FAS590028:FAS590039 FKO590028:FKO590039 FUK590028:FUK590039 GEG590028:GEG590039 GOC590028:GOC590039 GXY590028:GXY590039 HHU590028:HHU590039 HRQ590028:HRQ590039 IBM590028:IBM590039 ILI590028:ILI590039 IVE590028:IVE590039 JFA590028:JFA590039 JOW590028:JOW590039 JYS590028:JYS590039 KIO590028:KIO590039 KSK590028:KSK590039 LCG590028:LCG590039 LMC590028:LMC590039 LVY590028:LVY590039 MFU590028:MFU590039 MPQ590028:MPQ590039 MZM590028:MZM590039 NJI590028:NJI590039 NTE590028:NTE590039 ODA590028:ODA590039 OMW590028:OMW590039 OWS590028:OWS590039 PGO590028:PGO590039 PQK590028:PQK590039 QAG590028:QAG590039 QKC590028:QKC590039 QTY590028:QTY590039 RDU590028:RDU590039 RNQ590028:RNQ590039 RXM590028:RXM590039 SHI590028:SHI590039 SRE590028:SRE590039 TBA590028:TBA590039 TKW590028:TKW590039 TUS590028:TUS590039 UEO590028:UEO590039 UOK590028:UOK590039 UYG590028:UYG590039 VIC590028:VIC590039 VRY590028:VRY590039 WBU590028:WBU590039 WLQ590028:WLQ590039 WVM590028:WVM590039 G655564:G655575 JA655564:JA655575 SW655564:SW655575 ACS655564:ACS655575 AMO655564:AMO655575 AWK655564:AWK655575 BGG655564:BGG655575 BQC655564:BQC655575 BZY655564:BZY655575 CJU655564:CJU655575 CTQ655564:CTQ655575 DDM655564:DDM655575 DNI655564:DNI655575 DXE655564:DXE655575 EHA655564:EHA655575 EQW655564:EQW655575 FAS655564:FAS655575 FKO655564:FKO655575 FUK655564:FUK655575 GEG655564:GEG655575 GOC655564:GOC655575 GXY655564:GXY655575 HHU655564:HHU655575 HRQ655564:HRQ655575 IBM655564:IBM655575 ILI655564:ILI655575 IVE655564:IVE655575 JFA655564:JFA655575 JOW655564:JOW655575 JYS655564:JYS655575 KIO655564:KIO655575 KSK655564:KSK655575 LCG655564:LCG655575 LMC655564:LMC655575 LVY655564:LVY655575 MFU655564:MFU655575 MPQ655564:MPQ655575 MZM655564:MZM655575 NJI655564:NJI655575 NTE655564:NTE655575 ODA655564:ODA655575 OMW655564:OMW655575 OWS655564:OWS655575 PGO655564:PGO655575 PQK655564:PQK655575 QAG655564:QAG655575 QKC655564:QKC655575 QTY655564:QTY655575 RDU655564:RDU655575 RNQ655564:RNQ655575 RXM655564:RXM655575 SHI655564:SHI655575 SRE655564:SRE655575 TBA655564:TBA655575 TKW655564:TKW655575 TUS655564:TUS655575 UEO655564:UEO655575 UOK655564:UOK655575 UYG655564:UYG655575 VIC655564:VIC655575 VRY655564:VRY655575 WBU655564:WBU655575 WLQ655564:WLQ655575 WVM655564:WVM655575 G721100:G721111 JA721100:JA721111 SW721100:SW721111 ACS721100:ACS721111 AMO721100:AMO721111 AWK721100:AWK721111 BGG721100:BGG721111 BQC721100:BQC721111 BZY721100:BZY721111 CJU721100:CJU721111 CTQ721100:CTQ721111 DDM721100:DDM721111 DNI721100:DNI721111 DXE721100:DXE721111 EHA721100:EHA721111 EQW721100:EQW721111 FAS721100:FAS721111 FKO721100:FKO721111 FUK721100:FUK721111 GEG721100:GEG721111 GOC721100:GOC721111 GXY721100:GXY721111 HHU721100:HHU721111 HRQ721100:HRQ721111 IBM721100:IBM721111 ILI721100:ILI721111 IVE721100:IVE721111 JFA721100:JFA721111 JOW721100:JOW721111 JYS721100:JYS721111 KIO721100:KIO721111 KSK721100:KSK721111 LCG721100:LCG721111 LMC721100:LMC721111 LVY721100:LVY721111 MFU721100:MFU721111 MPQ721100:MPQ721111 MZM721100:MZM721111 NJI721100:NJI721111 NTE721100:NTE721111 ODA721100:ODA721111 OMW721100:OMW721111 OWS721100:OWS721111 PGO721100:PGO721111 PQK721100:PQK721111 QAG721100:QAG721111 QKC721100:QKC721111 QTY721100:QTY721111 RDU721100:RDU721111 RNQ721100:RNQ721111 RXM721100:RXM721111 SHI721100:SHI721111 SRE721100:SRE721111 TBA721100:TBA721111 TKW721100:TKW721111 TUS721100:TUS721111 UEO721100:UEO721111 UOK721100:UOK721111 UYG721100:UYG721111 VIC721100:VIC721111 VRY721100:VRY721111 WBU721100:WBU721111 WLQ721100:WLQ721111 WVM721100:WVM721111 G786636:G786647 JA786636:JA786647 SW786636:SW786647 ACS786636:ACS786647 AMO786636:AMO786647 AWK786636:AWK786647 BGG786636:BGG786647 BQC786636:BQC786647 BZY786636:BZY786647 CJU786636:CJU786647 CTQ786636:CTQ786647 DDM786636:DDM786647 DNI786636:DNI786647 DXE786636:DXE786647 EHA786636:EHA786647 EQW786636:EQW786647 FAS786636:FAS786647 FKO786636:FKO786647 FUK786636:FUK786647 GEG786636:GEG786647 GOC786636:GOC786647 GXY786636:GXY786647 HHU786636:HHU786647 HRQ786636:HRQ786647 IBM786636:IBM786647 ILI786636:ILI786647 IVE786636:IVE786647 JFA786636:JFA786647 JOW786636:JOW786647 JYS786636:JYS786647 KIO786636:KIO786647 KSK786636:KSK786647 LCG786636:LCG786647 LMC786636:LMC786647 LVY786636:LVY786647 MFU786636:MFU786647 MPQ786636:MPQ786647 MZM786636:MZM786647 NJI786636:NJI786647 NTE786636:NTE786647 ODA786636:ODA786647 OMW786636:OMW786647 OWS786636:OWS786647 PGO786636:PGO786647 PQK786636:PQK786647 QAG786636:QAG786647 QKC786636:QKC786647 QTY786636:QTY786647 RDU786636:RDU786647 RNQ786636:RNQ786647 RXM786636:RXM786647 SHI786636:SHI786647 SRE786636:SRE786647 TBA786636:TBA786647 TKW786636:TKW786647 TUS786636:TUS786647 UEO786636:UEO786647 UOK786636:UOK786647 UYG786636:UYG786647 VIC786636:VIC786647 VRY786636:VRY786647 WBU786636:WBU786647 WLQ786636:WLQ786647 WVM786636:WVM786647 G852172:G852183 JA852172:JA852183 SW852172:SW852183 ACS852172:ACS852183 AMO852172:AMO852183 AWK852172:AWK852183 BGG852172:BGG852183 BQC852172:BQC852183 BZY852172:BZY852183 CJU852172:CJU852183 CTQ852172:CTQ852183 DDM852172:DDM852183 DNI852172:DNI852183 DXE852172:DXE852183 EHA852172:EHA852183 EQW852172:EQW852183 FAS852172:FAS852183 FKO852172:FKO852183 FUK852172:FUK852183 GEG852172:GEG852183 GOC852172:GOC852183 GXY852172:GXY852183 HHU852172:HHU852183 HRQ852172:HRQ852183 IBM852172:IBM852183 ILI852172:ILI852183 IVE852172:IVE852183 JFA852172:JFA852183 JOW852172:JOW852183 JYS852172:JYS852183 KIO852172:KIO852183 KSK852172:KSK852183 LCG852172:LCG852183 LMC852172:LMC852183 LVY852172:LVY852183 MFU852172:MFU852183 MPQ852172:MPQ852183 MZM852172:MZM852183 NJI852172:NJI852183 NTE852172:NTE852183 ODA852172:ODA852183 OMW852172:OMW852183 OWS852172:OWS852183 PGO852172:PGO852183 PQK852172:PQK852183 QAG852172:QAG852183 QKC852172:QKC852183 QTY852172:QTY852183 RDU852172:RDU852183 RNQ852172:RNQ852183 RXM852172:RXM852183 SHI852172:SHI852183 SRE852172:SRE852183 TBA852172:TBA852183 TKW852172:TKW852183 TUS852172:TUS852183 UEO852172:UEO852183 UOK852172:UOK852183 UYG852172:UYG852183 VIC852172:VIC852183 VRY852172:VRY852183 WBU852172:WBU852183 WLQ852172:WLQ852183 WVM852172:WVM852183 G917708:G917719 JA917708:JA917719 SW917708:SW917719 ACS917708:ACS917719 AMO917708:AMO917719 AWK917708:AWK917719 BGG917708:BGG917719 BQC917708:BQC917719 BZY917708:BZY917719 CJU917708:CJU917719 CTQ917708:CTQ917719 DDM917708:DDM917719 DNI917708:DNI917719 DXE917708:DXE917719 EHA917708:EHA917719 EQW917708:EQW917719 FAS917708:FAS917719 FKO917708:FKO917719 FUK917708:FUK917719 GEG917708:GEG917719 GOC917708:GOC917719 GXY917708:GXY917719 HHU917708:HHU917719 HRQ917708:HRQ917719 IBM917708:IBM917719 ILI917708:ILI917719 IVE917708:IVE917719 JFA917708:JFA917719 JOW917708:JOW917719 JYS917708:JYS917719 KIO917708:KIO917719 KSK917708:KSK917719 LCG917708:LCG917719 LMC917708:LMC917719 LVY917708:LVY917719 MFU917708:MFU917719 MPQ917708:MPQ917719 MZM917708:MZM917719 NJI917708:NJI917719 NTE917708:NTE917719 ODA917708:ODA917719 OMW917708:OMW917719 OWS917708:OWS917719 PGO917708:PGO917719 PQK917708:PQK917719 QAG917708:QAG917719 QKC917708:QKC917719 QTY917708:QTY917719 RDU917708:RDU917719 RNQ917708:RNQ917719 RXM917708:RXM917719 SHI917708:SHI917719 SRE917708:SRE917719 TBA917708:TBA917719 TKW917708:TKW917719 TUS917708:TUS917719 UEO917708:UEO917719 UOK917708:UOK917719 UYG917708:UYG917719 VIC917708:VIC917719 VRY917708:VRY917719 WBU917708:WBU917719 WLQ917708:WLQ917719 WVM917708:WVM917719 G983244:G983255 JA983244:JA983255 SW983244:SW983255 ACS983244:ACS983255 AMO983244:AMO983255 AWK983244:AWK983255 BGG983244:BGG983255 BQC983244:BQC983255 BZY983244:BZY983255 CJU983244:CJU983255 CTQ983244:CTQ983255 DDM983244:DDM983255 DNI983244:DNI983255 DXE983244:DXE983255 EHA983244:EHA983255 EQW983244:EQW983255 FAS983244:FAS983255 FKO983244:FKO983255 FUK983244:FUK983255 GEG983244:GEG983255 GOC983244:GOC983255 GXY983244:GXY983255 HHU983244:HHU983255 HRQ983244:HRQ983255 IBM983244:IBM983255 ILI983244:ILI983255 IVE983244:IVE983255 JFA983244:JFA983255 JOW983244:JOW983255 JYS983244:JYS983255 KIO983244:KIO983255 KSK983244:KSK983255 LCG983244:LCG983255 LMC983244:LMC983255 LVY983244:LVY983255 MFU983244:MFU983255 MPQ983244:MPQ983255 MZM983244:MZM983255 NJI983244:NJI983255 NTE983244:NTE983255 ODA983244:ODA983255 OMW983244:OMW983255 OWS983244:OWS983255 PGO983244:PGO983255 PQK983244:PQK983255 QAG983244:QAG983255 QKC983244:QKC983255 QTY983244:QTY983255 RDU983244:RDU983255 RNQ983244:RNQ983255 RXM983244:RXM983255 SHI983244:SHI983255 SRE983244:SRE983255 TBA983244:TBA983255 TKW983244:TKW983255 TUS983244:TUS983255 UEO983244:UEO983255 UOK983244:UOK983255 UYG983244:UYG983255 VIC983244:VIC983255 VRY983244:VRY983255 WBU983244:WBU983255 WLQ983244:WLQ983255 WVM983244:WVM983255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G65565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G131101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G196637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G262173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G327709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G393245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G458781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G524317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G589853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G655389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G720925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G786461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G851997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G917533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G983069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JA37:JA38 SW37:SW38 ACS37:ACS38 AMO37:AMO38 AWK37:AWK38 BGG37:BGG38 BQC37:BQC38 BZY37:BZY38 CJU37:CJU38 CTQ37:CTQ38 DDM37:DDM38 DNI37:DNI38 DXE37:DXE38 EHA37:EHA38 EQW37:EQW38 FAS37:FAS38 FKO37:FKO38 FUK37:FUK38 GEG37:GEG38 GOC37:GOC38 GXY37:GXY38 HHU37:HHU38 HRQ37:HRQ38 IBM37:IBM38 ILI37:ILI38 IVE37:IVE38 JFA37:JFA38 JOW37:JOW38 JYS37:JYS38 KIO37:KIO38 KSK37:KSK38 LCG37:LCG38 LMC37:LMC38 LVY37:LVY38 MFU37:MFU38 MPQ37:MPQ38 MZM37:MZM38 NJI37:NJI38 NTE37:NTE38 ODA37:ODA38 OMW37:OMW38 OWS37:OWS38 PGO37:PGO38 PQK37:PQK38 QAG37:QAG38 QKC37:QKC38 QTY37:QTY38 RDU37:RDU38 RNQ37:RNQ38 RXM37:RXM38 SHI37:SHI38 SRE37:SRE38 TBA37:TBA38 TKW37:TKW38 TUS37:TUS38 UEO37:UEO38 UOK37:UOK38 UYG37:UYG38 VIC37:VIC38 VRY37:VRY38 WBU37:WBU38 WLQ37:WLQ38 WVM37:WVM38 G65554:G65555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G131090:G131091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G196626:G196627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G262162:G262163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G327698:G327699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G393234:G393235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G458770:G458771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G524306:G524307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G589842:G589843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G655378:G655379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G720914:G720915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G786450:G786451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G851986:G851987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G917522:G917523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G983058:G983059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JA45 SW45 ACS45 AMO45 AWK45 BGG45 BQC45 BZY45 CJU45 CTQ45 DDM45 DNI45 DXE45 EHA45 EQW45 FAS45 FKO45 FUK45 GEG45 GOC45 GXY45 HHU45 HRQ45 IBM45 ILI45 IVE45 JFA45 JOW45 JYS45 KIO45 KSK45 LCG45 LMC45 LVY45 MFU45 MPQ45 MZM45 NJI45 NTE45 ODA45 OMW45 OWS45 PGO45 PQK45 QAG45 QKC45 QTY45 RDU45 RNQ45 RXM45 SHI45 SRE45 TBA45 TKW45 TUS45 UEO45 UOK45 UYG45 VIC45 VRY45 WBU45 WLQ45 WVM45 G65563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G131099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G196635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G262171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G327707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G393243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G458779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G524315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G589851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G655387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G720923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G786459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G851995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G917531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G983067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UYG126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G65561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G131097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G196633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G262169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G327705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G393241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G458777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G524313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G589849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G655385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G720921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G786457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G851993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G917529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G983065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G65559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G131095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G196631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G262167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G327703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G393239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G458775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G524311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G589847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G655383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G720919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G786455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G851991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G917527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G983063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VIC126 JA40:JA41 SW40:SW41 ACS40:ACS41 AMO40:AMO41 AWK40:AWK41 BGG40:BGG41 BQC40:BQC41 BZY40:BZY41 CJU40:CJU41 CTQ40:CTQ41 DDM40:DDM41 DNI40:DNI41 DXE40:DXE41 EHA40:EHA41 EQW40:EQW41 FAS40:FAS41 FKO40:FKO41 FUK40:FUK41 GEG40:GEG41 GOC40:GOC41 GXY40:GXY41 HHU40:HHU41 HRQ40:HRQ41 IBM40:IBM41 ILI40:ILI41 IVE40:IVE41 JFA40:JFA41 JOW40:JOW41 JYS40:JYS41 KIO40:KIO41 KSK40:KSK41 LCG40:LCG41 LMC40:LMC41 LVY40:LVY41 MFU40:MFU41 MPQ40:MPQ41 MZM40:MZM41 NJI40:NJI41 NTE40:NTE41 ODA40:ODA41 OMW40:OMW41 OWS40:OWS41 PGO40:PGO41 PQK40:PQK41 QAG40:QAG41 QKC40:QKC41 QTY40:QTY41 RDU40:RDU41 RNQ40:RNQ41 RXM40:RXM41 SHI40:SHI41 SRE40:SRE41 TBA40:TBA41 TKW40:TKW41 TUS40:TUS41 UEO40:UEO41 UOK40:UOK41 UYG40:UYG41 VIC40:VIC41 VRY40:VRY41 WBU40:WBU41 WLQ40:WLQ41 WVM40:WVM41 G65557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G131093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G196629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G262165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G327701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G393237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G458773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G524309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G589845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G655381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G720917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G786453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G851989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G917525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G983061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VRY126 JA72:JA74 SW72:SW74 ACS72:ACS74 AMO72:AMO74 AWK72:AWK74 BGG72:BGG74 BQC72:BQC74 BZY72:BZY74 CJU72:CJU74 CTQ72:CTQ74 DDM72:DDM74 DNI72:DNI74 DXE72:DXE74 EHA72:EHA74 EQW72:EQW74 FAS72:FAS74 FKO72:FKO74 FUK72:FUK74 GEG72:GEG74 GOC72:GOC74 GXY72:GXY74 HHU72:HHU74 HRQ72:HRQ74 IBM72:IBM74 ILI72:ILI74 IVE72:IVE74 JFA72:JFA74 JOW72:JOW74 JYS72:JYS74 KIO72:KIO74 KSK72:KSK74 LCG72:LCG74 LMC72:LMC74 LVY72:LVY74 MFU72:MFU74 MPQ72:MPQ74 MZM72:MZM74 NJI72:NJI74 NTE72:NTE74 ODA72:ODA74 OMW72:OMW74 OWS72:OWS74 PGO72:PGO74 PQK72:PQK74 QAG72:QAG74 QKC72:QKC74 QTY72:QTY74 RDU72:RDU74 RNQ72:RNQ74 RXM72:RXM74 SHI72:SHI74 SRE72:SRE74 TBA72:TBA74 TKW72:TKW74 TUS72:TUS74 UEO72:UEO74 UOK72:UOK74 UYG72:UYG74 VIC72:VIC74 VRY72:VRY74 WBU72:WBU74 WLQ72:WLQ74 WVM72:WVM74 G65590:G65592 JA65590:JA65592 SW65590:SW65592 ACS65590:ACS65592 AMO65590:AMO65592 AWK65590:AWK65592 BGG65590:BGG65592 BQC65590:BQC65592 BZY65590:BZY65592 CJU65590:CJU65592 CTQ65590:CTQ65592 DDM65590:DDM65592 DNI65590:DNI65592 DXE65590:DXE65592 EHA65590:EHA65592 EQW65590:EQW65592 FAS65590:FAS65592 FKO65590:FKO65592 FUK65590:FUK65592 GEG65590:GEG65592 GOC65590:GOC65592 GXY65590:GXY65592 HHU65590:HHU65592 HRQ65590:HRQ65592 IBM65590:IBM65592 ILI65590:ILI65592 IVE65590:IVE65592 JFA65590:JFA65592 JOW65590:JOW65592 JYS65590:JYS65592 KIO65590:KIO65592 KSK65590:KSK65592 LCG65590:LCG65592 LMC65590:LMC65592 LVY65590:LVY65592 MFU65590:MFU65592 MPQ65590:MPQ65592 MZM65590:MZM65592 NJI65590:NJI65592 NTE65590:NTE65592 ODA65590:ODA65592 OMW65590:OMW65592 OWS65590:OWS65592 PGO65590:PGO65592 PQK65590:PQK65592 QAG65590:QAG65592 QKC65590:QKC65592 QTY65590:QTY65592 RDU65590:RDU65592 RNQ65590:RNQ65592 RXM65590:RXM65592 SHI65590:SHI65592 SRE65590:SRE65592 TBA65590:TBA65592 TKW65590:TKW65592 TUS65590:TUS65592 UEO65590:UEO65592 UOK65590:UOK65592 UYG65590:UYG65592 VIC65590:VIC65592 VRY65590:VRY65592 WBU65590:WBU65592 WLQ65590:WLQ65592 WVM65590:WVM65592 G131126:G131128 JA131126:JA131128 SW131126:SW131128 ACS131126:ACS131128 AMO131126:AMO131128 AWK131126:AWK131128 BGG131126:BGG131128 BQC131126:BQC131128 BZY131126:BZY131128 CJU131126:CJU131128 CTQ131126:CTQ131128 DDM131126:DDM131128 DNI131126:DNI131128 DXE131126:DXE131128 EHA131126:EHA131128 EQW131126:EQW131128 FAS131126:FAS131128 FKO131126:FKO131128 FUK131126:FUK131128 GEG131126:GEG131128 GOC131126:GOC131128 GXY131126:GXY131128 HHU131126:HHU131128 HRQ131126:HRQ131128 IBM131126:IBM131128 ILI131126:ILI131128 IVE131126:IVE131128 JFA131126:JFA131128 JOW131126:JOW131128 JYS131126:JYS131128 KIO131126:KIO131128 KSK131126:KSK131128 LCG131126:LCG131128 LMC131126:LMC131128 LVY131126:LVY131128 MFU131126:MFU131128 MPQ131126:MPQ131128 MZM131126:MZM131128 NJI131126:NJI131128 NTE131126:NTE131128 ODA131126:ODA131128 OMW131126:OMW131128 OWS131126:OWS131128 PGO131126:PGO131128 PQK131126:PQK131128 QAG131126:QAG131128 QKC131126:QKC131128 QTY131126:QTY131128 RDU131126:RDU131128 RNQ131126:RNQ131128 RXM131126:RXM131128 SHI131126:SHI131128 SRE131126:SRE131128 TBA131126:TBA131128 TKW131126:TKW131128 TUS131126:TUS131128 UEO131126:UEO131128 UOK131126:UOK131128 UYG131126:UYG131128 VIC131126:VIC131128 VRY131126:VRY131128 WBU131126:WBU131128 WLQ131126:WLQ131128 WVM131126:WVM131128 G196662:G196664 JA196662:JA196664 SW196662:SW196664 ACS196662:ACS196664 AMO196662:AMO196664 AWK196662:AWK196664 BGG196662:BGG196664 BQC196662:BQC196664 BZY196662:BZY196664 CJU196662:CJU196664 CTQ196662:CTQ196664 DDM196662:DDM196664 DNI196662:DNI196664 DXE196662:DXE196664 EHA196662:EHA196664 EQW196662:EQW196664 FAS196662:FAS196664 FKO196662:FKO196664 FUK196662:FUK196664 GEG196662:GEG196664 GOC196662:GOC196664 GXY196662:GXY196664 HHU196662:HHU196664 HRQ196662:HRQ196664 IBM196662:IBM196664 ILI196662:ILI196664 IVE196662:IVE196664 JFA196662:JFA196664 JOW196662:JOW196664 JYS196662:JYS196664 KIO196662:KIO196664 KSK196662:KSK196664 LCG196662:LCG196664 LMC196662:LMC196664 LVY196662:LVY196664 MFU196662:MFU196664 MPQ196662:MPQ196664 MZM196662:MZM196664 NJI196662:NJI196664 NTE196662:NTE196664 ODA196662:ODA196664 OMW196662:OMW196664 OWS196662:OWS196664 PGO196662:PGO196664 PQK196662:PQK196664 QAG196662:QAG196664 QKC196662:QKC196664 QTY196662:QTY196664 RDU196662:RDU196664 RNQ196662:RNQ196664 RXM196662:RXM196664 SHI196662:SHI196664 SRE196662:SRE196664 TBA196662:TBA196664 TKW196662:TKW196664 TUS196662:TUS196664 UEO196662:UEO196664 UOK196662:UOK196664 UYG196662:UYG196664 VIC196662:VIC196664 VRY196662:VRY196664 WBU196662:WBU196664 WLQ196662:WLQ196664 WVM196662:WVM196664 G262198:G262200 JA262198:JA262200 SW262198:SW262200 ACS262198:ACS262200 AMO262198:AMO262200 AWK262198:AWK262200 BGG262198:BGG262200 BQC262198:BQC262200 BZY262198:BZY262200 CJU262198:CJU262200 CTQ262198:CTQ262200 DDM262198:DDM262200 DNI262198:DNI262200 DXE262198:DXE262200 EHA262198:EHA262200 EQW262198:EQW262200 FAS262198:FAS262200 FKO262198:FKO262200 FUK262198:FUK262200 GEG262198:GEG262200 GOC262198:GOC262200 GXY262198:GXY262200 HHU262198:HHU262200 HRQ262198:HRQ262200 IBM262198:IBM262200 ILI262198:ILI262200 IVE262198:IVE262200 JFA262198:JFA262200 JOW262198:JOW262200 JYS262198:JYS262200 KIO262198:KIO262200 KSK262198:KSK262200 LCG262198:LCG262200 LMC262198:LMC262200 LVY262198:LVY262200 MFU262198:MFU262200 MPQ262198:MPQ262200 MZM262198:MZM262200 NJI262198:NJI262200 NTE262198:NTE262200 ODA262198:ODA262200 OMW262198:OMW262200 OWS262198:OWS262200 PGO262198:PGO262200 PQK262198:PQK262200 QAG262198:QAG262200 QKC262198:QKC262200 QTY262198:QTY262200 RDU262198:RDU262200 RNQ262198:RNQ262200 RXM262198:RXM262200 SHI262198:SHI262200 SRE262198:SRE262200 TBA262198:TBA262200 TKW262198:TKW262200 TUS262198:TUS262200 UEO262198:UEO262200 UOK262198:UOK262200 UYG262198:UYG262200 VIC262198:VIC262200 VRY262198:VRY262200 WBU262198:WBU262200 WLQ262198:WLQ262200 WVM262198:WVM262200 G327734:G327736 JA327734:JA327736 SW327734:SW327736 ACS327734:ACS327736 AMO327734:AMO327736 AWK327734:AWK327736 BGG327734:BGG327736 BQC327734:BQC327736 BZY327734:BZY327736 CJU327734:CJU327736 CTQ327734:CTQ327736 DDM327734:DDM327736 DNI327734:DNI327736 DXE327734:DXE327736 EHA327734:EHA327736 EQW327734:EQW327736 FAS327734:FAS327736 FKO327734:FKO327736 FUK327734:FUK327736 GEG327734:GEG327736 GOC327734:GOC327736 GXY327734:GXY327736 HHU327734:HHU327736 HRQ327734:HRQ327736 IBM327734:IBM327736 ILI327734:ILI327736 IVE327734:IVE327736 JFA327734:JFA327736 JOW327734:JOW327736 JYS327734:JYS327736 KIO327734:KIO327736 KSK327734:KSK327736 LCG327734:LCG327736 LMC327734:LMC327736 LVY327734:LVY327736 MFU327734:MFU327736 MPQ327734:MPQ327736 MZM327734:MZM327736 NJI327734:NJI327736 NTE327734:NTE327736 ODA327734:ODA327736 OMW327734:OMW327736 OWS327734:OWS327736 PGO327734:PGO327736 PQK327734:PQK327736 QAG327734:QAG327736 QKC327734:QKC327736 QTY327734:QTY327736 RDU327734:RDU327736 RNQ327734:RNQ327736 RXM327734:RXM327736 SHI327734:SHI327736 SRE327734:SRE327736 TBA327734:TBA327736 TKW327734:TKW327736 TUS327734:TUS327736 UEO327734:UEO327736 UOK327734:UOK327736 UYG327734:UYG327736 VIC327734:VIC327736 VRY327734:VRY327736 WBU327734:WBU327736 WLQ327734:WLQ327736 WVM327734:WVM327736 G393270:G393272 JA393270:JA393272 SW393270:SW393272 ACS393270:ACS393272 AMO393270:AMO393272 AWK393270:AWK393272 BGG393270:BGG393272 BQC393270:BQC393272 BZY393270:BZY393272 CJU393270:CJU393272 CTQ393270:CTQ393272 DDM393270:DDM393272 DNI393270:DNI393272 DXE393270:DXE393272 EHA393270:EHA393272 EQW393270:EQW393272 FAS393270:FAS393272 FKO393270:FKO393272 FUK393270:FUK393272 GEG393270:GEG393272 GOC393270:GOC393272 GXY393270:GXY393272 HHU393270:HHU393272 HRQ393270:HRQ393272 IBM393270:IBM393272 ILI393270:ILI393272 IVE393270:IVE393272 JFA393270:JFA393272 JOW393270:JOW393272 JYS393270:JYS393272 KIO393270:KIO393272 KSK393270:KSK393272 LCG393270:LCG393272 LMC393270:LMC393272 LVY393270:LVY393272 MFU393270:MFU393272 MPQ393270:MPQ393272 MZM393270:MZM393272 NJI393270:NJI393272 NTE393270:NTE393272 ODA393270:ODA393272 OMW393270:OMW393272 OWS393270:OWS393272 PGO393270:PGO393272 PQK393270:PQK393272 QAG393270:QAG393272 QKC393270:QKC393272 QTY393270:QTY393272 RDU393270:RDU393272 RNQ393270:RNQ393272 RXM393270:RXM393272 SHI393270:SHI393272 SRE393270:SRE393272 TBA393270:TBA393272 TKW393270:TKW393272 TUS393270:TUS393272 UEO393270:UEO393272 UOK393270:UOK393272 UYG393270:UYG393272 VIC393270:VIC393272 VRY393270:VRY393272 WBU393270:WBU393272 WLQ393270:WLQ393272 WVM393270:WVM393272 G458806:G458808 JA458806:JA458808 SW458806:SW458808 ACS458806:ACS458808 AMO458806:AMO458808 AWK458806:AWK458808 BGG458806:BGG458808 BQC458806:BQC458808 BZY458806:BZY458808 CJU458806:CJU458808 CTQ458806:CTQ458808 DDM458806:DDM458808 DNI458806:DNI458808 DXE458806:DXE458808 EHA458806:EHA458808 EQW458806:EQW458808 FAS458806:FAS458808 FKO458806:FKO458808 FUK458806:FUK458808 GEG458806:GEG458808 GOC458806:GOC458808 GXY458806:GXY458808 HHU458806:HHU458808 HRQ458806:HRQ458808 IBM458806:IBM458808 ILI458806:ILI458808 IVE458806:IVE458808 JFA458806:JFA458808 JOW458806:JOW458808 JYS458806:JYS458808 KIO458806:KIO458808 KSK458806:KSK458808 LCG458806:LCG458808 LMC458806:LMC458808 LVY458806:LVY458808 MFU458806:MFU458808 MPQ458806:MPQ458808 MZM458806:MZM458808 NJI458806:NJI458808 NTE458806:NTE458808 ODA458806:ODA458808 OMW458806:OMW458808 OWS458806:OWS458808 PGO458806:PGO458808 PQK458806:PQK458808 QAG458806:QAG458808 QKC458806:QKC458808 QTY458806:QTY458808 RDU458806:RDU458808 RNQ458806:RNQ458808 RXM458806:RXM458808 SHI458806:SHI458808 SRE458806:SRE458808 TBA458806:TBA458808 TKW458806:TKW458808 TUS458806:TUS458808 UEO458806:UEO458808 UOK458806:UOK458808 UYG458806:UYG458808 VIC458806:VIC458808 VRY458806:VRY458808 WBU458806:WBU458808 WLQ458806:WLQ458808 WVM458806:WVM458808 G524342:G524344 JA524342:JA524344 SW524342:SW524344 ACS524342:ACS524344 AMO524342:AMO524344 AWK524342:AWK524344 BGG524342:BGG524344 BQC524342:BQC524344 BZY524342:BZY524344 CJU524342:CJU524344 CTQ524342:CTQ524344 DDM524342:DDM524344 DNI524342:DNI524344 DXE524342:DXE524344 EHA524342:EHA524344 EQW524342:EQW524344 FAS524342:FAS524344 FKO524342:FKO524344 FUK524342:FUK524344 GEG524342:GEG524344 GOC524342:GOC524344 GXY524342:GXY524344 HHU524342:HHU524344 HRQ524342:HRQ524344 IBM524342:IBM524344 ILI524342:ILI524344 IVE524342:IVE524344 JFA524342:JFA524344 JOW524342:JOW524344 JYS524342:JYS524344 KIO524342:KIO524344 KSK524342:KSK524344 LCG524342:LCG524344 LMC524342:LMC524344 LVY524342:LVY524344 MFU524342:MFU524344 MPQ524342:MPQ524344 MZM524342:MZM524344 NJI524342:NJI524344 NTE524342:NTE524344 ODA524342:ODA524344 OMW524342:OMW524344 OWS524342:OWS524344 PGO524342:PGO524344 PQK524342:PQK524344 QAG524342:QAG524344 QKC524342:QKC524344 QTY524342:QTY524344 RDU524342:RDU524344 RNQ524342:RNQ524344 RXM524342:RXM524344 SHI524342:SHI524344 SRE524342:SRE524344 TBA524342:TBA524344 TKW524342:TKW524344 TUS524342:TUS524344 UEO524342:UEO524344 UOK524342:UOK524344 UYG524342:UYG524344 VIC524342:VIC524344 VRY524342:VRY524344 WBU524342:WBU524344 WLQ524342:WLQ524344 WVM524342:WVM524344 G589878:G589880 JA589878:JA589880 SW589878:SW589880 ACS589878:ACS589880 AMO589878:AMO589880 AWK589878:AWK589880 BGG589878:BGG589880 BQC589878:BQC589880 BZY589878:BZY589880 CJU589878:CJU589880 CTQ589878:CTQ589880 DDM589878:DDM589880 DNI589878:DNI589880 DXE589878:DXE589880 EHA589878:EHA589880 EQW589878:EQW589880 FAS589878:FAS589880 FKO589878:FKO589880 FUK589878:FUK589880 GEG589878:GEG589880 GOC589878:GOC589880 GXY589878:GXY589880 HHU589878:HHU589880 HRQ589878:HRQ589880 IBM589878:IBM589880 ILI589878:ILI589880 IVE589878:IVE589880 JFA589878:JFA589880 JOW589878:JOW589880 JYS589878:JYS589880 KIO589878:KIO589880 KSK589878:KSK589880 LCG589878:LCG589880 LMC589878:LMC589880 LVY589878:LVY589880 MFU589878:MFU589880 MPQ589878:MPQ589880 MZM589878:MZM589880 NJI589878:NJI589880 NTE589878:NTE589880 ODA589878:ODA589880 OMW589878:OMW589880 OWS589878:OWS589880 PGO589878:PGO589880 PQK589878:PQK589880 QAG589878:QAG589880 QKC589878:QKC589880 QTY589878:QTY589880 RDU589878:RDU589880 RNQ589878:RNQ589880 RXM589878:RXM589880 SHI589878:SHI589880 SRE589878:SRE589880 TBA589878:TBA589880 TKW589878:TKW589880 TUS589878:TUS589880 UEO589878:UEO589880 UOK589878:UOK589880 UYG589878:UYG589880 VIC589878:VIC589880 VRY589878:VRY589880 WBU589878:WBU589880 WLQ589878:WLQ589880 WVM589878:WVM589880 G655414:G655416 JA655414:JA655416 SW655414:SW655416 ACS655414:ACS655416 AMO655414:AMO655416 AWK655414:AWK655416 BGG655414:BGG655416 BQC655414:BQC655416 BZY655414:BZY655416 CJU655414:CJU655416 CTQ655414:CTQ655416 DDM655414:DDM655416 DNI655414:DNI655416 DXE655414:DXE655416 EHA655414:EHA655416 EQW655414:EQW655416 FAS655414:FAS655416 FKO655414:FKO655416 FUK655414:FUK655416 GEG655414:GEG655416 GOC655414:GOC655416 GXY655414:GXY655416 HHU655414:HHU655416 HRQ655414:HRQ655416 IBM655414:IBM655416 ILI655414:ILI655416 IVE655414:IVE655416 JFA655414:JFA655416 JOW655414:JOW655416 JYS655414:JYS655416 KIO655414:KIO655416 KSK655414:KSK655416 LCG655414:LCG655416 LMC655414:LMC655416 LVY655414:LVY655416 MFU655414:MFU655416 MPQ655414:MPQ655416 MZM655414:MZM655416 NJI655414:NJI655416 NTE655414:NTE655416 ODA655414:ODA655416 OMW655414:OMW655416 OWS655414:OWS655416 PGO655414:PGO655416 PQK655414:PQK655416 QAG655414:QAG655416 QKC655414:QKC655416 QTY655414:QTY655416 RDU655414:RDU655416 RNQ655414:RNQ655416 RXM655414:RXM655416 SHI655414:SHI655416 SRE655414:SRE655416 TBA655414:TBA655416 TKW655414:TKW655416 TUS655414:TUS655416 UEO655414:UEO655416 UOK655414:UOK655416 UYG655414:UYG655416 VIC655414:VIC655416 VRY655414:VRY655416 WBU655414:WBU655416 WLQ655414:WLQ655416 WVM655414:WVM655416 G720950:G720952 JA720950:JA720952 SW720950:SW720952 ACS720950:ACS720952 AMO720950:AMO720952 AWK720950:AWK720952 BGG720950:BGG720952 BQC720950:BQC720952 BZY720950:BZY720952 CJU720950:CJU720952 CTQ720950:CTQ720952 DDM720950:DDM720952 DNI720950:DNI720952 DXE720950:DXE720952 EHA720950:EHA720952 EQW720950:EQW720952 FAS720950:FAS720952 FKO720950:FKO720952 FUK720950:FUK720952 GEG720950:GEG720952 GOC720950:GOC720952 GXY720950:GXY720952 HHU720950:HHU720952 HRQ720950:HRQ720952 IBM720950:IBM720952 ILI720950:ILI720952 IVE720950:IVE720952 JFA720950:JFA720952 JOW720950:JOW720952 JYS720950:JYS720952 KIO720950:KIO720952 KSK720950:KSK720952 LCG720950:LCG720952 LMC720950:LMC720952 LVY720950:LVY720952 MFU720950:MFU720952 MPQ720950:MPQ720952 MZM720950:MZM720952 NJI720950:NJI720952 NTE720950:NTE720952 ODA720950:ODA720952 OMW720950:OMW720952 OWS720950:OWS720952 PGO720950:PGO720952 PQK720950:PQK720952 QAG720950:QAG720952 QKC720950:QKC720952 QTY720950:QTY720952 RDU720950:RDU720952 RNQ720950:RNQ720952 RXM720950:RXM720952 SHI720950:SHI720952 SRE720950:SRE720952 TBA720950:TBA720952 TKW720950:TKW720952 TUS720950:TUS720952 UEO720950:UEO720952 UOK720950:UOK720952 UYG720950:UYG720952 VIC720950:VIC720952 VRY720950:VRY720952 WBU720950:WBU720952 WLQ720950:WLQ720952 WVM720950:WVM720952 G786486:G786488 JA786486:JA786488 SW786486:SW786488 ACS786486:ACS786488 AMO786486:AMO786488 AWK786486:AWK786488 BGG786486:BGG786488 BQC786486:BQC786488 BZY786486:BZY786488 CJU786486:CJU786488 CTQ786486:CTQ786488 DDM786486:DDM786488 DNI786486:DNI786488 DXE786486:DXE786488 EHA786486:EHA786488 EQW786486:EQW786488 FAS786486:FAS786488 FKO786486:FKO786488 FUK786486:FUK786488 GEG786486:GEG786488 GOC786486:GOC786488 GXY786486:GXY786488 HHU786486:HHU786488 HRQ786486:HRQ786488 IBM786486:IBM786488 ILI786486:ILI786488 IVE786486:IVE786488 JFA786486:JFA786488 JOW786486:JOW786488 JYS786486:JYS786488 KIO786486:KIO786488 KSK786486:KSK786488 LCG786486:LCG786488 LMC786486:LMC786488 LVY786486:LVY786488 MFU786486:MFU786488 MPQ786486:MPQ786488 MZM786486:MZM786488 NJI786486:NJI786488 NTE786486:NTE786488 ODA786486:ODA786488 OMW786486:OMW786488 OWS786486:OWS786488 PGO786486:PGO786488 PQK786486:PQK786488 QAG786486:QAG786488 QKC786486:QKC786488 QTY786486:QTY786488 RDU786486:RDU786488 RNQ786486:RNQ786488 RXM786486:RXM786488 SHI786486:SHI786488 SRE786486:SRE786488 TBA786486:TBA786488 TKW786486:TKW786488 TUS786486:TUS786488 UEO786486:UEO786488 UOK786486:UOK786488 UYG786486:UYG786488 VIC786486:VIC786488 VRY786486:VRY786488 WBU786486:WBU786488 WLQ786486:WLQ786488 WVM786486:WVM786488 G852022:G852024 JA852022:JA852024 SW852022:SW852024 ACS852022:ACS852024 AMO852022:AMO852024 AWK852022:AWK852024 BGG852022:BGG852024 BQC852022:BQC852024 BZY852022:BZY852024 CJU852022:CJU852024 CTQ852022:CTQ852024 DDM852022:DDM852024 DNI852022:DNI852024 DXE852022:DXE852024 EHA852022:EHA852024 EQW852022:EQW852024 FAS852022:FAS852024 FKO852022:FKO852024 FUK852022:FUK852024 GEG852022:GEG852024 GOC852022:GOC852024 GXY852022:GXY852024 HHU852022:HHU852024 HRQ852022:HRQ852024 IBM852022:IBM852024 ILI852022:ILI852024 IVE852022:IVE852024 JFA852022:JFA852024 JOW852022:JOW852024 JYS852022:JYS852024 KIO852022:KIO852024 KSK852022:KSK852024 LCG852022:LCG852024 LMC852022:LMC852024 LVY852022:LVY852024 MFU852022:MFU852024 MPQ852022:MPQ852024 MZM852022:MZM852024 NJI852022:NJI852024 NTE852022:NTE852024 ODA852022:ODA852024 OMW852022:OMW852024 OWS852022:OWS852024 PGO852022:PGO852024 PQK852022:PQK852024 QAG852022:QAG852024 QKC852022:QKC852024 QTY852022:QTY852024 RDU852022:RDU852024 RNQ852022:RNQ852024 RXM852022:RXM852024 SHI852022:SHI852024 SRE852022:SRE852024 TBA852022:TBA852024 TKW852022:TKW852024 TUS852022:TUS852024 UEO852022:UEO852024 UOK852022:UOK852024 UYG852022:UYG852024 VIC852022:VIC852024 VRY852022:VRY852024 WBU852022:WBU852024 WLQ852022:WLQ852024 WVM852022:WVM852024 G917558:G917560 JA917558:JA917560 SW917558:SW917560 ACS917558:ACS917560 AMO917558:AMO917560 AWK917558:AWK917560 BGG917558:BGG917560 BQC917558:BQC917560 BZY917558:BZY917560 CJU917558:CJU917560 CTQ917558:CTQ917560 DDM917558:DDM917560 DNI917558:DNI917560 DXE917558:DXE917560 EHA917558:EHA917560 EQW917558:EQW917560 FAS917558:FAS917560 FKO917558:FKO917560 FUK917558:FUK917560 GEG917558:GEG917560 GOC917558:GOC917560 GXY917558:GXY917560 HHU917558:HHU917560 HRQ917558:HRQ917560 IBM917558:IBM917560 ILI917558:ILI917560 IVE917558:IVE917560 JFA917558:JFA917560 JOW917558:JOW917560 JYS917558:JYS917560 KIO917558:KIO917560 KSK917558:KSK917560 LCG917558:LCG917560 LMC917558:LMC917560 LVY917558:LVY917560 MFU917558:MFU917560 MPQ917558:MPQ917560 MZM917558:MZM917560 NJI917558:NJI917560 NTE917558:NTE917560 ODA917558:ODA917560 OMW917558:OMW917560 OWS917558:OWS917560 PGO917558:PGO917560 PQK917558:PQK917560 QAG917558:QAG917560 QKC917558:QKC917560 QTY917558:QTY917560 RDU917558:RDU917560 RNQ917558:RNQ917560 RXM917558:RXM917560 SHI917558:SHI917560 SRE917558:SRE917560 TBA917558:TBA917560 TKW917558:TKW917560 TUS917558:TUS917560 UEO917558:UEO917560 UOK917558:UOK917560 UYG917558:UYG917560 VIC917558:VIC917560 VRY917558:VRY917560 WBU917558:WBU917560 WLQ917558:WLQ917560 WVM917558:WVM917560 G983094:G983096 JA983094:JA983096 SW983094:SW983096 ACS983094:ACS983096 AMO983094:AMO983096 AWK983094:AWK983096 BGG983094:BGG983096 BQC983094:BQC983096 BZY983094:BZY983096 CJU983094:CJU983096 CTQ983094:CTQ983096 DDM983094:DDM983096 DNI983094:DNI983096 DXE983094:DXE983096 EHA983094:EHA983096 EQW983094:EQW983096 FAS983094:FAS983096 FKO983094:FKO983096 FUK983094:FUK983096 GEG983094:GEG983096 GOC983094:GOC983096 GXY983094:GXY983096 HHU983094:HHU983096 HRQ983094:HRQ983096 IBM983094:IBM983096 ILI983094:ILI983096 IVE983094:IVE983096 JFA983094:JFA983096 JOW983094:JOW983096 JYS983094:JYS983096 KIO983094:KIO983096 KSK983094:KSK983096 LCG983094:LCG983096 LMC983094:LMC983096 LVY983094:LVY983096 MFU983094:MFU983096 MPQ983094:MPQ983096 MZM983094:MZM983096 NJI983094:NJI983096 NTE983094:NTE983096 ODA983094:ODA983096 OMW983094:OMW983096 OWS983094:OWS983096 PGO983094:PGO983096 PQK983094:PQK983096 QAG983094:QAG983096 QKC983094:QKC983096 QTY983094:QTY983096 RDU983094:RDU983096 RNQ983094:RNQ983096 RXM983094:RXM983096 SHI983094:SHI983096 SRE983094:SRE983096 TBA983094:TBA983096 TKW983094:TKW983096 TUS983094:TUS983096 UEO983094:UEO983096 UOK983094:UOK983096 UYG983094:UYG983096 VIC983094:VIC983096 VRY983094:VRY983096 WBU983094:WBU983096 WLQ983094:WLQ983096 WVM983094:WVM983096 JA8:JA31 SW8:SW31 ACS8:ACS31 AMO8:AMO31 AWK8:AWK31 BGG8:BGG31 BQC8:BQC31 BZY8:BZY31 CJU8:CJU31 CTQ8:CTQ31 DDM8:DDM31 DNI8:DNI31 DXE8:DXE31 EHA8:EHA31 EQW8:EQW31 FAS8:FAS31 FKO8:FKO31 FUK8:FUK31 GEG8:GEG31 GOC8:GOC31 GXY8:GXY31 HHU8:HHU31 HRQ8:HRQ31 IBM8:IBM31 ILI8:ILI31 IVE8:IVE31 JFA8:JFA31 JOW8:JOW31 JYS8:JYS31 KIO8:KIO31 KSK8:KSK31 LCG8:LCG31 LMC8:LMC31 LVY8:LVY31 MFU8:MFU31 MPQ8:MPQ31 MZM8:MZM31 NJI8:NJI31 NTE8:NTE31 ODA8:ODA31 OMW8:OMW31 OWS8:OWS31 PGO8:PGO31 PQK8:PQK31 QAG8:QAG31 QKC8:QKC31 QTY8:QTY31 RDU8:RDU31 RNQ8:RNQ31 RXM8:RXM31 SHI8:SHI31 SRE8:SRE31 TBA8:TBA31 TKW8:TKW31 TUS8:TUS31 UEO8:UEO31 UOK8:UOK31 UYG8:UYG31 VIC8:VIC31 VRY8:VRY31 WBU8:WBU31 WLQ8:WLQ31 WVM8:WVM31 WVM983028:WVM983053 G65524:G65549 JA65524:JA65549 SW65524:SW65549 ACS65524:ACS65549 AMO65524:AMO65549 AWK65524:AWK65549 BGG65524:BGG65549 BQC65524:BQC65549 BZY65524:BZY65549 CJU65524:CJU65549 CTQ65524:CTQ65549 DDM65524:DDM65549 DNI65524:DNI65549 DXE65524:DXE65549 EHA65524:EHA65549 EQW65524:EQW65549 FAS65524:FAS65549 FKO65524:FKO65549 FUK65524:FUK65549 GEG65524:GEG65549 GOC65524:GOC65549 GXY65524:GXY65549 HHU65524:HHU65549 HRQ65524:HRQ65549 IBM65524:IBM65549 ILI65524:ILI65549 IVE65524:IVE65549 JFA65524:JFA65549 JOW65524:JOW65549 JYS65524:JYS65549 KIO65524:KIO65549 KSK65524:KSK65549 LCG65524:LCG65549 LMC65524:LMC65549 LVY65524:LVY65549 MFU65524:MFU65549 MPQ65524:MPQ65549 MZM65524:MZM65549 NJI65524:NJI65549 NTE65524:NTE65549 ODA65524:ODA65549 OMW65524:OMW65549 OWS65524:OWS65549 PGO65524:PGO65549 PQK65524:PQK65549 QAG65524:QAG65549 QKC65524:QKC65549 QTY65524:QTY65549 RDU65524:RDU65549 RNQ65524:RNQ65549 RXM65524:RXM65549 SHI65524:SHI65549 SRE65524:SRE65549 TBA65524:TBA65549 TKW65524:TKW65549 TUS65524:TUS65549 UEO65524:UEO65549 UOK65524:UOK65549 UYG65524:UYG65549 VIC65524:VIC65549 VRY65524:VRY65549 WBU65524:WBU65549 WLQ65524:WLQ65549 WVM65524:WVM65549 G131060:G131085 JA131060:JA131085 SW131060:SW131085 ACS131060:ACS131085 AMO131060:AMO131085 AWK131060:AWK131085 BGG131060:BGG131085 BQC131060:BQC131085 BZY131060:BZY131085 CJU131060:CJU131085 CTQ131060:CTQ131085 DDM131060:DDM131085 DNI131060:DNI131085 DXE131060:DXE131085 EHA131060:EHA131085 EQW131060:EQW131085 FAS131060:FAS131085 FKO131060:FKO131085 FUK131060:FUK131085 GEG131060:GEG131085 GOC131060:GOC131085 GXY131060:GXY131085 HHU131060:HHU131085 HRQ131060:HRQ131085 IBM131060:IBM131085 ILI131060:ILI131085 IVE131060:IVE131085 JFA131060:JFA131085 JOW131060:JOW131085 JYS131060:JYS131085 KIO131060:KIO131085 KSK131060:KSK131085 LCG131060:LCG131085 LMC131060:LMC131085 LVY131060:LVY131085 MFU131060:MFU131085 MPQ131060:MPQ131085 MZM131060:MZM131085 NJI131060:NJI131085 NTE131060:NTE131085 ODA131060:ODA131085 OMW131060:OMW131085 OWS131060:OWS131085 PGO131060:PGO131085 PQK131060:PQK131085 QAG131060:QAG131085 QKC131060:QKC131085 QTY131060:QTY131085 RDU131060:RDU131085 RNQ131060:RNQ131085 RXM131060:RXM131085 SHI131060:SHI131085 SRE131060:SRE131085 TBA131060:TBA131085 TKW131060:TKW131085 TUS131060:TUS131085 UEO131060:UEO131085 UOK131060:UOK131085 UYG131060:UYG131085 VIC131060:VIC131085 VRY131060:VRY131085 WBU131060:WBU131085 WLQ131060:WLQ131085 WVM131060:WVM131085 G196596:G196621 JA196596:JA196621 SW196596:SW196621 ACS196596:ACS196621 AMO196596:AMO196621 AWK196596:AWK196621 BGG196596:BGG196621 BQC196596:BQC196621 BZY196596:BZY196621 CJU196596:CJU196621 CTQ196596:CTQ196621 DDM196596:DDM196621 DNI196596:DNI196621 DXE196596:DXE196621 EHA196596:EHA196621 EQW196596:EQW196621 FAS196596:FAS196621 FKO196596:FKO196621 FUK196596:FUK196621 GEG196596:GEG196621 GOC196596:GOC196621 GXY196596:GXY196621 HHU196596:HHU196621 HRQ196596:HRQ196621 IBM196596:IBM196621 ILI196596:ILI196621 IVE196596:IVE196621 JFA196596:JFA196621 JOW196596:JOW196621 JYS196596:JYS196621 KIO196596:KIO196621 KSK196596:KSK196621 LCG196596:LCG196621 LMC196596:LMC196621 LVY196596:LVY196621 MFU196596:MFU196621 MPQ196596:MPQ196621 MZM196596:MZM196621 NJI196596:NJI196621 NTE196596:NTE196621 ODA196596:ODA196621 OMW196596:OMW196621 OWS196596:OWS196621 PGO196596:PGO196621 PQK196596:PQK196621 QAG196596:QAG196621 QKC196596:QKC196621 QTY196596:QTY196621 RDU196596:RDU196621 RNQ196596:RNQ196621 RXM196596:RXM196621 SHI196596:SHI196621 SRE196596:SRE196621 TBA196596:TBA196621 TKW196596:TKW196621 TUS196596:TUS196621 UEO196596:UEO196621 UOK196596:UOK196621 UYG196596:UYG196621 VIC196596:VIC196621 VRY196596:VRY196621 WBU196596:WBU196621 WLQ196596:WLQ196621 WVM196596:WVM196621 G262132:G262157 JA262132:JA262157 SW262132:SW262157 ACS262132:ACS262157 AMO262132:AMO262157 AWK262132:AWK262157 BGG262132:BGG262157 BQC262132:BQC262157 BZY262132:BZY262157 CJU262132:CJU262157 CTQ262132:CTQ262157 DDM262132:DDM262157 DNI262132:DNI262157 DXE262132:DXE262157 EHA262132:EHA262157 EQW262132:EQW262157 FAS262132:FAS262157 FKO262132:FKO262157 FUK262132:FUK262157 GEG262132:GEG262157 GOC262132:GOC262157 GXY262132:GXY262157 HHU262132:HHU262157 HRQ262132:HRQ262157 IBM262132:IBM262157 ILI262132:ILI262157 IVE262132:IVE262157 JFA262132:JFA262157 JOW262132:JOW262157 JYS262132:JYS262157 KIO262132:KIO262157 KSK262132:KSK262157 LCG262132:LCG262157 LMC262132:LMC262157 LVY262132:LVY262157 MFU262132:MFU262157 MPQ262132:MPQ262157 MZM262132:MZM262157 NJI262132:NJI262157 NTE262132:NTE262157 ODA262132:ODA262157 OMW262132:OMW262157 OWS262132:OWS262157 PGO262132:PGO262157 PQK262132:PQK262157 QAG262132:QAG262157 QKC262132:QKC262157 QTY262132:QTY262157 RDU262132:RDU262157 RNQ262132:RNQ262157 RXM262132:RXM262157 SHI262132:SHI262157 SRE262132:SRE262157 TBA262132:TBA262157 TKW262132:TKW262157 TUS262132:TUS262157 UEO262132:UEO262157 UOK262132:UOK262157 UYG262132:UYG262157 VIC262132:VIC262157 VRY262132:VRY262157 WBU262132:WBU262157 WLQ262132:WLQ262157 WVM262132:WVM262157 G327668:G327693 JA327668:JA327693 SW327668:SW327693 ACS327668:ACS327693 AMO327668:AMO327693 AWK327668:AWK327693 BGG327668:BGG327693 BQC327668:BQC327693 BZY327668:BZY327693 CJU327668:CJU327693 CTQ327668:CTQ327693 DDM327668:DDM327693 DNI327668:DNI327693 DXE327668:DXE327693 EHA327668:EHA327693 EQW327668:EQW327693 FAS327668:FAS327693 FKO327668:FKO327693 FUK327668:FUK327693 GEG327668:GEG327693 GOC327668:GOC327693 GXY327668:GXY327693 HHU327668:HHU327693 HRQ327668:HRQ327693 IBM327668:IBM327693 ILI327668:ILI327693 IVE327668:IVE327693 JFA327668:JFA327693 JOW327668:JOW327693 JYS327668:JYS327693 KIO327668:KIO327693 KSK327668:KSK327693 LCG327668:LCG327693 LMC327668:LMC327693 LVY327668:LVY327693 MFU327668:MFU327693 MPQ327668:MPQ327693 MZM327668:MZM327693 NJI327668:NJI327693 NTE327668:NTE327693 ODA327668:ODA327693 OMW327668:OMW327693 OWS327668:OWS327693 PGO327668:PGO327693 PQK327668:PQK327693 QAG327668:QAG327693 QKC327668:QKC327693 QTY327668:QTY327693 RDU327668:RDU327693 RNQ327668:RNQ327693 RXM327668:RXM327693 SHI327668:SHI327693 SRE327668:SRE327693 TBA327668:TBA327693 TKW327668:TKW327693 TUS327668:TUS327693 UEO327668:UEO327693 UOK327668:UOK327693 UYG327668:UYG327693 VIC327668:VIC327693 VRY327668:VRY327693 WBU327668:WBU327693 WLQ327668:WLQ327693 WVM327668:WVM327693 G393204:G393229 JA393204:JA393229 SW393204:SW393229 ACS393204:ACS393229 AMO393204:AMO393229 AWK393204:AWK393229 BGG393204:BGG393229 BQC393204:BQC393229 BZY393204:BZY393229 CJU393204:CJU393229 CTQ393204:CTQ393229 DDM393204:DDM393229 DNI393204:DNI393229 DXE393204:DXE393229 EHA393204:EHA393229 EQW393204:EQW393229 FAS393204:FAS393229 FKO393204:FKO393229 FUK393204:FUK393229 GEG393204:GEG393229 GOC393204:GOC393229 GXY393204:GXY393229 HHU393204:HHU393229 HRQ393204:HRQ393229 IBM393204:IBM393229 ILI393204:ILI393229 IVE393204:IVE393229 JFA393204:JFA393229 JOW393204:JOW393229 JYS393204:JYS393229 KIO393204:KIO393229 KSK393204:KSK393229 LCG393204:LCG393229 LMC393204:LMC393229 LVY393204:LVY393229 MFU393204:MFU393229 MPQ393204:MPQ393229 MZM393204:MZM393229 NJI393204:NJI393229 NTE393204:NTE393229 ODA393204:ODA393229 OMW393204:OMW393229 OWS393204:OWS393229 PGO393204:PGO393229 PQK393204:PQK393229 QAG393204:QAG393229 QKC393204:QKC393229 QTY393204:QTY393229 RDU393204:RDU393229 RNQ393204:RNQ393229 RXM393204:RXM393229 SHI393204:SHI393229 SRE393204:SRE393229 TBA393204:TBA393229 TKW393204:TKW393229 TUS393204:TUS393229 UEO393204:UEO393229 UOK393204:UOK393229 UYG393204:UYG393229 VIC393204:VIC393229 VRY393204:VRY393229 WBU393204:WBU393229 WLQ393204:WLQ393229 WVM393204:WVM393229 G458740:G458765 JA458740:JA458765 SW458740:SW458765 ACS458740:ACS458765 AMO458740:AMO458765 AWK458740:AWK458765 BGG458740:BGG458765 BQC458740:BQC458765 BZY458740:BZY458765 CJU458740:CJU458765 CTQ458740:CTQ458765 DDM458740:DDM458765 DNI458740:DNI458765 DXE458740:DXE458765 EHA458740:EHA458765 EQW458740:EQW458765 FAS458740:FAS458765 FKO458740:FKO458765 FUK458740:FUK458765 GEG458740:GEG458765 GOC458740:GOC458765 GXY458740:GXY458765 HHU458740:HHU458765 HRQ458740:HRQ458765 IBM458740:IBM458765 ILI458740:ILI458765 IVE458740:IVE458765 JFA458740:JFA458765 JOW458740:JOW458765 JYS458740:JYS458765 KIO458740:KIO458765 KSK458740:KSK458765 LCG458740:LCG458765 LMC458740:LMC458765 LVY458740:LVY458765 MFU458740:MFU458765 MPQ458740:MPQ458765 MZM458740:MZM458765 NJI458740:NJI458765 NTE458740:NTE458765 ODA458740:ODA458765 OMW458740:OMW458765 OWS458740:OWS458765 PGO458740:PGO458765 PQK458740:PQK458765 QAG458740:QAG458765 QKC458740:QKC458765 QTY458740:QTY458765 RDU458740:RDU458765 RNQ458740:RNQ458765 RXM458740:RXM458765 SHI458740:SHI458765 SRE458740:SRE458765 TBA458740:TBA458765 TKW458740:TKW458765 TUS458740:TUS458765 UEO458740:UEO458765 UOK458740:UOK458765 UYG458740:UYG458765 VIC458740:VIC458765 VRY458740:VRY458765 WBU458740:WBU458765 WLQ458740:WLQ458765 WVM458740:WVM458765 G524276:G524301 JA524276:JA524301 SW524276:SW524301 ACS524276:ACS524301 AMO524276:AMO524301 AWK524276:AWK524301 BGG524276:BGG524301 BQC524276:BQC524301 BZY524276:BZY524301 CJU524276:CJU524301 CTQ524276:CTQ524301 DDM524276:DDM524301 DNI524276:DNI524301 DXE524276:DXE524301 EHA524276:EHA524301 EQW524276:EQW524301 FAS524276:FAS524301 FKO524276:FKO524301 FUK524276:FUK524301 GEG524276:GEG524301 GOC524276:GOC524301 GXY524276:GXY524301 HHU524276:HHU524301 HRQ524276:HRQ524301 IBM524276:IBM524301 ILI524276:ILI524301 IVE524276:IVE524301 JFA524276:JFA524301 JOW524276:JOW524301 JYS524276:JYS524301 KIO524276:KIO524301 KSK524276:KSK524301 LCG524276:LCG524301 LMC524276:LMC524301 LVY524276:LVY524301 MFU524276:MFU524301 MPQ524276:MPQ524301 MZM524276:MZM524301 NJI524276:NJI524301 NTE524276:NTE524301 ODA524276:ODA524301 OMW524276:OMW524301 OWS524276:OWS524301 PGO524276:PGO524301 PQK524276:PQK524301 QAG524276:QAG524301 QKC524276:QKC524301 QTY524276:QTY524301 RDU524276:RDU524301 RNQ524276:RNQ524301 RXM524276:RXM524301 SHI524276:SHI524301 SRE524276:SRE524301 TBA524276:TBA524301 TKW524276:TKW524301 TUS524276:TUS524301 UEO524276:UEO524301 UOK524276:UOK524301 UYG524276:UYG524301 VIC524276:VIC524301 VRY524276:VRY524301 WBU524276:WBU524301 WLQ524276:WLQ524301 WVM524276:WVM524301 G589812:G589837 JA589812:JA589837 SW589812:SW589837 ACS589812:ACS589837 AMO589812:AMO589837 AWK589812:AWK589837 BGG589812:BGG589837 BQC589812:BQC589837 BZY589812:BZY589837 CJU589812:CJU589837 CTQ589812:CTQ589837 DDM589812:DDM589837 DNI589812:DNI589837 DXE589812:DXE589837 EHA589812:EHA589837 EQW589812:EQW589837 FAS589812:FAS589837 FKO589812:FKO589837 FUK589812:FUK589837 GEG589812:GEG589837 GOC589812:GOC589837 GXY589812:GXY589837 HHU589812:HHU589837 HRQ589812:HRQ589837 IBM589812:IBM589837 ILI589812:ILI589837 IVE589812:IVE589837 JFA589812:JFA589837 JOW589812:JOW589837 JYS589812:JYS589837 KIO589812:KIO589837 KSK589812:KSK589837 LCG589812:LCG589837 LMC589812:LMC589837 LVY589812:LVY589837 MFU589812:MFU589837 MPQ589812:MPQ589837 MZM589812:MZM589837 NJI589812:NJI589837 NTE589812:NTE589837 ODA589812:ODA589837 OMW589812:OMW589837 OWS589812:OWS589837 PGO589812:PGO589837 PQK589812:PQK589837 QAG589812:QAG589837 QKC589812:QKC589837 QTY589812:QTY589837 RDU589812:RDU589837 RNQ589812:RNQ589837 RXM589812:RXM589837 SHI589812:SHI589837 SRE589812:SRE589837 TBA589812:TBA589837 TKW589812:TKW589837 TUS589812:TUS589837 UEO589812:UEO589837 UOK589812:UOK589837 UYG589812:UYG589837 VIC589812:VIC589837 VRY589812:VRY589837 WBU589812:WBU589837 WLQ589812:WLQ589837 WVM589812:WVM589837 G655348:G655373 JA655348:JA655373 SW655348:SW655373 ACS655348:ACS655373 AMO655348:AMO655373 AWK655348:AWK655373 BGG655348:BGG655373 BQC655348:BQC655373 BZY655348:BZY655373 CJU655348:CJU655373 CTQ655348:CTQ655373 DDM655348:DDM655373 DNI655348:DNI655373 DXE655348:DXE655373 EHA655348:EHA655373 EQW655348:EQW655373 FAS655348:FAS655373 FKO655348:FKO655373 FUK655348:FUK655373 GEG655348:GEG655373 GOC655348:GOC655373 GXY655348:GXY655373 HHU655348:HHU655373 HRQ655348:HRQ655373 IBM655348:IBM655373 ILI655348:ILI655373 IVE655348:IVE655373 JFA655348:JFA655373 JOW655348:JOW655373 JYS655348:JYS655373 KIO655348:KIO655373 KSK655348:KSK655373 LCG655348:LCG655373 LMC655348:LMC655373 LVY655348:LVY655373 MFU655348:MFU655373 MPQ655348:MPQ655373 MZM655348:MZM655373 NJI655348:NJI655373 NTE655348:NTE655373 ODA655348:ODA655373 OMW655348:OMW655373 OWS655348:OWS655373 PGO655348:PGO655373 PQK655348:PQK655373 QAG655348:QAG655373 QKC655348:QKC655373 QTY655348:QTY655373 RDU655348:RDU655373 RNQ655348:RNQ655373 RXM655348:RXM655373 SHI655348:SHI655373 SRE655348:SRE655373 TBA655348:TBA655373 TKW655348:TKW655373 TUS655348:TUS655373 UEO655348:UEO655373 UOK655348:UOK655373 UYG655348:UYG655373 VIC655348:VIC655373 VRY655348:VRY655373 WBU655348:WBU655373 WLQ655348:WLQ655373 WVM655348:WVM655373 G720884:G720909 JA720884:JA720909 SW720884:SW720909 ACS720884:ACS720909 AMO720884:AMO720909 AWK720884:AWK720909 BGG720884:BGG720909 BQC720884:BQC720909 BZY720884:BZY720909 CJU720884:CJU720909 CTQ720884:CTQ720909 DDM720884:DDM720909 DNI720884:DNI720909 DXE720884:DXE720909 EHA720884:EHA720909 EQW720884:EQW720909 FAS720884:FAS720909 FKO720884:FKO720909 FUK720884:FUK720909 GEG720884:GEG720909 GOC720884:GOC720909 GXY720884:GXY720909 HHU720884:HHU720909 HRQ720884:HRQ720909 IBM720884:IBM720909 ILI720884:ILI720909 IVE720884:IVE720909 JFA720884:JFA720909 JOW720884:JOW720909 JYS720884:JYS720909 KIO720884:KIO720909 KSK720884:KSK720909 LCG720884:LCG720909 LMC720884:LMC720909 LVY720884:LVY720909 MFU720884:MFU720909 MPQ720884:MPQ720909 MZM720884:MZM720909 NJI720884:NJI720909 NTE720884:NTE720909 ODA720884:ODA720909 OMW720884:OMW720909 OWS720884:OWS720909 PGO720884:PGO720909 PQK720884:PQK720909 QAG720884:QAG720909 QKC720884:QKC720909 QTY720884:QTY720909 RDU720884:RDU720909 RNQ720884:RNQ720909 RXM720884:RXM720909 SHI720884:SHI720909 SRE720884:SRE720909 TBA720884:TBA720909 TKW720884:TKW720909 TUS720884:TUS720909 UEO720884:UEO720909 UOK720884:UOK720909 UYG720884:UYG720909 VIC720884:VIC720909 VRY720884:VRY720909 WBU720884:WBU720909 WLQ720884:WLQ720909 WVM720884:WVM720909 G786420:G786445 JA786420:JA786445 SW786420:SW786445 ACS786420:ACS786445 AMO786420:AMO786445 AWK786420:AWK786445 BGG786420:BGG786445 BQC786420:BQC786445 BZY786420:BZY786445 CJU786420:CJU786445 CTQ786420:CTQ786445 DDM786420:DDM786445 DNI786420:DNI786445 DXE786420:DXE786445 EHA786420:EHA786445 EQW786420:EQW786445 FAS786420:FAS786445 FKO786420:FKO786445 FUK786420:FUK786445 GEG786420:GEG786445 GOC786420:GOC786445 GXY786420:GXY786445 HHU786420:HHU786445 HRQ786420:HRQ786445 IBM786420:IBM786445 ILI786420:ILI786445 IVE786420:IVE786445 JFA786420:JFA786445 JOW786420:JOW786445 JYS786420:JYS786445 KIO786420:KIO786445 KSK786420:KSK786445 LCG786420:LCG786445 LMC786420:LMC786445 LVY786420:LVY786445 MFU786420:MFU786445 MPQ786420:MPQ786445 MZM786420:MZM786445 NJI786420:NJI786445 NTE786420:NTE786445 ODA786420:ODA786445 OMW786420:OMW786445 OWS786420:OWS786445 PGO786420:PGO786445 PQK786420:PQK786445 QAG786420:QAG786445 QKC786420:QKC786445 QTY786420:QTY786445 RDU786420:RDU786445 RNQ786420:RNQ786445 RXM786420:RXM786445 SHI786420:SHI786445 SRE786420:SRE786445 TBA786420:TBA786445 TKW786420:TKW786445 TUS786420:TUS786445 UEO786420:UEO786445 UOK786420:UOK786445 UYG786420:UYG786445 VIC786420:VIC786445 VRY786420:VRY786445 WBU786420:WBU786445 WLQ786420:WLQ786445 WVM786420:WVM786445 G851956:G851981 JA851956:JA851981 SW851956:SW851981 ACS851956:ACS851981 AMO851956:AMO851981 AWK851956:AWK851981 BGG851956:BGG851981 BQC851956:BQC851981 BZY851956:BZY851981 CJU851956:CJU851981 CTQ851956:CTQ851981 DDM851956:DDM851981 DNI851956:DNI851981 DXE851956:DXE851981 EHA851956:EHA851981 EQW851956:EQW851981 FAS851956:FAS851981 FKO851956:FKO851981 FUK851956:FUK851981 GEG851956:GEG851981 GOC851956:GOC851981 GXY851956:GXY851981 HHU851956:HHU851981 HRQ851956:HRQ851981 IBM851956:IBM851981 ILI851956:ILI851981 IVE851956:IVE851981 JFA851956:JFA851981 JOW851956:JOW851981 JYS851956:JYS851981 KIO851956:KIO851981 KSK851956:KSK851981 LCG851956:LCG851981 LMC851956:LMC851981 LVY851956:LVY851981 MFU851956:MFU851981 MPQ851956:MPQ851981 MZM851956:MZM851981 NJI851956:NJI851981 NTE851956:NTE851981 ODA851956:ODA851981 OMW851956:OMW851981 OWS851956:OWS851981 PGO851956:PGO851981 PQK851956:PQK851981 QAG851956:QAG851981 QKC851956:QKC851981 QTY851956:QTY851981 RDU851956:RDU851981 RNQ851956:RNQ851981 RXM851956:RXM851981 SHI851956:SHI851981 SRE851956:SRE851981 TBA851956:TBA851981 TKW851956:TKW851981 TUS851956:TUS851981 UEO851956:UEO851981 UOK851956:UOK851981 UYG851956:UYG851981 VIC851956:VIC851981 VRY851956:VRY851981 WBU851956:WBU851981 WLQ851956:WLQ851981 WVM851956:WVM851981 G917492:G917517 JA917492:JA917517 SW917492:SW917517 ACS917492:ACS917517 AMO917492:AMO917517 AWK917492:AWK917517 BGG917492:BGG917517 BQC917492:BQC917517 BZY917492:BZY917517 CJU917492:CJU917517 CTQ917492:CTQ917517 DDM917492:DDM917517 DNI917492:DNI917517 DXE917492:DXE917517 EHA917492:EHA917517 EQW917492:EQW917517 FAS917492:FAS917517 FKO917492:FKO917517 FUK917492:FUK917517 GEG917492:GEG917517 GOC917492:GOC917517 GXY917492:GXY917517 HHU917492:HHU917517 HRQ917492:HRQ917517 IBM917492:IBM917517 ILI917492:ILI917517 IVE917492:IVE917517 JFA917492:JFA917517 JOW917492:JOW917517 JYS917492:JYS917517 KIO917492:KIO917517 KSK917492:KSK917517 LCG917492:LCG917517 LMC917492:LMC917517 LVY917492:LVY917517 MFU917492:MFU917517 MPQ917492:MPQ917517 MZM917492:MZM917517 NJI917492:NJI917517 NTE917492:NTE917517 ODA917492:ODA917517 OMW917492:OMW917517 OWS917492:OWS917517 PGO917492:PGO917517 PQK917492:PQK917517 QAG917492:QAG917517 QKC917492:QKC917517 QTY917492:QTY917517 RDU917492:RDU917517 RNQ917492:RNQ917517 RXM917492:RXM917517 SHI917492:SHI917517 SRE917492:SRE917517 TBA917492:TBA917517 TKW917492:TKW917517 TUS917492:TUS917517 UEO917492:UEO917517 UOK917492:UOK917517 UYG917492:UYG917517 VIC917492:VIC917517 VRY917492:VRY917517 WBU917492:WBU917517 WLQ917492:WLQ917517 WVM917492:WVM917517 G983028:G983053 JA983028:JA983053 SW983028:SW983053 ACS983028:ACS983053 AMO983028:AMO983053 AWK983028:AWK983053 BGG983028:BGG983053 BQC983028:BQC983053 BZY983028:BZY983053 CJU983028:CJU983053 CTQ983028:CTQ983053 DDM983028:DDM983053 DNI983028:DNI983053 DXE983028:DXE983053 EHA983028:EHA983053 EQW983028:EQW983053 FAS983028:FAS983053 FKO983028:FKO983053 FUK983028:FUK983053 GEG983028:GEG983053 GOC983028:GOC983053 GXY983028:GXY983053 HHU983028:HHU983053 HRQ983028:HRQ983053 IBM983028:IBM983053 ILI983028:ILI983053 IVE983028:IVE983053 JFA983028:JFA983053 JOW983028:JOW983053 JYS983028:JYS983053 KIO983028:KIO983053 KSK983028:KSK983053 LCG983028:LCG983053 LMC983028:LMC983053 LVY983028:LVY983053 MFU983028:MFU983053 MPQ983028:MPQ983053 MZM983028:MZM983053 NJI983028:NJI983053 NTE983028:NTE983053 ODA983028:ODA983053 OMW983028:OMW983053 OWS983028:OWS983053 PGO983028:PGO983053 PQK983028:PQK983053 QAG983028:QAG983053 QKC983028:QKC983053 QTY983028:QTY983053 RDU983028:RDU983053 RNQ983028:RNQ983053 RXM983028:RXM983053 SHI983028:SHI983053 SRE983028:SRE983053 TBA983028:TBA983053 TKW983028:TKW983053 TUS983028:TUS983053 UEO983028:UEO983053 UOK983028:UOK983053 UYG983028:UYG983053 VIC983028:VIC983053 VRY983028:VRY983053 WBU983028:WBU983053 WLQ983028:WLQ983053 WLQ126 WBU126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C2883"/>
  <sheetViews>
    <sheetView topLeftCell="A25" zoomScale="40" zoomScaleNormal="40" workbookViewId="0">
      <selection activeCell="A8" sqref="A8:K53"/>
    </sheetView>
  </sheetViews>
  <sheetFormatPr baseColWidth="10" defaultColWidth="10.85546875" defaultRowHeight="15" x14ac:dyDescent="0.25"/>
  <cols>
    <col min="1" max="1" width="44.42578125" style="106" customWidth="1"/>
    <col min="2" max="2" width="35.28515625" style="106" customWidth="1"/>
    <col min="3" max="3" width="9.7109375" style="110" customWidth="1"/>
    <col min="4" max="4" width="10.42578125" style="110" customWidth="1"/>
    <col min="5" max="5" width="19.28515625" style="107" customWidth="1"/>
    <col min="6" max="6" width="24.140625" style="106" customWidth="1"/>
    <col min="7" max="7" width="23.7109375" style="105" customWidth="1"/>
    <col min="8" max="8" width="13.42578125" style="108" customWidth="1"/>
    <col min="9" max="9" width="10.42578125" style="109" bestFit="1" customWidth="1"/>
    <col min="10" max="10" width="13.28515625" style="105" bestFit="1" customWidth="1"/>
    <col min="11" max="11" width="14.140625" style="105" bestFit="1" customWidth="1"/>
    <col min="12" max="12" width="11.85546875" style="106" bestFit="1" customWidth="1"/>
    <col min="13" max="16384" width="10.85546875" style="106"/>
  </cols>
  <sheetData>
    <row r="1" spans="1:12" s="103" customFormat="1" ht="21.75" thickBot="1" x14ac:dyDescent="0.4">
      <c r="A1" s="112" t="s">
        <v>0</v>
      </c>
      <c r="B1" s="113">
        <f>+SUM(K:K)</f>
        <v>762233500</v>
      </c>
      <c r="C1" s="101"/>
      <c r="D1" s="101" t="s">
        <v>1</v>
      </c>
      <c r="E1" s="101"/>
      <c r="F1" s="101"/>
      <c r="G1" s="101"/>
      <c r="H1" s="101"/>
      <c r="I1" s="101"/>
      <c r="J1" s="102"/>
      <c r="K1" s="102"/>
    </row>
    <row r="2" spans="1:12" ht="29.25" thickBot="1" x14ac:dyDescent="0.3">
      <c r="A2" s="104"/>
      <c r="B2" s="104"/>
      <c r="C2" s="104"/>
      <c r="D2" s="104"/>
      <c r="E2" s="104"/>
      <c r="F2" s="104"/>
      <c r="G2" s="104"/>
      <c r="H2" s="104"/>
      <c r="I2" s="104"/>
    </row>
    <row r="3" spans="1:12" ht="29.25" thickBot="1" x14ac:dyDescent="0.3">
      <c r="A3" s="111" t="s">
        <v>2</v>
      </c>
      <c r="B3" s="1799" t="s">
        <v>229</v>
      </c>
      <c r="C3" s="1800"/>
      <c r="D3" s="1800"/>
      <c r="E3" s="1800"/>
      <c r="F3" s="1801"/>
      <c r="G3" s="104"/>
      <c r="H3" s="104"/>
      <c r="I3" s="104"/>
      <c r="L3" s="194"/>
    </row>
    <row r="4" spans="1:12" ht="29.25" thickBot="1" x14ac:dyDescent="0.3">
      <c r="A4" s="104"/>
      <c r="B4" s="104"/>
      <c r="C4" s="104"/>
      <c r="D4" s="104"/>
      <c r="E4" s="104"/>
      <c r="F4" s="104"/>
      <c r="G4" s="104"/>
      <c r="H4" s="104"/>
      <c r="I4" s="104"/>
    </row>
    <row r="5" spans="1:12" x14ac:dyDescent="0.25">
      <c r="A5" s="2114" t="s">
        <v>4</v>
      </c>
      <c r="B5" s="2115"/>
      <c r="C5" s="2115"/>
      <c r="D5" s="2115"/>
      <c r="E5" s="2115"/>
      <c r="F5" s="2116" t="s">
        <v>5</v>
      </c>
      <c r="G5" s="2116"/>
      <c r="H5" s="2116"/>
      <c r="I5" s="2116"/>
      <c r="J5" s="2116"/>
      <c r="K5" s="2117"/>
    </row>
    <row r="6" spans="1:12" x14ac:dyDescent="0.25">
      <c r="A6" s="2118" t="s">
        <v>6</v>
      </c>
      <c r="B6" s="2119" t="s">
        <v>4</v>
      </c>
      <c r="C6" s="2119" t="s">
        <v>7</v>
      </c>
      <c r="D6" s="2119"/>
      <c r="E6" s="2119" t="s">
        <v>8</v>
      </c>
      <c r="F6" s="2120" t="s">
        <v>9</v>
      </c>
      <c r="G6" s="2120" t="s">
        <v>10</v>
      </c>
      <c r="H6" s="2120" t="s">
        <v>11</v>
      </c>
      <c r="I6" s="2120" t="s">
        <v>12</v>
      </c>
      <c r="J6" s="2120" t="s">
        <v>13</v>
      </c>
      <c r="K6" s="2122" t="s">
        <v>14</v>
      </c>
    </row>
    <row r="7" spans="1:12" ht="24" customHeight="1" thickBot="1" x14ac:dyDescent="0.3">
      <c r="A7" s="1928"/>
      <c r="B7" s="1929"/>
      <c r="C7" s="210" t="s">
        <v>15</v>
      </c>
      <c r="D7" s="210" t="s">
        <v>16</v>
      </c>
      <c r="E7" s="1929"/>
      <c r="F7" s="2121"/>
      <c r="G7" s="2121"/>
      <c r="H7" s="2121"/>
      <c r="I7" s="2121"/>
      <c r="J7" s="2121"/>
      <c r="K7" s="2123"/>
    </row>
    <row r="8" spans="1:12" ht="39" x14ac:dyDescent="0.25">
      <c r="A8" s="2124" t="s">
        <v>230</v>
      </c>
      <c r="B8" s="62" t="s">
        <v>231</v>
      </c>
      <c r="C8" s="33">
        <v>42771</v>
      </c>
      <c r="D8" s="33">
        <v>43069</v>
      </c>
      <c r="E8" s="62" t="s">
        <v>232</v>
      </c>
      <c r="F8" s="209" t="s">
        <v>233</v>
      </c>
      <c r="G8" s="62" t="s">
        <v>92</v>
      </c>
      <c r="H8" s="62" t="s">
        <v>22</v>
      </c>
      <c r="I8" s="128">
        <v>1</v>
      </c>
      <c r="J8" s="64">
        <v>22000000</v>
      </c>
      <c r="K8" s="65">
        <f>+J8*I8</f>
        <v>22000000</v>
      </c>
    </row>
    <row r="9" spans="1:12" ht="26.25" x14ac:dyDescent="0.25">
      <c r="A9" s="2125"/>
      <c r="B9" s="66" t="s">
        <v>234</v>
      </c>
      <c r="C9" s="39">
        <v>42891</v>
      </c>
      <c r="D9" s="39">
        <v>43069</v>
      </c>
      <c r="E9" s="66" t="s">
        <v>235</v>
      </c>
      <c r="F9" s="70" t="s">
        <v>236</v>
      </c>
      <c r="G9" s="66" t="s">
        <v>92</v>
      </c>
      <c r="H9" s="66" t="s">
        <v>237</v>
      </c>
      <c r="I9" s="114">
        <v>1</v>
      </c>
      <c r="J9" s="68">
        <f>12*1250000</f>
        <v>15000000</v>
      </c>
      <c r="K9" s="69">
        <f>+J9*I9</f>
        <v>15000000</v>
      </c>
    </row>
    <row r="10" spans="1:12" ht="27" thickBot="1" x14ac:dyDescent="0.3">
      <c r="A10" s="2126"/>
      <c r="B10" s="44" t="s">
        <v>238</v>
      </c>
      <c r="C10" s="45">
        <v>42771</v>
      </c>
      <c r="D10" s="45">
        <v>43069</v>
      </c>
      <c r="E10" s="44" t="s">
        <v>239</v>
      </c>
      <c r="F10" s="72" t="s">
        <v>240</v>
      </c>
      <c r="G10" s="44" t="s">
        <v>92</v>
      </c>
      <c r="H10" s="44" t="s">
        <v>237</v>
      </c>
      <c r="I10" s="170">
        <v>6</v>
      </c>
      <c r="J10" s="74">
        <v>2500000</v>
      </c>
      <c r="K10" s="75">
        <f t="shared" ref="K10:K19" si="0">+J10*I10</f>
        <v>15000000</v>
      </c>
    </row>
    <row r="11" spans="1:12" ht="39" x14ac:dyDescent="0.25">
      <c r="A11" s="2124" t="s">
        <v>241</v>
      </c>
      <c r="B11" s="62" t="s">
        <v>242</v>
      </c>
      <c r="C11" s="33">
        <v>42750</v>
      </c>
      <c r="D11" s="33">
        <v>43084</v>
      </c>
      <c r="E11" s="168" t="s">
        <v>243</v>
      </c>
      <c r="F11" s="209" t="s">
        <v>244</v>
      </c>
      <c r="G11" s="62" t="s">
        <v>21</v>
      </c>
      <c r="H11" s="62" t="s">
        <v>22</v>
      </c>
      <c r="I11" s="128">
        <v>11</v>
      </c>
      <c r="J11" s="64">
        <v>2400000</v>
      </c>
      <c r="K11" s="65">
        <f>+I11*J11</f>
        <v>26400000</v>
      </c>
    </row>
    <row r="12" spans="1:12" ht="51.75" x14ac:dyDescent="0.25">
      <c r="A12" s="2125"/>
      <c r="B12" s="66" t="s">
        <v>245</v>
      </c>
      <c r="C12" s="39">
        <v>42750</v>
      </c>
      <c r="D12" s="39">
        <v>43084</v>
      </c>
      <c r="E12" s="149" t="s">
        <v>243</v>
      </c>
      <c r="F12" s="70" t="s">
        <v>246</v>
      </c>
      <c r="G12" s="66" t="s">
        <v>21</v>
      </c>
      <c r="H12" s="66" t="s">
        <v>22</v>
      </c>
      <c r="I12" s="114">
        <v>11</v>
      </c>
      <c r="J12" s="68">
        <v>2400000</v>
      </c>
      <c r="K12" s="69">
        <f>+I12*J12</f>
        <v>26400000</v>
      </c>
    </row>
    <row r="13" spans="1:12" ht="39" x14ac:dyDescent="0.25">
      <c r="A13" s="2125"/>
      <c r="B13" s="66" t="s">
        <v>247</v>
      </c>
      <c r="C13" s="39">
        <v>42750</v>
      </c>
      <c r="D13" s="39">
        <v>43084</v>
      </c>
      <c r="E13" s="195"/>
      <c r="F13" s="70" t="s">
        <v>248</v>
      </c>
      <c r="G13" s="195" t="s">
        <v>21</v>
      </c>
      <c r="H13" s="195" t="s">
        <v>22</v>
      </c>
      <c r="I13" s="195">
        <v>1</v>
      </c>
      <c r="J13" s="68">
        <f>122000000*1.1</f>
        <v>134200000.00000001</v>
      </c>
      <c r="K13" s="211">
        <f>+J13</f>
        <v>134200000.00000001</v>
      </c>
    </row>
    <row r="14" spans="1:12" x14ac:dyDescent="0.25">
      <c r="A14" s="2125"/>
      <c r="B14" s="1594" t="s">
        <v>249</v>
      </c>
      <c r="C14" s="2129">
        <v>42750</v>
      </c>
      <c r="D14" s="2129">
        <v>43084</v>
      </c>
      <c r="E14" s="1595" t="s">
        <v>250</v>
      </c>
      <c r="F14" s="197" t="s">
        <v>251</v>
      </c>
      <c r="G14" s="66" t="s">
        <v>70</v>
      </c>
      <c r="H14" s="195"/>
      <c r="I14" s="195"/>
      <c r="J14" s="1617">
        <v>180000000</v>
      </c>
      <c r="K14" s="2136">
        <v>180000000</v>
      </c>
    </row>
    <row r="15" spans="1:12" ht="25.5" x14ac:dyDescent="0.25">
      <c r="A15" s="2125"/>
      <c r="B15" s="2127"/>
      <c r="C15" s="2130"/>
      <c r="D15" s="2130"/>
      <c r="E15" s="2132"/>
      <c r="F15" s="198" t="s">
        <v>252</v>
      </c>
      <c r="G15" s="66" t="s">
        <v>90</v>
      </c>
      <c r="H15" s="195"/>
      <c r="I15" s="195"/>
      <c r="J15" s="2134"/>
      <c r="K15" s="2137"/>
    </row>
    <row r="16" spans="1:12" ht="26.25" x14ac:dyDescent="0.25">
      <c r="A16" s="2125"/>
      <c r="B16" s="2127"/>
      <c r="C16" s="2130"/>
      <c r="D16" s="2130"/>
      <c r="E16" s="2132"/>
      <c r="F16" s="198" t="s">
        <v>253</v>
      </c>
      <c r="G16" s="66" t="s">
        <v>41</v>
      </c>
      <c r="H16" s="195"/>
      <c r="I16" s="195"/>
      <c r="J16" s="2134"/>
      <c r="K16" s="2137"/>
    </row>
    <row r="17" spans="1:12" ht="26.25" x14ac:dyDescent="0.25">
      <c r="A17" s="2125"/>
      <c r="B17" s="2127"/>
      <c r="C17" s="2130"/>
      <c r="D17" s="2130"/>
      <c r="E17" s="2132"/>
      <c r="F17" s="199" t="s">
        <v>254</v>
      </c>
      <c r="G17" s="66" t="s">
        <v>41</v>
      </c>
      <c r="H17" s="66" t="s">
        <v>255</v>
      </c>
      <c r="I17" s="114">
        <v>6</v>
      </c>
      <c r="J17" s="2134"/>
      <c r="K17" s="2137"/>
    </row>
    <row r="18" spans="1:12" ht="15.75" thickBot="1" x14ac:dyDescent="0.3">
      <c r="A18" s="2126"/>
      <c r="B18" s="2128"/>
      <c r="C18" s="2131"/>
      <c r="D18" s="2131"/>
      <c r="E18" s="2133"/>
      <c r="F18" s="212" t="s">
        <v>256</v>
      </c>
      <c r="G18" s="44" t="s">
        <v>93</v>
      </c>
      <c r="H18" s="44" t="s">
        <v>255</v>
      </c>
      <c r="I18" s="170"/>
      <c r="J18" s="2135"/>
      <c r="K18" s="2138"/>
    </row>
    <row r="19" spans="1:12" ht="25.5" x14ac:dyDescent="0.25">
      <c r="A19" s="2124" t="s">
        <v>257</v>
      </c>
      <c r="B19" s="62" t="s">
        <v>258</v>
      </c>
      <c r="C19" s="33">
        <v>42771</v>
      </c>
      <c r="D19" s="33" t="s">
        <v>259</v>
      </c>
      <c r="E19" s="62" t="s">
        <v>260</v>
      </c>
      <c r="F19" s="209" t="s">
        <v>261</v>
      </c>
      <c r="G19" s="62" t="s">
        <v>41</v>
      </c>
      <c r="H19" s="62" t="s">
        <v>22</v>
      </c>
      <c r="I19" s="128">
        <v>1</v>
      </c>
      <c r="J19" s="64">
        <v>434000</v>
      </c>
      <c r="K19" s="65">
        <f t="shared" si="0"/>
        <v>434000</v>
      </c>
    </row>
    <row r="20" spans="1:12" ht="25.5" x14ac:dyDescent="0.25">
      <c r="A20" s="2125"/>
      <c r="B20" s="66" t="s">
        <v>262</v>
      </c>
      <c r="C20" s="39">
        <v>42771</v>
      </c>
      <c r="D20" s="39" t="s">
        <v>259</v>
      </c>
      <c r="E20" s="66" t="s">
        <v>260</v>
      </c>
      <c r="F20" s="70" t="s">
        <v>261</v>
      </c>
      <c r="G20" s="70" t="s">
        <v>263</v>
      </c>
      <c r="H20" s="66" t="s">
        <v>22</v>
      </c>
      <c r="I20" s="114">
        <v>1</v>
      </c>
      <c r="J20" s="68">
        <v>862000</v>
      </c>
      <c r="K20" s="69">
        <f>+J20</f>
        <v>862000</v>
      </c>
    </row>
    <row r="21" spans="1:12" ht="39" x14ac:dyDescent="0.25">
      <c r="A21" s="2125"/>
      <c r="B21" s="1556" t="s">
        <v>264</v>
      </c>
      <c r="C21" s="1590">
        <v>43041</v>
      </c>
      <c r="D21" s="1590">
        <v>43069</v>
      </c>
      <c r="E21" s="1589" t="s">
        <v>265</v>
      </c>
      <c r="F21" s="70" t="s">
        <v>266</v>
      </c>
      <c r="G21" s="66" t="s">
        <v>21</v>
      </c>
      <c r="H21" s="66" t="s">
        <v>267</v>
      </c>
      <c r="I21" s="114">
        <v>1</v>
      </c>
      <c r="J21" s="68">
        <f>15*120000</f>
        <v>1800000</v>
      </c>
      <c r="K21" s="69">
        <f t="shared" ref="K21:K32" si="1">+J21*I21</f>
        <v>1800000</v>
      </c>
      <c r="L21" s="200"/>
    </row>
    <row r="22" spans="1:12" x14ac:dyDescent="0.25">
      <c r="A22" s="2125"/>
      <c r="B22" s="1556"/>
      <c r="C22" s="1590"/>
      <c r="D22" s="1590"/>
      <c r="E22" s="1589"/>
      <c r="F22" s="70" t="s">
        <v>268</v>
      </c>
      <c r="G22" s="66" t="s">
        <v>28</v>
      </c>
      <c r="H22" s="66" t="s">
        <v>267</v>
      </c>
      <c r="I22" s="114">
        <v>200</v>
      </c>
      <c r="J22" s="68">
        <v>21000</v>
      </c>
      <c r="K22" s="69">
        <f t="shared" si="1"/>
        <v>4200000</v>
      </c>
      <c r="L22" s="200"/>
    </row>
    <row r="23" spans="1:12" ht="26.25" x14ac:dyDescent="0.25">
      <c r="A23" s="2125"/>
      <c r="B23" s="1556"/>
      <c r="C23" s="1590"/>
      <c r="D23" s="1590"/>
      <c r="E23" s="1589"/>
      <c r="F23" s="70" t="s">
        <v>269</v>
      </c>
      <c r="G23" s="66" t="s">
        <v>93</v>
      </c>
      <c r="H23" s="66" t="s">
        <v>267</v>
      </c>
      <c r="I23" s="114">
        <v>1</v>
      </c>
      <c r="J23" s="68">
        <v>5500000</v>
      </c>
      <c r="K23" s="69">
        <f t="shared" si="1"/>
        <v>5500000</v>
      </c>
      <c r="L23" s="200"/>
    </row>
    <row r="24" spans="1:12" ht="38.25" x14ac:dyDescent="0.25">
      <c r="A24" s="2125"/>
      <c r="B24" s="66" t="s">
        <v>270</v>
      </c>
      <c r="C24" s="143">
        <v>42857</v>
      </c>
      <c r="D24" s="143">
        <v>42885</v>
      </c>
      <c r="E24" s="114" t="s">
        <v>271</v>
      </c>
      <c r="F24" s="70" t="s">
        <v>272</v>
      </c>
      <c r="G24" s="66" t="s">
        <v>41</v>
      </c>
      <c r="H24" s="66" t="s">
        <v>159</v>
      </c>
      <c r="I24" s="114">
        <v>15</v>
      </c>
      <c r="J24" s="68">
        <v>120000</v>
      </c>
      <c r="K24" s="69">
        <f t="shared" si="1"/>
        <v>1800000</v>
      </c>
      <c r="L24" s="200"/>
    </row>
    <row r="25" spans="1:12" x14ac:dyDescent="0.25">
      <c r="A25" s="2125"/>
      <c r="B25" s="1556" t="s">
        <v>273</v>
      </c>
      <c r="C25" s="1590">
        <v>43010</v>
      </c>
      <c r="D25" s="1590">
        <v>43038</v>
      </c>
      <c r="E25" s="1589" t="s">
        <v>265</v>
      </c>
      <c r="F25" s="70" t="s">
        <v>272</v>
      </c>
      <c r="G25" s="66" t="s">
        <v>41</v>
      </c>
      <c r="H25" s="66" t="s">
        <v>274</v>
      </c>
      <c r="I25" s="114">
        <v>10</v>
      </c>
      <c r="J25" s="68">
        <v>150000</v>
      </c>
      <c r="K25" s="69">
        <f t="shared" si="1"/>
        <v>1500000</v>
      </c>
      <c r="L25" s="200"/>
    </row>
    <row r="26" spans="1:12" ht="26.25" x14ac:dyDescent="0.25">
      <c r="A26" s="2125"/>
      <c r="B26" s="1556"/>
      <c r="C26" s="1590"/>
      <c r="D26" s="1590"/>
      <c r="E26" s="1589"/>
      <c r="F26" s="70" t="s">
        <v>275</v>
      </c>
      <c r="G26" s="66" t="s">
        <v>28</v>
      </c>
      <c r="H26" s="66" t="s">
        <v>267</v>
      </c>
      <c r="I26" s="114">
        <v>10</v>
      </c>
      <c r="J26" s="68">
        <v>350000</v>
      </c>
      <c r="K26" s="69">
        <f t="shared" si="1"/>
        <v>3500000</v>
      </c>
      <c r="L26" s="200"/>
    </row>
    <row r="27" spans="1:12" x14ac:dyDescent="0.25">
      <c r="A27" s="2125"/>
      <c r="B27" s="1556"/>
      <c r="C27" s="1590"/>
      <c r="D27" s="1590"/>
      <c r="E27" s="1589"/>
      <c r="F27" s="70" t="s">
        <v>276</v>
      </c>
      <c r="G27" s="66" t="s">
        <v>28</v>
      </c>
      <c r="H27" s="66" t="s">
        <v>267</v>
      </c>
      <c r="I27" s="114">
        <v>10</v>
      </c>
      <c r="J27" s="68">
        <v>550000</v>
      </c>
      <c r="K27" s="69">
        <f t="shared" si="1"/>
        <v>5500000</v>
      </c>
      <c r="L27" s="200"/>
    </row>
    <row r="28" spans="1:12" ht="26.25" x14ac:dyDescent="0.25">
      <c r="A28" s="2125"/>
      <c r="B28" s="1556" t="s">
        <v>277</v>
      </c>
      <c r="C28" s="1590">
        <v>42737</v>
      </c>
      <c r="D28" s="1590">
        <v>43099</v>
      </c>
      <c r="E28" s="1589" t="s">
        <v>278</v>
      </c>
      <c r="F28" s="70" t="s">
        <v>279</v>
      </c>
      <c r="G28" s="66" t="s">
        <v>21</v>
      </c>
      <c r="H28" s="66" t="s">
        <v>146</v>
      </c>
      <c r="I28" s="114">
        <v>1</v>
      </c>
      <c r="J28" s="68">
        <f>70*2*25000</f>
        <v>3500000</v>
      </c>
      <c r="K28" s="69">
        <f t="shared" si="1"/>
        <v>3500000</v>
      </c>
      <c r="L28" s="200"/>
    </row>
    <row r="29" spans="1:12" ht="26.25" x14ac:dyDescent="0.25">
      <c r="A29" s="2125"/>
      <c r="B29" s="1556"/>
      <c r="C29" s="1590"/>
      <c r="D29" s="1590"/>
      <c r="E29" s="1589"/>
      <c r="F29" s="70" t="s">
        <v>280</v>
      </c>
      <c r="G29" s="66" t="s">
        <v>93</v>
      </c>
      <c r="H29" s="66" t="s">
        <v>146</v>
      </c>
      <c r="I29" s="114">
        <v>1</v>
      </c>
      <c r="J29" s="68">
        <v>7500000</v>
      </c>
      <c r="K29" s="69">
        <f t="shared" si="1"/>
        <v>7500000</v>
      </c>
      <c r="L29" s="200"/>
    </row>
    <row r="30" spans="1:12" x14ac:dyDescent="0.25">
      <c r="A30" s="2125"/>
      <c r="B30" s="1556" t="s">
        <v>281</v>
      </c>
      <c r="C30" s="1590">
        <v>42768</v>
      </c>
      <c r="D30" s="1590">
        <v>43038</v>
      </c>
      <c r="E30" s="1589" t="s">
        <v>282</v>
      </c>
      <c r="F30" s="70" t="s">
        <v>283</v>
      </c>
      <c r="G30" s="66" t="s">
        <v>21</v>
      </c>
      <c r="H30" s="66" t="s">
        <v>284</v>
      </c>
      <c r="I30" s="114">
        <v>1</v>
      </c>
      <c r="J30" s="68">
        <v>2500000</v>
      </c>
      <c r="K30" s="69">
        <f t="shared" si="1"/>
        <v>2500000</v>
      </c>
      <c r="L30" s="200"/>
    </row>
    <row r="31" spans="1:12" ht="26.25" x14ac:dyDescent="0.25">
      <c r="A31" s="2125"/>
      <c r="B31" s="1556"/>
      <c r="C31" s="1590"/>
      <c r="D31" s="1590"/>
      <c r="E31" s="1589"/>
      <c r="F31" s="70" t="s">
        <v>275</v>
      </c>
      <c r="G31" s="66" t="s">
        <v>28</v>
      </c>
      <c r="H31" s="66" t="s">
        <v>267</v>
      </c>
      <c r="I31" s="114">
        <v>50</v>
      </c>
      <c r="J31" s="68">
        <v>50000</v>
      </c>
      <c r="K31" s="69">
        <f t="shared" si="1"/>
        <v>2500000</v>
      </c>
      <c r="L31" s="200"/>
    </row>
    <row r="32" spans="1:12" ht="26.25" x14ac:dyDescent="0.25">
      <c r="A32" s="2125"/>
      <c r="B32" s="1556"/>
      <c r="C32" s="1590"/>
      <c r="D32" s="1590"/>
      <c r="E32" s="1589"/>
      <c r="F32" s="70" t="s">
        <v>285</v>
      </c>
      <c r="G32" s="66" t="s">
        <v>28</v>
      </c>
      <c r="H32" s="66" t="s">
        <v>267</v>
      </c>
      <c r="I32" s="114">
        <v>50</v>
      </c>
      <c r="J32" s="68">
        <v>230000</v>
      </c>
      <c r="K32" s="69">
        <f t="shared" si="1"/>
        <v>11500000</v>
      </c>
      <c r="L32" s="200"/>
    </row>
    <row r="33" spans="1:12" ht="26.25" x14ac:dyDescent="0.25">
      <c r="A33" s="2125"/>
      <c r="B33" s="1556" t="s">
        <v>286</v>
      </c>
      <c r="C33" s="1590">
        <v>42980</v>
      </c>
      <c r="D33" s="1590">
        <v>43008</v>
      </c>
      <c r="E33" s="1589" t="s">
        <v>287</v>
      </c>
      <c r="F33" s="70" t="s">
        <v>288</v>
      </c>
      <c r="G33" s="66" t="s">
        <v>93</v>
      </c>
      <c r="H33" s="66" t="s">
        <v>289</v>
      </c>
      <c r="I33" s="114">
        <v>1</v>
      </c>
      <c r="J33" s="68">
        <f>15*450000</f>
        <v>6750000</v>
      </c>
      <c r="K33" s="69">
        <f>+J33*I33-146000</f>
        <v>6604000</v>
      </c>
      <c r="L33" s="200"/>
    </row>
    <row r="34" spans="1:12" x14ac:dyDescent="0.25">
      <c r="A34" s="2125"/>
      <c r="B34" s="1556"/>
      <c r="C34" s="1590"/>
      <c r="D34" s="1590"/>
      <c r="E34" s="1589"/>
      <c r="F34" s="70" t="s">
        <v>268</v>
      </c>
      <c r="G34" s="66" t="s">
        <v>28</v>
      </c>
      <c r="H34" s="66" t="s">
        <v>289</v>
      </c>
      <c r="I34" s="114">
        <v>180</v>
      </c>
      <c r="J34" s="68">
        <v>50000</v>
      </c>
      <c r="K34" s="69">
        <f t="shared" ref="K34:K97" si="2">+J34*I34</f>
        <v>9000000</v>
      </c>
      <c r="L34" s="200"/>
    </row>
    <row r="35" spans="1:12" ht="26.25" x14ac:dyDescent="0.25">
      <c r="A35" s="2125"/>
      <c r="B35" s="1556"/>
      <c r="C35" s="1590"/>
      <c r="D35" s="1590"/>
      <c r="E35" s="1589"/>
      <c r="F35" s="70" t="s">
        <v>290</v>
      </c>
      <c r="G35" s="66" t="s">
        <v>89</v>
      </c>
      <c r="H35" s="66" t="s">
        <v>289</v>
      </c>
      <c r="I35" s="114">
        <v>25</v>
      </c>
      <c r="J35" s="68">
        <v>80000</v>
      </c>
      <c r="K35" s="69">
        <f t="shared" si="2"/>
        <v>2000000</v>
      </c>
      <c r="L35" s="200"/>
    </row>
    <row r="36" spans="1:12" x14ac:dyDescent="0.25">
      <c r="A36" s="2125"/>
      <c r="B36" s="1615" t="s">
        <v>291</v>
      </c>
      <c r="C36" s="1590">
        <v>42768</v>
      </c>
      <c r="D36" s="1590">
        <v>43038</v>
      </c>
      <c r="E36" s="2141" t="s">
        <v>292</v>
      </c>
      <c r="F36" s="195" t="s">
        <v>293</v>
      </c>
      <c r="G36" s="195" t="s">
        <v>41</v>
      </c>
      <c r="H36" s="195"/>
      <c r="I36" s="68">
        <v>4</v>
      </c>
      <c r="J36" s="68">
        <v>1200000</v>
      </c>
      <c r="K36" s="211">
        <f t="shared" si="2"/>
        <v>4800000</v>
      </c>
      <c r="L36" s="200"/>
    </row>
    <row r="37" spans="1:12" ht="15.75" thickBot="1" x14ac:dyDescent="0.3">
      <c r="A37" s="2139"/>
      <c r="B37" s="2140"/>
      <c r="C37" s="2129"/>
      <c r="D37" s="2129"/>
      <c r="E37" s="2142"/>
      <c r="F37" s="215" t="s">
        <v>276</v>
      </c>
      <c r="G37" s="215" t="s">
        <v>41</v>
      </c>
      <c r="H37" s="215"/>
      <c r="I37" s="216">
        <v>4</v>
      </c>
      <c r="J37" s="216">
        <v>1500000</v>
      </c>
      <c r="K37" s="217">
        <f t="shared" si="2"/>
        <v>6000000</v>
      </c>
      <c r="L37" s="200"/>
    </row>
    <row r="38" spans="1:12" x14ac:dyDescent="0.25">
      <c r="A38" s="2143" t="s">
        <v>294</v>
      </c>
      <c r="B38" s="62" t="s">
        <v>295</v>
      </c>
      <c r="C38" s="222">
        <v>42747</v>
      </c>
      <c r="D38" s="222">
        <v>43089</v>
      </c>
      <c r="E38" s="168" t="s">
        <v>243</v>
      </c>
      <c r="F38" s="223" t="s">
        <v>296</v>
      </c>
      <c r="G38" s="128" t="s">
        <v>21</v>
      </c>
      <c r="H38" s="62" t="s">
        <v>22</v>
      </c>
      <c r="I38" s="128">
        <v>1</v>
      </c>
      <c r="J38" s="64">
        <v>3570000</v>
      </c>
      <c r="K38" s="65">
        <f>J38*11*1.05</f>
        <v>41233500</v>
      </c>
      <c r="L38" s="200"/>
    </row>
    <row r="39" spans="1:12" ht="51" x14ac:dyDescent="0.25">
      <c r="A39" s="2144"/>
      <c r="B39" s="66" t="s">
        <v>297</v>
      </c>
      <c r="C39" s="220" t="s">
        <v>298</v>
      </c>
      <c r="D39" s="220" t="s">
        <v>299</v>
      </c>
      <c r="E39" s="149" t="s">
        <v>300</v>
      </c>
      <c r="F39" s="114" t="s">
        <v>301</v>
      </c>
      <c r="G39" s="114" t="s">
        <v>21</v>
      </c>
      <c r="H39" s="66" t="s">
        <v>29</v>
      </c>
      <c r="I39" s="114">
        <v>1</v>
      </c>
      <c r="J39" s="68">
        <v>10000000</v>
      </c>
      <c r="K39" s="69">
        <f>+J39*I39</f>
        <v>10000000</v>
      </c>
      <c r="L39" s="200"/>
    </row>
    <row r="40" spans="1:12" ht="25.5" x14ac:dyDescent="0.25">
      <c r="A40" s="2144"/>
      <c r="B40" s="1556" t="s">
        <v>302</v>
      </c>
      <c r="C40" s="221" t="s">
        <v>22</v>
      </c>
      <c r="D40" s="221" t="s">
        <v>303</v>
      </c>
      <c r="E40" s="149" t="s">
        <v>304</v>
      </c>
      <c r="F40" s="114" t="s">
        <v>305</v>
      </c>
      <c r="G40" s="114" t="s">
        <v>28</v>
      </c>
      <c r="H40" s="66" t="s">
        <v>29</v>
      </c>
      <c r="I40" s="123">
        <v>1000</v>
      </c>
      <c r="J40" s="68">
        <v>10000000</v>
      </c>
      <c r="K40" s="69">
        <v>10000000</v>
      </c>
      <c r="L40" s="200"/>
    </row>
    <row r="41" spans="1:12" ht="25.5" x14ac:dyDescent="0.25">
      <c r="A41" s="2144"/>
      <c r="B41" s="1556"/>
      <c r="C41" s="221" t="s">
        <v>22</v>
      </c>
      <c r="D41" s="221" t="s">
        <v>303</v>
      </c>
      <c r="E41" s="149" t="s">
        <v>306</v>
      </c>
      <c r="F41" s="114" t="s">
        <v>307</v>
      </c>
      <c r="G41" s="114" t="s">
        <v>70</v>
      </c>
      <c r="H41" s="66" t="s">
        <v>29</v>
      </c>
      <c r="I41" s="123">
        <v>500</v>
      </c>
      <c r="J41" s="68">
        <v>15000000</v>
      </c>
      <c r="K41" s="69">
        <v>15000000</v>
      </c>
      <c r="L41" s="200"/>
    </row>
    <row r="42" spans="1:12" ht="25.5" x14ac:dyDescent="0.25">
      <c r="A42" s="2144"/>
      <c r="B42" s="1556" t="s">
        <v>308</v>
      </c>
      <c r="C42" s="221" t="s">
        <v>165</v>
      </c>
      <c r="D42" s="221" t="s">
        <v>81</v>
      </c>
      <c r="E42" s="149" t="s">
        <v>309</v>
      </c>
      <c r="F42" s="114" t="s">
        <v>309</v>
      </c>
      <c r="G42" s="114" t="s">
        <v>21</v>
      </c>
      <c r="H42" s="66" t="s">
        <v>22</v>
      </c>
      <c r="I42" s="123">
        <v>1</v>
      </c>
      <c r="J42" s="68">
        <v>2000000</v>
      </c>
      <c r="K42" s="69">
        <v>6000000</v>
      </c>
      <c r="L42" s="200"/>
    </row>
    <row r="43" spans="1:12" ht="15.75" thickBot="1" x14ac:dyDescent="0.3">
      <c r="A43" s="2145"/>
      <c r="B43" s="1787"/>
      <c r="C43" s="225" t="s">
        <v>22</v>
      </c>
      <c r="D43" s="225" t="s">
        <v>310</v>
      </c>
      <c r="E43" s="169" t="s">
        <v>311</v>
      </c>
      <c r="F43" s="226" t="s">
        <v>312</v>
      </c>
      <c r="G43" s="170" t="s">
        <v>41</v>
      </c>
      <c r="H43" s="44" t="s">
        <v>22</v>
      </c>
      <c r="I43" s="170">
        <v>1</v>
      </c>
      <c r="J43" s="74">
        <v>2000000</v>
      </c>
      <c r="K43" s="75">
        <f>+J43*I43</f>
        <v>2000000</v>
      </c>
      <c r="L43" s="200"/>
    </row>
    <row r="44" spans="1:12" x14ac:dyDescent="0.25">
      <c r="A44" s="2143" t="s">
        <v>313</v>
      </c>
      <c r="B44" s="1703" t="s">
        <v>314</v>
      </c>
      <c r="C44" s="2146" t="s">
        <v>29</v>
      </c>
      <c r="D44" s="2146" t="s">
        <v>310</v>
      </c>
      <c r="E44" s="1703" t="s">
        <v>315</v>
      </c>
      <c r="F44" s="1704" t="s">
        <v>260</v>
      </c>
      <c r="G44" s="1704" t="s">
        <v>41</v>
      </c>
      <c r="H44" s="1703" t="s">
        <v>29</v>
      </c>
      <c r="I44" s="1704">
        <v>2</v>
      </c>
      <c r="J44" s="1705">
        <v>10000000</v>
      </c>
      <c r="K44" s="1784">
        <f>J44*I44</f>
        <v>20000000</v>
      </c>
      <c r="L44" s="200"/>
    </row>
    <row r="45" spans="1:12" x14ac:dyDescent="0.25">
      <c r="A45" s="2144"/>
      <c r="B45" s="1556"/>
      <c r="C45" s="1613"/>
      <c r="D45" s="1613"/>
      <c r="E45" s="1556"/>
      <c r="F45" s="1589"/>
      <c r="G45" s="1589"/>
      <c r="H45" s="1556"/>
      <c r="I45" s="1589"/>
      <c r="J45" s="1591"/>
      <c r="K45" s="1785"/>
      <c r="L45" s="200"/>
    </row>
    <row r="46" spans="1:12" ht="76.5" x14ac:dyDescent="0.25">
      <c r="A46" s="2144"/>
      <c r="B46" s="1556" t="s">
        <v>316</v>
      </c>
      <c r="C46" s="221" t="s">
        <v>22</v>
      </c>
      <c r="D46" s="221" t="s">
        <v>310</v>
      </c>
      <c r="E46" s="66" t="s">
        <v>317</v>
      </c>
      <c r="F46" s="201" t="s">
        <v>318</v>
      </c>
      <c r="G46" s="114" t="s">
        <v>41</v>
      </c>
      <c r="H46" s="66" t="s">
        <v>55</v>
      </c>
      <c r="I46" s="114">
        <v>1</v>
      </c>
      <c r="J46" s="68">
        <v>10000000</v>
      </c>
      <c r="K46" s="69">
        <f>+J46*I46</f>
        <v>10000000</v>
      </c>
      <c r="L46" s="200"/>
    </row>
    <row r="47" spans="1:12" ht="90" thickBot="1" x14ac:dyDescent="0.3">
      <c r="A47" s="2145"/>
      <c r="B47" s="1787"/>
      <c r="C47" s="225" t="s">
        <v>298</v>
      </c>
      <c r="D47" s="225" t="s">
        <v>55</v>
      </c>
      <c r="E47" s="44" t="s">
        <v>319</v>
      </c>
      <c r="F47" s="226" t="s">
        <v>92</v>
      </c>
      <c r="G47" s="170" t="s">
        <v>21</v>
      </c>
      <c r="H47" s="44" t="s">
        <v>29</v>
      </c>
      <c r="I47" s="170">
        <v>1</v>
      </c>
      <c r="J47" s="74">
        <v>30000000</v>
      </c>
      <c r="K47" s="75">
        <f>+J47*I47</f>
        <v>30000000</v>
      </c>
      <c r="L47" s="200"/>
    </row>
    <row r="48" spans="1:12" ht="38.25" x14ac:dyDescent="0.25">
      <c r="A48" s="2143" t="s">
        <v>320</v>
      </c>
      <c r="B48" s="62" t="s">
        <v>321</v>
      </c>
      <c r="C48" s="227" t="s">
        <v>22</v>
      </c>
      <c r="D48" s="227" t="s">
        <v>310</v>
      </c>
      <c r="E48" s="62" t="s">
        <v>322</v>
      </c>
      <c r="F48" s="228" t="s">
        <v>92</v>
      </c>
      <c r="G48" s="128" t="s">
        <v>21</v>
      </c>
      <c r="H48" s="62" t="s">
        <v>29</v>
      </c>
      <c r="I48" s="128">
        <v>10</v>
      </c>
      <c r="J48" s="64">
        <v>4000000</v>
      </c>
      <c r="K48" s="65">
        <f>I48*J48</f>
        <v>40000000</v>
      </c>
      <c r="L48" s="200"/>
    </row>
    <row r="49" spans="1:12" ht="51" x14ac:dyDescent="0.25">
      <c r="A49" s="2144"/>
      <c r="B49" s="66" t="s">
        <v>323</v>
      </c>
      <c r="C49" s="221" t="s">
        <v>29</v>
      </c>
      <c r="D49" s="221" t="s">
        <v>310</v>
      </c>
      <c r="E49" s="66" t="s">
        <v>324</v>
      </c>
      <c r="F49" s="201" t="s">
        <v>64</v>
      </c>
      <c r="G49" s="114" t="s">
        <v>41</v>
      </c>
      <c r="H49" s="66"/>
      <c r="I49" s="114"/>
      <c r="J49" s="68"/>
      <c r="K49" s="69">
        <f>+J49*I49</f>
        <v>0</v>
      </c>
      <c r="L49" s="200"/>
    </row>
    <row r="50" spans="1:12" ht="39.75" thickBot="1" x14ac:dyDescent="0.3">
      <c r="A50" s="2145"/>
      <c r="B50" s="44" t="s">
        <v>325</v>
      </c>
      <c r="C50" s="225" t="s">
        <v>303</v>
      </c>
      <c r="D50" s="225" t="s">
        <v>299</v>
      </c>
      <c r="E50" s="44" t="s">
        <v>326</v>
      </c>
      <c r="F50" s="226" t="s">
        <v>327</v>
      </c>
      <c r="G50" s="170" t="s">
        <v>21</v>
      </c>
      <c r="H50" s="44" t="s">
        <v>29</v>
      </c>
      <c r="I50" s="170">
        <v>2</v>
      </c>
      <c r="J50" s="74">
        <v>7500000</v>
      </c>
      <c r="K50" s="75">
        <f>J50*I50</f>
        <v>15000000</v>
      </c>
      <c r="L50" s="200"/>
    </row>
    <row r="51" spans="1:12" x14ac:dyDescent="0.25">
      <c r="A51" s="2124" t="s">
        <v>328</v>
      </c>
      <c r="B51" s="62" t="s">
        <v>92</v>
      </c>
      <c r="C51" s="33">
        <v>42887</v>
      </c>
      <c r="D51" s="33">
        <v>42962</v>
      </c>
      <c r="E51" s="62" t="s">
        <v>329</v>
      </c>
      <c r="F51" s="209" t="s">
        <v>330</v>
      </c>
      <c r="G51" s="62" t="s">
        <v>21</v>
      </c>
      <c r="H51" s="62" t="s">
        <v>55</v>
      </c>
      <c r="I51" s="128">
        <v>1</v>
      </c>
      <c r="J51" s="64">
        <v>15000000</v>
      </c>
      <c r="K51" s="65">
        <f>+J51*I51</f>
        <v>15000000</v>
      </c>
      <c r="L51" s="200"/>
    </row>
    <row r="52" spans="1:12" ht="25.5" x14ac:dyDescent="0.25">
      <c r="A52" s="2125"/>
      <c r="B52" s="66" t="s">
        <v>331</v>
      </c>
      <c r="C52" s="39">
        <v>42795</v>
      </c>
      <c r="D52" s="39">
        <v>43069</v>
      </c>
      <c r="E52" s="66" t="s">
        <v>332</v>
      </c>
      <c r="F52" s="66" t="s">
        <v>333</v>
      </c>
      <c r="G52" s="66" t="s">
        <v>28</v>
      </c>
      <c r="H52" s="66" t="s">
        <v>81</v>
      </c>
      <c r="I52" s="114">
        <v>1</v>
      </c>
      <c r="J52" s="68">
        <v>10000000</v>
      </c>
      <c r="K52" s="69">
        <f>+J52*I52</f>
        <v>10000000</v>
      </c>
      <c r="L52" s="200"/>
    </row>
    <row r="53" spans="1:12" ht="15.75" thickBot="1" x14ac:dyDescent="0.3">
      <c r="A53" s="2126"/>
      <c r="B53" s="44" t="s">
        <v>334</v>
      </c>
      <c r="C53" s="45">
        <v>42795</v>
      </c>
      <c r="D53" s="45">
        <v>43069</v>
      </c>
      <c r="E53" s="44" t="s">
        <v>329</v>
      </c>
      <c r="F53" s="72" t="s">
        <v>330</v>
      </c>
      <c r="G53" s="44" t="s">
        <v>21</v>
      </c>
      <c r="H53" s="44" t="s">
        <v>22</v>
      </c>
      <c r="I53" s="170">
        <v>1</v>
      </c>
      <c r="J53" s="74">
        <v>38000000</v>
      </c>
      <c r="K53" s="75">
        <f>+J53*I53</f>
        <v>38000000</v>
      </c>
      <c r="L53" s="200"/>
    </row>
    <row r="54" spans="1:12" x14ac:dyDescent="0.25">
      <c r="A54" s="203"/>
      <c r="B54" s="203"/>
      <c r="C54" s="204"/>
      <c r="D54" s="204"/>
      <c r="E54" s="205"/>
      <c r="F54" s="203"/>
      <c r="G54" s="205"/>
      <c r="H54" s="205"/>
      <c r="I54" s="206"/>
      <c r="J54" s="207"/>
      <c r="K54" s="208">
        <f t="shared" si="2"/>
        <v>0</v>
      </c>
      <c r="L54" s="200"/>
    </row>
    <row r="55" spans="1:12" x14ac:dyDescent="0.25">
      <c r="A55" s="203"/>
      <c r="B55" s="203"/>
      <c r="C55" s="204"/>
      <c r="D55" s="204"/>
      <c r="E55" s="205"/>
      <c r="F55" s="203"/>
      <c r="G55" s="205"/>
      <c r="H55" s="205"/>
      <c r="I55" s="206"/>
      <c r="J55" s="207"/>
      <c r="K55" s="208">
        <f t="shared" si="2"/>
        <v>0</v>
      </c>
      <c r="L55" s="200"/>
    </row>
    <row r="56" spans="1:12" x14ac:dyDescent="0.25">
      <c r="A56" s="203"/>
      <c r="B56" s="203"/>
      <c r="C56" s="204"/>
      <c r="D56" s="204"/>
      <c r="E56" s="205"/>
      <c r="F56" s="203"/>
      <c r="G56" s="205"/>
      <c r="H56" s="205"/>
      <c r="I56" s="206"/>
      <c r="J56" s="207"/>
      <c r="K56" s="208">
        <f t="shared" si="2"/>
        <v>0</v>
      </c>
      <c r="L56" s="200"/>
    </row>
    <row r="57" spans="1:12" x14ac:dyDescent="0.25">
      <c r="A57" s="203"/>
      <c r="B57" s="203"/>
      <c r="C57" s="204"/>
      <c r="D57" s="204"/>
      <c r="E57" s="205"/>
      <c r="F57" s="203"/>
      <c r="G57" s="205"/>
      <c r="H57" s="205"/>
      <c r="I57" s="206"/>
      <c r="J57" s="207"/>
      <c r="K57" s="208">
        <f t="shared" si="2"/>
        <v>0</v>
      </c>
      <c r="L57" s="200"/>
    </row>
    <row r="58" spans="1:12" x14ac:dyDescent="0.25">
      <c r="A58" s="203"/>
      <c r="B58" s="203"/>
      <c r="C58" s="204"/>
      <c r="D58" s="204"/>
      <c r="E58" s="205"/>
      <c r="F58" s="203"/>
      <c r="G58" s="205"/>
      <c r="H58" s="205"/>
      <c r="I58" s="206"/>
      <c r="J58" s="207"/>
      <c r="K58" s="208">
        <f t="shared" si="2"/>
        <v>0</v>
      </c>
      <c r="L58" s="200"/>
    </row>
    <row r="59" spans="1:12" x14ac:dyDescent="0.25">
      <c r="A59" s="203"/>
      <c r="B59" s="203"/>
      <c r="C59" s="204"/>
      <c r="D59" s="204"/>
      <c r="E59" s="205"/>
      <c r="F59" s="203"/>
      <c r="G59" s="205"/>
      <c r="H59" s="205"/>
      <c r="I59" s="206"/>
      <c r="J59" s="207"/>
      <c r="K59" s="208">
        <f t="shared" si="2"/>
        <v>0</v>
      </c>
      <c r="L59" s="200"/>
    </row>
    <row r="60" spans="1:12" x14ac:dyDescent="0.25">
      <c r="A60" s="203"/>
      <c r="B60" s="203"/>
      <c r="C60" s="204"/>
      <c r="D60" s="204"/>
      <c r="E60" s="205"/>
      <c r="F60" s="203"/>
      <c r="G60" s="205"/>
      <c r="H60" s="205"/>
      <c r="I60" s="206"/>
      <c r="J60" s="207"/>
      <c r="K60" s="208">
        <f t="shared" si="2"/>
        <v>0</v>
      </c>
      <c r="L60" s="200"/>
    </row>
    <row r="61" spans="1:12" x14ac:dyDescent="0.25">
      <c r="A61" s="203"/>
      <c r="B61" s="203"/>
      <c r="C61" s="204"/>
      <c r="D61" s="204"/>
      <c r="E61" s="205"/>
      <c r="F61" s="203"/>
      <c r="G61" s="205"/>
      <c r="H61" s="205"/>
      <c r="I61" s="206"/>
      <c r="J61" s="207"/>
      <c r="K61" s="208">
        <f t="shared" si="2"/>
        <v>0</v>
      </c>
      <c r="L61" s="200"/>
    </row>
    <row r="62" spans="1:12" x14ac:dyDescent="0.25">
      <c r="A62" s="203"/>
      <c r="B62" s="203"/>
      <c r="C62" s="204"/>
      <c r="D62" s="204"/>
      <c r="E62" s="205"/>
      <c r="F62" s="203"/>
      <c r="G62" s="205"/>
      <c r="H62" s="205"/>
      <c r="I62" s="206"/>
      <c r="J62" s="207"/>
      <c r="K62" s="208">
        <f t="shared" si="2"/>
        <v>0</v>
      </c>
      <c r="L62" s="200"/>
    </row>
    <row r="63" spans="1:12" x14ac:dyDescent="0.25">
      <c r="A63" s="203"/>
      <c r="B63" s="203"/>
      <c r="C63" s="204"/>
      <c r="D63" s="204"/>
      <c r="E63" s="205"/>
      <c r="F63" s="203"/>
      <c r="G63" s="205"/>
      <c r="H63" s="205"/>
      <c r="I63" s="206"/>
      <c r="J63" s="207"/>
      <c r="K63" s="208">
        <f t="shared" si="2"/>
        <v>0</v>
      </c>
      <c r="L63" s="200"/>
    </row>
    <row r="64" spans="1:12" x14ac:dyDescent="0.25">
      <c r="A64" s="203"/>
      <c r="B64" s="203"/>
      <c r="C64" s="204"/>
      <c r="D64" s="204"/>
      <c r="E64" s="205"/>
      <c r="F64" s="203"/>
      <c r="G64" s="205"/>
      <c r="H64" s="205"/>
      <c r="I64" s="206"/>
      <c r="J64" s="207"/>
      <c r="K64" s="208">
        <f t="shared" si="2"/>
        <v>0</v>
      </c>
      <c r="L64" s="200"/>
    </row>
    <row r="65" spans="1:12" x14ac:dyDescent="0.25">
      <c r="A65" s="203"/>
      <c r="B65" s="203"/>
      <c r="C65" s="204"/>
      <c r="D65" s="204"/>
      <c r="E65" s="205"/>
      <c r="F65" s="203"/>
      <c r="G65" s="205"/>
      <c r="H65" s="205"/>
      <c r="I65" s="206"/>
      <c r="J65" s="207"/>
      <c r="K65" s="208">
        <f t="shared" si="2"/>
        <v>0</v>
      </c>
      <c r="L65" s="200"/>
    </row>
    <row r="66" spans="1:12" x14ac:dyDescent="0.25">
      <c r="A66" s="203"/>
      <c r="B66" s="203"/>
      <c r="C66" s="204"/>
      <c r="D66" s="204"/>
      <c r="E66" s="205"/>
      <c r="F66" s="203"/>
      <c r="G66" s="205"/>
      <c r="H66" s="205"/>
      <c r="I66" s="206"/>
      <c r="J66" s="207"/>
      <c r="K66" s="208">
        <f t="shared" si="2"/>
        <v>0</v>
      </c>
      <c r="L66" s="200"/>
    </row>
    <row r="67" spans="1:12" x14ac:dyDescent="0.25">
      <c r="A67" s="203"/>
      <c r="B67" s="203"/>
      <c r="C67" s="204"/>
      <c r="D67" s="204"/>
      <c r="E67" s="205"/>
      <c r="F67" s="203"/>
      <c r="G67" s="205"/>
      <c r="H67" s="205"/>
      <c r="I67" s="206"/>
      <c r="J67" s="207"/>
      <c r="K67" s="208">
        <f t="shared" si="2"/>
        <v>0</v>
      </c>
      <c r="L67" s="200"/>
    </row>
    <row r="68" spans="1:12" x14ac:dyDescent="0.25">
      <c r="A68" s="203"/>
      <c r="B68" s="203"/>
      <c r="C68" s="204"/>
      <c r="D68" s="204"/>
      <c r="E68" s="205"/>
      <c r="F68" s="203"/>
      <c r="G68" s="205"/>
      <c r="H68" s="205"/>
      <c r="I68" s="206"/>
      <c r="J68" s="207"/>
      <c r="K68" s="208">
        <f t="shared" si="2"/>
        <v>0</v>
      </c>
      <c r="L68" s="200"/>
    </row>
    <row r="69" spans="1:12" x14ac:dyDescent="0.25">
      <c r="A69" s="203"/>
      <c r="B69" s="203"/>
      <c r="C69" s="204"/>
      <c r="D69" s="204"/>
      <c r="E69" s="205"/>
      <c r="F69" s="203"/>
      <c r="G69" s="205"/>
      <c r="H69" s="205"/>
      <c r="I69" s="206"/>
      <c r="J69" s="207"/>
      <c r="K69" s="208">
        <f t="shared" si="2"/>
        <v>0</v>
      </c>
      <c r="L69" s="200"/>
    </row>
    <row r="70" spans="1:12" x14ac:dyDescent="0.25">
      <c r="A70" s="203"/>
      <c r="B70" s="203"/>
      <c r="C70" s="204"/>
      <c r="D70" s="204"/>
      <c r="E70" s="205"/>
      <c r="F70" s="203"/>
      <c r="G70" s="205"/>
      <c r="H70" s="205"/>
      <c r="I70" s="206"/>
      <c r="J70" s="207"/>
      <c r="K70" s="208">
        <f t="shared" si="2"/>
        <v>0</v>
      </c>
      <c r="L70" s="200"/>
    </row>
    <row r="71" spans="1:12" x14ac:dyDescent="0.25">
      <c r="A71" s="203"/>
      <c r="B71" s="203"/>
      <c r="C71" s="204"/>
      <c r="D71" s="204"/>
      <c r="E71" s="205"/>
      <c r="F71" s="203"/>
      <c r="G71" s="205"/>
      <c r="H71" s="205"/>
      <c r="I71" s="206"/>
      <c r="J71" s="207"/>
      <c r="K71" s="208">
        <f t="shared" si="2"/>
        <v>0</v>
      </c>
      <c r="L71" s="200"/>
    </row>
    <row r="72" spans="1:12" x14ac:dyDescent="0.25">
      <c r="A72" s="203"/>
      <c r="B72" s="203"/>
      <c r="C72" s="204"/>
      <c r="D72" s="204"/>
      <c r="E72" s="205"/>
      <c r="F72" s="203"/>
      <c r="G72" s="205"/>
      <c r="H72" s="205"/>
      <c r="I72" s="206"/>
      <c r="J72" s="207"/>
      <c r="K72" s="208">
        <f t="shared" si="2"/>
        <v>0</v>
      </c>
      <c r="L72" s="200"/>
    </row>
    <row r="73" spans="1:12" x14ac:dyDescent="0.25">
      <c r="A73" s="203"/>
      <c r="B73" s="203"/>
      <c r="C73" s="204"/>
      <c r="D73" s="204"/>
      <c r="E73" s="205"/>
      <c r="F73" s="203"/>
      <c r="G73" s="205"/>
      <c r="H73" s="205"/>
      <c r="I73" s="206"/>
      <c r="J73" s="207"/>
      <c r="K73" s="208">
        <f t="shared" si="2"/>
        <v>0</v>
      </c>
      <c r="L73" s="200"/>
    </row>
    <row r="74" spans="1:12" x14ac:dyDescent="0.25">
      <c r="A74" s="203"/>
      <c r="B74" s="203"/>
      <c r="C74" s="204"/>
      <c r="D74" s="204"/>
      <c r="E74" s="205"/>
      <c r="F74" s="203"/>
      <c r="G74" s="205"/>
      <c r="H74" s="205"/>
      <c r="I74" s="206"/>
      <c r="J74" s="207"/>
      <c r="K74" s="208">
        <f t="shared" si="2"/>
        <v>0</v>
      </c>
      <c r="L74" s="200"/>
    </row>
    <row r="75" spans="1:12" x14ac:dyDescent="0.25">
      <c r="A75" s="203"/>
      <c r="B75" s="203"/>
      <c r="C75" s="204"/>
      <c r="D75" s="204"/>
      <c r="E75" s="205"/>
      <c r="F75" s="203"/>
      <c r="G75" s="205"/>
      <c r="H75" s="205"/>
      <c r="I75" s="206"/>
      <c r="J75" s="207"/>
      <c r="K75" s="208">
        <f t="shared" si="2"/>
        <v>0</v>
      </c>
      <c r="L75" s="200"/>
    </row>
    <row r="76" spans="1:12" x14ac:dyDescent="0.25">
      <c r="A76" s="203"/>
      <c r="B76" s="203"/>
      <c r="C76" s="204"/>
      <c r="D76" s="204"/>
      <c r="E76" s="205"/>
      <c r="F76" s="203"/>
      <c r="G76" s="205"/>
      <c r="H76" s="205"/>
      <c r="I76" s="206"/>
      <c r="J76" s="207"/>
      <c r="K76" s="208">
        <f t="shared" si="2"/>
        <v>0</v>
      </c>
      <c r="L76" s="200"/>
    </row>
    <row r="77" spans="1:12" x14ac:dyDescent="0.25">
      <c r="A77" s="203"/>
      <c r="B77" s="203"/>
      <c r="C77" s="204"/>
      <c r="D77" s="204"/>
      <c r="E77" s="205"/>
      <c r="F77" s="203"/>
      <c r="G77" s="205"/>
      <c r="H77" s="205"/>
      <c r="I77" s="206"/>
      <c r="J77" s="207"/>
      <c r="K77" s="208">
        <f t="shared" si="2"/>
        <v>0</v>
      </c>
      <c r="L77" s="200"/>
    </row>
    <row r="78" spans="1:12" x14ac:dyDescent="0.25">
      <c r="A78" s="203"/>
      <c r="B78" s="203"/>
      <c r="C78" s="204"/>
      <c r="D78" s="204"/>
      <c r="E78" s="205"/>
      <c r="F78" s="203"/>
      <c r="G78" s="205"/>
      <c r="H78" s="205"/>
      <c r="I78" s="206"/>
      <c r="J78" s="207"/>
      <c r="K78" s="208">
        <f t="shared" si="2"/>
        <v>0</v>
      </c>
      <c r="L78" s="200"/>
    </row>
    <row r="79" spans="1:12" x14ac:dyDescent="0.25">
      <c r="A79" s="203"/>
      <c r="B79" s="203"/>
      <c r="C79" s="204"/>
      <c r="D79" s="204"/>
      <c r="E79" s="205"/>
      <c r="F79" s="203"/>
      <c r="G79" s="205"/>
      <c r="H79" s="205"/>
      <c r="I79" s="206"/>
      <c r="J79" s="207"/>
      <c r="K79" s="208">
        <f t="shared" si="2"/>
        <v>0</v>
      </c>
      <c r="L79" s="200"/>
    </row>
    <row r="80" spans="1:12" x14ac:dyDescent="0.25">
      <c r="A80" s="203"/>
      <c r="B80" s="203"/>
      <c r="C80" s="204"/>
      <c r="D80" s="204"/>
      <c r="E80" s="205"/>
      <c r="F80" s="203"/>
      <c r="G80" s="205"/>
      <c r="H80" s="205"/>
      <c r="I80" s="206"/>
      <c r="J80" s="207"/>
      <c r="K80" s="208">
        <f t="shared" si="2"/>
        <v>0</v>
      </c>
      <c r="L80" s="200"/>
    </row>
    <row r="81" spans="1:12" x14ac:dyDescent="0.25">
      <c r="A81" s="203"/>
      <c r="B81" s="203"/>
      <c r="C81" s="204"/>
      <c r="D81" s="204"/>
      <c r="E81" s="205"/>
      <c r="F81" s="203"/>
      <c r="G81" s="205"/>
      <c r="H81" s="205"/>
      <c r="I81" s="206"/>
      <c r="J81" s="207"/>
      <c r="K81" s="208">
        <f t="shared" si="2"/>
        <v>0</v>
      </c>
      <c r="L81" s="200"/>
    </row>
    <row r="82" spans="1:12" x14ac:dyDescent="0.25">
      <c r="A82" s="203"/>
      <c r="B82" s="203"/>
      <c r="C82" s="204"/>
      <c r="D82" s="204"/>
      <c r="E82" s="205"/>
      <c r="F82" s="203"/>
      <c r="G82" s="205"/>
      <c r="H82" s="205"/>
      <c r="I82" s="206"/>
      <c r="J82" s="207"/>
      <c r="K82" s="208">
        <f t="shared" si="2"/>
        <v>0</v>
      </c>
      <c r="L82" s="200"/>
    </row>
    <row r="83" spans="1:12" x14ac:dyDescent="0.25">
      <c r="A83" s="203"/>
      <c r="B83" s="203"/>
      <c r="C83" s="204"/>
      <c r="D83" s="204"/>
      <c r="E83" s="205"/>
      <c r="F83" s="203"/>
      <c r="G83" s="205"/>
      <c r="H83" s="205"/>
      <c r="I83" s="206"/>
      <c r="J83" s="207"/>
      <c r="K83" s="208">
        <f t="shared" si="2"/>
        <v>0</v>
      </c>
      <c r="L83" s="200"/>
    </row>
    <row r="84" spans="1:12" x14ac:dyDescent="0.25">
      <c r="A84" s="203"/>
      <c r="B84" s="203"/>
      <c r="C84" s="204"/>
      <c r="D84" s="204"/>
      <c r="E84" s="205"/>
      <c r="F84" s="203"/>
      <c r="G84" s="205"/>
      <c r="H84" s="205"/>
      <c r="I84" s="206"/>
      <c r="J84" s="207"/>
      <c r="K84" s="208">
        <f t="shared" si="2"/>
        <v>0</v>
      </c>
      <c r="L84" s="200"/>
    </row>
    <row r="85" spans="1:12" x14ac:dyDescent="0.25">
      <c r="A85" s="203"/>
      <c r="B85" s="203"/>
      <c r="C85" s="204"/>
      <c r="D85" s="204"/>
      <c r="E85" s="205"/>
      <c r="F85" s="203"/>
      <c r="G85" s="205"/>
      <c r="H85" s="205"/>
      <c r="I85" s="206"/>
      <c r="J85" s="207"/>
      <c r="K85" s="208">
        <f t="shared" si="2"/>
        <v>0</v>
      </c>
      <c r="L85" s="200"/>
    </row>
    <row r="86" spans="1:12" x14ac:dyDescent="0.25">
      <c r="A86" s="203"/>
      <c r="B86" s="203"/>
      <c r="C86" s="204"/>
      <c r="D86" s="204"/>
      <c r="E86" s="205"/>
      <c r="F86" s="203"/>
      <c r="G86" s="205"/>
      <c r="H86" s="205"/>
      <c r="I86" s="206"/>
      <c r="J86" s="207"/>
      <c r="K86" s="208">
        <f t="shared" si="2"/>
        <v>0</v>
      </c>
      <c r="L86" s="200"/>
    </row>
    <row r="87" spans="1:12" x14ac:dyDescent="0.25">
      <c r="A87" s="203"/>
      <c r="B87" s="203"/>
      <c r="C87" s="204"/>
      <c r="D87" s="204"/>
      <c r="E87" s="205"/>
      <c r="F87" s="203"/>
      <c r="G87" s="205"/>
      <c r="H87" s="205"/>
      <c r="I87" s="206"/>
      <c r="J87" s="207"/>
      <c r="K87" s="208">
        <f t="shared" si="2"/>
        <v>0</v>
      </c>
      <c r="L87" s="200"/>
    </row>
    <row r="88" spans="1:12" x14ac:dyDescent="0.25">
      <c r="A88" s="203"/>
      <c r="B88" s="203"/>
      <c r="C88" s="204"/>
      <c r="D88" s="204"/>
      <c r="E88" s="205"/>
      <c r="F88" s="203"/>
      <c r="G88" s="205"/>
      <c r="H88" s="205"/>
      <c r="I88" s="206"/>
      <c r="J88" s="207"/>
      <c r="K88" s="208">
        <f t="shared" si="2"/>
        <v>0</v>
      </c>
      <c r="L88" s="200"/>
    </row>
    <row r="89" spans="1:12" x14ac:dyDescent="0.25">
      <c r="A89" s="203"/>
      <c r="B89" s="203"/>
      <c r="C89" s="204"/>
      <c r="D89" s="204"/>
      <c r="E89" s="205"/>
      <c r="F89" s="203"/>
      <c r="G89" s="205"/>
      <c r="H89" s="205"/>
      <c r="I89" s="206"/>
      <c r="J89" s="207"/>
      <c r="K89" s="208">
        <f t="shared" si="2"/>
        <v>0</v>
      </c>
      <c r="L89" s="200"/>
    </row>
    <row r="90" spans="1:12" x14ac:dyDescent="0.25">
      <c r="A90" s="203"/>
      <c r="B90" s="203"/>
      <c r="C90" s="204"/>
      <c r="D90" s="204"/>
      <c r="E90" s="205"/>
      <c r="F90" s="203"/>
      <c r="G90" s="205"/>
      <c r="H90" s="205"/>
      <c r="I90" s="206"/>
      <c r="J90" s="207"/>
      <c r="K90" s="208">
        <f t="shared" si="2"/>
        <v>0</v>
      </c>
      <c r="L90" s="200"/>
    </row>
    <row r="91" spans="1:12" x14ac:dyDescent="0.25">
      <c r="A91" s="203"/>
      <c r="B91" s="203"/>
      <c r="C91" s="204"/>
      <c r="D91" s="204"/>
      <c r="E91" s="205"/>
      <c r="F91" s="203"/>
      <c r="G91" s="205"/>
      <c r="H91" s="205"/>
      <c r="I91" s="206"/>
      <c r="J91" s="207"/>
      <c r="K91" s="208">
        <f t="shared" si="2"/>
        <v>0</v>
      </c>
      <c r="L91" s="200"/>
    </row>
    <row r="92" spans="1:12" x14ac:dyDescent="0.25">
      <c r="A92" s="203"/>
      <c r="B92" s="203"/>
      <c r="C92" s="204"/>
      <c r="D92" s="204"/>
      <c r="E92" s="205"/>
      <c r="F92" s="203"/>
      <c r="G92" s="205"/>
      <c r="H92" s="205"/>
      <c r="I92" s="206"/>
      <c r="J92" s="207"/>
      <c r="K92" s="208">
        <f t="shared" si="2"/>
        <v>0</v>
      </c>
      <c r="L92" s="200"/>
    </row>
    <row r="93" spans="1:12" x14ac:dyDescent="0.25">
      <c r="A93" s="203"/>
      <c r="B93" s="203"/>
      <c r="C93" s="204"/>
      <c r="D93" s="204"/>
      <c r="E93" s="205"/>
      <c r="F93" s="203"/>
      <c r="G93" s="205"/>
      <c r="H93" s="205"/>
      <c r="I93" s="206"/>
      <c r="J93" s="207"/>
      <c r="K93" s="208">
        <f t="shared" si="2"/>
        <v>0</v>
      </c>
      <c r="L93" s="200"/>
    </row>
    <row r="94" spans="1:12" x14ac:dyDescent="0.25">
      <c r="A94" s="203"/>
      <c r="B94" s="203"/>
      <c r="C94" s="204"/>
      <c r="D94" s="204"/>
      <c r="E94" s="205"/>
      <c r="F94" s="203"/>
      <c r="G94" s="205"/>
      <c r="H94" s="205"/>
      <c r="I94" s="206"/>
      <c r="J94" s="207"/>
      <c r="K94" s="208">
        <f t="shared" si="2"/>
        <v>0</v>
      </c>
      <c r="L94" s="200"/>
    </row>
    <row r="95" spans="1:12" x14ac:dyDescent="0.25">
      <c r="A95" s="203"/>
      <c r="B95" s="203"/>
      <c r="C95" s="204"/>
      <c r="D95" s="204"/>
      <c r="E95" s="205"/>
      <c r="F95" s="203"/>
      <c r="G95" s="205"/>
      <c r="H95" s="205"/>
      <c r="I95" s="206"/>
      <c r="J95" s="207"/>
      <c r="K95" s="208">
        <f t="shared" si="2"/>
        <v>0</v>
      </c>
      <c r="L95" s="200"/>
    </row>
    <row r="96" spans="1:12" x14ac:dyDescent="0.25">
      <c r="A96" s="203"/>
      <c r="B96" s="203"/>
      <c r="C96" s="204"/>
      <c r="D96" s="204"/>
      <c r="E96" s="205"/>
      <c r="F96" s="203"/>
      <c r="G96" s="205"/>
      <c r="H96" s="205"/>
      <c r="I96" s="206"/>
      <c r="J96" s="207"/>
      <c r="K96" s="208">
        <f t="shared" si="2"/>
        <v>0</v>
      </c>
      <c r="L96" s="200"/>
    </row>
    <row r="97" spans="1:12" x14ac:dyDescent="0.25">
      <c r="A97" s="203"/>
      <c r="B97" s="203"/>
      <c r="C97" s="204"/>
      <c r="D97" s="204"/>
      <c r="E97" s="205"/>
      <c r="F97" s="203"/>
      <c r="G97" s="205"/>
      <c r="H97" s="205"/>
      <c r="I97" s="206"/>
      <c r="J97" s="207"/>
      <c r="K97" s="208">
        <f t="shared" si="2"/>
        <v>0</v>
      </c>
      <c r="L97" s="200"/>
    </row>
    <row r="98" spans="1:12" x14ac:dyDescent="0.25">
      <c r="A98" s="203"/>
      <c r="B98" s="203"/>
      <c r="C98" s="204"/>
      <c r="D98" s="204"/>
      <c r="E98" s="205"/>
      <c r="F98" s="203"/>
      <c r="G98" s="205"/>
      <c r="H98" s="205"/>
      <c r="I98" s="206"/>
      <c r="J98" s="207"/>
      <c r="K98" s="208">
        <f t="shared" ref="K98:K161" si="3">+J98*I98</f>
        <v>0</v>
      </c>
      <c r="L98" s="200"/>
    </row>
    <row r="99" spans="1:12" x14ac:dyDescent="0.25">
      <c r="A99" s="203"/>
      <c r="B99" s="203"/>
      <c r="C99" s="204"/>
      <c r="D99" s="204"/>
      <c r="E99" s="205"/>
      <c r="F99" s="203"/>
      <c r="G99" s="205"/>
      <c r="H99" s="205"/>
      <c r="I99" s="206"/>
      <c r="J99" s="207"/>
      <c r="K99" s="208">
        <f t="shared" si="3"/>
        <v>0</v>
      </c>
      <c r="L99" s="200"/>
    </row>
    <row r="100" spans="1:12" x14ac:dyDescent="0.25">
      <c r="A100" s="203"/>
      <c r="B100" s="203"/>
      <c r="C100" s="204"/>
      <c r="D100" s="204"/>
      <c r="E100" s="205"/>
      <c r="F100" s="203"/>
      <c r="G100" s="205"/>
      <c r="H100" s="205"/>
      <c r="I100" s="206"/>
      <c r="J100" s="207"/>
      <c r="K100" s="208">
        <f t="shared" si="3"/>
        <v>0</v>
      </c>
      <c r="L100" s="200"/>
    </row>
    <row r="101" spans="1:12" x14ac:dyDescent="0.25">
      <c r="A101" s="203"/>
      <c r="B101" s="203"/>
      <c r="C101" s="204"/>
      <c r="D101" s="204"/>
      <c r="E101" s="205"/>
      <c r="F101" s="203"/>
      <c r="G101" s="205"/>
      <c r="H101" s="205"/>
      <c r="I101" s="206"/>
      <c r="J101" s="207"/>
      <c r="K101" s="208">
        <f t="shared" si="3"/>
        <v>0</v>
      </c>
      <c r="L101" s="200"/>
    </row>
    <row r="102" spans="1:12" x14ac:dyDescent="0.25">
      <c r="A102" s="203"/>
      <c r="B102" s="203"/>
      <c r="C102" s="204"/>
      <c r="D102" s="204"/>
      <c r="E102" s="205"/>
      <c r="F102" s="203"/>
      <c r="G102" s="205"/>
      <c r="H102" s="205"/>
      <c r="I102" s="206"/>
      <c r="J102" s="207"/>
      <c r="K102" s="208">
        <f t="shared" si="3"/>
        <v>0</v>
      </c>
      <c r="L102" s="200"/>
    </row>
    <row r="103" spans="1:12" x14ac:dyDescent="0.25">
      <c r="A103" s="203"/>
      <c r="B103" s="203"/>
      <c r="C103" s="204"/>
      <c r="D103" s="204"/>
      <c r="E103" s="205"/>
      <c r="F103" s="203"/>
      <c r="G103" s="205"/>
      <c r="H103" s="205"/>
      <c r="I103" s="206"/>
      <c r="J103" s="207"/>
      <c r="K103" s="208">
        <f t="shared" si="3"/>
        <v>0</v>
      </c>
      <c r="L103" s="200"/>
    </row>
    <row r="104" spans="1:12" x14ac:dyDescent="0.25">
      <c r="A104" s="203"/>
      <c r="B104" s="203"/>
      <c r="C104" s="204"/>
      <c r="D104" s="204"/>
      <c r="E104" s="205"/>
      <c r="F104" s="203"/>
      <c r="G104" s="205"/>
      <c r="H104" s="205"/>
      <c r="I104" s="206"/>
      <c r="J104" s="207"/>
      <c r="K104" s="208">
        <f t="shared" si="3"/>
        <v>0</v>
      </c>
      <c r="L104" s="200"/>
    </row>
    <row r="105" spans="1:12" x14ac:dyDescent="0.25">
      <c r="A105" s="203"/>
      <c r="B105" s="203"/>
      <c r="C105" s="204"/>
      <c r="D105" s="204"/>
      <c r="E105" s="205"/>
      <c r="F105" s="203"/>
      <c r="G105" s="205"/>
      <c r="H105" s="205"/>
      <c r="I105" s="206"/>
      <c r="J105" s="207"/>
      <c r="K105" s="208">
        <f t="shared" si="3"/>
        <v>0</v>
      </c>
      <c r="L105" s="200"/>
    </row>
    <row r="106" spans="1:12" x14ac:dyDescent="0.25">
      <c r="A106" s="203"/>
      <c r="B106" s="203"/>
      <c r="C106" s="204"/>
      <c r="D106" s="204"/>
      <c r="E106" s="205"/>
      <c r="F106" s="203"/>
      <c r="G106" s="205"/>
      <c r="H106" s="205"/>
      <c r="I106" s="206"/>
      <c r="J106" s="207"/>
      <c r="K106" s="208">
        <f t="shared" si="3"/>
        <v>0</v>
      </c>
      <c r="L106" s="200"/>
    </row>
    <row r="107" spans="1:12" x14ac:dyDescent="0.25">
      <c r="A107" s="203"/>
      <c r="B107" s="203"/>
      <c r="C107" s="204"/>
      <c r="D107" s="204"/>
      <c r="E107" s="205"/>
      <c r="F107" s="203"/>
      <c r="G107" s="205"/>
      <c r="H107" s="205"/>
      <c r="I107" s="206"/>
      <c r="J107" s="207"/>
      <c r="K107" s="208">
        <f t="shared" si="3"/>
        <v>0</v>
      </c>
      <c r="L107" s="200"/>
    </row>
    <row r="108" spans="1:12" x14ac:dyDescent="0.25">
      <c r="A108" s="203"/>
      <c r="B108" s="203"/>
      <c r="C108" s="204"/>
      <c r="D108" s="204"/>
      <c r="E108" s="205"/>
      <c r="F108" s="203"/>
      <c r="G108" s="205"/>
      <c r="H108" s="205"/>
      <c r="I108" s="206"/>
      <c r="J108" s="207"/>
      <c r="K108" s="208">
        <f t="shared" si="3"/>
        <v>0</v>
      </c>
      <c r="L108" s="200"/>
    </row>
    <row r="109" spans="1:12" x14ac:dyDescent="0.25">
      <c r="A109" s="203"/>
      <c r="B109" s="203"/>
      <c r="C109" s="204"/>
      <c r="D109" s="204"/>
      <c r="E109" s="205"/>
      <c r="F109" s="203"/>
      <c r="G109" s="205"/>
      <c r="H109" s="205"/>
      <c r="I109" s="206"/>
      <c r="J109" s="207"/>
      <c r="K109" s="208">
        <f t="shared" si="3"/>
        <v>0</v>
      </c>
      <c r="L109" s="200"/>
    </row>
    <row r="110" spans="1:12" x14ac:dyDescent="0.25">
      <c r="A110" s="203"/>
      <c r="B110" s="203"/>
      <c r="C110" s="204"/>
      <c r="D110" s="204"/>
      <c r="E110" s="205"/>
      <c r="F110" s="203"/>
      <c r="G110" s="205"/>
      <c r="H110" s="205"/>
      <c r="I110" s="206"/>
      <c r="J110" s="207"/>
      <c r="K110" s="208">
        <f t="shared" si="3"/>
        <v>0</v>
      </c>
      <c r="L110" s="200"/>
    </row>
    <row r="111" spans="1:12" x14ac:dyDescent="0.25">
      <c r="A111" s="203"/>
      <c r="B111" s="203"/>
      <c r="C111" s="204"/>
      <c r="D111" s="204"/>
      <c r="E111" s="205"/>
      <c r="F111" s="203"/>
      <c r="G111" s="205"/>
      <c r="H111" s="205"/>
      <c r="I111" s="206"/>
      <c r="J111" s="207"/>
      <c r="K111" s="208">
        <f t="shared" si="3"/>
        <v>0</v>
      </c>
      <c r="L111" s="200"/>
    </row>
    <row r="112" spans="1:12" x14ac:dyDescent="0.25">
      <c r="A112" s="203"/>
      <c r="B112" s="203"/>
      <c r="C112" s="204"/>
      <c r="D112" s="204"/>
      <c r="E112" s="205"/>
      <c r="F112" s="203"/>
      <c r="G112" s="205"/>
      <c r="H112" s="205"/>
      <c r="I112" s="206"/>
      <c r="J112" s="207"/>
      <c r="K112" s="208">
        <f t="shared" si="3"/>
        <v>0</v>
      </c>
      <c r="L112" s="200"/>
    </row>
    <row r="113" spans="1:12" x14ac:dyDescent="0.25">
      <c r="A113" s="203"/>
      <c r="B113" s="203"/>
      <c r="C113" s="204"/>
      <c r="D113" s="204"/>
      <c r="E113" s="205"/>
      <c r="F113" s="203"/>
      <c r="G113" s="205"/>
      <c r="H113" s="205"/>
      <c r="I113" s="206"/>
      <c r="J113" s="207"/>
      <c r="K113" s="208">
        <f t="shared" si="3"/>
        <v>0</v>
      </c>
      <c r="L113" s="200"/>
    </row>
    <row r="114" spans="1:12" x14ac:dyDescent="0.25">
      <c r="A114" s="203"/>
      <c r="B114" s="203"/>
      <c r="C114" s="204"/>
      <c r="D114" s="204"/>
      <c r="E114" s="205"/>
      <c r="F114" s="203"/>
      <c r="G114" s="205"/>
      <c r="H114" s="205"/>
      <c r="I114" s="206"/>
      <c r="J114" s="207"/>
      <c r="K114" s="208">
        <f t="shared" si="3"/>
        <v>0</v>
      </c>
      <c r="L114" s="200"/>
    </row>
    <row r="115" spans="1:12" x14ac:dyDescent="0.25">
      <c r="A115" s="203"/>
      <c r="B115" s="203"/>
      <c r="C115" s="204"/>
      <c r="D115" s="204"/>
      <c r="E115" s="205"/>
      <c r="F115" s="203"/>
      <c r="G115" s="205"/>
      <c r="H115" s="205"/>
      <c r="I115" s="206"/>
      <c r="J115" s="207"/>
      <c r="K115" s="208">
        <f t="shared" si="3"/>
        <v>0</v>
      </c>
      <c r="L115" s="200"/>
    </row>
    <row r="116" spans="1:12" x14ac:dyDescent="0.25">
      <c r="A116" s="203"/>
      <c r="B116" s="203"/>
      <c r="C116" s="204"/>
      <c r="D116" s="204"/>
      <c r="E116" s="205"/>
      <c r="F116" s="203"/>
      <c r="G116" s="205"/>
      <c r="H116" s="205"/>
      <c r="I116" s="206"/>
      <c r="J116" s="207"/>
      <c r="K116" s="208">
        <f t="shared" si="3"/>
        <v>0</v>
      </c>
      <c r="L116" s="200"/>
    </row>
    <row r="117" spans="1:12" x14ac:dyDescent="0.25">
      <c r="A117" s="203"/>
      <c r="B117" s="203"/>
      <c r="C117" s="204"/>
      <c r="D117" s="204"/>
      <c r="E117" s="205"/>
      <c r="F117" s="203"/>
      <c r="G117" s="205"/>
      <c r="H117" s="205"/>
      <c r="I117" s="206"/>
      <c r="J117" s="207"/>
      <c r="K117" s="208">
        <f t="shared" si="3"/>
        <v>0</v>
      </c>
      <c r="L117" s="200"/>
    </row>
    <row r="118" spans="1:12" x14ac:dyDescent="0.25">
      <c r="A118" s="203"/>
      <c r="B118" s="203"/>
      <c r="C118" s="204"/>
      <c r="D118" s="204"/>
      <c r="E118" s="205"/>
      <c r="F118" s="203"/>
      <c r="G118" s="205"/>
      <c r="H118" s="205"/>
      <c r="I118" s="206"/>
      <c r="J118" s="207"/>
      <c r="K118" s="208">
        <f t="shared" si="3"/>
        <v>0</v>
      </c>
      <c r="L118" s="200"/>
    </row>
    <row r="119" spans="1:12" x14ac:dyDescent="0.25">
      <c r="A119" s="203"/>
      <c r="B119" s="203"/>
      <c r="C119" s="204"/>
      <c r="D119" s="204"/>
      <c r="E119" s="205"/>
      <c r="F119" s="203"/>
      <c r="G119" s="205"/>
      <c r="H119" s="205"/>
      <c r="I119" s="206"/>
      <c r="J119" s="207"/>
      <c r="K119" s="208">
        <f t="shared" si="3"/>
        <v>0</v>
      </c>
      <c r="L119" s="200"/>
    </row>
    <row r="120" spans="1:12" x14ac:dyDescent="0.25">
      <c r="A120" s="203"/>
      <c r="B120" s="203"/>
      <c r="C120" s="204"/>
      <c r="D120" s="204"/>
      <c r="E120" s="205"/>
      <c r="F120" s="203"/>
      <c r="G120" s="205"/>
      <c r="H120" s="205"/>
      <c r="I120" s="206"/>
      <c r="J120" s="207"/>
      <c r="K120" s="208">
        <f t="shared" si="3"/>
        <v>0</v>
      </c>
      <c r="L120" s="200"/>
    </row>
    <row r="121" spans="1:12" x14ac:dyDescent="0.25">
      <c r="A121" s="203"/>
      <c r="B121" s="203"/>
      <c r="C121" s="204"/>
      <c r="D121" s="204"/>
      <c r="E121" s="205"/>
      <c r="F121" s="203"/>
      <c r="G121" s="205"/>
      <c r="H121" s="205"/>
      <c r="I121" s="206"/>
      <c r="J121" s="207"/>
      <c r="K121" s="208">
        <f t="shared" si="3"/>
        <v>0</v>
      </c>
      <c r="L121" s="200"/>
    </row>
    <row r="122" spans="1:12" x14ac:dyDescent="0.25">
      <c r="A122" s="203"/>
      <c r="B122" s="203"/>
      <c r="C122" s="204"/>
      <c r="D122" s="204"/>
      <c r="E122" s="205"/>
      <c r="F122" s="203"/>
      <c r="G122" s="205"/>
      <c r="H122" s="205"/>
      <c r="I122" s="206"/>
      <c r="J122" s="207"/>
      <c r="K122" s="208">
        <f t="shared" si="3"/>
        <v>0</v>
      </c>
      <c r="L122" s="200"/>
    </row>
    <row r="123" spans="1:12" x14ac:dyDescent="0.25">
      <c r="A123" s="203"/>
      <c r="B123" s="203"/>
      <c r="C123" s="204"/>
      <c r="D123" s="204"/>
      <c r="E123" s="205"/>
      <c r="F123" s="203"/>
      <c r="G123" s="205"/>
      <c r="H123" s="205"/>
      <c r="I123" s="206"/>
      <c r="J123" s="207"/>
      <c r="K123" s="208">
        <f t="shared" si="3"/>
        <v>0</v>
      </c>
      <c r="L123" s="200"/>
    </row>
    <row r="124" spans="1:12" x14ac:dyDescent="0.25">
      <c r="A124" s="203"/>
      <c r="B124" s="203"/>
      <c r="C124" s="204"/>
      <c r="D124" s="204"/>
      <c r="E124" s="205"/>
      <c r="F124" s="203"/>
      <c r="G124" s="205"/>
      <c r="H124" s="205"/>
      <c r="I124" s="206"/>
      <c r="J124" s="207"/>
      <c r="K124" s="208">
        <f t="shared" si="3"/>
        <v>0</v>
      </c>
      <c r="L124" s="200"/>
    </row>
    <row r="125" spans="1:12" x14ac:dyDescent="0.25">
      <c r="A125" s="203"/>
      <c r="B125" s="203"/>
      <c r="C125" s="204"/>
      <c r="D125" s="204"/>
      <c r="E125" s="205"/>
      <c r="F125" s="203"/>
      <c r="G125" s="205"/>
      <c r="H125" s="205"/>
      <c r="I125" s="206"/>
      <c r="J125" s="207"/>
      <c r="K125" s="208">
        <f t="shared" si="3"/>
        <v>0</v>
      </c>
      <c r="L125" s="200"/>
    </row>
    <row r="126" spans="1:12" x14ac:dyDescent="0.25">
      <c r="A126" s="203"/>
      <c r="B126" s="203"/>
      <c r="C126" s="204"/>
      <c r="D126" s="204"/>
      <c r="E126" s="205"/>
      <c r="F126" s="203"/>
      <c r="G126" s="205"/>
      <c r="H126" s="205"/>
      <c r="I126" s="206"/>
      <c r="J126" s="207"/>
      <c r="K126" s="208">
        <f t="shared" si="3"/>
        <v>0</v>
      </c>
      <c r="L126" s="200"/>
    </row>
    <row r="127" spans="1:12" x14ac:dyDescent="0.25">
      <c r="A127" s="203"/>
      <c r="B127" s="203"/>
      <c r="C127" s="204"/>
      <c r="D127" s="204"/>
      <c r="E127" s="205"/>
      <c r="F127" s="203"/>
      <c r="G127" s="205"/>
      <c r="H127" s="205"/>
      <c r="I127" s="206"/>
      <c r="J127" s="207"/>
      <c r="K127" s="208">
        <f t="shared" si="3"/>
        <v>0</v>
      </c>
      <c r="L127" s="200"/>
    </row>
    <row r="128" spans="1:12" x14ac:dyDescent="0.25">
      <c r="A128" s="203"/>
      <c r="B128" s="203"/>
      <c r="C128" s="204"/>
      <c r="D128" s="204"/>
      <c r="E128" s="205"/>
      <c r="F128" s="203"/>
      <c r="G128" s="205"/>
      <c r="H128" s="205"/>
      <c r="I128" s="206"/>
      <c r="J128" s="207"/>
      <c r="K128" s="208">
        <f t="shared" si="3"/>
        <v>0</v>
      </c>
      <c r="L128" s="200"/>
    </row>
    <row r="129" spans="1:12" x14ac:dyDescent="0.25">
      <c r="A129" s="203"/>
      <c r="B129" s="203"/>
      <c r="C129" s="204"/>
      <c r="D129" s="204"/>
      <c r="E129" s="205"/>
      <c r="F129" s="203"/>
      <c r="G129" s="205"/>
      <c r="H129" s="205"/>
      <c r="I129" s="206"/>
      <c r="J129" s="207"/>
      <c r="K129" s="208">
        <f t="shared" si="3"/>
        <v>0</v>
      </c>
      <c r="L129" s="200"/>
    </row>
    <row r="130" spans="1:12" x14ac:dyDescent="0.25">
      <c r="A130" s="203"/>
      <c r="B130" s="203"/>
      <c r="C130" s="204"/>
      <c r="D130" s="204"/>
      <c r="E130" s="205"/>
      <c r="F130" s="203"/>
      <c r="G130" s="205"/>
      <c r="H130" s="205"/>
      <c r="I130" s="206"/>
      <c r="J130" s="207"/>
      <c r="K130" s="208">
        <f t="shared" si="3"/>
        <v>0</v>
      </c>
      <c r="L130" s="200"/>
    </row>
    <row r="131" spans="1:12" x14ac:dyDescent="0.25">
      <c r="A131" s="203"/>
      <c r="B131" s="203"/>
      <c r="C131" s="204"/>
      <c r="D131" s="204"/>
      <c r="E131" s="205"/>
      <c r="F131" s="203"/>
      <c r="G131" s="205"/>
      <c r="H131" s="205"/>
      <c r="I131" s="206"/>
      <c r="J131" s="207"/>
      <c r="K131" s="208">
        <f t="shared" si="3"/>
        <v>0</v>
      </c>
      <c r="L131" s="200"/>
    </row>
    <row r="132" spans="1:12" x14ac:dyDescent="0.25">
      <c r="A132" s="203"/>
      <c r="B132" s="203"/>
      <c r="C132" s="204"/>
      <c r="D132" s="204"/>
      <c r="E132" s="205"/>
      <c r="F132" s="203"/>
      <c r="G132" s="205"/>
      <c r="H132" s="205"/>
      <c r="I132" s="206"/>
      <c r="J132" s="207"/>
      <c r="K132" s="208">
        <f t="shared" si="3"/>
        <v>0</v>
      </c>
      <c r="L132" s="200"/>
    </row>
    <row r="133" spans="1:12" x14ac:dyDescent="0.25">
      <c r="A133" s="203"/>
      <c r="B133" s="203"/>
      <c r="C133" s="204"/>
      <c r="D133" s="204"/>
      <c r="E133" s="205"/>
      <c r="F133" s="203"/>
      <c r="G133" s="205"/>
      <c r="H133" s="205"/>
      <c r="I133" s="206"/>
      <c r="J133" s="207"/>
      <c r="K133" s="208">
        <f t="shared" si="3"/>
        <v>0</v>
      </c>
      <c r="L133" s="200"/>
    </row>
    <row r="134" spans="1:12" x14ac:dyDescent="0.25">
      <c r="A134" s="203"/>
      <c r="B134" s="203"/>
      <c r="C134" s="204"/>
      <c r="D134" s="204"/>
      <c r="E134" s="205"/>
      <c r="F134" s="203"/>
      <c r="G134" s="205"/>
      <c r="H134" s="205"/>
      <c r="I134" s="206"/>
      <c r="J134" s="207"/>
      <c r="K134" s="208">
        <f t="shared" si="3"/>
        <v>0</v>
      </c>
      <c r="L134" s="200"/>
    </row>
    <row r="135" spans="1:12" x14ac:dyDescent="0.25">
      <c r="A135" s="203"/>
      <c r="B135" s="203"/>
      <c r="C135" s="204"/>
      <c r="D135" s="204"/>
      <c r="E135" s="205"/>
      <c r="F135" s="203"/>
      <c r="G135" s="205"/>
      <c r="H135" s="205"/>
      <c r="I135" s="206"/>
      <c r="J135" s="207"/>
      <c r="K135" s="208">
        <f t="shared" si="3"/>
        <v>0</v>
      </c>
      <c r="L135" s="200"/>
    </row>
    <row r="136" spans="1:12" x14ac:dyDescent="0.25">
      <c r="A136" s="203"/>
      <c r="B136" s="203"/>
      <c r="C136" s="204"/>
      <c r="D136" s="204"/>
      <c r="E136" s="205"/>
      <c r="F136" s="203"/>
      <c r="G136" s="205"/>
      <c r="H136" s="205"/>
      <c r="I136" s="206"/>
      <c r="J136" s="207"/>
      <c r="K136" s="208">
        <f t="shared" si="3"/>
        <v>0</v>
      </c>
      <c r="L136" s="200"/>
    </row>
    <row r="137" spans="1:12" x14ac:dyDescent="0.25">
      <c r="A137" s="203"/>
      <c r="B137" s="203"/>
      <c r="C137" s="204"/>
      <c r="D137" s="204"/>
      <c r="E137" s="205"/>
      <c r="F137" s="203"/>
      <c r="G137" s="205"/>
      <c r="H137" s="205"/>
      <c r="I137" s="206"/>
      <c r="J137" s="207"/>
      <c r="K137" s="208">
        <f t="shared" si="3"/>
        <v>0</v>
      </c>
      <c r="L137" s="200"/>
    </row>
    <row r="138" spans="1:12" x14ac:dyDescent="0.25">
      <c r="A138" s="203"/>
      <c r="B138" s="203"/>
      <c r="C138" s="204"/>
      <c r="D138" s="204"/>
      <c r="E138" s="205"/>
      <c r="F138" s="203"/>
      <c r="G138" s="205"/>
      <c r="H138" s="205"/>
      <c r="I138" s="206"/>
      <c r="J138" s="207"/>
      <c r="K138" s="208">
        <f t="shared" si="3"/>
        <v>0</v>
      </c>
      <c r="L138" s="200"/>
    </row>
    <row r="139" spans="1:12" x14ac:dyDescent="0.25">
      <c r="A139" s="203"/>
      <c r="B139" s="203"/>
      <c r="C139" s="204"/>
      <c r="D139" s="204"/>
      <c r="E139" s="205"/>
      <c r="F139" s="203"/>
      <c r="G139" s="205"/>
      <c r="H139" s="205"/>
      <c r="I139" s="206"/>
      <c r="J139" s="207"/>
      <c r="K139" s="208">
        <f t="shared" si="3"/>
        <v>0</v>
      </c>
      <c r="L139" s="200"/>
    </row>
    <row r="140" spans="1:12" x14ac:dyDescent="0.25">
      <c r="A140" s="203"/>
      <c r="B140" s="203"/>
      <c r="C140" s="204"/>
      <c r="D140" s="204"/>
      <c r="E140" s="205"/>
      <c r="F140" s="203"/>
      <c r="G140" s="205"/>
      <c r="H140" s="205"/>
      <c r="I140" s="206"/>
      <c r="J140" s="207"/>
      <c r="K140" s="208">
        <f t="shared" si="3"/>
        <v>0</v>
      </c>
      <c r="L140" s="200"/>
    </row>
    <row r="141" spans="1:12" x14ac:dyDescent="0.25">
      <c r="A141" s="203"/>
      <c r="B141" s="203"/>
      <c r="C141" s="204"/>
      <c r="D141" s="204"/>
      <c r="E141" s="205"/>
      <c r="F141" s="203"/>
      <c r="G141" s="205"/>
      <c r="H141" s="205"/>
      <c r="I141" s="206"/>
      <c r="J141" s="207"/>
      <c r="K141" s="208">
        <f t="shared" si="3"/>
        <v>0</v>
      </c>
      <c r="L141" s="200"/>
    </row>
    <row r="142" spans="1:12" x14ac:dyDescent="0.25">
      <c r="A142" s="203"/>
      <c r="B142" s="203"/>
      <c r="C142" s="204"/>
      <c r="D142" s="204"/>
      <c r="E142" s="205"/>
      <c r="F142" s="203"/>
      <c r="G142" s="205"/>
      <c r="H142" s="205"/>
      <c r="I142" s="206"/>
      <c r="J142" s="207"/>
      <c r="K142" s="208">
        <f t="shared" si="3"/>
        <v>0</v>
      </c>
      <c r="L142" s="200"/>
    </row>
    <row r="143" spans="1:12" x14ac:dyDescent="0.25">
      <c r="A143" s="203"/>
      <c r="B143" s="203"/>
      <c r="C143" s="204"/>
      <c r="D143" s="204"/>
      <c r="E143" s="205"/>
      <c r="F143" s="203"/>
      <c r="G143" s="205"/>
      <c r="H143" s="205"/>
      <c r="I143" s="206"/>
      <c r="J143" s="207"/>
      <c r="K143" s="208">
        <f t="shared" si="3"/>
        <v>0</v>
      </c>
      <c r="L143" s="200"/>
    </row>
    <row r="144" spans="1:12" x14ac:dyDescent="0.25">
      <c r="A144" s="203"/>
      <c r="B144" s="203"/>
      <c r="C144" s="204"/>
      <c r="D144" s="204"/>
      <c r="E144" s="205"/>
      <c r="F144" s="203"/>
      <c r="G144" s="205"/>
      <c r="H144" s="205"/>
      <c r="I144" s="206"/>
      <c r="J144" s="207"/>
      <c r="K144" s="208">
        <f t="shared" si="3"/>
        <v>0</v>
      </c>
      <c r="L144" s="200"/>
    </row>
    <row r="145" spans="1:12" x14ac:dyDescent="0.25">
      <c r="A145" s="203"/>
      <c r="B145" s="203"/>
      <c r="C145" s="204"/>
      <c r="D145" s="204"/>
      <c r="E145" s="205"/>
      <c r="F145" s="203"/>
      <c r="G145" s="205"/>
      <c r="H145" s="205"/>
      <c r="I145" s="206"/>
      <c r="J145" s="207"/>
      <c r="K145" s="208">
        <f t="shared" si="3"/>
        <v>0</v>
      </c>
      <c r="L145" s="200"/>
    </row>
    <row r="146" spans="1:12" x14ac:dyDescent="0.25">
      <c r="A146" s="203"/>
      <c r="B146" s="203"/>
      <c r="C146" s="204"/>
      <c r="D146" s="204"/>
      <c r="E146" s="205"/>
      <c r="F146" s="203"/>
      <c r="G146" s="205"/>
      <c r="H146" s="205"/>
      <c r="I146" s="206"/>
      <c r="J146" s="207"/>
      <c r="K146" s="208">
        <f t="shared" si="3"/>
        <v>0</v>
      </c>
      <c r="L146" s="200"/>
    </row>
    <row r="147" spans="1:12" x14ac:dyDescent="0.25">
      <c r="A147" s="203"/>
      <c r="B147" s="203"/>
      <c r="C147" s="204"/>
      <c r="D147" s="204"/>
      <c r="E147" s="205"/>
      <c r="F147" s="203"/>
      <c r="G147" s="205"/>
      <c r="H147" s="205"/>
      <c r="I147" s="206"/>
      <c r="J147" s="207"/>
      <c r="K147" s="208">
        <f t="shared" si="3"/>
        <v>0</v>
      </c>
      <c r="L147" s="200"/>
    </row>
    <row r="148" spans="1:12" x14ac:dyDescent="0.25">
      <c r="A148" s="203"/>
      <c r="B148" s="203"/>
      <c r="C148" s="204"/>
      <c r="D148" s="204"/>
      <c r="E148" s="205"/>
      <c r="F148" s="203"/>
      <c r="G148" s="205"/>
      <c r="H148" s="205"/>
      <c r="I148" s="206"/>
      <c r="J148" s="207"/>
      <c r="K148" s="208">
        <f t="shared" si="3"/>
        <v>0</v>
      </c>
      <c r="L148" s="200"/>
    </row>
    <row r="149" spans="1:12" x14ac:dyDescent="0.25">
      <c r="A149" s="203"/>
      <c r="B149" s="203"/>
      <c r="C149" s="204"/>
      <c r="D149" s="204"/>
      <c r="E149" s="205"/>
      <c r="F149" s="203"/>
      <c r="G149" s="205"/>
      <c r="H149" s="205"/>
      <c r="I149" s="206"/>
      <c r="J149" s="207"/>
      <c r="K149" s="208">
        <f t="shared" si="3"/>
        <v>0</v>
      </c>
      <c r="L149" s="200"/>
    </row>
    <row r="150" spans="1:12" x14ac:dyDescent="0.25">
      <c r="A150" s="203"/>
      <c r="B150" s="203"/>
      <c r="C150" s="204"/>
      <c r="D150" s="204"/>
      <c r="E150" s="205"/>
      <c r="F150" s="203"/>
      <c r="G150" s="205"/>
      <c r="H150" s="205"/>
      <c r="I150" s="206"/>
      <c r="J150" s="207"/>
      <c r="K150" s="208">
        <f t="shared" si="3"/>
        <v>0</v>
      </c>
      <c r="L150" s="200"/>
    </row>
    <row r="151" spans="1:12" x14ac:dyDescent="0.25">
      <c r="A151" s="203"/>
      <c r="B151" s="203"/>
      <c r="C151" s="204"/>
      <c r="D151" s="204"/>
      <c r="E151" s="205"/>
      <c r="F151" s="203"/>
      <c r="G151" s="205"/>
      <c r="H151" s="205"/>
      <c r="I151" s="206"/>
      <c r="J151" s="207"/>
      <c r="K151" s="208">
        <f t="shared" si="3"/>
        <v>0</v>
      </c>
      <c r="L151" s="200"/>
    </row>
    <row r="152" spans="1:12" x14ac:dyDescent="0.25">
      <c r="A152" s="203"/>
      <c r="B152" s="203"/>
      <c r="C152" s="204"/>
      <c r="D152" s="204"/>
      <c r="E152" s="205"/>
      <c r="F152" s="203"/>
      <c r="G152" s="205"/>
      <c r="H152" s="205"/>
      <c r="I152" s="206"/>
      <c r="J152" s="207"/>
      <c r="K152" s="208">
        <f t="shared" si="3"/>
        <v>0</v>
      </c>
      <c r="L152" s="200"/>
    </row>
    <row r="153" spans="1:12" x14ac:dyDescent="0.25">
      <c r="A153" s="203"/>
      <c r="B153" s="203"/>
      <c r="C153" s="204"/>
      <c r="D153" s="204"/>
      <c r="E153" s="205"/>
      <c r="F153" s="203"/>
      <c r="G153" s="205"/>
      <c r="H153" s="205"/>
      <c r="I153" s="206"/>
      <c r="J153" s="207"/>
      <c r="K153" s="208">
        <f t="shared" si="3"/>
        <v>0</v>
      </c>
      <c r="L153" s="200"/>
    </row>
    <row r="154" spans="1:12" x14ac:dyDescent="0.25">
      <c r="A154" s="203"/>
      <c r="B154" s="203"/>
      <c r="C154" s="204"/>
      <c r="D154" s="204"/>
      <c r="E154" s="205"/>
      <c r="F154" s="203"/>
      <c r="G154" s="205"/>
      <c r="H154" s="205"/>
      <c r="I154" s="206"/>
      <c r="J154" s="207"/>
      <c r="K154" s="208">
        <f t="shared" si="3"/>
        <v>0</v>
      </c>
      <c r="L154" s="200"/>
    </row>
    <row r="155" spans="1:12" x14ac:dyDescent="0.25">
      <c r="A155" s="203"/>
      <c r="B155" s="203"/>
      <c r="C155" s="204"/>
      <c r="D155" s="204"/>
      <c r="E155" s="205"/>
      <c r="F155" s="203"/>
      <c r="G155" s="205"/>
      <c r="H155" s="205"/>
      <c r="I155" s="206"/>
      <c r="J155" s="207"/>
      <c r="K155" s="208">
        <f t="shared" si="3"/>
        <v>0</v>
      </c>
      <c r="L155" s="200"/>
    </row>
    <row r="156" spans="1:12" x14ac:dyDescent="0.25">
      <c r="A156" s="203"/>
      <c r="B156" s="203"/>
      <c r="C156" s="204"/>
      <c r="D156" s="204"/>
      <c r="E156" s="205"/>
      <c r="F156" s="203"/>
      <c r="G156" s="205"/>
      <c r="H156" s="205"/>
      <c r="I156" s="206"/>
      <c r="J156" s="207"/>
      <c r="K156" s="208">
        <f t="shared" si="3"/>
        <v>0</v>
      </c>
      <c r="L156" s="200"/>
    </row>
    <row r="157" spans="1:12" x14ac:dyDescent="0.25">
      <c r="A157" s="203"/>
      <c r="B157" s="203"/>
      <c r="C157" s="204"/>
      <c r="D157" s="204"/>
      <c r="E157" s="205"/>
      <c r="F157" s="203"/>
      <c r="G157" s="205"/>
      <c r="H157" s="205"/>
      <c r="I157" s="206"/>
      <c r="J157" s="207"/>
      <c r="K157" s="208">
        <f t="shared" si="3"/>
        <v>0</v>
      </c>
      <c r="L157" s="200"/>
    </row>
    <row r="158" spans="1:12" x14ac:dyDescent="0.25">
      <c r="A158" s="203"/>
      <c r="B158" s="203"/>
      <c r="C158" s="204"/>
      <c r="D158" s="204"/>
      <c r="E158" s="205"/>
      <c r="F158" s="203"/>
      <c r="G158" s="205"/>
      <c r="H158" s="205"/>
      <c r="I158" s="206"/>
      <c r="J158" s="207"/>
      <c r="K158" s="208">
        <f t="shared" si="3"/>
        <v>0</v>
      </c>
      <c r="L158" s="200"/>
    </row>
    <row r="159" spans="1:12" x14ac:dyDescent="0.25">
      <c r="A159" s="203"/>
      <c r="B159" s="203"/>
      <c r="C159" s="204"/>
      <c r="D159" s="204"/>
      <c r="E159" s="205"/>
      <c r="F159" s="203"/>
      <c r="G159" s="205"/>
      <c r="H159" s="205"/>
      <c r="I159" s="206"/>
      <c r="J159" s="207"/>
      <c r="K159" s="208">
        <f t="shared" si="3"/>
        <v>0</v>
      </c>
      <c r="L159" s="200"/>
    </row>
    <row r="160" spans="1:12" x14ac:dyDescent="0.25">
      <c r="A160" s="203"/>
      <c r="B160" s="203"/>
      <c r="C160" s="204"/>
      <c r="D160" s="204"/>
      <c r="E160" s="205"/>
      <c r="F160" s="203"/>
      <c r="G160" s="205"/>
      <c r="H160" s="205"/>
      <c r="I160" s="206"/>
      <c r="J160" s="207"/>
      <c r="K160" s="208">
        <f t="shared" si="3"/>
        <v>0</v>
      </c>
      <c r="L160" s="200"/>
    </row>
    <row r="161" spans="1:12" x14ac:dyDescent="0.25">
      <c r="A161" s="203"/>
      <c r="B161" s="203"/>
      <c r="C161" s="204"/>
      <c r="D161" s="204"/>
      <c r="E161" s="205"/>
      <c r="F161" s="203"/>
      <c r="G161" s="205"/>
      <c r="H161" s="205"/>
      <c r="I161" s="206"/>
      <c r="J161" s="207"/>
      <c r="K161" s="208">
        <f t="shared" si="3"/>
        <v>0</v>
      </c>
      <c r="L161" s="200"/>
    </row>
    <row r="162" spans="1:12" x14ac:dyDescent="0.25">
      <c r="A162" s="203"/>
      <c r="B162" s="203"/>
      <c r="C162" s="204"/>
      <c r="D162" s="204"/>
      <c r="E162" s="205"/>
      <c r="F162" s="203"/>
      <c r="G162" s="205"/>
      <c r="H162" s="205"/>
      <c r="I162" s="206"/>
      <c r="J162" s="207"/>
      <c r="K162" s="208">
        <f t="shared" ref="K162:K225" si="4">+J162*I162</f>
        <v>0</v>
      </c>
      <c r="L162" s="200"/>
    </row>
    <row r="163" spans="1:12" x14ac:dyDescent="0.25">
      <c r="A163" s="203"/>
      <c r="B163" s="203"/>
      <c r="C163" s="204"/>
      <c r="D163" s="204"/>
      <c r="E163" s="205"/>
      <c r="F163" s="203"/>
      <c r="G163" s="205"/>
      <c r="H163" s="205"/>
      <c r="I163" s="206"/>
      <c r="J163" s="207"/>
      <c r="K163" s="208">
        <f t="shared" si="4"/>
        <v>0</v>
      </c>
      <c r="L163" s="200"/>
    </row>
    <row r="164" spans="1:12" x14ac:dyDescent="0.25">
      <c r="A164" s="203"/>
      <c r="B164" s="203"/>
      <c r="C164" s="204"/>
      <c r="D164" s="204"/>
      <c r="E164" s="205"/>
      <c r="F164" s="203"/>
      <c r="G164" s="205"/>
      <c r="H164" s="205"/>
      <c r="I164" s="206"/>
      <c r="J164" s="207"/>
      <c r="K164" s="208">
        <f t="shared" si="4"/>
        <v>0</v>
      </c>
      <c r="L164" s="200"/>
    </row>
    <row r="165" spans="1:12" x14ac:dyDescent="0.25">
      <c r="A165" s="203"/>
      <c r="B165" s="203"/>
      <c r="C165" s="204"/>
      <c r="D165" s="204"/>
      <c r="E165" s="205"/>
      <c r="F165" s="203"/>
      <c r="G165" s="205"/>
      <c r="H165" s="205"/>
      <c r="I165" s="206"/>
      <c r="J165" s="207"/>
      <c r="K165" s="208">
        <f t="shared" si="4"/>
        <v>0</v>
      </c>
      <c r="L165" s="200"/>
    </row>
    <row r="166" spans="1:12" x14ac:dyDescent="0.25">
      <c r="A166" s="203"/>
      <c r="B166" s="203"/>
      <c r="C166" s="204"/>
      <c r="D166" s="204"/>
      <c r="E166" s="205"/>
      <c r="F166" s="203"/>
      <c r="G166" s="205"/>
      <c r="H166" s="205"/>
      <c r="I166" s="206"/>
      <c r="J166" s="207"/>
      <c r="K166" s="208">
        <f t="shared" si="4"/>
        <v>0</v>
      </c>
      <c r="L166" s="200"/>
    </row>
    <row r="167" spans="1:12" x14ac:dyDescent="0.25">
      <c r="A167" s="203"/>
      <c r="B167" s="203"/>
      <c r="C167" s="204"/>
      <c r="D167" s="204"/>
      <c r="E167" s="205"/>
      <c r="F167" s="203"/>
      <c r="G167" s="205"/>
      <c r="H167" s="205"/>
      <c r="I167" s="206"/>
      <c r="J167" s="207"/>
      <c r="K167" s="208">
        <f t="shared" si="4"/>
        <v>0</v>
      </c>
      <c r="L167" s="200"/>
    </row>
    <row r="168" spans="1:12" x14ac:dyDescent="0.25">
      <c r="A168" s="203"/>
      <c r="B168" s="203"/>
      <c r="C168" s="204"/>
      <c r="D168" s="204"/>
      <c r="E168" s="205"/>
      <c r="F168" s="203"/>
      <c r="G168" s="205"/>
      <c r="H168" s="205"/>
      <c r="I168" s="206"/>
      <c r="J168" s="207"/>
      <c r="K168" s="208">
        <f t="shared" si="4"/>
        <v>0</v>
      </c>
      <c r="L168" s="200"/>
    </row>
    <row r="169" spans="1:12" x14ac:dyDescent="0.25">
      <c r="A169" s="203"/>
      <c r="B169" s="203"/>
      <c r="C169" s="204"/>
      <c r="D169" s="204"/>
      <c r="E169" s="205"/>
      <c r="F169" s="203"/>
      <c r="G169" s="205"/>
      <c r="H169" s="205"/>
      <c r="I169" s="206"/>
      <c r="J169" s="207"/>
      <c r="K169" s="208">
        <f t="shared" si="4"/>
        <v>0</v>
      </c>
      <c r="L169" s="200"/>
    </row>
    <row r="170" spans="1:12" x14ac:dyDescent="0.25">
      <c r="A170" s="203"/>
      <c r="B170" s="203"/>
      <c r="C170" s="204"/>
      <c r="D170" s="204"/>
      <c r="E170" s="205"/>
      <c r="F170" s="203"/>
      <c r="G170" s="205"/>
      <c r="H170" s="205"/>
      <c r="I170" s="206"/>
      <c r="J170" s="207"/>
      <c r="K170" s="208">
        <f t="shared" si="4"/>
        <v>0</v>
      </c>
      <c r="L170" s="200"/>
    </row>
    <row r="171" spans="1:12" x14ac:dyDescent="0.25">
      <c r="A171" s="203"/>
      <c r="B171" s="203"/>
      <c r="C171" s="204"/>
      <c r="D171" s="204"/>
      <c r="E171" s="205"/>
      <c r="F171" s="203"/>
      <c r="G171" s="205"/>
      <c r="H171" s="205"/>
      <c r="I171" s="206"/>
      <c r="J171" s="207"/>
      <c r="K171" s="208">
        <f t="shared" si="4"/>
        <v>0</v>
      </c>
      <c r="L171" s="200"/>
    </row>
    <row r="172" spans="1:12" x14ac:dyDescent="0.25">
      <c r="A172" s="203"/>
      <c r="B172" s="203"/>
      <c r="C172" s="204"/>
      <c r="D172" s="204"/>
      <c r="E172" s="205"/>
      <c r="F172" s="203"/>
      <c r="G172" s="205"/>
      <c r="H172" s="205"/>
      <c r="I172" s="206"/>
      <c r="J172" s="207"/>
      <c r="K172" s="208">
        <f t="shared" si="4"/>
        <v>0</v>
      </c>
      <c r="L172" s="200"/>
    </row>
    <row r="173" spans="1:12" x14ac:dyDescent="0.25">
      <c r="A173" s="203"/>
      <c r="B173" s="203"/>
      <c r="C173" s="204"/>
      <c r="D173" s="204"/>
      <c r="E173" s="205"/>
      <c r="F173" s="203"/>
      <c r="G173" s="205"/>
      <c r="H173" s="205"/>
      <c r="I173" s="206"/>
      <c r="J173" s="207"/>
      <c r="K173" s="208">
        <f t="shared" si="4"/>
        <v>0</v>
      </c>
      <c r="L173" s="200"/>
    </row>
    <row r="174" spans="1:12" x14ac:dyDescent="0.25">
      <c r="A174" s="203"/>
      <c r="B174" s="203"/>
      <c r="C174" s="204"/>
      <c r="D174" s="204"/>
      <c r="E174" s="205"/>
      <c r="F174" s="203"/>
      <c r="G174" s="205"/>
      <c r="H174" s="205"/>
      <c r="I174" s="206"/>
      <c r="J174" s="207"/>
      <c r="K174" s="208">
        <f t="shared" si="4"/>
        <v>0</v>
      </c>
      <c r="L174" s="200"/>
    </row>
    <row r="175" spans="1:12" x14ac:dyDescent="0.25">
      <c r="A175" s="203"/>
      <c r="B175" s="203"/>
      <c r="C175" s="204"/>
      <c r="D175" s="204"/>
      <c r="E175" s="205"/>
      <c r="F175" s="203"/>
      <c r="G175" s="205"/>
      <c r="H175" s="205"/>
      <c r="I175" s="206"/>
      <c r="J175" s="207"/>
      <c r="K175" s="208">
        <f t="shared" si="4"/>
        <v>0</v>
      </c>
      <c r="L175" s="200"/>
    </row>
    <row r="176" spans="1:12" x14ac:dyDescent="0.25">
      <c r="A176" s="203"/>
      <c r="B176" s="203"/>
      <c r="C176" s="204"/>
      <c r="D176" s="204"/>
      <c r="E176" s="205"/>
      <c r="F176" s="203"/>
      <c r="G176" s="205"/>
      <c r="H176" s="205"/>
      <c r="I176" s="206"/>
      <c r="J176" s="207"/>
      <c r="K176" s="208">
        <f t="shared" si="4"/>
        <v>0</v>
      </c>
      <c r="L176" s="200"/>
    </row>
    <row r="177" spans="1:12" x14ac:dyDescent="0.25">
      <c r="A177" s="203"/>
      <c r="B177" s="203"/>
      <c r="C177" s="204"/>
      <c r="D177" s="204"/>
      <c r="E177" s="205"/>
      <c r="F177" s="203"/>
      <c r="G177" s="205"/>
      <c r="H177" s="205"/>
      <c r="I177" s="206"/>
      <c r="J177" s="207"/>
      <c r="K177" s="208">
        <f t="shared" si="4"/>
        <v>0</v>
      </c>
      <c r="L177" s="200"/>
    </row>
    <row r="178" spans="1:12" x14ac:dyDescent="0.25">
      <c r="A178" s="203"/>
      <c r="B178" s="203"/>
      <c r="C178" s="204"/>
      <c r="D178" s="204"/>
      <c r="E178" s="205"/>
      <c r="F178" s="203"/>
      <c r="G178" s="205"/>
      <c r="H178" s="205"/>
      <c r="I178" s="206"/>
      <c r="J178" s="207"/>
      <c r="K178" s="208">
        <f t="shared" si="4"/>
        <v>0</v>
      </c>
      <c r="L178" s="200"/>
    </row>
    <row r="179" spans="1:12" x14ac:dyDescent="0.25">
      <c r="A179" s="203"/>
      <c r="B179" s="203"/>
      <c r="C179" s="204"/>
      <c r="D179" s="204"/>
      <c r="E179" s="205"/>
      <c r="F179" s="203"/>
      <c r="G179" s="205"/>
      <c r="H179" s="205"/>
      <c r="I179" s="206"/>
      <c r="J179" s="207"/>
      <c r="K179" s="208">
        <f t="shared" si="4"/>
        <v>0</v>
      </c>
      <c r="L179" s="200"/>
    </row>
    <row r="180" spans="1:12" x14ac:dyDescent="0.25">
      <c r="A180" s="203"/>
      <c r="B180" s="203"/>
      <c r="C180" s="204"/>
      <c r="D180" s="204"/>
      <c r="E180" s="205"/>
      <c r="F180" s="203"/>
      <c r="G180" s="205"/>
      <c r="H180" s="205"/>
      <c r="I180" s="206"/>
      <c r="J180" s="207"/>
      <c r="K180" s="208">
        <f t="shared" si="4"/>
        <v>0</v>
      </c>
      <c r="L180" s="200"/>
    </row>
    <row r="181" spans="1:12" x14ac:dyDescent="0.25">
      <c r="A181" s="203"/>
      <c r="B181" s="203"/>
      <c r="C181" s="204"/>
      <c r="D181" s="204"/>
      <c r="E181" s="205"/>
      <c r="F181" s="203"/>
      <c r="G181" s="205"/>
      <c r="H181" s="205"/>
      <c r="I181" s="206"/>
      <c r="J181" s="207"/>
      <c r="K181" s="208">
        <f t="shared" si="4"/>
        <v>0</v>
      </c>
      <c r="L181" s="200"/>
    </row>
    <row r="182" spans="1:12" x14ac:dyDescent="0.25">
      <c r="A182" s="203"/>
      <c r="B182" s="203"/>
      <c r="C182" s="204"/>
      <c r="D182" s="204"/>
      <c r="E182" s="205"/>
      <c r="F182" s="203"/>
      <c r="G182" s="205"/>
      <c r="H182" s="205"/>
      <c r="I182" s="206"/>
      <c r="J182" s="207"/>
      <c r="K182" s="208">
        <f t="shared" si="4"/>
        <v>0</v>
      </c>
      <c r="L182" s="200"/>
    </row>
    <row r="183" spans="1:12" x14ac:dyDescent="0.25">
      <c r="A183" s="203"/>
      <c r="B183" s="203"/>
      <c r="C183" s="204"/>
      <c r="D183" s="204"/>
      <c r="E183" s="205"/>
      <c r="F183" s="203"/>
      <c r="G183" s="205"/>
      <c r="H183" s="205"/>
      <c r="I183" s="206"/>
      <c r="J183" s="207"/>
      <c r="K183" s="208">
        <f t="shared" si="4"/>
        <v>0</v>
      </c>
      <c r="L183" s="200"/>
    </row>
    <row r="184" spans="1:12" x14ac:dyDescent="0.25">
      <c r="A184" s="203"/>
      <c r="B184" s="203"/>
      <c r="C184" s="204"/>
      <c r="D184" s="204"/>
      <c r="E184" s="205"/>
      <c r="F184" s="203"/>
      <c r="G184" s="205"/>
      <c r="H184" s="205"/>
      <c r="I184" s="206"/>
      <c r="J184" s="207"/>
      <c r="K184" s="208">
        <f t="shared" si="4"/>
        <v>0</v>
      </c>
      <c r="L184" s="200"/>
    </row>
    <row r="185" spans="1:12" x14ac:dyDescent="0.25">
      <c r="A185" s="203"/>
      <c r="B185" s="203"/>
      <c r="C185" s="204"/>
      <c r="D185" s="204"/>
      <c r="E185" s="205"/>
      <c r="F185" s="203"/>
      <c r="G185" s="205"/>
      <c r="H185" s="205"/>
      <c r="I185" s="206"/>
      <c r="J185" s="207"/>
      <c r="K185" s="208">
        <f t="shared" si="4"/>
        <v>0</v>
      </c>
      <c r="L185" s="200"/>
    </row>
    <row r="186" spans="1:12" x14ac:dyDescent="0.25">
      <c r="A186" s="203"/>
      <c r="B186" s="203"/>
      <c r="C186" s="204"/>
      <c r="D186" s="204"/>
      <c r="E186" s="205"/>
      <c r="F186" s="203"/>
      <c r="G186" s="205"/>
      <c r="H186" s="205"/>
      <c r="I186" s="206"/>
      <c r="J186" s="207"/>
      <c r="K186" s="208">
        <f t="shared" si="4"/>
        <v>0</v>
      </c>
      <c r="L186" s="200"/>
    </row>
    <row r="187" spans="1:12" x14ac:dyDescent="0.25">
      <c r="A187" s="203"/>
      <c r="B187" s="203"/>
      <c r="C187" s="204"/>
      <c r="D187" s="204"/>
      <c r="E187" s="205"/>
      <c r="F187" s="203"/>
      <c r="G187" s="205"/>
      <c r="H187" s="205"/>
      <c r="I187" s="206"/>
      <c r="J187" s="207"/>
      <c r="K187" s="208">
        <f t="shared" si="4"/>
        <v>0</v>
      </c>
      <c r="L187" s="200"/>
    </row>
    <row r="188" spans="1:12" x14ac:dyDescent="0.25">
      <c r="A188" s="203"/>
      <c r="B188" s="203"/>
      <c r="C188" s="204"/>
      <c r="D188" s="204"/>
      <c r="E188" s="205"/>
      <c r="F188" s="203"/>
      <c r="G188" s="205"/>
      <c r="H188" s="205"/>
      <c r="I188" s="206"/>
      <c r="J188" s="207"/>
      <c r="K188" s="208">
        <f t="shared" si="4"/>
        <v>0</v>
      </c>
      <c r="L188" s="200"/>
    </row>
    <row r="189" spans="1:12" x14ac:dyDescent="0.25">
      <c r="A189" s="203"/>
      <c r="B189" s="203"/>
      <c r="C189" s="204"/>
      <c r="D189" s="204"/>
      <c r="E189" s="205"/>
      <c r="F189" s="203"/>
      <c r="G189" s="205"/>
      <c r="H189" s="205"/>
      <c r="I189" s="206"/>
      <c r="J189" s="207"/>
      <c r="K189" s="208">
        <f t="shared" si="4"/>
        <v>0</v>
      </c>
      <c r="L189" s="200"/>
    </row>
    <row r="190" spans="1:12" x14ac:dyDescent="0.25">
      <c r="A190" s="203"/>
      <c r="B190" s="203"/>
      <c r="C190" s="204"/>
      <c r="D190" s="204"/>
      <c r="E190" s="205"/>
      <c r="F190" s="203"/>
      <c r="G190" s="205"/>
      <c r="H190" s="205"/>
      <c r="I190" s="206"/>
      <c r="J190" s="207"/>
      <c r="K190" s="208">
        <f t="shared" si="4"/>
        <v>0</v>
      </c>
      <c r="L190" s="200"/>
    </row>
    <row r="191" spans="1:12" x14ac:dyDescent="0.25">
      <c r="A191" s="203"/>
      <c r="B191" s="203"/>
      <c r="C191" s="204"/>
      <c r="D191" s="204"/>
      <c r="E191" s="205"/>
      <c r="F191" s="203"/>
      <c r="G191" s="205"/>
      <c r="H191" s="205"/>
      <c r="I191" s="206"/>
      <c r="J191" s="207"/>
      <c r="K191" s="208">
        <f t="shared" si="4"/>
        <v>0</v>
      </c>
      <c r="L191" s="200"/>
    </row>
    <row r="192" spans="1:12" x14ac:dyDescent="0.25">
      <c r="A192" s="203"/>
      <c r="B192" s="203"/>
      <c r="C192" s="204"/>
      <c r="D192" s="204"/>
      <c r="E192" s="205"/>
      <c r="F192" s="203"/>
      <c r="G192" s="205"/>
      <c r="H192" s="205"/>
      <c r="I192" s="206"/>
      <c r="J192" s="207"/>
      <c r="K192" s="208">
        <f t="shared" si="4"/>
        <v>0</v>
      </c>
      <c r="L192" s="200"/>
    </row>
    <row r="193" spans="1:12" x14ac:dyDescent="0.25">
      <c r="A193" s="203"/>
      <c r="B193" s="203"/>
      <c r="C193" s="204"/>
      <c r="D193" s="204"/>
      <c r="E193" s="205"/>
      <c r="F193" s="203"/>
      <c r="G193" s="205"/>
      <c r="H193" s="205"/>
      <c r="I193" s="206"/>
      <c r="J193" s="207"/>
      <c r="K193" s="208">
        <f t="shared" si="4"/>
        <v>0</v>
      </c>
      <c r="L193" s="200"/>
    </row>
    <row r="194" spans="1:12" x14ac:dyDescent="0.25">
      <c r="A194" s="203"/>
      <c r="B194" s="203"/>
      <c r="C194" s="204"/>
      <c r="D194" s="204"/>
      <c r="E194" s="205"/>
      <c r="F194" s="203"/>
      <c r="G194" s="205"/>
      <c r="H194" s="205"/>
      <c r="I194" s="206"/>
      <c r="J194" s="207"/>
      <c r="K194" s="208">
        <f t="shared" si="4"/>
        <v>0</v>
      </c>
      <c r="L194" s="200"/>
    </row>
    <row r="195" spans="1:12" x14ac:dyDescent="0.25">
      <c r="A195" s="203"/>
      <c r="B195" s="203"/>
      <c r="C195" s="204"/>
      <c r="D195" s="204"/>
      <c r="E195" s="205"/>
      <c r="F195" s="203"/>
      <c r="G195" s="205"/>
      <c r="H195" s="205"/>
      <c r="I195" s="206"/>
      <c r="J195" s="207"/>
      <c r="K195" s="208">
        <f t="shared" si="4"/>
        <v>0</v>
      </c>
      <c r="L195" s="200"/>
    </row>
    <row r="196" spans="1:12" x14ac:dyDescent="0.25">
      <c r="A196" s="203"/>
      <c r="B196" s="203"/>
      <c r="C196" s="204"/>
      <c r="D196" s="204"/>
      <c r="E196" s="205"/>
      <c r="F196" s="203"/>
      <c r="G196" s="205"/>
      <c r="H196" s="205"/>
      <c r="I196" s="206"/>
      <c r="J196" s="207"/>
      <c r="K196" s="208">
        <f t="shared" si="4"/>
        <v>0</v>
      </c>
      <c r="L196" s="200"/>
    </row>
    <row r="197" spans="1:12" x14ac:dyDescent="0.25">
      <c r="A197" s="203"/>
      <c r="B197" s="203"/>
      <c r="C197" s="204"/>
      <c r="D197" s="204"/>
      <c r="E197" s="205"/>
      <c r="F197" s="203"/>
      <c r="G197" s="205"/>
      <c r="H197" s="205"/>
      <c r="I197" s="206"/>
      <c r="J197" s="207"/>
      <c r="K197" s="208">
        <f t="shared" si="4"/>
        <v>0</v>
      </c>
      <c r="L197" s="200"/>
    </row>
    <row r="198" spans="1:12" x14ac:dyDescent="0.25">
      <c r="A198" s="203"/>
      <c r="B198" s="203"/>
      <c r="C198" s="204"/>
      <c r="D198" s="204"/>
      <c r="E198" s="205"/>
      <c r="F198" s="203"/>
      <c r="G198" s="205"/>
      <c r="H198" s="205"/>
      <c r="I198" s="206"/>
      <c r="J198" s="207"/>
      <c r="K198" s="208">
        <f t="shared" si="4"/>
        <v>0</v>
      </c>
      <c r="L198" s="200"/>
    </row>
    <row r="199" spans="1:12" x14ac:dyDescent="0.25">
      <c r="A199" s="203"/>
      <c r="B199" s="203"/>
      <c r="C199" s="204"/>
      <c r="D199" s="204"/>
      <c r="E199" s="205"/>
      <c r="F199" s="203"/>
      <c r="G199" s="205"/>
      <c r="H199" s="205"/>
      <c r="I199" s="206"/>
      <c r="J199" s="207"/>
      <c r="K199" s="208">
        <f t="shared" si="4"/>
        <v>0</v>
      </c>
      <c r="L199" s="200"/>
    </row>
    <row r="200" spans="1:12" x14ac:dyDescent="0.25">
      <c r="A200" s="203"/>
      <c r="B200" s="203"/>
      <c r="C200" s="204"/>
      <c r="D200" s="204"/>
      <c r="E200" s="205"/>
      <c r="F200" s="203"/>
      <c r="G200" s="205"/>
      <c r="H200" s="205"/>
      <c r="I200" s="206"/>
      <c r="J200" s="207"/>
      <c r="K200" s="208">
        <f t="shared" si="4"/>
        <v>0</v>
      </c>
      <c r="L200" s="200"/>
    </row>
    <row r="201" spans="1:12" x14ac:dyDescent="0.25">
      <c r="A201" s="203"/>
      <c r="B201" s="203"/>
      <c r="C201" s="204"/>
      <c r="D201" s="204"/>
      <c r="E201" s="205"/>
      <c r="F201" s="203"/>
      <c r="G201" s="205"/>
      <c r="H201" s="205"/>
      <c r="I201" s="206"/>
      <c r="J201" s="207"/>
      <c r="K201" s="208">
        <f t="shared" si="4"/>
        <v>0</v>
      </c>
      <c r="L201" s="200"/>
    </row>
    <row r="202" spans="1:12" x14ac:dyDescent="0.25">
      <c r="A202" s="203"/>
      <c r="B202" s="203"/>
      <c r="C202" s="204"/>
      <c r="D202" s="204"/>
      <c r="E202" s="205"/>
      <c r="F202" s="203"/>
      <c r="G202" s="205"/>
      <c r="H202" s="205"/>
      <c r="I202" s="206"/>
      <c r="J202" s="207"/>
      <c r="K202" s="208">
        <f t="shared" si="4"/>
        <v>0</v>
      </c>
      <c r="L202" s="200"/>
    </row>
    <row r="203" spans="1:12" x14ac:dyDescent="0.25">
      <c r="A203" s="203"/>
      <c r="B203" s="203"/>
      <c r="C203" s="204"/>
      <c r="D203" s="204"/>
      <c r="E203" s="205"/>
      <c r="F203" s="203"/>
      <c r="G203" s="205"/>
      <c r="H203" s="205"/>
      <c r="I203" s="206"/>
      <c r="J203" s="207"/>
      <c r="K203" s="208">
        <f t="shared" si="4"/>
        <v>0</v>
      </c>
      <c r="L203" s="200"/>
    </row>
    <row r="204" spans="1:12" x14ac:dyDescent="0.25">
      <c r="A204" s="203"/>
      <c r="B204" s="203"/>
      <c r="C204" s="204"/>
      <c r="D204" s="204"/>
      <c r="E204" s="205"/>
      <c r="F204" s="203"/>
      <c r="G204" s="205"/>
      <c r="H204" s="205"/>
      <c r="I204" s="206"/>
      <c r="J204" s="207"/>
      <c r="K204" s="208">
        <f t="shared" si="4"/>
        <v>0</v>
      </c>
      <c r="L204" s="200"/>
    </row>
    <row r="205" spans="1:12" x14ac:dyDescent="0.25">
      <c r="A205" s="203"/>
      <c r="B205" s="203"/>
      <c r="C205" s="204"/>
      <c r="D205" s="204"/>
      <c r="E205" s="205"/>
      <c r="F205" s="203"/>
      <c r="G205" s="205"/>
      <c r="H205" s="205"/>
      <c r="I205" s="206"/>
      <c r="J205" s="207"/>
      <c r="K205" s="208">
        <f t="shared" si="4"/>
        <v>0</v>
      </c>
      <c r="L205" s="200"/>
    </row>
    <row r="206" spans="1:12" x14ac:dyDescent="0.25">
      <c r="A206" s="203"/>
      <c r="B206" s="203"/>
      <c r="C206" s="204"/>
      <c r="D206" s="204"/>
      <c r="E206" s="205"/>
      <c r="F206" s="203"/>
      <c r="G206" s="205"/>
      <c r="H206" s="205"/>
      <c r="I206" s="206"/>
      <c r="J206" s="207"/>
      <c r="K206" s="208">
        <f t="shared" si="4"/>
        <v>0</v>
      </c>
      <c r="L206" s="200"/>
    </row>
    <row r="207" spans="1:12" x14ac:dyDescent="0.25">
      <c r="A207" s="203"/>
      <c r="B207" s="203"/>
      <c r="C207" s="204"/>
      <c r="D207" s="204"/>
      <c r="E207" s="205"/>
      <c r="F207" s="203"/>
      <c r="G207" s="205"/>
      <c r="H207" s="205"/>
      <c r="I207" s="206"/>
      <c r="J207" s="207"/>
      <c r="K207" s="208">
        <f t="shared" si="4"/>
        <v>0</v>
      </c>
      <c r="L207" s="200"/>
    </row>
    <row r="208" spans="1:12" x14ac:dyDescent="0.25">
      <c r="A208" s="203"/>
      <c r="B208" s="203"/>
      <c r="C208" s="204"/>
      <c r="D208" s="204"/>
      <c r="E208" s="205"/>
      <c r="F208" s="203"/>
      <c r="G208" s="205"/>
      <c r="H208" s="205"/>
      <c r="I208" s="206"/>
      <c r="J208" s="207"/>
      <c r="K208" s="208">
        <f t="shared" si="4"/>
        <v>0</v>
      </c>
      <c r="L208" s="200"/>
    </row>
    <row r="209" spans="1:12" x14ac:dyDescent="0.25">
      <c r="A209" s="203"/>
      <c r="B209" s="203"/>
      <c r="C209" s="204"/>
      <c r="D209" s="204"/>
      <c r="E209" s="205"/>
      <c r="F209" s="203"/>
      <c r="G209" s="205"/>
      <c r="H209" s="205"/>
      <c r="I209" s="206"/>
      <c r="J209" s="207"/>
      <c r="K209" s="208">
        <f t="shared" si="4"/>
        <v>0</v>
      </c>
      <c r="L209" s="200"/>
    </row>
    <row r="210" spans="1:12" x14ac:dyDescent="0.25">
      <c r="A210" s="203"/>
      <c r="B210" s="203"/>
      <c r="C210" s="204"/>
      <c r="D210" s="204"/>
      <c r="E210" s="205"/>
      <c r="F210" s="203"/>
      <c r="G210" s="205"/>
      <c r="H210" s="205"/>
      <c r="I210" s="206"/>
      <c r="J210" s="207"/>
      <c r="K210" s="208">
        <f t="shared" si="4"/>
        <v>0</v>
      </c>
      <c r="L210" s="200"/>
    </row>
    <row r="211" spans="1:12" x14ac:dyDescent="0.25">
      <c r="A211" s="203"/>
      <c r="B211" s="203"/>
      <c r="C211" s="204"/>
      <c r="D211" s="204"/>
      <c r="E211" s="205"/>
      <c r="F211" s="203"/>
      <c r="G211" s="205"/>
      <c r="H211" s="205"/>
      <c r="I211" s="206"/>
      <c r="J211" s="207"/>
      <c r="K211" s="208">
        <f t="shared" si="4"/>
        <v>0</v>
      </c>
      <c r="L211" s="200"/>
    </row>
    <row r="212" spans="1:12" x14ac:dyDescent="0.25">
      <c r="A212" s="203"/>
      <c r="B212" s="203"/>
      <c r="C212" s="204"/>
      <c r="D212" s="204"/>
      <c r="E212" s="205"/>
      <c r="F212" s="203"/>
      <c r="G212" s="205"/>
      <c r="H212" s="205"/>
      <c r="I212" s="206"/>
      <c r="J212" s="207"/>
      <c r="K212" s="208">
        <f t="shared" si="4"/>
        <v>0</v>
      </c>
      <c r="L212" s="200"/>
    </row>
    <row r="213" spans="1:12" x14ac:dyDescent="0.25">
      <c r="A213" s="203"/>
      <c r="B213" s="203"/>
      <c r="C213" s="204"/>
      <c r="D213" s="204"/>
      <c r="E213" s="205"/>
      <c r="F213" s="203"/>
      <c r="G213" s="205"/>
      <c r="H213" s="205"/>
      <c r="I213" s="206"/>
      <c r="J213" s="207"/>
      <c r="K213" s="208">
        <f t="shared" si="4"/>
        <v>0</v>
      </c>
      <c r="L213" s="200"/>
    </row>
    <row r="214" spans="1:12" x14ac:dyDescent="0.25">
      <c r="A214" s="203"/>
      <c r="B214" s="203"/>
      <c r="C214" s="204"/>
      <c r="D214" s="204"/>
      <c r="E214" s="205"/>
      <c r="F214" s="203"/>
      <c r="G214" s="205"/>
      <c r="H214" s="205"/>
      <c r="I214" s="206"/>
      <c r="J214" s="207"/>
      <c r="K214" s="208">
        <f t="shared" si="4"/>
        <v>0</v>
      </c>
      <c r="L214" s="200"/>
    </row>
    <row r="215" spans="1:12" x14ac:dyDescent="0.25">
      <c r="A215" s="203"/>
      <c r="B215" s="203"/>
      <c r="C215" s="204"/>
      <c r="D215" s="204"/>
      <c r="E215" s="205"/>
      <c r="F215" s="203"/>
      <c r="G215" s="205"/>
      <c r="H215" s="205"/>
      <c r="I215" s="206"/>
      <c r="J215" s="207"/>
      <c r="K215" s="208">
        <f t="shared" si="4"/>
        <v>0</v>
      </c>
      <c r="L215" s="200"/>
    </row>
    <row r="216" spans="1:12" x14ac:dyDescent="0.25">
      <c r="A216" s="203"/>
      <c r="B216" s="203"/>
      <c r="C216" s="204"/>
      <c r="D216" s="204"/>
      <c r="E216" s="205"/>
      <c r="F216" s="203"/>
      <c r="G216" s="205"/>
      <c r="H216" s="205"/>
      <c r="I216" s="206"/>
      <c r="J216" s="207"/>
      <c r="K216" s="208">
        <f t="shared" si="4"/>
        <v>0</v>
      </c>
      <c r="L216" s="200"/>
    </row>
    <row r="217" spans="1:12" x14ac:dyDescent="0.25">
      <c r="A217" s="203"/>
      <c r="B217" s="203"/>
      <c r="C217" s="204"/>
      <c r="D217" s="204"/>
      <c r="E217" s="205"/>
      <c r="F217" s="203"/>
      <c r="G217" s="205"/>
      <c r="H217" s="205"/>
      <c r="I217" s="206"/>
      <c r="J217" s="207"/>
      <c r="K217" s="208">
        <f t="shared" si="4"/>
        <v>0</v>
      </c>
      <c r="L217" s="200"/>
    </row>
    <row r="218" spans="1:12" x14ac:dyDescent="0.25">
      <c r="A218" s="203"/>
      <c r="B218" s="203"/>
      <c r="C218" s="204"/>
      <c r="D218" s="204"/>
      <c r="E218" s="205"/>
      <c r="F218" s="203"/>
      <c r="G218" s="205"/>
      <c r="H218" s="205"/>
      <c r="I218" s="206"/>
      <c r="J218" s="207"/>
      <c r="K218" s="208">
        <f t="shared" si="4"/>
        <v>0</v>
      </c>
      <c r="L218" s="200"/>
    </row>
    <row r="219" spans="1:12" x14ac:dyDescent="0.25">
      <c r="A219" s="203"/>
      <c r="B219" s="203"/>
      <c r="C219" s="204"/>
      <c r="D219" s="204"/>
      <c r="E219" s="205"/>
      <c r="F219" s="203"/>
      <c r="G219" s="205"/>
      <c r="H219" s="205"/>
      <c r="I219" s="206"/>
      <c r="J219" s="207"/>
      <c r="K219" s="208">
        <f t="shared" si="4"/>
        <v>0</v>
      </c>
      <c r="L219" s="200"/>
    </row>
    <row r="220" spans="1:12" x14ac:dyDescent="0.25">
      <c r="A220" s="203"/>
      <c r="B220" s="203"/>
      <c r="C220" s="204"/>
      <c r="D220" s="204"/>
      <c r="E220" s="205"/>
      <c r="F220" s="203"/>
      <c r="G220" s="205"/>
      <c r="H220" s="205"/>
      <c r="I220" s="206"/>
      <c r="J220" s="207"/>
      <c r="K220" s="208">
        <f t="shared" si="4"/>
        <v>0</v>
      </c>
      <c r="L220" s="200"/>
    </row>
    <row r="221" spans="1:12" x14ac:dyDescent="0.25">
      <c r="A221" s="203"/>
      <c r="B221" s="203"/>
      <c r="C221" s="204"/>
      <c r="D221" s="204"/>
      <c r="E221" s="205"/>
      <c r="F221" s="203"/>
      <c r="G221" s="205"/>
      <c r="H221" s="205"/>
      <c r="I221" s="206"/>
      <c r="J221" s="207"/>
      <c r="K221" s="208">
        <f t="shared" si="4"/>
        <v>0</v>
      </c>
      <c r="L221" s="200"/>
    </row>
    <row r="222" spans="1:12" x14ac:dyDescent="0.25">
      <c r="A222" s="203"/>
      <c r="B222" s="203"/>
      <c r="C222" s="204"/>
      <c r="D222" s="204"/>
      <c r="E222" s="205"/>
      <c r="F222" s="203"/>
      <c r="G222" s="205"/>
      <c r="H222" s="205"/>
      <c r="I222" s="206"/>
      <c r="J222" s="207"/>
      <c r="K222" s="208">
        <f t="shared" si="4"/>
        <v>0</v>
      </c>
      <c r="L222" s="200"/>
    </row>
    <row r="223" spans="1:12" x14ac:dyDescent="0.25">
      <c r="A223" s="203"/>
      <c r="B223" s="203"/>
      <c r="C223" s="204"/>
      <c r="D223" s="204"/>
      <c r="E223" s="205"/>
      <c r="F223" s="203"/>
      <c r="G223" s="205"/>
      <c r="H223" s="205"/>
      <c r="I223" s="206"/>
      <c r="J223" s="207"/>
      <c r="K223" s="208">
        <f t="shared" si="4"/>
        <v>0</v>
      </c>
      <c r="L223" s="200"/>
    </row>
    <row r="224" spans="1:12" x14ac:dyDescent="0.25">
      <c r="A224" s="203"/>
      <c r="B224" s="203"/>
      <c r="C224" s="204"/>
      <c r="D224" s="204"/>
      <c r="E224" s="205"/>
      <c r="F224" s="203"/>
      <c r="G224" s="205"/>
      <c r="H224" s="205"/>
      <c r="I224" s="206"/>
      <c r="J224" s="207"/>
      <c r="K224" s="208">
        <f t="shared" si="4"/>
        <v>0</v>
      </c>
      <c r="L224" s="200"/>
    </row>
    <row r="225" spans="1:12" x14ac:dyDescent="0.25">
      <c r="A225" s="203"/>
      <c r="B225" s="203"/>
      <c r="C225" s="204"/>
      <c r="D225" s="204"/>
      <c r="E225" s="205"/>
      <c r="F225" s="203"/>
      <c r="G225" s="205"/>
      <c r="H225" s="205"/>
      <c r="I225" s="206"/>
      <c r="J225" s="207"/>
      <c r="K225" s="208">
        <f t="shared" si="4"/>
        <v>0</v>
      </c>
      <c r="L225" s="200"/>
    </row>
    <row r="226" spans="1:12" x14ac:dyDescent="0.25">
      <c r="A226" s="203"/>
      <c r="B226" s="203"/>
      <c r="C226" s="204"/>
      <c r="D226" s="204"/>
      <c r="E226" s="205"/>
      <c r="F226" s="203"/>
      <c r="G226" s="205"/>
      <c r="H226" s="205"/>
      <c r="I226" s="206"/>
      <c r="J226" s="207"/>
      <c r="K226" s="208">
        <f t="shared" ref="K226:K289" si="5">+J226*I226</f>
        <v>0</v>
      </c>
      <c r="L226" s="200"/>
    </row>
    <row r="227" spans="1:12" x14ac:dyDescent="0.25">
      <c r="A227" s="203"/>
      <c r="B227" s="203"/>
      <c r="C227" s="204"/>
      <c r="D227" s="204"/>
      <c r="E227" s="205"/>
      <c r="F227" s="203"/>
      <c r="G227" s="205"/>
      <c r="H227" s="205"/>
      <c r="I227" s="206"/>
      <c r="J227" s="207"/>
      <c r="K227" s="208">
        <f t="shared" si="5"/>
        <v>0</v>
      </c>
      <c r="L227" s="200"/>
    </row>
    <row r="228" spans="1:12" x14ac:dyDescent="0.25">
      <c r="A228" s="203"/>
      <c r="B228" s="203"/>
      <c r="C228" s="204"/>
      <c r="D228" s="204"/>
      <c r="E228" s="205"/>
      <c r="F228" s="203"/>
      <c r="G228" s="205"/>
      <c r="H228" s="205"/>
      <c r="I228" s="206"/>
      <c r="J228" s="207"/>
      <c r="K228" s="208">
        <f t="shared" si="5"/>
        <v>0</v>
      </c>
      <c r="L228" s="200"/>
    </row>
    <row r="229" spans="1:12" x14ac:dyDescent="0.25">
      <c r="A229" s="203"/>
      <c r="B229" s="203"/>
      <c r="C229" s="204"/>
      <c r="D229" s="204"/>
      <c r="E229" s="205"/>
      <c r="F229" s="203"/>
      <c r="G229" s="205"/>
      <c r="H229" s="205"/>
      <c r="I229" s="206"/>
      <c r="J229" s="207"/>
      <c r="K229" s="208">
        <f t="shared" si="5"/>
        <v>0</v>
      </c>
      <c r="L229" s="200"/>
    </row>
    <row r="230" spans="1:12" x14ac:dyDescent="0.25">
      <c r="A230" s="203"/>
      <c r="B230" s="203"/>
      <c r="C230" s="204"/>
      <c r="D230" s="204"/>
      <c r="E230" s="205"/>
      <c r="F230" s="203"/>
      <c r="G230" s="205"/>
      <c r="H230" s="205"/>
      <c r="I230" s="206"/>
      <c r="J230" s="207"/>
      <c r="K230" s="208">
        <f t="shared" si="5"/>
        <v>0</v>
      </c>
      <c r="L230" s="200"/>
    </row>
    <row r="231" spans="1:12" x14ac:dyDescent="0.25">
      <c r="A231" s="203"/>
      <c r="B231" s="203"/>
      <c r="C231" s="204"/>
      <c r="D231" s="204"/>
      <c r="E231" s="205"/>
      <c r="F231" s="203"/>
      <c r="G231" s="205"/>
      <c r="H231" s="205"/>
      <c r="I231" s="206"/>
      <c r="J231" s="207"/>
      <c r="K231" s="208">
        <f t="shared" si="5"/>
        <v>0</v>
      </c>
      <c r="L231" s="200"/>
    </row>
    <row r="232" spans="1:12" x14ac:dyDescent="0.25">
      <c r="A232" s="203"/>
      <c r="B232" s="203"/>
      <c r="C232" s="204"/>
      <c r="D232" s="204"/>
      <c r="E232" s="205"/>
      <c r="F232" s="203"/>
      <c r="G232" s="205"/>
      <c r="H232" s="205"/>
      <c r="I232" s="206"/>
      <c r="J232" s="207"/>
      <c r="K232" s="208">
        <f t="shared" si="5"/>
        <v>0</v>
      </c>
      <c r="L232" s="200"/>
    </row>
    <row r="233" spans="1:12" x14ac:dyDescent="0.25">
      <c r="A233" s="203"/>
      <c r="B233" s="203"/>
      <c r="C233" s="204"/>
      <c r="D233" s="204"/>
      <c r="E233" s="205"/>
      <c r="F233" s="203"/>
      <c r="G233" s="205"/>
      <c r="H233" s="205"/>
      <c r="I233" s="206"/>
      <c r="J233" s="207"/>
      <c r="K233" s="208">
        <f t="shared" si="5"/>
        <v>0</v>
      </c>
      <c r="L233" s="200"/>
    </row>
    <row r="234" spans="1:12" x14ac:dyDescent="0.25">
      <c r="A234" s="203"/>
      <c r="B234" s="203"/>
      <c r="C234" s="204"/>
      <c r="D234" s="204"/>
      <c r="E234" s="205"/>
      <c r="F234" s="203"/>
      <c r="G234" s="205"/>
      <c r="H234" s="205"/>
      <c r="I234" s="206"/>
      <c r="J234" s="207"/>
      <c r="K234" s="208">
        <f t="shared" si="5"/>
        <v>0</v>
      </c>
      <c r="L234" s="200"/>
    </row>
    <row r="235" spans="1:12" x14ac:dyDescent="0.25">
      <c r="A235" s="203"/>
      <c r="B235" s="203"/>
      <c r="C235" s="204"/>
      <c r="D235" s="204"/>
      <c r="E235" s="205"/>
      <c r="F235" s="203"/>
      <c r="G235" s="205"/>
      <c r="H235" s="205"/>
      <c r="I235" s="206"/>
      <c r="J235" s="207"/>
      <c r="K235" s="208">
        <f t="shared" si="5"/>
        <v>0</v>
      </c>
      <c r="L235" s="200"/>
    </row>
    <row r="236" spans="1:12" x14ac:dyDescent="0.25">
      <c r="A236" s="203"/>
      <c r="B236" s="203"/>
      <c r="C236" s="204"/>
      <c r="D236" s="204"/>
      <c r="E236" s="205"/>
      <c r="F236" s="203"/>
      <c r="G236" s="205"/>
      <c r="H236" s="205"/>
      <c r="I236" s="206"/>
      <c r="J236" s="207"/>
      <c r="K236" s="208">
        <f t="shared" si="5"/>
        <v>0</v>
      </c>
      <c r="L236" s="200"/>
    </row>
    <row r="237" spans="1:12" x14ac:dyDescent="0.25">
      <c r="A237" s="203"/>
      <c r="B237" s="203"/>
      <c r="C237" s="204"/>
      <c r="D237" s="204"/>
      <c r="E237" s="205"/>
      <c r="F237" s="203"/>
      <c r="G237" s="205"/>
      <c r="H237" s="205"/>
      <c r="I237" s="206"/>
      <c r="J237" s="207"/>
      <c r="K237" s="208">
        <f t="shared" si="5"/>
        <v>0</v>
      </c>
      <c r="L237" s="200"/>
    </row>
    <row r="238" spans="1:12" x14ac:dyDescent="0.25">
      <c r="A238" s="203"/>
      <c r="B238" s="203"/>
      <c r="C238" s="204"/>
      <c r="D238" s="204"/>
      <c r="E238" s="205"/>
      <c r="F238" s="203"/>
      <c r="G238" s="205"/>
      <c r="H238" s="205"/>
      <c r="I238" s="206"/>
      <c r="J238" s="207"/>
      <c r="K238" s="208">
        <f t="shared" si="5"/>
        <v>0</v>
      </c>
      <c r="L238" s="200"/>
    </row>
    <row r="239" spans="1:12" x14ac:dyDescent="0.25">
      <c r="A239" s="203"/>
      <c r="B239" s="203"/>
      <c r="C239" s="204"/>
      <c r="D239" s="204"/>
      <c r="E239" s="205"/>
      <c r="F239" s="203"/>
      <c r="G239" s="205"/>
      <c r="H239" s="205"/>
      <c r="I239" s="206"/>
      <c r="J239" s="207"/>
      <c r="K239" s="208">
        <f t="shared" si="5"/>
        <v>0</v>
      </c>
      <c r="L239" s="200"/>
    </row>
    <row r="240" spans="1:12" x14ac:dyDescent="0.25">
      <c r="A240" s="203"/>
      <c r="B240" s="203"/>
      <c r="C240" s="204"/>
      <c r="D240" s="204"/>
      <c r="E240" s="205"/>
      <c r="F240" s="203"/>
      <c r="G240" s="205"/>
      <c r="H240" s="205"/>
      <c r="I240" s="206"/>
      <c r="J240" s="207"/>
      <c r="K240" s="208">
        <f t="shared" si="5"/>
        <v>0</v>
      </c>
      <c r="L240" s="200"/>
    </row>
    <row r="241" spans="1:12" x14ac:dyDescent="0.25">
      <c r="A241" s="203"/>
      <c r="B241" s="203"/>
      <c r="C241" s="204"/>
      <c r="D241" s="204"/>
      <c r="E241" s="205"/>
      <c r="F241" s="203"/>
      <c r="G241" s="205"/>
      <c r="H241" s="205"/>
      <c r="I241" s="206"/>
      <c r="J241" s="207"/>
      <c r="K241" s="208">
        <f t="shared" si="5"/>
        <v>0</v>
      </c>
      <c r="L241" s="200"/>
    </row>
    <row r="242" spans="1:12" x14ac:dyDescent="0.25">
      <c r="A242" s="203"/>
      <c r="B242" s="203"/>
      <c r="C242" s="204"/>
      <c r="D242" s="204"/>
      <c r="E242" s="205"/>
      <c r="F242" s="203"/>
      <c r="G242" s="205"/>
      <c r="H242" s="205"/>
      <c r="I242" s="206"/>
      <c r="J242" s="207"/>
      <c r="K242" s="208">
        <f t="shared" si="5"/>
        <v>0</v>
      </c>
      <c r="L242" s="200"/>
    </row>
    <row r="243" spans="1:12" x14ac:dyDescent="0.25">
      <c r="A243" s="203"/>
      <c r="B243" s="203"/>
      <c r="C243" s="204"/>
      <c r="D243" s="204"/>
      <c r="E243" s="205"/>
      <c r="F243" s="203"/>
      <c r="G243" s="205"/>
      <c r="H243" s="205"/>
      <c r="I243" s="206"/>
      <c r="J243" s="207"/>
      <c r="K243" s="208">
        <f t="shared" si="5"/>
        <v>0</v>
      </c>
      <c r="L243" s="200"/>
    </row>
    <row r="244" spans="1:12" x14ac:dyDescent="0.25">
      <c r="A244" s="203"/>
      <c r="B244" s="203"/>
      <c r="C244" s="204"/>
      <c r="D244" s="204"/>
      <c r="E244" s="205"/>
      <c r="F244" s="203"/>
      <c r="G244" s="205"/>
      <c r="H244" s="205"/>
      <c r="I244" s="206"/>
      <c r="J244" s="207"/>
      <c r="K244" s="208">
        <f t="shared" si="5"/>
        <v>0</v>
      </c>
      <c r="L244" s="200"/>
    </row>
    <row r="245" spans="1:12" x14ac:dyDescent="0.25">
      <c r="A245" s="203"/>
      <c r="B245" s="203"/>
      <c r="C245" s="204"/>
      <c r="D245" s="204"/>
      <c r="E245" s="205"/>
      <c r="F245" s="203"/>
      <c r="G245" s="205"/>
      <c r="H245" s="205"/>
      <c r="I245" s="206"/>
      <c r="J245" s="207"/>
      <c r="K245" s="208">
        <f t="shared" si="5"/>
        <v>0</v>
      </c>
      <c r="L245" s="200"/>
    </row>
    <row r="246" spans="1:12" x14ac:dyDescent="0.25">
      <c r="A246" s="203"/>
      <c r="B246" s="203"/>
      <c r="C246" s="204"/>
      <c r="D246" s="204"/>
      <c r="E246" s="205"/>
      <c r="F246" s="203"/>
      <c r="G246" s="205"/>
      <c r="H246" s="205"/>
      <c r="I246" s="206"/>
      <c r="J246" s="207"/>
      <c r="K246" s="208">
        <f t="shared" si="5"/>
        <v>0</v>
      </c>
      <c r="L246" s="200"/>
    </row>
    <row r="247" spans="1:12" x14ac:dyDescent="0.25">
      <c r="A247" s="203"/>
      <c r="B247" s="203"/>
      <c r="C247" s="204"/>
      <c r="D247" s="204"/>
      <c r="E247" s="205"/>
      <c r="F247" s="203"/>
      <c r="G247" s="205"/>
      <c r="H247" s="205"/>
      <c r="I247" s="206"/>
      <c r="J247" s="207"/>
      <c r="K247" s="208">
        <f t="shared" si="5"/>
        <v>0</v>
      </c>
      <c r="L247" s="200"/>
    </row>
    <row r="248" spans="1:12" x14ac:dyDescent="0.25">
      <c r="A248" s="203"/>
      <c r="B248" s="203"/>
      <c r="C248" s="204"/>
      <c r="D248" s="204"/>
      <c r="E248" s="205"/>
      <c r="F248" s="203"/>
      <c r="G248" s="205"/>
      <c r="H248" s="205"/>
      <c r="I248" s="206"/>
      <c r="J248" s="207"/>
      <c r="K248" s="208">
        <f t="shared" si="5"/>
        <v>0</v>
      </c>
      <c r="L248" s="200"/>
    </row>
    <row r="249" spans="1:12" x14ac:dyDescent="0.25">
      <c r="A249" s="203"/>
      <c r="B249" s="203"/>
      <c r="C249" s="204"/>
      <c r="D249" s="204"/>
      <c r="E249" s="205"/>
      <c r="F249" s="203"/>
      <c r="G249" s="205"/>
      <c r="H249" s="205"/>
      <c r="I249" s="206"/>
      <c r="J249" s="207"/>
      <c r="K249" s="208">
        <f t="shared" si="5"/>
        <v>0</v>
      </c>
      <c r="L249" s="200"/>
    </row>
    <row r="250" spans="1:12" x14ac:dyDescent="0.25">
      <c r="A250" s="203"/>
      <c r="B250" s="203"/>
      <c r="C250" s="204"/>
      <c r="D250" s="204"/>
      <c r="E250" s="205"/>
      <c r="F250" s="203"/>
      <c r="G250" s="205"/>
      <c r="H250" s="205"/>
      <c r="I250" s="206"/>
      <c r="J250" s="207"/>
      <c r="K250" s="208">
        <f t="shared" si="5"/>
        <v>0</v>
      </c>
      <c r="L250" s="200"/>
    </row>
    <row r="251" spans="1:12" x14ac:dyDescent="0.25">
      <c r="A251" s="203"/>
      <c r="B251" s="203"/>
      <c r="C251" s="204"/>
      <c r="D251" s="204"/>
      <c r="E251" s="205"/>
      <c r="F251" s="203"/>
      <c r="G251" s="205"/>
      <c r="H251" s="205"/>
      <c r="I251" s="206"/>
      <c r="J251" s="207"/>
      <c r="K251" s="208">
        <f t="shared" si="5"/>
        <v>0</v>
      </c>
      <c r="L251" s="200"/>
    </row>
    <row r="252" spans="1:12" x14ac:dyDescent="0.25">
      <c r="A252" s="203"/>
      <c r="B252" s="203"/>
      <c r="C252" s="204"/>
      <c r="D252" s="204"/>
      <c r="E252" s="205"/>
      <c r="F252" s="203"/>
      <c r="G252" s="205"/>
      <c r="H252" s="205"/>
      <c r="I252" s="206"/>
      <c r="J252" s="207"/>
      <c r="K252" s="208">
        <f t="shared" si="5"/>
        <v>0</v>
      </c>
      <c r="L252" s="200"/>
    </row>
    <row r="253" spans="1:12" x14ac:dyDescent="0.25">
      <c r="A253" s="203"/>
      <c r="B253" s="203"/>
      <c r="C253" s="204"/>
      <c r="D253" s="204"/>
      <c r="E253" s="205"/>
      <c r="F253" s="203"/>
      <c r="G253" s="205"/>
      <c r="H253" s="205"/>
      <c r="I253" s="206"/>
      <c r="J253" s="207"/>
      <c r="K253" s="208">
        <f t="shared" si="5"/>
        <v>0</v>
      </c>
      <c r="L253" s="200"/>
    </row>
    <row r="254" spans="1:12" x14ac:dyDescent="0.25">
      <c r="A254" s="203"/>
      <c r="B254" s="203"/>
      <c r="C254" s="204"/>
      <c r="D254" s="204"/>
      <c r="E254" s="205"/>
      <c r="F254" s="203"/>
      <c r="G254" s="205"/>
      <c r="H254" s="205"/>
      <c r="I254" s="206"/>
      <c r="J254" s="207"/>
      <c r="K254" s="208">
        <f t="shared" si="5"/>
        <v>0</v>
      </c>
      <c r="L254" s="200"/>
    </row>
    <row r="255" spans="1:12" x14ac:dyDescent="0.25">
      <c r="A255" s="203"/>
      <c r="B255" s="203"/>
      <c r="C255" s="204"/>
      <c r="D255" s="204"/>
      <c r="E255" s="205"/>
      <c r="F255" s="203"/>
      <c r="G255" s="205"/>
      <c r="H255" s="205"/>
      <c r="I255" s="206"/>
      <c r="J255" s="207"/>
      <c r="K255" s="208">
        <f t="shared" si="5"/>
        <v>0</v>
      </c>
      <c r="L255" s="200"/>
    </row>
    <row r="256" spans="1:12" x14ac:dyDescent="0.25">
      <c r="A256" s="203"/>
      <c r="B256" s="203"/>
      <c r="C256" s="204"/>
      <c r="D256" s="204"/>
      <c r="E256" s="205"/>
      <c r="F256" s="203"/>
      <c r="G256" s="205"/>
      <c r="H256" s="205"/>
      <c r="I256" s="206"/>
      <c r="J256" s="207"/>
      <c r="K256" s="208">
        <f t="shared" si="5"/>
        <v>0</v>
      </c>
      <c r="L256" s="200"/>
    </row>
    <row r="257" spans="1:12" x14ac:dyDescent="0.25">
      <c r="A257" s="203"/>
      <c r="B257" s="203"/>
      <c r="C257" s="204"/>
      <c r="D257" s="204"/>
      <c r="E257" s="205"/>
      <c r="F257" s="203"/>
      <c r="G257" s="205"/>
      <c r="H257" s="205"/>
      <c r="I257" s="206"/>
      <c r="J257" s="207"/>
      <c r="K257" s="208">
        <f t="shared" si="5"/>
        <v>0</v>
      </c>
      <c r="L257" s="200"/>
    </row>
    <row r="258" spans="1:12" x14ac:dyDescent="0.25">
      <c r="A258" s="203"/>
      <c r="B258" s="203"/>
      <c r="C258" s="204"/>
      <c r="D258" s="204"/>
      <c r="E258" s="205"/>
      <c r="F258" s="203"/>
      <c r="G258" s="205"/>
      <c r="H258" s="205"/>
      <c r="I258" s="206"/>
      <c r="J258" s="207"/>
      <c r="K258" s="208">
        <f t="shared" si="5"/>
        <v>0</v>
      </c>
      <c r="L258" s="200"/>
    </row>
    <row r="259" spans="1:12" x14ac:dyDescent="0.25">
      <c r="A259" s="203"/>
      <c r="B259" s="203"/>
      <c r="C259" s="204"/>
      <c r="D259" s="204"/>
      <c r="E259" s="205"/>
      <c r="F259" s="203"/>
      <c r="G259" s="205"/>
      <c r="H259" s="205"/>
      <c r="I259" s="206"/>
      <c r="J259" s="207"/>
      <c r="K259" s="208">
        <f t="shared" si="5"/>
        <v>0</v>
      </c>
      <c r="L259" s="200"/>
    </row>
    <row r="260" spans="1:12" x14ac:dyDescent="0.25">
      <c r="A260" s="203"/>
      <c r="B260" s="203"/>
      <c r="C260" s="204"/>
      <c r="D260" s="204"/>
      <c r="E260" s="205"/>
      <c r="F260" s="203"/>
      <c r="G260" s="205"/>
      <c r="H260" s="205"/>
      <c r="I260" s="206"/>
      <c r="J260" s="207"/>
      <c r="K260" s="208">
        <f t="shared" si="5"/>
        <v>0</v>
      </c>
      <c r="L260" s="200"/>
    </row>
    <row r="261" spans="1:12" x14ac:dyDescent="0.25">
      <c r="A261" s="203"/>
      <c r="B261" s="203"/>
      <c r="C261" s="204"/>
      <c r="D261" s="204"/>
      <c r="E261" s="205"/>
      <c r="F261" s="203"/>
      <c r="G261" s="205"/>
      <c r="H261" s="205"/>
      <c r="I261" s="206"/>
      <c r="J261" s="207"/>
      <c r="K261" s="208">
        <f t="shared" si="5"/>
        <v>0</v>
      </c>
      <c r="L261" s="200"/>
    </row>
    <row r="262" spans="1:12" x14ac:dyDescent="0.25">
      <c r="A262" s="203"/>
      <c r="B262" s="203"/>
      <c r="C262" s="204"/>
      <c r="D262" s="204"/>
      <c r="E262" s="205"/>
      <c r="F262" s="203"/>
      <c r="G262" s="205"/>
      <c r="H262" s="205"/>
      <c r="I262" s="206"/>
      <c r="J262" s="207"/>
      <c r="K262" s="208">
        <f t="shared" si="5"/>
        <v>0</v>
      </c>
      <c r="L262" s="200"/>
    </row>
    <row r="263" spans="1:12" x14ac:dyDescent="0.25">
      <c r="A263" s="203"/>
      <c r="B263" s="203"/>
      <c r="C263" s="204"/>
      <c r="D263" s="204"/>
      <c r="E263" s="205"/>
      <c r="F263" s="203"/>
      <c r="G263" s="205"/>
      <c r="H263" s="205"/>
      <c r="I263" s="206"/>
      <c r="J263" s="207"/>
      <c r="K263" s="208">
        <f t="shared" si="5"/>
        <v>0</v>
      </c>
      <c r="L263" s="200"/>
    </row>
    <row r="264" spans="1:12" x14ac:dyDescent="0.25">
      <c r="A264" s="203"/>
      <c r="B264" s="203"/>
      <c r="C264" s="204"/>
      <c r="D264" s="204"/>
      <c r="E264" s="205"/>
      <c r="F264" s="203"/>
      <c r="G264" s="205"/>
      <c r="H264" s="205"/>
      <c r="I264" s="206"/>
      <c r="J264" s="207"/>
      <c r="K264" s="208">
        <f t="shared" si="5"/>
        <v>0</v>
      </c>
      <c r="L264" s="200"/>
    </row>
    <row r="265" spans="1:12" x14ac:dyDescent="0.25">
      <c r="A265" s="203"/>
      <c r="B265" s="203"/>
      <c r="C265" s="204"/>
      <c r="D265" s="204"/>
      <c r="E265" s="205"/>
      <c r="F265" s="203"/>
      <c r="G265" s="205"/>
      <c r="H265" s="205"/>
      <c r="I265" s="206"/>
      <c r="J265" s="207"/>
      <c r="K265" s="208">
        <f t="shared" si="5"/>
        <v>0</v>
      </c>
      <c r="L265" s="200"/>
    </row>
    <row r="266" spans="1:12" x14ac:dyDescent="0.25">
      <c r="A266" s="203"/>
      <c r="B266" s="203"/>
      <c r="C266" s="204"/>
      <c r="D266" s="204"/>
      <c r="E266" s="205"/>
      <c r="F266" s="203"/>
      <c r="G266" s="205"/>
      <c r="H266" s="205"/>
      <c r="I266" s="206"/>
      <c r="J266" s="207"/>
      <c r="K266" s="208">
        <f t="shared" si="5"/>
        <v>0</v>
      </c>
      <c r="L266" s="200"/>
    </row>
    <row r="267" spans="1:12" x14ac:dyDescent="0.25">
      <c r="A267" s="203"/>
      <c r="B267" s="203"/>
      <c r="C267" s="204"/>
      <c r="D267" s="204"/>
      <c r="E267" s="205"/>
      <c r="F267" s="203"/>
      <c r="G267" s="205"/>
      <c r="H267" s="205"/>
      <c r="I267" s="206"/>
      <c r="J267" s="207"/>
      <c r="K267" s="208">
        <f t="shared" si="5"/>
        <v>0</v>
      </c>
      <c r="L267" s="200"/>
    </row>
    <row r="268" spans="1:12" x14ac:dyDescent="0.25">
      <c r="A268" s="203"/>
      <c r="B268" s="203"/>
      <c r="C268" s="204"/>
      <c r="D268" s="204"/>
      <c r="E268" s="205"/>
      <c r="F268" s="203"/>
      <c r="G268" s="205"/>
      <c r="H268" s="205"/>
      <c r="I268" s="206"/>
      <c r="J268" s="207"/>
      <c r="K268" s="208">
        <f t="shared" si="5"/>
        <v>0</v>
      </c>
      <c r="L268" s="200"/>
    </row>
    <row r="269" spans="1:12" x14ac:dyDescent="0.25">
      <c r="A269" s="203"/>
      <c r="B269" s="203"/>
      <c r="C269" s="204"/>
      <c r="D269" s="204"/>
      <c r="E269" s="205"/>
      <c r="F269" s="203"/>
      <c r="G269" s="205"/>
      <c r="H269" s="205"/>
      <c r="I269" s="206"/>
      <c r="J269" s="207"/>
      <c r="K269" s="208">
        <f t="shared" si="5"/>
        <v>0</v>
      </c>
      <c r="L269" s="200"/>
    </row>
    <row r="270" spans="1:12" x14ac:dyDescent="0.25">
      <c r="A270" s="203"/>
      <c r="B270" s="203"/>
      <c r="C270" s="204"/>
      <c r="D270" s="204"/>
      <c r="E270" s="205"/>
      <c r="F270" s="203"/>
      <c r="G270" s="205"/>
      <c r="H270" s="205"/>
      <c r="I270" s="206"/>
      <c r="J270" s="207"/>
      <c r="K270" s="208">
        <f t="shared" si="5"/>
        <v>0</v>
      </c>
      <c r="L270" s="200"/>
    </row>
    <row r="271" spans="1:12" x14ac:dyDescent="0.25">
      <c r="A271" s="203"/>
      <c r="B271" s="203"/>
      <c r="C271" s="204"/>
      <c r="D271" s="204"/>
      <c r="E271" s="205"/>
      <c r="F271" s="203"/>
      <c r="G271" s="205"/>
      <c r="H271" s="205"/>
      <c r="I271" s="206"/>
      <c r="J271" s="207"/>
      <c r="K271" s="208">
        <f t="shared" si="5"/>
        <v>0</v>
      </c>
      <c r="L271" s="200"/>
    </row>
    <row r="272" spans="1:12" x14ac:dyDescent="0.25">
      <c r="A272" s="203"/>
      <c r="B272" s="203"/>
      <c r="C272" s="204"/>
      <c r="D272" s="204"/>
      <c r="E272" s="205"/>
      <c r="F272" s="203"/>
      <c r="G272" s="205"/>
      <c r="H272" s="205"/>
      <c r="I272" s="206"/>
      <c r="J272" s="207"/>
      <c r="K272" s="208">
        <f t="shared" si="5"/>
        <v>0</v>
      </c>
      <c r="L272" s="200"/>
    </row>
    <row r="273" spans="1:12" x14ac:dyDescent="0.25">
      <c r="A273" s="203"/>
      <c r="B273" s="203"/>
      <c r="C273" s="204"/>
      <c r="D273" s="204"/>
      <c r="E273" s="205"/>
      <c r="F273" s="203"/>
      <c r="G273" s="205"/>
      <c r="H273" s="205"/>
      <c r="I273" s="206"/>
      <c r="J273" s="207"/>
      <c r="K273" s="208">
        <f t="shared" si="5"/>
        <v>0</v>
      </c>
      <c r="L273" s="200"/>
    </row>
    <row r="274" spans="1:12" x14ac:dyDescent="0.25">
      <c r="A274" s="203"/>
      <c r="B274" s="203"/>
      <c r="C274" s="204"/>
      <c r="D274" s="204"/>
      <c r="E274" s="205"/>
      <c r="F274" s="203"/>
      <c r="G274" s="205"/>
      <c r="H274" s="205"/>
      <c r="I274" s="206"/>
      <c r="J274" s="207"/>
      <c r="K274" s="208">
        <f t="shared" si="5"/>
        <v>0</v>
      </c>
      <c r="L274" s="200"/>
    </row>
    <row r="275" spans="1:12" x14ac:dyDescent="0.25">
      <c r="A275" s="203"/>
      <c r="B275" s="203"/>
      <c r="C275" s="204"/>
      <c r="D275" s="204"/>
      <c r="E275" s="205"/>
      <c r="F275" s="203"/>
      <c r="G275" s="205"/>
      <c r="H275" s="205"/>
      <c r="I275" s="206"/>
      <c r="J275" s="207"/>
      <c r="K275" s="208">
        <f t="shared" si="5"/>
        <v>0</v>
      </c>
      <c r="L275" s="200"/>
    </row>
    <row r="276" spans="1:12" x14ac:dyDescent="0.25">
      <c r="A276" s="203"/>
      <c r="B276" s="203"/>
      <c r="C276" s="204"/>
      <c r="D276" s="204"/>
      <c r="E276" s="205"/>
      <c r="F276" s="203"/>
      <c r="G276" s="205"/>
      <c r="H276" s="205"/>
      <c r="I276" s="206"/>
      <c r="J276" s="207"/>
      <c r="K276" s="208">
        <f t="shared" si="5"/>
        <v>0</v>
      </c>
      <c r="L276" s="200"/>
    </row>
    <row r="277" spans="1:12" x14ac:dyDescent="0.25">
      <c r="A277" s="203"/>
      <c r="B277" s="203"/>
      <c r="C277" s="204"/>
      <c r="D277" s="204"/>
      <c r="E277" s="205"/>
      <c r="F277" s="203"/>
      <c r="G277" s="205"/>
      <c r="H277" s="205"/>
      <c r="I277" s="206"/>
      <c r="J277" s="207"/>
      <c r="K277" s="208">
        <f t="shared" si="5"/>
        <v>0</v>
      </c>
      <c r="L277" s="200"/>
    </row>
    <row r="278" spans="1:12" x14ac:dyDescent="0.25">
      <c r="A278" s="203"/>
      <c r="B278" s="203"/>
      <c r="C278" s="204"/>
      <c r="D278" s="204"/>
      <c r="E278" s="205"/>
      <c r="F278" s="203"/>
      <c r="G278" s="205"/>
      <c r="H278" s="205"/>
      <c r="I278" s="206"/>
      <c r="J278" s="207"/>
      <c r="K278" s="208">
        <f t="shared" si="5"/>
        <v>0</v>
      </c>
      <c r="L278" s="200"/>
    </row>
    <row r="279" spans="1:12" x14ac:dyDescent="0.25">
      <c r="A279" s="203"/>
      <c r="B279" s="203"/>
      <c r="C279" s="204"/>
      <c r="D279" s="204"/>
      <c r="E279" s="205"/>
      <c r="F279" s="203"/>
      <c r="G279" s="205"/>
      <c r="H279" s="205"/>
      <c r="I279" s="206"/>
      <c r="J279" s="207"/>
      <c r="K279" s="208">
        <f t="shared" si="5"/>
        <v>0</v>
      </c>
      <c r="L279" s="200"/>
    </row>
    <row r="280" spans="1:12" x14ac:dyDescent="0.25">
      <c r="A280" s="203"/>
      <c r="B280" s="203"/>
      <c r="C280" s="204"/>
      <c r="D280" s="204"/>
      <c r="E280" s="205"/>
      <c r="F280" s="203"/>
      <c r="G280" s="205"/>
      <c r="H280" s="205"/>
      <c r="I280" s="206"/>
      <c r="J280" s="207"/>
      <c r="K280" s="208">
        <f t="shared" si="5"/>
        <v>0</v>
      </c>
      <c r="L280" s="200"/>
    </row>
    <row r="281" spans="1:12" x14ac:dyDescent="0.25">
      <c r="A281" s="203"/>
      <c r="B281" s="203"/>
      <c r="C281" s="204"/>
      <c r="D281" s="204"/>
      <c r="E281" s="205"/>
      <c r="F281" s="203"/>
      <c r="G281" s="205"/>
      <c r="H281" s="205"/>
      <c r="I281" s="206"/>
      <c r="J281" s="207"/>
      <c r="K281" s="208">
        <f t="shared" si="5"/>
        <v>0</v>
      </c>
      <c r="L281" s="200"/>
    </row>
    <row r="282" spans="1:12" x14ac:dyDescent="0.25">
      <c r="A282" s="203"/>
      <c r="B282" s="203"/>
      <c r="C282" s="204"/>
      <c r="D282" s="204"/>
      <c r="E282" s="205"/>
      <c r="F282" s="203"/>
      <c r="G282" s="205"/>
      <c r="H282" s="205"/>
      <c r="I282" s="206"/>
      <c r="J282" s="207"/>
      <c r="K282" s="208">
        <f t="shared" si="5"/>
        <v>0</v>
      </c>
      <c r="L282" s="200"/>
    </row>
    <row r="283" spans="1:12" x14ac:dyDescent="0.25">
      <c r="A283" s="203"/>
      <c r="B283" s="203"/>
      <c r="C283" s="204"/>
      <c r="D283" s="204"/>
      <c r="E283" s="205"/>
      <c r="F283" s="203"/>
      <c r="G283" s="205"/>
      <c r="H283" s="205"/>
      <c r="I283" s="206"/>
      <c r="J283" s="207"/>
      <c r="K283" s="208">
        <f t="shared" si="5"/>
        <v>0</v>
      </c>
      <c r="L283" s="200"/>
    </row>
    <row r="284" spans="1:12" x14ac:dyDescent="0.25">
      <c r="A284" s="203"/>
      <c r="B284" s="203"/>
      <c r="C284" s="204"/>
      <c r="D284" s="204"/>
      <c r="E284" s="205"/>
      <c r="F284" s="203"/>
      <c r="G284" s="205"/>
      <c r="H284" s="205"/>
      <c r="I284" s="206"/>
      <c r="J284" s="207"/>
      <c r="K284" s="208">
        <f t="shared" si="5"/>
        <v>0</v>
      </c>
      <c r="L284" s="200"/>
    </row>
    <row r="285" spans="1:12" x14ac:dyDescent="0.25">
      <c r="A285" s="203"/>
      <c r="B285" s="203"/>
      <c r="C285" s="204"/>
      <c r="D285" s="204"/>
      <c r="E285" s="205"/>
      <c r="F285" s="203"/>
      <c r="G285" s="205"/>
      <c r="H285" s="205"/>
      <c r="I285" s="206"/>
      <c r="J285" s="207"/>
      <c r="K285" s="208">
        <f t="shared" si="5"/>
        <v>0</v>
      </c>
      <c r="L285" s="200"/>
    </row>
    <row r="286" spans="1:12" x14ac:dyDescent="0.25">
      <c r="A286" s="203"/>
      <c r="B286" s="203"/>
      <c r="C286" s="204"/>
      <c r="D286" s="204"/>
      <c r="E286" s="205"/>
      <c r="F286" s="203"/>
      <c r="G286" s="205"/>
      <c r="H286" s="205"/>
      <c r="I286" s="206"/>
      <c r="J286" s="207"/>
      <c r="K286" s="208">
        <f t="shared" si="5"/>
        <v>0</v>
      </c>
      <c r="L286" s="200"/>
    </row>
    <row r="287" spans="1:12" x14ac:dyDescent="0.25">
      <c r="A287" s="203"/>
      <c r="B287" s="203"/>
      <c r="C287" s="204"/>
      <c r="D287" s="204"/>
      <c r="E287" s="205"/>
      <c r="F287" s="203"/>
      <c r="G287" s="205"/>
      <c r="H287" s="205"/>
      <c r="I287" s="206"/>
      <c r="J287" s="207"/>
      <c r="K287" s="208">
        <f t="shared" si="5"/>
        <v>0</v>
      </c>
      <c r="L287" s="200"/>
    </row>
    <row r="288" spans="1:12" x14ac:dyDescent="0.25">
      <c r="A288" s="203"/>
      <c r="B288" s="203"/>
      <c r="C288" s="204"/>
      <c r="D288" s="204"/>
      <c r="E288" s="205"/>
      <c r="F288" s="203"/>
      <c r="G288" s="205"/>
      <c r="H288" s="205"/>
      <c r="I288" s="206"/>
      <c r="J288" s="207"/>
      <c r="K288" s="208">
        <f t="shared" si="5"/>
        <v>0</v>
      </c>
      <c r="L288" s="200"/>
    </row>
    <row r="289" spans="1:12" x14ac:dyDescent="0.25">
      <c r="A289" s="203"/>
      <c r="B289" s="203"/>
      <c r="C289" s="204"/>
      <c r="D289" s="204"/>
      <c r="E289" s="205"/>
      <c r="F289" s="203"/>
      <c r="G289" s="205"/>
      <c r="H289" s="205"/>
      <c r="I289" s="206"/>
      <c r="J289" s="207"/>
      <c r="K289" s="208">
        <f t="shared" si="5"/>
        <v>0</v>
      </c>
      <c r="L289" s="200"/>
    </row>
    <row r="290" spans="1:12" x14ac:dyDescent="0.25">
      <c r="A290" s="203"/>
      <c r="B290" s="203"/>
      <c r="C290" s="204"/>
      <c r="D290" s="204"/>
      <c r="E290" s="205"/>
      <c r="F290" s="203"/>
      <c r="G290" s="205"/>
      <c r="H290" s="205"/>
      <c r="I290" s="206"/>
      <c r="J290" s="207"/>
      <c r="K290" s="208">
        <f t="shared" ref="K290:K353" si="6">+J290*I290</f>
        <v>0</v>
      </c>
      <c r="L290" s="200"/>
    </row>
    <row r="291" spans="1:12" x14ac:dyDescent="0.25">
      <c r="A291" s="203"/>
      <c r="B291" s="203"/>
      <c r="C291" s="204"/>
      <c r="D291" s="204"/>
      <c r="E291" s="205"/>
      <c r="F291" s="203"/>
      <c r="G291" s="205"/>
      <c r="H291" s="205"/>
      <c r="I291" s="206"/>
      <c r="J291" s="207"/>
      <c r="K291" s="208">
        <f t="shared" si="6"/>
        <v>0</v>
      </c>
      <c r="L291" s="200"/>
    </row>
    <row r="292" spans="1:12" x14ac:dyDescent="0.25">
      <c r="A292" s="203"/>
      <c r="B292" s="203"/>
      <c r="C292" s="204"/>
      <c r="D292" s="204"/>
      <c r="E292" s="205"/>
      <c r="F292" s="203"/>
      <c r="G292" s="205"/>
      <c r="H292" s="205"/>
      <c r="I292" s="206"/>
      <c r="J292" s="207"/>
      <c r="K292" s="208">
        <f t="shared" si="6"/>
        <v>0</v>
      </c>
      <c r="L292" s="200"/>
    </row>
    <row r="293" spans="1:12" x14ac:dyDescent="0.25">
      <c r="A293" s="203"/>
      <c r="B293" s="203"/>
      <c r="C293" s="204"/>
      <c r="D293" s="204"/>
      <c r="E293" s="205"/>
      <c r="F293" s="203"/>
      <c r="G293" s="205"/>
      <c r="H293" s="205"/>
      <c r="I293" s="206"/>
      <c r="J293" s="207"/>
      <c r="K293" s="208">
        <f t="shared" si="6"/>
        <v>0</v>
      </c>
      <c r="L293" s="200"/>
    </row>
    <row r="294" spans="1:12" x14ac:dyDescent="0.25">
      <c r="A294" s="203"/>
      <c r="B294" s="203"/>
      <c r="C294" s="204"/>
      <c r="D294" s="204"/>
      <c r="E294" s="205"/>
      <c r="F294" s="203"/>
      <c r="G294" s="205"/>
      <c r="H294" s="205"/>
      <c r="I294" s="206"/>
      <c r="J294" s="207"/>
      <c r="K294" s="208">
        <f t="shared" si="6"/>
        <v>0</v>
      </c>
      <c r="L294" s="200"/>
    </row>
    <row r="295" spans="1:12" x14ac:dyDescent="0.25">
      <c r="A295" s="203"/>
      <c r="B295" s="203"/>
      <c r="C295" s="204"/>
      <c r="D295" s="204"/>
      <c r="E295" s="205"/>
      <c r="F295" s="203"/>
      <c r="G295" s="205"/>
      <c r="H295" s="205"/>
      <c r="I295" s="206"/>
      <c r="J295" s="207"/>
      <c r="K295" s="208">
        <f t="shared" si="6"/>
        <v>0</v>
      </c>
      <c r="L295" s="200"/>
    </row>
    <row r="296" spans="1:12" x14ac:dyDescent="0.25">
      <c r="A296" s="203"/>
      <c r="B296" s="203"/>
      <c r="C296" s="204"/>
      <c r="D296" s="204"/>
      <c r="E296" s="205"/>
      <c r="F296" s="203"/>
      <c r="G296" s="205"/>
      <c r="H296" s="205"/>
      <c r="I296" s="206"/>
      <c r="J296" s="207"/>
      <c r="K296" s="208">
        <f t="shared" si="6"/>
        <v>0</v>
      </c>
      <c r="L296" s="200"/>
    </row>
    <row r="297" spans="1:12" x14ac:dyDescent="0.25">
      <c r="A297" s="203"/>
      <c r="B297" s="203"/>
      <c r="C297" s="204"/>
      <c r="D297" s="204"/>
      <c r="E297" s="205"/>
      <c r="F297" s="203"/>
      <c r="G297" s="205"/>
      <c r="H297" s="205"/>
      <c r="I297" s="206"/>
      <c r="J297" s="207"/>
      <c r="K297" s="208">
        <f t="shared" si="6"/>
        <v>0</v>
      </c>
      <c r="L297" s="200"/>
    </row>
    <row r="298" spans="1:12" x14ac:dyDescent="0.25">
      <c r="A298" s="203"/>
      <c r="B298" s="203"/>
      <c r="C298" s="204"/>
      <c r="D298" s="204"/>
      <c r="E298" s="205"/>
      <c r="F298" s="203"/>
      <c r="G298" s="205"/>
      <c r="H298" s="205"/>
      <c r="I298" s="206"/>
      <c r="J298" s="207"/>
      <c r="K298" s="208">
        <f t="shared" si="6"/>
        <v>0</v>
      </c>
      <c r="L298" s="200"/>
    </row>
    <row r="299" spans="1:12" x14ac:dyDescent="0.25">
      <c r="A299" s="203"/>
      <c r="B299" s="203"/>
      <c r="C299" s="204"/>
      <c r="D299" s="204"/>
      <c r="E299" s="205"/>
      <c r="F299" s="203"/>
      <c r="G299" s="205"/>
      <c r="H299" s="205"/>
      <c r="I299" s="206"/>
      <c r="J299" s="207"/>
      <c r="K299" s="208">
        <f t="shared" si="6"/>
        <v>0</v>
      </c>
      <c r="L299" s="200"/>
    </row>
    <row r="300" spans="1:12" x14ac:dyDescent="0.25">
      <c r="A300" s="203"/>
      <c r="B300" s="203"/>
      <c r="C300" s="204"/>
      <c r="D300" s="204"/>
      <c r="E300" s="205"/>
      <c r="F300" s="203"/>
      <c r="G300" s="205"/>
      <c r="H300" s="205"/>
      <c r="I300" s="206"/>
      <c r="J300" s="207"/>
      <c r="K300" s="208">
        <f t="shared" si="6"/>
        <v>0</v>
      </c>
      <c r="L300" s="200"/>
    </row>
    <row r="301" spans="1:12" x14ac:dyDescent="0.25">
      <c r="A301" s="203"/>
      <c r="B301" s="203"/>
      <c r="C301" s="204"/>
      <c r="D301" s="204"/>
      <c r="E301" s="205"/>
      <c r="F301" s="203"/>
      <c r="G301" s="205"/>
      <c r="H301" s="205"/>
      <c r="I301" s="206"/>
      <c r="J301" s="207"/>
      <c r="K301" s="208">
        <f t="shared" si="6"/>
        <v>0</v>
      </c>
      <c r="L301" s="200"/>
    </row>
    <row r="302" spans="1:12" x14ac:dyDescent="0.25">
      <c r="A302" s="203"/>
      <c r="B302" s="203"/>
      <c r="C302" s="204"/>
      <c r="D302" s="204"/>
      <c r="E302" s="205"/>
      <c r="F302" s="203"/>
      <c r="G302" s="205"/>
      <c r="H302" s="205"/>
      <c r="I302" s="206"/>
      <c r="J302" s="207"/>
      <c r="K302" s="208">
        <f t="shared" si="6"/>
        <v>0</v>
      </c>
      <c r="L302" s="200"/>
    </row>
    <row r="303" spans="1:12" x14ac:dyDescent="0.25">
      <c r="A303" s="203"/>
      <c r="B303" s="203"/>
      <c r="C303" s="204"/>
      <c r="D303" s="204"/>
      <c r="E303" s="205"/>
      <c r="F303" s="203"/>
      <c r="G303" s="205"/>
      <c r="H303" s="205"/>
      <c r="I303" s="206"/>
      <c r="J303" s="207"/>
      <c r="K303" s="208">
        <f t="shared" si="6"/>
        <v>0</v>
      </c>
      <c r="L303" s="200"/>
    </row>
    <row r="304" spans="1:12" x14ac:dyDescent="0.25">
      <c r="A304" s="203"/>
      <c r="B304" s="203"/>
      <c r="C304" s="204"/>
      <c r="D304" s="204"/>
      <c r="E304" s="205"/>
      <c r="F304" s="203"/>
      <c r="G304" s="205"/>
      <c r="H304" s="205"/>
      <c r="I304" s="206"/>
      <c r="J304" s="207"/>
      <c r="K304" s="208">
        <f t="shared" si="6"/>
        <v>0</v>
      </c>
      <c r="L304" s="200"/>
    </row>
    <row r="305" spans="1:12" x14ac:dyDescent="0.25">
      <c r="A305" s="203"/>
      <c r="B305" s="203"/>
      <c r="C305" s="204"/>
      <c r="D305" s="204"/>
      <c r="E305" s="205"/>
      <c r="F305" s="203"/>
      <c r="G305" s="205"/>
      <c r="H305" s="205"/>
      <c r="I305" s="206"/>
      <c r="J305" s="207"/>
      <c r="K305" s="208">
        <f t="shared" si="6"/>
        <v>0</v>
      </c>
      <c r="L305" s="200"/>
    </row>
    <row r="306" spans="1:12" x14ac:dyDescent="0.25">
      <c r="A306" s="203"/>
      <c r="B306" s="203"/>
      <c r="C306" s="204"/>
      <c r="D306" s="204"/>
      <c r="E306" s="205"/>
      <c r="F306" s="203"/>
      <c r="G306" s="205"/>
      <c r="H306" s="205"/>
      <c r="I306" s="206"/>
      <c r="J306" s="207"/>
      <c r="K306" s="208">
        <f t="shared" si="6"/>
        <v>0</v>
      </c>
      <c r="L306" s="200"/>
    </row>
    <row r="307" spans="1:12" x14ac:dyDescent="0.25">
      <c r="A307" s="203"/>
      <c r="B307" s="203"/>
      <c r="C307" s="204"/>
      <c r="D307" s="204"/>
      <c r="E307" s="205"/>
      <c r="F307" s="203"/>
      <c r="G307" s="205"/>
      <c r="H307" s="205"/>
      <c r="I307" s="206"/>
      <c r="J307" s="207"/>
      <c r="K307" s="208">
        <f t="shared" si="6"/>
        <v>0</v>
      </c>
      <c r="L307" s="200"/>
    </row>
    <row r="308" spans="1:12" x14ac:dyDescent="0.25">
      <c r="A308" s="203"/>
      <c r="B308" s="203"/>
      <c r="C308" s="204"/>
      <c r="D308" s="204"/>
      <c r="E308" s="205"/>
      <c r="F308" s="203"/>
      <c r="G308" s="205"/>
      <c r="H308" s="205"/>
      <c r="I308" s="206"/>
      <c r="J308" s="207"/>
      <c r="K308" s="208">
        <f t="shared" si="6"/>
        <v>0</v>
      </c>
      <c r="L308" s="200"/>
    </row>
    <row r="309" spans="1:12" x14ac:dyDescent="0.25">
      <c r="A309" s="203"/>
      <c r="B309" s="203"/>
      <c r="C309" s="204"/>
      <c r="D309" s="204"/>
      <c r="E309" s="205"/>
      <c r="F309" s="203"/>
      <c r="G309" s="205"/>
      <c r="H309" s="205"/>
      <c r="I309" s="206"/>
      <c r="J309" s="207"/>
      <c r="K309" s="208">
        <f t="shared" si="6"/>
        <v>0</v>
      </c>
      <c r="L309" s="200"/>
    </row>
    <row r="310" spans="1:12" x14ac:dyDescent="0.25">
      <c r="A310" s="203"/>
      <c r="B310" s="203"/>
      <c r="C310" s="204"/>
      <c r="D310" s="204"/>
      <c r="E310" s="205"/>
      <c r="F310" s="203"/>
      <c r="G310" s="205"/>
      <c r="H310" s="205"/>
      <c r="I310" s="206"/>
      <c r="J310" s="207"/>
      <c r="K310" s="208">
        <f t="shared" si="6"/>
        <v>0</v>
      </c>
      <c r="L310" s="200"/>
    </row>
    <row r="311" spans="1:12" x14ac:dyDescent="0.25">
      <c r="A311" s="203"/>
      <c r="B311" s="203"/>
      <c r="C311" s="204"/>
      <c r="D311" s="204"/>
      <c r="E311" s="205"/>
      <c r="F311" s="203"/>
      <c r="G311" s="205"/>
      <c r="H311" s="205"/>
      <c r="I311" s="206"/>
      <c r="J311" s="207"/>
      <c r="K311" s="208">
        <f t="shared" si="6"/>
        <v>0</v>
      </c>
      <c r="L311" s="200"/>
    </row>
    <row r="312" spans="1:12" x14ac:dyDescent="0.25">
      <c r="A312" s="203"/>
      <c r="B312" s="203"/>
      <c r="C312" s="204"/>
      <c r="D312" s="204"/>
      <c r="E312" s="205"/>
      <c r="F312" s="203"/>
      <c r="G312" s="205"/>
      <c r="H312" s="205"/>
      <c r="I312" s="206"/>
      <c r="J312" s="207"/>
      <c r="K312" s="208">
        <f t="shared" si="6"/>
        <v>0</v>
      </c>
      <c r="L312" s="200"/>
    </row>
    <row r="313" spans="1:12" x14ac:dyDescent="0.25">
      <c r="A313" s="203"/>
      <c r="B313" s="203"/>
      <c r="C313" s="204"/>
      <c r="D313" s="204"/>
      <c r="E313" s="205"/>
      <c r="F313" s="203"/>
      <c r="G313" s="205"/>
      <c r="H313" s="205"/>
      <c r="I313" s="206"/>
      <c r="J313" s="207"/>
      <c r="K313" s="208">
        <f t="shared" si="6"/>
        <v>0</v>
      </c>
      <c r="L313" s="200"/>
    </row>
    <row r="314" spans="1:12" x14ac:dyDescent="0.25">
      <c r="A314" s="203"/>
      <c r="B314" s="203"/>
      <c r="C314" s="204"/>
      <c r="D314" s="204"/>
      <c r="E314" s="205"/>
      <c r="F314" s="203"/>
      <c r="G314" s="205"/>
      <c r="H314" s="205"/>
      <c r="I314" s="206"/>
      <c r="J314" s="207"/>
      <c r="K314" s="208">
        <f t="shared" si="6"/>
        <v>0</v>
      </c>
      <c r="L314" s="200"/>
    </row>
    <row r="315" spans="1:12" x14ac:dyDescent="0.25">
      <c r="A315" s="203"/>
      <c r="B315" s="203"/>
      <c r="C315" s="204"/>
      <c r="D315" s="204"/>
      <c r="E315" s="205"/>
      <c r="F315" s="203"/>
      <c r="G315" s="205"/>
      <c r="H315" s="205"/>
      <c r="I315" s="206"/>
      <c r="J315" s="207"/>
      <c r="K315" s="208">
        <f t="shared" si="6"/>
        <v>0</v>
      </c>
      <c r="L315" s="200"/>
    </row>
    <row r="316" spans="1:12" x14ac:dyDescent="0.25">
      <c r="A316" s="203"/>
      <c r="B316" s="203"/>
      <c r="C316" s="204"/>
      <c r="D316" s="204"/>
      <c r="E316" s="205"/>
      <c r="F316" s="203"/>
      <c r="G316" s="205"/>
      <c r="H316" s="205"/>
      <c r="I316" s="206"/>
      <c r="J316" s="207"/>
      <c r="K316" s="208">
        <f t="shared" si="6"/>
        <v>0</v>
      </c>
      <c r="L316" s="200"/>
    </row>
    <row r="317" spans="1:12" x14ac:dyDescent="0.25">
      <c r="A317" s="203"/>
      <c r="B317" s="203"/>
      <c r="C317" s="204"/>
      <c r="D317" s="204"/>
      <c r="E317" s="205"/>
      <c r="F317" s="203"/>
      <c r="G317" s="205"/>
      <c r="H317" s="205"/>
      <c r="I317" s="206"/>
      <c r="J317" s="207"/>
      <c r="K317" s="208">
        <f t="shared" si="6"/>
        <v>0</v>
      </c>
      <c r="L317" s="200"/>
    </row>
    <row r="318" spans="1:12" x14ac:dyDescent="0.25">
      <c r="A318" s="203"/>
      <c r="B318" s="203"/>
      <c r="C318" s="204"/>
      <c r="D318" s="204"/>
      <c r="E318" s="205"/>
      <c r="F318" s="203"/>
      <c r="G318" s="205"/>
      <c r="H318" s="205"/>
      <c r="I318" s="206"/>
      <c r="J318" s="207"/>
      <c r="K318" s="208">
        <f t="shared" si="6"/>
        <v>0</v>
      </c>
      <c r="L318" s="200"/>
    </row>
    <row r="319" spans="1:12" x14ac:dyDescent="0.25">
      <c r="A319" s="203"/>
      <c r="B319" s="203"/>
      <c r="C319" s="204"/>
      <c r="D319" s="204"/>
      <c r="E319" s="205"/>
      <c r="F319" s="203"/>
      <c r="G319" s="205"/>
      <c r="H319" s="205"/>
      <c r="I319" s="206"/>
      <c r="J319" s="207"/>
      <c r="K319" s="208">
        <f t="shared" si="6"/>
        <v>0</v>
      </c>
      <c r="L319" s="200"/>
    </row>
    <row r="320" spans="1:12" x14ac:dyDescent="0.25">
      <c r="A320" s="203"/>
      <c r="B320" s="203"/>
      <c r="C320" s="204"/>
      <c r="D320" s="204"/>
      <c r="E320" s="205"/>
      <c r="F320" s="203"/>
      <c r="G320" s="205"/>
      <c r="H320" s="205"/>
      <c r="I320" s="206"/>
      <c r="J320" s="207"/>
      <c r="K320" s="208">
        <f t="shared" si="6"/>
        <v>0</v>
      </c>
      <c r="L320" s="200"/>
    </row>
    <row r="321" spans="1:12" x14ac:dyDescent="0.25">
      <c r="A321" s="203"/>
      <c r="B321" s="203"/>
      <c r="C321" s="204"/>
      <c r="D321" s="204"/>
      <c r="E321" s="205"/>
      <c r="F321" s="203"/>
      <c r="G321" s="205"/>
      <c r="H321" s="205"/>
      <c r="I321" s="206"/>
      <c r="J321" s="207"/>
      <c r="K321" s="208">
        <f t="shared" si="6"/>
        <v>0</v>
      </c>
      <c r="L321" s="200"/>
    </row>
    <row r="322" spans="1:12" x14ac:dyDescent="0.25">
      <c r="A322" s="203"/>
      <c r="B322" s="203"/>
      <c r="C322" s="204"/>
      <c r="D322" s="204"/>
      <c r="E322" s="205"/>
      <c r="F322" s="203"/>
      <c r="G322" s="205"/>
      <c r="H322" s="205"/>
      <c r="I322" s="206"/>
      <c r="J322" s="207"/>
      <c r="K322" s="208">
        <f t="shared" si="6"/>
        <v>0</v>
      </c>
      <c r="L322" s="200"/>
    </row>
    <row r="323" spans="1:12" x14ac:dyDescent="0.25">
      <c r="A323" s="203"/>
      <c r="B323" s="203"/>
      <c r="C323" s="204"/>
      <c r="D323" s="204"/>
      <c r="E323" s="205"/>
      <c r="F323" s="203"/>
      <c r="G323" s="205"/>
      <c r="H323" s="205"/>
      <c r="I323" s="206"/>
      <c r="J323" s="207"/>
      <c r="K323" s="208">
        <f t="shared" si="6"/>
        <v>0</v>
      </c>
      <c r="L323" s="200"/>
    </row>
    <row r="324" spans="1:12" x14ac:dyDescent="0.25">
      <c r="A324" s="203"/>
      <c r="B324" s="203"/>
      <c r="C324" s="204"/>
      <c r="D324" s="204"/>
      <c r="E324" s="205"/>
      <c r="F324" s="203"/>
      <c r="G324" s="205"/>
      <c r="H324" s="205"/>
      <c r="I324" s="206"/>
      <c r="J324" s="207"/>
      <c r="K324" s="208">
        <f t="shared" si="6"/>
        <v>0</v>
      </c>
      <c r="L324" s="200"/>
    </row>
    <row r="325" spans="1:12" x14ac:dyDescent="0.25">
      <c r="A325" s="203"/>
      <c r="B325" s="203"/>
      <c r="C325" s="204"/>
      <c r="D325" s="204"/>
      <c r="E325" s="205"/>
      <c r="F325" s="203"/>
      <c r="G325" s="205"/>
      <c r="H325" s="205"/>
      <c r="I325" s="206"/>
      <c r="J325" s="207"/>
      <c r="K325" s="208">
        <f t="shared" si="6"/>
        <v>0</v>
      </c>
      <c r="L325" s="200"/>
    </row>
    <row r="326" spans="1:12" x14ac:dyDescent="0.25">
      <c r="A326" s="203"/>
      <c r="B326" s="203"/>
      <c r="C326" s="204"/>
      <c r="D326" s="204"/>
      <c r="E326" s="205"/>
      <c r="F326" s="203"/>
      <c r="G326" s="205"/>
      <c r="H326" s="205"/>
      <c r="I326" s="206"/>
      <c r="J326" s="207"/>
      <c r="K326" s="208">
        <f t="shared" si="6"/>
        <v>0</v>
      </c>
      <c r="L326" s="200"/>
    </row>
    <row r="327" spans="1:12" x14ac:dyDescent="0.25">
      <c r="A327" s="203"/>
      <c r="B327" s="203"/>
      <c r="C327" s="204"/>
      <c r="D327" s="204"/>
      <c r="E327" s="205"/>
      <c r="F327" s="203"/>
      <c r="G327" s="205"/>
      <c r="H327" s="205"/>
      <c r="I327" s="206"/>
      <c r="J327" s="207"/>
      <c r="K327" s="208">
        <f t="shared" si="6"/>
        <v>0</v>
      </c>
      <c r="L327" s="200"/>
    </row>
    <row r="328" spans="1:12" x14ac:dyDescent="0.25">
      <c r="A328" s="203"/>
      <c r="B328" s="203"/>
      <c r="C328" s="204"/>
      <c r="D328" s="204"/>
      <c r="E328" s="205"/>
      <c r="F328" s="203"/>
      <c r="G328" s="205"/>
      <c r="H328" s="205"/>
      <c r="I328" s="206"/>
      <c r="J328" s="207"/>
      <c r="K328" s="208">
        <f t="shared" si="6"/>
        <v>0</v>
      </c>
      <c r="L328" s="200"/>
    </row>
    <row r="329" spans="1:12" x14ac:dyDescent="0.25">
      <c r="A329" s="203"/>
      <c r="B329" s="203"/>
      <c r="C329" s="204"/>
      <c r="D329" s="204"/>
      <c r="E329" s="205"/>
      <c r="F329" s="203"/>
      <c r="G329" s="205"/>
      <c r="H329" s="205"/>
      <c r="I329" s="206"/>
      <c r="J329" s="207"/>
      <c r="K329" s="208">
        <f t="shared" si="6"/>
        <v>0</v>
      </c>
      <c r="L329" s="200"/>
    </row>
    <row r="330" spans="1:12" x14ac:dyDescent="0.25">
      <c r="A330" s="203"/>
      <c r="B330" s="203"/>
      <c r="C330" s="204"/>
      <c r="D330" s="204"/>
      <c r="E330" s="205"/>
      <c r="F330" s="203"/>
      <c r="G330" s="205"/>
      <c r="H330" s="205"/>
      <c r="I330" s="206"/>
      <c r="J330" s="207"/>
      <c r="K330" s="208">
        <f t="shared" si="6"/>
        <v>0</v>
      </c>
      <c r="L330" s="200"/>
    </row>
    <row r="331" spans="1:12" x14ac:dyDescent="0.25">
      <c r="A331" s="203"/>
      <c r="B331" s="203"/>
      <c r="C331" s="204"/>
      <c r="D331" s="204"/>
      <c r="E331" s="205"/>
      <c r="F331" s="203"/>
      <c r="G331" s="205"/>
      <c r="H331" s="205"/>
      <c r="I331" s="206"/>
      <c r="J331" s="207"/>
      <c r="K331" s="208">
        <f t="shared" si="6"/>
        <v>0</v>
      </c>
      <c r="L331" s="200"/>
    </row>
    <row r="332" spans="1:12" x14ac:dyDescent="0.25">
      <c r="A332" s="203"/>
      <c r="B332" s="203"/>
      <c r="C332" s="204"/>
      <c r="D332" s="204"/>
      <c r="E332" s="205"/>
      <c r="F332" s="203"/>
      <c r="G332" s="205"/>
      <c r="H332" s="205"/>
      <c r="I332" s="206"/>
      <c r="J332" s="207"/>
      <c r="K332" s="208">
        <f t="shared" si="6"/>
        <v>0</v>
      </c>
      <c r="L332" s="200"/>
    </row>
    <row r="333" spans="1:12" x14ac:dyDescent="0.25">
      <c r="A333" s="203"/>
      <c r="B333" s="203"/>
      <c r="C333" s="204"/>
      <c r="D333" s="204"/>
      <c r="E333" s="205"/>
      <c r="F333" s="203"/>
      <c r="G333" s="205"/>
      <c r="H333" s="205"/>
      <c r="I333" s="206"/>
      <c r="J333" s="207"/>
      <c r="K333" s="208">
        <f t="shared" si="6"/>
        <v>0</v>
      </c>
      <c r="L333" s="200"/>
    </row>
    <row r="334" spans="1:12" x14ac:dyDescent="0.25">
      <c r="A334" s="203"/>
      <c r="B334" s="203"/>
      <c r="C334" s="204"/>
      <c r="D334" s="204"/>
      <c r="E334" s="205"/>
      <c r="F334" s="203"/>
      <c r="G334" s="205"/>
      <c r="H334" s="205"/>
      <c r="I334" s="206"/>
      <c r="J334" s="207"/>
      <c r="K334" s="208">
        <f t="shared" si="6"/>
        <v>0</v>
      </c>
      <c r="L334" s="200"/>
    </row>
    <row r="335" spans="1:12" x14ac:dyDescent="0.25">
      <c r="A335" s="203"/>
      <c r="B335" s="203"/>
      <c r="C335" s="204"/>
      <c r="D335" s="204"/>
      <c r="E335" s="205"/>
      <c r="F335" s="203"/>
      <c r="G335" s="205"/>
      <c r="H335" s="205"/>
      <c r="I335" s="206"/>
      <c r="J335" s="207"/>
      <c r="K335" s="208">
        <f t="shared" si="6"/>
        <v>0</v>
      </c>
      <c r="L335" s="200"/>
    </row>
    <row r="336" spans="1:12" x14ac:dyDescent="0.25">
      <c r="A336" s="203"/>
      <c r="B336" s="203"/>
      <c r="C336" s="204"/>
      <c r="D336" s="204"/>
      <c r="E336" s="205"/>
      <c r="F336" s="203"/>
      <c r="G336" s="205"/>
      <c r="H336" s="205"/>
      <c r="I336" s="206"/>
      <c r="J336" s="207"/>
      <c r="K336" s="208">
        <f t="shared" si="6"/>
        <v>0</v>
      </c>
      <c r="L336" s="200"/>
    </row>
    <row r="337" spans="1:12" x14ac:dyDescent="0.25">
      <c r="A337" s="203"/>
      <c r="B337" s="203"/>
      <c r="C337" s="204"/>
      <c r="D337" s="204"/>
      <c r="E337" s="205"/>
      <c r="F337" s="203"/>
      <c r="G337" s="205"/>
      <c r="H337" s="205"/>
      <c r="I337" s="206"/>
      <c r="J337" s="207"/>
      <c r="K337" s="208">
        <f t="shared" si="6"/>
        <v>0</v>
      </c>
      <c r="L337" s="200"/>
    </row>
    <row r="338" spans="1:12" x14ac:dyDescent="0.25">
      <c r="A338" s="203"/>
      <c r="B338" s="203"/>
      <c r="C338" s="204"/>
      <c r="D338" s="204"/>
      <c r="E338" s="205"/>
      <c r="F338" s="203"/>
      <c r="G338" s="205"/>
      <c r="H338" s="205"/>
      <c r="I338" s="206"/>
      <c r="J338" s="207"/>
      <c r="K338" s="208">
        <f t="shared" si="6"/>
        <v>0</v>
      </c>
      <c r="L338" s="200"/>
    </row>
    <row r="339" spans="1:12" x14ac:dyDescent="0.25">
      <c r="A339" s="203"/>
      <c r="B339" s="203"/>
      <c r="C339" s="204"/>
      <c r="D339" s="204"/>
      <c r="E339" s="205"/>
      <c r="F339" s="203"/>
      <c r="G339" s="205"/>
      <c r="H339" s="205"/>
      <c r="I339" s="206"/>
      <c r="J339" s="207"/>
      <c r="K339" s="208">
        <f t="shared" si="6"/>
        <v>0</v>
      </c>
      <c r="L339" s="200"/>
    </row>
    <row r="340" spans="1:12" x14ac:dyDescent="0.25">
      <c r="A340" s="203"/>
      <c r="B340" s="203"/>
      <c r="C340" s="204"/>
      <c r="D340" s="204"/>
      <c r="E340" s="205"/>
      <c r="F340" s="203"/>
      <c r="G340" s="205"/>
      <c r="H340" s="205"/>
      <c r="I340" s="206"/>
      <c r="J340" s="207"/>
      <c r="K340" s="208">
        <f t="shared" si="6"/>
        <v>0</v>
      </c>
      <c r="L340" s="200"/>
    </row>
    <row r="341" spans="1:12" x14ac:dyDescent="0.25">
      <c r="A341" s="203"/>
      <c r="B341" s="203"/>
      <c r="C341" s="204"/>
      <c r="D341" s="204"/>
      <c r="E341" s="205"/>
      <c r="F341" s="203"/>
      <c r="G341" s="205"/>
      <c r="H341" s="205"/>
      <c r="I341" s="206"/>
      <c r="J341" s="207"/>
      <c r="K341" s="208">
        <f t="shared" si="6"/>
        <v>0</v>
      </c>
      <c r="L341" s="200"/>
    </row>
    <row r="342" spans="1:12" x14ac:dyDescent="0.25">
      <c r="A342" s="203"/>
      <c r="B342" s="203"/>
      <c r="C342" s="204"/>
      <c r="D342" s="204"/>
      <c r="E342" s="205"/>
      <c r="F342" s="203"/>
      <c r="G342" s="205"/>
      <c r="H342" s="205"/>
      <c r="I342" s="206"/>
      <c r="J342" s="207"/>
      <c r="K342" s="208">
        <f t="shared" si="6"/>
        <v>0</v>
      </c>
      <c r="L342" s="200"/>
    </row>
    <row r="343" spans="1:12" x14ac:dyDescent="0.25">
      <c r="A343" s="203"/>
      <c r="B343" s="203"/>
      <c r="C343" s="204"/>
      <c r="D343" s="204"/>
      <c r="E343" s="205"/>
      <c r="F343" s="203"/>
      <c r="G343" s="205"/>
      <c r="H343" s="205"/>
      <c r="I343" s="206"/>
      <c r="J343" s="207"/>
      <c r="K343" s="208">
        <f t="shared" si="6"/>
        <v>0</v>
      </c>
      <c r="L343" s="200"/>
    </row>
    <row r="344" spans="1:12" x14ac:dyDescent="0.25">
      <c r="A344" s="203"/>
      <c r="B344" s="203"/>
      <c r="C344" s="204"/>
      <c r="D344" s="204"/>
      <c r="E344" s="205"/>
      <c r="F344" s="203"/>
      <c r="G344" s="205"/>
      <c r="H344" s="205"/>
      <c r="I344" s="206"/>
      <c r="J344" s="207"/>
      <c r="K344" s="208">
        <f t="shared" si="6"/>
        <v>0</v>
      </c>
      <c r="L344" s="200"/>
    </row>
    <row r="345" spans="1:12" x14ac:dyDescent="0.25">
      <c r="A345" s="203"/>
      <c r="B345" s="203"/>
      <c r="C345" s="204"/>
      <c r="D345" s="204"/>
      <c r="E345" s="205"/>
      <c r="F345" s="203"/>
      <c r="G345" s="205"/>
      <c r="H345" s="205"/>
      <c r="I345" s="206"/>
      <c r="J345" s="207"/>
      <c r="K345" s="208">
        <f t="shared" si="6"/>
        <v>0</v>
      </c>
      <c r="L345" s="200"/>
    </row>
    <row r="346" spans="1:12" x14ac:dyDescent="0.25">
      <c r="A346" s="203"/>
      <c r="B346" s="203"/>
      <c r="C346" s="204"/>
      <c r="D346" s="204"/>
      <c r="E346" s="205"/>
      <c r="F346" s="203"/>
      <c r="G346" s="205"/>
      <c r="H346" s="205"/>
      <c r="I346" s="206"/>
      <c r="J346" s="207"/>
      <c r="K346" s="208">
        <f t="shared" si="6"/>
        <v>0</v>
      </c>
      <c r="L346" s="200"/>
    </row>
    <row r="347" spans="1:12" x14ac:dyDescent="0.25">
      <c r="A347" s="203"/>
      <c r="B347" s="203"/>
      <c r="C347" s="204"/>
      <c r="D347" s="204"/>
      <c r="E347" s="205"/>
      <c r="F347" s="203"/>
      <c r="G347" s="205"/>
      <c r="H347" s="205"/>
      <c r="I347" s="206"/>
      <c r="J347" s="207"/>
      <c r="K347" s="208">
        <f t="shared" si="6"/>
        <v>0</v>
      </c>
      <c r="L347" s="200"/>
    </row>
    <row r="348" spans="1:12" x14ac:dyDescent="0.25">
      <c r="A348" s="203"/>
      <c r="B348" s="203"/>
      <c r="C348" s="204"/>
      <c r="D348" s="204"/>
      <c r="E348" s="205"/>
      <c r="F348" s="203"/>
      <c r="G348" s="205"/>
      <c r="H348" s="205"/>
      <c r="I348" s="206"/>
      <c r="J348" s="207"/>
      <c r="K348" s="208">
        <f t="shared" si="6"/>
        <v>0</v>
      </c>
      <c r="L348" s="200"/>
    </row>
    <row r="349" spans="1:12" x14ac:dyDescent="0.25">
      <c r="A349" s="203"/>
      <c r="B349" s="203"/>
      <c r="C349" s="204"/>
      <c r="D349" s="204"/>
      <c r="E349" s="205"/>
      <c r="F349" s="203"/>
      <c r="G349" s="205"/>
      <c r="H349" s="205"/>
      <c r="I349" s="206"/>
      <c r="J349" s="207"/>
      <c r="K349" s="208">
        <f t="shared" si="6"/>
        <v>0</v>
      </c>
      <c r="L349" s="200"/>
    </row>
    <row r="350" spans="1:12" x14ac:dyDescent="0.25">
      <c r="A350" s="203"/>
      <c r="B350" s="203"/>
      <c r="C350" s="204"/>
      <c r="D350" s="204"/>
      <c r="E350" s="205"/>
      <c r="F350" s="203"/>
      <c r="G350" s="205"/>
      <c r="H350" s="205"/>
      <c r="I350" s="206"/>
      <c r="J350" s="207"/>
      <c r="K350" s="208">
        <f t="shared" si="6"/>
        <v>0</v>
      </c>
      <c r="L350" s="200"/>
    </row>
    <row r="351" spans="1:12" x14ac:dyDescent="0.25">
      <c r="A351" s="203"/>
      <c r="B351" s="203"/>
      <c r="C351" s="204"/>
      <c r="D351" s="204"/>
      <c r="E351" s="205"/>
      <c r="F351" s="203"/>
      <c r="G351" s="205"/>
      <c r="H351" s="205"/>
      <c r="I351" s="206"/>
      <c r="J351" s="207"/>
      <c r="K351" s="208">
        <f t="shared" si="6"/>
        <v>0</v>
      </c>
      <c r="L351" s="200"/>
    </row>
    <row r="352" spans="1:12" x14ac:dyDescent="0.25">
      <c r="A352" s="203"/>
      <c r="B352" s="203"/>
      <c r="C352" s="204"/>
      <c r="D352" s="204"/>
      <c r="E352" s="205"/>
      <c r="F352" s="203"/>
      <c r="G352" s="205"/>
      <c r="H352" s="205"/>
      <c r="I352" s="206"/>
      <c r="J352" s="207"/>
      <c r="K352" s="208">
        <f t="shared" si="6"/>
        <v>0</v>
      </c>
      <c r="L352" s="200"/>
    </row>
    <row r="353" spans="1:12" x14ac:dyDescent="0.25">
      <c r="A353" s="203"/>
      <c r="B353" s="203"/>
      <c r="C353" s="204"/>
      <c r="D353" s="204"/>
      <c r="E353" s="205"/>
      <c r="F353" s="203"/>
      <c r="G353" s="205"/>
      <c r="H353" s="205"/>
      <c r="I353" s="206"/>
      <c r="J353" s="207"/>
      <c r="K353" s="208">
        <f t="shared" si="6"/>
        <v>0</v>
      </c>
      <c r="L353" s="200"/>
    </row>
    <row r="354" spans="1:12" x14ac:dyDescent="0.25">
      <c r="A354" s="203"/>
      <c r="B354" s="203"/>
      <c r="C354" s="204"/>
      <c r="D354" s="204"/>
      <c r="E354" s="205"/>
      <c r="F354" s="203"/>
      <c r="G354" s="205"/>
      <c r="H354" s="205"/>
      <c r="I354" s="206"/>
      <c r="J354" s="207"/>
      <c r="K354" s="208">
        <f t="shared" ref="K354:K417" si="7">+J354*I354</f>
        <v>0</v>
      </c>
      <c r="L354" s="200"/>
    </row>
    <row r="355" spans="1:12" x14ac:dyDescent="0.25">
      <c r="A355" s="203"/>
      <c r="B355" s="203"/>
      <c r="C355" s="204"/>
      <c r="D355" s="204"/>
      <c r="E355" s="205"/>
      <c r="F355" s="203"/>
      <c r="G355" s="205"/>
      <c r="H355" s="205"/>
      <c r="I355" s="206"/>
      <c r="J355" s="207"/>
      <c r="K355" s="208">
        <f t="shared" si="7"/>
        <v>0</v>
      </c>
      <c r="L355" s="200"/>
    </row>
    <row r="356" spans="1:12" x14ac:dyDescent="0.25">
      <c r="A356" s="203"/>
      <c r="B356" s="203"/>
      <c r="C356" s="204"/>
      <c r="D356" s="204"/>
      <c r="E356" s="205"/>
      <c r="F356" s="203"/>
      <c r="G356" s="205"/>
      <c r="H356" s="205"/>
      <c r="I356" s="206"/>
      <c r="J356" s="207"/>
      <c r="K356" s="208">
        <f t="shared" si="7"/>
        <v>0</v>
      </c>
      <c r="L356" s="200"/>
    </row>
    <row r="357" spans="1:12" x14ac:dyDescent="0.25">
      <c r="A357" s="203"/>
      <c r="B357" s="203"/>
      <c r="C357" s="204"/>
      <c r="D357" s="204"/>
      <c r="E357" s="205"/>
      <c r="F357" s="203"/>
      <c r="G357" s="205"/>
      <c r="H357" s="205"/>
      <c r="I357" s="206"/>
      <c r="J357" s="207"/>
      <c r="K357" s="208">
        <f t="shared" si="7"/>
        <v>0</v>
      </c>
      <c r="L357" s="200"/>
    </row>
    <row r="358" spans="1:12" x14ac:dyDescent="0.25">
      <c r="A358" s="203"/>
      <c r="B358" s="203"/>
      <c r="C358" s="204"/>
      <c r="D358" s="204"/>
      <c r="E358" s="205"/>
      <c r="F358" s="203"/>
      <c r="G358" s="205"/>
      <c r="H358" s="205"/>
      <c r="I358" s="206"/>
      <c r="J358" s="207"/>
      <c r="K358" s="208">
        <f t="shared" si="7"/>
        <v>0</v>
      </c>
      <c r="L358" s="200"/>
    </row>
    <row r="359" spans="1:12" x14ac:dyDescent="0.25">
      <c r="A359" s="203"/>
      <c r="B359" s="203"/>
      <c r="C359" s="204"/>
      <c r="D359" s="204"/>
      <c r="E359" s="205"/>
      <c r="F359" s="203"/>
      <c r="G359" s="205"/>
      <c r="H359" s="205"/>
      <c r="I359" s="206"/>
      <c r="J359" s="207"/>
      <c r="K359" s="208">
        <f t="shared" si="7"/>
        <v>0</v>
      </c>
      <c r="L359" s="200"/>
    </row>
    <row r="360" spans="1:12" x14ac:dyDescent="0.25">
      <c r="A360" s="203"/>
      <c r="B360" s="203"/>
      <c r="C360" s="204"/>
      <c r="D360" s="204"/>
      <c r="E360" s="205"/>
      <c r="F360" s="203"/>
      <c r="G360" s="205"/>
      <c r="H360" s="205"/>
      <c r="I360" s="206"/>
      <c r="J360" s="207"/>
      <c r="K360" s="208">
        <f t="shared" si="7"/>
        <v>0</v>
      </c>
      <c r="L360" s="200"/>
    </row>
    <row r="361" spans="1:12" x14ac:dyDescent="0.25">
      <c r="A361" s="203"/>
      <c r="B361" s="203"/>
      <c r="C361" s="204"/>
      <c r="D361" s="204"/>
      <c r="E361" s="205"/>
      <c r="F361" s="203"/>
      <c r="G361" s="205"/>
      <c r="H361" s="205"/>
      <c r="I361" s="206"/>
      <c r="J361" s="207"/>
      <c r="K361" s="208">
        <f t="shared" si="7"/>
        <v>0</v>
      </c>
      <c r="L361" s="200"/>
    </row>
    <row r="362" spans="1:12" x14ac:dyDescent="0.25">
      <c r="A362" s="203"/>
      <c r="B362" s="203"/>
      <c r="C362" s="204"/>
      <c r="D362" s="204"/>
      <c r="E362" s="205"/>
      <c r="F362" s="203"/>
      <c r="G362" s="205"/>
      <c r="H362" s="205"/>
      <c r="I362" s="206"/>
      <c r="J362" s="207"/>
      <c r="K362" s="208">
        <f t="shared" si="7"/>
        <v>0</v>
      </c>
      <c r="L362" s="200"/>
    </row>
    <row r="363" spans="1:12" x14ac:dyDescent="0.25">
      <c r="A363" s="203"/>
      <c r="B363" s="203"/>
      <c r="C363" s="204"/>
      <c r="D363" s="204"/>
      <c r="E363" s="205"/>
      <c r="F363" s="203"/>
      <c r="G363" s="205"/>
      <c r="H363" s="205"/>
      <c r="I363" s="206"/>
      <c r="J363" s="207"/>
      <c r="K363" s="208">
        <f t="shared" si="7"/>
        <v>0</v>
      </c>
      <c r="L363" s="200"/>
    </row>
    <row r="364" spans="1:12" x14ac:dyDescent="0.25">
      <c r="A364" s="203"/>
      <c r="B364" s="203"/>
      <c r="C364" s="204"/>
      <c r="D364" s="204"/>
      <c r="E364" s="205"/>
      <c r="F364" s="203"/>
      <c r="G364" s="205"/>
      <c r="H364" s="205"/>
      <c r="I364" s="206"/>
      <c r="J364" s="207"/>
      <c r="K364" s="208">
        <f t="shared" si="7"/>
        <v>0</v>
      </c>
      <c r="L364" s="200"/>
    </row>
    <row r="365" spans="1:12" x14ac:dyDescent="0.25">
      <c r="A365" s="203"/>
      <c r="B365" s="203"/>
      <c r="C365" s="204"/>
      <c r="D365" s="204"/>
      <c r="E365" s="205"/>
      <c r="F365" s="203"/>
      <c r="G365" s="205"/>
      <c r="H365" s="205"/>
      <c r="I365" s="206"/>
      <c r="J365" s="207"/>
      <c r="K365" s="208">
        <f t="shared" si="7"/>
        <v>0</v>
      </c>
      <c r="L365" s="200"/>
    </row>
    <row r="366" spans="1:12" x14ac:dyDescent="0.25">
      <c r="A366" s="203"/>
      <c r="B366" s="203"/>
      <c r="C366" s="204"/>
      <c r="D366" s="204"/>
      <c r="E366" s="205"/>
      <c r="F366" s="203"/>
      <c r="G366" s="205"/>
      <c r="H366" s="205"/>
      <c r="I366" s="206"/>
      <c r="J366" s="207"/>
      <c r="K366" s="208">
        <f t="shared" si="7"/>
        <v>0</v>
      </c>
      <c r="L366" s="200"/>
    </row>
    <row r="367" spans="1:12" x14ac:dyDescent="0.25">
      <c r="A367" s="203"/>
      <c r="B367" s="203"/>
      <c r="C367" s="204"/>
      <c r="D367" s="204"/>
      <c r="E367" s="205"/>
      <c r="F367" s="203"/>
      <c r="G367" s="205"/>
      <c r="H367" s="205"/>
      <c r="I367" s="206"/>
      <c r="J367" s="207"/>
      <c r="K367" s="208">
        <f t="shared" si="7"/>
        <v>0</v>
      </c>
      <c r="L367" s="200"/>
    </row>
    <row r="368" spans="1:12" x14ac:dyDescent="0.25">
      <c r="A368" s="203"/>
      <c r="B368" s="203"/>
      <c r="C368" s="204"/>
      <c r="D368" s="204"/>
      <c r="E368" s="205"/>
      <c r="F368" s="203"/>
      <c r="G368" s="205"/>
      <c r="H368" s="205"/>
      <c r="I368" s="206"/>
      <c r="J368" s="207"/>
      <c r="K368" s="208">
        <f t="shared" si="7"/>
        <v>0</v>
      </c>
      <c r="L368" s="200"/>
    </row>
    <row r="369" spans="1:12" x14ac:dyDescent="0.25">
      <c r="A369" s="203"/>
      <c r="B369" s="203"/>
      <c r="C369" s="204"/>
      <c r="D369" s="204"/>
      <c r="E369" s="205"/>
      <c r="F369" s="203"/>
      <c r="G369" s="205"/>
      <c r="H369" s="205"/>
      <c r="I369" s="206"/>
      <c r="J369" s="207"/>
      <c r="K369" s="208">
        <f t="shared" si="7"/>
        <v>0</v>
      </c>
      <c r="L369" s="200"/>
    </row>
    <row r="370" spans="1:12" x14ac:dyDescent="0.25">
      <c r="A370" s="203"/>
      <c r="B370" s="203"/>
      <c r="C370" s="204"/>
      <c r="D370" s="204"/>
      <c r="E370" s="205"/>
      <c r="F370" s="203"/>
      <c r="G370" s="205"/>
      <c r="H370" s="205"/>
      <c r="I370" s="206"/>
      <c r="J370" s="207"/>
      <c r="K370" s="208">
        <f t="shared" si="7"/>
        <v>0</v>
      </c>
      <c r="L370" s="200"/>
    </row>
    <row r="371" spans="1:12" x14ac:dyDescent="0.25">
      <c r="A371" s="203"/>
      <c r="B371" s="203"/>
      <c r="C371" s="204"/>
      <c r="D371" s="204"/>
      <c r="E371" s="205"/>
      <c r="F371" s="203"/>
      <c r="G371" s="205"/>
      <c r="H371" s="205"/>
      <c r="I371" s="206"/>
      <c r="J371" s="207"/>
      <c r="K371" s="208">
        <f t="shared" si="7"/>
        <v>0</v>
      </c>
      <c r="L371" s="200"/>
    </row>
    <row r="372" spans="1:12" x14ac:dyDescent="0.25">
      <c r="A372" s="203"/>
      <c r="B372" s="203"/>
      <c r="C372" s="204"/>
      <c r="D372" s="204"/>
      <c r="E372" s="205"/>
      <c r="F372" s="203"/>
      <c r="G372" s="205"/>
      <c r="H372" s="205"/>
      <c r="I372" s="206"/>
      <c r="J372" s="207"/>
      <c r="K372" s="208">
        <f t="shared" si="7"/>
        <v>0</v>
      </c>
      <c r="L372" s="200"/>
    </row>
    <row r="373" spans="1:12" x14ac:dyDescent="0.25">
      <c r="A373" s="203"/>
      <c r="B373" s="203"/>
      <c r="C373" s="204"/>
      <c r="D373" s="204"/>
      <c r="E373" s="205"/>
      <c r="F373" s="203"/>
      <c r="G373" s="205"/>
      <c r="H373" s="205"/>
      <c r="I373" s="206"/>
      <c r="J373" s="207"/>
      <c r="K373" s="208">
        <f t="shared" si="7"/>
        <v>0</v>
      </c>
      <c r="L373" s="200"/>
    </row>
    <row r="374" spans="1:12" x14ac:dyDescent="0.25">
      <c r="A374" s="203"/>
      <c r="B374" s="203"/>
      <c r="C374" s="204"/>
      <c r="D374" s="204"/>
      <c r="E374" s="205"/>
      <c r="F374" s="203"/>
      <c r="G374" s="205"/>
      <c r="H374" s="205"/>
      <c r="I374" s="206"/>
      <c r="J374" s="207"/>
      <c r="K374" s="208">
        <f t="shared" si="7"/>
        <v>0</v>
      </c>
      <c r="L374" s="200"/>
    </row>
    <row r="375" spans="1:12" x14ac:dyDescent="0.25">
      <c r="A375" s="203"/>
      <c r="B375" s="203"/>
      <c r="C375" s="204"/>
      <c r="D375" s="204"/>
      <c r="E375" s="205"/>
      <c r="F375" s="203"/>
      <c r="G375" s="205"/>
      <c r="H375" s="205"/>
      <c r="I375" s="206"/>
      <c r="J375" s="207"/>
      <c r="K375" s="208">
        <f t="shared" si="7"/>
        <v>0</v>
      </c>
      <c r="L375" s="200"/>
    </row>
    <row r="376" spans="1:12" x14ac:dyDescent="0.25">
      <c r="A376" s="203"/>
      <c r="B376" s="203"/>
      <c r="C376" s="204"/>
      <c r="D376" s="204"/>
      <c r="E376" s="205"/>
      <c r="F376" s="203"/>
      <c r="G376" s="205"/>
      <c r="H376" s="205"/>
      <c r="I376" s="206"/>
      <c r="J376" s="207"/>
      <c r="K376" s="208">
        <f t="shared" si="7"/>
        <v>0</v>
      </c>
      <c r="L376" s="200"/>
    </row>
    <row r="377" spans="1:12" x14ac:dyDescent="0.25">
      <c r="A377" s="203"/>
      <c r="B377" s="203"/>
      <c r="C377" s="204"/>
      <c r="D377" s="204"/>
      <c r="E377" s="205"/>
      <c r="F377" s="203"/>
      <c r="G377" s="205"/>
      <c r="H377" s="205"/>
      <c r="I377" s="206"/>
      <c r="J377" s="207"/>
      <c r="K377" s="208">
        <f t="shared" si="7"/>
        <v>0</v>
      </c>
      <c r="L377" s="200"/>
    </row>
    <row r="378" spans="1:12" x14ac:dyDescent="0.25">
      <c r="A378" s="203"/>
      <c r="B378" s="203"/>
      <c r="C378" s="204"/>
      <c r="D378" s="204"/>
      <c r="E378" s="205"/>
      <c r="F378" s="203"/>
      <c r="G378" s="205"/>
      <c r="H378" s="205"/>
      <c r="I378" s="206"/>
      <c r="J378" s="207"/>
      <c r="K378" s="208">
        <f t="shared" si="7"/>
        <v>0</v>
      </c>
      <c r="L378" s="200"/>
    </row>
    <row r="379" spans="1:12" x14ac:dyDescent="0.25">
      <c r="A379" s="203"/>
      <c r="B379" s="203"/>
      <c r="C379" s="204"/>
      <c r="D379" s="204"/>
      <c r="E379" s="205"/>
      <c r="F379" s="203"/>
      <c r="G379" s="205"/>
      <c r="H379" s="205"/>
      <c r="I379" s="206"/>
      <c r="J379" s="207"/>
      <c r="K379" s="208">
        <f t="shared" si="7"/>
        <v>0</v>
      </c>
      <c r="L379" s="200"/>
    </row>
    <row r="380" spans="1:12" x14ac:dyDescent="0.25">
      <c r="A380" s="203"/>
      <c r="B380" s="203"/>
      <c r="C380" s="204"/>
      <c r="D380" s="204"/>
      <c r="E380" s="205"/>
      <c r="F380" s="203"/>
      <c r="G380" s="205"/>
      <c r="H380" s="205"/>
      <c r="I380" s="206"/>
      <c r="J380" s="207"/>
      <c r="K380" s="208">
        <f t="shared" si="7"/>
        <v>0</v>
      </c>
      <c r="L380" s="200"/>
    </row>
    <row r="381" spans="1:12" x14ac:dyDescent="0.25">
      <c r="A381" s="203"/>
      <c r="B381" s="203"/>
      <c r="C381" s="204"/>
      <c r="D381" s="204"/>
      <c r="E381" s="205"/>
      <c r="F381" s="203"/>
      <c r="G381" s="205"/>
      <c r="H381" s="205"/>
      <c r="I381" s="206"/>
      <c r="J381" s="207"/>
      <c r="K381" s="208">
        <f t="shared" si="7"/>
        <v>0</v>
      </c>
      <c r="L381" s="200"/>
    </row>
    <row r="382" spans="1:12" x14ac:dyDescent="0.25">
      <c r="A382" s="203"/>
      <c r="B382" s="203"/>
      <c r="C382" s="204"/>
      <c r="D382" s="204"/>
      <c r="E382" s="205"/>
      <c r="F382" s="203"/>
      <c r="G382" s="205"/>
      <c r="H382" s="205"/>
      <c r="I382" s="206"/>
      <c r="J382" s="207"/>
      <c r="K382" s="208">
        <f t="shared" si="7"/>
        <v>0</v>
      </c>
      <c r="L382" s="200"/>
    </row>
    <row r="383" spans="1:12" x14ac:dyDescent="0.25">
      <c r="A383" s="203"/>
      <c r="B383" s="203"/>
      <c r="C383" s="204"/>
      <c r="D383" s="204"/>
      <c r="E383" s="205"/>
      <c r="F383" s="203"/>
      <c r="G383" s="205"/>
      <c r="H383" s="205"/>
      <c r="I383" s="206"/>
      <c r="J383" s="207"/>
      <c r="K383" s="208">
        <f t="shared" si="7"/>
        <v>0</v>
      </c>
      <c r="L383" s="200"/>
    </row>
    <row r="384" spans="1:12" x14ac:dyDescent="0.25">
      <c r="A384" s="203"/>
      <c r="B384" s="203"/>
      <c r="C384" s="204"/>
      <c r="D384" s="204"/>
      <c r="E384" s="205"/>
      <c r="F384" s="203"/>
      <c r="G384" s="205"/>
      <c r="H384" s="205"/>
      <c r="I384" s="206"/>
      <c r="J384" s="207"/>
      <c r="K384" s="208">
        <f t="shared" si="7"/>
        <v>0</v>
      </c>
      <c r="L384" s="200"/>
    </row>
    <row r="385" spans="1:12" x14ac:dyDescent="0.25">
      <c r="A385" s="203"/>
      <c r="B385" s="203"/>
      <c r="C385" s="204"/>
      <c r="D385" s="204"/>
      <c r="E385" s="205"/>
      <c r="F385" s="203"/>
      <c r="G385" s="205"/>
      <c r="H385" s="205"/>
      <c r="I385" s="206"/>
      <c r="J385" s="207"/>
      <c r="K385" s="208">
        <f t="shared" si="7"/>
        <v>0</v>
      </c>
      <c r="L385" s="200"/>
    </row>
    <row r="386" spans="1:12" x14ac:dyDescent="0.25">
      <c r="A386" s="203"/>
      <c r="B386" s="203"/>
      <c r="C386" s="204"/>
      <c r="D386" s="204"/>
      <c r="E386" s="205"/>
      <c r="F386" s="203"/>
      <c r="G386" s="205"/>
      <c r="H386" s="205"/>
      <c r="I386" s="206"/>
      <c r="J386" s="207"/>
      <c r="K386" s="208">
        <f t="shared" si="7"/>
        <v>0</v>
      </c>
      <c r="L386" s="200"/>
    </row>
    <row r="387" spans="1:12" x14ac:dyDescent="0.25">
      <c r="A387" s="203"/>
      <c r="B387" s="203"/>
      <c r="C387" s="204"/>
      <c r="D387" s="204"/>
      <c r="E387" s="205"/>
      <c r="F387" s="203"/>
      <c r="G387" s="205"/>
      <c r="H387" s="205"/>
      <c r="I387" s="206"/>
      <c r="J387" s="207"/>
      <c r="K387" s="208">
        <f t="shared" si="7"/>
        <v>0</v>
      </c>
      <c r="L387" s="200"/>
    </row>
    <row r="388" spans="1:12" x14ac:dyDescent="0.25">
      <c r="A388" s="203"/>
      <c r="B388" s="203"/>
      <c r="C388" s="204"/>
      <c r="D388" s="204"/>
      <c r="E388" s="205"/>
      <c r="F388" s="203"/>
      <c r="G388" s="205"/>
      <c r="H388" s="205"/>
      <c r="I388" s="206"/>
      <c r="J388" s="207"/>
      <c r="K388" s="208">
        <f t="shared" si="7"/>
        <v>0</v>
      </c>
      <c r="L388" s="200"/>
    </row>
    <row r="389" spans="1:12" x14ac:dyDescent="0.25">
      <c r="A389" s="203"/>
      <c r="B389" s="203"/>
      <c r="C389" s="204"/>
      <c r="D389" s="204"/>
      <c r="E389" s="205"/>
      <c r="F389" s="203"/>
      <c r="G389" s="205"/>
      <c r="H389" s="205"/>
      <c r="I389" s="206"/>
      <c r="J389" s="207"/>
      <c r="K389" s="208">
        <f t="shared" si="7"/>
        <v>0</v>
      </c>
      <c r="L389" s="200"/>
    </row>
    <row r="390" spans="1:12" x14ac:dyDescent="0.25">
      <c r="A390" s="203"/>
      <c r="B390" s="203"/>
      <c r="C390" s="204"/>
      <c r="D390" s="204"/>
      <c r="E390" s="205"/>
      <c r="F390" s="203"/>
      <c r="G390" s="205"/>
      <c r="H390" s="205"/>
      <c r="I390" s="206"/>
      <c r="J390" s="207"/>
      <c r="K390" s="208">
        <f t="shared" si="7"/>
        <v>0</v>
      </c>
      <c r="L390" s="200"/>
    </row>
    <row r="391" spans="1:12" x14ac:dyDescent="0.25">
      <c r="A391" s="203"/>
      <c r="B391" s="203"/>
      <c r="C391" s="204"/>
      <c r="D391" s="204"/>
      <c r="E391" s="205"/>
      <c r="F391" s="203"/>
      <c r="G391" s="205"/>
      <c r="H391" s="205"/>
      <c r="I391" s="206"/>
      <c r="J391" s="207"/>
      <c r="K391" s="208">
        <f t="shared" si="7"/>
        <v>0</v>
      </c>
      <c r="L391" s="200"/>
    </row>
    <row r="392" spans="1:12" x14ac:dyDescent="0.25">
      <c r="A392" s="203"/>
      <c r="B392" s="203"/>
      <c r="C392" s="204"/>
      <c r="D392" s="204"/>
      <c r="E392" s="205"/>
      <c r="F392" s="203"/>
      <c r="G392" s="205"/>
      <c r="H392" s="205"/>
      <c r="I392" s="206"/>
      <c r="J392" s="207"/>
      <c r="K392" s="208">
        <f t="shared" si="7"/>
        <v>0</v>
      </c>
      <c r="L392" s="200"/>
    </row>
    <row r="393" spans="1:12" x14ac:dyDescent="0.25">
      <c r="A393" s="203"/>
      <c r="B393" s="203"/>
      <c r="C393" s="204"/>
      <c r="D393" s="204"/>
      <c r="E393" s="205"/>
      <c r="F393" s="203"/>
      <c r="G393" s="205"/>
      <c r="H393" s="205"/>
      <c r="I393" s="206"/>
      <c r="J393" s="207"/>
      <c r="K393" s="208">
        <f t="shared" si="7"/>
        <v>0</v>
      </c>
      <c r="L393" s="200"/>
    </row>
    <row r="394" spans="1:12" x14ac:dyDescent="0.25">
      <c r="A394" s="203"/>
      <c r="B394" s="203"/>
      <c r="C394" s="204"/>
      <c r="D394" s="204"/>
      <c r="E394" s="205"/>
      <c r="F394" s="203"/>
      <c r="G394" s="205"/>
      <c r="H394" s="205"/>
      <c r="I394" s="206"/>
      <c r="J394" s="207"/>
      <c r="K394" s="208">
        <f t="shared" si="7"/>
        <v>0</v>
      </c>
      <c r="L394" s="200"/>
    </row>
    <row r="395" spans="1:12" x14ac:dyDescent="0.25">
      <c r="A395" s="203"/>
      <c r="B395" s="203"/>
      <c r="C395" s="204"/>
      <c r="D395" s="204"/>
      <c r="E395" s="205"/>
      <c r="F395" s="203"/>
      <c r="G395" s="205"/>
      <c r="H395" s="205"/>
      <c r="I395" s="206"/>
      <c r="J395" s="207"/>
      <c r="K395" s="208">
        <f t="shared" si="7"/>
        <v>0</v>
      </c>
      <c r="L395" s="200"/>
    </row>
    <row r="396" spans="1:12" x14ac:dyDescent="0.25">
      <c r="A396" s="203"/>
      <c r="B396" s="203"/>
      <c r="C396" s="204"/>
      <c r="D396" s="204"/>
      <c r="E396" s="205"/>
      <c r="F396" s="203"/>
      <c r="G396" s="205"/>
      <c r="H396" s="205"/>
      <c r="I396" s="206"/>
      <c r="J396" s="207"/>
      <c r="K396" s="208">
        <f t="shared" si="7"/>
        <v>0</v>
      </c>
      <c r="L396" s="200"/>
    </row>
    <row r="397" spans="1:12" x14ac:dyDescent="0.25">
      <c r="A397" s="203"/>
      <c r="B397" s="203"/>
      <c r="C397" s="204"/>
      <c r="D397" s="204"/>
      <c r="E397" s="205"/>
      <c r="F397" s="203"/>
      <c r="G397" s="205"/>
      <c r="H397" s="205"/>
      <c r="I397" s="206"/>
      <c r="J397" s="207"/>
      <c r="K397" s="208">
        <f t="shared" si="7"/>
        <v>0</v>
      </c>
      <c r="L397" s="200"/>
    </row>
    <row r="398" spans="1:12" x14ac:dyDescent="0.25">
      <c r="A398" s="203"/>
      <c r="B398" s="203"/>
      <c r="C398" s="204"/>
      <c r="D398" s="204"/>
      <c r="E398" s="205"/>
      <c r="F398" s="203"/>
      <c r="G398" s="205"/>
      <c r="H398" s="205"/>
      <c r="I398" s="206"/>
      <c r="J398" s="207"/>
      <c r="K398" s="208">
        <f t="shared" si="7"/>
        <v>0</v>
      </c>
      <c r="L398" s="200"/>
    </row>
    <row r="399" spans="1:12" x14ac:dyDescent="0.25">
      <c r="A399" s="203"/>
      <c r="B399" s="203"/>
      <c r="C399" s="204"/>
      <c r="D399" s="204"/>
      <c r="E399" s="205"/>
      <c r="F399" s="203"/>
      <c r="G399" s="205"/>
      <c r="H399" s="205"/>
      <c r="I399" s="206"/>
      <c r="J399" s="207"/>
      <c r="K399" s="208">
        <f t="shared" si="7"/>
        <v>0</v>
      </c>
      <c r="L399" s="200"/>
    </row>
    <row r="400" spans="1:12" x14ac:dyDescent="0.25">
      <c r="A400" s="76"/>
      <c r="B400" s="76"/>
      <c r="C400" s="77"/>
      <c r="D400" s="78"/>
      <c r="E400" s="79"/>
      <c r="F400" s="80"/>
      <c r="G400" s="81"/>
      <c r="H400" s="81"/>
      <c r="I400" s="82"/>
      <c r="J400" s="83"/>
      <c r="K400" s="84">
        <f t="shared" si="7"/>
        <v>0</v>
      </c>
    </row>
    <row r="401" spans="1:11" x14ac:dyDescent="0.25">
      <c r="A401" s="85"/>
      <c r="B401" s="85"/>
      <c r="C401" s="86"/>
      <c r="D401" s="87"/>
      <c r="E401" s="88"/>
      <c r="F401" s="89"/>
      <c r="G401" s="90"/>
      <c r="H401" s="90"/>
      <c r="I401" s="91"/>
      <c r="J401" s="92"/>
      <c r="K401" s="93">
        <f t="shared" si="7"/>
        <v>0</v>
      </c>
    </row>
    <row r="402" spans="1:11" x14ac:dyDescent="0.25">
      <c r="A402" s="85"/>
      <c r="B402" s="85"/>
      <c r="C402" s="86"/>
      <c r="D402" s="87"/>
      <c r="E402" s="88"/>
      <c r="F402" s="89"/>
      <c r="G402" s="90"/>
      <c r="H402" s="90"/>
      <c r="I402" s="91"/>
      <c r="J402" s="92"/>
      <c r="K402" s="93">
        <f t="shared" si="7"/>
        <v>0</v>
      </c>
    </row>
    <row r="403" spans="1:11" x14ac:dyDescent="0.25">
      <c r="A403" s="85"/>
      <c r="B403" s="85"/>
      <c r="C403" s="86"/>
      <c r="D403" s="87"/>
      <c r="E403" s="88"/>
      <c r="F403" s="89"/>
      <c r="G403" s="90"/>
      <c r="H403" s="90"/>
      <c r="I403" s="91"/>
      <c r="J403" s="92"/>
      <c r="K403" s="93">
        <f t="shared" si="7"/>
        <v>0</v>
      </c>
    </row>
    <row r="404" spans="1:11" x14ac:dyDescent="0.25">
      <c r="A404" s="85"/>
      <c r="B404" s="85"/>
      <c r="C404" s="86"/>
      <c r="D404" s="87"/>
      <c r="E404" s="88"/>
      <c r="F404" s="89"/>
      <c r="G404" s="90"/>
      <c r="H404" s="90"/>
      <c r="I404" s="91"/>
      <c r="J404" s="92"/>
      <c r="K404" s="93">
        <f t="shared" si="7"/>
        <v>0</v>
      </c>
    </row>
    <row r="405" spans="1:11" x14ac:dyDescent="0.25">
      <c r="A405" s="85"/>
      <c r="B405" s="85"/>
      <c r="C405" s="86"/>
      <c r="D405" s="87"/>
      <c r="E405" s="88"/>
      <c r="F405" s="89"/>
      <c r="G405" s="90"/>
      <c r="H405" s="90"/>
      <c r="I405" s="91"/>
      <c r="J405" s="92"/>
      <c r="K405" s="93">
        <f t="shared" si="7"/>
        <v>0</v>
      </c>
    </row>
    <row r="406" spans="1:11" x14ac:dyDescent="0.25">
      <c r="A406" s="85"/>
      <c r="B406" s="85"/>
      <c r="C406" s="86"/>
      <c r="D406" s="87"/>
      <c r="E406" s="88"/>
      <c r="F406" s="89"/>
      <c r="G406" s="90"/>
      <c r="H406" s="90"/>
      <c r="I406" s="91"/>
      <c r="J406" s="92"/>
      <c r="K406" s="93">
        <f t="shared" si="7"/>
        <v>0</v>
      </c>
    </row>
    <row r="407" spans="1:11" x14ac:dyDescent="0.25">
      <c r="A407" s="85"/>
      <c r="B407" s="85"/>
      <c r="C407" s="86"/>
      <c r="D407" s="87"/>
      <c r="E407" s="88"/>
      <c r="F407" s="89"/>
      <c r="G407" s="90"/>
      <c r="H407" s="90"/>
      <c r="I407" s="91"/>
      <c r="J407" s="92"/>
      <c r="K407" s="93">
        <f t="shared" si="7"/>
        <v>0</v>
      </c>
    </row>
    <row r="408" spans="1:11" x14ac:dyDescent="0.25">
      <c r="A408" s="85"/>
      <c r="B408" s="85"/>
      <c r="C408" s="86"/>
      <c r="D408" s="87"/>
      <c r="E408" s="88"/>
      <c r="F408" s="89"/>
      <c r="G408" s="90"/>
      <c r="H408" s="90"/>
      <c r="I408" s="91"/>
      <c r="J408" s="92"/>
      <c r="K408" s="93">
        <f t="shared" si="7"/>
        <v>0</v>
      </c>
    </row>
    <row r="409" spans="1:11" x14ac:dyDescent="0.25">
      <c r="A409" s="85"/>
      <c r="B409" s="85"/>
      <c r="C409" s="86"/>
      <c r="D409" s="87"/>
      <c r="E409" s="88"/>
      <c r="F409" s="89"/>
      <c r="G409" s="90"/>
      <c r="H409" s="90"/>
      <c r="I409" s="91"/>
      <c r="J409" s="92"/>
      <c r="K409" s="93">
        <f t="shared" si="7"/>
        <v>0</v>
      </c>
    </row>
    <row r="410" spans="1:11" x14ac:dyDescent="0.25">
      <c r="A410" s="85"/>
      <c r="B410" s="85"/>
      <c r="C410" s="86"/>
      <c r="D410" s="87"/>
      <c r="E410" s="88"/>
      <c r="F410" s="89"/>
      <c r="G410" s="90"/>
      <c r="H410" s="90"/>
      <c r="I410" s="91"/>
      <c r="J410" s="92"/>
      <c r="K410" s="93">
        <f t="shared" si="7"/>
        <v>0</v>
      </c>
    </row>
    <row r="411" spans="1:11" x14ac:dyDescent="0.25">
      <c r="A411" s="85"/>
      <c r="B411" s="85"/>
      <c r="C411" s="86"/>
      <c r="D411" s="87"/>
      <c r="E411" s="88"/>
      <c r="F411" s="89"/>
      <c r="G411" s="90"/>
      <c r="H411" s="90"/>
      <c r="I411" s="91"/>
      <c r="J411" s="92"/>
      <c r="K411" s="93">
        <f t="shared" si="7"/>
        <v>0</v>
      </c>
    </row>
    <row r="412" spans="1:11" x14ac:dyDescent="0.25">
      <c r="A412" s="85"/>
      <c r="B412" s="85"/>
      <c r="C412" s="86"/>
      <c r="D412" s="87"/>
      <c r="E412" s="88"/>
      <c r="F412" s="89"/>
      <c r="G412" s="90"/>
      <c r="H412" s="90"/>
      <c r="I412" s="91"/>
      <c r="J412" s="92"/>
      <c r="K412" s="93">
        <f t="shared" si="7"/>
        <v>0</v>
      </c>
    </row>
    <row r="413" spans="1:11" x14ac:dyDescent="0.25">
      <c r="A413" s="85"/>
      <c r="B413" s="85"/>
      <c r="C413" s="86"/>
      <c r="D413" s="87"/>
      <c r="E413" s="88"/>
      <c r="F413" s="89"/>
      <c r="G413" s="90"/>
      <c r="H413" s="90"/>
      <c r="I413" s="91"/>
      <c r="J413" s="92"/>
      <c r="K413" s="93">
        <f t="shared" si="7"/>
        <v>0</v>
      </c>
    </row>
    <row r="414" spans="1:11" x14ac:dyDescent="0.25">
      <c r="A414" s="85"/>
      <c r="B414" s="85"/>
      <c r="C414" s="86"/>
      <c r="D414" s="87"/>
      <c r="E414" s="88"/>
      <c r="F414" s="89"/>
      <c r="G414" s="90"/>
      <c r="H414" s="90"/>
      <c r="I414" s="91"/>
      <c r="J414" s="92"/>
      <c r="K414" s="93">
        <f t="shared" si="7"/>
        <v>0</v>
      </c>
    </row>
    <row r="415" spans="1:11" x14ac:dyDescent="0.25">
      <c r="A415" s="85"/>
      <c r="B415" s="85"/>
      <c r="C415" s="86"/>
      <c r="D415" s="87"/>
      <c r="E415" s="88"/>
      <c r="F415" s="89"/>
      <c r="G415" s="90"/>
      <c r="H415" s="90"/>
      <c r="I415" s="91"/>
      <c r="J415" s="92"/>
      <c r="K415" s="93">
        <f t="shared" si="7"/>
        <v>0</v>
      </c>
    </row>
    <row r="416" spans="1:11" x14ac:dyDescent="0.25">
      <c r="A416" s="85"/>
      <c r="B416" s="85"/>
      <c r="C416" s="86"/>
      <c r="D416" s="87"/>
      <c r="E416" s="88"/>
      <c r="F416" s="89"/>
      <c r="G416" s="90"/>
      <c r="H416" s="90"/>
      <c r="I416" s="91"/>
      <c r="J416" s="92"/>
      <c r="K416" s="93">
        <f t="shared" si="7"/>
        <v>0</v>
      </c>
    </row>
    <row r="417" spans="1:11" x14ac:dyDescent="0.25">
      <c r="A417" s="85"/>
      <c r="B417" s="85"/>
      <c r="C417" s="86"/>
      <c r="D417" s="87"/>
      <c r="E417" s="88"/>
      <c r="F417" s="89"/>
      <c r="G417" s="90"/>
      <c r="H417" s="90"/>
      <c r="I417" s="91"/>
      <c r="J417" s="92"/>
      <c r="K417" s="93">
        <f t="shared" si="7"/>
        <v>0</v>
      </c>
    </row>
    <row r="418" spans="1:11" x14ac:dyDescent="0.25">
      <c r="A418" s="85"/>
      <c r="B418" s="85"/>
      <c r="C418" s="86"/>
      <c r="D418" s="87"/>
      <c r="E418" s="88"/>
      <c r="F418" s="89"/>
      <c r="G418" s="90"/>
      <c r="H418" s="90"/>
      <c r="I418" s="91"/>
      <c r="J418" s="92"/>
      <c r="K418" s="93">
        <f t="shared" ref="K418:K481" si="8">+J418*I418</f>
        <v>0</v>
      </c>
    </row>
    <row r="419" spans="1:11" x14ac:dyDescent="0.25">
      <c r="A419" s="85"/>
      <c r="B419" s="85"/>
      <c r="C419" s="86"/>
      <c r="D419" s="87"/>
      <c r="E419" s="88"/>
      <c r="F419" s="89"/>
      <c r="G419" s="90"/>
      <c r="H419" s="90"/>
      <c r="I419" s="91"/>
      <c r="J419" s="92"/>
      <c r="K419" s="93">
        <f t="shared" si="8"/>
        <v>0</v>
      </c>
    </row>
    <row r="420" spans="1:11" x14ac:dyDescent="0.25">
      <c r="A420" s="85"/>
      <c r="B420" s="85"/>
      <c r="C420" s="86"/>
      <c r="D420" s="87"/>
      <c r="E420" s="88"/>
      <c r="F420" s="89"/>
      <c r="G420" s="90"/>
      <c r="H420" s="90"/>
      <c r="I420" s="91"/>
      <c r="J420" s="92"/>
      <c r="K420" s="93">
        <f t="shared" si="8"/>
        <v>0</v>
      </c>
    </row>
    <row r="421" spans="1:11" x14ac:dyDescent="0.25">
      <c r="A421" s="85"/>
      <c r="B421" s="85"/>
      <c r="C421" s="86"/>
      <c r="D421" s="87"/>
      <c r="E421" s="88"/>
      <c r="F421" s="89"/>
      <c r="G421" s="90"/>
      <c r="H421" s="90"/>
      <c r="I421" s="91"/>
      <c r="J421" s="92"/>
      <c r="K421" s="93">
        <f t="shared" si="8"/>
        <v>0</v>
      </c>
    </row>
    <row r="422" spans="1:11" x14ac:dyDescent="0.25">
      <c r="A422" s="85"/>
      <c r="B422" s="85"/>
      <c r="C422" s="86"/>
      <c r="D422" s="87"/>
      <c r="E422" s="88"/>
      <c r="F422" s="89"/>
      <c r="G422" s="90"/>
      <c r="H422" s="90"/>
      <c r="I422" s="91"/>
      <c r="J422" s="92"/>
      <c r="K422" s="93">
        <f t="shared" si="8"/>
        <v>0</v>
      </c>
    </row>
    <row r="423" spans="1:11" x14ac:dyDescent="0.25">
      <c r="A423" s="85"/>
      <c r="B423" s="85"/>
      <c r="C423" s="86"/>
      <c r="D423" s="87"/>
      <c r="E423" s="88"/>
      <c r="F423" s="89"/>
      <c r="G423" s="90"/>
      <c r="H423" s="90"/>
      <c r="I423" s="91"/>
      <c r="J423" s="92"/>
      <c r="K423" s="93">
        <f t="shared" si="8"/>
        <v>0</v>
      </c>
    </row>
    <row r="424" spans="1:11" x14ac:dyDescent="0.25">
      <c r="A424" s="85"/>
      <c r="B424" s="85"/>
      <c r="C424" s="86"/>
      <c r="D424" s="87"/>
      <c r="E424" s="88"/>
      <c r="F424" s="89"/>
      <c r="G424" s="90"/>
      <c r="H424" s="90"/>
      <c r="I424" s="91"/>
      <c r="J424" s="92"/>
      <c r="K424" s="93">
        <f t="shared" si="8"/>
        <v>0</v>
      </c>
    </row>
    <row r="425" spans="1:11" x14ac:dyDescent="0.25">
      <c r="A425" s="85"/>
      <c r="B425" s="85"/>
      <c r="C425" s="86"/>
      <c r="D425" s="87"/>
      <c r="E425" s="88"/>
      <c r="F425" s="89"/>
      <c r="G425" s="90"/>
      <c r="H425" s="90"/>
      <c r="I425" s="91"/>
      <c r="J425" s="92"/>
      <c r="K425" s="93">
        <f t="shared" si="8"/>
        <v>0</v>
      </c>
    </row>
    <row r="426" spans="1:11" x14ac:dyDescent="0.25">
      <c r="A426" s="85"/>
      <c r="B426" s="85"/>
      <c r="C426" s="86"/>
      <c r="D426" s="87"/>
      <c r="E426" s="88"/>
      <c r="F426" s="89"/>
      <c r="G426" s="90"/>
      <c r="H426" s="90"/>
      <c r="I426" s="91"/>
      <c r="J426" s="92"/>
      <c r="K426" s="93">
        <f t="shared" si="8"/>
        <v>0</v>
      </c>
    </row>
    <row r="427" spans="1:11" x14ac:dyDescent="0.25">
      <c r="A427" s="85"/>
      <c r="B427" s="85"/>
      <c r="C427" s="86"/>
      <c r="D427" s="87"/>
      <c r="E427" s="88"/>
      <c r="F427" s="89"/>
      <c r="G427" s="90"/>
      <c r="H427" s="90"/>
      <c r="I427" s="91"/>
      <c r="J427" s="92"/>
      <c r="K427" s="93">
        <f t="shared" si="8"/>
        <v>0</v>
      </c>
    </row>
    <row r="428" spans="1:11" x14ac:dyDescent="0.25">
      <c r="A428" s="85"/>
      <c r="B428" s="85"/>
      <c r="C428" s="86"/>
      <c r="D428" s="87"/>
      <c r="E428" s="88"/>
      <c r="F428" s="89"/>
      <c r="G428" s="90"/>
      <c r="H428" s="90"/>
      <c r="I428" s="91"/>
      <c r="J428" s="92"/>
      <c r="K428" s="93">
        <f t="shared" si="8"/>
        <v>0</v>
      </c>
    </row>
    <row r="429" spans="1:11" x14ac:dyDescent="0.25">
      <c r="A429" s="85"/>
      <c r="B429" s="85"/>
      <c r="C429" s="86"/>
      <c r="D429" s="87"/>
      <c r="E429" s="88"/>
      <c r="F429" s="89"/>
      <c r="G429" s="90"/>
      <c r="H429" s="90"/>
      <c r="I429" s="91"/>
      <c r="J429" s="92"/>
      <c r="K429" s="93">
        <f t="shared" si="8"/>
        <v>0</v>
      </c>
    </row>
    <row r="430" spans="1:11" x14ac:dyDescent="0.25">
      <c r="A430" s="85"/>
      <c r="B430" s="85"/>
      <c r="C430" s="86"/>
      <c r="D430" s="87"/>
      <c r="E430" s="88"/>
      <c r="F430" s="89"/>
      <c r="G430" s="90"/>
      <c r="H430" s="90"/>
      <c r="I430" s="91"/>
      <c r="J430" s="92"/>
      <c r="K430" s="93">
        <f t="shared" si="8"/>
        <v>0</v>
      </c>
    </row>
    <row r="431" spans="1:11" x14ac:dyDescent="0.25">
      <c r="A431" s="85"/>
      <c r="B431" s="85"/>
      <c r="C431" s="86"/>
      <c r="D431" s="87"/>
      <c r="E431" s="88"/>
      <c r="F431" s="89"/>
      <c r="G431" s="90"/>
      <c r="H431" s="90"/>
      <c r="I431" s="91"/>
      <c r="J431" s="92"/>
      <c r="K431" s="93">
        <f t="shared" si="8"/>
        <v>0</v>
      </c>
    </row>
    <row r="432" spans="1:11" x14ac:dyDescent="0.25">
      <c r="A432" s="85"/>
      <c r="B432" s="85"/>
      <c r="C432" s="86"/>
      <c r="D432" s="87"/>
      <c r="E432" s="88"/>
      <c r="F432" s="89"/>
      <c r="G432" s="90"/>
      <c r="H432" s="90"/>
      <c r="I432" s="91"/>
      <c r="J432" s="92"/>
      <c r="K432" s="93">
        <f t="shared" si="8"/>
        <v>0</v>
      </c>
    </row>
    <row r="433" spans="1:11" x14ac:dyDescent="0.25">
      <c r="A433" s="85"/>
      <c r="B433" s="85"/>
      <c r="C433" s="86"/>
      <c r="D433" s="87"/>
      <c r="E433" s="88"/>
      <c r="F433" s="89"/>
      <c r="G433" s="90"/>
      <c r="H433" s="90"/>
      <c r="I433" s="91"/>
      <c r="J433" s="92"/>
      <c r="K433" s="93">
        <f t="shared" si="8"/>
        <v>0</v>
      </c>
    </row>
    <row r="434" spans="1:11" x14ac:dyDescent="0.25">
      <c r="A434" s="85"/>
      <c r="B434" s="85"/>
      <c r="C434" s="86"/>
      <c r="D434" s="87"/>
      <c r="E434" s="88"/>
      <c r="F434" s="89"/>
      <c r="G434" s="90"/>
      <c r="H434" s="90"/>
      <c r="I434" s="91"/>
      <c r="J434" s="92"/>
      <c r="K434" s="93">
        <f t="shared" si="8"/>
        <v>0</v>
      </c>
    </row>
    <row r="435" spans="1:11" x14ac:dyDescent="0.25">
      <c r="A435" s="85"/>
      <c r="B435" s="85"/>
      <c r="C435" s="86"/>
      <c r="D435" s="87"/>
      <c r="E435" s="88"/>
      <c r="F435" s="89"/>
      <c r="G435" s="90"/>
      <c r="H435" s="90"/>
      <c r="I435" s="91"/>
      <c r="J435" s="92"/>
      <c r="K435" s="93">
        <f t="shared" si="8"/>
        <v>0</v>
      </c>
    </row>
    <row r="436" spans="1:11" x14ac:dyDescent="0.25">
      <c r="A436" s="85"/>
      <c r="B436" s="85"/>
      <c r="C436" s="86"/>
      <c r="D436" s="87"/>
      <c r="E436" s="88"/>
      <c r="F436" s="89"/>
      <c r="G436" s="90"/>
      <c r="H436" s="90"/>
      <c r="I436" s="91"/>
      <c r="J436" s="92"/>
      <c r="K436" s="93">
        <f t="shared" si="8"/>
        <v>0</v>
      </c>
    </row>
    <row r="437" spans="1:11" x14ac:dyDescent="0.25">
      <c r="A437" s="85"/>
      <c r="B437" s="85"/>
      <c r="C437" s="86"/>
      <c r="D437" s="87"/>
      <c r="E437" s="88"/>
      <c r="F437" s="89"/>
      <c r="G437" s="90"/>
      <c r="H437" s="90"/>
      <c r="I437" s="91"/>
      <c r="J437" s="92"/>
      <c r="K437" s="93">
        <f t="shared" si="8"/>
        <v>0</v>
      </c>
    </row>
    <row r="438" spans="1:11" x14ac:dyDescent="0.25">
      <c r="A438" s="85"/>
      <c r="B438" s="85"/>
      <c r="C438" s="86"/>
      <c r="D438" s="87"/>
      <c r="E438" s="88"/>
      <c r="F438" s="89"/>
      <c r="G438" s="90"/>
      <c r="H438" s="90"/>
      <c r="I438" s="91"/>
      <c r="J438" s="92"/>
      <c r="K438" s="93">
        <f t="shared" si="8"/>
        <v>0</v>
      </c>
    </row>
    <row r="439" spans="1:11" x14ac:dyDescent="0.25">
      <c r="A439" s="85"/>
      <c r="B439" s="85"/>
      <c r="C439" s="86"/>
      <c r="D439" s="87"/>
      <c r="E439" s="88"/>
      <c r="F439" s="89"/>
      <c r="G439" s="90"/>
      <c r="H439" s="90"/>
      <c r="I439" s="91"/>
      <c r="J439" s="92"/>
      <c r="K439" s="93">
        <f t="shared" si="8"/>
        <v>0</v>
      </c>
    </row>
    <row r="440" spans="1:11" x14ac:dyDescent="0.25">
      <c r="A440" s="85"/>
      <c r="B440" s="85"/>
      <c r="C440" s="86"/>
      <c r="D440" s="87"/>
      <c r="E440" s="88"/>
      <c r="F440" s="89"/>
      <c r="G440" s="90"/>
      <c r="H440" s="90"/>
      <c r="I440" s="91"/>
      <c r="J440" s="92"/>
      <c r="K440" s="93">
        <f t="shared" si="8"/>
        <v>0</v>
      </c>
    </row>
    <row r="441" spans="1:11" x14ac:dyDescent="0.25">
      <c r="A441" s="85"/>
      <c r="B441" s="85"/>
      <c r="C441" s="86"/>
      <c r="D441" s="87"/>
      <c r="E441" s="88"/>
      <c r="F441" s="89"/>
      <c r="G441" s="90"/>
      <c r="H441" s="90"/>
      <c r="I441" s="91"/>
      <c r="J441" s="92"/>
      <c r="K441" s="93">
        <f t="shared" si="8"/>
        <v>0</v>
      </c>
    </row>
    <row r="442" spans="1:11" x14ac:dyDescent="0.25">
      <c r="A442" s="85"/>
      <c r="B442" s="85"/>
      <c r="C442" s="86"/>
      <c r="D442" s="87"/>
      <c r="E442" s="88"/>
      <c r="F442" s="89"/>
      <c r="G442" s="90"/>
      <c r="H442" s="90"/>
      <c r="I442" s="91"/>
      <c r="J442" s="92"/>
      <c r="K442" s="93">
        <f t="shared" si="8"/>
        <v>0</v>
      </c>
    </row>
    <row r="443" spans="1:11" x14ac:dyDescent="0.25">
      <c r="A443" s="85"/>
      <c r="B443" s="85"/>
      <c r="C443" s="86"/>
      <c r="D443" s="87"/>
      <c r="E443" s="88"/>
      <c r="F443" s="89"/>
      <c r="G443" s="90"/>
      <c r="H443" s="90"/>
      <c r="I443" s="91"/>
      <c r="J443" s="92"/>
      <c r="K443" s="93">
        <f t="shared" si="8"/>
        <v>0</v>
      </c>
    </row>
    <row r="444" spans="1:11" x14ac:dyDescent="0.25">
      <c r="A444" s="85"/>
      <c r="B444" s="85"/>
      <c r="C444" s="86"/>
      <c r="D444" s="87"/>
      <c r="E444" s="88"/>
      <c r="F444" s="89"/>
      <c r="G444" s="90"/>
      <c r="H444" s="90"/>
      <c r="I444" s="91"/>
      <c r="J444" s="92"/>
      <c r="K444" s="93">
        <f t="shared" si="8"/>
        <v>0</v>
      </c>
    </row>
    <row r="445" spans="1:11" x14ac:dyDescent="0.25">
      <c r="A445" s="85"/>
      <c r="B445" s="85"/>
      <c r="C445" s="86"/>
      <c r="D445" s="87"/>
      <c r="E445" s="88"/>
      <c r="F445" s="89"/>
      <c r="G445" s="90"/>
      <c r="H445" s="90"/>
      <c r="I445" s="91"/>
      <c r="J445" s="92"/>
      <c r="K445" s="93">
        <f t="shared" si="8"/>
        <v>0</v>
      </c>
    </row>
    <row r="446" spans="1:11" x14ac:dyDescent="0.25">
      <c r="A446" s="85"/>
      <c r="B446" s="85"/>
      <c r="C446" s="86"/>
      <c r="D446" s="87"/>
      <c r="E446" s="88"/>
      <c r="F446" s="89"/>
      <c r="G446" s="90"/>
      <c r="H446" s="90"/>
      <c r="I446" s="91"/>
      <c r="J446" s="92"/>
      <c r="K446" s="93">
        <f t="shared" si="8"/>
        <v>0</v>
      </c>
    </row>
    <row r="447" spans="1:11" x14ac:dyDescent="0.25">
      <c r="A447" s="85"/>
      <c r="B447" s="85"/>
      <c r="C447" s="86"/>
      <c r="D447" s="87"/>
      <c r="E447" s="88"/>
      <c r="F447" s="89"/>
      <c r="G447" s="90"/>
      <c r="H447" s="90"/>
      <c r="I447" s="91"/>
      <c r="J447" s="92"/>
      <c r="K447" s="93">
        <f t="shared" si="8"/>
        <v>0</v>
      </c>
    </row>
    <row r="448" spans="1:11" x14ac:dyDescent="0.25">
      <c r="A448" s="85"/>
      <c r="B448" s="85"/>
      <c r="C448" s="86"/>
      <c r="D448" s="87"/>
      <c r="E448" s="88"/>
      <c r="F448" s="89"/>
      <c r="G448" s="90"/>
      <c r="H448" s="90"/>
      <c r="I448" s="91"/>
      <c r="J448" s="92"/>
      <c r="K448" s="93">
        <f t="shared" si="8"/>
        <v>0</v>
      </c>
    </row>
    <row r="449" spans="1:11" x14ac:dyDescent="0.25">
      <c r="A449" s="85"/>
      <c r="B449" s="85"/>
      <c r="C449" s="86"/>
      <c r="D449" s="87"/>
      <c r="E449" s="88"/>
      <c r="F449" s="89"/>
      <c r="G449" s="90"/>
      <c r="H449" s="90"/>
      <c r="I449" s="91"/>
      <c r="J449" s="92"/>
      <c r="K449" s="93">
        <f t="shared" si="8"/>
        <v>0</v>
      </c>
    </row>
    <row r="450" spans="1:11" x14ac:dyDescent="0.25">
      <c r="A450" s="85"/>
      <c r="B450" s="85"/>
      <c r="C450" s="86"/>
      <c r="D450" s="87"/>
      <c r="E450" s="88"/>
      <c r="F450" s="89"/>
      <c r="G450" s="90"/>
      <c r="H450" s="90"/>
      <c r="I450" s="91"/>
      <c r="J450" s="92"/>
      <c r="K450" s="93">
        <f t="shared" si="8"/>
        <v>0</v>
      </c>
    </row>
    <row r="451" spans="1:11" x14ac:dyDescent="0.25">
      <c r="A451" s="85"/>
      <c r="B451" s="85"/>
      <c r="C451" s="86"/>
      <c r="D451" s="87"/>
      <c r="E451" s="88"/>
      <c r="F451" s="89"/>
      <c r="G451" s="90"/>
      <c r="H451" s="90"/>
      <c r="I451" s="91"/>
      <c r="J451" s="92"/>
      <c r="K451" s="93">
        <f t="shared" si="8"/>
        <v>0</v>
      </c>
    </row>
    <row r="452" spans="1:11" x14ac:dyDescent="0.25">
      <c r="A452" s="85"/>
      <c r="B452" s="85"/>
      <c r="C452" s="86"/>
      <c r="D452" s="87"/>
      <c r="E452" s="88"/>
      <c r="F452" s="89"/>
      <c r="G452" s="90"/>
      <c r="H452" s="90"/>
      <c r="I452" s="91"/>
      <c r="J452" s="92"/>
      <c r="K452" s="93">
        <f t="shared" si="8"/>
        <v>0</v>
      </c>
    </row>
    <row r="453" spans="1:11" x14ac:dyDescent="0.25">
      <c r="A453" s="85"/>
      <c r="B453" s="85"/>
      <c r="C453" s="86"/>
      <c r="D453" s="87"/>
      <c r="E453" s="88"/>
      <c r="F453" s="89"/>
      <c r="G453" s="90"/>
      <c r="H453" s="90"/>
      <c r="I453" s="91"/>
      <c r="J453" s="92"/>
      <c r="K453" s="93">
        <f t="shared" si="8"/>
        <v>0</v>
      </c>
    </row>
    <row r="454" spans="1:11" x14ac:dyDescent="0.25">
      <c r="A454" s="85"/>
      <c r="B454" s="85"/>
      <c r="C454" s="86"/>
      <c r="D454" s="87"/>
      <c r="E454" s="88"/>
      <c r="F454" s="89"/>
      <c r="G454" s="90"/>
      <c r="H454" s="90"/>
      <c r="I454" s="91"/>
      <c r="J454" s="92"/>
      <c r="K454" s="93">
        <f t="shared" si="8"/>
        <v>0</v>
      </c>
    </row>
    <row r="455" spans="1:11" x14ac:dyDescent="0.25">
      <c r="A455" s="85"/>
      <c r="B455" s="85"/>
      <c r="C455" s="86"/>
      <c r="D455" s="87"/>
      <c r="E455" s="88"/>
      <c r="F455" s="89"/>
      <c r="G455" s="90"/>
      <c r="H455" s="90"/>
      <c r="I455" s="91"/>
      <c r="J455" s="92"/>
      <c r="K455" s="93">
        <f t="shared" si="8"/>
        <v>0</v>
      </c>
    </row>
    <row r="456" spans="1:11" x14ac:dyDescent="0.25">
      <c r="A456" s="85"/>
      <c r="B456" s="85"/>
      <c r="C456" s="86"/>
      <c r="D456" s="87"/>
      <c r="E456" s="88"/>
      <c r="F456" s="89"/>
      <c r="G456" s="90"/>
      <c r="H456" s="90"/>
      <c r="I456" s="91"/>
      <c r="J456" s="92"/>
      <c r="K456" s="93">
        <f t="shared" si="8"/>
        <v>0</v>
      </c>
    </row>
    <row r="457" spans="1:11" x14ac:dyDescent="0.25">
      <c r="A457" s="85"/>
      <c r="B457" s="85"/>
      <c r="C457" s="86"/>
      <c r="D457" s="87"/>
      <c r="E457" s="88"/>
      <c r="F457" s="89"/>
      <c r="G457" s="90"/>
      <c r="H457" s="90"/>
      <c r="I457" s="91"/>
      <c r="J457" s="92"/>
      <c r="K457" s="93">
        <f t="shared" si="8"/>
        <v>0</v>
      </c>
    </row>
    <row r="458" spans="1:11" x14ac:dyDescent="0.25">
      <c r="A458" s="85"/>
      <c r="B458" s="85"/>
      <c r="C458" s="86"/>
      <c r="D458" s="87"/>
      <c r="E458" s="88"/>
      <c r="F458" s="89"/>
      <c r="G458" s="90"/>
      <c r="H458" s="90"/>
      <c r="I458" s="91"/>
      <c r="J458" s="92"/>
      <c r="K458" s="93">
        <f t="shared" si="8"/>
        <v>0</v>
      </c>
    </row>
    <row r="459" spans="1:11" x14ac:dyDescent="0.25">
      <c r="A459" s="85"/>
      <c r="B459" s="85"/>
      <c r="C459" s="86"/>
      <c r="D459" s="87"/>
      <c r="E459" s="88"/>
      <c r="F459" s="89"/>
      <c r="G459" s="90"/>
      <c r="H459" s="90"/>
      <c r="I459" s="91"/>
      <c r="J459" s="92"/>
      <c r="K459" s="93">
        <f t="shared" si="8"/>
        <v>0</v>
      </c>
    </row>
    <row r="460" spans="1:11" x14ac:dyDescent="0.25">
      <c r="A460" s="85"/>
      <c r="B460" s="85"/>
      <c r="C460" s="86"/>
      <c r="D460" s="87"/>
      <c r="E460" s="88"/>
      <c r="F460" s="89"/>
      <c r="G460" s="90"/>
      <c r="H460" s="90"/>
      <c r="I460" s="91"/>
      <c r="J460" s="92"/>
      <c r="K460" s="93">
        <f t="shared" si="8"/>
        <v>0</v>
      </c>
    </row>
    <row r="461" spans="1:11" x14ac:dyDescent="0.25">
      <c r="A461" s="85"/>
      <c r="B461" s="85"/>
      <c r="C461" s="86"/>
      <c r="D461" s="87"/>
      <c r="E461" s="88"/>
      <c r="F461" s="89"/>
      <c r="G461" s="90"/>
      <c r="H461" s="90"/>
      <c r="I461" s="91"/>
      <c r="J461" s="92"/>
      <c r="K461" s="93">
        <f t="shared" si="8"/>
        <v>0</v>
      </c>
    </row>
    <row r="462" spans="1:11" x14ac:dyDescent="0.25">
      <c r="A462" s="85"/>
      <c r="B462" s="85"/>
      <c r="C462" s="86"/>
      <c r="D462" s="87"/>
      <c r="E462" s="88"/>
      <c r="F462" s="89"/>
      <c r="G462" s="90"/>
      <c r="H462" s="90"/>
      <c r="I462" s="91"/>
      <c r="J462" s="92"/>
      <c r="K462" s="93">
        <f t="shared" si="8"/>
        <v>0</v>
      </c>
    </row>
    <row r="463" spans="1:11" x14ac:dyDescent="0.25">
      <c r="A463" s="85"/>
      <c r="B463" s="85"/>
      <c r="C463" s="86"/>
      <c r="D463" s="87"/>
      <c r="E463" s="88"/>
      <c r="F463" s="89"/>
      <c r="G463" s="90"/>
      <c r="H463" s="90"/>
      <c r="I463" s="91"/>
      <c r="J463" s="92"/>
      <c r="K463" s="93">
        <f t="shared" si="8"/>
        <v>0</v>
      </c>
    </row>
    <row r="464" spans="1:11" x14ac:dyDescent="0.25">
      <c r="A464" s="85"/>
      <c r="B464" s="85"/>
      <c r="C464" s="86"/>
      <c r="D464" s="87"/>
      <c r="E464" s="88"/>
      <c r="F464" s="89"/>
      <c r="G464" s="90"/>
      <c r="H464" s="90"/>
      <c r="I464" s="91"/>
      <c r="J464" s="92"/>
      <c r="K464" s="93">
        <f t="shared" si="8"/>
        <v>0</v>
      </c>
    </row>
    <row r="465" spans="1:11" x14ac:dyDescent="0.25">
      <c r="A465" s="85"/>
      <c r="B465" s="85"/>
      <c r="C465" s="86"/>
      <c r="D465" s="87"/>
      <c r="E465" s="88"/>
      <c r="F465" s="89"/>
      <c r="G465" s="90"/>
      <c r="H465" s="90"/>
      <c r="I465" s="91"/>
      <c r="J465" s="92"/>
      <c r="K465" s="93">
        <f t="shared" si="8"/>
        <v>0</v>
      </c>
    </row>
    <row r="466" spans="1:11" x14ac:dyDescent="0.25">
      <c r="A466" s="85"/>
      <c r="B466" s="85"/>
      <c r="C466" s="86"/>
      <c r="D466" s="87"/>
      <c r="E466" s="88"/>
      <c r="F466" s="89"/>
      <c r="G466" s="90"/>
      <c r="H466" s="90"/>
      <c r="I466" s="91"/>
      <c r="J466" s="92"/>
      <c r="K466" s="93">
        <f t="shared" si="8"/>
        <v>0</v>
      </c>
    </row>
    <row r="467" spans="1:11" x14ac:dyDescent="0.25">
      <c r="A467" s="85"/>
      <c r="B467" s="85"/>
      <c r="C467" s="86"/>
      <c r="D467" s="87"/>
      <c r="E467" s="88"/>
      <c r="F467" s="89"/>
      <c r="G467" s="90"/>
      <c r="H467" s="90"/>
      <c r="I467" s="91"/>
      <c r="J467" s="92"/>
      <c r="K467" s="93">
        <f t="shared" si="8"/>
        <v>0</v>
      </c>
    </row>
    <row r="468" spans="1:11" x14ac:dyDescent="0.25">
      <c r="A468" s="85"/>
      <c r="B468" s="85"/>
      <c r="C468" s="86"/>
      <c r="D468" s="87"/>
      <c r="E468" s="88"/>
      <c r="F468" s="89"/>
      <c r="G468" s="90"/>
      <c r="H468" s="90"/>
      <c r="I468" s="91"/>
      <c r="J468" s="92"/>
      <c r="K468" s="93">
        <f t="shared" si="8"/>
        <v>0</v>
      </c>
    </row>
    <row r="469" spans="1:11" x14ac:dyDescent="0.25">
      <c r="A469" s="85"/>
      <c r="B469" s="85"/>
      <c r="C469" s="86"/>
      <c r="D469" s="87"/>
      <c r="E469" s="88"/>
      <c r="F469" s="89"/>
      <c r="G469" s="90"/>
      <c r="H469" s="90"/>
      <c r="I469" s="91"/>
      <c r="J469" s="92"/>
      <c r="K469" s="93">
        <f t="shared" si="8"/>
        <v>0</v>
      </c>
    </row>
    <row r="470" spans="1:11" x14ac:dyDescent="0.25">
      <c r="A470" s="85"/>
      <c r="B470" s="85"/>
      <c r="C470" s="86"/>
      <c r="D470" s="87"/>
      <c r="E470" s="88"/>
      <c r="F470" s="89"/>
      <c r="G470" s="90"/>
      <c r="H470" s="90"/>
      <c r="I470" s="91"/>
      <c r="J470" s="92"/>
      <c r="K470" s="93">
        <f t="shared" si="8"/>
        <v>0</v>
      </c>
    </row>
    <row r="471" spans="1:11" x14ac:dyDescent="0.25">
      <c r="A471" s="85"/>
      <c r="B471" s="85"/>
      <c r="C471" s="86"/>
      <c r="D471" s="87"/>
      <c r="E471" s="88"/>
      <c r="F471" s="89"/>
      <c r="G471" s="90"/>
      <c r="H471" s="90"/>
      <c r="I471" s="91"/>
      <c r="J471" s="92"/>
      <c r="K471" s="93">
        <f t="shared" si="8"/>
        <v>0</v>
      </c>
    </row>
    <row r="472" spans="1:11" x14ac:dyDescent="0.25">
      <c r="A472" s="85"/>
      <c r="B472" s="85"/>
      <c r="C472" s="86"/>
      <c r="D472" s="87"/>
      <c r="E472" s="88"/>
      <c r="F472" s="89"/>
      <c r="G472" s="90"/>
      <c r="H472" s="90"/>
      <c r="I472" s="91"/>
      <c r="J472" s="92"/>
      <c r="K472" s="93">
        <f t="shared" si="8"/>
        <v>0</v>
      </c>
    </row>
    <row r="473" spans="1:11" x14ac:dyDescent="0.25">
      <c r="A473" s="85"/>
      <c r="B473" s="85"/>
      <c r="C473" s="86"/>
      <c r="D473" s="87"/>
      <c r="E473" s="88"/>
      <c r="F473" s="89"/>
      <c r="G473" s="90"/>
      <c r="H473" s="90"/>
      <c r="I473" s="91"/>
      <c r="J473" s="92"/>
      <c r="K473" s="93">
        <f t="shared" si="8"/>
        <v>0</v>
      </c>
    </row>
    <row r="474" spans="1:11" x14ac:dyDescent="0.25">
      <c r="A474" s="85"/>
      <c r="B474" s="85"/>
      <c r="C474" s="86"/>
      <c r="D474" s="87"/>
      <c r="E474" s="88"/>
      <c r="F474" s="89"/>
      <c r="G474" s="90"/>
      <c r="H474" s="90"/>
      <c r="I474" s="91"/>
      <c r="J474" s="92"/>
      <c r="K474" s="93">
        <f t="shared" si="8"/>
        <v>0</v>
      </c>
    </row>
    <row r="475" spans="1:11" x14ac:dyDescent="0.25">
      <c r="A475" s="85"/>
      <c r="B475" s="85"/>
      <c r="C475" s="86"/>
      <c r="D475" s="87"/>
      <c r="E475" s="88"/>
      <c r="F475" s="89"/>
      <c r="G475" s="90"/>
      <c r="H475" s="90"/>
      <c r="I475" s="91"/>
      <c r="J475" s="92"/>
      <c r="K475" s="93">
        <f t="shared" si="8"/>
        <v>0</v>
      </c>
    </row>
    <row r="476" spans="1:11" x14ac:dyDescent="0.25">
      <c r="A476" s="85"/>
      <c r="B476" s="85"/>
      <c r="C476" s="86"/>
      <c r="D476" s="87"/>
      <c r="E476" s="88"/>
      <c r="F476" s="89"/>
      <c r="G476" s="90"/>
      <c r="H476" s="90"/>
      <c r="I476" s="91"/>
      <c r="J476" s="92"/>
      <c r="K476" s="93">
        <f t="shared" si="8"/>
        <v>0</v>
      </c>
    </row>
    <row r="477" spans="1:11" x14ac:dyDescent="0.25">
      <c r="A477" s="85"/>
      <c r="B477" s="85"/>
      <c r="C477" s="86"/>
      <c r="D477" s="87"/>
      <c r="E477" s="88"/>
      <c r="F477" s="89"/>
      <c r="G477" s="90"/>
      <c r="H477" s="90"/>
      <c r="I477" s="91"/>
      <c r="J477" s="92"/>
      <c r="K477" s="93">
        <f t="shared" si="8"/>
        <v>0</v>
      </c>
    </row>
    <row r="478" spans="1:11" x14ac:dyDescent="0.25">
      <c r="A478" s="85"/>
      <c r="B478" s="85"/>
      <c r="C478" s="86"/>
      <c r="D478" s="87"/>
      <c r="E478" s="88"/>
      <c r="F478" s="89"/>
      <c r="G478" s="90"/>
      <c r="H478" s="90"/>
      <c r="I478" s="91"/>
      <c r="J478" s="92"/>
      <c r="K478" s="93">
        <f t="shared" si="8"/>
        <v>0</v>
      </c>
    </row>
    <row r="479" spans="1:11" x14ac:dyDescent="0.25">
      <c r="A479" s="85"/>
      <c r="B479" s="85"/>
      <c r="C479" s="86"/>
      <c r="D479" s="87"/>
      <c r="E479" s="88"/>
      <c r="F479" s="89"/>
      <c r="G479" s="90"/>
      <c r="H479" s="90"/>
      <c r="I479" s="91"/>
      <c r="J479" s="92"/>
      <c r="K479" s="93">
        <f t="shared" si="8"/>
        <v>0</v>
      </c>
    </row>
    <row r="480" spans="1:11" x14ac:dyDescent="0.25">
      <c r="A480" s="85"/>
      <c r="B480" s="85"/>
      <c r="C480" s="86"/>
      <c r="D480" s="87"/>
      <c r="E480" s="88"/>
      <c r="F480" s="89"/>
      <c r="G480" s="90"/>
      <c r="H480" s="90"/>
      <c r="I480" s="91"/>
      <c r="J480" s="92"/>
      <c r="K480" s="93">
        <f t="shared" si="8"/>
        <v>0</v>
      </c>
    </row>
    <row r="481" spans="1:11" x14ac:dyDescent="0.25">
      <c r="A481" s="85"/>
      <c r="B481" s="85"/>
      <c r="C481" s="86"/>
      <c r="D481" s="87"/>
      <c r="E481" s="88"/>
      <c r="F481" s="89"/>
      <c r="G481" s="90"/>
      <c r="H481" s="90"/>
      <c r="I481" s="91"/>
      <c r="J481" s="92"/>
      <c r="K481" s="93">
        <f t="shared" si="8"/>
        <v>0</v>
      </c>
    </row>
    <row r="482" spans="1:11" x14ac:dyDescent="0.25">
      <c r="A482" s="85"/>
      <c r="B482" s="85"/>
      <c r="C482" s="86"/>
      <c r="D482" s="87"/>
      <c r="E482" s="88"/>
      <c r="F482" s="89"/>
      <c r="G482" s="90"/>
      <c r="H482" s="90"/>
      <c r="I482" s="91"/>
      <c r="J482" s="92"/>
      <c r="K482" s="93">
        <f t="shared" ref="K482:K545" si="9">+J482*I482</f>
        <v>0</v>
      </c>
    </row>
    <row r="483" spans="1:11" x14ac:dyDescent="0.25">
      <c r="A483" s="85"/>
      <c r="B483" s="85"/>
      <c r="C483" s="86"/>
      <c r="D483" s="87"/>
      <c r="E483" s="88"/>
      <c r="F483" s="89"/>
      <c r="G483" s="90"/>
      <c r="H483" s="90"/>
      <c r="I483" s="91"/>
      <c r="J483" s="92"/>
      <c r="K483" s="93">
        <f t="shared" si="9"/>
        <v>0</v>
      </c>
    </row>
    <row r="484" spans="1:11" x14ac:dyDescent="0.25">
      <c r="A484" s="85"/>
      <c r="B484" s="85"/>
      <c r="C484" s="86"/>
      <c r="D484" s="87"/>
      <c r="E484" s="88"/>
      <c r="F484" s="89"/>
      <c r="G484" s="90"/>
      <c r="H484" s="90"/>
      <c r="I484" s="91"/>
      <c r="J484" s="92"/>
      <c r="K484" s="93">
        <f t="shared" si="9"/>
        <v>0</v>
      </c>
    </row>
    <row r="485" spans="1:11" x14ac:dyDescent="0.25">
      <c r="A485" s="85"/>
      <c r="B485" s="85"/>
      <c r="C485" s="86"/>
      <c r="D485" s="87"/>
      <c r="E485" s="88"/>
      <c r="F485" s="89"/>
      <c r="G485" s="90"/>
      <c r="H485" s="90"/>
      <c r="I485" s="91"/>
      <c r="J485" s="92"/>
      <c r="K485" s="93">
        <f t="shared" si="9"/>
        <v>0</v>
      </c>
    </row>
    <row r="486" spans="1:11" x14ac:dyDescent="0.25">
      <c r="A486" s="85"/>
      <c r="B486" s="85"/>
      <c r="C486" s="86"/>
      <c r="D486" s="87"/>
      <c r="E486" s="88"/>
      <c r="F486" s="89"/>
      <c r="G486" s="90"/>
      <c r="H486" s="90"/>
      <c r="I486" s="91"/>
      <c r="J486" s="92"/>
      <c r="K486" s="93">
        <f t="shared" si="9"/>
        <v>0</v>
      </c>
    </row>
    <row r="487" spans="1:11" x14ac:dyDescent="0.25">
      <c r="A487" s="85"/>
      <c r="B487" s="85"/>
      <c r="C487" s="86"/>
      <c r="D487" s="87"/>
      <c r="E487" s="88"/>
      <c r="F487" s="89"/>
      <c r="G487" s="90"/>
      <c r="H487" s="90"/>
      <c r="I487" s="91"/>
      <c r="J487" s="92"/>
      <c r="K487" s="93">
        <f t="shared" si="9"/>
        <v>0</v>
      </c>
    </row>
    <row r="488" spans="1:11" x14ac:dyDescent="0.25">
      <c r="A488" s="85"/>
      <c r="B488" s="85"/>
      <c r="C488" s="86"/>
      <c r="D488" s="87"/>
      <c r="E488" s="88"/>
      <c r="F488" s="89"/>
      <c r="G488" s="90"/>
      <c r="H488" s="90"/>
      <c r="I488" s="91"/>
      <c r="J488" s="92"/>
      <c r="K488" s="93">
        <f t="shared" si="9"/>
        <v>0</v>
      </c>
    </row>
    <row r="489" spans="1:11" x14ac:dyDescent="0.25">
      <c r="A489" s="85"/>
      <c r="B489" s="85"/>
      <c r="C489" s="86"/>
      <c r="D489" s="87"/>
      <c r="E489" s="88"/>
      <c r="F489" s="89"/>
      <c r="G489" s="90"/>
      <c r="H489" s="90"/>
      <c r="I489" s="91"/>
      <c r="J489" s="92"/>
      <c r="K489" s="93">
        <f t="shared" si="9"/>
        <v>0</v>
      </c>
    </row>
    <row r="490" spans="1:11" x14ac:dyDescent="0.25">
      <c r="A490" s="85"/>
      <c r="B490" s="85"/>
      <c r="C490" s="86"/>
      <c r="D490" s="87"/>
      <c r="E490" s="88"/>
      <c r="F490" s="89"/>
      <c r="G490" s="90"/>
      <c r="H490" s="90"/>
      <c r="I490" s="91"/>
      <c r="J490" s="92"/>
      <c r="K490" s="93">
        <f t="shared" si="9"/>
        <v>0</v>
      </c>
    </row>
    <row r="491" spans="1:11" x14ac:dyDescent="0.25">
      <c r="A491" s="85"/>
      <c r="B491" s="85"/>
      <c r="C491" s="86"/>
      <c r="D491" s="87"/>
      <c r="E491" s="88"/>
      <c r="F491" s="89"/>
      <c r="G491" s="90"/>
      <c r="H491" s="90"/>
      <c r="I491" s="91"/>
      <c r="J491" s="92"/>
      <c r="K491" s="93">
        <f t="shared" si="9"/>
        <v>0</v>
      </c>
    </row>
    <row r="492" spans="1:11" x14ac:dyDescent="0.25">
      <c r="A492" s="85"/>
      <c r="B492" s="85"/>
      <c r="C492" s="86"/>
      <c r="D492" s="87"/>
      <c r="E492" s="88"/>
      <c r="F492" s="89"/>
      <c r="G492" s="90"/>
      <c r="H492" s="90"/>
      <c r="I492" s="91"/>
      <c r="J492" s="92"/>
      <c r="K492" s="93">
        <f t="shared" si="9"/>
        <v>0</v>
      </c>
    </row>
    <row r="493" spans="1:11" x14ac:dyDescent="0.25">
      <c r="A493" s="85"/>
      <c r="B493" s="85"/>
      <c r="C493" s="86"/>
      <c r="D493" s="87"/>
      <c r="E493" s="88"/>
      <c r="F493" s="89"/>
      <c r="G493" s="90"/>
      <c r="H493" s="90"/>
      <c r="I493" s="91"/>
      <c r="J493" s="92"/>
      <c r="K493" s="93">
        <f t="shared" si="9"/>
        <v>0</v>
      </c>
    </row>
    <row r="494" spans="1:11" x14ac:dyDescent="0.25">
      <c r="A494" s="85"/>
      <c r="B494" s="85"/>
      <c r="C494" s="86"/>
      <c r="D494" s="87"/>
      <c r="E494" s="88"/>
      <c r="F494" s="89"/>
      <c r="G494" s="90"/>
      <c r="H494" s="90"/>
      <c r="I494" s="91"/>
      <c r="J494" s="92"/>
      <c r="K494" s="93">
        <f t="shared" si="9"/>
        <v>0</v>
      </c>
    </row>
    <row r="495" spans="1:11" x14ac:dyDescent="0.25">
      <c r="A495" s="85"/>
      <c r="B495" s="85"/>
      <c r="C495" s="86"/>
      <c r="D495" s="87"/>
      <c r="E495" s="88"/>
      <c r="F495" s="89"/>
      <c r="G495" s="90"/>
      <c r="H495" s="90"/>
      <c r="I495" s="91"/>
      <c r="J495" s="92"/>
      <c r="K495" s="93">
        <f t="shared" si="9"/>
        <v>0</v>
      </c>
    </row>
    <row r="496" spans="1:11" x14ac:dyDescent="0.25">
      <c r="A496" s="85"/>
      <c r="B496" s="85"/>
      <c r="C496" s="86"/>
      <c r="D496" s="87"/>
      <c r="E496" s="88"/>
      <c r="F496" s="89"/>
      <c r="G496" s="90"/>
      <c r="H496" s="90"/>
      <c r="I496" s="91"/>
      <c r="J496" s="92"/>
      <c r="K496" s="93">
        <f t="shared" si="9"/>
        <v>0</v>
      </c>
    </row>
    <row r="497" spans="1:11" x14ac:dyDescent="0.25">
      <c r="A497" s="85"/>
      <c r="B497" s="85"/>
      <c r="C497" s="86"/>
      <c r="D497" s="87"/>
      <c r="E497" s="88"/>
      <c r="F497" s="89"/>
      <c r="G497" s="90"/>
      <c r="H497" s="90"/>
      <c r="I497" s="91"/>
      <c r="J497" s="92"/>
      <c r="K497" s="93">
        <f t="shared" si="9"/>
        <v>0</v>
      </c>
    </row>
    <row r="498" spans="1:11" x14ac:dyDescent="0.25">
      <c r="A498" s="85"/>
      <c r="B498" s="85"/>
      <c r="C498" s="86"/>
      <c r="D498" s="87"/>
      <c r="E498" s="88"/>
      <c r="F498" s="89"/>
      <c r="G498" s="90"/>
      <c r="H498" s="90"/>
      <c r="I498" s="91"/>
      <c r="J498" s="92"/>
      <c r="K498" s="93">
        <f t="shared" si="9"/>
        <v>0</v>
      </c>
    </row>
    <row r="499" spans="1:11" x14ac:dyDescent="0.25">
      <c r="A499" s="85"/>
      <c r="B499" s="85"/>
      <c r="C499" s="86"/>
      <c r="D499" s="87"/>
      <c r="E499" s="88"/>
      <c r="F499" s="89"/>
      <c r="G499" s="90"/>
      <c r="H499" s="90"/>
      <c r="I499" s="91"/>
      <c r="J499" s="92"/>
      <c r="K499" s="93">
        <f t="shared" si="9"/>
        <v>0</v>
      </c>
    </row>
    <row r="500" spans="1:11" x14ac:dyDescent="0.25">
      <c r="A500" s="85"/>
      <c r="B500" s="85"/>
      <c r="C500" s="86"/>
      <c r="D500" s="87"/>
      <c r="E500" s="88"/>
      <c r="F500" s="89"/>
      <c r="G500" s="90"/>
      <c r="H500" s="90"/>
      <c r="I500" s="91"/>
      <c r="J500" s="92"/>
      <c r="K500" s="93">
        <f t="shared" si="9"/>
        <v>0</v>
      </c>
    </row>
    <row r="501" spans="1:11" x14ac:dyDescent="0.25">
      <c r="A501" s="85"/>
      <c r="B501" s="85"/>
      <c r="C501" s="86"/>
      <c r="D501" s="87"/>
      <c r="E501" s="88"/>
      <c r="F501" s="89"/>
      <c r="G501" s="90"/>
      <c r="H501" s="90"/>
      <c r="I501" s="91"/>
      <c r="J501" s="92"/>
      <c r="K501" s="93">
        <f t="shared" si="9"/>
        <v>0</v>
      </c>
    </row>
    <row r="502" spans="1:11" x14ac:dyDescent="0.25">
      <c r="A502" s="85"/>
      <c r="B502" s="85"/>
      <c r="C502" s="86"/>
      <c r="D502" s="87"/>
      <c r="E502" s="88"/>
      <c r="F502" s="89"/>
      <c r="G502" s="90"/>
      <c r="H502" s="90"/>
      <c r="I502" s="91"/>
      <c r="J502" s="92"/>
      <c r="K502" s="93">
        <f t="shared" si="9"/>
        <v>0</v>
      </c>
    </row>
    <row r="503" spans="1:11" x14ac:dyDescent="0.25">
      <c r="A503" s="85"/>
      <c r="B503" s="85"/>
      <c r="C503" s="86"/>
      <c r="D503" s="87"/>
      <c r="E503" s="88"/>
      <c r="F503" s="89"/>
      <c r="G503" s="90"/>
      <c r="H503" s="90"/>
      <c r="I503" s="91"/>
      <c r="J503" s="92"/>
      <c r="K503" s="93">
        <f t="shared" si="9"/>
        <v>0</v>
      </c>
    </row>
    <row r="504" spans="1:11" x14ac:dyDescent="0.25">
      <c r="A504" s="85"/>
      <c r="B504" s="85"/>
      <c r="C504" s="86"/>
      <c r="D504" s="87"/>
      <c r="E504" s="88"/>
      <c r="F504" s="89"/>
      <c r="G504" s="90"/>
      <c r="H504" s="90"/>
      <c r="I504" s="91"/>
      <c r="J504" s="92"/>
      <c r="K504" s="93">
        <f t="shared" si="9"/>
        <v>0</v>
      </c>
    </row>
    <row r="505" spans="1:11" x14ac:dyDescent="0.25">
      <c r="A505" s="85"/>
      <c r="B505" s="85"/>
      <c r="C505" s="86"/>
      <c r="D505" s="87"/>
      <c r="E505" s="88"/>
      <c r="F505" s="89"/>
      <c r="G505" s="90"/>
      <c r="H505" s="90"/>
      <c r="I505" s="91"/>
      <c r="J505" s="92"/>
      <c r="K505" s="93">
        <f t="shared" si="9"/>
        <v>0</v>
      </c>
    </row>
    <row r="506" spans="1:11" x14ac:dyDescent="0.25">
      <c r="A506" s="85"/>
      <c r="B506" s="85"/>
      <c r="C506" s="86"/>
      <c r="D506" s="87"/>
      <c r="E506" s="88"/>
      <c r="F506" s="89"/>
      <c r="G506" s="90"/>
      <c r="H506" s="90"/>
      <c r="I506" s="91"/>
      <c r="J506" s="92"/>
      <c r="K506" s="93">
        <f t="shared" si="9"/>
        <v>0</v>
      </c>
    </row>
    <row r="507" spans="1:11" x14ac:dyDescent="0.25">
      <c r="A507" s="85"/>
      <c r="B507" s="85"/>
      <c r="C507" s="86"/>
      <c r="D507" s="87"/>
      <c r="E507" s="88"/>
      <c r="F507" s="89"/>
      <c r="G507" s="90"/>
      <c r="H507" s="90"/>
      <c r="I507" s="91"/>
      <c r="J507" s="92"/>
      <c r="K507" s="93">
        <f t="shared" si="9"/>
        <v>0</v>
      </c>
    </row>
    <row r="508" spans="1:11" x14ac:dyDescent="0.25">
      <c r="A508" s="85"/>
      <c r="B508" s="85"/>
      <c r="C508" s="86"/>
      <c r="D508" s="87"/>
      <c r="E508" s="88"/>
      <c r="F508" s="89"/>
      <c r="G508" s="90"/>
      <c r="H508" s="90"/>
      <c r="I508" s="91"/>
      <c r="J508" s="92"/>
      <c r="K508" s="93">
        <f t="shared" si="9"/>
        <v>0</v>
      </c>
    </row>
    <row r="509" spans="1:11" x14ac:dyDescent="0.25">
      <c r="A509" s="85"/>
      <c r="B509" s="85"/>
      <c r="C509" s="86"/>
      <c r="D509" s="87"/>
      <c r="E509" s="88"/>
      <c r="F509" s="89"/>
      <c r="G509" s="90"/>
      <c r="H509" s="90"/>
      <c r="I509" s="91"/>
      <c r="J509" s="92"/>
      <c r="K509" s="93">
        <f t="shared" si="9"/>
        <v>0</v>
      </c>
    </row>
    <row r="510" spans="1:11" x14ac:dyDescent="0.25">
      <c r="A510" s="85"/>
      <c r="B510" s="85"/>
      <c r="C510" s="86"/>
      <c r="D510" s="87"/>
      <c r="E510" s="88"/>
      <c r="F510" s="89"/>
      <c r="G510" s="90"/>
      <c r="H510" s="90"/>
      <c r="I510" s="91"/>
      <c r="J510" s="92"/>
      <c r="K510" s="93">
        <f t="shared" si="9"/>
        <v>0</v>
      </c>
    </row>
    <row r="511" spans="1:11" x14ac:dyDescent="0.25">
      <c r="A511" s="85"/>
      <c r="B511" s="85"/>
      <c r="C511" s="86"/>
      <c r="D511" s="87"/>
      <c r="E511" s="88"/>
      <c r="F511" s="89"/>
      <c r="G511" s="90"/>
      <c r="H511" s="90"/>
      <c r="I511" s="91"/>
      <c r="J511" s="92"/>
      <c r="K511" s="93">
        <f t="shared" si="9"/>
        <v>0</v>
      </c>
    </row>
    <row r="512" spans="1:11" x14ac:dyDescent="0.25">
      <c r="A512" s="85"/>
      <c r="B512" s="85"/>
      <c r="C512" s="86"/>
      <c r="D512" s="87"/>
      <c r="E512" s="88"/>
      <c r="F512" s="89"/>
      <c r="G512" s="90"/>
      <c r="H512" s="90"/>
      <c r="I512" s="91"/>
      <c r="J512" s="92"/>
      <c r="K512" s="93">
        <f t="shared" si="9"/>
        <v>0</v>
      </c>
    </row>
    <row r="513" spans="1:11" x14ac:dyDescent="0.25">
      <c r="A513" s="85"/>
      <c r="B513" s="85"/>
      <c r="C513" s="86"/>
      <c r="D513" s="87"/>
      <c r="E513" s="88"/>
      <c r="F513" s="89"/>
      <c r="G513" s="90"/>
      <c r="H513" s="90"/>
      <c r="I513" s="91"/>
      <c r="J513" s="92"/>
      <c r="K513" s="93">
        <f t="shared" si="9"/>
        <v>0</v>
      </c>
    </row>
    <row r="514" spans="1:11" x14ac:dyDescent="0.25">
      <c r="A514" s="85"/>
      <c r="B514" s="85"/>
      <c r="C514" s="86"/>
      <c r="D514" s="87"/>
      <c r="E514" s="88"/>
      <c r="F514" s="89"/>
      <c r="G514" s="90"/>
      <c r="H514" s="90"/>
      <c r="I514" s="91"/>
      <c r="J514" s="92"/>
      <c r="K514" s="93">
        <f t="shared" si="9"/>
        <v>0</v>
      </c>
    </row>
    <row r="515" spans="1:11" x14ac:dyDescent="0.25">
      <c r="A515" s="85"/>
      <c r="B515" s="85"/>
      <c r="C515" s="86"/>
      <c r="D515" s="87"/>
      <c r="E515" s="88"/>
      <c r="F515" s="89"/>
      <c r="G515" s="90"/>
      <c r="H515" s="90"/>
      <c r="I515" s="91"/>
      <c r="J515" s="92"/>
      <c r="K515" s="93">
        <f t="shared" si="9"/>
        <v>0</v>
      </c>
    </row>
    <row r="516" spans="1:11" x14ac:dyDescent="0.25">
      <c r="A516" s="85"/>
      <c r="B516" s="85"/>
      <c r="C516" s="86"/>
      <c r="D516" s="87"/>
      <c r="E516" s="88"/>
      <c r="F516" s="89"/>
      <c r="G516" s="90"/>
      <c r="H516" s="90"/>
      <c r="I516" s="91"/>
      <c r="J516" s="92"/>
      <c r="K516" s="93">
        <f t="shared" si="9"/>
        <v>0</v>
      </c>
    </row>
    <row r="517" spans="1:11" x14ac:dyDescent="0.25">
      <c r="A517" s="85"/>
      <c r="B517" s="85"/>
      <c r="C517" s="86"/>
      <c r="D517" s="87"/>
      <c r="E517" s="88"/>
      <c r="F517" s="89"/>
      <c r="G517" s="90"/>
      <c r="H517" s="90"/>
      <c r="I517" s="91"/>
      <c r="J517" s="92"/>
      <c r="K517" s="93">
        <f t="shared" si="9"/>
        <v>0</v>
      </c>
    </row>
    <row r="518" spans="1:11" x14ac:dyDescent="0.25">
      <c r="A518" s="85"/>
      <c r="B518" s="85"/>
      <c r="C518" s="86"/>
      <c r="D518" s="87"/>
      <c r="E518" s="88"/>
      <c r="F518" s="89"/>
      <c r="G518" s="90"/>
      <c r="H518" s="90"/>
      <c r="I518" s="91"/>
      <c r="J518" s="92"/>
      <c r="K518" s="93">
        <f t="shared" si="9"/>
        <v>0</v>
      </c>
    </row>
    <row r="519" spans="1:11" x14ac:dyDescent="0.25">
      <c r="A519" s="85"/>
      <c r="B519" s="85"/>
      <c r="C519" s="86"/>
      <c r="D519" s="87"/>
      <c r="E519" s="88"/>
      <c r="F519" s="89"/>
      <c r="G519" s="90"/>
      <c r="H519" s="90"/>
      <c r="I519" s="91"/>
      <c r="J519" s="92"/>
      <c r="K519" s="93">
        <f t="shared" si="9"/>
        <v>0</v>
      </c>
    </row>
    <row r="520" spans="1:11" x14ac:dyDescent="0.25">
      <c r="A520" s="85"/>
      <c r="B520" s="85"/>
      <c r="C520" s="86"/>
      <c r="D520" s="87"/>
      <c r="E520" s="88"/>
      <c r="F520" s="89"/>
      <c r="G520" s="90"/>
      <c r="H520" s="90"/>
      <c r="I520" s="91"/>
      <c r="J520" s="92"/>
      <c r="K520" s="93">
        <f t="shared" si="9"/>
        <v>0</v>
      </c>
    </row>
    <row r="521" spans="1:11" x14ac:dyDescent="0.25">
      <c r="A521" s="85"/>
      <c r="B521" s="85"/>
      <c r="C521" s="86"/>
      <c r="D521" s="87"/>
      <c r="E521" s="88"/>
      <c r="F521" s="89"/>
      <c r="G521" s="90"/>
      <c r="H521" s="90"/>
      <c r="I521" s="91"/>
      <c r="J521" s="92"/>
      <c r="K521" s="93">
        <f t="shared" si="9"/>
        <v>0</v>
      </c>
    </row>
    <row r="522" spans="1:11" x14ac:dyDescent="0.25">
      <c r="A522" s="85"/>
      <c r="B522" s="85"/>
      <c r="C522" s="86"/>
      <c r="D522" s="87"/>
      <c r="E522" s="88"/>
      <c r="F522" s="89"/>
      <c r="G522" s="90"/>
      <c r="H522" s="90"/>
      <c r="I522" s="91"/>
      <c r="J522" s="92"/>
      <c r="K522" s="93">
        <f t="shared" si="9"/>
        <v>0</v>
      </c>
    </row>
    <row r="523" spans="1:11" x14ac:dyDescent="0.25">
      <c r="A523" s="85"/>
      <c r="B523" s="85"/>
      <c r="C523" s="86"/>
      <c r="D523" s="87"/>
      <c r="E523" s="88"/>
      <c r="F523" s="89"/>
      <c r="G523" s="90"/>
      <c r="H523" s="90"/>
      <c r="I523" s="91"/>
      <c r="J523" s="92"/>
      <c r="K523" s="93">
        <f t="shared" si="9"/>
        <v>0</v>
      </c>
    </row>
    <row r="524" spans="1:11" x14ac:dyDescent="0.25">
      <c r="A524" s="85"/>
      <c r="B524" s="85"/>
      <c r="C524" s="86"/>
      <c r="D524" s="87"/>
      <c r="E524" s="88"/>
      <c r="F524" s="89"/>
      <c r="G524" s="90"/>
      <c r="H524" s="90"/>
      <c r="I524" s="91"/>
      <c r="J524" s="92"/>
      <c r="K524" s="93">
        <f t="shared" si="9"/>
        <v>0</v>
      </c>
    </row>
    <row r="525" spans="1:11" x14ac:dyDescent="0.25">
      <c r="A525" s="85"/>
      <c r="B525" s="85"/>
      <c r="C525" s="86"/>
      <c r="D525" s="87"/>
      <c r="E525" s="88"/>
      <c r="F525" s="89"/>
      <c r="G525" s="90"/>
      <c r="H525" s="90"/>
      <c r="I525" s="91"/>
      <c r="J525" s="92"/>
      <c r="K525" s="93">
        <f t="shared" si="9"/>
        <v>0</v>
      </c>
    </row>
    <row r="526" spans="1:11" x14ac:dyDescent="0.25">
      <c r="A526" s="85"/>
      <c r="B526" s="85"/>
      <c r="C526" s="86"/>
      <c r="D526" s="87"/>
      <c r="E526" s="88"/>
      <c r="F526" s="89"/>
      <c r="G526" s="90"/>
      <c r="H526" s="90"/>
      <c r="I526" s="91"/>
      <c r="J526" s="92"/>
      <c r="K526" s="93">
        <f t="shared" si="9"/>
        <v>0</v>
      </c>
    </row>
    <row r="527" spans="1:11" x14ac:dyDescent="0.25">
      <c r="A527" s="85"/>
      <c r="B527" s="85"/>
      <c r="C527" s="86"/>
      <c r="D527" s="87"/>
      <c r="E527" s="88"/>
      <c r="F527" s="89"/>
      <c r="G527" s="90"/>
      <c r="H527" s="90"/>
      <c r="I527" s="91"/>
      <c r="J527" s="92"/>
      <c r="K527" s="93">
        <f t="shared" si="9"/>
        <v>0</v>
      </c>
    </row>
    <row r="528" spans="1:11" x14ac:dyDescent="0.25">
      <c r="A528" s="85"/>
      <c r="B528" s="85"/>
      <c r="C528" s="86"/>
      <c r="D528" s="87"/>
      <c r="E528" s="88"/>
      <c r="F528" s="89"/>
      <c r="G528" s="90"/>
      <c r="H528" s="90"/>
      <c r="I528" s="91"/>
      <c r="J528" s="92"/>
      <c r="K528" s="93">
        <f t="shared" si="9"/>
        <v>0</v>
      </c>
    </row>
    <row r="529" spans="1:11" x14ac:dyDescent="0.25">
      <c r="A529" s="85"/>
      <c r="B529" s="85"/>
      <c r="C529" s="86"/>
      <c r="D529" s="87"/>
      <c r="E529" s="88"/>
      <c r="F529" s="89"/>
      <c r="G529" s="90"/>
      <c r="H529" s="90"/>
      <c r="I529" s="91"/>
      <c r="J529" s="92"/>
      <c r="K529" s="93">
        <f t="shared" si="9"/>
        <v>0</v>
      </c>
    </row>
    <row r="530" spans="1:11" x14ac:dyDescent="0.25">
      <c r="A530" s="85"/>
      <c r="B530" s="85"/>
      <c r="C530" s="86"/>
      <c r="D530" s="87"/>
      <c r="E530" s="88"/>
      <c r="F530" s="89"/>
      <c r="G530" s="90"/>
      <c r="H530" s="90"/>
      <c r="I530" s="91"/>
      <c r="J530" s="92"/>
      <c r="K530" s="93">
        <f t="shared" si="9"/>
        <v>0</v>
      </c>
    </row>
    <row r="531" spans="1:11" x14ac:dyDescent="0.25">
      <c r="A531" s="85"/>
      <c r="B531" s="85"/>
      <c r="C531" s="86"/>
      <c r="D531" s="87"/>
      <c r="E531" s="88"/>
      <c r="F531" s="89"/>
      <c r="G531" s="90"/>
      <c r="H531" s="90"/>
      <c r="I531" s="91"/>
      <c r="J531" s="92"/>
      <c r="K531" s="93">
        <f t="shared" si="9"/>
        <v>0</v>
      </c>
    </row>
    <row r="532" spans="1:11" x14ac:dyDescent="0.25">
      <c r="A532" s="85"/>
      <c r="B532" s="85"/>
      <c r="C532" s="86"/>
      <c r="D532" s="87"/>
      <c r="E532" s="88"/>
      <c r="F532" s="89"/>
      <c r="G532" s="90"/>
      <c r="H532" s="90"/>
      <c r="I532" s="91"/>
      <c r="J532" s="92"/>
      <c r="K532" s="93">
        <f t="shared" si="9"/>
        <v>0</v>
      </c>
    </row>
    <row r="533" spans="1:11" x14ac:dyDescent="0.25">
      <c r="A533" s="85"/>
      <c r="B533" s="85"/>
      <c r="C533" s="86"/>
      <c r="D533" s="87"/>
      <c r="E533" s="88"/>
      <c r="F533" s="89"/>
      <c r="G533" s="90"/>
      <c r="H533" s="90"/>
      <c r="I533" s="91"/>
      <c r="J533" s="92"/>
      <c r="K533" s="93">
        <f t="shared" si="9"/>
        <v>0</v>
      </c>
    </row>
    <row r="534" spans="1:11" x14ac:dyDescent="0.25">
      <c r="A534" s="85"/>
      <c r="B534" s="85"/>
      <c r="C534" s="86"/>
      <c r="D534" s="87"/>
      <c r="E534" s="88"/>
      <c r="F534" s="89"/>
      <c r="G534" s="90"/>
      <c r="H534" s="90"/>
      <c r="I534" s="91"/>
      <c r="J534" s="92"/>
      <c r="K534" s="93">
        <f t="shared" si="9"/>
        <v>0</v>
      </c>
    </row>
    <row r="535" spans="1:11" x14ac:dyDescent="0.25">
      <c r="A535" s="85"/>
      <c r="B535" s="85"/>
      <c r="C535" s="86"/>
      <c r="D535" s="87"/>
      <c r="E535" s="88"/>
      <c r="F535" s="89"/>
      <c r="G535" s="90"/>
      <c r="H535" s="90"/>
      <c r="I535" s="91"/>
      <c r="J535" s="92"/>
      <c r="K535" s="93">
        <f t="shared" si="9"/>
        <v>0</v>
      </c>
    </row>
    <row r="536" spans="1:11" x14ac:dyDescent="0.25">
      <c r="A536" s="85"/>
      <c r="B536" s="85"/>
      <c r="C536" s="86"/>
      <c r="D536" s="87"/>
      <c r="E536" s="88"/>
      <c r="F536" s="89"/>
      <c r="G536" s="90"/>
      <c r="H536" s="90"/>
      <c r="I536" s="91"/>
      <c r="J536" s="92"/>
      <c r="K536" s="93">
        <f t="shared" si="9"/>
        <v>0</v>
      </c>
    </row>
    <row r="537" spans="1:11" x14ac:dyDescent="0.25">
      <c r="A537" s="85"/>
      <c r="B537" s="85"/>
      <c r="C537" s="86"/>
      <c r="D537" s="87"/>
      <c r="E537" s="88"/>
      <c r="F537" s="89"/>
      <c r="G537" s="90"/>
      <c r="H537" s="90"/>
      <c r="I537" s="91"/>
      <c r="J537" s="92"/>
      <c r="K537" s="93">
        <f t="shared" si="9"/>
        <v>0</v>
      </c>
    </row>
    <row r="538" spans="1:11" x14ac:dyDescent="0.25">
      <c r="A538" s="85"/>
      <c r="B538" s="85"/>
      <c r="C538" s="86"/>
      <c r="D538" s="87"/>
      <c r="E538" s="88"/>
      <c r="F538" s="89"/>
      <c r="G538" s="90"/>
      <c r="H538" s="90"/>
      <c r="I538" s="91"/>
      <c r="J538" s="92"/>
      <c r="K538" s="93">
        <f t="shared" si="9"/>
        <v>0</v>
      </c>
    </row>
    <row r="539" spans="1:11" x14ac:dyDescent="0.25">
      <c r="A539" s="85"/>
      <c r="B539" s="85"/>
      <c r="C539" s="86"/>
      <c r="D539" s="87"/>
      <c r="E539" s="88"/>
      <c r="F539" s="89"/>
      <c r="G539" s="90"/>
      <c r="H539" s="90"/>
      <c r="I539" s="91"/>
      <c r="J539" s="92"/>
      <c r="K539" s="93">
        <f t="shared" si="9"/>
        <v>0</v>
      </c>
    </row>
    <row r="540" spans="1:11" x14ac:dyDescent="0.25">
      <c r="A540" s="85"/>
      <c r="B540" s="85"/>
      <c r="C540" s="86"/>
      <c r="D540" s="87"/>
      <c r="E540" s="88"/>
      <c r="F540" s="89"/>
      <c r="G540" s="90"/>
      <c r="H540" s="90"/>
      <c r="I540" s="91"/>
      <c r="J540" s="92"/>
      <c r="K540" s="93">
        <f t="shared" si="9"/>
        <v>0</v>
      </c>
    </row>
    <row r="541" spans="1:11" x14ac:dyDescent="0.25">
      <c r="A541" s="85"/>
      <c r="B541" s="85"/>
      <c r="C541" s="86"/>
      <c r="D541" s="87"/>
      <c r="E541" s="88"/>
      <c r="F541" s="89"/>
      <c r="G541" s="90"/>
      <c r="H541" s="90"/>
      <c r="I541" s="91"/>
      <c r="J541" s="92"/>
      <c r="K541" s="93">
        <f t="shared" si="9"/>
        <v>0</v>
      </c>
    </row>
    <row r="542" spans="1:11" x14ac:dyDescent="0.25">
      <c r="A542" s="85"/>
      <c r="B542" s="85"/>
      <c r="C542" s="86"/>
      <c r="D542" s="87"/>
      <c r="E542" s="88"/>
      <c r="F542" s="89"/>
      <c r="G542" s="90"/>
      <c r="H542" s="90"/>
      <c r="I542" s="91"/>
      <c r="J542" s="92"/>
      <c r="K542" s="93">
        <f t="shared" si="9"/>
        <v>0</v>
      </c>
    </row>
    <row r="543" spans="1:11" x14ac:dyDescent="0.25">
      <c r="A543" s="85"/>
      <c r="B543" s="85"/>
      <c r="C543" s="86"/>
      <c r="D543" s="87"/>
      <c r="E543" s="88"/>
      <c r="F543" s="89"/>
      <c r="G543" s="90"/>
      <c r="H543" s="90"/>
      <c r="I543" s="91"/>
      <c r="J543" s="92"/>
      <c r="K543" s="93">
        <f t="shared" si="9"/>
        <v>0</v>
      </c>
    </row>
    <row r="544" spans="1:11" x14ac:dyDescent="0.25">
      <c r="A544" s="85"/>
      <c r="B544" s="85"/>
      <c r="C544" s="86"/>
      <c r="D544" s="87"/>
      <c r="E544" s="88"/>
      <c r="F544" s="89"/>
      <c r="G544" s="90"/>
      <c r="H544" s="90"/>
      <c r="I544" s="91"/>
      <c r="J544" s="92"/>
      <c r="K544" s="93">
        <f t="shared" si="9"/>
        <v>0</v>
      </c>
    </row>
    <row r="545" spans="1:11" x14ac:dyDescent="0.25">
      <c r="A545" s="85"/>
      <c r="B545" s="85"/>
      <c r="C545" s="86"/>
      <c r="D545" s="87"/>
      <c r="E545" s="88"/>
      <c r="F545" s="89"/>
      <c r="G545" s="90"/>
      <c r="H545" s="90"/>
      <c r="I545" s="91"/>
      <c r="J545" s="92"/>
      <c r="K545" s="93">
        <f t="shared" si="9"/>
        <v>0</v>
      </c>
    </row>
    <row r="546" spans="1:11" x14ac:dyDescent="0.25">
      <c r="A546" s="85"/>
      <c r="B546" s="85"/>
      <c r="C546" s="86"/>
      <c r="D546" s="87"/>
      <c r="E546" s="88"/>
      <c r="F546" s="89"/>
      <c r="G546" s="90"/>
      <c r="H546" s="90"/>
      <c r="I546" s="91"/>
      <c r="J546" s="92"/>
      <c r="K546" s="93">
        <f t="shared" ref="K546:K572" si="10">+J546*I546</f>
        <v>0</v>
      </c>
    </row>
    <row r="547" spans="1:11" x14ac:dyDescent="0.25">
      <c r="A547" s="85"/>
      <c r="B547" s="85"/>
      <c r="C547" s="86"/>
      <c r="D547" s="87"/>
      <c r="E547" s="88"/>
      <c r="F547" s="89"/>
      <c r="G547" s="90"/>
      <c r="H547" s="90"/>
      <c r="I547" s="91"/>
      <c r="J547" s="92"/>
      <c r="K547" s="93">
        <f t="shared" si="10"/>
        <v>0</v>
      </c>
    </row>
    <row r="548" spans="1:11" x14ac:dyDescent="0.25">
      <c r="A548" s="85"/>
      <c r="B548" s="85"/>
      <c r="C548" s="86"/>
      <c r="D548" s="87"/>
      <c r="E548" s="88"/>
      <c r="F548" s="89"/>
      <c r="G548" s="90"/>
      <c r="H548" s="90"/>
      <c r="I548" s="91"/>
      <c r="J548" s="92"/>
      <c r="K548" s="93">
        <f t="shared" si="10"/>
        <v>0</v>
      </c>
    </row>
    <row r="549" spans="1:11" x14ac:dyDescent="0.25">
      <c r="A549" s="85"/>
      <c r="B549" s="85"/>
      <c r="C549" s="86"/>
      <c r="D549" s="87"/>
      <c r="E549" s="88"/>
      <c r="F549" s="89"/>
      <c r="G549" s="90"/>
      <c r="H549" s="90"/>
      <c r="I549" s="91"/>
      <c r="J549" s="92"/>
      <c r="K549" s="93">
        <f t="shared" si="10"/>
        <v>0</v>
      </c>
    </row>
    <row r="550" spans="1:11" x14ac:dyDescent="0.25">
      <c r="A550" s="85"/>
      <c r="B550" s="85"/>
      <c r="C550" s="86"/>
      <c r="D550" s="87"/>
      <c r="E550" s="88"/>
      <c r="F550" s="89"/>
      <c r="G550" s="90"/>
      <c r="H550" s="90"/>
      <c r="I550" s="91"/>
      <c r="J550" s="92"/>
      <c r="K550" s="93">
        <f t="shared" si="10"/>
        <v>0</v>
      </c>
    </row>
    <row r="551" spans="1:11" x14ac:dyDescent="0.25">
      <c r="A551" s="85"/>
      <c r="B551" s="85"/>
      <c r="C551" s="86"/>
      <c r="D551" s="87"/>
      <c r="E551" s="88"/>
      <c r="F551" s="89"/>
      <c r="G551" s="90"/>
      <c r="H551" s="90"/>
      <c r="I551" s="91"/>
      <c r="J551" s="92"/>
      <c r="K551" s="93">
        <f t="shared" si="10"/>
        <v>0</v>
      </c>
    </row>
    <row r="552" spans="1:11" x14ac:dyDescent="0.25">
      <c r="A552" s="85"/>
      <c r="B552" s="85"/>
      <c r="C552" s="86"/>
      <c r="D552" s="87"/>
      <c r="E552" s="88"/>
      <c r="F552" s="89"/>
      <c r="G552" s="90"/>
      <c r="H552" s="90"/>
      <c r="I552" s="91"/>
      <c r="J552" s="92"/>
      <c r="K552" s="93">
        <f t="shared" si="10"/>
        <v>0</v>
      </c>
    </row>
    <row r="553" spans="1:11" x14ac:dyDescent="0.25">
      <c r="A553" s="85"/>
      <c r="B553" s="85"/>
      <c r="C553" s="86"/>
      <c r="D553" s="87"/>
      <c r="E553" s="88"/>
      <c r="F553" s="89"/>
      <c r="G553" s="90"/>
      <c r="H553" s="90"/>
      <c r="I553" s="91"/>
      <c r="J553" s="92"/>
      <c r="K553" s="93">
        <f t="shared" si="10"/>
        <v>0</v>
      </c>
    </row>
    <row r="554" spans="1:11" x14ac:dyDescent="0.25">
      <c r="A554" s="85"/>
      <c r="B554" s="85"/>
      <c r="C554" s="86"/>
      <c r="D554" s="87"/>
      <c r="E554" s="88"/>
      <c r="F554" s="89"/>
      <c r="G554" s="90"/>
      <c r="H554" s="90"/>
      <c r="I554" s="91"/>
      <c r="J554" s="92"/>
      <c r="K554" s="93">
        <f t="shared" si="10"/>
        <v>0</v>
      </c>
    </row>
    <row r="555" spans="1:11" x14ac:dyDescent="0.25">
      <c r="A555" s="85"/>
      <c r="B555" s="85"/>
      <c r="C555" s="86"/>
      <c r="D555" s="87"/>
      <c r="E555" s="88"/>
      <c r="F555" s="89"/>
      <c r="G555" s="90"/>
      <c r="H555" s="90"/>
      <c r="I555" s="91"/>
      <c r="J555" s="92"/>
      <c r="K555" s="93">
        <f t="shared" si="10"/>
        <v>0</v>
      </c>
    </row>
    <row r="556" spans="1:11" x14ac:dyDescent="0.25">
      <c r="A556" s="85"/>
      <c r="B556" s="85"/>
      <c r="C556" s="86"/>
      <c r="D556" s="87"/>
      <c r="E556" s="88"/>
      <c r="F556" s="89"/>
      <c r="G556" s="90"/>
      <c r="H556" s="90"/>
      <c r="I556" s="91"/>
      <c r="J556" s="92"/>
      <c r="K556" s="93">
        <f t="shared" si="10"/>
        <v>0</v>
      </c>
    </row>
    <row r="557" spans="1:11" x14ac:dyDescent="0.25">
      <c r="A557" s="85"/>
      <c r="B557" s="85"/>
      <c r="C557" s="86"/>
      <c r="D557" s="87"/>
      <c r="E557" s="88"/>
      <c r="F557" s="89"/>
      <c r="G557" s="90"/>
      <c r="H557" s="90"/>
      <c r="I557" s="91"/>
      <c r="J557" s="92"/>
      <c r="K557" s="93">
        <f t="shared" si="10"/>
        <v>0</v>
      </c>
    </row>
    <row r="558" spans="1:11" x14ac:dyDescent="0.25">
      <c r="A558" s="85"/>
      <c r="B558" s="85"/>
      <c r="C558" s="86"/>
      <c r="D558" s="87"/>
      <c r="E558" s="88"/>
      <c r="F558" s="89"/>
      <c r="G558" s="90"/>
      <c r="H558" s="90"/>
      <c r="I558" s="91"/>
      <c r="J558" s="92"/>
      <c r="K558" s="93">
        <f t="shared" si="10"/>
        <v>0</v>
      </c>
    </row>
    <row r="559" spans="1:11" x14ac:dyDescent="0.25">
      <c r="A559" s="85"/>
      <c r="B559" s="85"/>
      <c r="C559" s="86"/>
      <c r="D559" s="87"/>
      <c r="E559" s="88"/>
      <c r="F559" s="89"/>
      <c r="G559" s="90"/>
      <c r="H559" s="90"/>
      <c r="I559" s="91"/>
      <c r="J559" s="92"/>
      <c r="K559" s="93">
        <f t="shared" si="10"/>
        <v>0</v>
      </c>
    </row>
    <row r="560" spans="1:11" x14ac:dyDescent="0.25">
      <c r="A560" s="85"/>
      <c r="B560" s="85"/>
      <c r="C560" s="86"/>
      <c r="D560" s="87"/>
      <c r="E560" s="88"/>
      <c r="F560" s="89"/>
      <c r="G560" s="90"/>
      <c r="H560" s="90"/>
      <c r="I560" s="91"/>
      <c r="J560" s="92"/>
      <c r="K560" s="93">
        <f t="shared" si="10"/>
        <v>0</v>
      </c>
    </row>
    <row r="561" spans="1:11" x14ac:dyDescent="0.25">
      <c r="A561" s="85"/>
      <c r="B561" s="85"/>
      <c r="C561" s="86"/>
      <c r="D561" s="87"/>
      <c r="E561" s="88"/>
      <c r="F561" s="89"/>
      <c r="G561" s="90"/>
      <c r="H561" s="90"/>
      <c r="I561" s="91"/>
      <c r="J561" s="92"/>
      <c r="K561" s="93">
        <f t="shared" si="10"/>
        <v>0</v>
      </c>
    </row>
    <row r="562" spans="1:11" x14ac:dyDescent="0.25">
      <c r="A562" s="85"/>
      <c r="B562" s="85"/>
      <c r="C562" s="86"/>
      <c r="D562" s="87"/>
      <c r="E562" s="88"/>
      <c r="F562" s="89"/>
      <c r="G562" s="90"/>
      <c r="H562" s="90"/>
      <c r="I562" s="91"/>
      <c r="J562" s="92"/>
      <c r="K562" s="93">
        <f t="shared" si="10"/>
        <v>0</v>
      </c>
    </row>
    <row r="563" spans="1:11" x14ac:dyDescent="0.25">
      <c r="A563" s="85"/>
      <c r="B563" s="85"/>
      <c r="C563" s="86"/>
      <c r="D563" s="87"/>
      <c r="E563" s="88"/>
      <c r="F563" s="89"/>
      <c r="G563" s="90"/>
      <c r="H563" s="90"/>
      <c r="I563" s="91"/>
      <c r="J563" s="92"/>
      <c r="K563" s="93">
        <f t="shared" si="10"/>
        <v>0</v>
      </c>
    </row>
    <row r="564" spans="1:11" x14ac:dyDescent="0.25">
      <c r="A564" s="85"/>
      <c r="B564" s="85"/>
      <c r="C564" s="86"/>
      <c r="D564" s="87"/>
      <c r="E564" s="88"/>
      <c r="F564" s="89"/>
      <c r="G564" s="90"/>
      <c r="H564" s="90"/>
      <c r="I564" s="91"/>
      <c r="J564" s="92"/>
      <c r="K564" s="93">
        <f t="shared" si="10"/>
        <v>0</v>
      </c>
    </row>
    <row r="565" spans="1:11" x14ac:dyDescent="0.25">
      <c r="A565" s="85"/>
      <c r="B565" s="85"/>
      <c r="C565" s="86"/>
      <c r="D565" s="87"/>
      <c r="E565" s="88"/>
      <c r="F565" s="89"/>
      <c r="G565" s="90"/>
      <c r="H565" s="90"/>
      <c r="I565" s="91"/>
      <c r="J565" s="92"/>
      <c r="K565" s="93">
        <f t="shared" si="10"/>
        <v>0</v>
      </c>
    </row>
    <row r="566" spans="1:11" x14ac:dyDescent="0.25">
      <c r="A566" s="85"/>
      <c r="B566" s="85"/>
      <c r="C566" s="86"/>
      <c r="D566" s="87"/>
      <c r="E566" s="88"/>
      <c r="F566" s="89"/>
      <c r="G566" s="90"/>
      <c r="H566" s="90"/>
      <c r="I566" s="91"/>
      <c r="J566" s="92"/>
      <c r="K566" s="93">
        <f t="shared" si="10"/>
        <v>0</v>
      </c>
    </row>
    <row r="567" spans="1:11" x14ac:dyDescent="0.25">
      <c r="A567" s="85"/>
      <c r="B567" s="85"/>
      <c r="C567" s="86"/>
      <c r="D567" s="87"/>
      <c r="E567" s="88"/>
      <c r="F567" s="89"/>
      <c r="G567" s="90"/>
      <c r="H567" s="90"/>
      <c r="I567" s="91"/>
      <c r="J567" s="92"/>
      <c r="K567" s="93">
        <f t="shared" si="10"/>
        <v>0</v>
      </c>
    </row>
    <row r="568" spans="1:11" x14ac:dyDescent="0.25">
      <c r="A568" s="85"/>
      <c r="B568" s="85"/>
      <c r="C568" s="86"/>
      <c r="D568" s="87"/>
      <c r="E568" s="88"/>
      <c r="F568" s="89"/>
      <c r="G568" s="90"/>
      <c r="H568" s="90"/>
      <c r="I568" s="91"/>
      <c r="J568" s="92"/>
      <c r="K568" s="93">
        <f t="shared" si="10"/>
        <v>0</v>
      </c>
    </row>
    <row r="569" spans="1:11" x14ac:dyDescent="0.25">
      <c r="A569" s="85"/>
      <c r="B569" s="85"/>
      <c r="C569" s="86"/>
      <c r="D569" s="87"/>
      <c r="E569" s="88"/>
      <c r="F569" s="89"/>
      <c r="G569" s="90"/>
      <c r="H569" s="90"/>
      <c r="I569" s="91"/>
      <c r="J569" s="92"/>
      <c r="K569" s="93">
        <f t="shared" si="10"/>
        <v>0</v>
      </c>
    </row>
    <row r="570" spans="1:11" x14ac:dyDescent="0.25">
      <c r="A570" s="85"/>
      <c r="B570" s="85"/>
      <c r="C570" s="86"/>
      <c r="D570" s="87"/>
      <c r="E570" s="88"/>
      <c r="F570" s="89"/>
      <c r="G570" s="90"/>
      <c r="H570" s="90"/>
      <c r="I570" s="91"/>
      <c r="J570" s="92"/>
      <c r="K570" s="93">
        <f t="shared" si="10"/>
        <v>0</v>
      </c>
    </row>
    <row r="571" spans="1:11" x14ac:dyDescent="0.25">
      <c r="A571" s="85"/>
      <c r="B571" s="85"/>
      <c r="C571" s="86"/>
      <c r="D571" s="87"/>
      <c r="E571" s="88"/>
      <c r="F571" s="89"/>
      <c r="G571" s="90"/>
      <c r="H571" s="90"/>
      <c r="I571" s="91"/>
      <c r="J571" s="92"/>
      <c r="K571" s="93">
        <f t="shared" si="10"/>
        <v>0</v>
      </c>
    </row>
    <row r="572" spans="1:11" x14ac:dyDescent="0.25">
      <c r="A572" s="85"/>
      <c r="B572" s="85"/>
      <c r="C572" s="86"/>
      <c r="D572" s="87"/>
      <c r="E572" s="88"/>
      <c r="F572" s="89"/>
      <c r="G572" s="90"/>
      <c r="H572" s="90"/>
      <c r="I572" s="91"/>
      <c r="J572" s="92"/>
      <c r="K572" s="93">
        <f t="shared" si="10"/>
        <v>0</v>
      </c>
    </row>
    <row r="2872" spans="81:81" s="106" customFormat="1" x14ac:dyDescent="0.25">
      <c r="CC2872" s="106" t="s">
        <v>89</v>
      </c>
    </row>
    <row r="2873" spans="81:81" s="106" customFormat="1" x14ac:dyDescent="0.25">
      <c r="CC2873" s="106" t="s">
        <v>54</v>
      </c>
    </row>
    <row r="2874" spans="81:81" s="106" customFormat="1" x14ac:dyDescent="0.25">
      <c r="CC2874" s="106" t="s">
        <v>70</v>
      </c>
    </row>
    <row r="2875" spans="81:81" s="106" customFormat="1" x14ac:dyDescent="0.25">
      <c r="CC2875" s="106" t="s">
        <v>28</v>
      </c>
    </row>
    <row r="2876" spans="81:81" s="106" customFormat="1" x14ac:dyDescent="0.25">
      <c r="CC2876" s="106" t="s">
        <v>90</v>
      </c>
    </row>
    <row r="2877" spans="81:81" s="106" customFormat="1" x14ac:dyDescent="0.25">
      <c r="CC2877" s="106" t="s">
        <v>91</v>
      </c>
    </row>
    <row r="2878" spans="81:81" s="106" customFormat="1" x14ac:dyDescent="0.25">
      <c r="CC2878" s="106" t="s">
        <v>92</v>
      </c>
    </row>
    <row r="2879" spans="81:81" s="106" customFormat="1" x14ac:dyDescent="0.25">
      <c r="CC2879" s="106" t="s">
        <v>21</v>
      </c>
    </row>
    <row r="2880" spans="81:81" s="106" customFormat="1" x14ac:dyDescent="0.25">
      <c r="CC2880" s="106" t="s">
        <v>93</v>
      </c>
    </row>
    <row r="2881" spans="81:81" s="106" customFormat="1" x14ac:dyDescent="0.25">
      <c r="CC2881" s="106" t="s">
        <v>78</v>
      </c>
    </row>
    <row r="2882" spans="81:81" s="106" customFormat="1" x14ac:dyDescent="0.25">
      <c r="CC2882" s="106" t="s">
        <v>66</v>
      </c>
    </row>
    <row r="2883" spans="81:81" s="106" customFormat="1" x14ac:dyDescent="0.25">
      <c r="CC2883" s="106" t="s">
        <v>41</v>
      </c>
    </row>
  </sheetData>
  <mergeCells count="63">
    <mergeCell ref="A48:A50"/>
    <mergeCell ref="A51:A53"/>
    <mergeCell ref="D44:D45"/>
    <mergeCell ref="E44:E45"/>
    <mergeCell ref="F44:F45"/>
    <mergeCell ref="C44:C45"/>
    <mergeCell ref="A44:A47"/>
    <mergeCell ref="B44:B45"/>
    <mergeCell ref="J44:J45"/>
    <mergeCell ref="K44:K45"/>
    <mergeCell ref="B46:B47"/>
    <mergeCell ref="G44:G45"/>
    <mergeCell ref="H44:H45"/>
    <mergeCell ref="I44:I45"/>
    <mergeCell ref="B36:B37"/>
    <mergeCell ref="C36:C37"/>
    <mergeCell ref="D36:D37"/>
    <mergeCell ref="E36:E37"/>
    <mergeCell ref="A38:A43"/>
    <mergeCell ref="B40:B41"/>
    <mergeCell ref="B42:B43"/>
    <mergeCell ref="B30:B32"/>
    <mergeCell ref="C30:C32"/>
    <mergeCell ref="D30:D32"/>
    <mergeCell ref="E30:E32"/>
    <mergeCell ref="B33:B35"/>
    <mergeCell ref="C33:C35"/>
    <mergeCell ref="D33:D35"/>
    <mergeCell ref="E33:E35"/>
    <mergeCell ref="E14:E18"/>
    <mergeCell ref="J14:J18"/>
    <mergeCell ref="K14:K18"/>
    <mergeCell ref="A19:A37"/>
    <mergeCell ref="B21:B23"/>
    <mergeCell ref="C21:C23"/>
    <mergeCell ref="D21:D23"/>
    <mergeCell ref="E21:E23"/>
    <mergeCell ref="B25:B27"/>
    <mergeCell ref="C25:C27"/>
    <mergeCell ref="D25:D27"/>
    <mergeCell ref="E25:E27"/>
    <mergeCell ref="B28:B29"/>
    <mergeCell ref="C28:C29"/>
    <mergeCell ref="D28:D29"/>
    <mergeCell ref="E28:E29"/>
    <mergeCell ref="A8:A10"/>
    <mergeCell ref="A11:A18"/>
    <mergeCell ref="B14:B18"/>
    <mergeCell ref="C14:C18"/>
    <mergeCell ref="D14:D18"/>
    <mergeCell ref="B3:F3"/>
    <mergeCell ref="A5:E5"/>
    <mergeCell ref="F5:K5"/>
    <mergeCell ref="A6:A7"/>
    <mergeCell ref="B6:B7"/>
    <mergeCell ref="C6:D6"/>
    <mergeCell ref="E6:E7"/>
    <mergeCell ref="F6:F7"/>
    <mergeCell ref="G6:G7"/>
    <mergeCell ref="H6:H7"/>
    <mergeCell ref="I6:I7"/>
    <mergeCell ref="J6:J7"/>
    <mergeCell ref="K6:K7"/>
  </mergeCells>
  <dataValidations count="3">
    <dataValidation type="list" showInputMessage="1" showErrorMessage="1" sqref="G51:G53" xr:uid="{00000000-0002-0000-0E00-000000000000}">
      <formula1>$CC$3294:$CC$3306</formula1>
    </dataValidation>
    <dataValidation type="list" showInputMessage="1" showErrorMessage="1" sqref="G46:G50 G38:G44" xr:uid="{00000000-0002-0000-0E00-000001000000}">
      <formula1>$CC$3305:$CC$3317</formula1>
    </dataValidation>
    <dataValidation type="list" showInputMessage="1" showErrorMessage="1" sqref="G8:G12 G14:G19 G21:G35 G54:G572" xr:uid="{00000000-0002-0000-0E00-000002000000}">
      <formula1>$CC$2871:$CC$2883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C2267"/>
  <sheetViews>
    <sheetView topLeftCell="A9" zoomScale="50" zoomScaleNormal="50" zoomScalePageLayoutView="85" workbookViewId="0">
      <selection activeCell="F31" sqref="F31"/>
    </sheetView>
  </sheetViews>
  <sheetFormatPr baseColWidth="10" defaultColWidth="10.85546875" defaultRowHeight="15" x14ac:dyDescent="0.25"/>
  <cols>
    <col min="1" max="1" width="44.42578125" style="106" customWidth="1"/>
    <col min="2" max="2" width="35.28515625" style="106" customWidth="1"/>
    <col min="3" max="3" width="9.42578125" style="110" customWidth="1"/>
    <col min="4" max="4" width="13.140625" style="110" customWidth="1"/>
    <col min="5" max="5" width="19.28515625" style="107" customWidth="1"/>
    <col min="6" max="6" width="30.28515625" style="106" customWidth="1"/>
    <col min="7" max="7" width="23.7109375" style="105" customWidth="1"/>
    <col min="8" max="8" width="14.140625" style="108" customWidth="1"/>
    <col min="9" max="9" width="10.42578125" style="109" bestFit="1" customWidth="1"/>
    <col min="10" max="10" width="13.28515625" style="105" bestFit="1" customWidth="1"/>
    <col min="11" max="11" width="14.140625" style="105" bestFit="1" customWidth="1"/>
    <col min="12" max="12" width="14.140625" style="106" bestFit="1" customWidth="1"/>
    <col min="13" max="14" width="11.42578125" style="106" bestFit="1" customWidth="1"/>
    <col min="15" max="16384" width="10.85546875" style="106"/>
  </cols>
  <sheetData>
    <row r="1" spans="1:11" s="103" customFormat="1" ht="21.75" thickBot="1" x14ac:dyDescent="0.4">
      <c r="A1" s="112" t="s">
        <v>0</v>
      </c>
      <c r="B1" s="113">
        <f>+SUM(K:K)</f>
        <v>587560004</v>
      </c>
      <c r="C1" s="101"/>
      <c r="D1" s="101" t="s">
        <v>1</v>
      </c>
      <c r="E1" s="101"/>
      <c r="F1" s="101"/>
      <c r="G1" s="101"/>
      <c r="H1" s="101"/>
      <c r="I1" s="101"/>
      <c r="J1" s="102"/>
      <c r="K1" s="102"/>
    </row>
    <row r="2" spans="1:11" ht="15.75" customHeight="1" x14ac:dyDescent="0.25">
      <c r="A2" s="104"/>
      <c r="B2" s="104"/>
      <c r="C2" s="104"/>
      <c r="D2" s="104"/>
      <c r="E2" s="104"/>
      <c r="F2" s="104"/>
      <c r="G2" s="104"/>
      <c r="H2" s="104"/>
      <c r="I2" s="104"/>
    </row>
    <row r="3" spans="1:11" ht="45.95" customHeight="1" x14ac:dyDescent="0.25">
      <c r="A3" s="276" t="s">
        <v>335</v>
      </c>
      <c r="B3" s="277"/>
      <c r="C3" s="278"/>
      <c r="D3" s="278"/>
      <c r="E3" s="278"/>
      <c r="F3" s="278"/>
      <c r="G3" s="278"/>
      <c r="H3" s="278"/>
      <c r="I3" s="278"/>
      <c r="J3" s="278"/>
      <c r="K3" s="278"/>
    </row>
    <row r="4" spans="1:11" ht="15.75" customHeight="1" thickBot="1" x14ac:dyDescent="0.3">
      <c r="A4" s="104"/>
      <c r="B4" s="104"/>
      <c r="C4" s="104"/>
      <c r="D4" s="104"/>
      <c r="E4" s="104"/>
      <c r="F4" s="104"/>
      <c r="G4" s="104"/>
      <c r="H4" s="104"/>
      <c r="I4" s="104"/>
    </row>
    <row r="5" spans="1:11" ht="15.75" customHeight="1" thickBot="1" x14ac:dyDescent="0.3">
      <c r="A5" s="1802" t="s">
        <v>4</v>
      </c>
      <c r="B5" s="1802"/>
      <c r="C5" s="1802"/>
      <c r="D5" s="1802"/>
      <c r="E5" s="1802"/>
      <c r="F5" s="2158" t="s">
        <v>5</v>
      </c>
      <c r="G5" s="1992"/>
      <c r="H5" s="1992"/>
      <c r="I5" s="1992"/>
      <c r="J5" s="1992"/>
      <c r="K5" s="1993"/>
    </row>
    <row r="6" spans="1:11" ht="24" customHeight="1" thickTop="1" x14ac:dyDescent="0.25">
      <c r="A6" s="1806" t="s">
        <v>6</v>
      </c>
      <c r="B6" s="1808" t="s">
        <v>4</v>
      </c>
      <c r="C6" s="1810" t="s">
        <v>7</v>
      </c>
      <c r="D6" s="1811"/>
      <c r="E6" s="1812" t="s">
        <v>8</v>
      </c>
      <c r="F6" s="2160" t="s">
        <v>9</v>
      </c>
      <c r="G6" s="1816" t="s">
        <v>10</v>
      </c>
      <c r="H6" s="1816" t="s">
        <v>11</v>
      </c>
      <c r="I6" s="1816" t="s">
        <v>12</v>
      </c>
      <c r="J6" s="1816" t="s">
        <v>13</v>
      </c>
      <c r="K6" s="2162" t="s">
        <v>14</v>
      </c>
    </row>
    <row r="7" spans="1:11" ht="32.25" customHeight="1" thickBot="1" x14ac:dyDescent="0.3">
      <c r="A7" s="1807"/>
      <c r="B7" s="1813"/>
      <c r="C7" s="317" t="s">
        <v>15</v>
      </c>
      <c r="D7" s="317" t="s">
        <v>16</v>
      </c>
      <c r="E7" s="2159"/>
      <c r="F7" s="2161"/>
      <c r="G7" s="1921"/>
      <c r="H7" s="1817"/>
      <c r="I7" s="1817"/>
      <c r="J7" s="1817"/>
      <c r="K7" s="2163"/>
    </row>
    <row r="8" spans="1:11" ht="25.5" customHeight="1" x14ac:dyDescent="0.25">
      <c r="A8" s="2164" t="s">
        <v>336</v>
      </c>
      <c r="B8" s="322" t="s">
        <v>337</v>
      </c>
      <c r="C8" s="2167" t="s">
        <v>29</v>
      </c>
      <c r="D8" s="2167" t="s">
        <v>338</v>
      </c>
      <c r="E8" s="2170" t="s">
        <v>436</v>
      </c>
      <c r="F8" s="2173" t="s">
        <v>339</v>
      </c>
      <c r="G8" s="26" t="s">
        <v>21</v>
      </c>
      <c r="H8" s="26" t="s">
        <v>22</v>
      </c>
      <c r="I8" s="35">
        <v>6</v>
      </c>
      <c r="J8" s="36">
        <v>3600000</v>
      </c>
      <c r="K8" s="260">
        <v>21600000</v>
      </c>
    </row>
    <row r="9" spans="1:11" ht="25.5" customHeight="1" x14ac:dyDescent="0.25">
      <c r="A9" s="2165"/>
      <c r="B9" s="323" t="s">
        <v>340</v>
      </c>
      <c r="C9" s="2168"/>
      <c r="D9" s="2168"/>
      <c r="E9" s="2171"/>
      <c r="F9" s="2174"/>
      <c r="G9" s="20" t="s">
        <v>21</v>
      </c>
      <c r="H9" s="20" t="s">
        <v>22</v>
      </c>
      <c r="I9" s="41">
        <v>2</v>
      </c>
      <c r="J9" s="42">
        <v>3600000</v>
      </c>
      <c r="K9" s="261">
        <v>7200000</v>
      </c>
    </row>
    <row r="10" spans="1:11" ht="25.5" customHeight="1" x14ac:dyDescent="0.25">
      <c r="A10" s="2165"/>
      <c r="B10" s="323" t="s">
        <v>341</v>
      </c>
      <c r="C10" s="2168"/>
      <c r="D10" s="2168"/>
      <c r="E10" s="2171"/>
      <c r="F10" s="2174"/>
      <c r="G10" s="20" t="s">
        <v>21</v>
      </c>
      <c r="H10" s="20" t="s">
        <v>22</v>
      </c>
      <c r="I10" s="41">
        <v>1</v>
      </c>
      <c r="J10" s="42">
        <v>3600000</v>
      </c>
      <c r="K10" s="261">
        <f>+I10*J10</f>
        <v>3600000</v>
      </c>
    </row>
    <row r="11" spans="1:11" x14ac:dyDescent="0.25">
      <c r="A11" s="2165"/>
      <c r="B11" s="323" t="s">
        <v>342</v>
      </c>
      <c r="C11" s="2168"/>
      <c r="D11" s="2168"/>
      <c r="E11" s="2171"/>
      <c r="F11" s="2174"/>
      <c r="G11" s="20" t="s">
        <v>21</v>
      </c>
      <c r="H11" s="20" t="s">
        <v>22</v>
      </c>
      <c r="I11" s="41">
        <v>1</v>
      </c>
      <c r="J11" s="42">
        <v>3600000</v>
      </c>
      <c r="K11" s="261">
        <f>+I11*J11</f>
        <v>3600000</v>
      </c>
    </row>
    <row r="12" spans="1:11" ht="25.5" customHeight="1" thickBot="1" x14ac:dyDescent="0.3">
      <c r="A12" s="2166"/>
      <c r="B12" s="324" t="s">
        <v>343</v>
      </c>
      <c r="C12" s="2169"/>
      <c r="D12" s="2169"/>
      <c r="E12" s="2172"/>
      <c r="F12" s="2175"/>
      <c r="G12" s="25" t="s">
        <v>92</v>
      </c>
      <c r="H12" s="25" t="s">
        <v>22</v>
      </c>
      <c r="I12" s="47">
        <v>2</v>
      </c>
      <c r="J12" s="48">
        <v>2700000</v>
      </c>
      <c r="K12" s="262">
        <v>5400000</v>
      </c>
    </row>
    <row r="13" spans="1:11" ht="27.95" customHeight="1" x14ac:dyDescent="0.25">
      <c r="A13" s="2164" t="s">
        <v>344</v>
      </c>
      <c r="B13" s="322" t="s">
        <v>337</v>
      </c>
      <c r="C13" s="2167" t="s">
        <v>338</v>
      </c>
      <c r="D13" s="2167" t="s">
        <v>299</v>
      </c>
      <c r="E13" s="2170" t="s">
        <v>345</v>
      </c>
      <c r="F13" s="2173" t="s">
        <v>346</v>
      </c>
      <c r="G13" s="26" t="s">
        <v>21</v>
      </c>
      <c r="H13" s="26" t="s">
        <v>155</v>
      </c>
      <c r="I13" s="35">
        <v>5</v>
      </c>
      <c r="J13" s="36">
        <v>2700000</v>
      </c>
      <c r="K13" s="260">
        <v>13500000</v>
      </c>
    </row>
    <row r="14" spans="1:11" ht="27.95" customHeight="1" x14ac:dyDescent="0.25">
      <c r="A14" s="2165"/>
      <c r="B14" s="323" t="s">
        <v>340</v>
      </c>
      <c r="C14" s="2168"/>
      <c r="D14" s="2168"/>
      <c r="E14" s="2171"/>
      <c r="F14" s="2174"/>
      <c r="G14" s="20" t="s">
        <v>21</v>
      </c>
      <c r="H14" s="20" t="s">
        <v>155</v>
      </c>
      <c r="I14" s="41">
        <v>3</v>
      </c>
      <c r="J14" s="42">
        <v>2700000</v>
      </c>
      <c r="K14" s="261">
        <v>8100000</v>
      </c>
    </row>
    <row r="15" spans="1:11" ht="27.95" customHeight="1" x14ac:dyDescent="0.25">
      <c r="A15" s="2165"/>
      <c r="B15" s="323" t="s">
        <v>341</v>
      </c>
      <c r="C15" s="2168"/>
      <c r="D15" s="2168"/>
      <c r="E15" s="2171"/>
      <c r="F15" s="2174"/>
      <c r="G15" s="20" t="s">
        <v>21</v>
      </c>
      <c r="H15" s="20" t="s">
        <v>155</v>
      </c>
      <c r="I15" s="41">
        <v>3</v>
      </c>
      <c r="J15" s="42">
        <v>2700000</v>
      </c>
      <c r="K15" s="261">
        <v>8100000</v>
      </c>
    </row>
    <row r="16" spans="1:11" ht="27.95" customHeight="1" x14ac:dyDescent="0.25">
      <c r="A16" s="2165"/>
      <c r="B16" s="323" t="s">
        <v>342</v>
      </c>
      <c r="C16" s="2168"/>
      <c r="D16" s="2168"/>
      <c r="E16" s="2171"/>
      <c r="F16" s="2174"/>
      <c r="G16" s="20" t="s">
        <v>21</v>
      </c>
      <c r="H16" s="20" t="s">
        <v>155</v>
      </c>
      <c r="I16" s="41">
        <v>3</v>
      </c>
      <c r="J16" s="42">
        <v>2700000</v>
      </c>
      <c r="K16" s="261">
        <v>8100000</v>
      </c>
    </row>
    <row r="17" spans="1:11" x14ac:dyDescent="0.25">
      <c r="A17" s="2165"/>
      <c r="B17" s="323" t="s">
        <v>343</v>
      </c>
      <c r="C17" s="2168"/>
      <c r="D17" s="2168"/>
      <c r="E17" s="2171"/>
      <c r="F17" s="2174"/>
      <c r="G17" s="20" t="s">
        <v>92</v>
      </c>
      <c r="H17" s="20" t="s">
        <v>155</v>
      </c>
      <c r="I17" s="41">
        <v>1</v>
      </c>
      <c r="J17" s="42">
        <v>2700000</v>
      </c>
      <c r="K17" s="261">
        <v>2700000</v>
      </c>
    </row>
    <row r="18" spans="1:11" ht="26.25" thickBot="1" x14ac:dyDescent="0.3">
      <c r="A18" s="2166"/>
      <c r="B18" s="324" t="s">
        <v>347</v>
      </c>
      <c r="C18" s="2169"/>
      <c r="D18" s="2169"/>
      <c r="E18" s="2172"/>
      <c r="F18" s="2175"/>
      <c r="G18" s="25" t="s">
        <v>21</v>
      </c>
      <c r="H18" s="25" t="s">
        <v>155</v>
      </c>
      <c r="I18" s="47">
        <v>2</v>
      </c>
      <c r="J18" s="48">
        <v>2700000</v>
      </c>
      <c r="K18" s="262">
        <v>5400000</v>
      </c>
    </row>
    <row r="19" spans="1:11" ht="25.5" x14ac:dyDescent="0.25">
      <c r="A19" s="2164" t="s">
        <v>348</v>
      </c>
      <c r="B19" s="322" t="s">
        <v>349</v>
      </c>
      <c r="C19" s="2167" t="s">
        <v>22</v>
      </c>
      <c r="D19" s="2167" t="s">
        <v>310</v>
      </c>
      <c r="E19" s="2170" t="s">
        <v>350</v>
      </c>
      <c r="F19" s="263" t="s">
        <v>351</v>
      </c>
      <c r="G19" s="26" t="s">
        <v>21</v>
      </c>
      <c r="H19" s="26" t="s">
        <v>352</v>
      </c>
      <c r="I19" s="35">
        <v>2</v>
      </c>
      <c r="J19" s="36">
        <v>2700000</v>
      </c>
      <c r="K19" s="260">
        <f t="shared" ref="K19:K20" si="0">+J19*I19</f>
        <v>5400000</v>
      </c>
    </row>
    <row r="20" spans="1:11" ht="25.5" x14ac:dyDescent="0.25">
      <c r="A20" s="2165"/>
      <c r="B20" s="323" t="s">
        <v>353</v>
      </c>
      <c r="C20" s="2168"/>
      <c r="D20" s="2168"/>
      <c r="E20" s="2171"/>
      <c r="F20" s="264" t="s">
        <v>354</v>
      </c>
      <c r="G20" s="20" t="s">
        <v>28</v>
      </c>
      <c r="H20" s="20" t="s">
        <v>352</v>
      </c>
      <c r="I20" s="41">
        <v>2</v>
      </c>
      <c r="J20" s="42">
        <v>4000000</v>
      </c>
      <c r="K20" s="261">
        <f t="shared" si="0"/>
        <v>8000000</v>
      </c>
    </row>
    <row r="21" spans="1:11" ht="39" thickBot="1" x14ac:dyDescent="0.3">
      <c r="A21" s="2166"/>
      <c r="B21" s="324" t="s">
        <v>355</v>
      </c>
      <c r="C21" s="2169"/>
      <c r="D21" s="2169"/>
      <c r="E21" s="2172"/>
      <c r="F21" s="265" t="s">
        <v>356</v>
      </c>
      <c r="G21" s="25" t="s">
        <v>89</v>
      </c>
      <c r="H21" s="25" t="s">
        <v>29</v>
      </c>
      <c r="I21" s="47">
        <v>2</v>
      </c>
      <c r="J21" s="48">
        <v>1000000</v>
      </c>
      <c r="K21" s="262">
        <v>2000000</v>
      </c>
    </row>
    <row r="22" spans="1:11" s="229" customFormat="1" ht="51.75" thickBot="1" x14ac:dyDescent="0.3">
      <c r="A22" s="232" t="s">
        <v>357</v>
      </c>
      <c r="B22" s="325" t="s">
        <v>358</v>
      </c>
      <c r="C22" s="318" t="s">
        <v>29</v>
      </c>
      <c r="D22" s="318" t="s">
        <v>159</v>
      </c>
      <c r="E22" s="332" t="s">
        <v>359</v>
      </c>
      <c r="F22" s="248" t="s">
        <v>360</v>
      </c>
      <c r="G22" s="233" t="s">
        <v>93</v>
      </c>
      <c r="H22" s="233" t="s">
        <v>29</v>
      </c>
      <c r="I22" s="234">
        <v>1</v>
      </c>
      <c r="J22" s="235">
        <v>30000000</v>
      </c>
      <c r="K22" s="249">
        <f>+I22*J22</f>
        <v>30000000</v>
      </c>
    </row>
    <row r="23" spans="1:11" s="229" customFormat="1" ht="25.5" x14ac:dyDescent="0.25">
      <c r="A23" s="2147" t="s">
        <v>361</v>
      </c>
      <c r="B23" s="343" t="s">
        <v>362</v>
      </c>
      <c r="C23" s="344" t="s">
        <v>22</v>
      </c>
      <c r="D23" s="344" t="s">
        <v>29</v>
      </c>
      <c r="E23" s="345" t="s">
        <v>363</v>
      </c>
      <c r="F23" s="346" t="s">
        <v>364</v>
      </c>
      <c r="G23" s="180" t="s">
        <v>54</v>
      </c>
      <c r="H23" s="180" t="s">
        <v>29</v>
      </c>
      <c r="I23" s="182"/>
      <c r="J23" s="347"/>
      <c r="K23" s="348"/>
    </row>
    <row r="24" spans="1:11" s="229" customFormat="1" ht="26.25" thickBot="1" x14ac:dyDescent="0.3">
      <c r="A24" s="2150"/>
      <c r="B24" s="349" t="s">
        <v>365</v>
      </c>
      <c r="C24" s="350" t="s">
        <v>29</v>
      </c>
      <c r="D24" s="350" t="s">
        <v>29</v>
      </c>
      <c r="E24" s="351" t="s">
        <v>366</v>
      </c>
      <c r="F24" s="352" t="s">
        <v>367</v>
      </c>
      <c r="G24" s="181" t="s">
        <v>89</v>
      </c>
      <c r="H24" s="181" t="s">
        <v>29</v>
      </c>
      <c r="I24" s="183">
        <v>1</v>
      </c>
      <c r="J24" s="353">
        <v>15000000</v>
      </c>
      <c r="K24" s="354">
        <f>+I24*J24</f>
        <v>15000000</v>
      </c>
    </row>
    <row r="25" spans="1:11" ht="26.25" thickBot="1" x14ac:dyDescent="0.3">
      <c r="A25" s="236" t="s">
        <v>368</v>
      </c>
      <c r="B25" s="326" t="s">
        <v>369</v>
      </c>
      <c r="C25" s="319" t="s">
        <v>22</v>
      </c>
      <c r="D25" s="339" t="s">
        <v>310</v>
      </c>
      <c r="E25" s="186" t="s">
        <v>370</v>
      </c>
      <c r="F25" s="250" t="s">
        <v>371</v>
      </c>
      <c r="G25" s="237" t="s">
        <v>21</v>
      </c>
      <c r="H25" s="237" t="s">
        <v>22</v>
      </c>
      <c r="I25" s="238">
        <v>2</v>
      </c>
      <c r="J25" s="239">
        <v>12000000</v>
      </c>
      <c r="K25" s="251">
        <v>24000000</v>
      </c>
    </row>
    <row r="26" spans="1:11" ht="25.5" customHeight="1" x14ac:dyDescent="0.25">
      <c r="A26" s="2176" t="s">
        <v>437</v>
      </c>
      <c r="B26" s="241" t="s">
        <v>372</v>
      </c>
      <c r="C26" s="313" t="s">
        <v>159</v>
      </c>
      <c r="D26" s="313" t="s">
        <v>237</v>
      </c>
      <c r="E26" s="333" t="s">
        <v>373</v>
      </c>
      <c r="F26" s="252" t="s">
        <v>374</v>
      </c>
      <c r="G26" s="202" t="s">
        <v>21</v>
      </c>
      <c r="H26" s="202" t="s">
        <v>159</v>
      </c>
      <c r="I26" s="128">
        <v>1</v>
      </c>
      <c r="J26" s="64">
        <v>15000000</v>
      </c>
      <c r="K26" s="253">
        <f>+I26*J26</f>
        <v>15000000</v>
      </c>
    </row>
    <row r="27" spans="1:11" ht="25.5" customHeight="1" x14ac:dyDescent="0.25">
      <c r="A27" s="2177"/>
      <c r="B27" s="242" t="s">
        <v>375</v>
      </c>
      <c r="C27" s="314" t="s">
        <v>155</v>
      </c>
      <c r="D27" s="314" t="s">
        <v>155</v>
      </c>
      <c r="E27" s="334" t="s">
        <v>376</v>
      </c>
      <c r="F27" s="254" t="s">
        <v>377</v>
      </c>
      <c r="G27" s="85" t="s">
        <v>21</v>
      </c>
      <c r="H27" s="85" t="s">
        <v>378</v>
      </c>
      <c r="I27" s="114">
        <v>1</v>
      </c>
      <c r="J27" s="68">
        <f>700000+560000+2000000</f>
        <v>3260000</v>
      </c>
      <c r="K27" s="255">
        <f>+I27*J27</f>
        <v>3260000</v>
      </c>
    </row>
    <row r="28" spans="1:11" ht="25.5" customHeight="1" x14ac:dyDescent="0.25">
      <c r="A28" s="2177"/>
      <c r="B28" s="242" t="s">
        <v>379</v>
      </c>
      <c r="C28" s="314" t="s">
        <v>22</v>
      </c>
      <c r="D28" s="314" t="s">
        <v>237</v>
      </c>
      <c r="E28" s="334" t="s">
        <v>380</v>
      </c>
      <c r="F28" s="254" t="s">
        <v>381</v>
      </c>
      <c r="G28" s="85" t="s">
        <v>91</v>
      </c>
      <c r="H28" s="85" t="s">
        <v>22</v>
      </c>
      <c r="I28" s="114">
        <v>1</v>
      </c>
      <c r="J28" s="68">
        <v>15000000</v>
      </c>
      <c r="K28" s="255">
        <f t="shared" ref="K28:K33" si="1">+I28*J28</f>
        <v>15000000</v>
      </c>
    </row>
    <row r="29" spans="1:11" ht="25.5" customHeight="1" x14ac:dyDescent="0.25">
      <c r="A29" s="2177"/>
      <c r="B29" s="242" t="s">
        <v>382</v>
      </c>
      <c r="C29" s="314" t="s">
        <v>22</v>
      </c>
      <c r="D29" s="314" t="s">
        <v>237</v>
      </c>
      <c r="E29" s="334" t="s">
        <v>380</v>
      </c>
      <c r="F29" s="254" t="s">
        <v>381</v>
      </c>
      <c r="G29" s="85" t="s">
        <v>91</v>
      </c>
      <c r="H29" s="85" t="s">
        <v>22</v>
      </c>
      <c r="I29" s="114">
        <v>1</v>
      </c>
      <c r="J29" s="68">
        <v>15000000</v>
      </c>
      <c r="K29" s="255">
        <f t="shared" si="1"/>
        <v>15000000</v>
      </c>
    </row>
    <row r="30" spans="1:11" ht="38.25" customHeight="1" x14ac:dyDescent="0.25">
      <c r="A30" s="2177"/>
      <c r="B30" s="242" t="s">
        <v>383</v>
      </c>
      <c r="C30" s="314" t="s">
        <v>284</v>
      </c>
      <c r="D30" s="314" t="s">
        <v>81</v>
      </c>
      <c r="E30" s="334" t="s">
        <v>384</v>
      </c>
      <c r="F30" s="254" t="s">
        <v>385</v>
      </c>
      <c r="G30" s="90" t="s">
        <v>41</v>
      </c>
      <c r="H30" s="85" t="s">
        <v>386</v>
      </c>
      <c r="I30" s="114">
        <v>1</v>
      </c>
      <c r="J30" s="68">
        <v>20000000</v>
      </c>
      <c r="K30" s="255">
        <f t="shared" si="1"/>
        <v>20000000</v>
      </c>
    </row>
    <row r="31" spans="1:11" ht="25.5" customHeight="1" x14ac:dyDescent="0.25">
      <c r="A31" s="2177"/>
      <c r="B31" s="242" t="s">
        <v>387</v>
      </c>
      <c r="C31" s="314" t="s">
        <v>22</v>
      </c>
      <c r="D31" s="314" t="s">
        <v>310</v>
      </c>
      <c r="E31" s="334" t="s">
        <v>388</v>
      </c>
      <c r="F31" s="254" t="s">
        <v>389</v>
      </c>
      <c r="G31" s="85" t="s">
        <v>28</v>
      </c>
      <c r="H31" s="85" t="s">
        <v>22</v>
      </c>
      <c r="I31" s="114">
        <v>1</v>
      </c>
      <c r="J31" s="68">
        <v>5000000</v>
      </c>
      <c r="K31" s="255">
        <f t="shared" si="1"/>
        <v>5000000</v>
      </c>
    </row>
    <row r="32" spans="1:11" ht="25.5" customHeight="1" thickBot="1" x14ac:dyDescent="0.3">
      <c r="A32" s="2178"/>
      <c r="B32" s="243" t="s">
        <v>390</v>
      </c>
      <c r="C32" s="315" t="s">
        <v>338</v>
      </c>
      <c r="D32" s="315" t="s">
        <v>274</v>
      </c>
      <c r="E32" s="335" t="s">
        <v>388</v>
      </c>
      <c r="F32" s="256" t="s">
        <v>391</v>
      </c>
      <c r="G32" s="213" t="s">
        <v>28</v>
      </c>
      <c r="H32" s="213" t="s">
        <v>338</v>
      </c>
      <c r="I32" s="170">
        <v>1</v>
      </c>
      <c r="J32" s="74">
        <v>20000000</v>
      </c>
      <c r="K32" s="257">
        <f t="shared" si="1"/>
        <v>20000000</v>
      </c>
    </row>
    <row r="33" spans="1:11" ht="53.25" customHeight="1" thickBot="1" x14ac:dyDescent="0.3">
      <c r="A33" s="236" t="s">
        <v>368</v>
      </c>
      <c r="B33" s="326" t="s">
        <v>392</v>
      </c>
      <c r="C33" s="316" t="s">
        <v>22</v>
      </c>
      <c r="D33" s="316" t="s">
        <v>310</v>
      </c>
      <c r="E33" s="186" t="s">
        <v>370</v>
      </c>
      <c r="F33" s="258" t="s">
        <v>393</v>
      </c>
      <c r="G33" s="240" t="s">
        <v>21</v>
      </c>
      <c r="H33" s="240" t="s">
        <v>22</v>
      </c>
      <c r="I33" s="238">
        <v>1</v>
      </c>
      <c r="J33" s="239">
        <v>22000000</v>
      </c>
      <c r="K33" s="259">
        <f t="shared" si="1"/>
        <v>22000000</v>
      </c>
    </row>
    <row r="34" spans="1:11" ht="25.5" customHeight="1" x14ac:dyDescent="0.25">
      <c r="A34" s="2177" t="s">
        <v>394</v>
      </c>
      <c r="B34" s="275" t="s">
        <v>395</v>
      </c>
      <c r="C34" s="2179" t="s">
        <v>22</v>
      </c>
      <c r="D34" s="2179" t="s">
        <v>81</v>
      </c>
      <c r="E34" s="2181" t="s">
        <v>396</v>
      </c>
      <c r="F34" s="2180" t="s">
        <v>397</v>
      </c>
      <c r="G34" s="81" t="s">
        <v>21</v>
      </c>
      <c r="H34" s="231" t="s">
        <v>398</v>
      </c>
      <c r="I34" s="82">
        <v>3</v>
      </c>
      <c r="J34" s="231">
        <v>12833334</v>
      </c>
      <c r="K34" s="246">
        <f>+I34*J34</f>
        <v>38500002</v>
      </c>
    </row>
    <row r="35" spans="1:11" ht="25.5" customHeight="1" x14ac:dyDescent="0.25">
      <c r="A35" s="2177"/>
      <c r="B35" s="244" t="s">
        <v>399</v>
      </c>
      <c r="C35" s="2179"/>
      <c r="D35" s="2179"/>
      <c r="E35" s="2181"/>
      <c r="F35" s="2180"/>
      <c r="G35" s="219" t="s">
        <v>21</v>
      </c>
      <c r="H35" s="219" t="s">
        <v>398</v>
      </c>
      <c r="I35" s="91">
        <v>1</v>
      </c>
      <c r="J35" s="219">
        <v>2700000</v>
      </c>
      <c r="K35" s="245">
        <f>+I35*J35</f>
        <v>2700000</v>
      </c>
    </row>
    <row r="36" spans="1:11" ht="25.5" customHeight="1" x14ac:dyDescent="0.25">
      <c r="A36" s="2177"/>
      <c r="B36" s="244" t="s">
        <v>400</v>
      </c>
      <c r="C36" s="2179"/>
      <c r="D36" s="2179"/>
      <c r="E36" s="2181"/>
      <c r="F36" s="2180"/>
      <c r="G36" s="219" t="s">
        <v>21</v>
      </c>
      <c r="H36" s="219" t="s">
        <v>398</v>
      </c>
      <c r="I36" s="91">
        <v>1</v>
      </c>
      <c r="J36" s="219">
        <v>2700000</v>
      </c>
      <c r="K36" s="245">
        <f>+I36*J36</f>
        <v>2700000</v>
      </c>
    </row>
    <row r="37" spans="1:11" ht="25.5" customHeight="1" x14ac:dyDescent="0.25">
      <c r="A37" s="2177"/>
      <c r="B37" s="244" t="s">
        <v>401</v>
      </c>
      <c r="C37" s="2179"/>
      <c r="D37" s="2179"/>
      <c r="E37" s="2181"/>
      <c r="F37" s="2180"/>
      <c r="G37" s="92" t="s">
        <v>21</v>
      </c>
      <c r="H37" s="219" t="s">
        <v>398</v>
      </c>
      <c r="I37" s="91">
        <v>1</v>
      </c>
      <c r="J37" s="92">
        <v>2700000</v>
      </c>
      <c r="K37" s="245">
        <f t="shared" ref="K37:K41" si="2">+I37*J37</f>
        <v>2700000</v>
      </c>
    </row>
    <row r="38" spans="1:11" x14ac:dyDescent="0.25">
      <c r="A38" s="2177"/>
      <c r="B38" s="327" t="s">
        <v>402</v>
      </c>
      <c r="C38" s="2179"/>
      <c r="D38" s="2179"/>
      <c r="E38" s="2181"/>
      <c r="F38" s="2180"/>
      <c r="G38" s="83" t="s">
        <v>21</v>
      </c>
      <c r="H38" s="219" t="s">
        <v>398</v>
      </c>
      <c r="I38" s="91">
        <v>1</v>
      </c>
      <c r="J38" s="83">
        <v>2700000</v>
      </c>
      <c r="K38" s="245">
        <f t="shared" si="2"/>
        <v>2700000</v>
      </c>
    </row>
    <row r="39" spans="1:11" x14ac:dyDescent="0.25">
      <c r="A39" s="2177"/>
      <c r="B39" s="327" t="s">
        <v>403</v>
      </c>
      <c r="C39" s="2179"/>
      <c r="D39" s="2179"/>
      <c r="E39" s="2181"/>
      <c r="F39" s="2180"/>
      <c r="G39" s="83" t="s">
        <v>21</v>
      </c>
      <c r="H39" s="219" t="s">
        <v>398</v>
      </c>
      <c r="I39" s="91">
        <v>1</v>
      </c>
      <c r="J39" s="83">
        <v>2700000</v>
      </c>
      <c r="K39" s="245">
        <f t="shared" si="2"/>
        <v>2700000</v>
      </c>
    </row>
    <row r="40" spans="1:11" x14ac:dyDescent="0.25">
      <c r="A40" s="2177"/>
      <c r="B40" s="230" t="s">
        <v>404</v>
      </c>
      <c r="C40" s="2179"/>
      <c r="D40" s="2179"/>
      <c r="E40" s="2181"/>
      <c r="F40" s="2180"/>
      <c r="G40" s="83" t="s">
        <v>21</v>
      </c>
      <c r="H40" s="219" t="s">
        <v>398</v>
      </c>
      <c r="I40" s="91">
        <v>1</v>
      </c>
      <c r="J40" s="83">
        <v>2700000</v>
      </c>
      <c r="K40" s="245">
        <f t="shared" si="2"/>
        <v>2700000</v>
      </c>
    </row>
    <row r="41" spans="1:11" ht="25.5" customHeight="1" thickBot="1" x14ac:dyDescent="0.3">
      <c r="A41" s="2177"/>
      <c r="B41" s="230" t="s">
        <v>405</v>
      </c>
      <c r="C41" s="2179"/>
      <c r="D41" s="2179"/>
      <c r="E41" s="2181"/>
      <c r="F41" s="2180"/>
      <c r="G41" s="231" t="s">
        <v>21</v>
      </c>
      <c r="H41" s="219" t="s">
        <v>398</v>
      </c>
      <c r="I41" s="218">
        <v>1</v>
      </c>
      <c r="J41" s="231">
        <v>7200000</v>
      </c>
      <c r="K41" s="247">
        <f t="shared" si="2"/>
        <v>7200000</v>
      </c>
    </row>
    <row r="42" spans="1:11" ht="25.5" customHeight="1" x14ac:dyDescent="0.25">
      <c r="A42" s="2164" t="s">
        <v>406</v>
      </c>
      <c r="B42" s="322" t="s">
        <v>395</v>
      </c>
      <c r="C42" s="2167" t="s">
        <v>338</v>
      </c>
      <c r="D42" s="2167" t="s">
        <v>299</v>
      </c>
      <c r="E42" s="2170" t="s">
        <v>396</v>
      </c>
      <c r="F42" s="2173" t="s">
        <v>397</v>
      </c>
      <c r="G42" s="26" t="s">
        <v>21</v>
      </c>
      <c r="H42" s="36" t="s">
        <v>398</v>
      </c>
      <c r="I42" s="35">
        <v>3</v>
      </c>
      <c r="J42" s="36">
        <v>12833334</v>
      </c>
      <c r="K42" s="260">
        <f>+I42*J42</f>
        <v>38500002</v>
      </c>
    </row>
    <row r="43" spans="1:11" ht="25.5" customHeight="1" x14ac:dyDescent="0.25">
      <c r="A43" s="2165"/>
      <c r="B43" s="323" t="s">
        <v>399</v>
      </c>
      <c r="C43" s="2168"/>
      <c r="D43" s="2168"/>
      <c r="E43" s="2171"/>
      <c r="F43" s="2174"/>
      <c r="G43" s="42" t="s">
        <v>21</v>
      </c>
      <c r="H43" s="42" t="s">
        <v>398</v>
      </c>
      <c r="I43" s="41">
        <v>1</v>
      </c>
      <c r="J43" s="42">
        <v>2700000</v>
      </c>
      <c r="K43" s="261">
        <f>+I43*J43</f>
        <v>2700000</v>
      </c>
    </row>
    <row r="44" spans="1:11" ht="25.5" customHeight="1" x14ac:dyDescent="0.25">
      <c r="A44" s="2165"/>
      <c r="B44" s="323" t="s">
        <v>400</v>
      </c>
      <c r="C44" s="2168"/>
      <c r="D44" s="2168"/>
      <c r="E44" s="2171"/>
      <c r="F44" s="2174"/>
      <c r="G44" s="42" t="s">
        <v>21</v>
      </c>
      <c r="H44" s="42" t="s">
        <v>398</v>
      </c>
      <c r="I44" s="41">
        <v>1</v>
      </c>
      <c r="J44" s="42">
        <v>2700000</v>
      </c>
      <c r="K44" s="261">
        <f>+I44*J44</f>
        <v>2700000</v>
      </c>
    </row>
    <row r="45" spans="1:11" ht="25.5" customHeight="1" x14ac:dyDescent="0.25">
      <c r="A45" s="2165"/>
      <c r="B45" s="323" t="s">
        <v>401</v>
      </c>
      <c r="C45" s="2168"/>
      <c r="D45" s="2168"/>
      <c r="E45" s="2171"/>
      <c r="F45" s="2174"/>
      <c r="G45" s="42" t="s">
        <v>21</v>
      </c>
      <c r="H45" s="42" t="s">
        <v>398</v>
      </c>
      <c r="I45" s="41">
        <v>1</v>
      </c>
      <c r="J45" s="42">
        <v>2700000</v>
      </c>
      <c r="K45" s="261">
        <f t="shared" ref="K45:K49" si="3">+I45*J45</f>
        <v>2700000</v>
      </c>
    </row>
    <row r="46" spans="1:11" x14ac:dyDescent="0.25">
      <c r="A46" s="2165"/>
      <c r="B46" s="323" t="s">
        <v>402</v>
      </c>
      <c r="C46" s="2168"/>
      <c r="D46" s="2168"/>
      <c r="E46" s="2171"/>
      <c r="F46" s="2174"/>
      <c r="G46" s="42" t="s">
        <v>21</v>
      </c>
      <c r="H46" s="42" t="s">
        <v>398</v>
      </c>
      <c r="I46" s="41">
        <v>1</v>
      </c>
      <c r="J46" s="42">
        <v>2700000</v>
      </c>
      <c r="K46" s="261">
        <f t="shared" si="3"/>
        <v>2700000</v>
      </c>
    </row>
    <row r="47" spans="1:11" x14ac:dyDescent="0.25">
      <c r="A47" s="2165"/>
      <c r="B47" s="323" t="s">
        <v>403</v>
      </c>
      <c r="C47" s="2168"/>
      <c r="D47" s="2168"/>
      <c r="E47" s="2171"/>
      <c r="F47" s="2174"/>
      <c r="G47" s="42" t="s">
        <v>21</v>
      </c>
      <c r="H47" s="42" t="s">
        <v>398</v>
      </c>
      <c r="I47" s="41">
        <v>1</v>
      </c>
      <c r="J47" s="42">
        <v>2700000</v>
      </c>
      <c r="K47" s="261">
        <f t="shared" si="3"/>
        <v>2700000</v>
      </c>
    </row>
    <row r="48" spans="1:11" x14ac:dyDescent="0.25">
      <c r="A48" s="2165"/>
      <c r="B48" s="266" t="s">
        <v>404</v>
      </c>
      <c r="C48" s="2168"/>
      <c r="D48" s="2168"/>
      <c r="E48" s="2171"/>
      <c r="F48" s="2174"/>
      <c r="G48" s="42" t="s">
        <v>21</v>
      </c>
      <c r="H48" s="42" t="s">
        <v>398</v>
      </c>
      <c r="I48" s="41">
        <v>1</v>
      </c>
      <c r="J48" s="42">
        <v>2700000</v>
      </c>
      <c r="K48" s="261">
        <f t="shared" si="3"/>
        <v>2700000</v>
      </c>
    </row>
    <row r="49" spans="1:12" ht="25.5" customHeight="1" thickBot="1" x14ac:dyDescent="0.3">
      <c r="A49" s="2166"/>
      <c r="B49" s="267" t="s">
        <v>405</v>
      </c>
      <c r="C49" s="2169"/>
      <c r="D49" s="2169"/>
      <c r="E49" s="2172"/>
      <c r="F49" s="2175"/>
      <c r="G49" s="48" t="s">
        <v>21</v>
      </c>
      <c r="H49" s="48" t="s">
        <v>398</v>
      </c>
      <c r="I49" s="47">
        <v>1</v>
      </c>
      <c r="J49" s="48">
        <v>7200000</v>
      </c>
      <c r="K49" s="262">
        <f t="shared" si="3"/>
        <v>7200000</v>
      </c>
    </row>
    <row r="50" spans="1:12" ht="27.95" customHeight="1" x14ac:dyDescent="0.25">
      <c r="A50" s="2164" t="s">
        <v>407</v>
      </c>
      <c r="B50" s="322" t="s">
        <v>408</v>
      </c>
      <c r="C50" s="2167" t="s">
        <v>165</v>
      </c>
      <c r="D50" s="1978" t="s">
        <v>299</v>
      </c>
      <c r="E50" s="2170" t="s">
        <v>396</v>
      </c>
      <c r="F50" s="2173" t="s">
        <v>409</v>
      </c>
      <c r="G50" s="36" t="s">
        <v>21</v>
      </c>
      <c r="H50" s="36" t="s">
        <v>410</v>
      </c>
      <c r="I50" s="35">
        <v>2</v>
      </c>
      <c r="J50" s="36">
        <f>90000*60</f>
        <v>5400000</v>
      </c>
      <c r="K50" s="260">
        <f>+I50*J50</f>
        <v>10800000</v>
      </c>
    </row>
    <row r="51" spans="1:12" ht="27.95" customHeight="1" x14ac:dyDescent="0.25">
      <c r="A51" s="2165"/>
      <c r="B51" s="323" t="s">
        <v>411</v>
      </c>
      <c r="C51" s="2168"/>
      <c r="D51" s="1984"/>
      <c r="E51" s="2171"/>
      <c r="F51" s="2174"/>
      <c r="G51" s="42" t="s">
        <v>21</v>
      </c>
      <c r="H51" s="42" t="s">
        <v>410</v>
      </c>
      <c r="I51" s="41">
        <v>2</v>
      </c>
      <c r="J51" s="42">
        <f t="shared" ref="J51:J56" si="4">90000*60</f>
        <v>5400000</v>
      </c>
      <c r="K51" s="261">
        <f t="shared" ref="K51:K55" si="5">+I51*J51</f>
        <v>10800000</v>
      </c>
    </row>
    <row r="52" spans="1:12" ht="27.95" customHeight="1" x14ac:dyDescent="0.25">
      <c r="A52" s="2165"/>
      <c r="B52" s="323" t="s">
        <v>412</v>
      </c>
      <c r="C52" s="2168"/>
      <c r="D52" s="1984"/>
      <c r="E52" s="2171"/>
      <c r="F52" s="2174"/>
      <c r="G52" s="42" t="s">
        <v>21</v>
      </c>
      <c r="H52" s="42" t="s">
        <v>410</v>
      </c>
      <c r="I52" s="41">
        <v>2</v>
      </c>
      <c r="J52" s="42">
        <f t="shared" si="4"/>
        <v>5400000</v>
      </c>
      <c r="K52" s="261">
        <f t="shared" si="5"/>
        <v>10800000</v>
      </c>
    </row>
    <row r="53" spans="1:12" ht="27.95" customHeight="1" x14ac:dyDescent="0.25">
      <c r="A53" s="2165"/>
      <c r="B53" s="323" t="s">
        <v>413</v>
      </c>
      <c r="C53" s="2168"/>
      <c r="D53" s="1984"/>
      <c r="E53" s="2171"/>
      <c r="F53" s="2174"/>
      <c r="G53" s="42" t="s">
        <v>21</v>
      </c>
      <c r="H53" s="42" t="s">
        <v>410</v>
      </c>
      <c r="I53" s="41">
        <v>2</v>
      </c>
      <c r="J53" s="42">
        <f t="shared" si="4"/>
        <v>5400000</v>
      </c>
      <c r="K53" s="261">
        <f t="shared" si="5"/>
        <v>10800000</v>
      </c>
    </row>
    <row r="54" spans="1:12" ht="25.5" x14ac:dyDescent="0.25">
      <c r="A54" s="2165"/>
      <c r="B54" s="323" t="s">
        <v>414</v>
      </c>
      <c r="C54" s="2168"/>
      <c r="D54" s="1984"/>
      <c r="E54" s="2171"/>
      <c r="F54" s="2174"/>
      <c r="G54" s="42" t="s">
        <v>21</v>
      </c>
      <c r="H54" s="42" t="s">
        <v>410</v>
      </c>
      <c r="I54" s="41">
        <v>2</v>
      </c>
      <c r="J54" s="42">
        <f t="shared" si="4"/>
        <v>5400000</v>
      </c>
      <c r="K54" s="261">
        <f t="shared" si="5"/>
        <v>10800000</v>
      </c>
    </row>
    <row r="55" spans="1:12" ht="25.5" x14ac:dyDescent="0.25">
      <c r="A55" s="2165"/>
      <c r="B55" s="323" t="s">
        <v>415</v>
      </c>
      <c r="C55" s="2168"/>
      <c r="D55" s="1984"/>
      <c r="E55" s="2171"/>
      <c r="F55" s="2174"/>
      <c r="G55" s="42" t="s">
        <v>21</v>
      </c>
      <c r="H55" s="42" t="s">
        <v>410</v>
      </c>
      <c r="I55" s="41">
        <v>2</v>
      </c>
      <c r="J55" s="42">
        <f t="shared" si="4"/>
        <v>5400000</v>
      </c>
      <c r="K55" s="261">
        <f t="shared" si="5"/>
        <v>10800000</v>
      </c>
    </row>
    <row r="56" spans="1:12" ht="25.5" x14ac:dyDescent="0.25">
      <c r="A56" s="2165"/>
      <c r="B56" s="323" t="s">
        <v>416</v>
      </c>
      <c r="C56" s="2168"/>
      <c r="D56" s="1984"/>
      <c r="E56" s="2171"/>
      <c r="F56" s="2174"/>
      <c r="G56" s="42" t="s">
        <v>21</v>
      </c>
      <c r="H56" s="42" t="s">
        <v>410</v>
      </c>
      <c r="I56" s="41">
        <v>2</v>
      </c>
      <c r="J56" s="42">
        <f t="shared" si="4"/>
        <v>5400000</v>
      </c>
      <c r="K56" s="261">
        <f>+I56*J56</f>
        <v>10800000</v>
      </c>
    </row>
    <row r="57" spans="1:12" ht="39" thickBot="1" x14ac:dyDescent="0.3">
      <c r="A57" s="71" t="s">
        <v>368</v>
      </c>
      <c r="B57" s="116" t="s">
        <v>417</v>
      </c>
      <c r="C57" s="2169"/>
      <c r="D57" s="184" t="s">
        <v>310</v>
      </c>
      <c r="E57" s="336" t="s">
        <v>418</v>
      </c>
      <c r="F57" s="268" t="s">
        <v>419</v>
      </c>
      <c r="G57" s="44" t="s">
        <v>21</v>
      </c>
      <c r="H57" s="44" t="s">
        <v>22</v>
      </c>
      <c r="I57" s="170">
        <v>2</v>
      </c>
      <c r="J57" s="74">
        <v>23000000</v>
      </c>
      <c r="K57" s="262">
        <f>+I57*J57</f>
        <v>46000000</v>
      </c>
      <c r="L57" s="106" t="s">
        <v>420</v>
      </c>
    </row>
    <row r="58" spans="1:12" ht="25.5" customHeight="1" x14ac:dyDescent="0.25">
      <c r="A58" s="2164" t="s">
        <v>421</v>
      </c>
      <c r="B58" s="322" t="s">
        <v>422</v>
      </c>
      <c r="C58" s="2167" t="s">
        <v>29</v>
      </c>
      <c r="D58" s="2167" t="s">
        <v>338</v>
      </c>
      <c r="E58" s="2170" t="s">
        <v>423</v>
      </c>
      <c r="F58" s="2173" t="s">
        <v>424</v>
      </c>
      <c r="G58" s="26" t="s">
        <v>21</v>
      </c>
      <c r="H58" s="26" t="s">
        <v>303</v>
      </c>
      <c r="I58" s="35">
        <v>1</v>
      </c>
      <c r="J58" s="269" t="s">
        <v>425</v>
      </c>
      <c r="K58" s="270" t="s">
        <v>425</v>
      </c>
      <c r="L58" s="106" t="s">
        <v>420</v>
      </c>
    </row>
    <row r="59" spans="1:12" ht="25.5" customHeight="1" x14ac:dyDescent="0.25">
      <c r="A59" s="2165"/>
      <c r="B59" s="323" t="s">
        <v>426</v>
      </c>
      <c r="C59" s="2168"/>
      <c r="D59" s="2168"/>
      <c r="E59" s="2171"/>
      <c r="F59" s="2174"/>
      <c r="G59" s="20" t="s">
        <v>21</v>
      </c>
      <c r="H59" s="20" t="s">
        <v>111</v>
      </c>
      <c r="I59" s="41">
        <v>1</v>
      </c>
      <c r="J59" s="271" t="s">
        <v>425</v>
      </c>
      <c r="K59" s="272" t="s">
        <v>425</v>
      </c>
    </row>
    <row r="60" spans="1:12" ht="25.5" customHeight="1" x14ac:dyDescent="0.25">
      <c r="A60" s="2165"/>
      <c r="B60" s="323" t="s">
        <v>427</v>
      </c>
      <c r="C60" s="2168"/>
      <c r="D60" s="2168"/>
      <c r="E60" s="2171"/>
      <c r="F60" s="2174"/>
      <c r="G60" s="20" t="s">
        <v>21</v>
      </c>
      <c r="H60" s="20" t="s">
        <v>428</v>
      </c>
      <c r="I60" s="41">
        <v>1</v>
      </c>
      <c r="J60" s="271" t="s">
        <v>425</v>
      </c>
      <c r="K60" s="272" t="s">
        <v>425</v>
      </c>
    </row>
    <row r="61" spans="1:12" x14ac:dyDescent="0.25">
      <c r="A61" s="2165"/>
      <c r="B61" s="323" t="s">
        <v>429</v>
      </c>
      <c r="C61" s="2168"/>
      <c r="D61" s="2168"/>
      <c r="E61" s="2171"/>
      <c r="F61" s="2174"/>
      <c r="G61" s="20" t="s">
        <v>21</v>
      </c>
      <c r="H61" s="20" t="s">
        <v>81</v>
      </c>
      <c r="I61" s="41">
        <v>1</v>
      </c>
      <c r="J61" s="271" t="s">
        <v>425</v>
      </c>
      <c r="K61" s="272" t="s">
        <v>425</v>
      </c>
    </row>
    <row r="62" spans="1:12" ht="43.5" customHeight="1" thickBot="1" x14ac:dyDescent="0.3">
      <c r="A62" s="2166"/>
      <c r="B62" s="324" t="s">
        <v>430</v>
      </c>
      <c r="C62" s="2169"/>
      <c r="D62" s="2169"/>
      <c r="E62" s="2172"/>
      <c r="F62" s="2175"/>
      <c r="G62" s="25" t="s">
        <v>21</v>
      </c>
      <c r="H62" s="25" t="s">
        <v>338</v>
      </c>
      <c r="I62" s="47">
        <v>1</v>
      </c>
      <c r="J62" s="273" t="s">
        <v>425</v>
      </c>
      <c r="K62" s="274" t="s">
        <v>425</v>
      </c>
    </row>
    <row r="63" spans="1:12" ht="27.95" customHeight="1" x14ac:dyDescent="0.25">
      <c r="A63" s="2164" t="s">
        <v>431</v>
      </c>
      <c r="B63" s="322" t="s">
        <v>422</v>
      </c>
      <c r="C63" s="2167" t="s">
        <v>338</v>
      </c>
      <c r="D63" s="2167" t="s">
        <v>299</v>
      </c>
      <c r="E63" s="2170" t="s">
        <v>432</v>
      </c>
      <c r="F63" s="2173" t="s">
        <v>424</v>
      </c>
      <c r="G63" s="26" t="s">
        <v>21</v>
      </c>
      <c r="H63" s="26" t="s">
        <v>338</v>
      </c>
      <c r="I63" s="35">
        <v>1</v>
      </c>
      <c r="J63" s="269" t="s">
        <v>425</v>
      </c>
      <c r="K63" s="270" t="s">
        <v>425</v>
      </c>
    </row>
    <row r="64" spans="1:12" ht="27.95" customHeight="1" x14ac:dyDescent="0.25">
      <c r="A64" s="2165"/>
      <c r="B64" s="323" t="s">
        <v>426</v>
      </c>
      <c r="C64" s="2168"/>
      <c r="D64" s="2168"/>
      <c r="E64" s="2171"/>
      <c r="F64" s="2174"/>
      <c r="G64" s="20" t="s">
        <v>21</v>
      </c>
      <c r="H64" s="20" t="s">
        <v>107</v>
      </c>
      <c r="I64" s="41">
        <v>1</v>
      </c>
      <c r="J64" s="271" t="s">
        <v>425</v>
      </c>
      <c r="K64" s="272" t="s">
        <v>425</v>
      </c>
    </row>
    <row r="65" spans="1:12" ht="27.95" customHeight="1" x14ac:dyDescent="0.25">
      <c r="A65" s="2165"/>
      <c r="B65" s="323" t="s">
        <v>427</v>
      </c>
      <c r="C65" s="2168"/>
      <c r="D65" s="2168"/>
      <c r="E65" s="2171"/>
      <c r="F65" s="2174"/>
      <c r="G65" s="20" t="s">
        <v>21</v>
      </c>
      <c r="H65" s="20" t="s">
        <v>274</v>
      </c>
      <c r="I65" s="41">
        <v>1</v>
      </c>
      <c r="J65" s="271" t="s">
        <v>425</v>
      </c>
      <c r="K65" s="272" t="s">
        <v>425</v>
      </c>
    </row>
    <row r="66" spans="1:12" ht="27.95" customHeight="1" x14ac:dyDescent="0.25">
      <c r="A66" s="2165"/>
      <c r="B66" s="323" t="s">
        <v>429</v>
      </c>
      <c r="C66" s="2168"/>
      <c r="D66" s="2168"/>
      <c r="E66" s="2171"/>
      <c r="F66" s="2174"/>
      <c r="G66" s="20" t="s">
        <v>21</v>
      </c>
      <c r="H66" s="20" t="s">
        <v>267</v>
      </c>
      <c r="I66" s="41">
        <v>1</v>
      </c>
      <c r="J66" s="271" t="s">
        <v>425</v>
      </c>
      <c r="K66" s="272" t="s">
        <v>425</v>
      </c>
    </row>
    <row r="67" spans="1:12" ht="25.5" customHeight="1" x14ac:dyDescent="0.25">
      <c r="A67" s="2165"/>
      <c r="B67" s="2182" t="s">
        <v>430</v>
      </c>
      <c r="C67" s="2168"/>
      <c r="D67" s="2168"/>
      <c r="E67" s="2171"/>
      <c r="F67" s="2174"/>
      <c r="G67" s="1983" t="s">
        <v>21</v>
      </c>
      <c r="H67" s="1983" t="s">
        <v>299</v>
      </c>
      <c r="I67" s="1984">
        <v>1</v>
      </c>
      <c r="J67" s="1985">
        <v>1800000</v>
      </c>
      <c r="K67" s="2184">
        <v>1800000</v>
      </c>
    </row>
    <row r="68" spans="1:12" ht="15.75" thickBot="1" x14ac:dyDescent="0.3">
      <c r="A68" s="2166"/>
      <c r="B68" s="2183"/>
      <c r="C68" s="2169"/>
      <c r="D68" s="2169"/>
      <c r="E68" s="2172"/>
      <c r="F68" s="2175"/>
      <c r="G68" s="1977"/>
      <c r="H68" s="1977"/>
      <c r="I68" s="1979"/>
      <c r="J68" s="1981"/>
      <c r="K68" s="2185"/>
    </row>
    <row r="69" spans="1:12" ht="39" thickBot="1" x14ac:dyDescent="0.3">
      <c r="A69" s="236" t="s">
        <v>368</v>
      </c>
      <c r="B69" s="326" t="s">
        <v>433</v>
      </c>
      <c r="C69" s="319" t="s">
        <v>22</v>
      </c>
      <c r="D69" s="340" t="s">
        <v>310</v>
      </c>
      <c r="E69" s="186" t="s">
        <v>434</v>
      </c>
      <c r="F69" s="299" t="s">
        <v>435</v>
      </c>
      <c r="G69" s="55" t="s">
        <v>21</v>
      </c>
      <c r="H69" s="55" t="s">
        <v>22</v>
      </c>
      <c r="I69" s="59">
        <v>2</v>
      </c>
      <c r="J69" s="60">
        <v>20700000</v>
      </c>
      <c r="K69" s="300">
        <f>+I69*J69</f>
        <v>41400000</v>
      </c>
      <c r="L69" s="106" t="s">
        <v>420</v>
      </c>
    </row>
    <row r="70" spans="1:12" ht="38.25" x14ac:dyDescent="0.25">
      <c r="A70" s="2147" t="s">
        <v>438</v>
      </c>
      <c r="B70" s="328" t="s">
        <v>439</v>
      </c>
      <c r="C70" s="320" t="s">
        <v>22</v>
      </c>
      <c r="D70" s="320" t="s">
        <v>338</v>
      </c>
      <c r="E70" s="337" t="s">
        <v>440</v>
      </c>
      <c r="F70" s="301" t="s">
        <v>441</v>
      </c>
      <c r="G70" s="302" t="s">
        <v>28</v>
      </c>
      <c r="H70" s="302"/>
      <c r="I70" s="303"/>
      <c r="J70" s="304"/>
      <c r="K70" s="305"/>
    </row>
    <row r="71" spans="1:12" ht="165.75" x14ac:dyDescent="0.25">
      <c r="A71" s="2148"/>
      <c r="B71" s="329" t="s">
        <v>442</v>
      </c>
      <c r="C71" s="2151" t="s">
        <v>22</v>
      </c>
      <c r="D71" s="2153" t="s">
        <v>155</v>
      </c>
      <c r="E71" s="294" t="s">
        <v>443</v>
      </c>
      <c r="F71" s="306"/>
      <c r="G71" s="292"/>
      <c r="H71" s="292"/>
      <c r="I71" s="296"/>
      <c r="J71" s="297"/>
      <c r="K71" s="307"/>
    </row>
    <row r="72" spans="1:12" ht="255" x14ac:dyDescent="0.25">
      <c r="A72" s="2149"/>
      <c r="B72" s="330" t="s">
        <v>147</v>
      </c>
      <c r="C72" s="2152"/>
      <c r="D72" s="2154"/>
      <c r="E72" s="295" t="s">
        <v>444</v>
      </c>
      <c r="F72" s="306"/>
      <c r="G72" s="292"/>
      <c r="H72" s="292"/>
      <c r="I72" s="296"/>
      <c r="J72" s="297"/>
      <c r="K72" s="307"/>
    </row>
    <row r="73" spans="1:12" x14ac:dyDescent="0.25">
      <c r="A73" s="2149"/>
      <c r="B73" s="2155" t="s">
        <v>445</v>
      </c>
      <c r="C73" s="2152"/>
      <c r="D73" s="2154"/>
      <c r="E73" s="295" t="s">
        <v>446</v>
      </c>
      <c r="F73" s="306"/>
      <c r="G73" s="292" t="s">
        <v>21</v>
      </c>
      <c r="H73" s="292"/>
      <c r="I73" s="296"/>
      <c r="J73" s="297"/>
      <c r="K73" s="307"/>
    </row>
    <row r="74" spans="1:12" x14ac:dyDescent="0.25">
      <c r="A74" s="2149"/>
      <c r="B74" s="2156"/>
      <c r="C74" s="2152"/>
      <c r="D74" s="2154"/>
      <c r="E74" s="295" t="s">
        <v>447</v>
      </c>
      <c r="F74" s="306"/>
      <c r="G74" s="292" t="s">
        <v>89</v>
      </c>
      <c r="H74" s="292"/>
      <c r="I74" s="296"/>
      <c r="J74" s="297"/>
      <c r="K74" s="307"/>
    </row>
    <row r="75" spans="1:12" ht="25.5" x14ac:dyDescent="0.25">
      <c r="A75" s="2149"/>
      <c r="B75" s="2155" t="s">
        <v>448</v>
      </c>
      <c r="C75" s="2152"/>
      <c r="D75" s="2154"/>
      <c r="E75" s="295" t="s">
        <v>449</v>
      </c>
      <c r="F75" s="306"/>
      <c r="G75" s="292" t="s">
        <v>21</v>
      </c>
      <c r="H75" s="292"/>
      <c r="I75" s="296"/>
      <c r="J75" s="297"/>
      <c r="K75" s="307"/>
    </row>
    <row r="76" spans="1:12" ht="25.5" x14ac:dyDescent="0.25">
      <c r="A76" s="2149"/>
      <c r="B76" s="2157"/>
      <c r="C76" s="2152"/>
      <c r="D76" s="2154"/>
      <c r="E76" s="295" t="s">
        <v>450</v>
      </c>
      <c r="F76" s="306"/>
      <c r="G76" s="292" t="s">
        <v>89</v>
      </c>
      <c r="H76" s="292"/>
      <c r="I76" s="296"/>
      <c r="J76" s="297"/>
      <c r="K76" s="307"/>
    </row>
    <row r="77" spans="1:12" ht="25.5" x14ac:dyDescent="0.25">
      <c r="A77" s="2149"/>
      <c r="B77" s="293" t="s">
        <v>451</v>
      </c>
      <c r="C77" s="341"/>
      <c r="D77" s="342"/>
      <c r="E77" s="298" t="s">
        <v>452</v>
      </c>
      <c r="F77" s="306" t="s">
        <v>371</v>
      </c>
      <c r="G77" s="292" t="s">
        <v>21</v>
      </c>
      <c r="H77" s="292"/>
      <c r="I77" s="296"/>
      <c r="J77" s="297"/>
      <c r="K77" s="307">
        <v>12000000</v>
      </c>
    </row>
    <row r="78" spans="1:12" ht="26.25" thickBot="1" x14ac:dyDescent="0.3">
      <c r="A78" s="2150"/>
      <c r="B78" s="331" t="s">
        <v>66</v>
      </c>
      <c r="C78" s="321" t="s">
        <v>22</v>
      </c>
      <c r="D78" s="321" t="s">
        <v>310</v>
      </c>
      <c r="E78" s="338" t="s">
        <v>453</v>
      </c>
      <c r="F78" s="308" t="s">
        <v>454</v>
      </c>
      <c r="G78" s="309" t="s">
        <v>66</v>
      </c>
      <c r="H78" s="309" t="s">
        <v>303</v>
      </c>
      <c r="I78" s="310">
        <v>1</v>
      </c>
      <c r="J78" s="311"/>
      <c r="K78" s="312"/>
    </row>
    <row r="2256" spans="81:81" x14ac:dyDescent="0.25">
      <c r="CC2256" s="106" t="s">
        <v>89</v>
      </c>
    </row>
    <row r="2257" spans="81:81" x14ac:dyDescent="0.25">
      <c r="CC2257" s="106" t="s">
        <v>54</v>
      </c>
    </row>
    <row r="2258" spans="81:81" x14ac:dyDescent="0.25">
      <c r="CC2258" s="106" t="s">
        <v>70</v>
      </c>
    </row>
    <row r="2259" spans="81:81" x14ac:dyDescent="0.25">
      <c r="CC2259" s="106" t="s">
        <v>28</v>
      </c>
    </row>
    <row r="2260" spans="81:81" x14ac:dyDescent="0.25">
      <c r="CC2260" s="106" t="s">
        <v>90</v>
      </c>
    </row>
    <row r="2261" spans="81:81" x14ac:dyDescent="0.25">
      <c r="CC2261" s="106" t="s">
        <v>91</v>
      </c>
    </row>
    <row r="2262" spans="81:81" x14ac:dyDescent="0.25">
      <c r="CC2262" s="106" t="s">
        <v>92</v>
      </c>
    </row>
    <row r="2263" spans="81:81" x14ac:dyDescent="0.25">
      <c r="CC2263" s="106" t="s">
        <v>21</v>
      </c>
    </row>
    <row r="2264" spans="81:81" x14ac:dyDescent="0.25">
      <c r="CC2264" s="106" t="s">
        <v>93</v>
      </c>
    </row>
    <row r="2265" spans="81:81" x14ac:dyDescent="0.25">
      <c r="CC2265" s="106" t="s">
        <v>78</v>
      </c>
    </row>
    <row r="2266" spans="81:81" x14ac:dyDescent="0.25">
      <c r="CC2266" s="106" t="s">
        <v>66</v>
      </c>
    </row>
    <row r="2267" spans="81:81" x14ac:dyDescent="0.25">
      <c r="CC2267" s="106" t="s">
        <v>41</v>
      </c>
    </row>
  </sheetData>
  <mergeCells count="64">
    <mergeCell ref="G67:G68"/>
    <mergeCell ref="H67:H68"/>
    <mergeCell ref="I67:I68"/>
    <mergeCell ref="J67:J68"/>
    <mergeCell ref="K67:K68"/>
    <mergeCell ref="A63:A68"/>
    <mergeCell ref="C63:C68"/>
    <mergeCell ref="D63:D68"/>
    <mergeCell ref="E63:E68"/>
    <mergeCell ref="F63:F68"/>
    <mergeCell ref="B67:B68"/>
    <mergeCell ref="A50:A56"/>
    <mergeCell ref="C50:C57"/>
    <mergeCell ref="D50:D56"/>
    <mergeCell ref="E50:E56"/>
    <mergeCell ref="F50:F56"/>
    <mergeCell ref="A58:A62"/>
    <mergeCell ref="C58:C62"/>
    <mergeCell ref="D58:D62"/>
    <mergeCell ref="E58:E62"/>
    <mergeCell ref="F58:F62"/>
    <mergeCell ref="F34:F41"/>
    <mergeCell ref="A42:A49"/>
    <mergeCell ref="C42:C49"/>
    <mergeCell ref="D42:D49"/>
    <mergeCell ref="E42:E49"/>
    <mergeCell ref="F42:F49"/>
    <mergeCell ref="E34:E41"/>
    <mergeCell ref="A23:A24"/>
    <mergeCell ref="A26:A32"/>
    <mergeCell ref="A34:A41"/>
    <mergeCell ref="C34:C41"/>
    <mergeCell ref="D34:D41"/>
    <mergeCell ref="A19:A21"/>
    <mergeCell ref="C19:C21"/>
    <mergeCell ref="D19:D21"/>
    <mergeCell ref="E19:E21"/>
    <mergeCell ref="H6:H7"/>
    <mergeCell ref="A13:A18"/>
    <mergeCell ref="C13:C18"/>
    <mergeCell ref="D13:D18"/>
    <mergeCell ref="E13:E18"/>
    <mergeCell ref="F13:F18"/>
    <mergeCell ref="A8:A12"/>
    <mergeCell ref="C8:C12"/>
    <mergeCell ref="D8:D12"/>
    <mergeCell ref="E8:E12"/>
    <mergeCell ref="F8:F12"/>
    <mergeCell ref="A5:E5"/>
    <mergeCell ref="F5:K5"/>
    <mergeCell ref="A6:A7"/>
    <mergeCell ref="B6:B7"/>
    <mergeCell ref="C6:D6"/>
    <mergeCell ref="E6:E7"/>
    <mergeCell ref="F6:F7"/>
    <mergeCell ref="G6:G7"/>
    <mergeCell ref="I6:I7"/>
    <mergeCell ref="J6:J7"/>
    <mergeCell ref="K6:K7"/>
    <mergeCell ref="A70:A78"/>
    <mergeCell ref="C71:C76"/>
    <mergeCell ref="D71:D76"/>
    <mergeCell ref="B73:B74"/>
    <mergeCell ref="B75:B76"/>
  </mergeCells>
  <dataValidations count="5">
    <dataValidation type="list" showInputMessage="1" showErrorMessage="1" sqref="G58:G67" xr:uid="{00000000-0002-0000-0F00-000000000000}">
      <formula1>$CC$2264:$CC$2276</formula1>
    </dataValidation>
    <dataValidation type="list" showInputMessage="1" showErrorMessage="1" sqref="G34:G56" xr:uid="{00000000-0002-0000-0F00-000001000000}">
      <formula1>$BW$2276:$BW$2288</formula1>
    </dataValidation>
    <dataValidation type="list" showInputMessage="1" showErrorMessage="1" sqref="G26:G33" xr:uid="{00000000-0002-0000-0F00-000002000000}">
      <formula1>$CC$2267:$CC$2279</formula1>
    </dataValidation>
    <dataValidation type="list" showInputMessage="1" showErrorMessage="1" sqref="G57 G69 G8:G25" xr:uid="{00000000-0002-0000-0F00-000003000000}">
      <formula1>$CC$2255:$CC$2267</formula1>
    </dataValidation>
    <dataValidation type="list" showInputMessage="1" showErrorMessage="1" sqref="G70:G78" xr:uid="{00000000-0002-0000-0F00-000004000000}">
      <formula1>$BW$3298:$BW$3310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328"/>
  <sheetViews>
    <sheetView tabSelected="1" zoomScale="40" zoomScaleNormal="40" workbookViewId="0">
      <pane xSplit="3" ySplit="9" topLeftCell="P1411" activePane="bottomRight" state="frozen"/>
      <selection pane="topRight" activeCell="E1" sqref="E1"/>
      <selection pane="bottomLeft" activeCell="A8" sqref="A8"/>
      <selection pane="bottomRight" activeCell="X1425" sqref="X1425"/>
    </sheetView>
  </sheetViews>
  <sheetFormatPr baseColWidth="10" defaultColWidth="10.85546875" defaultRowHeight="15" outlineLevelRow="3" outlineLevelCol="2" x14ac:dyDescent="0.25"/>
  <cols>
    <col min="1" max="1" width="39.5703125" style="106" customWidth="1"/>
    <col min="2" max="2" width="44.42578125" style="934" customWidth="1"/>
    <col min="3" max="3" width="59.5703125" style="106" customWidth="1"/>
    <col min="4" max="4" width="11.28515625" style="110" hidden="1" customWidth="1" outlineLevel="1"/>
    <col min="5" max="5" width="12.85546875" style="110" hidden="1" customWidth="1" outlineLevel="1"/>
    <col min="6" max="6" width="19.28515625" style="107" hidden="1" customWidth="1" outlineLevel="1"/>
    <col min="7" max="7" width="24.140625" style="106" hidden="1" customWidth="1" outlineLevel="2"/>
    <col min="8" max="8" width="23.7109375" style="105" hidden="1" customWidth="1" outlineLevel="2"/>
    <col min="9" max="9" width="13.42578125" style="108" hidden="1" customWidth="1" outlineLevel="2"/>
    <col min="10" max="10" width="10.42578125" style="109" hidden="1" customWidth="1" outlineLevel="2"/>
    <col min="11" max="11" width="13.28515625" style="105" hidden="1" customWidth="1" outlineLevel="2"/>
    <col min="12" max="12" width="14.140625" style="105" hidden="1" customWidth="1" outlineLevel="2"/>
    <col min="13" max="13" width="11.140625" style="105" hidden="1" customWidth="1" outlineLevel="2"/>
    <col min="14" max="14" width="10.5703125" style="109" hidden="1" customWidth="1" outlineLevel="1" collapsed="1"/>
    <col min="15" max="15" width="55.5703125" style="106" hidden="1" customWidth="1" outlineLevel="1"/>
    <col min="16" max="16" width="21.7109375" style="105" bestFit="1" customWidth="1" collapsed="1"/>
    <col min="17" max="17" width="21" style="106" customWidth="1"/>
    <col min="18" max="18" width="21.85546875" style="106" customWidth="1"/>
    <col min="19" max="19" width="20.140625" style="106" customWidth="1"/>
    <col min="20" max="20" width="32" style="1241" customWidth="1"/>
    <col min="21" max="21" width="16.7109375" style="106" customWidth="1"/>
    <col min="22" max="22" width="76.5703125" style="106" hidden="1" customWidth="1" outlineLevel="1"/>
    <col min="23" max="23" width="48.5703125" style="106" customWidth="1" collapsed="1"/>
    <col min="24" max="24" width="162.140625" style="106" customWidth="1"/>
    <col min="25" max="16384" width="10.85546875" style="106"/>
  </cols>
  <sheetData>
    <row r="1" spans="1:24" ht="39" hidden="1" customHeight="1" outlineLevel="1" x14ac:dyDescent="0.3">
      <c r="A1" s="1158" t="s">
        <v>2032</v>
      </c>
      <c r="B1" s="1156" t="s">
        <v>2028</v>
      </c>
      <c r="C1" s="1303" t="s">
        <v>1806</v>
      </c>
      <c r="D1" s="104"/>
      <c r="E1" s="104"/>
      <c r="F1" s="104"/>
      <c r="G1" s="104"/>
      <c r="H1" s="104"/>
      <c r="I1" s="104"/>
      <c r="J1" s="104"/>
      <c r="S1"/>
      <c r="T1" s="938"/>
      <c r="U1"/>
    </row>
    <row r="2" spans="1:24" ht="39" hidden="1" customHeight="1" outlineLevel="1" x14ac:dyDescent="0.3">
      <c r="A2" s="1159" t="s">
        <v>2029</v>
      </c>
      <c r="B2" s="1156" t="s">
        <v>2030</v>
      </c>
      <c r="C2" s="1304">
        <v>42794</v>
      </c>
      <c r="D2" s="104"/>
      <c r="E2" s="104"/>
      <c r="F2" s="104"/>
      <c r="G2" s="104"/>
      <c r="H2" s="104"/>
      <c r="I2" s="104"/>
      <c r="J2" s="104"/>
      <c r="P2" s="106"/>
      <c r="S2" s="1173"/>
      <c r="T2" s="938"/>
      <c r="U2"/>
    </row>
    <row r="3" spans="1:24" ht="39" hidden="1" customHeight="1" outlineLevel="1" x14ac:dyDescent="0.3">
      <c r="A3" s="1157" t="s">
        <v>2033</v>
      </c>
      <c r="B3" s="1156" t="s">
        <v>2031</v>
      </c>
      <c r="C3" s="1151"/>
      <c r="D3" s="104"/>
      <c r="E3" s="104"/>
      <c r="F3" s="104"/>
      <c r="G3" s="104"/>
      <c r="H3" s="104"/>
      <c r="I3" s="104"/>
      <c r="J3" s="104"/>
      <c r="P3" s="106"/>
      <c r="S3" s="1173"/>
      <c r="T3" s="938"/>
      <c r="U3"/>
    </row>
    <row r="4" spans="1:24" ht="21.75" hidden="1" customHeight="1" outlineLevel="1" x14ac:dyDescent="0.3">
      <c r="B4" s="104"/>
      <c r="C4" s="104"/>
      <c r="D4" s="104"/>
      <c r="E4" s="104"/>
      <c r="F4" s="104"/>
      <c r="G4" s="104"/>
      <c r="H4" s="104"/>
      <c r="I4" s="104"/>
      <c r="J4" s="104"/>
      <c r="S4" s="800"/>
      <c r="T4" s="1228"/>
      <c r="U4" s="1174"/>
    </row>
    <row r="5" spans="1:24" ht="21.75" hidden="1" customHeight="1" outlineLevel="1" thickBot="1" x14ac:dyDescent="0.3">
      <c r="B5" s="104"/>
      <c r="C5" s="104"/>
      <c r="D5" s="104"/>
      <c r="E5" s="104"/>
      <c r="F5" s="104"/>
      <c r="G5" s="104"/>
      <c r="H5" s="104"/>
      <c r="I5" s="104"/>
      <c r="J5" s="104"/>
      <c r="S5" s="800"/>
      <c r="T5" s="1229"/>
      <c r="U5" s="857"/>
    </row>
    <row r="6" spans="1:24" ht="15.75" customHeight="1" collapsed="1" x14ac:dyDescent="0.25">
      <c r="A6" s="1756" t="s">
        <v>1796</v>
      </c>
      <c r="B6" s="1756" t="s">
        <v>4</v>
      </c>
      <c r="C6" s="1726"/>
      <c r="D6" s="1726"/>
      <c r="E6" s="1726"/>
      <c r="F6" s="1759"/>
      <c r="G6" s="1726" t="s">
        <v>5</v>
      </c>
      <c r="H6" s="1726"/>
      <c r="I6" s="1726"/>
      <c r="J6" s="1726"/>
      <c r="K6" s="1726"/>
      <c r="L6" s="1726"/>
      <c r="M6" s="1728" t="s">
        <v>2039</v>
      </c>
      <c r="N6" s="1745" t="s">
        <v>1818</v>
      </c>
      <c r="O6" s="1746"/>
      <c r="P6" s="1746"/>
      <c r="Q6" s="1746"/>
      <c r="R6" s="1746"/>
      <c r="S6" s="1746"/>
      <c r="T6" s="1746"/>
      <c r="U6" s="1746"/>
      <c r="V6" s="1746"/>
      <c r="W6" s="1747"/>
    </row>
    <row r="7" spans="1:24" ht="15.75" customHeight="1" thickBot="1" x14ac:dyDescent="0.3">
      <c r="A7" s="1757"/>
      <c r="B7" s="1758"/>
      <c r="C7" s="1727"/>
      <c r="D7" s="1727"/>
      <c r="E7" s="1727"/>
      <c r="F7" s="1760"/>
      <c r="G7" s="1727"/>
      <c r="H7" s="1727"/>
      <c r="I7" s="1727"/>
      <c r="J7" s="1727"/>
      <c r="K7" s="1727"/>
      <c r="L7" s="1727"/>
      <c r="M7" s="1729"/>
      <c r="N7" s="1748"/>
      <c r="O7" s="1749"/>
      <c r="P7" s="1749"/>
      <c r="Q7" s="1749"/>
      <c r="R7" s="1749"/>
      <c r="S7" s="1749"/>
      <c r="T7" s="1749"/>
      <c r="U7" s="1749"/>
      <c r="V7" s="1749"/>
      <c r="W7" s="1750"/>
    </row>
    <row r="8" spans="1:24" ht="37.5" customHeight="1" thickTop="1" x14ac:dyDescent="0.25">
      <c r="A8" s="1757"/>
      <c r="B8" s="1724" t="s">
        <v>2034</v>
      </c>
      <c r="C8" s="1709" t="s">
        <v>2035</v>
      </c>
      <c r="D8" s="1709" t="s">
        <v>1934</v>
      </c>
      <c r="E8" s="1709"/>
      <c r="F8" s="1761" t="s">
        <v>2038</v>
      </c>
      <c r="G8" s="1735" t="s">
        <v>9</v>
      </c>
      <c r="H8" s="1733" t="s">
        <v>10</v>
      </c>
      <c r="I8" s="1733" t="s">
        <v>11</v>
      </c>
      <c r="J8" s="1733" t="s">
        <v>12</v>
      </c>
      <c r="K8" s="1733" t="s">
        <v>13</v>
      </c>
      <c r="L8" s="1720" t="s">
        <v>14</v>
      </c>
      <c r="M8" s="1729"/>
      <c r="N8" s="1722" t="s">
        <v>2036</v>
      </c>
      <c r="O8" s="1724" t="s">
        <v>1810</v>
      </c>
      <c r="P8" s="1709" t="s">
        <v>1808</v>
      </c>
      <c r="Q8" s="1717" t="s">
        <v>2026</v>
      </c>
      <c r="R8" s="1751" t="s">
        <v>2027</v>
      </c>
      <c r="S8" s="1752"/>
      <c r="T8" s="1752"/>
      <c r="U8" s="1752"/>
      <c r="V8" s="1752"/>
      <c r="W8" s="1753"/>
    </row>
    <row r="9" spans="1:24" ht="51.75" customHeight="1" thickBot="1" x14ac:dyDescent="0.3">
      <c r="A9" s="1758"/>
      <c r="B9" s="1725"/>
      <c r="C9" s="1710"/>
      <c r="D9" s="1552" t="s">
        <v>2036</v>
      </c>
      <c r="E9" s="1552" t="s">
        <v>2037</v>
      </c>
      <c r="F9" s="1762"/>
      <c r="G9" s="1736"/>
      <c r="H9" s="1734"/>
      <c r="I9" s="1734"/>
      <c r="J9" s="1734"/>
      <c r="K9" s="1734"/>
      <c r="L9" s="1721"/>
      <c r="M9" s="1730"/>
      <c r="N9" s="1723"/>
      <c r="O9" s="1725"/>
      <c r="P9" s="1710"/>
      <c r="Q9" s="1718"/>
      <c r="R9" s="1553" t="s">
        <v>2043</v>
      </c>
      <c r="S9" s="1552" t="s">
        <v>2044</v>
      </c>
      <c r="T9" s="1707" t="s">
        <v>2045</v>
      </c>
      <c r="U9" s="1708"/>
      <c r="V9" s="1552" t="s">
        <v>2046</v>
      </c>
      <c r="W9" s="1554" t="s">
        <v>2070</v>
      </c>
      <c r="X9" s="1280" t="s">
        <v>2400</v>
      </c>
    </row>
    <row r="10" spans="1:24" ht="45" hidden="1" customHeight="1" thickBot="1" x14ac:dyDescent="0.3">
      <c r="A10" s="1257"/>
      <c r="B10" s="1258"/>
      <c r="C10" s="1259"/>
      <c r="D10" s="1260"/>
      <c r="E10" s="1260"/>
      <c r="F10" s="1261"/>
      <c r="G10" s="1262"/>
      <c r="H10" s="1262"/>
      <c r="I10" s="1262"/>
      <c r="J10" s="1262"/>
      <c r="K10" s="1262"/>
      <c r="L10" s="1262"/>
      <c r="M10" s="1263"/>
      <c r="N10" s="1264"/>
      <c r="O10" s="1264"/>
      <c r="P10" s="1252"/>
      <c r="Q10" s="1253"/>
      <c r="R10" s="1281"/>
      <c r="S10" s="1269"/>
      <c r="T10" s="1269"/>
      <c r="U10" s="1269"/>
      <c r="V10" s="1252"/>
      <c r="W10" s="1300">
        <f t="shared" ref="W10:W57" si="0">1-R10</f>
        <v>1</v>
      </c>
      <c r="X10" s="1544"/>
    </row>
    <row r="11" spans="1:24" ht="71.25" hidden="1" customHeight="1" outlineLevel="3" thickBot="1" x14ac:dyDescent="0.3">
      <c r="A11" s="1596" t="s">
        <v>1803</v>
      </c>
      <c r="B11" s="1571" t="s">
        <v>1785</v>
      </c>
      <c r="C11" s="941" t="s">
        <v>1786</v>
      </c>
      <c r="D11" s="949">
        <v>42795</v>
      </c>
      <c r="E11" s="949">
        <v>43084</v>
      </c>
      <c r="F11" s="950" t="s">
        <v>1787</v>
      </c>
      <c r="G11" s="1023" t="s">
        <v>1788</v>
      </c>
      <c r="H11" s="941" t="s">
        <v>21</v>
      </c>
      <c r="I11" s="941" t="s">
        <v>29</v>
      </c>
      <c r="J11" s="942">
        <v>1</v>
      </c>
      <c r="K11" s="408">
        <v>33226908</v>
      </c>
      <c r="L11" s="803">
        <f>+K11*J11</f>
        <v>33226908</v>
      </c>
      <c r="M11" s="806" t="str">
        <f t="shared" ref="M11:M47" si="1">+IF(D11="","",IF(MONTH($C$2)&lt;MONTH(D11),"",E11-D11))</f>
        <v/>
      </c>
      <c r="N11" s="1215" t="str">
        <f t="shared" ref="N11:N47" si="2">+IF(D11="","",IF(AND(MONTH($C$2)&gt;=MONTH(D11),MONTH($C$2)&lt;=MONTH(E11)),"X",""))</f>
        <v/>
      </c>
      <c r="O11" s="1321"/>
      <c r="P11" s="1265" t="str">
        <f>+IF(N11="","",IFERROR(IF(MONTH($C$2)&lt;MONTH(D11),"",IF(E11&lt;$C$2,1,IF(D11&lt;$C$2,($C$2-D11)/(E11-D11),0))),0))</f>
        <v/>
      </c>
      <c r="Q11" s="1271"/>
      <c r="R11" s="1282"/>
      <c r="S11" s="1266" t="str">
        <f>IF(P11="","",IF(Q11&gt;P11,1,(Q11/P11)))</f>
        <v/>
      </c>
      <c r="T11" s="1267" t="str">
        <f>+IF(S11="","Sin Iniciar",IF(S11&lt;0.6,"Crítico",IF(S11&lt;0.9,"En Proceso",IF(AND(P11=1,Q11=1,S11=1),"Terminado","Normal"))))</f>
        <v>Sin Iniciar</v>
      </c>
      <c r="U11" s="1169" t="str">
        <f>+IF(T11="","",IF(T11="Sin Iniciar","6",IF(T11="Crítico","L",IF(T11="En Proceso","K",IF(T11="Normal","J","B")))))</f>
        <v>6</v>
      </c>
      <c r="V11" s="1268"/>
      <c r="W11" s="1301">
        <f t="shared" si="0"/>
        <v>1</v>
      </c>
      <c r="X11" s="1544"/>
    </row>
    <row r="12" spans="1:24" ht="90" hidden="1" customHeight="1" outlineLevel="3" thickBot="1" x14ac:dyDescent="0.3">
      <c r="A12" s="1597"/>
      <c r="B12" s="1572"/>
      <c r="C12" s="940" t="s">
        <v>1789</v>
      </c>
      <c r="D12" s="943">
        <v>42745</v>
      </c>
      <c r="E12" s="943">
        <v>42916</v>
      </c>
      <c r="F12" s="951" t="s">
        <v>1790</v>
      </c>
      <c r="G12" s="1024" t="s">
        <v>1791</v>
      </c>
      <c r="H12" s="940" t="s">
        <v>21</v>
      </c>
      <c r="I12" s="940" t="s">
        <v>22</v>
      </c>
      <c r="J12" s="939">
        <v>1</v>
      </c>
      <c r="K12" s="412">
        <v>16750000</v>
      </c>
      <c r="L12" s="804">
        <f>+K12*J12</f>
        <v>16750000</v>
      </c>
      <c r="M12" s="807">
        <f t="shared" si="1"/>
        <v>171</v>
      </c>
      <c r="N12" s="1216" t="str">
        <f t="shared" si="2"/>
        <v>X</v>
      </c>
      <c r="O12" s="1322" t="s">
        <v>2167</v>
      </c>
      <c r="P12" s="1013">
        <f>+IF(N12="","",IFERROR(IF(MONTH($C$2)&lt;MONTH(D12),"",IF(E12&lt;$C$2,1,IF(D12&lt;$C$2,($C$2-D12)/(E12-D12),0))),0))</f>
        <v>0.28654970760233917</v>
      </c>
      <c r="Q12" s="1272">
        <v>0.2</v>
      </c>
      <c r="R12" s="1283">
        <v>0.12280000000000001</v>
      </c>
      <c r="S12" s="1014">
        <f t="shared" ref="S12:S14" si="3">IF(P12="","",IF(Q12&gt;P12,1,(Q12/P12)))</f>
        <v>0.69795918367346943</v>
      </c>
      <c r="T12" s="1231" t="str">
        <f t="shared" ref="T12:T79" si="4">+IF(S12="","Sin Iniciar",IF(S12&lt;0.6,"Crítico",IF(S12&lt;0.9,"En Proceso",IF(AND(P12=1,Q12=1,S12=1),"Terminado","Normal"))))</f>
        <v>En Proceso</v>
      </c>
      <c r="U12" s="1164" t="str">
        <f t="shared" ref="U12:U79" si="5">+IF(T12="","",IF(T12="Sin Iniciar","6",IF(T12="Crítico","L",IF(T12="En Proceso","K",IF(T12="Normal","J","B")))))</f>
        <v>K</v>
      </c>
      <c r="V12" s="1090" t="s">
        <v>1926</v>
      </c>
      <c r="W12" s="1302">
        <f t="shared" si="0"/>
        <v>0.87719999999999998</v>
      </c>
      <c r="X12" s="1544"/>
    </row>
    <row r="13" spans="1:24" ht="129" hidden="1" outlineLevel="3" thickBot="1" x14ac:dyDescent="0.3">
      <c r="A13" s="1597"/>
      <c r="B13" s="1572"/>
      <c r="C13" s="940" t="s">
        <v>1792</v>
      </c>
      <c r="D13" s="943">
        <v>42745</v>
      </c>
      <c r="E13" s="943">
        <v>43084</v>
      </c>
      <c r="F13" s="951" t="s">
        <v>1793</v>
      </c>
      <c r="G13" s="1024" t="s">
        <v>1788</v>
      </c>
      <c r="H13" s="940" t="s">
        <v>21</v>
      </c>
      <c r="I13" s="940"/>
      <c r="J13" s="939"/>
      <c r="K13" s="412"/>
      <c r="L13" s="804">
        <f t="shared" ref="L13:L14" si="6">+K13*J13</f>
        <v>0</v>
      </c>
      <c r="M13" s="807">
        <f t="shared" si="1"/>
        <v>339</v>
      </c>
      <c r="N13" s="1216" t="str">
        <f t="shared" si="2"/>
        <v>X</v>
      </c>
      <c r="O13" s="1323" t="s">
        <v>2169</v>
      </c>
      <c r="P13" s="1013">
        <f>+IF(N13="","",IFERROR(IF(MONTH($C$2)&lt;MONTH(D13),"",IF(E13&lt;$C$2,1,IF(D13&lt;$C$2,($C$2-D13)/(E13-D13),0))),0))</f>
        <v>0.14454277286135694</v>
      </c>
      <c r="Q13" s="1272">
        <v>0.13</v>
      </c>
      <c r="R13" s="1283">
        <v>1.4999999999999999E-2</v>
      </c>
      <c r="S13" s="1014">
        <f t="shared" si="3"/>
        <v>0.89938775510204072</v>
      </c>
      <c r="T13" s="1231" t="str">
        <f t="shared" si="4"/>
        <v>En Proceso</v>
      </c>
      <c r="U13" s="1164" t="str">
        <f t="shared" si="5"/>
        <v>K</v>
      </c>
      <c r="V13" s="1090" t="s">
        <v>1924</v>
      </c>
      <c r="W13" s="1302">
        <f t="shared" si="0"/>
        <v>0.98499999999999999</v>
      </c>
      <c r="X13" s="1544"/>
    </row>
    <row r="14" spans="1:24" ht="117" hidden="1" customHeight="1" outlineLevel="3" thickBot="1" x14ac:dyDescent="0.3">
      <c r="A14" s="1643"/>
      <c r="B14" s="1641"/>
      <c r="C14" s="944" t="s">
        <v>1794</v>
      </c>
      <c r="D14" s="945">
        <v>42745</v>
      </c>
      <c r="E14" s="945">
        <v>43084</v>
      </c>
      <c r="F14" s="952" t="s">
        <v>1795</v>
      </c>
      <c r="G14" s="1025" t="s">
        <v>1791</v>
      </c>
      <c r="H14" s="944" t="s">
        <v>21</v>
      </c>
      <c r="I14" s="944"/>
      <c r="J14" s="947"/>
      <c r="K14" s="416"/>
      <c r="L14" s="805">
        <f t="shared" si="6"/>
        <v>0</v>
      </c>
      <c r="M14" s="808">
        <f t="shared" si="1"/>
        <v>339</v>
      </c>
      <c r="N14" s="1217" t="str">
        <f t="shared" si="2"/>
        <v>X</v>
      </c>
      <c r="O14" s="1323" t="s">
        <v>2168</v>
      </c>
      <c r="P14" s="1015">
        <f>+IF(N14="","",IFERROR(IF(MONTH($C$2)&lt;MONTH(D14),"",IF(E14&lt;$C$2,1,IF(D14&lt;$C$2,($C$2-D14)/(E14-D14),0))),0))</f>
        <v>0.14454277286135694</v>
      </c>
      <c r="Q14" s="1273">
        <v>0.14000000000000001</v>
      </c>
      <c r="R14" s="1284">
        <v>0.05</v>
      </c>
      <c r="S14" s="1016">
        <f t="shared" si="3"/>
        <v>0.96857142857142864</v>
      </c>
      <c r="T14" s="1232" t="str">
        <f t="shared" si="4"/>
        <v>Normal</v>
      </c>
      <c r="U14" s="1165" t="str">
        <f t="shared" si="5"/>
        <v>J</v>
      </c>
      <c r="V14" s="1091" t="s">
        <v>1925</v>
      </c>
      <c r="W14" s="1302">
        <f t="shared" si="0"/>
        <v>0.95</v>
      </c>
      <c r="X14" s="1544"/>
    </row>
    <row r="15" spans="1:24" s="1178" customFormat="1" ht="60" hidden="1" outlineLevel="2" collapsed="1" thickBot="1" x14ac:dyDescent="0.3">
      <c r="A15" s="1564" t="s">
        <v>2066</v>
      </c>
      <c r="B15" s="1565"/>
      <c r="C15" s="1565"/>
      <c r="D15" s="1143"/>
      <c r="E15" s="1144"/>
      <c r="F15" s="1175"/>
      <c r="G15" s="1133"/>
      <c r="H15" s="1133"/>
      <c r="I15" s="1145"/>
      <c r="J15" s="1146"/>
      <c r="K15" s="1133"/>
      <c r="L15" s="1133"/>
      <c r="M15" s="1147" t="str">
        <f t="shared" si="1"/>
        <v/>
      </c>
      <c r="N15" s="1148" t="str">
        <f t="shared" si="2"/>
        <v/>
      </c>
      <c r="O15" s="1176"/>
      <c r="P15" s="1255">
        <f>+IFERROR(SUMPRODUCT(P11:P14,M11:M14)/SUM(M11:M14),0)</f>
        <v>0.17314487632508835</v>
      </c>
      <c r="Q15" s="1274">
        <f>+IFERROR(SUMPRODUCT(Q11:Q14,M11:M14)/SUM(M11:M14),0)</f>
        <v>0.14809187279151945</v>
      </c>
      <c r="R15" s="1285">
        <f>+IFERROR(SUMPRODUCT(R11:R14,M11:M14)/SUM(M11:M14),0)</f>
        <v>5.0687632508833923E-2</v>
      </c>
      <c r="S15" s="1255">
        <f>+Q15/P15</f>
        <v>0.85530612244897963</v>
      </c>
      <c r="T15" s="1238" t="str">
        <f t="shared" si="4"/>
        <v>En Proceso</v>
      </c>
      <c r="U15" s="1256" t="str">
        <f t="shared" si="5"/>
        <v>K</v>
      </c>
      <c r="V15" s="1254"/>
      <c r="W15" s="1302">
        <f t="shared" si="0"/>
        <v>0.9493123674911661</v>
      </c>
      <c r="X15" s="1545"/>
    </row>
    <row r="16" spans="1:24" s="105" customFormat="1" ht="24" hidden="1" customHeight="1" outlineLevel="3" thickBot="1" x14ac:dyDescent="0.3">
      <c r="A16" s="1606" t="s">
        <v>1852</v>
      </c>
      <c r="B16" s="1711" t="s">
        <v>1853</v>
      </c>
      <c r="C16" s="1712"/>
      <c r="D16" s="1712"/>
      <c r="E16" s="1712"/>
      <c r="F16" s="1713"/>
      <c r="G16" s="1182"/>
      <c r="H16" s="920"/>
      <c r="I16" s="919"/>
      <c r="J16" s="921"/>
      <c r="K16" s="920"/>
      <c r="L16" s="1054"/>
      <c r="M16" s="1084" t="str">
        <f t="shared" si="1"/>
        <v/>
      </c>
      <c r="N16" s="1218" t="str">
        <f t="shared" si="2"/>
        <v/>
      </c>
      <c r="O16" s="1183"/>
      <c r="P16" s="1017" t="str">
        <f t="shared" ref="P16:P56" si="7">+IF(N16="","",IFERROR(IF(MONTH($C$2)&lt;MONTH(D16),"",IF(E16&lt;$C$2,1,IF(D16&lt;$C$2,($C$2-D16)/(E16-D16),0))),0))</f>
        <v/>
      </c>
      <c r="Q16" s="1089"/>
      <c r="R16" s="1286"/>
      <c r="S16" s="1017"/>
      <c r="T16" s="1234"/>
      <c r="U16" s="1184"/>
      <c r="V16" s="1185"/>
      <c r="W16" s="1302"/>
      <c r="X16" s="1546"/>
    </row>
    <row r="17" spans="1:24" s="105" customFormat="1" ht="36" hidden="1" customHeight="1" outlineLevel="3" thickBot="1" x14ac:dyDescent="0.3">
      <c r="A17" s="1607"/>
      <c r="B17" s="1699" t="s">
        <v>161</v>
      </c>
      <c r="C17" s="134" t="s">
        <v>162</v>
      </c>
      <c r="D17" s="976"/>
      <c r="E17" s="976"/>
      <c r="F17" s="922" t="s">
        <v>163</v>
      </c>
      <c r="G17" s="1619" t="s">
        <v>164</v>
      </c>
      <c r="H17" s="1592" t="s">
        <v>21</v>
      </c>
      <c r="I17" s="1589" t="s">
        <v>165</v>
      </c>
      <c r="J17" s="1589">
        <v>1</v>
      </c>
      <c r="K17" s="1732">
        <v>30000000</v>
      </c>
      <c r="L17" s="1731">
        <v>30000000</v>
      </c>
      <c r="M17" s="807" t="str">
        <f t="shared" si="1"/>
        <v/>
      </c>
      <c r="N17" s="1216" t="str">
        <f t="shared" si="2"/>
        <v/>
      </c>
      <c r="O17" s="1186"/>
      <c r="P17" s="1013" t="str">
        <f t="shared" si="7"/>
        <v/>
      </c>
      <c r="Q17" s="1272"/>
      <c r="R17" s="1283"/>
      <c r="S17" s="1014" t="str">
        <f t="shared" ref="S17:S56" si="8">IF(P17="","",IF(Q17&gt;P17,1,(Q17/P17)))</f>
        <v/>
      </c>
      <c r="T17" s="1231" t="str">
        <f t="shared" si="4"/>
        <v>Sin Iniciar</v>
      </c>
      <c r="U17" s="1164" t="str">
        <f t="shared" si="5"/>
        <v>6</v>
      </c>
      <c r="V17" s="845"/>
      <c r="W17" s="1302">
        <f t="shared" si="0"/>
        <v>1</v>
      </c>
      <c r="X17" s="1546"/>
    </row>
    <row r="18" spans="1:24" s="105" customFormat="1" ht="35.25" hidden="1" customHeight="1" outlineLevel="3" thickBot="1" x14ac:dyDescent="0.3">
      <c r="A18" s="1607"/>
      <c r="B18" s="1699"/>
      <c r="C18" s="134" t="s">
        <v>166</v>
      </c>
      <c r="D18" s="976"/>
      <c r="E18" s="976"/>
      <c r="F18" s="922" t="s">
        <v>167</v>
      </c>
      <c r="G18" s="1619"/>
      <c r="H18" s="1592"/>
      <c r="I18" s="1589"/>
      <c r="J18" s="1589"/>
      <c r="K18" s="1589"/>
      <c r="L18" s="1622"/>
      <c r="M18" s="807" t="str">
        <f t="shared" si="1"/>
        <v/>
      </c>
      <c r="N18" s="1216" t="str">
        <f t="shared" si="2"/>
        <v/>
      </c>
      <c r="O18" s="1186"/>
      <c r="P18" s="1013" t="str">
        <f t="shared" si="7"/>
        <v/>
      </c>
      <c r="Q18" s="1272"/>
      <c r="R18" s="1283"/>
      <c r="S18" s="1014" t="str">
        <f t="shared" si="8"/>
        <v/>
      </c>
      <c r="T18" s="1231" t="str">
        <f t="shared" si="4"/>
        <v>Sin Iniciar</v>
      </c>
      <c r="U18" s="1164" t="str">
        <f t="shared" si="5"/>
        <v>6</v>
      </c>
      <c r="V18" s="845"/>
      <c r="W18" s="1302">
        <f t="shared" si="0"/>
        <v>1</v>
      </c>
      <c r="X18" s="1546"/>
    </row>
    <row r="19" spans="1:24" s="105" customFormat="1" ht="36" hidden="1" customHeight="1" outlineLevel="3" thickBot="1" x14ac:dyDescent="0.3">
      <c r="A19" s="1607"/>
      <c r="B19" s="1699" t="s">
        <v>168</v>
      </c>
      <c r="C19" s="134" t="s">
        <v>169</v>
      </c>
      <c r="D19" s="976"/>
      <c r="E19" s="976"/>
      <c r="F19" s="922" t="s">
        <v>39</v>
      </c>
      <c r="G19" s="1619" t="s">
        <v>170</v>
      </c>
      <c r="H19" s="1592" t="s">
        <v>91</v>
      </c>
      <c r="I19" s="1589" t="s">
        <v>22</v>
      </c>
      <c r="J19" s="1589">
        <v>1</v>
      </c>
      <c r="K19" s="1591">
        <v>50000000</v>
      </c>
      <c r="L19" s="1605">
        <f>+K19*J19</f>
        <v>50000000</v>
      </c>
      <c r="M19" s="807" t="str">
        <f t="shared" si="1"/>
        <v/>
      </c>
      <c r="N19" s="1216" t="str">
        <f t="shared" si="2"/>
        <v/>
      </c>
      <c r="O19" s="1186"/>
      <c r="P19" s="1013" t="str">
        <f t="shared" si="7"/>
        <v/>
      </c>
      <c r="Q19" s="1272"/>
      <c r="R19" s="1283"/>
      <c r="S19" s="1014" t="str">
        <f t="shared" si="8"/>
        <v/>
      </c>
      <c r="T19" s="1231" t="str">
        <f t="shared" si="4"/>
        <v>Sin Iniciar</v>
      </c>
      <c r="U19" s="1164" t="str">
        <f t="shared" si="5"/>
        <v>6</v>
      </c>
      <c r="V19" s="845"/>
      <c r="W19" s="1302">
        <f t="shared" si="0"/>
        <v>1</v>
      </c>
      <c r="X19" s="1546"/>
    </row>
    <row r="20" spans="1:24" s="105" customFormat="1" ht="35.25" hidden="1" customHeight="1" outlineLevel="3" thickBot="1" x14ac:dyDescent="0.3">
      <c r="A20" s="1607"/>
      <c r="B20" s="1699"/>
      <c r="C20" s="134" t="s">
        <v>171</v>
      </c>
      <c r="D20" s="976"/>
      <c r="E20" s="976"/>
      <c r="F20" s="922" t="s">
        <v>172</v>
      </c>
      <c r="G20" s="1619"/>
      <c r="H20" s="1592"/>
      <c r="I20" s="1589"/>
      <c r="J20" s="1589"/>
      <c r="K20" s="1591"/>
      <c r="L20" s="1605"/>
      <c r="M20" s="807" t="str">
        <f t="shared" si="1"/>
        <v/>
      </c>
      <c r="N20" s="1216" t="str">
        <f t="shared" si="2"/>
        <v/>
      </c>
      <c r="O20" s="1186"/>
      <c r="P20" s="1013" t="str">
        <f t="shared" si="7"/>
        <v/>
      </c>
      <c r="Q20" s="1272"/>
      <c r="R20" s="1283"/>
      <c r="S20" s="1014" t="str">
        <f t="shared" si="8"/>
        <v/>
      </c>
      <c r="T20" s="1231" t="str">
        <f t="shared" si="4"/>
        <v>Sin Iniciar</v>
      </c>
      <c r="U20" s="1164" t="str">
        <f t="shared" si="5"/>
        <v>6</v>
      </c>
      <c r="V20" s="845"/>
      <c r="W20" s="1302">
        <f t="shared" si="0"/>
        <v>1</v>
      </c>
      <c r="X20" s="1546"/>
    </row>
    <row r="21" spans="1:24" s="105" customFormat="1" ht="35.25" hidden="1" customHeight="1" outlineLevel="3" thickBot="1" x14ac:dyDescent="0.3">
      <c r="A21" s="1607"/>
      <c r="B21" s="1699"/>
      <c r="C21" s="134" t="s">
        <v>42</v>
      </c>
      <c r="D21" s="976"/>
      <c r="E21" s="976"/>
      <c r="F21" s="922" t="s">
        <v>173</v>
      </c>
      <c r="G21" s="977" t="s">
        <v>174</v>
      </c>
      <c r="H21" s="961" t="s">
        <v>174</v>
      </c>
      <c r="I21" s="961" t="s">
        <v>174</v>
      </c>
      <c r="J21" s="961" t="s">
        <v>174</v>
      </c>
      <c r="K21" s="961" t="s">
        <v>174</v>
      </c>
      <c r="L21" s="1055" t="s">
        <v>174</v>
      </c>
      <c r="M21" s="807" t="str">
        <f t="shared" si="1"/>
        <v/>
      </c>
      <c r="N21" s="1216" t="str">
        <f t="shared" si="2"/>
        <v/>
      </c>
      <c r="O21" s="1186"/>
      <c r="P21" s="1013" t="str">
        <f t="shared" si="7"/>
        <v/>
      </c>
      <c r="Q21" s="1272"/>
      <c r="R21" s="1283"/>
      <c r="S21" s="1014" t="str">
        <f t="shared" si="8"/>
        <v/>
      </c>
      <c r="T21" s="1231" t="str">
        <f t="shared" si="4"/>
        <v>Sin Iniciar</v>
      </c>
      <c r="U21" s="1164" t="str">
        <f t="shared" si="5"/>
        <v>6</v>
      </c>
      <c r="V21" s="845"/>
      <c r="W21" s="1302">
        <f t="shared" si="0"/>
        <v>1</v>
      </c>
      <c r="X21" s="1546"/>
    </row>
    <row r="22" spans="1:24" s="105" customFormat="1" ht="39" hidden="1" customHeight="1" outlineLevel="3" thickBot="1" x14ac:dyDescent="0.3">
      <c r="A22" s="1607"/>
      <c r="B22" s="974" t="s">
        <v>175</v>
      </c>
      <c r="C22" s="134" t="s">
        <v>176</v>
      </c>
      <c r="D22" s="976"/>
      <c r="E22" s="976"/>
      <c r="F22" s="922" t="s">
        <v>177</v>
      </c>
      <c r="G22" s="977" t="s">
        <v>178</v>
      </c>
      <c r="H22" s="961" t="s">
        <v>21</v>
      </c>
      <c r="I22" s="961" t="s">
        <v>174</v>
      </c>
      <c r="J22" s="961" t="s">
        <v>174</v>
      </c>
      <c r="K22" s="961" t="s">
        <v>174</v>
      </c>
      <c r="L22" s="1055" t="s">
        <v>174</v>
      </c>
      <c r="M22" s="807" t="str">
        <f t="shared" si="1"/>
        <v/>
      </c>
      <c r="N22" s="1216" t="str">
        <f t="shared" si="2"/>
        <v/>
      </c>
      <c r="O22" s="1186"/>
      <c r="P22" s="1013" t="str">
        <f t="shared" si="7"/>
        <v/>
      </c>
      <c r="Q22" s="1272"/>
      <c r="R22" s="1283"/>
      <c r="S22" s="1014" t="str">
        <f t="shared" si="8"/>
        <v/>
      </c>
      <c r="T22" s="1231" t="str">
        <f t="shared" si="4"/>
        <v>Sin Iniciar</v>
      </c>
      <c r="U22" s="1164" t="str">
        <f t="shared" si="5"/>
        <v>6</v>
      </c>
      <c r="V22" s="845"/>
      <c r="W22" s="1302">
        <f t="shared" si="0"/>
        <v>1</v>
      </c>
      <c r="X22" s="1546"/>
    </row>
    <row r="23" spans="1:24" s="105" customFormat="1" ht="45.75" hidden="1" customHeight="1" outlineLevel="3" thickBot="1" x14ac:dyDescent="0.3">
      <c r="A23" s="1607"/>
      <c r="B23" s="1699" t="s">
        <v>179</v>
      </c>
      <c r="C23" s="134" t="s">
        <v>180</v>
      </c>
      <c r="D23" s="976"/>
      <c r="E23" s="976"/>
      <c r="F23" s="922" t="s">
        <v>181</v>
      </c>
      <c r="G23" s="977" t="s">
        <v>174</v>
      </c>
      <c r="H23" s="961"/>
      <c r="I23" s="961" t="s">
        <v>174</v>
      </c>
      <c r="J23" s="961" t="s">
        <v>174</v>
      </c>
      <c r="K23" s="961" t="s">
        <v>174</v>
      </c>
      <c r="L23" s="1055" t="s">
        <v>174</v>
      </c>
      <c r="M23" s="807" t="str">
        <f t="shared" si="1"/>
        <v/>
      </c>
      <c r="N23" s="1216" t="str">
        <f t="shared" si="2"/>
        <v/>
      </c>
      <c r="O23" s="1186"/>
      <c r="P23" s="1013" t="str">
        <f t="shared" si="7"/>
        <v/>
      </c>
      <c r="Q23" s="1272"/>
      <c r="R23" s="1283"/>
      <c r="S23" s="1014" t="str">
        <f t="shared" si="8"/>
        <v/>
      </c>
      <c r="T23" s="1231" t="str">
        <f t="shared" si="4"/>
        <v>Sin Iniciar</v>
      </c>
      <c r="U23" s="1164" t="str">
        <f t="shared" si="5"/>
        <v>6</v>
      </c>
      <c r="V23" s="1090" t="s">
        <v>1923</v>
      </c>
      <c r="W23" s="1302">
        <f t="shared" si="0"/>
        <v>1</v>
      </c>
      <c r="X23" s="1546"/>
    </row>
    <row r="24" spans="1:24" s="105" customFormat="1" ht="35.25" hidden="1" customHeight="1" outlineLevel="3" thickBot="1" x14ac:dyDescent="0.3">
      <c r="A24" s="1607"/>
      <c r="B24" s="1699"/>
      <c r="C24" s="134" t="s">
        <v>182</v>
      </c>
      <c r="D24" s="976"/>
      <c r="E24" s="976"/>
      <c r="F24" s="922" t="s">
        <v>183</v>
      </c>
      <c r="G24" s="977" t="s">
        <v>174</v>
      </c>
      <c r="H24" s="961" t="s">
        <v>174</v>
      </c>
      <c r="I24" s="961" t="s">
        <v>174</v>
      </c>
      <c r="J24" s="961" t="s">
        <v>174</v>
      </c>
      <c r="K24" s="961" t="s">
        <v>174</v>
      </c>
      <c r="L24" s="1055" t="s">
        <v>174</v>
      </c>
      <c r="M24" s="807" t="str">
        <f t="shared" si="1"/>
        <v/>
      </c>
      <c r="N24" s="1216" t="str">
        <f t="shared" si="2"/>
        <v/>
      </c>
      <c r="O24" s="1186"/>
      <c r="P24" s="1013" t="str">
        <f t="shared" si="7"/>
        <v/>
      </c>
      <c r="Q24" s="1272"/>
      <c r="R24" s="1283">
        <f>+Q24</f>
        <v>0</v>
      </c>
      <c r="S24" s="1014" t="str">
        <f t="shared" si="8"/>
        <v/>
      </c>
      <c r="T24" s="1231" t="str">
        <f t="shared" si="4"/>
        <v>Sin Iniciar</v>
      </c>
      <c r="U24" s="1164" t="str">
        <f>+IF(T24="","",IF(T24="Sin Iniciar","6",IF(T24="Crítico","L",IF(T24="En Proceso","K",IF(T24="Normal","J","B")))))</f>
        <v>6</v>
      </c>
      <c r="V24" s="845"/>
      <c r="W24" s="1302">
        <f t="shared" si="0"/>
        <v>1</v>
      </c>
      <c r="X24" s="1546"/>
    </row>
    <row r="25" spans="1:24" s="105" customFormat="1" ht="35.25" hidden="1" customHeight="1" outlineLevel="3" thickBot="1" x14ac:dyDescent="0.3">
      <c r="A25" s="1607"/>
      <c r="B25" s="1769"/>
      <c r="C25" s="1457" t="s">
        <v>2358</v>
      </c>
      <c r="D25" s="152"/>
      <c r="E25" s="152"/>
      <c r="F25" s="1397"/>
      <c r="G25" s="1401"/>
      <c r="H25" s="1400"/>
      <c r="I25" s="1400"/>
      <c r="J25" s="1400"/>
      <c r="K25" s="1400"/>
      <c r="L25" s="1398"/>
      <c r="M25" s="1399"/>
      <c r="N25" s="1216" t="str">
        <f t="shared" si="2"/>
        <v/>
      </c>
      <c r="O25" s="1361"/>
      <c r="P25" s="1013" t="str">
        <f t="shared" si="7"/>
        <v/>
      </c>
      <c r="Q25" s="1279"/>
      <c r="R25" s="1283">
        <f t="shared" ref="R25:R30" si="9">+Q25</f>
        <v>0</v>
      </c>
      <c r="S25" s="1014" t="str">
        <f t="shared" si="8"/>
        <v/>
      </c>
      <c r="T25" s="1231" t="str">
        <f t="shared" si="4"/>
        <v>Sin Iniciar</v>
      </c>
      <c r="U25" s="1164" t="str">
        <f t="shared" ref="U25:U30" si="10">+IF(T25="","",IF(T25="Sin Iniciar","6",IF(T25="Crítico","L",IF(T25="En Proceso","K",IF(T25="Normal","J","B")))))</f>
        <v>6</v>
      </c>
      <c r="V25" s="846"/>
      <c r="W25" s="1302">
        <f t="shared" si="0"/>
        <v>1</v>
      </c>
      <c r="X25" s="1546"/>
    </row>
    <row r="26" spans="1:24" s="105" customFormat="1" ht="35.25" hidden="1" customHeight="1" outlineLevel="3" thickBot="1" x14ac:dyDescent="0.3">
      <c r="A26" s="1607"/>
      <c r="B26" s="1769"/>
      <c r="C26" s="151" t="s">
        <v>2360</v>
      </c>
      <c r="D26" s="152"/>
      <c r="E26" s="152"/>
      <c r="F26" s="1397"/>
      <c r="G26" s="1396"/>
      <c r="H26" s="1395"/>
      <c r="I26" s="1395"/>
      <c r="J26" s="1395"/>
      <c r="K26" s="1395"/>
      <c r="L26" s="1398"/>
      <c r="M26" s="1399"/>
      <c r="N26" s="1216" t="str">
        <f t="shared" si="2"/>
        <v/>
      </c>
      <c r="O26" s="1361"/>
      <c r="P26" s="1013" t="str">
        <f t="shared" si="7"/>
        <v/>
      </c>
      <c r="Q26" s="1279"/>
      <c r="R26" s="1283">
        <f t="shared" si="9"/>
        <v>0</v>
      </c>
      <c r="S26" s="1014" t="str">
        <f t="shared" si="8"/>
        <v/>
      </c>
      <c r="T26" s="1231" t="str">
        <f t="shared" si="4"/>
        <v>Sin Iniciar</v>
      </c>
      <c r="U26" s="1164" t="str">
        <f t="shared" si="10"/>
        <v>6</v>
      </c>
      <c r="V26" s="846"/>
      <c r="W26" s="1302">
        <f t="shared" si="0"/>
        <v>1</v>
      </c>
      <c r="X26" s="1546"/>
    </row>
    <row r="27" spans="1:24" s="105" customFormat="1" ht="35.25" hidden="1" customHeight="1" outlineLevel="3" thickBot="1" x14ac:dyDescent="0.3">
      <c r="A27" s="1607"/>
      <c r="B27" s="1769"/>
      <c r="C27" s="151" t="s">
        <v>2337</v>
      </c>
      <c r="D27" s="152"/>
      <c r="E27" s="152"/>
      <c r="F27" s="1397"/>
      <c r="G27" s="1396"/>
      <c r="H27" s="1395"/>
      <c r="I27" s="1395"/>
      <c r="J27" s="1395"/>
      <c r="K27" s="1395"/>
      <c r="L27" s="1398"/>
      <c r="M27" s="1399"/>
      <c r="N27" s="1216" t="str">
        <f t="shared" si="2"/>
        <v/>
      </c>
      <c r="O27" s="1361"/>
      <c r="P27" s="1013" t="str">
        <f t="shared" si="7"/>
        <v/>
      </c>
      <c r="Q27" s="1279"/>
      <c r="R27" s="1283">
        <f t="shared" si="9"/>
        <v>0</v>
      </c>
      <c r="S27" s="1014" t="str">
        <f t="shared" si="8"/>
        <v/>
      </c>
      <c r="T27" s="1231" t="str">
        <f t="shared" si="4"/>
        <v>Sin Iniciar</v>
      </c>
      <c r="U27" s="1164" t="str">
        <f t="shared" si="10"/>
        <v>6</v>
      </c>
      <c r="V27" s="846"/>
      <c r="W27" s="1302">
        <f t="shared" si="0"/>
        <v>1</v>
      </c>
      <c r="X27" s="1546"/>
    </row>
    <row r="28" spans="1:24" s="105" customFormat="1" ht="35.25" hidden="1" customHeight="1" outlineLevel="3" thickBot="1" x14ac:dyDescent="0.3">
      <c r="A28" s="1607"/>
      <c r="B28" s="1769"/>
      <c r="C28" s="151" t="s">
        <v>2277</v>
      </c>
      <c r="D28" s="152"/>
      <c r="E28" s="152"/>
      <c r="F28" s="1397"/>
      <c r="G28" s="1441"/>
      <c r="H28" s="1442"/>
      <c r="I28" s="1442"/>
      <c r="J28" s="1442"/>
      <c r="K28" s="1442"/>
      <c r="L28" s="1398"/>
      <c r="M28" s="1399"/>
      <c r="N28" s="1216" t="str">
        <f t="shared" si="2"/>
        <v/>
      </c>
      <c r="O28" s="1361"/>
      <c r="P28" s="1013" t="str">
        <f t="shared" si="7"/>
        <v/>
      </c>
      <c r="Q28" s="1279"/>
      <c r="R28" s="1283">
        <f t="shared" si="9"/>
        <v>0</v>
      </c>
      <c r="S28" s="1014" t="str">
        <f t="shared" si="8"/>
        <v/>
      </c>
      <c r="T28" s="1231" t="str">
        <f t="shared" si="4"/>
        <v>Sin Iniciar</v>
      </c>
      <c r="U28" s="1164" t="str">
        <f t="shared" si="10"/>
        <v>6</v>
      </c>
      <c r="V28" s="846"/>
      <c r="W28" s="1302">
        <f t="shared" si="0"/>
        <v>1</v>
      </c>
      <c r="X28" s="1546"/>
    </row>
    <row r="29" spans="1:24" s="105" customFormat="1" ht="35.25" hidden="1" customHeight="1" outlineLevel="3" thickBot="1" x14ac:dyDescent="0.3">
      <c r="A29" s="1607"/>
      <c r="B29" s="1769"/>
      <c r="C29" s="151" t="s">
        <v>2278</v>
      </c>
      <c r="D29" s="152"/>
      <c r="E29" s="152"/>
      <c r="F29" s="1397"/>
      <c r="G29" s="1441"/>
      <c r="H29" s="1442"/>
      <c r="I29" s="1442"/>
      <c r="J29" s="1442"/>
      <c r="K29" s="1442"/>
      <c r="L29" s="1398"/>
      <c r="M29" s="1399"/>
      <c r="N29" s="1216" t="str">
        <f t="shared" si="2"/>
        <v/>
      </c>
      <c r="O29" s="1361"/>
      <c r="P29" s="1013" t="str">
        <f t="shared" si="7"/>
        <v/>
      </c>
      <c r="Q29" s="1279"/>
      <c r="R29" s="1283">
        <f t="shared" si="9"/>
        <v>0</v>
      </c>
      <c r="S29" s="1014" t="str">
        <f t="shared" si="8"/>
        <v/>
      </c>
      <c r="T29" s="1231" t="str">
        <f t="shared" si="4"/>
        <v>Sin Iniciar</v>
      </c>
      <c r="U29" s="1164" t="str">
        <f t="shared" si="10"/>
        <v>6</v>
      </c>
      <c r="V29" s="846"/>
      <c r="W29" s="1302">
        <f t="shared" si="0"/>
        <v>1</v>
      </c>
      <c r="X29" s="1546"/>
    </row>
    <row r="30" spans="1:24" s="105" customFormat="1" ht="35.25" hidden="1" customHeight="1" outlineLevel="3" thickBot="1" x14ac:dyDescent="0.3">
      <c r="A30" s="1607"/>
      <c r="B30" s="1769"/>
      <c r="C30" s="151" t="s">
        <v>92</v>
      </c>
      <c r="D30" s="152"/>
      <c r="E30" s="152"/>
      <c r="F30" s="1397"/>
      <c r="G30" s="1441"/>
      <c r="H30" s="1442"/>
      <c r="I30" s="1442"/>
      <c r="J30" s="1442"/>
      <c r="K30" s="1442"/>
      <c r="L30" s="1398"/>
      <c r="M30" s="1399"/>
      <c r="N30" s="1216" t="str">
        <f t="shared" si="2"/>
        <v/>
      </c>
      <c r="O30" s="1361"/>
      <c r="P30" s="1013" t="str">
        <f t="shared" si="7"/>
        <v/>
      </c>
      <c r="Q30" s="1279"/>
      <c r="R30" s="1283">
        <f t="shared" si="9"/>
        <v>0</v>
      </c>
      <c r="S30" s="1014" t="str">
        <f t="shared" si="8"/>
        <v/>
      </c>
      <c r="T30" s="1231" t="str">
        <f t="shared" si="4"/>
        <v>Sin Iniciar</v>
      </c>
      <c r="U30" s="1164" t="str">
        <f t="shared" si="10"/>
        <v>6</v>
      </c>
      <c r="V30" s="846"/>
      <c r="W30" s="1302">
        <f t="shared" si="0"/>
        <v>1</v>
      </c>
      <c r="X30" s="1546"/>
    </row>
    <row r="31" spans="1:24" s="105" customFormat="1" ht="35.25" hidden="1" customHeight="1" outlineLevel="3" thickBot="1" x14ac:dyDescent="0.3">
      <c r="A31" s="1607"/>
      <c r="B31" s="1711" t="s">
        <v>227</v>
      </c>
      <c r="C31" s="1763"/>
      <c r="D31" s="1763"/>
      <c r="E31" s="1763"/>
      <c r="F31" s="1764"/>
      <c r="G31" s="1182"/>
      <c r="H31" s="920"/>
      <c r="I31" s="919"/>
      <c r="J31" s="921"/>
      <c r="K31" s="920"/>
      <c r="L31" s="1054"/>
      <c r="M31" s="806" t="str">
        <f t="shared" si="1"/>
        <v/>
      </c>
      <c r="N31" s="1215" t="str">
        <f t="shared" si="2"/>
        <v/>
      </c>
      <c r="O31" s="1183"/>
      <c r="P31" s="1011" t="str">
        <f t="shared" si="7"/>
        <v/>
      </c>
      <c r="Q31" s="1275"/>
      <c r="R31" s="1287"/>
      <c r="S31" s="1012"/>
      <c r="T31" s="1230"/>
      <c r="U31" s="1163"/>
      <c r="V31" s="1095"/>
      <c r="W31" s="1302"/>
      <c r="X31" s="1546"/>
    </row>
    <row r="32" spans="1:24" s="105" customFormat="1" ht="36.75" hidden="1" customHeight="1" outlineLevel="3" thickBot="1" x14ac:dyDescent="0.3">
      <c r="A32" s="1607"/>
      <c r="B32" s="1699" t="s">
        <v>222</v>
      </c>
      <c r="C32" s="134" t="s">
        <v>222</v>
      </c>
      <c r="D32" s="976">
        <v>42826</v>
      </c>
      <c r="E32" s="976">
        <v>42855</v>
      </c>
      <c r="F32" s="975" t="s">
        <v>185</v>
      </c>
      <c r="G32" s="159" t="s">
        <v>174</v>
      </c>
      <c r="H32" s="961" t="s">
        <v>174</v>
      </c>
      <c r="I32" s="961" t="s">
        <v>174</v>
      </c>
      <c r="J32" s="961" t="s">
        <v>174</v>
      </c>
      <c r="K32" s="961" t="s">
        <v>174</v>
      </c>
      <c r="L32" s="1055" t="s">
        <v>174</v>
      </c>
      <c r="M32" s="807" t="str">
        <f t="shared" si="1"/>
        <v/>
      </c>
      <c r="N32" s="1216" t="str">
        <f t="shared" si="2"/>
        <v/>
      </c>
      <c r="O32" s="1186"/>
      <c r="P32" s="1013" t="str">
        <f t="shared" si="7"/>
        <v/>
      </c>
      <c r="Q32" s="1272"/>
      <c r="R32" s="1283"/>
      <c r="S32" s="1014" t="str">
        <f t="shared" si="8"/>
        <v/>
      </c>
      <c r="T32" s="1231" t="str">
        <f t="shared" si="4"/>
        <v>Sin Iniciar</v>
      </c>
      <c r="U32" s="1164" t="str">
        <f t="shared" si="5"/>
        <v>6</v>
      </c>
      <c r="V32" s="845"/>
      <c r="W32" s="1302">
        <f t="shared" si="0"/>
        <v>1</v>
      </c>
      <c r="X32" s="1546"/>
    </row>
    <row r="33" spans="1:24" s="105" customFormat="1" ht="36.75" hidden="1" customHeight="1" outlineLevel="3" thickBot="1" x14ac:dyDescent="0.3">
      <c r="A33" s="1607"/>
      <c r="B33" s="1699"/>
      <c r="C33" s="134" t="s">
        <v>186</v>
      </c>
      <c r="D33" s="976">
        <v>42795</v>
      </c>
      <c r="E33" s="976">
        <v>42853</v>
      </c>
      <c r="F33" s="975" t="s">
        <v>173</v>
      </c>
      <c r="G33" s="159" t="s">
        <v>174</v>
      </c>
      <c r="H33" s="961" t="s">
        <v>174</v>
      </c>
      <c r="I33" s="961" t="s">
        <v>174</v>
      </c>
      <c r="J33" s="961" t="s">
        <v>174</v>
      </c>
      <c r="K33" s="961" t="s">
        <v>174</v>
      </c>
      <c r="L33" s="1055" t="s">
        <v>174</v>
      </c>
      <c r="M33" s="807" t="str">
        <f t="shared" si="1"/>
        <v/>
      </c>
      <c r="N33" s="1216" t="str">
        <f t="shared" si="2"/>
        <v/>
      </c>
      <c r="O33" s="1186"/>
      <c r="P33" s="1013" t="str">
        <f t="shared" si="7"/>
        <v/>
      </c>
      <c r="Q33" s="1272"/>
      <c r="R33" s="1283"/>
      <c r="S33" s="1014" t="str">
        <f t="shared" si="8"/>
        <v/>
      </c>
      <c r="T33" s="1231" t="str">
        <f t="shared" si="4"/>
        <v>Sin Iniciar</v>
      </c>
      <c r="U33" s="1164" t="str">
        <f t="shared" si="5"/>
        <v>6</v>
      </c>
      <c r="V33" s="845"/>
      <c r="W33" s="1302">
        <f t="shared" si="0"/>
        <v>1</v>
      </c>
      <c r="X33" s="1546"/>
    </row>
    <row r="34" spans="1:24" s="105" customFormat="1" ht="35.25" hidden="1" customHeight="1" outlineLevel="3" thickBot="1" x14ac:dyDescent="0.3">
      <c r="A34" s="1607"/>
      <c r="B34" s="1699" t="s">
        <v>187</v>
      </c>
      <c r="C34" s="134" t="s">
        <v>188</v>
      </c>
      <c r="D34" s="976">
        <v>42901</v>
      </c>
      <c r="E34" s="976">
        <v>42937</v>
      </c>
      <c r="F34" s="1698" t="s">
        <v>189</v>
      </c>
      <c r="G34" s="1619" t="s">
        <v>225</v>
      </c>
      <c r="H34" s="1592" t="s">
        <v>21</v>
      </c>
      <c r="I34" s="1589" t="s">
        <v>29</v>
      </c>
      <c r="J34" s="1589">
        <v>1</v>
      </c>
      <c r="K34" s="1591">
        <v>9205860</v>
      </c>
      <c r="L34" s="1616">
        <v>9205860</v>
      </c>
      <c r="M34" s="807" t="str">
        <f t="shared" si="1"/>
        <v/>
      </c>
      <c r="N34" s="1216" t="str">
        <f t="shared" si="2"/>
        <v/>
      </c>
      <c r="O34" s="1186"/>
      <c r="P34" s="1013" t="str">
        <f t="shared" si="7"/>
        <v/>
      </c>
      <c r="Q34" s="1272"/>
      <c r="R34" s="1283"/>
      <c r="S34" s="1014" t="str">
        <f t="shared" si="8"/>
        <v/>
      </c>
      <c r="T34" s="1231" t="str">
        <f t="shared" si="4"/>
        <v>Sin Iniciar</v>
      </c>
      <c r="U34" s="1164" t="str">
        <f t="shared" si="5"/>
        <v>6</v>
      </c>
      <c r="V34" s="845"/>
      <c r="W34" s="1302">
        <f t="shared" si="0"/>
        <v>1</v>
      </c>
      <c r="X34" s="1546"/>
    </row>
    <row r="35" spans="1:24" s="105" customFormat="1" ht="35.25" hidden="1" customHeight="1" outlineLevel="3" thickBot="1" x14ac:dyDescent="0.3">
      <c r="A35" s="1607"/>
      <c r="B35" s="1699"/>
      <c r="C35" s="134" t="s">
        <v>190</v>
      </c>
      <c r="D35" s="976">
        <v>42826</v>
      </c>
      <c r="E35" s="976">
        <v>42855</v>
      </c>
      <c r="F35" s="1698"/>
      <c r="G35" s="1619"/>
      <c r="H35" s="1592"/>
      <c r="I35" s="1589"/>
      <c r="J35" s="1589"/>
      <c r="K35" s="1591"/>
      <c r="L35" s="1616"/>
      <c r="M35" s="807" t="str">
        <f t="shared" si="1"/>
        <v/>
      </c>
      <c r="N35" s="1216" t="str">
        <f t="shared" si="2"/>
        <v/>
      </c>
      <c r="O35" s="1186"/>
      <c r="P35" s="1013" t="str">
        <f t="shared" si="7"/>
        <v/>
      </c>
      <c r="Q35" s="1272"/>
      <c r="R35" s="1283"/>
      <c r="S35" s="1014" t="str">
        <f t="shared" si="8"/>
        <v/>
      </c>
      <c r="T35" s="1231" t="str">
        <f t="shared" si="4"/>
        <v>Sin Iniciar</v>
      </c>
      <c r="U35" s="1164" t="str">
        <f t="shared" si="5"/>
        <v>6</v>
      </c>
      <c r="V35" s="845"/>
      <c r="W35" s="1302">
        <f t="shared" si="0"/>
        <v>1</v>
      </c>
      <c r="X35" s="1546"/>
    </row>
    <row r="36" spans="1:24" s="105" customFormat="1" ht="36.75" hidden="1" customHeight="1" outlineLevel="3" thickBot="1" x14ac:dyDescent="0.3">
      <c r="A36" s="1607"/>
      <c r="B36" s="1699" t="s">
        <v>191</v>
      </c>
      <c r="C36" s="134" t="s">
        <v>192</v>
      </c>
      <c r="D36" s="1450">
        <v>42795</v>
      </c>
      <c r="E36" s="1450">
        <v>42824</v>
      </c>
      <c r="F36" s="975" t="s">
        <v>163</v>
      </c>
      <c r="G36" s="1619" t="s">
        <v>193</v>
      </c>
      <c r="H36" s="1556" t="s">
        <v>41</v>
      </c>
      <c r="I36" s="1701" t="s">
        <v>194</v>
      </c>
      <c r="J36" s="1701" t="s">
        <v>194</v>
      </c>
      <c r="K36" s="1701" t="s">
        <v>194</v>
      </c>
      <c r="L36" s="1605" t="s">
        <v>194</v>
      </c>
      <c r="M36" s="807" t="str">
        <f t="shared" si="1"/>
        <v/>
      </c>
      <c r="N36" s="1216" t="str">
        <f t="shared" si="2"/>
        <v/>
      </c>
      <c r="O36" s="1186"/>
      <c r="P36" s="1013" t="str">
        <f t="shared" si="7"/>
        <v/>
      </c>
      <c r="Q36" s="1272"/>
      <c r="R36" s="1283"/>
      <c r="S36" s="1014" t="str">
        <f t="shared" si="8"/>
        <v/>
      </c>
      <c r="T36" s="1231" t="str">
        <f t="shared" si="4"/>
        <v>Sin Iniciar</v>
      </c>
      <c r="U36" s="1164" t="str">
        <f t="shared" si="5"/>
        <v>6</v>
      </c>
      <c r="V36" s="845"/>
      <c r="W36" s="1302">
        <f t="shared" si="0"/>
        <v>1</v>
      </c>
      <c r="X36" s="1546"/>
    </row>
    <row r="37" spans="1:24" s="105" customFormat="1" ht="35.25" hidden="1" customHeight="1" outlineLevel="3" thickBot="1" x14ac:dyDescent="0.3">
      <c r="A37" s="1607"/>
      <c r="B37" s="1699"/>
      <c r="C37" s="134" t="s">
        <v>195</v>
      </c>
      <c r="D37" s="1450">
        <v>42795</v>
      </c>
      <c r="E37" s="1450">
        <v>42826</v>
      </c>
      <c r="F37" s="1698" t="s">
        <v>196</v>
      </c>
      <c r="G37" s="1619"/>
      <c r="H37" s="1556"/>
      <c r="I37" s="1701"/>
      <c r="J37" s="1701"/>
      <c r="K37" s="1701"/>
      <c r="L37" s="1605"/>
      <c r="M37" s="807" t="str">
        <f t="shared" si="1"/>
        <v/>
      </c>
      <c r="N37" s="1216" t="str">
        <f t="shared" si="2"/>
        <v/>
      </c>
      <c r="O37" s="1186"/>
      <c r="P37" s="1013" t="str">
        <f t="shared" si="7"/>
        <v/>
      </c>
      <c r="Q37" s="1272"/>
      <c r="R37" s="1283"/>
      <c r="S37" s="1014" t="str">
        <f t="shared" si="8"/>
        <v/>
      </c>
      <c r="T37" s="1231" t="str">
        <f t="shared" si="4"/>
        <v>Sin Iniciar</v>
      </c>
      <c r="U37" s="1164" t="str">
        <f t="shared" si="5"/>
        <v>6</v>
      </c>
      <c r="V37" s="845"/>
      <c r="W37" s="1302">
        <f t="shared" si="0"/>
        <v>1</v>
      </c>
      <c r="X37" s="1546"/>
    </row>
    <row r="38" spans="1:24" s="105" customFormat="1" ht="35.25" hidden="1" customHeight="1" outlineLevel="3" thickBot="1" x14ac:dyDescent="0.3">
      <c r="A38" s="1607"/>
      <c r="B38" s="1699"/>
      <c r="C38" s="134" t="s">
        <v>197</v>
      </c>
      <c r="D38" s="1450">
        <v>42856</v>
      </c>
      <c r="E38" s="1450">
        <v>42887</v>
      </c>
      <c r="F38" s="1698"/>
      <c r="G38" s="1619"/>
      <c r="H38" s="1556"/>
      <c r="I38" s="1701"/>
      <c r="J38" s="1701"/>
      <c r="K38" s="1701"/>
      <c r="L38" s="1605"/>
      <c r="M38" s="807" t="str">
        <f t="shared" si="1"/>
        <v/>
      </c>
      <c r="N38" s="1216" t="str">
        <f t="shared" si="2"/>
        <v/>
      </c>
      <c r="O38" s="1186"/>
      <c r="P38" s="1013" t="str">
        <f t="shared" si="7"/>
        <v/>
      </c>
      <c r="Q38" s="1272"/>
      <c r="R38" s="1283"/>
      <c r="S38" s="1014" t="str">
        <f t="shared" si="8"/>
        <v/>
      </c>
      <c r="T38" s="1231" t="str">
        <f t="shared" si="4"/>
        <v>Sin Iniciar</v>
      </c>
      <c r="U38" s="1164" t="str">
        <f t="shared" si="5"/>
        <v>6</v>
      </c>
      <c r="V38" s="845"/>
      <c r="W38" s="1302">
        <f t="shared" si="0"/>
        <v>1</v>
      </c>
      <c r="X38" s="1546"/>
    </row>
    <row r="39" spans="1:24" s="105" customFormat="1" ht="35.25" hidden="1" customHeight="1" outlineLevel="3" thickBot="1" x14ac:dyDescent="0.3">
      <c r="A39" s="1607"/>
      <c r="B39" s="1699"/>
      <c r="C39" s="134" t="s">
        <v>223</v>
      </c>
      <c r="D39" s="1450">
        <v>42856</v>
      </c>
      <c r="E39" s="1450">
        <v>42887</v>
      </c>
      <c r="F39" s="1698"/>
      <c r="G39" s="1619"/>
      <c r="H39" s="1556"/>
      <c r="I39" s="1701"/>
      <c r="J39" s="1701"/>
      <c r="K39" s="1701"/>
      <c r="L39" s="1605"/>
      <c r="M39" s="807" t="str">
        <f t="shared" si="1"/>
        <v/>
      </c>
      <c r="N39" s="1216" t="str">
        <f t="shared" si="2"/>
        <v/>
      </c>
      <c r="O39" s="1186"/>
      <c r="P39" s="1013" t="str">
        <f t="shared" si="7"/>
        <v/>
      </c>
      <c r="Q39" s="1272"/>
      <c r="R39" s="1283"/>
      <c r="S39" s="1014" t="str">
        <f t="shared" si="8"/>
        <v/>
      </c>
      <c r="T39" s="1231" t="str">
        <f t="shared" si="4"/>
        <v>Sin Iniciar</v>
      </c>
      <c r="U39" s="1164" t="str">
        <f t="shared" si="5"/>
        <v>6</v>
      </c>
      <c r="V39" s="845"/>
      <c r="W39" s="1302">
        <f t="shared" si="0"/>
        <v>1</v>
      </c>
      <c r="X39" s="1546"/>
    </row>
    <row r="40" spans="1:24" s="105" customFormat="1" ht="35.25" hidden="1" customHeight="1" outlineLevel="3" thickBot="1" x14ac:dyDescent="0.3">
      <c r="A40" s="1607"/>
      <c r="B40" s="1699"/>
      <c r="C40" s="134" t="s">
        <v>198</v>
      </c>
      <c r="D40" s="1450">
        <v>42940</v>
      </c>
      <c r="E40" s="1450">
        <v>43039</v>
      </c>
      <c r="F40" s="1698" t="s">
        <v>199</v>
      </c>
      <c r="G40" s="1619"/>
      <c r="H40" s="1556"/>
      <c r="I40" s="1701"/>
      <c r="J40" s="1701"/>
      <c r="K40" s="1701"/>
      <c r="L40" s="1605"/>
      <c r="M40" s="807" t="str">
        <f t="shared" si="1"/>
        <v/>
      </c>
      <c r="N40" s="1216" t="str">
        <f t="shared" si="2"/>
        <v/>
      </c>
      <c r="O40" s="1186"/>
      <c r="P40" s="1013" t="str">
        <f t="shared" si="7"/>
        <v/>
      </c>
      <c r="Q40" s="1272"/>
      <c r="R40" s="1283"/>
      <c r="S40" s="1014" t="str">
        <f t="shared" si="8"/>
        <v/>
      </c>
      <c r="T40" s="1231" t="str">
        <f t="shared" si="4"/>
        <v>Sin Iniciar</v>
      </c>
      <c r="U40" s="1164" t="str">
        <f t="shared" si="5"/>
        <v>6</v>
      </c>
      <c r="V40" s="845"/>
      <c r="W40" s="1302">
        <f t="shared" si="0"/>
        <v>1</v>
      </c>
      <c r="X40" s="1546"/>
    </row>
    <row r="41" spans="1:24" s="105" customFormat="1" ht="35.25" hidden="1" customHeight="1" outlineLevel="3" thickBot="1" x14ac:dyDescent="0.3">
      <c r="A41" s="1607"/>
      <c r="B41" s="1699"/>
      <c r="C41" s="134" t="s">
        <v>200</v>
      </c>
      <c r="D41" s="1450">
        <v>42940</v>
      </c>
      <c r="E41" s="1450">
        <v>43039</v>
      </c>
      <c r="F41" s="1698"/>
      <c r="G41" s="1619"/>
      <c r="H41" s="1556"/>
      <c r="I41" s="1701"/>
      <c r="J41" s="1701"/>
      <c r="K41" s="1701"/>
      <c r="L41" s="1605"/>
      <c r="M41" s="807" t="str">
        <f t="shared" si="1"/>
        <v/>
      </c>
      <c r="N41" s="1216" t="str">
        <f t="shared" si="2"/>
        <v/>
      </c>
      <c r="O41" s="1186"/>
      <c r="P41" s="1013" t="str">
        <f t="shared" si="7"/>
        <v/>
      </c>
      <c r="Q41" s="1272"/>
      <c r="R41" s="1283"/>
      <c r="S41" s="1014" t="str">
        <f t="shared" si="8"/>
        <v/>
      </c>
      <c r="T41" s="1231" t="str">
        <f t="shared" si="4"/>
        <v>Sin Iniciar</v>
      </c>
      <c r="U41" s="1164" t="str">
        <f t="shared" si="5"/>
        <v>6</v>
      </c>
      <c r="V41" s="845"/>
      <c r="W41" s="1302">
        <f t="shared" si="0"/>
        <v>1</v>
      </c>
      <c r="X41" s="1546"/>
    </row>
    <row r="42" spans="1:24" s="105" customFormat="1" ht="35.25" hidden="1" customHeight="1" outlineLevel="3" thickBot="1" x14ac:dyDescent="0.3">
      <c r="A42" s="1607"/>
      <c r="B42" s="1699"/>
      <c r="C42" s="134" t="s">
        <v>201</v>
      </c>
      <c r="D42" s="1450">
        <v>42940</v>
      </c>
      <c r="E42" s="1450">
        <v>43039</v>
      </c>
      <c r="F42" s="1698"/>
      <c r="G42" s="1619"/>
      <c r="H42" s="1556"/>
      <c r="I42" s="1701"/>
      <c r="J42" s="1701"/>
      <c r="K42" s="1701"/>
      <c r="L42" s="1605"/>
      <c r="M42" s="807" t="str">
        <f t="shared" si="1"/>
        <v/>
      </c>
      <c r="N42" s="1216" t="str">
        <f t="shared" si="2"/>
        <v/>
      </c>
      <c r="O42" s="1186"/>
      <c r="P42" s="1013" t="str">
        <f t="shared" si="7"/>
        <v/>
      </c>
      <c r="Q42" s="1272"/>
      <c r="R42" s="1283"/>
      <c r="S42" s="1014" t="str">
        <f t="shared" si="8"/>
        <v/>
      </c>
      <c r="T42" s="1231" t="str">
        <f t="shared" si="4"/>
        <v>Sin Iniciar</v>
      </c>
      <c r="U42" s="1164" t="str">
        <f t="shared" si="5"/>
        <v>6</v>
      </c>
      <c r="V42" s="845"/>
      <c r="W42" s="1302">
        <f t="shared" si="0"/>
        <v>1</v>
      </c>
      <c r="X42" s="1546"/>
    </row>
    <row r="43" spans="1:24" s="105" customFormat="1" ht="35.25" hidden="1" customHeight="1" outlineLevel="3" thickBot="1" x14ac:dyDescent="0.3">
      <c r="A43" s="1607"/>
      <c r="B43" s="1699"/>
      <c r="C43" s="134" t="s">
        <v>202</v>
      </c>
      <c r="D43" s="1450">
        <v>42940</v>
      </c>
      <c r="E43" s="1450">
        <v>43039</v>
      </c>
      <c r="F43" s="1698"/>
      <c r="G43" s="1619"/>
      <c r="H43" s="1556"/>
      <c r="I43" s="1701"/>
      <c r="J43" s="1701"/>
      <c r="K43" s="1701"/>
      <c r="L43" s="1605"/>
      <c r="M43" s="807" t="str">
        <f t="shared" si="1"/>
        <v/>
      </c>
      <c r="N43" s="1216" t="str">
        <f t="shared" si="2"/>
        <v/>
      </c>
      <c r="O43" s="1186"/>
      <c r="P43" s="1013" t="str">
        <f t="shared" si="7"/>
        <v/>
      </c>
      <c r="Q43" s="1272"/>
      <c r="R43" s="1283"/>
      <c r="S43" s="1014" t="str">
        <f t="shared" si="8"/>
        <v/>
      </c>
      <c r="T43" s="1231" t="str">
        <f t="shared" si="4"/>
        <v>Sin Iniciar</v>
      </c>
      <c r="U43" s="1164" t="str">
        <f t="shared" si="5"/>
        <v>6</v>
      </c>
      <c r="V43" s="845"/>
      <c r="W43" s="1302">
        <f t="shared" si="0"/>
        <v>1</v>
      </c>
      <c r="X43" s="1546"/>
    </row>
    <row r="44" spans="1:24" s="105" customFormat="1" ht="35.25" hidden="1" customHeight="1" outlineLevel="3" thickBot="1" x14ac:dyDescent="0.3">
      <c r="A44" s="1607"/>
      <c r="B44" s="1699"/>
      <c r="C44" s="134" t="s">
        <v>203</v>
      </c>
      <c r="D44" s="1450">
        <v>42940</v>
      </c>
      <c r="E44" s="1450">
        <v>43039</v>
      </c>
      <c r="F44" s="1698"/>
      <c r="G44" s="1619"/>
      <c r="H44" s="1556"/>
      <c r="I44" s="1701"/>
      <c r="J44" s="1701"/>
      <c r="K44" s="1701"/>
      <c r="L44" s="1605"/>
      <c r="M44" s="807" t="str">
        <f t="shared" si="1"/>
        <v/>
      </c>
      <c r="N44" s="1216" t="str">
        <f t="shared" si="2"/>
        <v/>
      </c>
      <c r="O44" s="1186"/>
      <c r="P44" s="1013" t="str">
        <f t="shared" si="7"/>
        <v/>
      </c>
      <c r="Q44" s="1272"/>
      <c r="R44" s="1283"/>
      <c r="S44" s="1014" t="str">
        <f t="shared" si="8"/>
        <v/>
      </c>
      <c r="T44" s="1231" t="str">
        <f t="shared" si="4"/>
        <v>Sin Iniciar</v>
      </c>
      <c r="U44" s="1164" t="str">
        <f t="shared" si="5"/>
        <v>6</v>
      </c>
      <c r="V44" s="845"/>
      <c r="W44" s="1302">
        <f t="shared" si="0"/>
        <v>1</v>
      </c>
      <c r="X44" s="1546"/>
    </row>
    <row r="45" spans="1:24" s="105" customFormat="1" ht="35.25" hidden="1" customHeight="1" outlineLevel="3" thickBot="1" x14ac:dyDescent="0.3">
      <c r="A45" s="1607"/>
      <c r="B45" s="1699"/>
      <c r="C45" s="134" t="s">
        <v>204</v>
      </c>
      <c r="D45" s="976">
        <v>43040</v>
      </c>
      <c r="E45" s="976">
        <v>43049</v>
      </c>
      <c r="F45" s="1698" t="s">
        <v>205</v>
      </c>
      <c r="G45" s="1619"/>
      <c r="H45" s="1556"/>
      <c r="I45" s="1701"/>
      <c r="J45" s="1701"/>
      <c r="K45" s="1701"/>
      <c r="L45" s="1605"/>
      <c r="M45" s="807" t="str">
        <f t="shared" si="1"/>
        <v/>
      </c>
      <c r="N45" s="1216" t="str">
        <f t="shared" si="2"/>
        <v/>
      </c>
      <c r="O45" s="1186"/>
      <c r="P45" s="1013" t="str">
        <f t="shared" si="7"/>
        <v/>
      </c>
      <c r="Q45" s="1272"/>
      <c r="R45" s="1283"/>
      <c r="S45" s="1014" t="str">
        <f t="shared" si="8"/>
        <v/>
      </c>
      <c r="T45" s="1231" t="str">
        <f t="shared" si="4"/>
        <v>Sin Iniciar</v>
      </c>
      <c r="U45" s="1164" t="str">
        <f t="shared" si="5"/>
        <v>6</v>
      </c>
      <c r="V45" s="845"/>
      <c r="W45" s="1302">
        <f t="shared" si="0"/>
        <v>1</v>
      </c>
      <c r="X45" s="1546"/>
    </row>
    <row r="46" spans="1:24" s="105" customFormat="1" ht="35.25" hidden="1" customHeight="1" outlineLevel="3" thickBot="1" x14ac:dyDescent="0.3">
      <c r="A46" s="1607"/>
      <c r="B46" s="1699"/>
      <c r="C46" s="134" t="s">
        <v>206</v>
      </c>
      <c r="D46" s="976">
        <v>43052</v>
      </c>
      <c r="E46" s="976">
        <v>43085</v>
      </c>
      <c r="F46" s="1698"/>
      <c r="G46" s="1619"/>
      <c r="H46" s="1556"/>
      <c r="I46" s="1701"/>
      <c r="J46" s="1701"/>
      <c r="K46" s="1701"/>
      <c r="L46" s="1605"/>
      <c r="M46" s="807" t="str">
        <f t="shared" si="1"/>
        <v/>
      </c>
      <c r="N46" s="1216" t="str">
        <f t="shared" si="2"/>
        <v/>
      </c>
      <c r="O46" s="1186"/>
      <c r="P46" s="1013" t="str">
        <f t="shared" si="7"/>
        <v/>
      </c>
      <c r="Q46" s="1272"/>
      <c r="R46" s="1283"/>
      <c r="S46" s="1014" t="str">
        <f t="shared" si="8"/>
        <v/>
      </c>
      <c r="T46" s="1231" t="str">
        <f t="shared" si="4"/>
        <v>Sin Iniciar</v>
      </c>
      <c r="U46" s="1164" t="str">
        <f t="shared" si="5"/>
        <v>6</v>
      </c>
      <c r="V46" s="845"/>
      <c r="W46" s="1302">
        <f t="shared" si="0"/>
        <v>1</v>
      </c>
      <c r="X46" s="1546"/>
    </row>
    <row r="47" spans="1:24" s="105" customFormat="1" ht="35.25" hidden="1" customHeight="1" outlineLevel="3" thickBot="1" x14ac:dyDescent="0.3">
      <c r="A47" s="1607"/>
      <c r="B47" s="1699" t="s">
        <v>207</v>
      </c>
      <c r="C47" s="134" t="s">
        <v>208</v>
      </c>
      <c r="D47" s="976">
        <v>42758</v>
      </c>
      <c r="E47" s="976">
        <v>42766</v>
      </c>
      <c r="F47" s="1698" t="s">
        <v>209</v>
      </c>
      <c r="G47" s="159" t="s">
        <v>174</v>
      </c>
      <c r="H47" s="961" t="s">
        <v>174</v>
      </c>
      <c r="I47" s="961" t="s">
        <v>174</v>
      </c>
      <c r="J47" s="961" t="s">
        <v>174</v>
      </c>
      <c r="K47" s="961" t="s">
        <v>174</v>
      </c>
      <c r="L47" s="1055" t="s">
        <v>174</v>
      </c>
      <c r="M47" s="807">
        <f t="shared" si="1"/>
        <v>8</v>
      </c>
      <c r="N47" s="1216" t="str">
        <f t="shared" si="2"/>
        <v/>
      </c>
      <c r="O47" s="1186"/>
      <c r="P47" s="1013" t="str">
        <f t="shared" si="7"/>
        <v/>
      </c>
      <c r="Q47" s="1272"/>
      <c r="R47" s="1283"/>
      <c r="S47" s="1014" t="str">
        <f t="shared" si="8"/>
        <v/>
      </c>
      <c r="T47" s="1231" t="str">
        <f t="shared" si="4"/>
        <v>Sin Iniciar</v>
      </c>
      <c r="U47" s="1164" t="str">
        <f t="shared" si="5"/>
        <v>6</v>
      </c>
      <c r="V47" s="845"/>
      <c r="W47" s="1302">
        <f t="shared" si="0"/>
        <v>1</v>
      </c>
      <c r="X47" s="1546"/>
    </row>
    <row r="48" spans="1:24" s="105" customFormat="1" ht="35.25" hidden="1" customHeight="1" outlineLevel="3" thickBot="1" x14ac:dyDescent="0.3">
      <c r="A48" s="1607"/>
      <c r="B48" s="1699"/>
      <c r="C48" s="134" t="s">
        <v>210</v>
      </c>
      <c r="D48" s="976">
        <v>42826</v>
      </c>
      <c r="E48" s="976">
        <v>42855</v>
      </c>
      <c r="F48" s="1698"/>
      <c r="G48" s="159" t="s">
        <v>174</v>
      </c>
      <c r="H48" s="961" t="s">
        <v>174</v>
      </c>
      <c r="I48" s="961" t="s">
        <v>174</v>
      </c>
      <c r="J48" s="961" t="s">
        <v>174</v>
      </c>
      <c r="K48" s="961" t="s">
        <v>174</v>
      </c>
      <c r="L48" s="1055" t="s">
        <v>174</v>
      </c>
      <c r="M48" s="807" t="str">
        <f t="shared" ref="M48:M78" si="11">+IF(D48="","",IF(MONTH($C$2)&lt;MONTH(D48),"",E48-D48))</f>
        <v/>
      </c>
      <c r="N48" s="1216" t="str">
        <f t="shared" ref="N48:N78" si="12">+IF(D48="","",IF(AND(MONTH($C$2)&gt;=MONTH(D48),MONTH($C$2)&lt;=MONTH(E48)),"X",""))</f>
        <v/>
      </c>
      <c r="O48" s="1186"/>
      <c r="P48" s="1013" t="str">
        <f t="shared" si="7"/>
        <v/>
      </c>
      <c r="Q48" s="1272"/>
      <c r="R48" s="1283"/>
      <c r="S48" s="1014" t="str">
        <f t="shared" si="8"/>
        <v/>
      </c>
      <c r="T48" s="1231" t="str">
        <f t="shared" si="4"/>
        <v>Sin Iniciar</v>
      </c>
      <c r="U48" s="1164" t="str">
        <f t="shared" si="5"/>
        <v>6</v>
      </c>
      <c r="V48" s="845"/>
      <c r="W48" s="1302">
        <f t="shared" si="0"/>
        <v>1</v>
      </c>
      <c r="X48" s="1546"/>
    </row>
    <row r="49" spans="1:24" s="105" customFormat="1" ht="35.25" hidden="1" customHeight="1" outlineLevel="3" thickBot="1" x14ac:dyDescent="0.3">
      <c r="A49" s="1607"/>
      <c r="B49" s="1699" t="s">
        <v>211</v>
      </c>
      <c r="C49" s="134" t="s">
        <v>212</v>
      </c>
      <c r="D49" s="1450">
        <v>42795</v>
      </c>
      <c r="E49" s="1450">
        <v>42807</v>
      </c>
      <c r="F49" s="975" t="s">
        <v>213</v>
      </c>
      <c r="G49" s="159" t="s">
        <v>174</v>
      </c>
      <c r="H49" s="961" t="s">
        <v>174</v>
      </c>
      <c r="I49" s="961" t="s">
        <v>174</v>
      </c>
      <c r="J49" s="961" t="s">
        <v>174</v>
      </c>
      <c r="K49" s="961" t="s">
        <v>174</v>
      </c>
      <c r="L49" s="1055" t="s">
        <v>174</v>
      </c>
      <c r="M49" s="807" t="str">
        <f t="shared" si="11"/>
        <v/>
      </c>
      <c r="N49" s="1216" t="str">
        <f t="shared" si="12"/>
        <v/>
      </c>
      <c r="O49" s="1186"/>
      <c r="P49" s="1013" t="str">
        <f t="shared" si="7"/>
        <v/>
      </c>
      <c r="Q49" s="1272"/>
      <c r="R49" s="1283"/>
      <c r="S49" s="1014" t="str">
        <f t="shared" si="8"/>
        <v/>
      </c>
      <c r="T49" s="1231" t="str">
        <f t="shared" si="4"/>
        <v>Sin Iniciar</v>
      </c>
      <c r="U49" s="1164" t="str">
        <f t="shared" si="5"/>
        <v>6</v>
      </c>
      <c r="V49" s="845"/>
      <c r="W49" s="1302">
        <f t="shared" si="0"/>
        <v>1</v>
      </c>
      <c r="X49" s="1546"/>
    </row>
    <row r="50" spans="1:24" s="105" customFormat="1" ht="35.25" hidden="1" customHeight="1" outlineLevel="3" thickBot="1" x14ac:dyDescent="0.3">
      <c r="A50" s="1607"/>
      <c r="B50" s="1699"/>
      <c r="C50" s="134" t="s">
        <v>214</v>
      </c>
      <c r="D50" s="976">
        <v>42795</v>
      </c>
      <c r="E50" s="976">
        <v>42807</v>
      </c>
      <c r="F50" s="975" t="s">
        <v>215</v>
      </c>
      <c r="G50" s="977"/>
      <c r="H50" s="961"/>
      <c r="I50" s="953"/>
      <c r="J50" s="954"/>
      <c r="K50" s="68"/>
      <c r="L50" s="1056">
        <f t="shared" ref="L50" si="13">+K50*J50</f>
        <v>0</v>
      </c>
      <c r="M50" s="807" t="str">
        <f t="shared" si="11"/>
        <v/>
      </c>
      <c r="N50" s="1216" t="str">
        <f t="shared" si="12"/>
        <v/>
      </c>
      <c r="O50" s="1186"/>
      <c r="P50" s="1013" t="str">
        <f t="shared" si="7"/>
        <v/>
      </c>
      <c r="Q50" s="1272"/>
      <c r="R50" s="1283"/>
      <c r="S50" s="1014" t="str">
        <f t="shared" si="8"/>
        <v/>
      </c>
      <c r="T50" s="1231" t="str">
        <f t="shared" si="4"/>
        <v>Sin Iniciar</v>
      </c>
      <c r="U50" s="1164" t="str">
        <f t="shared" si="5"/>
        <v>6</v>
      </c>
      <c r="V50" s="845"/>
      <c r="W50" s="1302">
        <f t="shared" si="0"/>
        <v>1</v>
      </c>
      <c r="X50" s="1546"/>
    </row>
    <row r="51" spans="1:24" s="105" customFormat="1" ht="36" hidden="1" customHeight="1" outlineLevel="3" thickBot="1" x14ac:dyDescent="0.3">
      <c r="A51" s="1607"/>
      <c r="B51" s="1699"/>
      <c r="C51" s="134" t="s">
        <v>216</v>
      </c>
      <c r="D51" s="976">
        <v>42856</v>
      </c>
      <c r="E51" s="976">
        <v>43009</v>
      </c>
      <c r="F51" s="975" t="s">
        <v>217</v>
      </c>
      <c r="G51" s="1619" t="s">
        <v>224</v>
      </c>
      <c r="H51" s="1592" t="s">
        <v>21</v>
      </c>
      <c r="I51" s="1589" t="s">
        <v>174</v>
      </c>
      <c r="J51" s="1589" t="s">
        <v>174</v>
      </c>
      <c r="K51" s="1591">
        <v>250000000</v>
      </c>
      <c r="L51" s="1605">
        <v>250000000</v>
      </c>
      <c r="M51" s="807" t="str">
        <f t="shared" si="11"/>
        <v/>
      </c>
      <c r="N51" s="1216" t="str">
        <f t="shared" si="12"/>
        <v/>
      </c>
      <c r="O51" s="1186"/>
      <c r="P51" s="1013" t="str">
        <f t="shared" si="7"/>
        <v/>
      </c>
      <c r="Q51" s="1272"/>
      <c r="R51" s="1283"/>
      <c r="S51" s="1014" t="str">
        <f t="shared" si="8"/>
        <v/>
      </c>
      <c r="T51" s="1231" t="str">
        <f t="shared" si="4"/>
        <v>Sin Iniciar</v>
      </c>
      <c r="U51" s="1164" t="str">
        <f t="shared" si="5"/>
        <v>6</v>
      </c>
      <c r="V51" s="845"/>
      <c r="W51" s="1302">
        <f t="shared" si="0"/>
        <v>1</v>
      </c>
      <c r="X51" s="1546"/>
    </row>
    <row r="52" spans="1:24" s="105" customFormat="1" ht="35.25" hidden="1" customHeight="1" outlineLevel="3" thickBot="1" x14ac:dyDescent="0.3">
      <c r="A52" s="1607"/>
      <c r="B52" s="1719"/>
      <c r="C52" s="135" t="s">
        <v>218</v>
      </c>
      <c r="D52" s="145">
        <v>43010</v>
      </c>
      <c r="E52" s="145">
        <v>43069</v>
      </c>
      <c r="F52" s="157" t="s">
        <v>219</v>
      </c>
      <c r="G52" s="1741"/>
      <c r="H52" s="1742"/>
      <c r="I52" s="1743"/>
      <c r="J52" s="1743"/>
      <c r="K52" s="1744"/>
      <c r="L52" s="1740"/>
      <c r="M52" s="808" t="str">
        <f t="shared" si="11"/>
        <v/>
      </c>
      <c r="N52" s="1217" t="str">
        <f t="shared" si="12"/>
        <v/>
      </c>
      <c r="O52" s="1187"/>
      <c r="P52" s="1015" t="str">
        <f t="shared" si="7"/>
        <v/>
      </c>
      <c r="Q52" s="1273"/>
      <c r="R52" s="1284"/>
      <c r="S52" s="1016" t="str">
        <f t="shared" si="8"/>
        <v/>
      </c>
      <c r="T52" s="1232" t="str">
        <f t="shared" si="4"/>
        <v>Sin Iniciar</v>
      </c>
      <c r="U52" s="1165" t="str">
        <f t="shared" si="5"/>
        <v>6</v>
      </c>
      <c r="V52" s="1094"/>
      <c r="W52" s="1302">
        <f t="shared" si="0"/>
        <v>1</v>
      </c>
      <c r="X52" s="1546"/>
    </row>
    <row r="53" spans="1:24" s="105" customFormat="1" ht="35.25" hidden="1" customHeight="1" outlineLevel="3" thickBot="1" x14ac:dyDescent="0.3">
      <c r="A53" s="1607"/>
      <c r="B53" s="1737" t="s">
        <v>1854</v>
      </c>
      <c r="C53" s="1738"/>
      <c r="D53" s="1738"/>
      <c r="E53" s="1738"/>
      <c r="F53" s="1739"/>
      <c r="G53" s="1188"/>
      <c r="H53" s="1001"/>
      <c r="I53" s="1098"/>
      <c r="J53" s="1099"/>
      <c r="K53" s="1001"/>
      <c r="L53" s="1100"/>
      <c r="M53" s="1101" t="str">
        <f t="shared" si="11"/>
        <v/>
      </c>
      <c r="N53" s="1219" t="str">
        <f t="shared" si="12"/>
        <v/>
      </c>
      <c r="O53" s="1189"/>
      <c r="P53" s="1019" t="str">
        <f t="shared" si="7"/>
        <v/>
      </c>
      <c r="Q53" s="1276"/>
      <c r="R53" s="1288"/>
      <c r="S53" s="1020"/>
      <c r="T53" s="1235"/>
      <c r="U53" s="1166" t="str">
        <f t="shared" si="5"/>
        <v/>
      </c>
      <c r="V53" s="1102"/>
      <c r="W53" s="1302"/>
      <c r="X53" s="1546"/>
    </row>
    <row r="54" spans="1:24" s="105" customFormat="1" ht="48.75" hidden="1" customHeight="1" outlineLevel="3" thickBot="1" x14ac:dyDescent="0.3">
      <c r="A54" s="1607"/>
      <c r="B54" s="926" t="s">
        <v>220</v>
      </c>
      <c r="C54" s="923" t="s">
        <v>221</v>
      </c>
      <c r="D54" s="924">
        <v>42751</v>
      </c>
      <c r="E54" s="924">
        <v>43085</v>
      </c>
      <c r="F54" s="925"/>
      <c r="G54" s="1103" t="s">
        <v>174</v>
      </c>
      <c r="H54" s="1104" t="s">
        <v>174</v>
      </c>
      <c r="I54" s="238" t="s">
        <v>174</v>
      </c>
      <c r="J54" s="238" t="s">
        <v>174</v>
      </c>
      <c r="K54" s="238" t="s">
        <v>174</v>
      </c>
      <c r="L54" s="1105" t="s">
        <v>174</v>
      </c>
      <c r="M54" s="1106">
        <f t="shared" si="11"/>
        <v>334</v>
      </c>
      <c r="N54" s="1220" t="str">
        <f t="shared" si="12"/>
        <v>X</v>
      </c>
      <c r="O54" s="1190"/>
      <c r="P54" s="1018">
        <f t="shared" si="7"/>
        <v>0.12874251497005987</v>
      </c>
      <c r="Q54" s="1277">
        <v>0.12870000000000001</v>
      </c>
      <c r="R54" s="1289"/>
      <c r="S54" s="1107">
        <f t="shared" si="8"/>
        <v>0.99966976744186065</v>
      </c>
      <c r="T54" s="1236" t="str">
        <f t="shared" si="4"/>
        <v>Normal</v>
      </c>
      <c r="U54" s="1167" t="str">
        <f t="shared" si="5"/>
        <v>J</v>
      </c>
      <c r="V54" s="1108"/>
      <c r="W54" s="1302">
        <f t="shared" si="0"/>
        <v>1</v>
      </c>
      <c r="X54" s="1546"/>
    </row>
    <row r="55" spans="1:24" s="105" customFormat="1" ht="35.25" hidden="1" customHeight="1" outlineLevel="3" thickBot="1" x14ac:dyDescent="0.3">
      <c r="A55" s="1607"/>
      <c r="B55" s="1689" t="s">
        <v>494</v>
      </c>
      <c r="C55" s="1690"/>
      <c r="D55" s="1690"/>
      <c r="E55" s="1690"/>
      <c r="F55" s="1691"/>
      <c r="G55" s="1191"/>
      <c r="H55" s="1115"/>
      <c r="I55" s="1116"/>
      <c r="J55" s="1117"/>
      <c r="K55" s="1115"/>
      <c r="L55" s="1118"/>
      <c r="M55" s="1106" t="str">
        <f t="shared" si="11"/>
        <v/>
      </c>
      <c r="N55" s="1220" t="str">
        <f t="shared" si="12"/>
        <v/>
      </c>
      <c r="O55" s="1190"/>
      <c r="P55" s="1018" t="str">
        <f t="shared" si="7"/>
        <v/>
      </c>
      <c r="Q55" s="1277"/>
      <c r="R55" s="1289"/>
      <c r="S55" s="1107" t="str">
        <f t="shared" si="8"/>
        <v/>
      </c>
      <c r="T55" s="1236"/>
      <c r="U55" s="1167"/>
      <c r="V55" s="1108"/>
      <c r="W55" s="1302"/>
      <c r="X55" s="1546"/>
    </row>
    <row r="56" spans="1:24" s="105" customFormat="1" ht="35.25" hidden="1" customHeight="1" outlineLevel="3" thickBot="1" x14ac:dyDescent="0.3">
      <c r="A56" s="1768"/>
      <c r="B56" s="1109" t="s">
        <v>495</v>
      </c>
      <c r="C56" s="162" t="s">
        <v>496</v>
      </c>
      <c r="D56" s="163">
        <v>42751</v>
      </c>
      <c r="E56" s="163">
        <v>42794</v>
      </c>
      <c r="F56" s="164"/>
      <c r="G56" s="165" t="s">
        <v>497</v>
      </c>
      <c r="H56" s="166" t="s">
        <v>21</v>
      </c>
      <c r="I56" s="993" t="s">
        <v>174</v>
      </c>
      <c r="J56" s="993">
        <v>1</v>
      </c>
      <c r="K56" s="367">
        <v>27500000</v>
      </c>
      <c r="L56" s="1110">
        <f>+K56*J56</f>
        <v>27500000</v>
      </c>
      <c r="M56" s="1111">
        <f t="shared" si="11"/>
        <v>43</v>
      </c>
      <c r="N56" s="1221" t="str">
        <f t="shared" si="12"/>
        <v>X</v>
      </c>
      <c r="O56" s="1328" t="s">
        <v>2361</v>
      </c>
      <c r="P56" s="1112">
        <f t="shared" si="7"/>
        <v>1</v>
      </c>
      <c r="Q56" s="1278">
        <v>1</v>
      </c>
      <c r="R56" s="1290">
        <f>+Q56</f>
        <v>1</v>
      </c>
      <c r="S56" s="1113">
        <f t="shared" si="8"/>
        <v>1</v>
      </c>
      <c r="T56" s="1237" t="str">
        <f t="shared" si="4"/>
        <v>Terminado</v>
      </c>
      <c r="U56" s="1168" t="str">
        <f t="shared" si="5"/>
        <v>B</v>
      </c>
      <c r="V56" s="1114"/>
      <c r="W56" s="1302">
        <f t="shared" si="0"/>
        <v>0</v>
      </c>
      <c r="X56" s="1546"/>
    </row>
    <row r="57" spans="1:24" s="1178" customFormat="1" ht="60" hidden="1" outlineLevel="2" collapsed="1" thickBot="1" x14ac:dyDescent="0.3">
      <c r="A57" s="1564" t="s">
        <v>2065</v>
      </c>
      <c r="B57" s="1565"/>
      <c r="C57" s="1566"/>
      <c r="D57" s="1143"/>
      <c r="E57" s="1144"/>
      <c r="F57" s="1175"/>
      <c r="G57" s="1133"/>
      <c r="H57" s="1133"/>
      <c r="I57" s="1145"/>
      <c r="J57" s="1146"/>
      <c r="K57" s="1133"/>
      <c r="L57" s="1133"/>
      <c r="M57" s="1147" t="str">
        <f t="shared" si="11"/>
        <v/>
      </c>
      <c r="N57" s="1148" t="str">
        <f t="shared" si="12"/>
        <v/>
      </c>
      <c r="O57" s="1176"/>
      <c r="P57" s="1149">
        <f>+IFERROR(SUMPRODUCT(P16:P56,M16:M56)/SUM(M16:M56),0)</f>
        <v>0.22337662337662337</v>
      </c>
      <c r="Q57" s="1161">
        <f>+IFERROR(SUMPRODUCT(Q16:Q56,M16:M56)/SUM(M16:M56),0)</f>
        <v>0.22333974025974029</v>
      </c>
      <c r="R57" s="1291">
        <f>+IFERROR(SUMPRODUCT(R16:R56,M16:M56)/SUM(M16:M56),0)</f>
        <v>0.11168831168831168</v>
      </c>
      <c r="S57" s="1149">
        <f>+Q57/P57</f>
        <v>0.99983488372093043</v>
      </c>
      <c r="T57" s="1238" t="str">
        <f t="shared" si="4"/>
        <v>Normal</v>
      </c>
      <c r="U57" s="1172" t="str">
        <f t="shared" si="5"/>
        <v>J</v>
      </c>
      <c r="V57" s="1150"/>
      <c r="W57" s="1302">
        <f t="shared" si="0"/>
        <v>0.88831168831168827</v>
      </c>
      <c r="X57" s="1545"/>
    </row>
    <row r="58" spans="1:24" s="105" customFormat="1" ht="39" hidden="1" outlineLevel="3" thickBot="1" x14ac:dyDescent="0.3">
      <c r="A58" s="1596" t="s">
        <v>1855</v>
      </c>
      <c r="B58" s="1692" t="s">
        <v>499</v>
      </c>
      <c r="C58" s="972" t="s">
        <v>500</v>
      </c>
      <c r="D58" s="958">
        <v>42750</v>
      </c>
      <c r="E58" s="958">
        <v>42794</v>
      </c>
      <c r="F58" s="984" t="s">
        <v>501</v>
      </c>
      <c r="G58" s="986" t="s">
        <v>502</v>
      </c>
      <c r="H58" s="972" t="s">
        <v>21</v>
      </c>
      <c r="I58" s="972" t="s">
        <v>22</v>
      </c>
      <c r="J58" s="959">
        <v>1</v>
      </c>
      <c r="K58" s="408">
        <v>19019000</v>
      </c>
      <c r="L58" s="1057">
        <f>+K58*J58</f>
        <v>19019000</v>
      </c>
      <c r="M58" s="1084">
        <f t="shared" si="11"/>
        <v>44</v>
      </c>
      <c r="N58" s="1215" t="str">
        <f t="shared" si="12"/>
        <v>X</v>
      </c>
      <c r="O58" s="1324" t="s">
        <v>2170</v>
      </c>
      <c r="P58" s="1011">
        <f t="shared" ref="P58:P89" si="14">+IF(N58="","",IFERROR(IF(MONTH($C$2)&lt;MONTH(D58),"",IF(E58&lt;$C$2,1,IF(D58&lt;$C$2,($C$2-D58)/(E58-D58),0))),0))</f>
        <v>1</v>
      </c>
      <c r="Q58" s="1275">
        <v>1</v>
      </c>
      <c r="R58" s="1287">
        <f>+Q58</f>
        <v>1</v>
      </c>
      <c r="S58" s="1012">
        <f t="shared" ref="S58:S120" si="15">IF(P58="","",IF(Q58&gt;P58,1,(Q58/P58)))</f>
        <v>1</v>
      </c>
      <c r="T58" s="1230" t="str">
        <f t="shared" si="4"/>
        <v>Terminado</v>
      </c>
      <c r="U58" s="1163" t="str">
        <f t="shared" si="5"/>
        <v>B</v>
      </c>
      <c r="V58" s="1095" t="s">
        <v>1935</v>
      </c>
      <c r="W58" s="1302">
        <f>1-R58</f>
        <v>0</v>
      </c>
      <c r="X58" s="1546"/>
    </row>
    <row r="59" spans="1:24" s="105" customFormat="1" ht="35.25" hidden="1" outlineLevel="3" thickBot="1" x14ac:dyDescent="0.3">
      <c r="A59" s="1597"/>
      <c r="B59" s="1693"/>
      <c r="C59" s="953" t="s">
        <v>503</v>
      </c>
      <c r="D59" s="957">
        <v>42750</v>
      </c>
      <c r="E59" s="957">
        <v>42794</v>
      </c>
      <c r="F59" s="978" t="s">
        <v>504</v>
      </c>
      <c r="G59" s="977"/>
      <c r="H59" s="953"/>
      <c r="I59" s="953"/>
      <c r="J59" s="954"/>
      <c r="K59" s="412"/>
      <c r="L59" s="1058">
        <f>+K59*J59</f>
        <v>0</v>
      </c>
      <c r="M59" s="1085">
        <f t="shared" si="11"/>
        <v>44</v>
      </c>
      <c r="N59" s="1216" t="str">
        <f t="shared" si="12"/>
        <v>X</v>
      </c>
      <c r="O59" s="1323" t="s">
        <v>2071</v>
      </c>
      <c r="P59" s="1013">
        <f t="shared" si="14"/>
        <v>1</v>
      </c>
      <c r="Q59" s="1272">
        <v>0</v>
      </c>
      <c r="R59" s="1287">
        <f t="shared" ref="R59:R89" si="16">+Q59</f>
        <v>0</v>
      </c>
      <c r="S59" s="1014">
        <f t="shared" si="15"/>
        <v>0</v>
      </c>
      <c r="T59" s="1231" t="str">
        <f t="shared" si="4"/>
        <v>Crítico</v>
      </c>
      <c r="U59" s="1164" t="str">
        <f t="shared" si="5"/>
        <v>L</v>
      </c>
      <c r="V59" s="845" t="s">
        <v>1936</v>
      </c>
      <c r="W59" s="1302">
        <f t="shared" ref="W59:W120" si="17">1-R59</f>
        <v>1</v>
      </c>
      <c r="X59" s="1546"/>
    </row>
    <row r="60" spans="1:24" s="105" customFormat="1" ht="51" hidden="1" customHeight="1" outlineLevel="3" thickBot="1" x14ac:dyDescent="0.3">
      <c r="A60" s="1597"/>
      <c r="B60" s="1693"/>
      <c r="C60" s="953" t="s">
        <v>505</v>
      </c>
      <c r="D60" s="957">
        <v>42795</v>
      </c>
      <c r="E60" s="957">
        <v>42885</v>
      </c>
      <c r="F60" s="978" t="s">
        <v>506</v>
      </c>
      <c r="G60" s="977"/>
      <c r="H60" s="953"/>
      <c r="I60" s="953"/>
      <c r="J60" s="954"/>
      <c r="K60" s="412"/>
      <c r="L60" s="1058">
        <f t="shared" ref="L60:L70" si="18">+K60*J60</f>
        <v>0</v>
      </c>
      <c r="M60" s="1085" t="str">
        <f t="shared" si="11"/>
        <v/>
      </c>
      <c r="N60" s="1216" t="str">
        <f t="shared" si="12"/>
        <v/>
      </c>
      <c r="O60" s="1323"/>
      <c r="P60" s="1013" t="str">
        <f t="shared" si="14"/>
        <v/>
      </c>
      <c r="Q60" s="1272">
        <v>0</v>
      </c>
      <c r="R60" s="1287">
        <f t="shared" si="16"/>
        <v>0</v>
      </c>
      <c r="S60" s="1014" t="str">
        <f t="shared" si="15"/>
        <v/>
      </c>
      <c r="T60" s="1231" t="str">
        <f t="shared" si="4"/>
        <v>Sin Iniciar</v>
      </c>
      <c r="U60" s="1164" t="str">
        <f t="shared" si="5"/>
        <v>6</v>
      </c>
      <c r="V60" s="845" t="s">
        <v>1937</v>
      </c>
      <c r="W60" s="1302">
        <f t="shared" si="17"/>
        <v>1</v>
      </c>
      <c r="X60" s="1546"/>
    </row>
    <row r="61" spans="1:24" s="105" customFormat="1" ht="39" hidden="1" customHeight="1" outlineLevel="3" thickBot="1" x14ac:dyDescent="0.3">
      <c r="A61" s="1597"/>
      <c r="B61" s="1693"/>
      <c r="C61" s="953" t="s">
        <v>507</v>
      </c>
      <c r="D61" s="957">
        <v>42795</v>
      </c>
      <c r="E61" s="957">
        <v>42825</v>
      </c>
      <c r="F61" s="978" t="s">
        <v>508</v>
      </c>
      <c r="G61" s="977" t="s">
        <v>509</v>
      </c>
      <c r="H61" s="953" t="s">
        <v>28</v>
      </c>
      <c r="I61" s="953" t="s">
        <v>29</v>
      </c>
      <c r="J61" s="954">
        <v>1</v>
      </c>
      <c r="K61" s="412">
        <v>7500000</v>
      </c>
      <c r="L61" s="1058">
        <f t="shared" si="18"/>
        <v>7500000</v>
      </c>
      <c r="M61" s="1085" t="str">
        <f t="shared" si="11"/>
        <v/>
      </c>
      <c r="N61" s="1216" t="str">
        <f t="shared" si="12"/>
        <v/>
      </c>
      <c r="O61" s="1323"/>
      <c r="P61" s="1013" t="str">
        <f t="shared" si="14"/>
        <v/>
      </c>
      <c r="Q61" s="1272"/>
      <c r="R61" s="1287">
        <f t="shared" si="16"/>
        <v>0</v>
      </c>
      <c r="S61" s="1014" t="str">
        <f t="shared" si="15"/>
        <v/>
      </c>
      <c r="T61" s="1231" t="str">
        <f t="shared" si="4"/>
        <v>Sin Iniciar</v>
      </c>
      <c r="U61" s="1164" t="str">
        <f t="shared" si="5"/>
        <v>6</v>
      </c>
      <c r="V61" s="845"/>
      <c r="W61" s="1302">
        <f t="shared" si="17"/>
        <v>1</v>
      </c>
      <c r="X61" s="1546"/>
    </row>
    <row r="62" spans="1:24" s="105" customFormat="1" ht="39" hidden="1" customHeight="1" outlineLevel="3" thickBot="1" x14ac:dyDescent="0.3">
      <c r="A62" s="1597"/>
      <c r="B62" s="1693"/>
      <c r="C62" s="953" t="s">
        <v>510</v>
      </c>
      <c r="D62" s="957">
        <v>42781</v>
      </c>
      <c r="E62" s="957">
        <v>42794</v>
      </c>
      <c r="F62" s="978" t="s">
        <v>511</v>
      </c>
      <c r="G62" s="977" t="s">
        <v>512</v>
      </c>
      <c r="H62" s="953" t="s">
        <v>92</v>
      </c>
      <c r="I62" s="953" t="s">
        <v>22</v>
      </c>
      <c r="J62" s="954">
        <v>1</v>
      </c>
      <c r="K62" s="412">
        <v>0</v>
      </c>
      <c r="L62" s="1058">
        <f t="shared" si="18"/>
        <v>0</v>
      </c>
      <c r="M62" s="1085">
        <f t="shared" si="11"/>
        <v>13</v>
      </c>
      <c r="N62" s="1216" t="str">
        <f t="shared" si="12"/>
        <v>X</v>
      </c>
      <c r="O62" s="1323" t="s">
        <v>2171</v>
      </c>
      <c r="P62" s="1013">
        <f t="shared" si="14"/>
        <v>1</v>
      </c>
      <c r="Q62" s="1272">
        <v>1</v>
      </c>
      <c r="R62" s="1287">
        <f t="shared" si="16"/>
        <v>1</v>
      </c>
      <c r="S62" s="1014">
        <f t="shared" si="15"/>
        <v>1</v>
      </c>
      <c r="T62" s="1231" t="str">
        <f t="shared" si="4"/>
        <v>Terminado</v>
      </c>
      <c r="U62" s="1164" t="str">
        <f t="shared" si="5"/>
        <v>B</v>
      </c>
      <c r="V62" s="845"/>
      <c r="W62" s="1302">
        <f t="shared" si="17"/>
        <v>0</v>
      </c>
      <c r="X62" s="1546"/>
    </row>
    <row r="63" spans="1:24" s="105" customFormat="1" ht="51.75" hidden="1" customHeight="1" outlineLevel="3" thickBot="1" x14ac:dyDescent="0.3">
      <c r="A63" s="1597"/>
      <c r="B63" s="1693"/>
      <c r="C63" s="953" t="s">
        <v>513</v>
      </c>
      <c r="D63" s="957">
        <v>42795</v>
      </c>
      <c r="E63" s="957">
        <v>42824</v>
      </c>
      <c r="F63" s="1039" t="s">
        <v>514</v>
      </c>
      <c r="G63" s="977"/>
      <c r="H63" s="953"/>
      <c r="I63" s="953"/>
      <c r="J63" s="954"/>
      <c r="K63" s="412"/>
      <c r="L63" s="1058">
        <f t="shared" si="18"/>
        <v>0</v>
      </c>
      <c r="M63" s="1085" t="str">
        <f t="shared" si="11"/>
        <v/>
      </c>
      <c r="N63" s="1216" t="str">
        <f t="shared" si="12"/>
        <v/>
      </c>
      <c r="O63" s="1323" t="s">
        <v>2172</v>
      </c>
      <c r="P63" s="1013" t="str">
        <f t="shared" si="14"/>
        <v/>
      </c>
      <c r="Q63" s="1272"/>
      <c r="R63" s="1287">
        <f t="shared" si="16"/>
        <v>0</v>
      </c>
      <c r="S63" s="1014" t="str">
        <f t="shared" si="15"/>
        <v/>
      </c>
      <c r="T63" s="1231" t="str">
        <f t="shared" si="4"/>
        <v>Sin Iniciar</v>
      </c>
      <c r="U63" s="1164" t="str">
        <f t="shared" si="5"/>
        <v>6</v>
      </c>
      <c r="V63" s="845"/>
      <c r="W63" s="1302">
        <f t="shared" si="17"/>
        <v>1</v>
      </c>
      <c r="X63" s="1546"/>
    </row>
    <row r="64" spans="1:24" s="105" customFormat="1" ht="45.75" hidden="1" outlineLevel="3" thickBot="1" x14ac:dyDescent="0.3">
      <c r="A64" s="1597"/>
      <c r="B64" s="1693"/>
      <c r="C64" s="953" t="s">
        <v>515</v>
      </c>
      <c r="D64" s="1394">
        <v>42795</v>
      </c>
      <c r="E64" s="1394">
        <v>42824</v>
      </c>
      <c r="F64" s="1039" t="s">
        <v>514</v>
      </c>
      <c r="G64" s="977"/>
      <c r="H64" s="953"/>
      <c r="I64" s="953"/>
      <c r="J64" s="954"/>
      <c r="K64" s="412"/>
      <c r="L64" s="1058">
        <f t="shared" si="18"/>
        <v>0</v>
      </c>
      <c r="M64" s="1085" t="str">
        <f t="shared" si="11"/>
        <v/>
      </c>
      <c r="N64" s="1216" t="str">
        <f t="shared" si="12"/>
        <v/>
      </c>
      <c r="O64" s="1323" t="s">
        <v>2172</v>
      </c>
      <c r="P64" s="1013" t="str">
        <f t="shared" si="14"/>
        <v/>
      </c>
      <c r="Q64" s="1272"/>
      <c r="R64" s="1287">
        <f t="shared" si="16"/>
        <v>0</v>
      </c>
      <c r="S64" s="1014" t="str">
        <f t="shared" si="15"/>
        <v/>
      </c>
      <c r="T64" s="1231" t="str">
        <f t="shared" si="4"/>
        <v>Sin Iniciar</v>
      </c>
      <c r="U64" s="1164" t="str">
        <f t="shared" si="5"/>
        <v>6</v>
      </c>
      <c r="V64" s="845"/>
      <c r="W64" s="1302">
        <f t="shared" si="17"/>
        <v>1</v>
      </c>
      <c r="X64" s="1546"/>
    </row>
    <row r="65" spans="1:24" s="105" customFormat="1" ht="45.75" hidden="1" outlineLevel="3" thickBot="1" x14ac:dyDescent="0.3">
      <c r="A65" s="1597"/>
      <c r="B65" s="1693"/>
      <c r="C65" s="953" t="s">
        <v>516</v>
      </c>
      <c r="D65" s="1394">
        <v>42795</v>
      </c>
      <c r="E65" s="957">
        <v>42824</v>
      </c>
      <c r="F65" s="978" t="s">
        <v>517</v>
      </c>
      <c r="G65" s="977"/>
      <c r="H65" s="953"/>
      <c r="I65" s="953"/>
      <c r="J65" s="954"/>
      <c r="K65" s="412"/>
      <c r="L65" s="1058">
        <f t="shared" si="18"/>
        <v>0</v>
      </c>
      <c r="M65" s="1085" t="str">
        <f t="shared" si="11"/>
        <v/>
      </c>
      <c r="N65" s="1216" t="str">
        <f t="shared" si="12"/>
        <v/>
      </c>
      <c r="O65" s="1323" t="s">
        <v>2172</v>
      </c>
      <c r="P65" s="1013" t="str">
        <f t="shared" si="14"/>
        <v/>
      </c>
      <c r="Q65" s="1272"/>
      <c r="R65" s="1287">
        <f t="shared" si="16"/>
        <v>0</v>
      </c>
      <c r="S65" s="1014" t="str">
        <f t="shared" si="15"/>
        <v/>
      </c>
      <c r="T65" s="1231" t="str">
        <f t="shared" si="4"/>
        <v>Sin Iniciar</v>
      </c>
      <c r="U65" s="1164" t="str">
        <f t="shared" si="5"/>
        <v>6</v>
      </c>
      <c r="V65" s="845"/>
      <c r="W65" s="1302">
        <f t="shared" si="17"/>
        <v>1</v>
      </c>
      <c r="X65" s="1546"/>
    </row>
    <row r="66" spans="1:24" s="105" customFormat="1" ht="35.25" hidden="1" outlineLevel="3" thickBot="1" x14ac:dyDescent="0.3">
      <c r="A66" s="1597"/>
      <c r="B66" s="1694"/>
      <c r="C66" s="962" t="s">
        <v>518</v>
      </c>
      <c r="D66" s="946">
        <v>42750</v>
      </c>
      <c r="E66" s="946">
        <v>42824</v>
      </c>
      <c r="F66" s="979" t="s">
        <v>519</v>
      </c>
      <c r="G66" s="985"/>
      <c r="H66" s="962"/>
      <c r="I66" s="962"/>
      <c r="J66" s="965"/>
      <c r="K66" s="416"/>
      <c r="L66" s="1059">
        <f t="shared" si="18"/>
        <v>0</v>
      </c>
      <c r="M66" s="1086">
        <f t="shared" si="11"/>
        <v>74</v>
      </c>
      <c r="N66" s="1217" t="str">
        <f t="shared" si="12"/>
        <v>X</v>
      </c>
      <c r="O66" s="1325" t="s">
        <v>2190</v>
      </c>
      <c r="P66" s="1015">
        <f t="shared" si="14"/>
        <v>0.59459459459459463</v>
      </c>
      <c r="Q66" s="1273">
        <v>0.59</v>
      </c>
      <c r="R66" s="1287">
        <f t="shared" si="16"/>
        <v>0.59</v>
      </c>
      <c r="S66" s="1016">
        <f t="shared" si="15"/>
        <v>0.9922727272727272</v>
      </c>
      <c r="T66" s="1232" t="str">
        <f t="shared" si="4"/>
        <v>Normal</v>
      </c>
      <c r="U66" s="1165" t="str">
        <f t="shared" si="5"/>
        <v>J</v>
      </c>
      <c r="V66" s="1094" t="s">
        <v>1938</v>
      </c>
      <c r="W66" s="1302">
        <f t="shared" si="17"/>
        <v>0.41000000000000003</v>
      </c>
      <c r="X66" s="1546"/>
    </row>
    <row r="67" spans="1:24" s="105" customFormat="1" ht="51.75" hidden="1" customHeight="1" outlineLevel="3" thickBot="1" x14ac:dyDescent="0.3">
      <c r="A67" s="1597"/>
      <c r="B67" s="1765" t="s">
        <v>520</v>
      </c>
      <c r="C67" s="972" t="s">
        <v>521</v>
      </c>
      <c r="D67" s="958">
        <v>42717</v>
      </c>
      <c r="E67" s="958">
        <v>43069</v>
      </c>
      <c r="F67" s="984" t="s">
        <v>522</v>
      </c>
      <c r="G67" s="986"/>
      <c r="H67" s="972"/>
      <c r="I67" s="972"/>
      <c r="J67" s="959"/>
      <c r="K67" s="408"/>
      <c r="L67" s="1057">
        <f t="shared" si="18"/>
        <v>0</v>
      </c>
      <c r="M67" s="1084" t="str">
        <f t="shared" si="11"/>
        <v/>
      </c>
      <c r="N67" s="1215" t="str">
        <f t="shared" si="12"/>
        <v/>
      </c>
      <c r="O67" s="1183"/>
      <c r="P67" s="1011" t="str">
        <f t="shared" si="14"/>
        <v/>
      </c>
      <c r="Q67" s="1275"/>
      <c r="R67" s="1287">
        <f t="shared" si="16"/>
        <v>0</v>
      </c>
      <c r="S67" s="1012" t="str">
        <f t="shared" si="15"/>
        <v/>
      </c>
      <c r="T67" s="1230" t="str">
        <f t="shared" si="4"/>
        <v>Sin Iniciar</v>
      </c>
      <c r="U67" s="1163" t="str">
        <f t="shared" si="5"/>
        <v>6</v>
      </c>
      <c r="V67" s="1095"/>
      <c r="W67" s="1302">
        <f t="shared" si="17"/>
        <v>1</v>
      </c>
      <c r="X67" s="1546"/>
    </row>
    <row r="68" spans="1:24" s="105" customFormat="1" ht="35.25" hidden="1" customHeight="1" outlineLevel="3" thickBot="1" x14ac:dyDescent="0.3">
      <c r="A68" s="1597"/>
      <c r="B68" s="1766"/>
      <c r="C68" s="953" t="s">
        <v>523</v>
      </c>
      <c r="D68" s="957">
        <v>42750</v>
      </c>
      <c r="E68" s="957">
        <v>43084</v>
      </c>
      <c r="F68" s="978" t="s">
        <v>524</v>
      </c>
      <c r="G68" s="977"/>
      <c r="H68" s="953"/>
      <c r="I68" s="953"/>
      <c r="J68" s="954"/>
      <c r="K68" s="412"/>
      <c r="L68" s="1058">
        <f t="shared" si="18"/>
        <v>0</v>
      </c>
      <c r="M68" s="1085">
        <f t="shared" si="11"/>
        <v>334</v>
      </c>
      <c r="N68" s="1216" t="str">
        <f t="shared" si="12"/>
        <v>X</v>
      </c>
      <c r="O68" s="1323" t="s">
        <v>2191</v>
      </c>
      <c r="P68" s="1013">
        <f t="shared" si="14"/>
        <v>0.1317365269461078</v>
      </c>
      <c r="Q68" s="1272">
        <v>0.1</v>
      </c>
      <c r="R68" s="1287">
        <f t="shared" si="16"/>
        <v>0.1</v>
      </c>
      <c r="S68" s="1014">
        <f t="shared" si="15"/>
        <v>0.75909090909090904</v>
      </c>
      <c r="T68" s="1231" t="str">
        <f t="shared" si="4"/>
        <v>En Proceso</v>
      </c>
      <c r="U68" s="1164" t="str">
        <f t="shared" si="5"/>
        <v>K</v>
      </c>
      <c r="V68" s="845"/>
      <c r="W68" s="1302">
        <f t="shared" si="17"/>
        <v>0.9</v>
      </c>
      <c r="X68" s="1546"/>
    </row>
    <row r="69" spans="1:24" s="105" customFormat="1" ht="51.75" hidden="1" customHeight="1" outlineLevel="3" thickBot="1" x14ac:dyDescent="0.3">
      <c r="A69" s="1597"/>
      <c r="B69" s="1766"/>
      <c r="C69" s="953" t="s">
        <v>525</v>
      </c>
      <c r="D69" s="957">
        <v>42745</v>
      </c>
      <c r="E69" s="957">
        <v>42885</v>
      </c>
      <c r="F69" s="978" t="s">
        <v>526</v>
      </c>
      <c r="G69" s="977"/>
      <c r="H69" s="953"/>
      <c r="I69" s="953"/>
      <c r="J69" s="954"/>
      <c r="K69" s="412"/>
      <c r="L69" s="1058">
        <f t="shared" si="18"/>
        <v>0</v>
      </c>
      <c r="M69" s="1085">
        <f t="shared" si="11"/>
        <v>140</v>
      </c>
      <c r="N69" s="1216" t="str">
        <f t="shared" si="12"/>
        <v>X</v>
      </c>
      <c r="O69" s="1323" t="s">
        <v>2192</v>
      </c>
      <c r="P69" s="1013">
        <f t="shared" si="14"/>
        <v>0.35</v>
      </c>
      <c r="Q69" s="1272">
        <v>0.3</v>
      </c>
      <c r="R69" s="1287">
        <f t="shared" si="16"/>
        <v>0.3</v>
      </c>
      <c r="S69" s="1014">
        <f t="shared" si="15"/>
        <v>0.85714285714285721</v>
      </c>
      <c r="T69" s="1231" t="str">
        <f t="shared" si="4"/>
        <v>En Proceso</v>
      </c>
      <c r="U69" s="1164" t="str">
        <f t="shared" si="5"/>
        <v>K</v>
      </c>
      <c r="V69" s="845"/>
      <c r="W69" s="1302">
        <f t="shared" si="17"/>
        <v>0.7</v>
      </c>
      <c r="X69" s="1546"/>
    </row>
    <row r="70" spans="1:24" s="105" customFormat="1" ht="50.25" hidden="1" customHeight="1" outlineLevel="3" thickBot="1" x14ac:dyDescent="0.3">
      <c r="A70" s="1597"/>
      <c r="B70" s="1766"/>
      <c r="C70" s="953" t="s">
        <v>527</v>
      </c>
      <c r="D70" s="957">
        <v>42767</v>
      </c>
      <c r="E70" s="957">
        <v>43089</v>
      </c>
      <c r="F70" s="978" t="s">
        <v>528</v>
      </c>
      <c r="G70" s="977"/>
      <c r="H70" s="953"/>
      <c r="I70" s="953"/>
      <c r="J70" s="954"/>
      <c r="K70" s="412"/>
      <c r="L70" s="1058">
        <f t="shared" si="18"/>
        <v>0</v>
      </c>
      <c r="M70" s="1085">
        <f t="shared" si="11"/>
        <v>322</v>
      </c>
      <c r="N70" s="1216" t="str">
        <f t="shared" si="12"/>
        <v>X</v>
      </c>
      <c r="O70" s="1323" t="s">
        <v>2193</v>
      </c>
      <c r="P70" s="1013">
        <f t="shared" si="14"/>
        <v>8.3850931677018639E-2</v>
      </c>
      <c r="Q70" s="1272">
        <v>0.08</v>
      </c>
      <c r="R70" s="1287">
        <f t="shared" si="16"/>
        <v>0.08</v>
      </c>
      <c r="S70" s="1014">
        <f t="shared" si="15"/>
        <v>0.95407407407407407</v>
      </c>
      <c r="T70" s="1231" t="str">
        <f t="shared" si="4"/>
        <v>Normal</v>
      </c>
      <c r="U70" s="1164" t="str">
        <f t="shared" si="5"/>
        <v>J</v>
      </c>
      <c r="V70" s="845"/>
      <c r="W70" s="1302">
        <f t="shared" si="17"/>
        <v>0.92</v>
      </c>
      <c r="X70" s="1546"/>
    </row>
    <row r="71" spans="1:24" s="105" customFormat="1" ht="75.75" hidden="1" customHeight="1" outlineLevel="3" thickBot="1" x14ac:dyDescent="0.3">
      <c r="A71" s="1597"/>
      <c r="B71" s="1766"/>
      <c r="C71" s="953" t="s">
        <v>2194</v>
      </c>
      <c r="D71" s="957">
        <v>42750</v>
      </c>
      <c r="E71" s="957">
        <v>43084</v>
      </c>
      <c r="F71" s="978" t="s">
        <v>530</v>
      </c>
      <c r="G71" s="977" t="s">
        <v>531</v>
      </c>
      <c r="H71" s="953" t="s">
        <v>28</v>
      </c>
      <c r="I71" s="953" t="s">
        <v>29</v>
      </c>
      <c r="J71" s="954">
        <v>1</v>
      </c>
      <c r="K71" s="412">
        <v>20000000</v>
      </c>
      <c r="L71" s="1058">
        <f>+K71*J71</f>
        <v>20000000</v>
      </c>
      <c r="M71" s="1085">
        <f t="shared" si="11"/>
        <v>334</v>
      </c>
      <c r="N71" s="1216" t="str">
        <f t="shared" si="12"/>
        <v>X</v>
      </c>
      <c r="O71" s="1323" t="s">
        <v>2195</v>
      </c>
      <c r="P71" s="1013">
        <f t="shared" si="14"/>
        <v>0.1317365269461078</v>
      </c>
      <c r="Q71" s="1272">
        <v>0.12</v>
      </c>
      <c r="R71" s="1287">
        <f t="shared" si="16"/>
        <v>0.12</v>
      </c>
      <c r="S71" s="1014">
        <f t="shared" si="15"/>
        <v>0.91090909090909078</v>
      </c>
      <c r="T71" s="1231" t="str">
        <f t="shared" si="4"/>
        <v>Normal</v>
      </c>
      <c r="U71" s="1164" t="str">
        <f t="shared" si="5"/>
        <v>J</v>
      </c>
      <c r="V71" s="845"/>
      <c r="W71" s="1302">
        <f t="shared" si="17"/>
        <v>0.88</v>
      </c>
      <c r="X71" s="1546"/>
    </row>
    <row r="72" spans="1:24" s="105" customFormat="1" ht="51.75" hidden="1" customHeight="1" outlineLevel="3" thickBot="1" x14ac:dyDescent="0.3">
      <c r="A72" s="1597"/>
      <c r="B72" s="1766"/>
      <c r="C72" s="953" t="s">
        <v>532</v>
      </c>
      <c r="D72" s="957">
        <v>42781</v>
      </c>
      <c r="E72" s="957">
        <v>43099</v>
      </c>
      <c r="F72" s="978" t="s">
        <v>533</v>
      </c>
      <c r="G72" s="977"/>
      <c r="H72" s="953"/>
      <c r="I72" s="953"/>
      <c r="J72" s="954"/>
      <c r="K72" s="412"/>
      <c r="L72" s="1058">
        <f>+K72*J72</f>
        <v>0</v>
      </c>
      <c r="M72" s="1085">
        <f t="shared" si="11"/>
        <v>318</v>
      </c>
      <c r="N72" s="1216" t="str">
        <f t="shared" si="12"/>
        <v>X</v>
      </c>
      <c r="O72" s="1323" t="s">
        <v>2196</v>
      </c>
      <c r="P72" s="1013">
        <f t="shared" si="14"/>
        <v>4.0880503144654086E-2</v>
      </c>
      <c r="Q72" s="1272">
        <v>3.5000000000000003E-2</v>
      </c>
      <c r="R72" s="1287">
        <f t="shared" si="16"/>
        <v>3.5000000000000003E-2</v>
      </c>
      <c r="S72" s="1014">
        <f t="shared" si="15"/>
        <v>0.85615384615384627</v>
      </c>
      <c r="T72" s="1231" t="str">
        <f t="shared" si="4"/>
        <v>En Proceso</v>
      </c>
      <c r="U72" s="1164" t="str">
        <f t="shared" si="5"/>
        <v>K</v>
      </c>
      <c r="V72" s="845"/>
      <c r="W72" s="1302">
        <f t="shared" si="17"/>
        <v>0.96499999999999997</v>
      </c>
      <c r="X72" s="1546"/>
    </row>
    <row r="73" spans="1:24" s="105" customFormat="1" ht="39" hidden="1" customHeight="1" outlineLevel="3" thickBot="1" x14ac:dyDescent="0.3">
      <c r="A73" s="1597"/>
      <c r="B73" s="1767"/>
      <c r="C73" s="962" t="s">
        <v>534</v>
      </c>
      <c r="D73" s="946">
        <v>42887</v>
      </c>
      <c r="E73" s="946">
        <v>43069</v>
      </c>
      <c r="F73" s="979" t="s">
        <v>535</v>
      </c>
      <c r="G73" s="985"/>
      <c r="H73" s="962"/>
      <c r="I73" s="962"/>
      <c r="J73" s="965"/>
      <c r="K73" s="416"/>
      <c r="L73" s="1059">
        <f>+K73*J73</f>
        <v>0</v>
      </c>
      <c r="M73" s="1086" t="str">
        <f t="shared" si="11"/>
        <v/>
      </c>
      <c r="N73" s="1217" t="str">
        <f t="shared" si="12"/>
        <v/>
      </c>
      <c r="O73" s="1187"/>
      <c r="P73" s="1015" t="str">
        <f t="shared" si="14"/>
        <v/>
      </c>
      <c r="Q73" s="1273"/>
      <c r="R73" s="1287">
        <f t="shared" si="16"/>
        <v>0</v>
      </c>
      <c r="S73" s="1016" t="str">
        <f t="shared" si="15"/>
        <v/>
      </c>
      <c r="T73" s="1232" t="str">
        <f t="shared" si="4"/>
        <v>Sin Iniciar</v>
      </c>
      <c r="U73" s="1165" t="str">
        <f t="shared" si="5"/>
        <v>6</v>
      </c>
      <c r="V73" s="1094"/>
      <c r="W73" s="1302">
        <f t="shared" si="17"/>
        <v>1</v>
      </c>
      <c r="X73" s="1546"/>
    </row>
    <row r="74" spans="1:24" s="105" customFormat="1" ht="30" hidden="1" customHeight="1" outlineLevel="3" thickBot="1" x14ac:dyDescent="0.3">
      <c r="A74" s="1597"/>
      <c r="B74" s="1714" t="s">
        <v>536</v>
      </c>
      <c r="C74" s="972" t="s">
        <v>537</v>
      </c>
      <c r="D74" s="958"/>
      <c r="E74" s="958"/>
      <c r="F74" s="984"/>
      <c r="G74" s="986" t="s">
        <v>538</v>
      </c>
      <c r="H74" s="972" t="s">
        <v>21</v>
      </c>
      <c r="I74" s="972" t="s">
        <v>22</v>
      </c>
      <c r="J74" s="959">
        <v>1</v>
      </c>
      <c r="K74" s="408">
        <v>30000000</v>
      </c>
      <c r="L74" s="1057">
        <f t="shared" ref="L74:L89" si="19">+K74*J74</f>
        <v>30000000</v>
      </c>
      <c r="M74" s="1084" t="str">
        <f t="shared" si="11"/>
        <v/>
      </c>
      <c r="N74" s="1215" t="str">
        <f t="shared" si="12"/>
        <v/>
      </c>
      <c r="O74" s="1324" t="s">
        <v>2072</v>
      </c>
      <c r="P74" s="1011" t="str">
        <f t="shared" si="14"/>
        <v/>
      </c>
      <c r="Q74" s="1275"/>
      <c r="R74" s="1287">
        <f t="shared" si="16"/>
        <v>0</v>
      </c>
      <c r="S74" s="1012" t="str">
        <f t="shared" si="15"/>
        <v/>
      </c>
      <c r="T74" s="1230" t="str">
        <f t="shared" si="4"/>
        <v>Sin Iniciar</v>
      </c>
      <c r="U74" s="1163" t="str">
        <f t="shared" si="5"/>
        <v>6</v>
      </c>
      <c r="V74" s="1095"/>
      <c r="W74" s="1302">
        <f t="shared" si="17"/>
        <v>1</v>
      </c>
      <c r="X74" s="1546"/>
    </row>
    <row r="75" spans="1:24" s="105" customFormat="1" ht="35.25" hidden="1" customHeight="1" outlineLevel="3" thickBot="1" x14ac:dyDescent="0.3">
      <c r="A75" s="1597"/>
      <c r="B75" s="1715"/>
      <c r="C75" s="953" t="s">
        <v>539</v>
      </c>
      <c r="D75" s="957">
        <v>42740</v>
      </c>
      <c r="E75" s="957">
        <v>42766</v>
      </c>
      <c r="F75" s="978" t="s">
        <v>533</v>
      </c>
      <c r="G75" s="977" t="s">
        <v>540</v>
      </c>
      <c r="H75" s="953" t="s">
        <v>21</v>
      </c>
      <c r="I75" s="953" t="s">
        <v>29</v>
      </c>
      <c r="J75" s="954">
        <v>1</v>
      </c>
      <c r="K75" s="412">
        <v>15000000</v>
      </c>
      <c r="L75" s="1058">
        <f t="shared" si="19"/>
        <v>15000000</v>
      </c>
      <c r="M75" s="1085">
        <f t="shared" si="11"/>
        <v>26</v>
      </c>
      <c r="N75" s="1216" t="str">
        <f t="shared" si="12"/>
        <v/>
      </c>
      <c r="O75" s="1323" t="s">
        <v>2073</v>
      </c>
      <c r="P75" s="1013" t="str">
        <f t="shared" si="14"/>
        <v/>
      </c>
      <c r="Q75" s="1272">
        <v>0.9</v>
      </c>
      <c r="R75" s="1287">
        <f t="shared" si="16"/>
        <v>0.9</v>
      </c>
      <c r="S75" s="1014" t="str">
        <f t="shared" si="15"/>
        <v/>
      </c>
      <c r="T75" s="1231" t="str">
        <f t="shared" si="4"/>
        <v>Sin Iniciar</v>
      </c>
      <c r="U75" s="1164" t="str">
        <f t="shared" si="5"/>
        <v>6</v>
      </c>
      <c r="V75" s="845" t="s">
        <v>1945</v>
      </c>
      <c r="W75" s="1302">
        <f t="shared" si="17"/>
        <v>9.9999999999999978E-2</v>
      </c>
      <c r="X75" s="1546"/>
    </row>
    <row r="76" spans="1:24" s="105" customFormat="1" ht="39" hidden="1" customHeight="1" outlineLevel="3" thickBot="1" x14ac:dyDescent="0.3">
      <c r="A76" s="1597"/>
      <c r="B76" s="1715"/>
      <c r="C76" s="953" t="s">
        <v>541</v>
      </c>
      <c r="D76" s="957">
        <v>42795</v>
      </c>
      <c r="E76" s="957">
        <v>43084</v>
      </c>
      <c r="F76" s="978" t="s">
        <v>542</v>
      </c>
      <c r="G76" s="977"/>
      <c r="H76" s="953"/>
      <c r="I76" s="953"/>
      <c r="J76" s="954"/>
      <c r="K76" s="412"/>
      <c r="L76" s="1058">
        <f t="shared" si="19"/>
        <v>0</v>
      </c>
      <c r="M76" s="1085" t="str">
        <f t="shared" si="11"/>
        <v/>
      </c>
      <c r="N76" s="1216" t="str">
        <f t="shared" si="12"/>
        <v/>
      </c>
      <c r="O76" s="1323"/>
      <c r="P76" s="1013" t="str">
        <f t="shared" si="14"/>
        <v/>
      </c>
      <c r="Q76" s="1272"/>
      <c r="R76" s="1287">
        <f t="shared" si="16"/>
        <v>0</v>
      </c>
      <c r="S76" s="1014" t="str">
        <f t="shared" si="15"/>
        <v/>
      </c>
      <c r="T76" s="1231" t="str">
        <f t="shared" si="4"/>
        <v>Sin Iniciar</v>
      </c>
      <c r="U76" s="1164" t="str">
        <f t="shared" si="5"/>
        <v>6</v>
      </c>
      <c r="V76" s="845"/>
      <c r="W76" s="1302">
        <f t="shared" si="17"/>
        <v>1</v>
      </c>
      <c r="X76" s="1546"/>
    </row>
    <row r="77" spans="1:24" s="105" customFormat="1" ht="35.25" hidden="1" outlineLevel="3" thickBot="1" x14ac:dyDescent="0.3">
      <c r="A77" s="1597"/>
      <c r="B77" s="1715"/>
      <c r="C77" s="953" t="s">
        <v>543</v>
      </c>
      <c r="D77" s="957"/>
      <c r="E77" s="957"/>
      <c r="F77" s="978" t="s">
        <v>544</v>
      </c>
      <c r="G77" s="977"/>
      <c r="H77" s="953"/>
      <c r="I77" s="953"/>
      <c r="J77" s="954"/>
      <c r="K77" s="412"/>
      <c r="L77" s="1058">
        <f t="shared" si="19"/>
        <v>0</v>
      </c>
      <c r="M77" s="1085" t="str">
        <f t="shared" si="11"/>
        <v/>
      </c>
      <c r="N77" s="1216" t="str">
        <f t="shared" si="12"/>
        <v/>
      </c>
      <c r="O77" s="1323" t="s">
        <v>2074</v>
      </c>
      <c r="P77" s="1013" t="str">
        <f t="shared" si="14"/>
        <v/>
      </c>
      <c r="Q77" s="1272"/>
      <c r="R77" s="1287">
        <f t="shared" si="16"/>
        <v>0</v>
      </c>
      <c r="S77" s="1014" t="str">
        <f t="shared" si="15"/>
        <v/>
      </c>
      <c r="T77" s="1231" t="str">
        <f t="shared" si="4"/>
        <v>Sin Iniciar</v>
      </c>
      <c r="U77" s="1164" t="str">
        <f t="shared" si="5"/>
        <v>6</v>
      </c>
      <c r="V77" s="845"/>
      <c r="W77" s="1302">
        <f t="shared" si="17"/>
        <v>1</v>
      </c>
      <c r="X77" s="1546"/>
    </row>
    <row r="78" spans="1:24" s="105" customFormat="1" ht="35.25" hidden="1" outlineLevel="3" thickBot="1" x14ac:dyDescent="0.3">
      <c r="A78" s="1597"/>
      <c r="B78" s="1715"/>
      <c r="C78" s="953" t="s">
        <v>545</v>
      </c>
      <c r="D78" s="957">
        <v>42767</v>
      </c>
      <c r="E78" s="957">
        <v>43084</v>
      </c>
      <c r="F78" s="978"/>
      <c r="G78" s="977"/>
      <c r="H78" s="953"/>
      <c r="I78" s="953"/>
      <c r="J78" s="954"/>
      <c r="K78" s="412"/>
      <c r="L78" s="1058">
        <f t="shared" si="19"/>
        <v>0</v>
      </c>
      <c r="M78" s="1085">
        <f t="shared" si="11"/>
        <v>317</v>
      </c>
      <c r="N78" s="1216" t="str">
        <f t="shared" si="12"/>
        <v>X</v>
      </c>
      <c r="O78" s="1323" t="s">
        <v>2177</v>
      </c>
      <c r="P78" s="1013">
        <f t="shared" si="14"/>
        <v>8.5173501577287064E-2</v>
      </c>
      <c r="Q78" s="1272">
        <v>8.5199999999999998E-2</v>
      </c>
      <c r="R78" s="1287">
        <f t="shared" si="16"/>
        <v>8.5199999999999998E-2</v>
      </c>
      <c r="S78" s="1014">
        <f t="shared" si="15"/>
        <v>1</v>
      </c>
      <c r="T78" s="1231" t="str">
        <f t="shared" si="4"/>
        <v>Normal</v>
      </c>
      <c r="U78" s="1164" t="str">
        <f t="shared" si="5"/>
        <v>J</v>
      </c>
      <c r="V78" s="845" t="s">
        <v>1946</v>
      </c>
      <c r="W78" s="1302">
        <f t="shared" si="17"/>
        <v>0.91480000000000006</v>
      </c>
      <c r="X78" s="1546"/>
    </row>
    <row r="79" spans="1:24" s="105" customFormat="1" ht="90.75" hidden="1" outlineLevel="3" thickBot="1" x14ac:dyDescent="0.3">
      <c r="A79" s="1597"/>
      <c r="B79" s="1715"/>
      <c r="C79" s="953" t="s">
        <v>548</v>
      </c>
      <c r="D79" s="957">
        <v>42767</v>
      </c>
      <c r="E79" s="957">
        <v>43084</v>
      </c>
      <c r="F79" s="978"/>
      <c r="G79" s="977"/>
      <c r="H79" s="953"/>
      <c r="I79" s="953"/>
      <c r="J79" s="954"/>
      <c r="K79" s="412"/>
      <c r="L79" s="1058">
        <f t="shared" si="19"/>
        <v>0</v>
      </c>
      <c r="M79" s="1085">
        <f t="shared" ref="M79:M110" si="20">+IF(D79="","",IF(MONTH($C$2)&lt;MONTH(D79),"",E79-D79))</f>
        <v>317</v>
      </c>
      <c r="N79" s="1216" t="str">
        <f t="shared" ref="N79:N110" si="21">+IF(D79="","",IF(AND(MONTH($C$2)&gt;=MONTH(D79),MONTH($C$2)&lt;=MONTH(E79)),"X",""))</f>
        <v>X</v>
      </c>
      <c r="O79" s="1323" t="s">
        <v>2173</v>
      </c>
      <c r="P79" s="1013">
        <f t="shared" si="14"/>
        <v>8.5173501577287064E-2</v>
      </c>
      <c r="Q79" s="1272">
        <v>8.5199999999999998E-2</v>
      </c>
      <c r="R79" s="1287">
        <f t="shared" si="16"/>
        <v>8.5199999999999998E-2</v>
      </c>
      <c r="S79" s="1014">
        <f t="shared" si="15"/>
        <v>1</v>
      </c>
      <c r="T79" s="1231" t="str">
        <f t="shared" si="4"/>
        <v>Normal</v>
      </c>
      <c r="U79" s="1164" t="str">
        <f t="shared" si="5"/>
        <v>J</v>
      </c>
      <c r="V79" s="845" t="s">
        <v>1946</v>
      </c>
      <c r="W79" s="1302">
        <f t="shared" si="17"/>
        <v>0.91480000000000006</v>
      </c>
      <c r="X79" s="1546"/>
    </row>
    <row r="80" spans="1:24" s="105" customFormat="1" ht="35.25" hidden="1" outlineLevel="3" thickBot="1" x14ac:dyDescent="0.3">
      <c r="A80" s="1597"/>
      <c r="B80" s="1715"/>
      <c r="C80" s="953" t="s">
        <v>549</v>
      </c>
      <c r="D80" s="957">
        <v>42795</v>
      </c>
      <c r="E80" s="957">
        <v>43084</v>
      </c>
      <c r="F80" s="978" t="s">
        <v>550</v>
      </c>
      <c r="G80" s="977"/>
      <c r="H80" s="953"/>
      <c r="I80" s="953"/>
      <c r="J80" s="954"/>
      <c r="K80" s="412"/>
      <c r="L80" s="1058">
        <f t="shared" si="19"/>
        <v>0</v>
      </c>
      <c r="M80" s="1085" t="str">
        <f t="shared" si="20"/>
        <v/>
      </c>
      <c r="N80" s="1216" t="str">
        <f t="shared" si="21"/>
        <v/>
      </c>
      <c r="O80" s="1323" t="s">
        <v>2075</v>
      </c>
      <c r="P80" s="1013" t="str">
        <f t="shared" si="14"/>
        <v/>
      </c>
      <c r="Q80" s="1272"/>
      <c r="R80" s="1287">
        <f t="shared" si="16"/>
        <v>0</v>
      </c>
      <c r="S80" s="1014" t="str">
        <f t="shared" si="15"/>
        <v/>
      </c>
      <c r="T80" s="1231" t="str">
        <f t="shared" ref="T80:T142" si="22">+IF(S80="","Sin Iniciar",IF(S80&lt;0.6,"Crítico",IF(S80&lt;0.9,"En Proceso",IF(AND(P80=1,Q80=1,S80=1),"Terminado","Normal"))))</f>
        <v>Sin Iniciar</v>
      </c>
      <c r="U80" s="1164" t="str">
        <f t="shared" ref="U80:U142" si="23">+IF(T80="","",IF(T80="Sin Iniciar","6",IF(T80="Crítico","L",IF(T80="En Proceso","K",IF(T80="Normal","J","B")))))</f>
        <v>6</v>
      </c>
      <c r="V80" s="845" t="s">
        <v>1947</v>
      </c>
      <c r="W80" s="1302">
        <f t="shared" si="17"/>
        <v>1</v>
      </c>
      <c r="X80" s="1546"/>
    </row>
    <row r="81" spans="1:24" s="105" customFormat="1" ht="35.25" hidden="1" outlineLevel="3" thickBot="1" x14ac:dyDescent="0.3">
      <c r="A81" s="1597"/>
      <c r="B81" s="1716"/>
      <c r="C81" s="964" t="s">
        <v>551</v>
      </c>
      <c r="D81" s="946">
        <v>42825</v>
      </c>
      <c r="E81" s="946">
        <v>43115</v>
      </c>
      <c r="F81" s="979" t="s">
        <v>533</v>
      </c>
      <c r="G81" s="985"/>
      <c r="H81" s="962"/>
      <c r="I81" s="962"/>
      <c r="J81" s="965"/>
      <c r="K81" s="416"/>
      <c r="L81" s="1059">
        <f t="shared" si="19"/>
        <v>0</v>
      </c>
      <c r="M81" s="1086" t="str">
        <f t="shared" si="20"/>
        <v/>
      </c>
      <c r="N81" s="1217" t="str">
        <f t="shared" si="21"/>
        <v/>
      </c>
      <c r="O81" s="1325"/>
      <c r="P81" s="1015" t="str">
        <f t="shared" si="14"/>
        <v/>
      </c>
      <c r="Q81" s="1273"/>
      <c r="R81" s="1287">
        <f t="shared" si="16"/>
        <v>0</v>
      </c>
      <c r="S81" s="1016" t="str">
        <f t="shared" si="15"/>
        <v/>
      </c>
      <c r="T81" s="1232" t="str">
        <f t="shared" si="22"/>
        <v>Sin Iniciar</v>
      </c>
      <c r="U81" s="1165" t="str">
        <f t="shared" si="23"/>
        <v>6</v>
      </c>
      <c r="V81" s="1094"/>
      <c r="W81" s="1302">
        <f t="shared" si="17"/>
        <v>1</v>
      </c>
      <c r="X81" s="1546"/>
    </row>
    <row r="82" spans="1:24" s="105" customFormat="1" ht="35.25" hidden="1" outlineLevel="3" thickBot="1" x14ac:dyDescent="0.3">
      <c r="A82" s="1597"/>
      <c r="B82" s="1714" t="s">
        <v>566</v>
      </c>
      <c r="C82" s="972" t="s">
        <v>552</v>
      </c>
      <c r="D82" s="958">
        <v>42750</v>
      </c>
      <c r="E82" s="958">
        <v>43084</v>
      </c>
      <c r="F82" s="984" t="s">
        <v>553</v>
      </c>
      <c r="G82" s="986" t="s">
        <v>554</v>
      </c>
      <c r="H82" s="972" t="s">
        <v>21</v>
      </c>
      <c r="I82" s="972" t="s">
        <v>22</v>
      </c>
      <c r="J82" s="959">
        <v>1</v>
      </c>
      <c r="K82" s="408">
        <v>25300000</v>
      </c>
      <c r="L82" s="1057">
        <f t="shared" si="19"/>
        <v>25300000</v>
      </c>
      <c r="M82" s="1084">
        <f t="shared" si="20"/>
        <v>334</v>
      </c>
      <c r="N82" s="1215" t="str">
        <f t="shared" si="21"/>
        <v>X</v>
      </c>
      <c r="O82" s="1324" t="s">
        <v>2174</v>
      </c>
      <c r="P82" s="1011">
        <f t="shared" si="14"/>
        <v>0.1317365269461078</v>
      </c>
      <c r="Q82" s="1275">
        <f>+P82</f>
        <v>0.1317365269461078</v>
      </c>
      <c r="R82" s="1287">
        <f t="shared" si="16"/>
        <v>0.1317365269461078</v>
      </c>
      <c r="S82" s="1012">
        <f t="shared" si="15"/>
        <v>1</v>
      </c>
      <c r="T82" s="1230" t="str">
        <f t="shared" si="22"/>
        <v>Normal</v>
      </c>
      <c r="U82" s="1163" t="str">
        <f t="shared" si="23"/>
        <v>J</v>
      </c>
      <c r="V82" s="1095" t="s">
        <v>1939</v>
      </c>
      <c r="W82" s="1302">
        <f t="shared" si="17"/>
        <v>0.86826347305389218</v>
      </c>
      <c r="X82" s="1546"/>
    </row>
    <row r="83" spans="1:24" s="105" customFormat="1" ht="90.75" hidden="1" outlineLevel="3" thickBot="1" x14ac:dyDescent="0.3">
      <c r="A83" s="1597"/>
      <c r="B83" s="1715"/>
      <c r="C83" s="953" t="s">
        <v>555</v>
      </c>
      <c r="D83" s="957">
        <v>42750</v>
      </c>
      <c r="E83" s="957">
        <v>43098</v>
      </c>
      <c r="F83" s="978" t="s">
        <v>556</v>
      </c>
      <c r="G83" s="977"/>
      <c r="H83" s="953"/>
      <c r="I83" s="953"/>
      <c r="J83" s="954"/>
      <c r="K83" s="412"/>
      <c r="L83" s="1058">
        <f t="shared" si="19"/>
        <v>0</v>
      </c>
      <c r="M83" s="1085">
        <f t="shared" si="20"/>
        <v>348</v>
      </c>
      <c r="N83" s="1216" t="str">
        <f t="shared" si="21"/>
        <v>X</v>
      </c>
      <c r="O83" s="1323" t="s">
        <v>2175</v>
      </c>
      <c r="P83" s="1013">
        <f t="shared" si="14"/>
        <v>0.12643678160919541</v>
      </c>
      <c r="Q83" s="1272">
        <v>0.09</v>
      </c>
      <c r="R83" s="1287">
        <f t="shared" si="16"/>
        <v>0.09</v>
      </c>
      <c r="S83" s="1014">
        <f t="shared" si="15"/>
        <v>0.71181818181818168</v>
      </c>
      <c r="T83" s="1231" t="str">
        <f t="shared" si="22"/>
        <v>En Proceso</v>
      </c>
      <c r="U83" s="1169" t="str">
        <f t="shared" si="23"/>
        <v>K</v>
      </c>
      <c r="V83" s="1095" t="s">
        <v>1939</v>
      </c>
      <c r="W83" s="1302">
        <f t="shared" si="17"/>
        <v>0.91</v>
      </c>
      <c r="X83" s="1546"/>
    </row>
    <row r="84" spans="1:24" s="105" customFormat="1" ht="78" hidden="1" customHeight="1" outlineLevel="3" thickBot="1" x14ac:dyDescent="0.3">
      <c r="A84" s="1597"/>
      <c r="B84" s="1715"/>
      <c r="C84" s="953" t="s">
        <v>557</v>
      </c>
      <c r="D84" s="957">
        <v>42750</v>
      </c>
      <c r="E84" s="957">
        <v>43098</v>
      </c>
      <c r="F84" s="978" t="s">
        <v>558</v>
      </c>
      <c r="G84" s="977"/>
      <c r="H84" s="953"/>
      <c r="I84" s="953"/>
      <c r="J84" s="954"/>
      <c r="K84" s="412"/>
      <c r="L84" s="1058">
        <f t="shared" si="19"/>
        <v>0</v>
      </c>
      <c r="M84" s="1085">
        <f t="shared" si="20"/>
        <v>348</v>
      </c>
      <c r="N84" s="1216" t="str">
        <f t="shared" si="21"/>
        <v>X</v>
      </c>
      <c r="O84" s="1323" t="s">
        <v>2176</v>
      </c>
      <c r="P84" s="1013">
        <f t="shared" si="14"/>
        <v>0.12643678160919541</v>
      </c>
      <c r="Q84" s="1272">
        <f>+P84</f>
        <v>0.12643678160919541</v>
      </c>
      <c r="R84" s="1287">
        <f t="shared" si="16"/>
        <v>0.12643678160919541</v>
      </c>
      <c r="S84" s="1014">
        <f t="shared" si="15"/>
        <v>1</v>
      </c>
      <c r="T84" s="1231" t="str">
        <f t="shared" si="22"/>
        <v>Normal</v>
      </c>
      <c r="U84" s="1164" t="str">
        <f t="shared" si="23"/>
        <v>J</v>
      </c>
      <c r="V84" s="1090" t="s">
        <v>1940</v>
      </c>
      <c r="W84" s="1302">
        <f t="shared" si="17"/>
        <v>0.87356321839080464</v>
      </c>
      <c r="X84" s="1546"/>
    </row>
    <row r="85" spans="1:24" s="105" customFormat="1" ht="50.25" hidden="1" customHeight="1" outlineLevel="3" thickBot="1" x14ac:dyDescent="0.3">
      <c r="A85" s="1597"/>
      <c r="B85" s="1715"/>
      <c r="C85" s="953" t="s">
        <v>559</v>
      </c>
      <c r="D85" s="957">
        <v>42795</v>
      </c>
      <c r="E85" s="957">
        <v>42845</v>
      </c>
      <c r="F85" s="978" t="s">
        <v>504</v>
      </c>
      <c r="G85" s="977"/>
      <c r="H85" s="953"/>
      <c r="I85" s="953"/>
      <c r="J85" s="954"/>
      <c r="K85" s="412"/>
      <c r="L85" s="1058">
        <f t="shared" si="19"/>
        <v>0</v>
      </c>
      <c r="M85" s="1085" t="str">
        <f t="shared" si="20"/>
        <v/>
      </c>
      <c r="N85" s="1216" t="str">
        <f t="shared" si="21"/>
        <v/>
      </c>
      <c r="O85" s="1323" t="s">
        <v>2197</v>
      </c>
      <c r="P85" s="1013" t="str">
        <f t="shared" si="14"/>
        <v/>
      </c>
      <c r="Q85" s="1272">
        <v>0.01</v>
      </c>
      <c r="R85" s="1287">
        <f t="shared" si="16"/>
        <v>0.01</v>
      </c>
      <c r="S85" s="1014" t="str">
        <f t="shared" si="15"/>
        <v/>
      </c>
      <c r="T85" s="1231" t="str">
        <f t="shared" si="22"/>
        <v>Sin Iniciar</v>
      </c>
      <c r="U85" s="1164" t="str">
        <f t="shared" si="23"/>
        <v>6</v>
      </c>
      <c r="V85" s="845" t="s">
        <v>2017</v>
      </c>
      <c r="W85" s="1302">
        <f t="shared" si="17"/>
        <v>0.99</v>
      </c>
      <c r="X85" s="1546"/>
    </row>
    <row r="86" spans="1:24" s="105" customFormat="1" ht="52.5" hidden="1" customHeight="1" outlineLevel="3" thickBot="1" x14ac:dyDescent="0.3">
      <c r="A86" s="1597"/>
      <c r="B86" s="1715"/>
      <c r="C86" s="953" t="s">
        <v>560</v>
      </c>
      <c r="D86" s="957">
        <v>42750</v>
      </c>
      <c r="E86" s="957">
        <v>42825</v>
      </c>
      <c r="F86" s="978" t="s">
        <v>561</v>
      </c>
      <c r="G86" s="977"/>
      <c r="H86" s="953"/>
      <c r="I86" s="953"/>
      <c r="J86" s="954"/>
      <c r="K86" s="412"/>
      <c r="L86" s="1058">
        <f t="shared" si="19"/>
        <v>0</v>
      </c>
      <c r="M86" s="1085">
        <f t="shared" si="20"/>
        <v>75</v>
      </c>
      <c r="N86" s="1216" t="str">
        <f t="shared" si="21"/>
        <v>X</v>
      </c>
      <c r="O86" s="1323" t="s">
        <v>2076</v>
      </c>
      <c r="P86" s="1013">
        <f t="shared" si="14"/>
        <v>0.58666666666666667</v>
      </c>
      <c r="Q86" s="1272">
        <f>+P86</f>
        <v>0.58666666666666667</v>
      </c>
      <c r="R86" s="1287">
        <f t="shared" si="16"/>
        <v>0.58666666666666667</v>
      </c>
      <c r="S86" s="1014">
        <f t="shared" si="15"/>
        <v>1</v>
      </c>
      <c r="T86" s="1231" t="str">
        <f t="shared" si="22"/>
        <v>Normal</v>
      </c>
      <c r="U86" s="1164" t="str">
        <f t="shared" si="23"/>
        <v>J</v>
      </c>
      <c r="V86" s="845" t="s">
        <v>1941</v>
      </c>
      <c r="W86" s="1302">
        <f t="shared" si="17"/>
        <v>0.41333333333333333</v>
      </c>
      <c r="X86" s="1546"/>
    </row>
    <row r="87" spans="1:24" s="105" customFormat="1" ht="45.75" hidden="1" outlineLevel="3" thickBot="1" x14ac:dyDescent="0.3">
      <c r="A87" s="1597"/>
      <c r="B87" s="1715"/>
      <c r="C87" s="953" t="s">
        <v>562</v>
      </c>
      <c r="D87" s="957">
        <v>42737</v>
      </c>
      <c r="E87" s="957">
        <v>43054</v>
      </c>
      <c r="F87" s="978" t="s">
        <v>64</v>
      </c>
      <c r="G87" s="977"/>
      <c r="H87" s="953"/>
      <c r="I87" s="953"/>
      <c r="J87" s="954"/>
      <c r="K87" s="412"/>
      <c r="L87" s="1058">
        <f t="shared" si="19"/>
        <v>0</v>
      </c>
      <c r="M87" s="1085">
        <f t="shared" si="20"/>
        <v>317</v>
      </c>
      <c r="N87" s="1216" t="str">
        <f t="shared" si="21"/>
        <v>X</v>
      </c>
      <c r="O87" s="1323" t="s">
        <v>2180</v>
      </c>
      <c r="P87" s="1013">
        <f t="shared" si="14"/>
        <v>0.17981072555205047</v>
      </c>
      <c r="Q87" s="1272">
        <f>+P87</f>
        <v>0.17981072555205047</v>
      </c>
      <c r="R87" s="1287">
        <f t="shared" si="16"/>
        <v>0.17981072555205047</v>
      </c>
      <c r="S87" s="1014">
        <f t="shared" si="15"/>
        <v>1</v>
      </c>
      <c r="T87" s="1231" t="str">
        <f t="shared" si="22"/>
        <v>Normal</v>
      </c>
      <c r="U87" s="1164" t="str">
        <f t="shared" si="23"/>
        <v>J</v>
      </c>
      <c r="V87" s="1090" t="s">
        <v>1942</v>
      </c>
      <c r="W87" s="1302">
        <f t="shared" si="17"/>
        <v>0.82018927444794953</v>
      </c>
      <c r="X87" s="1546"/>
    </row>
    <row r="88" spans="1:24" s="105" customFormat="1" ht="35.25" hidden="1" outlineLevel="3" thickBot="1" x14ac:dyDescent="0.3">
      <c r="A88" s="1597"/>
      <c r="B88" s="1715"/>
      <c r="C88" s="953" t="s">
        <v>567</v>
      </c>
      <c r="D88" s="957">
        <v>42737</v>
      </c>
      <c r="E88" s="957">
        <v>42825</v>
      </c>
      <c r="F88" s="978" t="s">
        <v>563</v>
      </c>
      <c r="G88" s="977"/>
      <c r="H88" s="953"/>
      <c r="I88" s="953"/>
      <c r="J88" s="954"/>
      <c r="K88" s="412"/>
      <c r="L88" s="1058">
        <f t="shared" si="19"/>
        <v>0</v>
      </c>
      <c r="M88" s="1085">
        <f t="shared" si="20"/>
        <v>88</v>
      </c>
      <c r="N88" s="1216" t="str">
        <f t="shared" si="21"/>
        <v>X</v>
      </c>
      <c r="O88" s="1323" t="s">
        <v>2179</v>
      </c>
      <c r="P88" s="1013">
        <f t="shared" si="14"/>
        <v>0.64772727272727271</v>
      </c>
      <c r="Q88" s="1272">
        <f>+P88</f>
        <v>0.64772727272727271</v>
      </c>
      <c r="R88" s="1287">
        <f t="shared" si="16"/>
        <v>0.64772727272727271</v>
      </c>
      <c r="S88" s="1014">
        <f t="shared" si="15"/>
        <v>1</v>
      </c>
      <c r="T88" s="1231" t="str">
        <f t="shared" si="22"/>
        <v>Normal</v>
      </c>
      <c r="U88" s="1164" t="str">
        <f t="shared" si="23"/>
        <v>J</v>
      </c>
      <c r="V88" s="845" t="s">
        <v>1943</v>
      </c>
      <c r="W88" s="1302">
        <f t="shared" si="17"/>
        <v>0.35227272727272729</v>
      </c>
      <c r="X88" s="1546"/>
    </row>
    <row r="89" spans="1:24" s="105" customFormat="1" ht="35.25" hidden="1" customHeight="1" outlineLevel="3" thickBot="1" x14ac:dyDescent="0.3">
      <c r="A89" s="1643"/>
      <c r="B89" s="1716"/>
      <c r="C89" s="962" t="s">
        <v>564</v>
      </c>
      <c r="D89" s="946">
        <v>42737</v>
      </c>
      <c r="E89" s="946">
        <v>42916</v>
      </c>
      <c r="F89" s="979" t="s">
        <v>565</v>
      </c>
      <c r="G89" s="985"/>
      <c r="H89" s="962"/>
      <c r="I89" s="962"/>
      <c r="J89" s="965"/>
      <c r="K89" s="416"/>
      <c r="L89" s="1059">
        <f t="shared" si="19"/>
        <v>0</v>
      </c>
      <c r="M89" s="1086">
        <f t="shared" si="20"/>
        <v>179</v>
      </c>
      <c r="N89" s="1217" t="str">
        <f t="shared" si="21"/>
        <v>X</v>
      </c>
      <c r="O89" s="1325" t="s">
        <v>2178</v>
      </c>
      <c r="P89" s="1015">
        <f t="shared" si="14"/>
        <v>0.31843575418994413</v>
      </c>
      <c r="Q89" s="1273">
        <f>+P89</f>
        <v>0.31843575418994413</v>
      </c>
      <c r="R89" s="1287">
        <f t="shared" si="16"/>
        <v>0.31843575418994413</v>
      </c>
      <c r="S89" s="1016">
        <f t="shared" si="15"/>
        <v>1</v>
      </c>
      <c r="T89" s="1232" t="str">
        <f t="shared" si="22"/>
        <v>Normal</v>
      </c>
      <c r="U89" s="1165" t="str">
        <f t="shared" si="23"/>
        <v>J</v>
      </c>
      <c r="V89" s="1094" t="s">
        <v>1944</v>
      </c>
      <c r="W89" s="1302">
        <f t="shared" si="17"/>
        <v>0.68156424581005592</v>
      </c>
      <c r="X89" s="1546"/>
    </row>
    <row r="90" spans="1:24" s="1178" customFormat="1" ht="60" hidden="1" outlineLevel="2" collapsed="1" thickBot="1" x14ac:dyDescent="0.3">
      <c r="A90" s="1564" t="s">
        <v>2064</v>
      </c>
      <c r="B90" s="1565"/>
      <c r="C90" s="1566"/>
      <c r="D90" s="1143"/>
      <c r="E90" s="1144"/>
      <c r="F90" s="1175"/>
      <c r="G90" s="1177"/>
      <c r="H90" s="1152"/>
      <c r="I90" s="1153"/>
      <c r="J90" s="1154"/>
      <c r="K90" s="1152"/>
      <c r="L90" s="1155"/>
      <c r="M90" s="1147" t="str">
        <f t="shared" si="20"/>
        <v/>
      </c>
      <c r="N90" s="1270" t="str">
        <f t="shared" si="21"/>
        <v/>
      </c>
      <c r="O90" s="1176"/>
      <c r="P90" s="1149">
        <f>+IFERROR(SUMPRODUCT(P58:P89,M58:M89)/SUM(M58:M89),0)</f>
        <v>0.18202416918429004</v>
      </c>
      <c r="Q90" s="1161">
        <f>+IFERROR(SUMPRODUCT(Q58:Q89,M58:M89)/SUM(M58:M89),0)</f>
        <v>0.16736324269889222</v>
      </c>
      <c r="R90" s="1292">
        <f>+IFERROR(SUMPRODUCT(R58:R89,M58:M89)/SUM(M58:M89),0)</f>
        <v>0.16736324269889222</v>
      </c>
      <c r="S90" s="1149">
        <f>+Q90/P90</f>
        <v>0.91945615491009658</v>
      </c>
      <c r="T90" s="1238" t="str">
        <f t="shared" si="22"/>
        <v>Normal</v>
      </c>
      <c r="U90" s="1172" t="str">
        <f t="shared" si="23"/>
        <v>J</v>
      </c>
      <c r="V90" s="1150"/>
      <c r="W90" s="1302">
        <f t="shared" si="17"/>
        <v>0.83263675730110775</v>
      </c>
      <c r="X90" s="1545"/>
    </row>
    <row r="91" spans="1:24" s="105" customFormat="1" ht="64.5" hidden="1" customHeight="1" outlineLevel="3" thickBot="1" x14ac:dyDescent="0.3">
      <c r="A91" s="1754" t="s">
        <v>1856</v>
      </c>
      <c r="B91" s="1692" t="s">
        <v>1857</v>
      </c>
      <c r="C91" s="972" t="s">
        <v>1858</v>
      </c>
      <c r="D91" s="981">
        <v>42736</v>
      </c>
      <c r="E91" s="981">
        <v>43070</v>
      </c>
      <c r="F91" s="984" t="s">
        <v>1859</v>
      </c>
      <c r="G91" s="986" t="s">
        <v>1860</v>
      </c>
      <c r="H91" s="972" t="s">
        <v>28</v>
      </c>
      <c r="I91" s="972" t="s">
        <v>111</v>
      </c>
      <c r="J91" s="959">
        <v>2</v>
      </c>
      <c r="K91" s="408">
        <v>6000000</v>
      </c>
      <c r="L91" s="1060">
        <f t="shared" ref="L91:L93" si="24">+K91*J91</f>
        <v>12000000</v>
      </c>
      <c r="M91" s="1084">
        <f t="shared" si="20"/>
        <v>334</v>
      </c>
      <c r="N91" s="1215" t="str">
        <f t="shared" si="21"/>
        <v>X</v>
      </c>
      <c r="O91" s="1324" t="s">
        <v>2281</v>
      </c>
      <c r="P91" s="1011">
        <f t="shared" ref="P91:P115" si="25">+IF(N91="","",IFERROR(IF(MONTH($C$2)&lt;MONTH(D91),"",IF(E91&lt;$C$2,1,IF(D91&lt;$C$2,($C$2-D91)/(E91-D91),0))),0))</f>
        <v>0.17365269461077845</v>
      </c>
      <c r="Q91" s="1275" t="s">
        <v>2282</v>
      </c>
      <c r="R91" s="1287" t="str">
        <f>+Q91</f>
        <v>17.30%</v>
      </c>
      <c r="S91" s="1012">
        <f t="shared" si="15"/>
        <v>1</v>
      </c>
      <c r="T91" s="1230" t="str">
        <f t="shared" si="22"/>
        <v>Normal</v>
      </c>
      <c r="U91" s="1163" t="str">
        <f t="shared" si="23"/>
        <v>J</v>
      </c>
      <c r="V91" s="1095" t="s">
        <v>1962</v>
      </c>
      <c r="W91" s="1302" t="e">
        <f t="shared" si="17"/>
        <v>#VALUE!</v>
      </c>
      <c r="X91" s="1546"/>
    </row>
    <row r="92" spans="1:24" s="105" customFormat="1" ht="45" hidden="1" customHeight="1" outlineLevel="3" thickBot="1" x14ac:dyDescent="0.3">
      <c r="A92" s="1754"/>
      <c r="B92" s="1693"/>
      <c r="C92" s="953" t="s">
        <v>1861</v>
      </c>
      <c r="D92" s="960">
        <v>42736</v>
      </c>
      <c r="E92" s="960">
        <v>43070</v>
      </c>
      <c r="F92" s="978" t="s">
        <v>1862</v>
      </c>
      <c r="G92" s="977" t="s">
        <v>1860</v>
      </c>
      <c r="H92" s="953" t="s">
        <v>28</v>
      </c>
      <c r="I92" s="953" t="s">
        <v>338</v>
      </c>
      <c r="J92" s="954">
        <v>2</v>
      </c>
      <c r="K92" s="412">
        <v>5000000</v>
      </c>
      <c r="L92" s="1061">
        <f t="shared" si="24"/>
        <v>10000000</v>
      </c>
      <c r="M92" s="1085">
        <f t="shared" si="20"/>
        <v>334</v>
      </c>
      <c r="N92" s="1216" t="str">
        <f t="shared" si="21"/>
        <v>X</v>
      </c>
      <c r="O92" s="1323" t="s">
        <v>2283</v>
      </c>
      <c r="P92" s="1013">
        <f t="shared" si="25"/>
        <v>0.17365269461077845</v>
      </c>
      <c r="Q92" s="1272">
        <v>0.17</v>
      </c>
      <c r="R92" s="1283">
        <f>+Q92</f>
        <v>0.17</v>
      </c>
      <c r="S92" s="1014">
        <f t="shared" si="15"/>
        <v>0.97896551724137937</v>
      </c>
      <c r="T92" s="1231" t="str">
        <f t="shared" si="22"/>
        <v>Normal</v>
      </c>
      <c r="U92" s="1164" t="str">
        <f t="shared" si="23"/>
        <v>J</v>
      </c>
      <c r="V92" s="845" t="s">
        <v>2015</v>
      </c>
      <c r="W92" s="1302">
        <f t="shared" si="17"/>
        <v>0.83</v>
      </c>
      <c r="X92" s="1546"/>
    </row>
    <row r="93" spans="1:24" s="105" customFormat="1" ht="35.25" hidden="1" customHeight="1" outlineLevel="3" thickBot="1" x14ac:dyDescent="0.3">
      <c r="A93" s="1754"/>
      <c r="B93" s="1693"/>
      <c r="C93" s="953" t="s">
        <v>1863</v>
      </c>
      <c r="D93" s="960">
        <v>42931</v>
      </c>
      <c r="E93" s="960">
        <v>42941</v>
      </c>
      <c r="F93" s="978" t="s">
        <v>1864</v>
      </c>
      <c r="G93" s="977" t="s">
        <v>1865</v>
      </c>
      <c r="H93" s="953" t="s">
        <v>28</v>
      </c>
      <c r="I93" s="927">
        <v>42870</v>
      </c>
      <c r="J93" s="954">
        <v>2</v>
      </c>
      <c r="K93" s="412">
        <v>15000000</v>
      </c>
      <c r="L93" s="1061">
        <f t="shared" si="24"/>
        <v>30000000</v>
      </c>
      <c r="M93" s="1085" t="str">
        <f t="shared" si="20"/>
        <v/>
      </c>
      <c r="N93" s="1216" t="str">
        <f t="shared" si="21"/>
        <v/>
      </c>
      <c r="O93" s="1323"/>
      <c r="P93" s="1013" t="str">
        <f t="shared" si="25"/>
        <v/>
      </c>
      <c r="Q93" s="1272"/>
      <c r="R93" s="1283"/>
      <c r="S93" s="1014" t="str">
        <f t="shared" si="15"/>
        <v/>
      </c>
      <c r="T93" s="1231" t="str">
        <f t="shared" si="22"/>
        <v>Sin Iniciar</v>
      </c>
      <c r="U93" s="1164" t="str">
        <f t="shared" si="23"/>
        <v>6</v>
      </c>
      <c r="V93" s="845"/>
      <c r="W93" s="1302">
        <f t="shared" si="17"/>
        <v>1</v>
      </c>
      <c r="X93" s="1546"/>
    </row>
    <row r="94" spans="1:24" s="105" customFormat="1" ht="35.25" hidden="1" customHeight="1" outlineLevel="3" thickBot="1" x14ac:dyDescent="0.3">
      <c r="A94" s="1754"/>
      <c r="B94" s="1693"/>
      <c r="C94" s="953" t="s">
        <v>1866</v>
      </c>
      <c r="D94" s="960">
        <v>42979</v>
      </c>
      <c r="E94" s="960">
        <v>42984</v>
      </c>
      <c r="F94" s="978" t="s">
        <v>1864</v>
      </c>
      <c r="G94" s="977" t="s">
        <v>1865</v>
      </c>
      <c r="H94" s="953" t="s">
        <v>28</v>
      </c>
      <c r="I94" s="927">
        <v>42952</v>
      </c>
      <c r="J94" s="954">
        <v>1</v>
      </c>
      <c r="K94" s="412">
        <v>7000000</v>
      </c>
      <c r="L94" s="1058">
        <v>7000000</v>
      </c>
      <c r="M94" s="1085" t="str">
        <f t="shared" si="20"/>
        <v/>
      </c>
      <c r="N94" s="1216" t="str">
        <f t="shared" si="21"/>
        <v/>
      </c>
      <c r="O94" s="1323"/>
      <c r="P94" s="1013" t="str">
        <f t="shared" si="25"/>
        <v/>
      </c>
      <c r="Q94" s="1272"/>
      <c r="R94" s="1283"/>
      <c r="S94" s="1014" t="str">
        <f t="shared" si="15"/>
        <v/>
      </c>
      <c r="T94" s="1231" t="str">
        <f t="shared" si="22"/>
        <v>Sin Iniciar</v>
      </c>
      <c r="U94" s="1164" t="str">
        <f t="shared" si="23"/>
        <v>6</v>
      </c>
      <c r="V94" s="845"/>
      <c r="W94" s="1302">
        <f t="shared" si="17"/>
        <v>1</v>
      </c>
      <c r="X94" s="1546"/>
    </row>
    <row r="95" spans="1:24" s="105" customFormat="1" ht="35.25" hidden="1" customHeight="1" outlineLevel="3" thickBot="1" x14ac:dyDescent="0.3">
      <c r="A95" s="1754"/>
      <c r="B95" s="1693"/>
      <c r="C95" s="953" t="s">
        <v>1867</v>
      </c>
      <c r="D95" s="960">
        <v>42899</v>
      </c>
      <c r="E95" s="960">
        <v>42904</v>
      </c>
      <c r="F95" s="978" t="s">
        <v>1868</v>
      </c>
      <c r="G95" s="977" t="s">
        <v>1869</v>
      </c>
      <c r="H95" s="953" t="s">
        <v>28</v>
      </c>
      <c r="I95" s="927">
        <v>42841</v>
      </c>
      <c r="J95" s="954">
        <v>1</v>
      </c>
      <c r="K95" s="412">
        <v>10000000</v>
      </c>
      <c r="L95" s="1058">
        <v>10000000</v>
      </c>
      <c r="M95" s="1085" t="str">
        <f t="shared" si="20"/>
        <v/>
      </c>
      <c r="N95" s="1216" t="str">
        <f t="shared" si="21"/>
        <v/>
      </c>
      <c r="O95" s="1323"/>
      <c r="P95" s="1013" t="str">
        <f t="shared" si="25"/>
        <v/>
      </c>
      <c r="Q95" s="1272"/>
      <c r="R95" s="1283"/>
      <c r="S95" s="1014" t="str">
        <f t="shared" si="15"/>
        <v/>
      </c>
      <c r="T95" s="1231" t="str">
        <f t="shared" si="22"/>
        <v>Sin Iniciar</v>
      </c>
      <c r="U95" s="1164" t="str">
        <f t="shared" si="23"/>
        <v>6</v>
      </c>
      <c r="V95" s="845"/>
      <c r="W95" s="1302">
        <f t="shared" si="17"/>
        <v>1</v>
      </c>
      <c r="X95" s="1546"/>
    </row>
    <row r="96" spans="1:24" s="105" customFormat="1" ht="35.25" hidden="1" customHeight="1" outlineLevel="3" thickBot="1" x14ac:dyDescent="0.3">
      <c r="A96" s="1754"/>
      <c r="B96" s="1694"/>
      <c r="C96" s="962" t="s">
        <v>1870</v>
      </c>
      <c r="D96" s="963">
        <v>42883</v>
      </c>
      <c r="E96" s="963">
        <v>42888</v>
      </c>
      <c r="F96" s="979" t="s">
        <v>1868</v>
      </c>
      <c r="G96" s="985" t="s">
        <v>1871</v>
      </c>
      <c r="H96" s="962" t="s">
        <v>28</v>
      </c>
      <c r="I96" s="1002">
        <v>42795</v>
      </c>
      <c r="J96" s="965">
        <v>3</v>
      </c>
      <c r="K96" s="416">
        <v>9000000</v>
      </c>
      <c r="L96" s="1059">
        <v>27000000</v>
      </c>
      <c r="M96" s="1086" t="str">
        <f t="shared" si="20"/>
        <v/>
      </c>
      <c r="N96" s="1217" t="str">
        <f t="shared" si="21"/>
        <v/>
      </c>
      <c r="O96" s="1325"/>
      <c r="P96" s="1015" t="str">
        <f t="shared" si="25"/>
        <v/>
      </c>
      <c r="Q96" s="1273"/>
      <c r="R96" s="1284"/>
      <c r="S96" s="1016" t="str">
        <f t="shared" si="15"/>
        <v/>
      </c>
      <c r="T96" s="1232" t="str">
        <f t="shared" si="22"/>
        <v>Sin Iniciar</v>
      </c>
      <c r="U96" s="1165" t="str">
        <f t="shared" si="23"/>
        <v>6</v>
      </c>
      <c r="V96" s="1094"/>
      <c r="W96" s="1302">
        <f t="shared" si="17"/>
        <v>1</v>
      </c>
      <c r="X96" s="1546"/>
    </row>
    <row r="97" spans="1:24" s="105" customFormat="1" ht="77.25" hidden="1" customHeight="1" outlineLevel="3" thickBot="1" x14ac:dyDescent="0.3">
      <c r="A97" s="1754"/>
      <c r="B97" s="1695" t="s">
        <v>1872</v>
      </c>
      <c r="C97" s="972" t="s">
        <v>1873</v>
      </c>
      <c r="D97" s="1003">
        <v>42736</v>
      </c>
      <c r="E97" s="1003">
        <v>42794</v>
      </c>
      <c r="F97" s="1040" t="s">
        <v>1874</v>
      </c>
      <c r="G97" s="986" t="s">
        <v>1875</v>
      </c>
      <c r="H97" s="972" t="s">
        <v>21</v>
      </c>
      <c r="I97" s="1004">
        <v>43073</v>
      </c>
      <c r="J97" s="959">
        <v>1</v>
      </c>
      <c r="K97" s="408">
        <v>24000000</v>
      </c>
      <c r="L97" s="803">
        <f>+K97*J97</f>
        <v>24000000</v>
      </c>
      <c r="M97" s="1084">
        <f t="shared" si="20"/>
        <v>58</v>
      </c>
      <c r="N97" s="1215" t="str">
        <f t="shared" si="21"/>
        <v>X</v>
      </c>
      <c r="O97" s="1324" t="s">
        <v>2284</v>
      </c>
      <c r="P97" s="1011">
        <f t="shared" si="25"/>
        <v>1</v>
      </c>
      <c r="Q97" s="1275">
        <v>1</v>
      </c>
      <c r="R97" s="1287">
        <f>+Q97</f>
        <v>1</v>
      </c>
      <c r="S97" s="1012">
        <f t="shared" si="15"/>
        <v>1</v>
      </c>
      <c r="T97" s="1230" t="str">
        <f t="shared" si="22"/>
        <v>Terminado</v>
      </c>
      <c r="U97" s="1163" t="str">
        <f t="shared" si="23"/>
        <v>B</v>
      </c>
      <c r="V97" s="1095" t="s">
        <v>2014</v>
      </c>
      <c r="W97" s="1302">
        <f t="shared" si="17"/>
        <v>0</v>
      </c>
      <c r="X97" s="1546"/>
    </row>
    <row r="98" spans="1:24" s="105" customFormat="1" ht="47.25" hidden="1" customHeight="1" outlineLevel="3" thickBot="1" x14ac:dyDescent="0.3">
      <c r="A98" s="1754"/>
      <c r="B98" s="1696"/>
      <c r="C98" s="953" t="s">
        <v>1876</v>
      </c>
      <c r="D98" s="928">
        <v>42767</v>
      </c>
      <c r="E98" s="928">
        <v>42794</v>
      </c>
      <c r="F98" s="1041" t="s">
        <v>1877</v>
      </c>
      <c r="G98" s="977" t="s">
        <v>1878</v>
      </c>
      <c r="H98" s="953" t="s">
        <v>21</v>
      </c>
      <c r="I98" s="929">
        <v>43073</v>
      </c>
      <c r="J98" s="954">
        <v>1</v>
      </c>
      <c r="K98" s="412">
        <v>6000000</v>
      </c>
      <c r="L98" s="1058">
        <v>6000000</v>
      </c>
      <c r="M98" s="1085">
        <f t="shared" si="20"/>
        <v>27</v>
      </c>
      <c r="N98" s="1216" t="str">
        <f t="shared" si="21"/>
        <v>X</v>
      </c>
      <c r="O98" s="1323" t="s">
        <v>2285</v>
      </c>
      <c r="P98" s="1013">
        <f t="shared" si="25"/>
        <v>1</v>
      </c>
      <c r="Q98" s="1272">
        <v>1</v>
      </c>
      <c r="R98" s="1283">
        <f>+Q98</f>
        <v>1</v>
      </c>
      <c r="S98" s="1014">
        <f t="shared" si="15"/>
        <v>1</v>
      </c>
      <c r="T98" s="1231" t="str">
        <f t="shared" si="22"/>
        <v>Terminado</v>
      </c>
      <c r="U98" s="1164" t="str">
        <f t="shared" si="23"/>
        <v>B</v>
      </c>
      <c r="V98" s="845"/>
      <c r="W98" s="1302">
        <f t="shared" si="17"/>
        <v>0</v>
      </c>
      <c r="X98" s="1546"/>
    </row>
    <row r="99" spans="1:24" s="105" customFormat="1" ht="39" hidden="1" customHeight="1" outlineLevel="3" thickBot="1" x14ac:dyDescent="0.3">
      <c r="A99" s="1754"/>
      <c r="B99" s="1696"/>
      <c r="C99" s="953" t="s">
        <v>1879</v>
      </c>
      <c r="D99" s="928">
        <v>42826</v>
      </c>
      <c r="E99" s="928">
        <v>42885</v>
      </c>
      <c r="F99" s="1041" t="s">
        <v>80</v>
      </c>
      <c r="G99" s="977" t="s">
        <v>1880</v>
      </c>
      <c r="H99" s="953" t="s">
        <v>54</v>
      </c>
      <c r="I99" s="927">
        <v>42767</v>
      </c>
      <c r="J99" s="954">
        <v>1</v>
      </c>
      <c r="K99" s="412">
        <v>8500000</v>
      </c>
      <c r="L99" s="1058">
        <v>8500000</v>
      </c>
      <c r="M99" s="1085" t="str">
        <f t="shared" si="20"/>
        <v/>
      </c>
      <c r="N99" s="1216" t="str">
        <f t="shared" si="21"/>
        <v/>
      </c>
      <c r="O99" s="1323"/>
      <c r="P99" s="1013" t="str">
        <f t="shared" si="25"/>
        <v/>
      </c>
      <c r="Q99" s="1272"/>
      <c r="R99" s="1283"/>
      <c r="S99" s="1014" t="str">
        <f t="shared" si="15"/>
        <v/>
      </c>
      <c r="T99" s="1231" t="str">
        <f t="shared" si="22"/>
        <v>Sin Iniciar</v>
      </c>
      <c r="U99" s="1164" t="str">
        <f t="shared" si="23"/>
        <v>6</v>
      </c>
      <c r="V99" s="845"/>
      <c r="W99" s="1302">
        <f t="shared" si="17"/>
        <v>1</v>
      </c>
      <c r="X99" s="1546"/>
    </row>
    <row r="100" spans="1:24" s="105" customFormat="1" ht="35.25" hidden="1" customHeight="1" outlineLevel="3" thickBot="1" x14ac:dyDescent="0.3">
      <c r="A100" s="1754"/>
      <c r="B100" s="1697"/>
      <c r="C100" s="962" t="s">
        <v>1881</v>
      </c>
      <c r="D100" s="1005">
        <v>42826</v>
      </c>
      <c r="E100" s="1005">
        <v>43008</v>
      </c>
      <c r="F100" s="1042" t="s">
        <v>1882</v>
      </c>
      <c r="G100" s="1026" t="s">
        <v>1883</v>
      </c>
      <c r="H100" s="1006" t="s">
        <v>41</v>
      </c>
      <c r="I100" s="1007">
        <v>42767</v>
      </c>
      <c r="J100" s="965">
        <v>1</v>
      </c>
      <c r="K100" s="416">
        <v>10000000</v>
      </c>
      <c r="L100" s="1059">
        <v>10000000</v>
      </c>
      <c r="M100" s="1086" t="str">
        <f t="shared" si="20"/>
        <v/>
      </c>
      <c r="N100" s="1217" t="str">
        <f t="shared" si="21"/>
        <v/>
      </c>
      <c r="O100" s="1325"/>
      <c r="P100" s="1015" t="str">
        <f t="shared" si="25"/>
        <v/>
      </c>
      <c r="Q100" s="1273"/>
      <c r="R100" s="1284"/>
      <c r="S100" s="1016" t="str">
        <f t="shared" si="15"/>
        <v/>
      </c>
      <c r="T100" s="1232" t="str">
        <f t="shared" si="22"/>
        <v>Sin Iniciar</v>
      </c>
      <c r="U100" s="1165" t="str">
        <f t="shared" si="23"/>
        <v>6</v>
      </c>
      <c r="V100" s="1094"/>
      <c r="W100" s="1302">
        <f t="shared" si="17"/>
        <v>1</v>
      </c>
      <c r="X100" s="1546"/>
    </row>
    <row r="101" spans="1:24" s="105" customFormat="1" ht="51.75" hidden="1" customHeight="1" outlineLevel="3" thickBot="1" x14ac:dyDescent="0.3">
      <c r="A101" s="1754"/>
      <c r="B101" s="1692" t="s">
        <v>1884</v>
      </c>
      <c r="C101" s="972" t="s">
        <v>1885</v>
      </c>
      <c r="D101" s="981">
        <v>42795</v>
      </c>
      <c r="E101" s="981">
        <v>42855</v>
      </c>
      <c r="F101" s="984" t="s">
        <v>1886</v>
      </c>
      <c r="G101" s="1027" t="s">
        <v>1887</v>
      </c>
      <c r="H101" s="972" t="s">
        <v>93</v>
      </c>
      <c r="I101" s="1008">
        <v>42767</v>
      </c>
      <c r="J101" s="959">
        <v>1</v>
      </c>
      <c r="K101" s="408">
        <v>1000000</v>
      </c>
      <c r="L101" s="803">
        <v>1000000</v>
      </c>
      <c r="M101" s="1084" t="str">
        <f t="shared" si="20"/>
        <v/>
      </c>
      <c r="N101" s="1215" t="str">
        <f t="shared" si="21"/>
        <v/>
      </c>
      <c r="O101" s="1324"/>
      <c r="P101" s="1011" t="str">
        <f t="shared" si="25"/>
        <v/>
      </c>
      <c r="Q101" s="1275"/>
      <c r="R101" s="1287"/>
      <c r="S101" s="1012" t="str">
        <f t="shared" si="15"/>
        <v/>
      </c>
      <c r="T101" s="1230" t="str">
        <f t="shared" si="22"/>
        <v>Sin Iniciar</v>
      </c>
      <c r="U101" s="1163" t="str">
        <f t="shared" si="23"/>
        <v>6</v>
      </c>
      <c r="V101" s="1095"/>
      <c r="W101" s="1302">
        <f t="shared" si="17"/>
        <v>1</v>
      </c>
      <c r="X101" s="1546"/>
    </row>
    <row r="102" spans="1:24" s="105" customFormat="1" ht="42.75" hidden="1" customHeight="1" outlineLevel="3" thickBot="1" x14ac:dyDescent="0.3">
      <c r="A102" s="1754"/>
      <c r="B102" s="1693"/>
      <c r="C102" s="953" t="s">
        <v>1888</v>
      </c>
      <c r="D102" s="960">
        <v>42795</v>
      </c>
      <c r="E102" s="960">
        <v>42855</v>
      </c>
      <c r="F102" s="978" t="s">
        <v>1889</v>
      </c>
      <c r="G102" s="977" t="s">
        <v>1887</v>
      </c>
      <c r="H102" s="953" t="s">
        <v>93</v>
      </c>
      <c r="I102" s="927">
        <v>42795</v>
      </c>
      <c r="J102" s="954">
        <v>1</v>
      </c>
      <c r="K102" s="412">
        <v>500000</v>
      </c>
      <c r="L102" s="804">
        <v>500000</v>
      </c>
      <c r="M102" s="1085" t="str">
        <f t="shared" si="20"/>
        <v/>
      </c>
      <c r="N102" s="1216" t="str">
        <f t="shared" si="21"/>
        <v/>
      </c>
      <c r="O102" s="1323"/>
      <c r="P102" s="1013" t="str">
        <f t="shared" si="25"/>
        <v/>
      </c>
      <c r="Q102" s="1272"/>
      <c r="R102" s="1283"/>
      <c r="S102" s="1014" t="str">
        <f t="shared" si="15"/>
        <v/>
      </c>
      <c r="T102" s="1231" t="str">
        <f t="shared" si="22"/>
        <v>Sin Iniciar</v>
      </c>
      <c r="U102" s="1164" t="str">
        <f t="shared" si="23"/>
        <v>6</v>
      </c>
      <c r="V102" s="845"/>
      <c r="W102" s="1302">
        <f t="shared" si="17"/>
        <v>1</v>
      </c>
      <c r="X102" s="1546"/>
    </row>
    <row r="103" spans="1:24" s="105" customFormat="1" ht="39" hidden="1" customHeight="1" outlineLevel="3" thickBot="1" x14ac:dyDescent="0.3">
      <c r="A103" s="1754"/>
      <c r="B103" s="1693"/>
      <c r="C103" s="953" t="s">
        <v>1890</v>
      </c>
      <c r="D103" s="960">
        <v>42795</v>
      </c>
      <c r="E103" s="960">
        <v>42855</v>
      </c>
      <c r="F103" s="978" t="s">
        <v>1891</v>
      </c>
      <c r="G103" s="977" t="s">
        <v>1887</v>
      </c>
      <c r="H103" s="953" t="s">
        <v>93</v>
      </c>
      <c r="I103" s="927">
        <v>42795</v>
      </c>
      <c r="J103" s="954">
        <v>1</v>
      </c>
      <c r="K103" s="412">
        <v>500000</v>
      </c>
      <c r="L103" s="804">
        <v>500000</v>
      </c>
      <c r="M103" s="1085" t="str">
        <f t="shared" si="20"/>
        <v/>
      </c>
      <c r="N103" s="1216" t="str">
        <f t="shared" si="21"/>
        <v/>
      </c>
      <c r="O103" s="1323"/>
      <c r="P103" s="1013" t="str">
        <f t="shared" si="25"/>
        <v/>
      </c>
      <c r="Q103" s="1272"/>
      <c r="R103" s="1283"/>
      <c r="S103" s="1014" t="str">
        <f t="shared" si="15"/>
        <v/>
      </c>
      <c r="T103" s="1231" t="str">
        <f t="shared" si="22"/>
        <v>Sin Iniciar</v>
      </c>
      <c r="U103" s="1164" t="str">
        <f t="shared" si="23"/>
        <v>6</v>
      </c>
      <c r="V103" s="845"/>
      <c r="W103" s="1302">
        <f t="shared" si="17"/>
        <v>1</v>
      </c>
      <c r="X103" s="1546"/>
    </row>
    <row r="104" spans="1:24" s="105" customFormat="1" ht="35.25" hidden="1" customHeight="1" outlineLevel="3" thickBot="1" x14ac:dyDescent="0.3">
      <c r="A104" s="1754"/>
      <c r="B104" s="1694"/>
      <c r="C104" s="962" t="s">
        <v>1892</v>
      </c>
      <c r="D104" s="963">
        <v>42795</v>
      </c>
      <c r="E104" s="963">
        <v>42855</v>
      </c>
      <c r="F104" s="979" t="s">
        <v>1893</v>
      </c>
      <c r="G104" s="985" t="s">
        <v>1887</v>
      </c>
      <c r="H104" s="962" t="s">
        <v>93</v>
      </c>
      <c r="I104" s="1002">
        <v>42795</v>
      </c>
      <c r="J104" s="965">
        <v>1</v>
      </c>
      <c r="K104" s="416">
        <v>400000</v>
      </c>
      <c r="L104" s="805">
        <v>400000</v>
      </c>
      <c r="M104" s="1086" t="str">
        <f t="shared" si="20"/>
        <v/>
      </c>
      <c r="N104" s="1217" t="str">
        <f t="shared" si="21"/>
        <v/>
      </c>
      <c r="O104" s="1325"/>
      <c r="P104" s="1015" t="str">
        <f t="shared" si="25"/>
        <v/>
      </c>
      <c r="Q104" s="1273"/>
      <c r="R104" s="1284"/>
      <c r="S104" s="1016" t="str">
        <f t="shared" si="15"/>
        <v/>
      </c>
      <c r="T104" s="1232" t="str">
        <f t="shared" si="22"/>
        <v>Sin Iniciar</v>
      </c>
      <c r="U104" s="1165" t="str">
        <f t="shared" si="23"/>
        <v>6</v>
      </c>
      <c r="V104" s="1094"/>
      <c r="W104" s="1302">
        <f t="shared" si="17"/>
        <v>1</v>
      </c>
      <c r="X104" s="1546"/>
    </row>
    <row r="105" spans="1:24" s="105" customFormat="1" ht="88.5" hidden="1" customHeight="1" outlineLevel="3" thickBot="1" x14ac:dyDescent="0.3">
      <c r="A105" s="1754"/>
      <c r="B105" s="1695" t="s">
        <v>1728</v>
      </c>
      <c r="C105" s="972" t="s">
        <v>1894</v>
      </c>
      <c r="D105" s="981">
        <v>42737</v>
      </c>
      <c r="E105" s="981">
        <v>43099</v>
      </c>
      <c r="F105" s="984" t="s">
        <v>1895</v>
      </c>
      <c r="G105" s="986"/>
      <c r="H105" s="972"/>
      <c r="I105" s="1008"/>
      <c r="J105" s="959"/>
      <c r="K105" s="1009">
        <v>0</v>
      </c>
      <c r="L105" s="1062">
        <v>0</v>
      </c>
      <c r="M105" s="1084">
        <f t="shared" si="20"/>
        <v>362</v>
      </c>
      <c r="N105" s="1215" t="str">
        <f>+IF(D105="","",IF(AND(MONTH($C$2)&gt;=MONTH(D105),MONTH($C$2)&lt;=MONTH(E105)),"X",""))</f>
        <v>X</v>
      </c>
      <c r="O105" s="1324" t="s">
        <v>2286</v>
      </c>
      <c r="P105" s="1011">
        <f t="shared" si="25"/>
        <v>0.15745856353591159</v>
      </c>
      <c r="Q105" s="1275">
        <v>0.15</v>
      </c>
      <c r="R105" s="1287">
        <f>+Q105</f>
        <v>0.15</v>
      </c>
      <c r="S105" s="1012">
        <f t="shared" si="15"/>
        <v>0.9526315789473685</v>
      </c>
      <c r="T105" s="1230" t="str">
        <f t="shared" si="22"/>
        <v>Normal</v>
      </c>
      <c r="U105" s="1163" t="str">
        <f t="shared" si="23"/>
        <v>J</v>
      </c>
      <c r="V105" s="1095" t="s">
        <v>2016</v>
      </c>
      <c r="W105" s="1302">
        <f t="shared" si="17"/>
        <v>0.85</v>
      </c>
      <c r="X105" s="1546"/>
    </row>
    <row r="106" spans="1:24" s="105" customFormat="1" ht="88.5" hidden="1" customHeight="1" outlineLevel="3" thickBot="1" x14ac:dyDescent="0.3">
      <c r="A106" s="1754"/>
      <c r="B106" s="1696"/>
      <c r="C106" s="953" t="s">
        <v>1896</v>
      </c>
      <c r="D106" s="960">
        <v>42736</v>
      </c>
      <c r="E106" s="960">
        <v>43099</v>
      </c>
      <c r="F106" s="978" t="s">
        <v>1895</v>
      </c>
      <c r="G106" s="977"/>
      <c r="H106" s="953"/>
      <c r="I106" s="927"/>
      <c r="J106" s="954"/>
      <c r="K106" s="930">
        <v>0</v>
      </c>
      <c r="L106" s="1063">
        <v>0</v>
      </c>
      <c r="M106" s="1085">
        <f t="shared" si="20"/>
        <v>363</v>
      </c>
      <c r="N106" s="1216" t="str">
        <f t="shared" si="21"/>
        <v>X</v>
      </c>
      <c r="O106" s="1323" t="s">
        <v>2287</v>
      </c>
      <c r="P106" s="1013">
        <f t="shared" si="25"/>
        <v>0.15977961432506887</v>
      </c>
      <c r="Q106" s="1272">
        <v>0.15</v>
      </c>
      <c r="R106" s="1283">
        <f>+Q106</f>
        <v>0.15</v>
      </c>
      <c r="S106" s="1014">
        <f t="shared" si="15"/>
        <v>0.93879310344827582</v>
      </c>
      <c r="T106" s="1231" t="str">
        <f t="shared" si="22"/>
        <v>Normal</v>
      </c>
      <c r="U106" s="1164" t="str">
        <f t="shared" si="23"/>
        <v>J</v>
      </c>
      <c r="V106" s="845" t="s">
        <v>2016</v>
      </c>
      <c r="W106" s="1302">
        <f t="shared" si="17"/>
        <v>0.85</v>
      </c>
      <c r="X106" s="1546"/>
    </row>
    <row r="107" spans="1:24" s="105" customFormat="1" ht="88.5" hidden="1" customHeight="1" outlineLevel="3" thickBot="1" x14ac:dyDescent="0.3">
      <c r="A107" s="1754"/>
      <c r="B107" s="1696"/>
      <c r="C107" s="953" t="s">
        <v>1897</v>
      </c>
      <c r="D107" s="960">
        <v>42736</v>
      </c>
      <c r="E107" s="960">
        <v>43099</v>
      </c>
      <c r="F107" s="978" t="s">
        <v>1895</v>
      </c>
      <c r="G107" s="977"/>
      <c r="H107" s="953"/>
      <c r="I107" s="927"/>
      <c r="J107" s="954"/>
      <c r="K107" s="930">
        <v>0</v>
      </c>
      <c r="L107" s="1063">
        <f t="shared" ref="L107:L108" si="26">+K107*J107</f>
        <v>0</v>
      </c>
      <c r="M107" s="1085">
        <f t="shared" si="20"/>
        <v>363</v>
      </c>
      <c r="N107" s="1216" t="str">
        <f t="shared" si="21"/>
        <v>X</v>
      </c>
      <c r="O107" s="1323" t="s">
        <v>2329</v>
      </c>
      <c r="P107" s="1013">
        <f t="shared" si="25"/>
        <v>0.15977961432506887</v>
      </c>
      <c r="Q107" s="1272">
        <v>0.15</v>
      </c>
      <c r="R107" s="1283">
        <f>+Q107</f>
        <v>0.15</v>
      </c>
      <c r="S107" s="1014">
        <f t="shared" si="15"/>
        <v>0.93879310344827582</v>
      </c>
      <c r="T107" s="1231" t="str">
        <f t="shared" si="22"/>
        <v>Normal</v>
      </c>
      <c r="U107" s="1164" t="str">
        <f t="shared" si="23"/>
        <v>J</v>
      </c>
      <c r="V107" s="845" t="s">
        <v>2016</v>
      </c>
      <c r="W107" s="1302">
        <f t="shared" si="17"/>
        <v>0.85</v>
      </c>
      <c r="X107" s="1546"/>
    </row>
    <row r="108" spans="1:24" s="105" customFormat="1" ht="35.25" hidden="1" customHeight="1" outlineLevel="3" thickBot="1" x14ac:dyDescent="0.3">
      <c r="A108" s="1754"/>
      <c r="B108" s="1697"/>
      <c r="C108" s="962" t="s">
        <v>1898</v>
      </c>
      <c r="D108" s="963">
        <v>42935</v>
      </c>
      <c r="E108" s="963">
        <v>42939</v>
      </c>
      <c r="F108" s="979"/>
      <c r="G108" s="985" t="s">
        <v>1899</v>
      </c>
      <c r="H108" s="962" t="s">
        <v>28</v>
      </c>
      <c r="I108" s="1002">
        <v>42745</v>
      </c>
      <c r="J108" s="965">
        <v>1</v>
      </c>
      <c r="K108" s="1010">
        <v>9000000</v>
      </c>
      <c r="L108" s="1064">
        <f t="shared" si="26"/>
        <v>9000000</v>
      </c>
      <c r="M108" s="1086" t="str">
        <f t="shared" si="20"/>
        <v/>
      </c>
      <c r="N108" s="1217" t="str">
        <f t="shared" si="21"/>
        <v/>
      </c>
      <c r="O108" s="1325"/>
      <c r="P108" s="1015" t="str">
        <f t="shared" si="25"/>
        <v/>
      </c>
      <c r="Q108" s="1273"/>
      <c r="R108" s="1284"/>
      <c r="S108" s="1016" t="str">
        <f t="shared" si="15"/>
        <v/>
      </c>
      <c r="T108" s="1232" t="str">
        <f t="shared" si="22"/>
        <v>Sin Iniciar</v>
      </c>
      <c r="U108" s="1165" t="str">
        <f t="shared" si="23"/>
        <v>6</v>
      </c>
      <c r="V108" s="1094"/>
      <c r="W108" s="1302">
        <f t="shared" si="17"/>
        <v>1</v>
      </c>
      <c r="X108" s="1546"/>
    </row>
    <row r="109" spans="1:24" s="105" customFormat="1" ht="35.25" hidden="1" customHeight="1" outlineLevel="3" thickBot="1" x14ac:dyDescent="0.3">
      <c r="A109" s="1754"/>
      <c r="B109" s="1695" t="s">
        <v>1900</v>
      </c>
      <c r="C109" s="972" t="s">
        <v>1901</v>
      </c>
      <c r="D109" s="981">
        <v>42979</v>
      </c>
      <c r="E109" s="981">
        <v>43040</v>
      </c>
      <c r="F109" s="984" t="s">
        <v>1902</v>
      </c>
      <c r="G109" s="986" t="s">
        <v>1903</v>
      </c>
      <c r="H109" s="972" t="s">
        <v>89</v>
      </c>
      <c r="I109" s="1008">
        <v>42826</v>
      </c>
      <c r="J109" s="959">
        <v>1</v>
      </c>
      <c r="K109" s="408">
        <v>57000000</v>
      </c>
      <c r="L109" s="1057">
        <v>57000000</v>
      </c>
      <c r="M109" s="1084" t="str">
        <f t="shared" si="20"/>
        <v/>
      </c>
      <c r="N109" s="1215" t="str">
        <f t="shared" si="21"/>
        <v/>
      </c>
      <c r="O109" s="1324"/>
      <c r="P109" s="1011" t="str">
        <f t="shared" si="25"/>
        <v/>
      </c>
      <c r="Q109" s="1275"/>
      <c r="R109" s="1287"/>
      <c r="S109" s="1012" t="str">
        <f t="shared" si="15"/>
        <v/>
      </c>
      <c r="T109" s="1230" t="str">
        <f t="shared" si="22"/>
        <v>Sin Iniciar</v>
      </c>
      <c r="U109" s="1163" t="str">
        <f t="shared" si="23"/>
        <v>6</v>
      </c>
      <c r="V109" s="1095"/>
      <c r="W109" s="1302">
        <f t="shared" si="17"/>
        <v>1</v>
      </c>
      <c r="X109" s="1546"/>
    </row>
    <row r="110" spans="1:24" s="105" customFormat="1" ht="35.25" hidden="1" customHeight="1" outlineLevel="3" thickBot="1" x14ac:dyDescent="0.3">
      <c r="A110" s="1754"/>
      <c r="B110" s="1696"/>
      <c r="C110" s="953" t="s">
        <v>1904</v>
      </c>
      <c r="D110" s="960">
        <v>42856</v>
      </c>
      <c r="E110" s="960">
        <v>42917</v>
      </c>
      <c r="F110" s="978" t="s">
        <v>1905</v>
      </c>
      <c r="G110" s="977" t="s">
        <v>1906</v>
      </c>
      <c r="H110" s="953" t="s">
        <v>28</v>
      </c>
      <c r="I110" s="927">
        <v>42767</v>
      </c>
      <c r="J110" s="954">
        <v>1</v>
      </c>
      <c r="K110" s="412">
        <v>2000000</v>
      </c>
      <c r="L110" s="804">
        <f t="shared" ref="L110:L113" si="27">+K110*J110</f>
        <v>2000000</v>
      </c>
      <c r="M110" s="1085" t="str">
        <f t="shared" si="20"/>
        <v/>
      </c>
      <c r="N110" s="1216" t="str">
        <f t="shared" si="21"/>
        <v/>
      </c>
      <c r="O110" s="1323"/>
      <c r="P110" s="1013" t="str">
        <f t="shared" si="25"/>
        <v/>
      </c>
      <c r="Q110" s="1272"/>
      <c r="R110" s="1283"/>
      <c r="S110" s="1014" t="str">
        <f t="shared" si="15"/>
        <v/>
      </c>
      <c r="T110" s="1231" t="str">
        <f t="shared" si="22"/>
        <v>Sin Iniciar</v>
      </c>
      <c r="U110" s="1164" t="str">
        <f t="shared" si="23"/>
        <v>6</v>
      </c>
      <c r="V110" s="845"/>
      <c r="W110" s="1302">
        <f t="shared" si="17"/>
        <v>1</v>
      </c>
      <c r="X110" s="1546"/>
    </row>
    <row r="111" spans="1:24" s="105" customFormat="1" ht="35.25" hidden="1" customHeight="1" outlineLevel="3" thickBot="1" x14ac:dyDescent="0.3">
      <c r="A111" s="1754"/>
      <c r="B111" s="1696"/>
      <c r="C111" s="953" t="s">
        <v>1907</v>
      </c>
      <c r="D111" s="960">
        <v>43044</v>
      </c>
      <c r="E111" s="960">
        <v>43070</v>
      </c>
      <c r="F111" s="978" t="s">
        <v>1908</v>
      </c>
      <c r="G111" s="977" t="s">
        <v>1909</v>
      </c>
      <c r="H111" s="953" t="s">
        <v>28</v>
      </c>
      <c r="I111" s="927">
        <v>42887</v>
      </c>
      <c r="J111" s="954">
        <v>1</v>
      </c>
      <c r="K111" s="412">
        <v>2000000</v>
      </c>
      <c r="L111" s="804">
        <v>2000000</v>
      </c>
      <c r="M111" s="1085" t="str">
        <f t="shared" ref="M111:M116" si="28">+IF(D111="","",IF(MONTH($C$2)&lt;MONTH(D111),"",E111-D111))</f>
        <v/>
      </c>
      <c r="N111" s="1216" t="str">
        <f t="shared" ref="N111:N116" si="29">+IF(D111="","",IF(AND(MONTH($C$2)&gt;=MONTH(D111),MONTH($C$2)&lt;=MONTH(E111)),"X",""))</f>
        <v/>
      </c>
      <c r="O111" s="1323"/>
      <c r="P111" s="1013" t="str">
        <f t="shared" si="25"/>
        <v/>
      </c>
      <c r="Q111" s="1272"/>
      <c r="R111" s="1283"/>
      <c r="S111" s="1014" t="str">
        <f t="shared" si="15"/>
        <v/>
      </c>
      <c r="T111" s="1231" t="str">
        <f t="shared" si="22"/>
        <v>Sin Iniciar</v>
      </c>
      <c r="U111" s="1164" t="str">
        <f t="shared" si="23"/>
        <v>6</v>
      </c>
      <c r="V111" s="845"/>
      <c r="W111" s="1302">
        <f t="shared" si="17"/>
        <v>1</v>
      </c>
      <c r="X111" s="1546"/>
    </row>
    <row r="112" spans="1:24" s="105" customFormat="1" ht="39" hidden="1" customHeight="1" outlineLevel="3" thickBot="1" x14ac:dyDescent="0.3">
      <c r="A112" s="1754"/>
      <c r="B112" s="1696"/>
      <c r="C112" s="953" t="s">
        <v>1910</v>
      </c>
      <c r="D112" s="960">
        <v>42795</v>
      </c>
      <c r="E112" s="960">
        <v>42826</v>
      </c>
      <c r="F112" s="978" t="s">
        <v>1905</v>
      </c>
      <c r="G112" s="977" t="s">
        <v>1911</v>
      </c>
      <c r="H112" s="953" t="s">
        <v>28</v>
      </c>
      <c r="I112" s="927">
        <v>42795</v>
      </c>
      <c r="J112" s="954">
        <v>1</v>
      </c>
      <c r="K112" s="412">
        <v>3000000</v>
      </c>
      <c r="L112" s="804">
        <f t="shared" si="27"/>
        <v>3000000</v>
      </c>
      <c r="M112" s="1085" t="str">
        <f t="shared" si="28"/>
        <v/>
      </c>
      <c r="N112" s="1216" t="str">
        <f t="shared" si="29"/>
        <v/>
      </c>
      <c r="O112" s="1323"/>
      <c r="P112" s="1013" t="str">
        <f t="shared" si="25"/>
        <v/>
      </c>
      <c r="Q112" s="1272"/>
      <c r="R112" s="1283"/>
      <c r="S112" s="1014" t="str">
        <f t="shared" si="15"/>
        <v/>
      </c>
      <c r="T112" s="1231" t="str">
        <f t="shared" si="22"/>
        <v>Sin Iniciar</v>
      </c>
      <c r="U112" s="1164" t="str">
        <f t="shared" si="23"/>
        <v>6</v>
      </c>
      <c r="V112" s="845"/>
      <c r="W112" s="1302">
        <f t="shared" si="17"/>
        <v>1</v>
      </c>
      <c r="X112" s="1546"/>
    </row>
    <row r="113" spans="1:24" s="105" customFormat="1" ht="35.25" hidden="1" customHeight="1" outlineLevel="3" thickBot="1" x14ac:dyDescent="0.3">
      <c r="A113" s="1754"/>
      <c r="B113" s="1696"/>
      <c r="C113" s="953" t="s">
        <v>1912</v>
      </c>
      <c r="D113" s="960">
        <v>42826</v>
      </c>
      <c r="E113" s="960">
        <v>42840</v>
      </c>
      <c r="F113" s="978" t="s">
        <v>1868</v>
      </c>
      <c r="G113" s="977" t="s">
        <v>1865</v>
      </c>
      <c r="H113" s="953" t="s">
        <v>28</v>
      </c>
      <c r="I113" s="927">
        <v>42795</v>
      </c>
      <c r="J113" s="954">
        <v>2</v>
      </c>
      <c r="K113" s="412">
        <v>4000000</v>
      </c>
      <c r="L113" s="1061">
        <f t="shared" si="27"/>
        <v>8000000</v>
      </c>
      <c r="M113" s="1085" t="str">
        <f t="shared" si="28"/>
        <v/>
      </c>
      <c r="N113" s="1216" t="str">
        <f t="shared" si="29"/>
        <v/>
      </c>
      <c r="O113" s="1323"/>
      <c r="P113" s="1013" t="str">
        <f t="shared" si="25"/>
        <v/>
      </c>
      <c r="Q113" s="1272"/>
      <c r="R113" s="1283"/>
      <c r="S113" s="1014" t="str">
        <f t="shared" si="15"/>
        <v/>
      </c>
      <c r="T113" s="1231" t="str">
        <f t="shared" si="22"/>
        <v>Sin Iniciar</v>
      </c>
      <c r="U113" s="1164" t="str">
        <f t="shared" si="23"/>
        <v>6</v>
      </c>
      <c r="V113" s="845"/>
      <c r="W113" s="1302">
        <f t="shared" si="17"/>
        <v>1</v>
      </c>
      <c r="X113" s="1546"/>
    </row>
    <row r="114" spans="1:24" s="105" customFormat="1" ht="35.25" hidden="1" customHeight="1" outlineLevel="3" thickBot="1" x14ac:dyDescent="0.3">
      <c r="A114" s="1754"/>
      <c r="B114" s="1697"/>
      <c r="C114" s="962" t="s">
        <v>1913</v>
      </c>
      <c r="D114" s="963">
        <v>42800</v>
      </c>
      <c r="E114" s="963">
        <v>42804</v>
      </c>
      <c r="F114" s="979" t="s">
        <v>1868</v>
      </c>
      <c r="G114" s="985" t="s">
        <v>1865</v>
      </c>
      <c r="H114" s="962" t="s">
        <v>28</v>
      </c>
      <c r="I114" s="1002">
        <v>42796</v>
      </c>
      <c r="J114" s="965">
        <v>3</v>
      </c>
      <c r="K114" s="416">
        <v>5000000</v>
      </c>
      <c r="L114" s="1065">
        <v>15000000</v>
      </c>
      <c r="M114" s="1086" t="str">
        <f t="shared" si="28"/>
        <v/>
      </c>
      <c r="N114" s="1217" t="str">
        <f t="shared" si="29"/>
        <v/>
      </c>
      <c r="O114" s="1325"/>
      <c r="P114" s="1015" t="str">
        <f t="shared" si="25"/>
        <v/>
      </c>
      <c r="Q114" s="1273"/>
      <c r="R114" s="1284"/>
      <c r="S114" s="1016" t="str">
        <f t="shared" si="15"/>
        <v/>
      </c>
      <c r="T114" s="1232" t="str">
        <f t="shared" si="22"/>
        <v>Sin Iniciar</v>
      </c>
      <c r="U114" s="1165" t="str">
        <f t="shared" si="23"/>
        <v>6</v>
      </c>
      <c r="V114" s="1094"/>
      <c r="W114" s="1302">
        <f t="shared" si="17"/>
        <v>1</v>
      </c>
      <c r="X114" s="1546"/>
    </row>
    <row r="115" spans="1:24" s="105" customFormat="1" ht="133.5" hidden="1" customHeight="1" outlineLevel="3" thickBot="1" x14ac:dyDescent="0.3">
      <c r="A115" s="1754"/>
      <c r="B115" s="1192" t="s">
        <v>1914</v>
      </c>
      <c r="C115" s="237" t="s">
        <v>1915</v>
      </c>
      <c r="D115" s="1119">
        <v>42750</v>
      </c>
      <c r="E115" s="1119">
        <v>43084</v>
      </c>
      <c r="F115" s="1120"/>
      <c r="G115" s="1193"/>
      <c r="H115" s="237"/>
      <c r="I115" s="237"/>
      <c r="J115" s="238"/>
      <c r="K115" s="1121"/>
      <c r="L115" s="1122"/>
      <c r="M115" s="1123">
        <f t="shared" si="28"/>
        <v>334</v>
      </c>
      <c r="N115" s="1220" t="str">
        <f t="shared" si="29"/>
        <v>X</v>
      </c>
      <c r="O115" s="1326" t="s">
        <v>2288</v>
      </c>
      <c r="P115" s="1018">
        <f t="shared" si="25"/>
        <v>0.1317365269461078</v>
      </c>
      <c r="Q115" s="1277">
        <v>0.13</v>
      </c>
      <c r="R115" s="1289">
        <f>+Q115</f>
        <v>0.13</v>
      </c>
      <c r="S115" s="1107">
        <f t="shared" si="15"/>
        <v>0.98681818181818182</v>
      </c>
      <c r="T115" s="1236" t="str">
        <f t="shared" si="22"/>
        <v>Normal</v>
      </c>
      <c r="U115" s="1167" t="str">
        <f t="shared" si="23"/>
        <v>J</v>
      </c>
      <c r="V115" s="1108" t="s">
        <v>2016</v>
      </c>
      <c r="W115" s="1302">
        <f t="shared" si="17"/>
        <v>0.87</v>
      </c>
      <c r="X115" s="1546"/>
    </row>
    <row r="116" spans="1:24" s="1178" customFormat="1" ht="60" hidden="1" outlineLevel="2" collapsed="1" thickBot="1" x14ac:dyDescent="0.3">
      <c r="A116" s="1564" t="s">
        <v>2063</v>
      </c>
      <c r="B116" s="1565"/>
      <c r="C116" s="1566"/>
      <c r="D116" s="1124"/>
      <c r="E116" s="1125"/>
      <c r="F116" s="1194"/>
      <c r="G116" s="1126"/>
      <c r="H116" s="1126"/>
      <c r="I116" s="1127"/>
      <c r="J116" s="1128"/>
      <c r="K116" s="1126"/>
      <c r="L116" s="1126"/>
      <c r="M116" s="1129" t="str">
        <f t="shared" si="28"/>
        <v/>
      </c>
      <c r="N116" s="1130" t="str">
        <f t="shared" si="29"/>
        <v/>
      </c>
      <c r="O116" s="1195"/>
      <c r="P116" s="1131">
        <f>+IFERROR(SUMPRODUCT(P91:P115,M91:M115)/SUM(M91:M115),0)</f>
        <v>0.19218390804597701</v>
      </c>
      <c r="Q116" s="1162">
        <f>+IFERROR(SUMPRODUCT(Q91:Q115,M91:M115)/SUM(M91:M115),0)</f>
        <v>0.16018390804597701</v>
      </c>
      <c r="R116" s="1293">
        <f>+IFERROR(SUMPRODUCT(R91:R115,M91:M115)/SUM(M91:M115),0)</f>
        <v>0.16018390804597701</v>
      </c>
      <c r="S116" s="1131">
        <f>+Q116/P116</f>
        <v>0.83349282296650717</v>
      </c>
      <c r="T116" s="1239" t="str">
        <f t="shared" si="22"/>
        <v>En Proceso</v>
      </c>
      <c r="U116" s="1179" t="str">
        <f t="shared" si="23"/>
        <v>K</v>
      </c>
      <c r="V116" s="1132"/>
      <c r="W116" s="1302">
        <f t="shared" si="17"/>
        <v>0.83981609195402296</v>
      </c>
      <c r="X116" s="1545"/>
    </row>
    <row r="117" spans="1:24" s="1178" customFormat="1" ht="146.25" customHeight="1" outlineLevel="1" collapsed="1" thickBot="1" x14ac:dyDescent="0.3">
      <c r="A117" s="1587" t="s">
        <v>2047</v>
      </c>
      <c r="B117" s="1588"/>
      <c r="C117" s="1588"/>
      <c r="D117" s="1242"/>
      <c r="E117" s="1242"/>
      <c r="F117" s="1242"/>
      <c r="G117" s="1242"/>
      <c r="H117" s="1242"/>
      <c r="I117" s="1242"/>
      <c r="J117" s="1242"/>
      <c r="K117" s="1242"/>
      <c r="L117" s="1242"/>
      <c r="M117" s="1242"/>
      <c r="N117" s="1242"/>
      <c r="O117" s="1242"/>
      <c r="P117" s="1298">
        <f>+AVERAGE(P116,P90,P57,P15)</f>
        <v>0.19268239423299469</v>
      </c>
      <c r="Q117" s="1306">
        <f>+AVERAGE(Q116,Q90,Q57,Q15)</f>
        <v>0.17474469094903225</v>
      </c>
      <c r="R117" s="1310">
        <f>+AVERAGE(R116,R90,R57,R15)</f>
        <v>0.1224807737355037</v>
      </c>
      <c r="S117" s="1244">
        <f>+Q117/P117</f>
        <v>0.90690533322794464</v>
      </c>
      <c r="T117" s="1245" t="str">
        <f t="shared" si="22"/>
        <v>Normal</v>
      </c>
      <c r="U117" s="1247" t="str">
        <f t="shared" si="23"/>
        <v>J</v>
      </c>
      <c r="V117" s="1246"/>
      <c r="W117" s="1548">
        <f t="shared" si="17"/>
        <v>0.8775192262644963</v>
      </c>
      <c r="X117" s="1550" t="s">
        <v>2401</v>
      </c>
    </row>
    <row r="118" spans="1:24" s="105" customFormat="1" ht="63.75" hidden="1" customHeight="1" outlineLevel="3" thickBot="1" x14ac:dyDescent="0.3">
      <c r="A118" s="1596" t="s">
        <v>1916</v>
      </c>
      <c r="B118" s="1644" t="s">
        <v>1917</v>
      </c>
      <c r="C118" s="302" t="s">
        <v>18</v>
      </c>
      <c r="D118" s="981">
        <v>42753</v>
      </c>
      <c r="E118" s="981">
        <v>42794</v>
      </c>
      <c r="F118" s="984" t="s">
        <v>19</v>
      </c>
      <c r="G118" s="1702" t="s">
        <v>20</v>
      </c>
      <c r="H118" s="1703" t="s">
        <v>21</v>
      </c>
      <c r="I118" s="1704" t="s">
        <v>22</v>
      </c>
      <c r="J118" s="1704">
        <v>1</v>
      </c>
      <c r="K118" s="1705">
        <v>9000000</v>
      </c>
      <c r="L118" s="1700">
        <f>+K118*J118</f>
        <v>9000000</v>
      </c>
      <c r="M118" s="1084">
        <f t="shared" ref="M118:M149" si="30">+IF(D118="","",IF(MONTH($C$2)&lt;MONTH(D118),"",E118-D118))</f>
        <v>41</v>
      </c>
      <c r="N118" s="1215" t="str">
        <f t="shared" ref="N118:N149" si="31">+IF(D118="","",IF(AND(MONTH($C$2)&gt;=MONTH(D118),MONTH($C$2)&lt;=MONTH(E118)),"X",""))</f>
        <v>X</v>
      </c>
      <c r="O118" s="1324" t="s">
        <v>2304</v>
      </c>
      <c r="P118" s="1011">
        <f t="shared" ref="P118:P146" si="32">+IF(N118="","",IFERROR(IF(MONTH($C$2)&lt;MONTH(D118),"",IF(E118&lt;$C$2,1,IF(D118&lt;$C$2,($C$2-D118)/(E118-D118),0))),0))</f>
        <v>1</v>
      </c>
      <c r="Q118" s="1275">
        <v>1</v>
      </c>
      <c r="R118" s="1287">
        <f>+Q118</f>
        <v>1</v>
      </c>
      <c r="S118" s="1012">
        <f t="shared" si="15"/>
        <v>1</v>
      </c>
      <c r="T118" s="1230" t="str">
        <f t="shared" si="22"/>
        <v>Terminado</v>
      </c>
      <c r="U118" s="1163" t="str">
        <f t="shared" si="23"/>
        <v>B</v>
      </c>
      <c r="V118" s="900" t="s">
        <v>1948</v>
      </c>
      <c r="W118" s="1302">
        <f t="shared" si="17"/>
        <v>0</v>
      </c>
    </row>
    <row r="119" spans="1:24" s="105" customFormat="1" ht="51.75" hidden="1" customHeight="1" outlineLevel="3" thickBot="1" x14ac:dyDescent="0.3">
      <c r="A119" s="1597"/>
      <c r="B119" s="1639"/>
      <c r="C119" s="971" t="s">
        <v>23</v>
      </c>
      <c r="D119" s="960">
        <v>42795</v>
      </c>
      <c r="E119" s="960">
        <v>42843</v>
      </c>
      <c r="F119" s="978" t="s">
        <v>24</v>
      </c>
      <c r="G119" s="1619"/>
      <c r="H119" s="1556"/>
      <c r="I119" s="1589"/>
      <c r="J119" s="1589"/>
      <c r="K119" s="1591"/>
      <c r="L119" s="1605"/>
      <c r="M119" s="1085" t="str">
        <f t="shared" si="30"/>
        <v/>
      </c>
      <c r="N119" s="1216" t="str">
        <f t="shared" si="31"/>
        <v/>
      </c>
      <c r="O119" s="1323"/>
      <c r="P119" s="1013" t="str">
        <f t="shared" si="32"/>
        <v/>
      </c>
      <c r="Q119" s="1272"/>
      <c r="R119" s="1283"/>
      <c r="S119" s="1014" t="str">
        <f t="shared" si="15"/>
        <v/>
      </c>
      <c r="T119" s="1231" t="str">
        <f t="shared" si="22"/>
        <v>Sin Iniciar</v>
      </c>
      <c r="U119" s="1164" t="str">
        <f t="shared" si="23"/>
        <v>6</v>
      </c>
      <c r="V119" s="845"/>
      <c r="W119" s="1302">
        <f t="shared" si="17"/>
        <v>1</v>
      </c>
    </row>
    <row r="120" spans="1:24" s="105" customFormat="1" ht="39" hidden="1" customHeight="1" outlineLevel="3" thickBot="1" x14ac:dyDescent="0.3">
      <c r="A120" s="1597"/>
      <c r="B120" s="1639"/>
      <c r="C120" s="953" t="s">
        <v>25</v>
      </c>
      <c r="D120" s="960">
        <v>42856</v>
      </c>
      <c r="E120" s="960">
        <v>42977</v>
      </c>
      <c r="F120" s="978" t="s">
        <v>26</v>
      </c>
      <c r="G120" s="1619" t="s">
        <v>27</v>
      </c>
      <c r="H120" s="1556" t="s">
        <v>28</v>
      </c>
      <c r="I120" s="1589" t="s">
        <v>29</v>
      </c>
      <c r="J120" s="1589">
        <v>1</v>
      </c>
      <c r="K120" s="1591">
        <v>40000000</v>
      </c>
      <c r="L120" s="1605">
        <f>+K120*J120</f>
        <v>40000000</v>
      </c>
      <c r="M120" s="1085" t="str">
        <f t="shared" si="30"/>
        <v/>
      </c>
      <c r="N120" s="1216" t="str">
        <f t="shared" si="31"/>
        <v/>
      </c>
      <c r="O120" s="1323"/>
      <c r="P120" s="1013" t="str">
        <f t="shared" si="32"/>
        <v/>
      </c>
      <c r="Q120" s="1272"/>
      <c r="R120" s="1283"/>
      <c r="S120" s="1014" t="str">
        <f t="shared" si="15"/>
        <v/>
      </c>
      <c r="T120" s="1231" t="str">
        <f t="shared" si="22"/>
        <v>Sin Iniciar</v>
      </c>
      <c r="U120" s="1164" t="str">
        <f>+IF(T120="","",IF(T120="Sin Iniciar","6",IF(T120="Crítico","L",IF(T120="En Proceso","K",IF(T120="Normal","J","B")))))</f>
        <v>6</v>
      </c>
      <c r="V120" s="845"/>
      <c r="W120" s="1302">
        <f t="shared" si="17"/>
        <v>1</v>
      </c>
    </row>
    <row r="121" spans="1:24" s="105" customFormat="1" ht="39" hidden="1" customHeight="1" outlineLevel="3" thickBot="1" x14ac:dyDescent="0.3">
      <c r="A121" s="1597"/>
      <c r="B121" s="1639"/>
      <c r="C121" s="953" t="s">
        <v>30</v>
      </c>
      <c r="D121" s="960">
        <v>42979</v>
      </c>
      <c r="E121" s="960">
        <v>43099</v>
      </c>
      <c r="F121" s="978" t="s">
        <v>26</v>
      </c>
      <c r="G121" s="1619"/>
      <c r="H121" s="1556"/>
      <c r="I121" s="1589"/>
      <c r="J121" s="1589"/>
      <c r="K121" s="1591"/>
      <c r="L121" s="1605"/>
      <c r="M121" s="1085" t="str">
        <f t="shared" si="30"/>
        <v/>
      </c>
      <c r="N121" s="1216" t="str">
        <f t="shared" si="31"/>
        <v/>
      </c>
      <c r="O121" s="1323"/>
      <c r="P121" s="1013" t="str">
        <f t="shared" si="32"/>
        <v/>
      </c>
      <c r="Q121" s="1272"/>
      <c r="R121" s="1283"/>
      <c r="S121" s="1014" t="str">
        <f t="shared" ref="S121:S146" si="33">IF(P121="","",IF(Q121&gt;P121,1,(Q121/P121)))</f>
        <v/>
      </c>
      <c r="T121" s="1231" t="str">
        <f t="shared" si="22"/>
        <v>Sin Iniciar</v>
      </c>
      <c r="U121" s="1164" t="str">
        <f t="shared" si="23"/>
        <v>6</v>
      </c>
      <c r="V121" s="845"/>
      <c r="W121" s="1302">
        <f t="shared" ref="W121:W184" si="34">1-R121</f>
        <v>1</v>
      </c>
    </row>
    <row r="122" spans="1:24" s="105" customFormat="1" ht="45" hidden="1" customHeight="1" outlineLevel="3" thickBot="1" x14ac:dyDescent="0.3">
      <c r="A122" s="1597"/>
      <c r="B122" s="1639" t="s">
        <v>1918</v>
      </c>
      <c r="C122" s="953" t="s">
        <v>32</v>
      </c>
      <c r="D122" s="960">
        <v>42860</v>
      </c>
      <c r="E122" s="960">
        <v>42977</v>
      </c>
      <c r="F122" s="978" t="s">
        <v>33</v>
      </c>
      <c r="G122" s="1619" t="s">
        <v>34</v>
      </c>
      <c r="H122" s="1556" t="s">
        <v>28</v>
      </c>
      <c r="I122" s="1589" t="s">
        <v>29</v>
      </c>
      <c r="J122" s="1589">
        <v>1</v>
      </c>
      <c r="K122" s="1591">
        <v>40000000</v>
      </c>
      <c r="L122" s="1605">
        <f>+K122*J122</f>
        <v>40000000</v>
      </c>
      <c r="M122" s="1085" t="str">
        <f t="shared" si="30"/>
        <v/>
      </c>
      <c r="N122" s="1216" t="str">
        <f t="shared" si="31"/>
        <v/>
      </c>
      <c r="O122" s="1323"/>
      <c r="P122" s="1013" t="str">
        <f t="shared" si="32"/>
        <v/>
      </c>
      <c r="Q122" s="1272"/>
      <c r="R122" s="1283"/>
      <c r="S122" s="1014" t="str">
        <f t="shared" si="33"/>
        <v/>
      </c>
      <c r="T122" s="1231" t="str">
        <f t="shared" si="22"/>
        <v>Sin Iniciar</v>
      </c>
      <c r="U122" s="1164" t="str">
        <f t="shared" si="23"/>
        <v>6</v>
      </c>
      <c r="V122" s="845"/>
      <c r="W122" s="1302">
        <f t="shared" si="34"/>
        <v>1</v>
      </c>
    </row>
    <row r="123" spans="1:24" s="105" customFormat="1" ht="35.25" hidden="1" customHeight="1" outlineLevel="3" thickBot="1" x14ac:dyDescent="0.3">
      <c r="A123" s="1597"/>
      <c r="B123" s="1639"/>
      <c r="C123" s="953" t="s">
        <v>35</v>
      </c>
      <c r="D123" s="960">
        <v>42979</v>
      </c>
      <c r="E123" s="960">
        <v>43099</v>
      </c>
      <c r="F123" s="978" t="s">
        <v>36</v>
      </c>
      <c r="G123" s="1619"/>
      <c r="H123" s="1556"/>
      <c r="I123" s="1589"/>
      <c r="J123" s="1589"/>
      <c r="K123" s="1591"/>
      <c r="L123" s="1605"/>
      <c r="M123" s="1085" t="str">
        <f t="shared" si="30"/>
        <v/>
      </c>
      <c r="N123" s="1216" t="str">
        <f t="shared" si="31"/>
        <v/>
      </c>
      <c r="O123" s="1323"/>
      <c r="P123" s="1013" t="str">
        <f t="shared" si="32"/>
        <v/>
      </c>
      <c r="Q123" s="1272"/>
      <c r="R123" s="1283"/>
      <c r="S123" s="1014" t="str">
        <f t="shared" si="33"/>
        <v/>
      </c>
      <c r="T123" s="1231" t="str">
        <f t="shared" si="22"/>
        <v>Sin Iniciar</v>
      </c>
      <c r="U123" s="1164" t="str">
        <f t="shared" si="23"/>
        <v>6</v>
      </c>
      <c r="V123" s="845"/>
      <c r="W123" s="1302">
        <f t="shared" si="34"/>
        <v>1</v>
      </c>
    </row>
    <row r="124" spans="1:24" s="105" customFormat="1" ht="75.75" hidden="1" customHeight="1" outlineLevel="3" thickBot="1" x14ac:dyDescent="0.3">
      <c r="A124" s="1597"/>
      <c r="B124" s="1639" t="s">
        <v>168</v>
      </c>
      <c r="C124" s="1642" t="s">
        <v>1949</v>
      </c>
      <c r="D124" s="1675">
        <v>42750</v>
      </c>
      <c r="E124" s="1675">
        <v>43008</v>
      </c>
      <c r="F124" s="1681" t="s">
        <v>39</v>
      </c>
      <c r="G124" s="1682" t="s">
        <v>40</v>
      </c>
      <c r="H124" s="1642" t="s">
        <v>41</v>
      </c>
      <c r="I124" s="1611" t="s">
        <v>22</v>
      </c>
      <c r="J124" s="1611">
        <v>1</v>
      </c>
      <c r="K124" s="1706">
        <v>50000000</v>
      </c>
      <c r="L124" s="1680">
        <f>+K124*J124</f>
        <v>50000000</v>
      </c>
      <c r="M124" s="1085">
        <f t="shared" si="30"/>
        <v>258</v>
      </c>
      <c r="N124" s="1216" t="str">
        <f t="shared" si="31"/>
        <v>X</v>
      </c>
      <c r="O124" s="1323" t="s">
        <v>2305</v>
      </c>
      <c r="P124" s="1013">
        <f t="shared" si="32"/>
        <v>0.17054263565891473</v>
      </c>
      <c r="Q124" s="1272">
        <v>0.17</v>
      </c>
      <c r="R124" s="1283">
        <f>+Q124</f>
        <v>0.17</v>
      </c>
      <c r="S124" s="1014">
        <f t="shared" si="33"/>
        <v>0.99681818181818194</v>
      </c>
      <c r="T124" s="1231" t="str">
        <f t="shared" si="22"/>
        <v>Normal</v>
      </c>
      <c r="U124" s="1164" t="str">
        <f t="shared" si="23"/>
        <v>J</v>
      </c>
      <c r="V124" s="845" t="s">
        <v>1950</v>
      </c>
      <c r="W124" s="1302">
        <f t="shared" si="34"/>
        <v>0.83</v>
      </c>
    </row>
    <row r="125" spans="1:24" s="105" customFormat="1" ht="31.5" hidden="1" customHeight="1" outlineLevel="3" thickBot="1" x14ac:dyDescent="0.3">
      <c r="A125" s="1597"/>
      <c r="B125" s="1639"/>
      <c r="C125" s="1642"/>
      <c r="D125" s="1675"/>
      <c r="E125" s="1675"/>
      <c r="F125" s="1681"/>
      <c r="G125" s="1682"/>
      <c r="H125" s="1642"/>
      <c r="I125" s="1611"/>
      <c r="J125" s="1611"/>
      <c r="K125" s="1706"/>
      <c r="L125" s="1680"/>
      <c r="M125" s="1085" t="str">
        <f t="shared" si="30"/>
        <v/>
      </c>
      <c r="N125" s="1216" t="str">
        <f t="shared" si="31"/>
        <v/>
      </c>
      <c r="O125" s="1323"/>
      <c r="P125" s="1013" t="str">
        <f t="shared" si="32"/>
        <v/>
      </c>
      <c r="Q125" s="1272"/>
      <c r="R125" s="1283"/>
      <c r="S125" s="1014" t="str">
        <f t="shared" si="33"/>
        <v/>
      </c>
      <c r="T125" s="1231" t="str">
        <f t="shared" si="22"/>
        <v>Sin Iniciar</v>
      </c>
      <c r="U125" s="1164" t="str">
        <f t="shared" si="23"/>
        <v>6</v>
      </c>
      <c r="V125" s="845"/>
      <c r="W125" s="1302">
        <f t="shared" si="34"/>
        <v>1</v>
      </c>
    </row>
    <row r="126" spans="1:24" s="105" customFormat="1" ht="35.25" hidden="1" customHeight="1" outlineLevel="3" thickBot="1" x14ac:dyDescent="0.3">
      <c r="A126" s="1597"/>
      <c r="B126" s="1639"/>
      <c r="C126" s="971" t="s">
        <v>42</v>
      </c>
      <c r="D126" s="970">
        <v>43009</v>
      </c>
      <c r="E126" s="970">
        <v>43039</v>
      </c>
      <c r="F126" s="1043" t="s">
        <v>43</v>
      </c>
      <c r="G126" s="1682"/>
      <c r="H126" s="1642"/>
      <c r="I126" s="1611"/>
      <c r="J126" s="1611"/>
      <c r="K126" s="1706"/>
      <c r="L126" s="1680"/>
      <c r="M126" s="1085" t="str">
        <f t="shared" si="30"/>
        <v/>
      </c>
      <c r="N126" s="1216" t="str">
        <f t="shared" si="31"/>
        <v/>
      </c>
      <c r="O126" s="1323"/>
      <c r="P126" s="1013" t="str">
        <f t="shared" si="32"/>
        <v/>
      </c>
      <c r="Q126" s="1272"/>
      <c r="R126" s="1283"/>
      <c r="S126" s="1014" t="str">
        <f t="shared" si="33"/>
        <v/>
      </c>
      <c r="T126" s="1231" t="str">
        <f t="shared" si="22"/>
        <v>Sin Iniciar</v>
      </c>
      <c r="U126" s="1164" t="str">
        <f t="shared" si="23"/>
        <v>6</v>
      </c>
      <c r="V126" s="845"/>
      <c r="W126" s="1302">
        <f t="shared" si="34"/>
        <v>1</v>
      </c>
    </row>
    <row r="127" spans="1:24" s="105" customFormat="1" ht="51.75" hidden="1" customHeight="1" outlineLevel="3" thickBot="1" x14ac:dyDescent="0.3">
      <c r="A127" s="1597"/>
      <c r="B127" s="1639" t="s">
        <v>1919</v>
      </c>
      <c r="C127" s="953" t="s">
        <v>45</v>
      </c>
      <c r="D127" s="960">
        <v>42754</v>
      </c>
      <c r="E127" s="960">
        <v>42902</v>
      </c>
      <c r="F127" s="1614" t="s">
        <v>39</v>
      </c>
      <c r="G127" s="977" t="s">
        <v>46</v>
      </c>
      <c r="H127" s="953" t="s">
        <v>28</v>
      </c>
      <c r="I127" s="954" t="s">
        <v>22</v>
      </c>
      <c r="J127" s="954">
        <v>90</v>
      </c>
      <c r="K127" s="68">
        <v>120000</v>
      </c>
      <c r="L127" s="1056">
        <f t="shared" ref="L127:L146" si="35">+K127*J127</f>
        <v>10800000</v>
      </c>
      <c r="M127" s="1085">
        <f t="shared" si="30"/>
        <v>148</v>
      </c>
      <c r="N127" s="1216" t="str">
        <f t="shared" si="31"/>
        <v>X</v>
      </c>
      <c r="O127" s="1323" t="s">
        <v>2306</v>
      </c>
      <c r="P127" s="1013">
        <f t="shared" si="32"/>
        <v>0.27027027027027029</v>
      </c>
      <c r="Q127" s="1272">
        <v>0.27</v>
      </c>
      <c r="R127" s="1283">
        <f>+Q127</f>
        <v>0.27</v>
      </c>
      <c r="S127" s="1014">
        <f t="shared" si="33"/>
        <v>0.999</v>
      </c>
      <c r="T127" s="1231" t="str">
        <f t="shared" si="22"/>
        <v>Normal</v>
      </c>
      <c r="U127" s="1164" t="str">
        <f t="shared" si="23"/>
        <v>J</v>
      </c>
      <c r="V127" s="1090" t="s">
        <v>1951</v>
      </c>
      <c r="W127" s="1302">
        <f t="shared" si="34"/>
        <v>0.73</v>
      </c>
    </row>
    <row r="128" spans="1:24" s="105" customFormat="1" ht="35.25" hidden="1" customHeight="1" outlineLevel="3" thickBot="1" x14ac:dyDescent="0.3">
      <c r="A128" s="1597"/>
      <c r="B128" s="1639"/>
      <c r="C128" s="953" t="s">
        <v>47</v>
      </c>
      <c r="D128" s="960">
        <v>42905</v>
      </c>
      <c r="E128" s="960">
        <v>42900</v>
      </c>
      <c r="F128" s="1614"/>
      <c r="G128" s="977" t="s">
        <v>48</v>
      </c>
      <c r="H128" s="953" t="s">
        <v>21</v>
      </c>
      <c r="I128" s="954" t="s">
        <v>22</v>
      </c>
      <c r="J128" s="954">
        <v>2</v>
      </c>
      <c r="K128" s="68">
        <v>44000000</v>
      </c>
      <c r="L128" s="1056">
        <f t="shared" si="35"/>
        <v>88000000</v>
      </c>
      <c r="M128" s="1085" t="str">
        <f t="shared" si="30"/>
        <v/>
      </c>
      <c r="N128" s="1216" t="str">
        <f t="shared" si="31"/>
        <v/>
      </c>
      <c r="O128" s="1323"/>
      <c r="P128" s="1013" t="str">
        <f t="shared" si="32"/>
        <v/>
      </c>
      <c r="Q128" s="1272"/>
      <c r="R128" s="1283"/>
      <c r="S128" s="1014" t="str">
        <f t="shared" si="33"/>
        <v/>
      </c>
      <c r="T128" s="1231" t="str">
        <f t="shared" si="22"/>
        <v>Sin Iniciar</v>
      </c>
      <c r="U128" s="1164" t="str">
        <f t="shared" si="23"/>
        <v>6</v>
      </c>
      <c r="V128" s="845"/>
      <c r="W128" s="1302">
        <f t="shared" si="34"/>
        <v>1</v>
      </c>
    </row>
    <row r="129" spans="1:23" s="105" customFormat="1" ht="41.25" hidden="1" customHeight="1" outlineLevel="3" thickBot="1" x14ac:dyDescent="0.3">
      <c r="A129" s="1597"/>
      <c r="B129" s="1639"/>
      <c r="C129" s="953" t="s">
        <v>49</v>
      </c>
      <c r="D129" s="960">
        <v>42968</v>
      </c>
      <c r="E129" s="960">
        <v>43099</v>
      </c>
      <c r="F129" s="1614"/>
      <c r="G129" s="977" t="s">
        <v>50</v>
      </c>
      <c r="H129" s="953" t="s">
        <v>21</v>
      </c>
      <c r="I129" s="954" t="s">
        <v>22</v>
      </c>
      <c r="J129" s="954">
        <v>1</v>
      </c>
      <c r="K129" s="68">
        <v>44000000</v>
      </c>
      <c r="L129" s="1056">
        <f t="shared" si="35"/>
        <v>44000000</v>
      </c>
      <c r="M129" s="1085" t="str">
        <f t="shared" si="30"/>
        <v/>
      </c>
      <c r="N129" s="1216" t="str">
        <f t="shared" si="31"/>
        <v/>
      </c>
      <c r="O129" s="1323"/>
      <c r="P129" s="1013" t="str">
        <f t="shared" si="32"/>
        <v/>
      </c>
      <c r="Q129" s="1272"/>
      <c r="R129" s="1283"/>
      <c r="S129" s="1014" t="str">
        <f t="shared" si="33"/>
        <v/>
      </c>
      <c r="T129" s="1231" t="str">
        <f t="shared" si="22"/>
        <v>Sin Iniciar</v>
      </c>
      <c r="U129" s="1164" t="str">
        <f t="shared" si="23"/>
        <v>6</v>
      </c>
      <c r="V129" s="845"/>
      <c r="W129" s="1302">
        <f t="shared" si="34"/>
        <v>1</v>
      </c>
    </row>
    <row r="130" spans="1:23" s="105" customFormat="1" ht="51.75" hidden="1" customHeight="1" outlineLevel="3" thickBot="1" x14ac:dyDescent="0.3">
      <c r="A130" s="1597"/>
      <c r="B130" s="1639" t="s">
        <v>1920</v>
      </c>
      <c r="C130" s="953" t="s">
        <v>52</v>
      </c>
      <c r="D130" s="960">
        <v>42891</v>
      </c>
      <c r="E130" s="960">
        <v>43099</v>
      </c>
      <c r="F130" s="978" t="s">
        <v>39</v>
      </c>
      <c r="G130" s="977" t="s">
        <v>53</v>
      </c>
      <c r="H130" s="953" t="s">
        <v>54</v>
      </c>
      <c r="I130" s="954" t="s">
        <v>55</v>
      </c>
      <c r="J130" s="954">
        <v>1</v>
      </c>
      <c r="K130" s="68">
        <v>20000000</v>
      </c>
      <c r="L130" s="1056">
        <f t="shared" si="35"/>
        <v>20000000</v>
      </c>
      <c r="M130" s="1085" t="str">
        <f t="shared" si="30"/>
        <v/>
      </c>
      <c r="N130" s="1216" t="str">
        <f t="shared" si="31"/>
        <v/>
      </c>
      <c r="O130" s="1323"/>
      <c r="P130" s="1013" t="str">
        <f t="shared" si="32"/>
        <v/>
      </c>
      <c r="Q130" s="1272"/>
      <c r="R130" s="1283"/>
      <c r="S130" s="1014" t="str">
        <f t="shared" si="33"/>
        <v/>
      </c>
      <c r="T130" s="1231" t="str">
        <f t="shared" si="22"/>
        <v>Sin Iniciar</v>
      </c>
      <c r="U130" s="1164" t="str">
        <f t="shared" si="23"/>
        <v>6</v>
      </c>
      <c r="V130" s="845"/>
      <c r="W130" s="1302">
        <f t="shared" si="34"/>
        <v>1</v>
      </c>
    </row>
    <row r="131" spans="1:23" s="105" customFormat="1" ht="39" hidden="1" customHeight="1" outlineLevel="3" thickBot="1" x14ac:dyDescent="0.3">
      <c r="A131" s="1597"/>
      <c r="B131" s="1639"/>
      <c r="C131" s="971" t="s">
        <v>56</v>
      </c>
      <c r="D131" s="960">
        <v>42891</v>
      </c>
      <c r="E131" s="960">
        <v>43099</v>
      </c>
      <c r="F131" s="978" t="s">
        <v>57</v>
      </c>
      <c r="G131" s="977" t="s">
        <v>58</v>
      </c>
      <c r="H131" s="953" t="s">
        <v>54</v>
      </c>
      <c r="I131" s="954" t="s">
        <v>55</v>
      </c>
      <c r="J131" s="954">
        <v>1</v>
      </c>
      <c r="K131" s="68">
        <v>20000000</v>
      </c>
      <c r="L131" s="1056">
        <f t="shared" si="35"/>
        <v>20000000</v>
      </c>
      <c r="M131" s="1085" t="str">
        <f t="shared" si="30"/>
        <v/>
      </c>
      <c r="N131" s="1216" t="str">
        <f t="shared" si="31"/>
        <v/>
      </c>
      <c r="O131" s="1323"/>
      <c r="P131" s="1013" t="str">
        <f t="shared" si="32"/>
        <v/>
      </c>
      <c r="Q131" s="1272"/>
      <c r="R131" s="1283"/>
      <c r="S131" s="1014" t="str">
        <f t="shared" si="33"/>
        <v/>
      </c>
      <c r="T131" s="1231" t="str">
        <f t="shared" si="22"/>
        <v>Sin Iniciar</v>
      </c>
      <c r="U131" s="1164" t="str">
        <f t="shared" si="23"/>
        <v>6</v>
      </c>
      <c r="V131" s="845"/>
      <c r="W131" s="1302">
        <f t="shared" si="34"/>
        <v>1</v>
      </c>
    </row>
    <row r="132" spans="1:23" s="105" customFormat="1" ht="62.25" hidden="1" customHeight="1" outlineLevel="3" thickBot="1" x14ac:dyDescent="0.3">
      <c r="A132" s="1597"/>
      <c r="B132" s="1050" t="s">
        <v>1921</v>
      </c>
      <c r="C132" s="953" t="s">
        <v>60</v>
      </c>
      <c r="D132" s="960">
        <v>42415</v>
      </c>
      <c r="E132" s="960">
        <v>42719</v>
      </c>
      <c r="F132" s="978" t="s">
        <v>39</v>
      </c>
      <c r="G132" s="977" t="s">
        <v>61</v>
      </c>
      <c r="H132" s="953" t="s">
        <v>28</v>
      </c>
      <c r="I132" s="954" t="s">
        <v>22</v>
      </c>
      <c r="J132" s="954">
        <v>90</v>
      </c>
      <c r="K132" s="68">
        <v>111000</v>
      </c>
      <c r="L132" s="1056">
        <f t="shared" si="35"/>
        <v>9990000</v>
      </c>
      <c r="M132" s="1085">
        <f t="shared" si="30"/>
        <v>304</v>
      </c>
      <c r="N132" s="1216" t="str">
        <f t="shared" si="31"/>
        <v>X</v>
      </c>
      <c r="O132" s="1323" t="s">
        <v>2313</v>
      </c>
      <c r="P132" s="1013">
        <f t="shared" si="32"/>
        <v>1</v>
      </c>
      <c r="Q132" s="1272">
        <v>0.9</v>
      </c>
      <c r="R132" s="1283">
        <f>+Q132</f>
        <v>0.9</v>
      </c>
      <c r="S132" s="1014">
        <f t="shared" si="33"/>
        <v>0.9</v>
      </c>
      <c r="T132" s="1231" t="str">
        <f t="shared" si="22"/>
        <v>Normal</v>
      </c>
      <c r="U132" s="1164" t="str">
        <f t="shared" si="23"/>
        <v>J</v>
      </c>
      <c r="V132" s="845"/>
      <c r="W132" s="1302">
        <f t="shared" si="34"/>
        <v>9.9999999999999978E-2</v>
      </c>
    </row>
    <row r="133" spans="1:23" s="105" customFormat="1" ht="51.75" hidden="1" customHeight="1" outlineLevel="3" thickBot="1" x14ac:dyDescent="0.3">
      <c r="A133" s="1597"/>
      <c r="B133" s="1639" t="s">
        <v>1922</v>
      </c>
      <c r="C133" s="1556" t="s">
        <v>63</v>
      </c>
      <c r="D133" s="960">
        <v>42430</v>
      </c>
      <c r="E133" s="960">
        <v>42719</v>
      </c>
      <c r="F133" s="978" t="s">
        <v>64</v>
      </c>
      <c r="G133" s="977" t="s">
        <v>65</v>
      </c>
      <c r="H133" s="953" t="s">
        <v>66</v>
      </c>
      <c r="I133" s="954" t="s">
        <v>22</v>
      </c>
      <c r="J133" s="954">
        <v>1</v>
      </c>
      <c r="K133" s="68">
        <v>22000000</v>
      </c>
      <c r="L133" s="1056">
        <f t="shared" si="35"/>
        <v>22000000</v>
      </c>
      <c r="M133" s="1085" t="str">
        <f t="shared" si="30"/>
        <v/>
      </c>
      <c r="N133" s="1216" t="str">
        <f t="shared" si="31"/>
        <v/>
      </c>
      <c r="O133" s="1323"/>
      <c r="P133" s="1013" t="str">
        <f t="shared" si="32"/>
        <v/>
      </c>
      <c r="Q133" s="1272"/>
      <c r="R133" s="1283"/>
      <c r="S133" s="1014" t="str">
        <f t="shared" si="33"/>
        <v/>
      </c>
      <c r="T133" s="1231" t="str">
        <f t="shared" si="22"/>
        <v>Sin Iniciar</v>
      </c>
      <c r="U133" s="1164" t="str">
        <f t="shared" si="23"/>
        <v>6</v>
      </c>
      <c r="V133" s="845"/>
      <c r="W133" s="1302">
        <f t="shared" si="34"/>
        <v>1</v>
      </c>
    </row>
    <row r="134" spans="1:23" s="105" customFormat="1" ht="35.25" hidden="1" customHeight="1" outlineLevel="3" thickBot="1" x14ac:dyDescent="0.3">
      <c r="A134" s="1597"/>
      <c r="B134" s="1639"/>
      <c r="C134" s="1556"/>
      <c r="D134" s="960">
        <v>42430</v>
      </c>
      <c r="E134" s="960">
        <v>42719</v>
      </c>
      <c r="F134" s="978" t="s">
        <v>64</v>
      </c>
      <c r="G134" s="977" t="s">
        <v>67</v>
      </c>
      <c r="H134" s="953" t="s">
        <v>66</v>
      </c>
      <c r="I134" s="954" t="s">
        <v>22</v>
      </c>
      <c r="J134" s="954">
        <v>1</v>
      </c>
      <c r="K134" s="68">
        <v>6000000</v>
      </c>
      <c r="L134" s="1056">
        <f t="shared" si="35"/>
        <v>6000000</v>
      </c>
      <c r="M134" s="1085" t="str">
        <f t="shared" si="30"/>
        <v/>
      </c>
      <c r="N134" s="1216" t="str">
        <f t="shared" si="31"/>
        <v/>
      </c>
      <c r="O134" s="1323"/>
      <c r="P134" s="1013" t="str">
        <f t="shared" si="32"/>
        <v/>
      </c>
      <c r="Q134" s="1272"/>
      <c r="R134" s="1283"/>
      <c r="S134" s="1014" t="str">
        <f t="shared" si="33"/>
        <v/>
      </c>
      <c r="T134" s="1231" t="str">
        <f t="shared" si="22"/>
        <v>Sin Iniciar</v>
      </c>
      <c r="U134" s="1164" t="str">
        <f t="shared" si="23"/>
        <v>6</v>
      </c>
      <c r="V134" s="845"/>
      <c r="W134" s="1302">
        <f t="shared" si="34"/>
        <v>1</v>
      </c>
    </row>
    <row r="135" spans="1:23" s="105" customFormat="1" ht="67.5" hidden="1" customHeight="1" outlineLevel="3" thickBot="1" x14ac:dyDescent="0.3">
      <c r="A135" s="1597"/>
      <c r="B135" s="1639"/>
      <c r="C135" s="1556" t="s">
        <v>68</v>
      </c>
      <c r="D135" s="937">
        <v>42753</v>
      </c>
      <c r="E135" s="960">
        <v>42855</v>
      </c>
      <c r="F135" s="978" t="s">
        <v>39</v>
      </c>
      <c r="G135" s="977" t="s">
        <v>69</v>
      </c>
      <c r="H135" s="953" t="s">
        <v>70</v>
      </c>
      <c r="I135" s="954" t="s">
        <v>22</v>
      </c>
      <c r="J135" s="954">
        <v>1</v>
      </c>
      <c r="K135" s="68">
        <v>60000000</v>
      </c>
      <c r="L135" s="1056">
        <f t="shared" si="35"/>
        <v>60000000</v>
      </c>
      <c r="M135" s="1085">
        <f t="shared" si="30"/>
        <v>102</v>
      </c>
      <c r="N135" s="1216" t="str">
        <f t="shared" si="31"/>
        <v>X</v>
      </c>
      <c r="O135" s="1323" t="s">
        <v>2307</v>
      </c>
      <c r="P135" s="1013">
        <f t="shared" si="32"/>
        <v>0.40196078431372551</v>
      </c>
      <c r="Q135" s="1272">
        <v>0.37</v>
      </c>
      <c r="R135" s="1283">
        <v>0.37</v>
      </c>
      <c r="S135" s="1014">
        <f t="shared" si="33"/>
        <v>0.92048780487804871</v>
      </c>
      <c r="T135" s="1231" t="str">
        <f t="shared" si="22"/>
        <v>Normal</v>
      </c>
      <c r="U135" s="1164" t="str">
        <f t="shared" si="23"/>
        <v>J</v>
      </c>
      <c r="V135" s="845" t="s">
        <v>104</v>
      </c>
      <c r="W135" s="1302">
        <f t="shared" si="34"/>
        <v>0.63</v>
      </c>
    </row>
    <row r="136" spans="1:23" s="105" customFormat="1" ht="51" hidden="1" customHeight="1" outlineLevel="3" thickBot="1" x14ac:dyDescent="0.3">
      <c r="A136" s="1597"/>
      <c r="B136" s="1639"/>
      <c r="C136" s="1556"/>
      <c r="D136" s="960">
        <v>42753</v>
      </c>
      <c r="E136" s="960">
        <v>42784</v>
      </c>
      <c r="F136" s="978" t="s">
        <v>39</v>
      </c>
      <c r="G136" s="977" t="s">
        <v>71</v>
      </c>
      <c r="H136" s="953" t="s">
        <v>70</v>
      </c>
      <c r="I136" s="954" t="s">
        <v>22</v>
      </c>
      <c r="J136" s="954">
        <v>1</v>
      </c>
      <c r="K136" s="68">
        <v>15000000</v>
      </c>
      <c r="L136" s="1056">
        <f t="shared" si="35"/>
        <v>15000000</v>
      </c>
      <c r="M136" s="1085">
        <f t="shared" si="30"/>
        <v>31</v>
      </c>
      <c r="N136" s="1216" t="str">
        <f t="shared" si="31"/>
        <v>X</v>
      </c>
      <c r="O136" s="1323" t="s">
        <v>2308</v>
      </c>
      <c r="P136" s="1013">
        <f t="shared" si="32"/>
        <v>1</v>
      </c>
      <c r="Q136" s="1272">
        <v>1</v>
      </c>
      <c r="R136" s="1283">
        <f>+Q136</f>
        <v>1</v>
      </c>
      <c r="S136" s="1014">
        <f t="shared" si="33"/>
        <v>1</v>
      </c>
      <c r="T136" s="1231" t="str">
        <f t="shared" si="22"/>
        <v>Terminado</v>
      </c>
      <c r="U136" s="1164" t="str">
        <f t="shared" si="23"/>
        <v>B</v>
      </c>
      <c r="V136" s="1090" t="s">
        <v>1952</v>
      </c>
      <c r="W136" s="1302">
        <f t="shared" si="34"/>
        <v>0</v>
      </c>
    </row>
    <row r="137" spans="1:23" s="105" customFormat="1" ht="54.75" hidden="1" customHeight="1" outlineLevel="3" thickBot="1" x14ac:dyDescent="0.3">
      <c r="A137" s="1597"/>
      <c r="B137" s="1639"/>
      <c r="C137" s="1556" t="s">
        <v>72</v>
      </c>
      <c r="D137" s="937">
        <v>42401</v>
      </c>
      <c r="E137" s="960">
        <v>42826</v>
      </c>
      <c r="F137" s="978" t="s">
        <v>73</v>
      </c>
      <c r="G137" s="977" t="s">
        <v>74</v>
      </c>
      <c r="H137" s="953" t="s">
        <v>28</v>
      </c>
      <c r="I137" s="954" t="s">
        <v>29</v>
      </c>
      <c r="J137" s="954">
        <v>1</v>
      </c>
      <c r="K137" s="68">
        <v>180000000</v>
      </c>
      <c r="L137" s="1056">
        <f t="shared" si="35"/>
        <v>180000000</v>
      </c>
      <c r="M137" s="1085">
        <f t="shared" si="30"/>
        <v>425</v>
      </c>
      <c r="N137" s="1216" t="str">
        <f t="shared" si="31"/>
        <v>X</v>
      </c>
      <c r="O137" s="1323" t="s">
        <v>2309</v>
      </c>
      <c r="P137" s="1013">
        <f t="shared" si="32"/>
        <v>0.92470588235294116</v>
      </c>
      <c r="Q137" s="1272">
        <v>0.92469999999999997</v>
      </c>
      <c r="R137" s="1283">
        <f>+Q137</f>
        <v>0.92469999999999997</v>
      </c>
      <c r="S137" s="1014">
        <f t="shared" si="33"/>
        <v>0.99999363867684476</v>
      </c>
      <c r="T137" s="1231" t="str">
        <f t="shared" si="22"/>
        <v>Normal</v>
      </c>
      <c r="U137" s="1164" t="str">
        <f t="shared" si="23"/>
        <v>J</v>
      </c>
      <c r="V137" s="845"/>
      <c r="W137" s="1302">
        <f t="shared" si="34"/>
        <v>7.5300000000000034E-2</v>
      </c>
    </row>
    <row r="138" spans="1:23" s="105" customFormat="1" ht="35.25" hidden="1" customHeight="1" outlineLevel="3" thickBot="1" x14ac:dyDescent="0.3">
      <c r="A138" s="1597"/>
      <c r="B138" s="1639"/>
      <c r="C138" s="1556"/>
      <c r="D138" s="960"/>
      <c r="E138" s="960"/>
      <c r="F138" s="978" t="s">
        <v>73</v>
      </c>
      <c r="G138" s="977" t="s">
        <v>75</v>
      </c>
      <c r="H138" s="953" t="s">
        <v>28</v>
      </c>
      <c r="I138" s="954" t="s">
        <v>29</v>
      </c>
      <c r="J138" s="954">
        <v>3</v>
      </c>
      <c r="K138" s="68">
        <v>36000000</v>
      </c>
      <c r="L138" s="1056">
        <f t="shared" si="35"/>
        <v>108000000</v>
      </c>
      <c r="M138" s="1085" t="str">
        <f t="shared" si="30"/>
        <v/>
      </c>
      <c r="N138" s="1216" t="str">
        <f t="shared" si="31"/>
        <v/>
      </c>
      <c r="O138" s="1323" t="s">
        <v>2310</v>
      </c>
      <c r="P138" s="1021" t="str">
        <f t="shared" si="32"/>
        <v/>
      </c>
      <c r="Q138" s="1272" t="str">
        <f>+P138</f>
        <v/>
      </c>
      <c r="R138" s="1283"/>
      <c r="S138" s="1014" t="str">
        <f t="shared" si="33"/>
        <v/>
      </c>
      <c r="T138" s="1231" t="str">
        <f t="shared" si="22"/>
        <v>Sin Iniciar</v>
      </c>
      <c r="U138" s="1164" t="str">
        <f t="shared" si="23"/>
        <v>6</v>
      </c>
      <c r="V138" s="845" t="s">
        <v>2018</v>
      </c>
      <c r="W138" s="1302">
        <f t="shared" si="34"/>
        <v>1</v>
      </c>
    </row>
    <row r="139" spans="1:23" s="105" customFormat="1" ht="81" hidden="1" customHeight="1" outlineLevel="3" thickBot="1" x14ac:dyDescent="0.3">
      <c r="A139" s="1597"/>
      <c r="B139" s="1639"/>
      <c r="C139" s="953" t="s">
        <v>76</v>
      </c>
      <c r="D139" s="960">
        <v>42753</v>
      </c>
      <c r="E139" s="960">
        <v>43099</v>
      </c>
      <c r="F139" s="978" t="s">
        <v>39</v>
      </c>
      <c r="G139" s="977" t="s">
        <v>77</v>
      </c>
      <c r="H139" s="953" t="s">
        <v>78</v>
      </c>
      <c r="I139" s="954" t="s">
        <v>22</v>
      </c>
      <c r="J139" s="954">
        <v>1</v>
      </c>
      <c r="K139" s="68">
        <v>600000000</v>
      </c>
      <c r="L139" s="1056">
        <f t="shared" si="35"/>
        <v>600000000</v>
      </c>
      <c r="M139" s="1085">
        <f t="shared" si="30"/>
        <v>346</v>
      </c>
      <c r="N139" s="1216" t="str">
        <f t="shared" si="31"/>
        <v>X</v>
      </c>
      <c r="O139" s="1323" t="s">
        <v>2311</v>
      </c>
      <c r="P139" s="1013">
        <f t="shared" si="32"/>
        <v>0.11849710982658959</v>
      </c>
      <c r="Q139" s="1272">
        <f>+P139</f>
        <v>0.11849710982658959</v>
      </c>
      <c r="R139" s="1283">
        <f t="shared" ref="R139:R144" si="36">+Q139</f>
        <v>0.11849710982658959</v>
      </c>
      <c r="S139" s="1014">
        <f t="shared" si="33"/>
        <v>1</v>
      </c>
      <c r="T139" s="1231" t="str">
        <f t="shared" si="22"/>
        <v>Normal</v>
      </c>
      <c r="U139" s="1164" t="str">
        <f t="shared" si="23"/>
        <v>J</v>
      </c>
      <c r="V139" s="845" t="s">
        <v>1953</v>
      </c>
      <c r="W139" s="1302">
        <f t="shared" si="34"/>
        <v>0.88150289017341044</v>
      </c>
    </row>
    <row r="140" spans="1:23" s="105" customFormat="1" ht="35.25" hidden="1" customHeight="1" outlineLevel="3" thickBot="1" x14ac:dyDescent="0.3">
      <c r="A140" s="1597"/>
      <c r="B140" s="1639"/>
      <c r="C140" s="953" t="s">
        <v>79</v>
      </c>
      <c r="D140" s="960">
        <v>42887</v>
      </c>
      <c r="E140" s="960">
        <v>43009</v>
      </c>
      <c r="F140" s="978" t="s">
        <v>39</v>
      </c>
      <c r="G140" s="977" t="s">
        <v>80</v>
      </c>
      <c r="H140" s="953" t="s">
        <v>54</v>
      </c>
      <c r="I140" s="954" t="s">
        <v>81</v>
      </c>
      <c r="J140" s="954">
        <v>60</v>
      </c>
      <c r="K140" s="68">
        <v>4000000</v>
      </c>
      <c r="L140" s="1056">
        <f t="shared" si="35"/>
        <v>240000000</v>
      </c>
      <c r="M140" s="1085" t="str">
        <f t="shared" si="30"/>
        <v/>
      </c>
      <c r="N140" s="1216" t="str">
        <f t="shared" si="31"/>
        <v/>
      </c>
      <c r="O140" s="1323"/>
      <c r="P140" s="1013" t="str">
        <f t="shared" si="32"/>
        <v/>
      </c>
      <c r="Q140" s="1272"/>
      <c r="R140" s="1283">
        <f t="shared" si="36"/>
        <v>0</v>
      </c>
      <c r="S140" s="1014" t="str">
        <f t="shared" si="33"/>
        <v/>
      </c>
      <c r="T140" s="1231" t="str">
        <f t="shared" si="22"/>
        <v>Sin Iniciar</v>
      </c>
      <c r="U140" s="1164" t="str">
        <f t="shared" si="23"/>
        <v>6</v>
      </c>
      <c r="V140" s="845"/>
      <c r="W140" s="1302">
        <f t="shared" si="34"/>
        <v>1</v>
      </c>
    </row>
    <row r="141" spans="1:23" s="105" customFormat="1" ht="51.75" hidden="1" outlineLevel="3" thickBot="1" x14ac:dyDescent="0.3">
      <c r="A141" s="1597"/>
      <c r="B141" s="1639"/>
      <c r="C141" s="953" t="s">
        <v>82</v>
      </c>
      <c r="D141" s="960">
        <v>42753</v>
      </c>
      <c r="E141" s="960">
        <v>42794</v>
      </c>
      <c r="F141" s="978" t="s">
        <v>57</v>
      </c>
      <c r="G141" s="977" t="s">
        <v>82</v>
      </c>
      <c r="H141" s="953" t="s">
        <v>21</v>
      </c>
      <c r="I141" s="954" t="s">
        <v>22</v>
      </c>
      <c r="J141" s="954">
        <v>11</v>
      </c>
      <c r="K141" s="68">
        <v>4000000</v>
      </c>
      <c r="L141" s="1056">
        <f>+K141*J141</f>
        <v>44000000</v>
      </c>
      <c r="M141" s="1085">
        <f t="shared" si="30"/>
        <v>41</v>
      </c>
      <c r="N141" s="1216" t="str">
        <f t="shared" si="31"/>
        <v>X</v>
      </c>
      <c r="O141" s="1323" t="s">
        <v>2312</v>
      </c>
      <c r="P141" s="1013">
        <f t="shared" si="32"/>
        <v>1</v>
      </c>
      <c r="Q141" s="1272">
        <v>1</v>
      </c>
      <c r="R141" s="1283">
        <f t="shared" si="36"/>
        <v>1</v>
      </c>
      <c r="S141" s="1014">
        <f t="shared" si="33"/>
        <v>1</v>
      </c>
      <c r="T141" s="1231" t="str">
        <f t="shared" si="22"/>
        <v>Terminado</v>
      </c>
      <c r="U141" s="1164" t="str">
        <f t="shared" si="23"/>
        <v>B</v>
      </c>
      <c r="V141" s="845"/>
      <c r="W141" s="1302">
        <f t="shared" si="34"/>
        <v>0</v>
      </c>
    </row>
    <row r="142" spans="1:23" s="105" customFormat="1" ht="35.25" hidden="1" outlineLevel="3" thickBot="1" x14ac:dyDescent="0.3">
      <c r="A142" s="1597"/>
      <c r="B142" s="1639"/>
      <c r="C142" s="953" t="s">
        <v>83</v>
      </c>
      <c r="D142" s="960">
        <v>42753</v>
      </c>
      <c r="E142" s="1433">
        <v>42794</v>
      </c>
      <c r="F142" s="978" t="s">
        <v>39</v>
      </c>
      <c r="G142" s="977" t="s">
        <v>83</v>
      </c>
      <c r="H142" s="953" t="s">
        <v>21</v>
      </c>
      <c r="I142" s="954" t="s">
        <v>22</v>
      </c>
      <c r="J142" s="954">
        <v>11</v>
      </c>
      <c r="K142" s="68">
        <v>3000000</v>
      </c>
      <c r="L142" s="1056">
        <f>+K142*J142</f>
        <v>33000000</v>
      </c>
      <c r="M142" s="1085">
        <f t="shared" si="30"/>
        <v>41</v>
      </c>
      <c r="N142" s="1216" t="str">
        <f t="shared" si="31"/>
        <v>X</v>
      </c>
      <c r="O142" s="1323" t="s">
        <v>2312</v>
      </c>
      <c r="P142" s="1013">
        <f t="shared" si="32"/>
        <v>1</v>
      </c>
      <c r="Q142" s="1272">
        <v>1</v>
      </c>
      <c r="R142" s="1283">
        <f t="shared" si="36"/>
        <v>1</v>
      </c>
      <c r="S142" s="1014">
        <f t="shared" si="33"/>
        <v>1</v>
      </c>
      <c r="T142" s="1231" t="str">
        <f t="shared" si="22"/>
        <v>Terminado</v>
      </c>
      <c r="U142" s="1164" t="str">
        <f t="shared" si="23"/>
        <v>B</v>
      </c>
      <c r="V142" s="845"/>
      <c r="W142" s="1302">
        <f t="shared" si="34"/>
        <v>0</v>
      </c>
    </row>
    <row r="143" spans="1:23" s="105" customFormat="1" ht="35.25" hidden="1" outlineLevel="3" thickBot="1" x14ac:dyDescent="0.3">
      <c r="A143" s="1597"/>
      <c r="B143" s="1639"/>
      <c r="C143" s="953" t="s">
        <v>84</v>
      </c>
      <c r="D143" s="960">
        <v>42753</v>
      </c>
      <c r="E143" s="1433">
        <v>42794</v>
      </c>
      <c r="F143" s="978" t="s">
        <v>39</v>
      </c>
      <c r="G143" s="977" t="s">
        <v>85</v>
      </c>
      <c r="H143" s="953" t="s">
        <v>21</v>
      </c>
      <c r="I143" s="954" t="s">
        <v>22</v>
      </c>
      <c r="J143" s="954">
        <v>11</v>
      </c>
      <c r="K143" s="68">
        <v>3000000</v>
      </c>
      <c r="L143" s="1056">
        <f>+K143*J143</f>
        <v>33000000</v>
      </c>
      <c r="M143" s="1085">
        <f t="shared" si="30"/>
        <v>41</v>
      </c>
      <c r="N143" s="1216" t="str">
        <f t="shared" si="31"/>
        <v>X</v>
      </c>
      <c r="O143" s="1323" t="s">
        <v>2312</v>
      </c>
      <c r="P143" s="1013">
        <f t="shared" si="32"/>
        <v>1</v>
      </c>
      <c r="Q143" s="1272">
        <v>1</v>
      </c>
      <c r="R143" s="1283">
        <f t="shared" si="36"/>
        <v>1</v>
      </c>
      <c r="S143" s="1014">
        <f t="shared" si="33"/>
        <v>1</v>
      </c>
      <c r="T143" s="1231" t="str">
        <f t="shared" ref="T143:T207" si="37">+IF(S143="","Sin Iniciar",IF(S143&lt;0.6,"Crítico",IF(S143&lt;0.9,"En Proceso",IF(AND(P143=1,Q143=1,S143=1),"Terminado","Normal"))))</f>
        <v>Terminado</v>
      </c>
      <c r="U143" s="1164" t="str">
        <f t="shared" ref="U143:U207" si="38">+IF(T143="","",IF(T143="Sin Iniciar","6",IF(T143="Crítico","L",IF(T143="En Proceso","K",IF(T143="Normal","J","B")))))</f>
        <v>B</v>
      </c>
      <c r="V143" s="845"/>
      <c r="W143" s="1302">
        <f t="shared" si="34"/>
        <v>0</v>
      </c>
    </row>
    <row r="144" spans="1:23" s="105" customFormat="1" ht="35.25" hidden="1" outlineLevel="3" thickBot="1" x14ac:dyDescent="0.3">
      <c r="A144" s="1597"/>
      <c r="B144" s="1639"/>
      <c r="C144" s="953" t="s">
        <v>86</v>
      </c>
      <c r="D144" s="960">
        <v>42753</v>
      </c>
      <c r="E144" s="1433">
        <v>42794</v>
      </c>
      <c r="F144" s="978" t="s">
        <v>39</v>
      </c>
      <c r="G144" s="977" t="s">
        <v>86</v>
      </c>
      <c r="H144" s="953" t="s">
        <v>21</v>
      </c>
      <c r="I144" s="954" t="s">
        <v>22</v>
      </c>
      <c r="J144" s="954">
        <v>11</v>
      </c>
      <c r="K144" s="68">
        <v>1600000</v>
      </c>
      <c r="L144" s="1056">
        <f t="shared" si="35"/>
        <v>17600000</v>
      </c>
      <c r="M144" s="1085">
        <f t="shared" si="30"/>
        <v>41</v>
      </c>
      <c r="N144" s="1216" t="str">
        <f t="shared" si="31"/>
        <v>X</v>
      </c>
      <c r="O144" s="1323" t="s">
        <v>2312</v>
      </c>
      <c r="P144" s="1013">
        <f t="shared" si="32"/>
        <v>1</v>
      </c>
      <c r="Q144" s="1272">
        <v>1</v>
      </c>
      <c r="R144" s="1283">
        <f t="shared" si="36"/>
        <v>1</v>
      </c>
      <c r="S144" s="1014">
        <f t="shared" si="33"/>
        <v>1</v>
      </c>
      <c r="T144" s="1231" t="str">
        <f t="shared" si="37"/>
        <v>Terminado</v>
      </c>
      <c r="U144" s="1164" t="str">
        <f t="shared" si="38"/>
        <v>B</v>
      </c>
      <c r="V144" s="845"/>
      <c r="W144" s="1302">
        <f t="shared" si="34"/>
        <v>0</v>
      </c>
    </row>
    <row r="145" spans="1:23" s="105" customFormat="1" ht="35.25" hidden="1" outlineLevel="3" thickBot="1" x14ac:dyDescent="0.3">
      <c r="A145" s="1597"/>
      <c r="B145" s="1639"/>
      <c r="C145" s="953" t="s">
        <v>87</v>
      </c>
      <c r="D145" s="960"/>
      <c r="E145" s="1433"/>
      <c r="F145" s="978" t="s">
        <v>39</v>
      </c>
      <c r="G145" s="977" t="s">
        <v>86</v>
      </c>
      <c r="H145" s="953" t="s">
        <v>21</v>
      </c>
      <c r="I145" s="954" t="s">
        <v>22</v>
      </c>
      <c r="J145" s="954">
        <v>11</v>
      </c>
      <c r="K145" s="68">
        <v>1600000</v>
      </c>
      <c r="L145" s="1056">
        <f t="shared" si="35"/>
        <v>17600000</v>
      </c>
      <c r="M145" s="1085" t="str">
        <f t="shared" si="30"/>
        <v/>
      </c>
      <c r="N145" s="1216" t="str">
        <f t="shared" si="31"/>
        <v/>
      </c>
      <c r="O145" s="1323"/>
      <c r="P145" s="1013" t="str">
        <f t="shared" si="32"/>
        <v/>
      </c>
      <c r="Q145" s="1272"/>
      <c r="R145" s="1283"/>
      <c r="S145" s="1014" t="str">
        <f t="shared" si="33"/>
        <v/>
      </c>
      <c r="T145" s="1231" t="str">
        <f t="shared" si="37"/>
        <v>Sin Iniciar</v>
      </c>
      <c r="U145" s="1164" t="str">
        <f t="shared" si="38"/>
        <v>6</v>
      </c>
      <c r="V145" s="845"/>
      <c r="W145" s="1302">
        <f t="shared" si="34"/>
        <v>1</v>
      </c>
    </row>
    <row r="146" spans="1:23" s="105" customFormat="1" ht="35.25" hidden="1" customHeight="1" outlineLevel="3" thickBot="1" x14ac:dyDescent="0.3">
      <c r="A146" s="1643"/>
      <c r="B146" s="1640"/>
      <c r="C146" s="962" t="s">
        <v>88</v>
      </c>
      <c r="D146" s="963"/>
      <c r="E146" s="963"/>
      <c r="F146" s="979" t="s">
        <v>39</v>
      </c>
      <c r="G146" s="985" t="s">
        <v>86</v>
      </c>
      <c r="H146" s="962" t="s">
        <v>21</v>
      </c>
      <c r="I146" s="965" t="s">
        <v>22</v>
      </c>
      <c r="J146" s="965">
        <v>6</v>
      </c>
      <c r="K146" s="74">
        <v>1600000</v>
      </c>
      <c r="L146" s="1066">
        <f t="shared" si="35"/>
        <v>9600000</v>
      </c>
      <c r="M146" s="1086" t="str">
        <f t="shared" si="30"/>
        <v/>
      </c>
      <c r="N146" s="1217" t="str">
        <f t="shared" si="31"/>
        <v/>
      </c>
      <c r="O146" s="1325"/>
      <c r="P146" s="1015" t="str">
        <f t="shared" si="32"/>
        <v/>
      </c>
      <c r="Q146" s="1273"/>
      <c r="R146" s="1284"/>
      <c r="S146" s="1016" t="str">
        <f t="shared" si="33"/>
        <v/>
      </c>
      <c r="T146" s="1232" t="str">
        <f t="shared" si="37"/>
        <v>Sin Iniciar</v>
      </c>
      <c r="U146" s="1165" t="str">
        <f t="shared" si="38"/>
        <v>6</v>
      </c>
      <c r="V146" s="1094"/>
      <c r="W146" s="1302">
        <f t="shared" si="34"/>
        <v>1</v>
      </c>
    </row>
    <row r="147" spans="1:23" s="1178" customFormat="1" ht="60" hidden="1" outlineLevel="2" collapsed="1" thickBot="1" x14ac:dyDescent="0.3">
      <c r="A147" s="1564" t="s">
        <v>2048</v>
      </c>
      <c r="B147" s="1565"/>
      <c r="C147" s="1566"/>
      <c r="D147" s="1143"/>
      <c r="E147" s="1144"/>
      <c r="F147" s="1175"/>
      <c r="G147" s="1133"/>
      <c r="H147" s="1133"/>
      <c r="I147" s="1145"/>
      <c r="J147" s="1146"/>
      <c r="K147" s="1133"/>
      <c r="L147" s="1133"/>
      <c r="M147" s="1147" t="str">
        <f t="shared" si="30"/>
        <v/>
      </c>
      <c r="N147" s="1148" t="str">
        <f t="shared" si="31"/>
        <v/>
      </c>
      <c r="O147" s="1176"/>
      <c r="P147" s="1149">
        <f>+IFERROR(SUMPRODUCT(P118:P146,M118:M146)/SUM(M118:M146),0)</f>
        <v>0.60417811984606928</v>
      </c>
      <c r="Q147" s="1161">
        <f>+IFERROR(SUMPRODUCT(Q118:Q146,M118:M146)/SUM(M118:M146),0)</f>
        <v>0.58557311709730619</v>
      </c>
      <c r="R147" s="1292">
        <f>+IFERROR(SUMPRODUCT(R118:R146,M118:M146)/SUM(M118:M146),0)</f>
        <v>0.58557311709730619</v>
      </c>
      <c r="S147" s="1149">
        <f>+Q147/P147</f>
        <v>0.96920609645131928</v>
      </c>
      <c r="T147" s="1238" t="str">
        <f t="shared" si="37"/>
        <v>Normal</v>
      </c>
      <c r="U147" s="1172" t="str">
        <f t="shared" si="38"/>
        <v>J</v>
      </c>
      <c r="V147" s="1150"/>
      <c r="W147" s="1302">
        <f t="shared" si="34"/>
        <v>0.41442688290269381</v>
      </c>
    </row>
    <row r="148" spans="1:23" s="105" customFormat="1" ht="51.75" hidden="1" customHeight="1" outlineLevel="3" thickBot="1" x14ac:dyDescent="0.3">
      <c r="A148" s="1596" t="s">
        <v>1927</v>
      </c>
      <c r="B148" s="1644" t="s">
        <v>95</v>
      </c>
      <c r="C148" s="972" t="s">
        <v>96</v>
      </c>
      <c r="D148" s="958">
        <v>42745</v>
      </c>
      <c r="E148" s="958">
        <v>43099</v>
      </c>
      <c r="F148" s="984" t="s">
        <v>97</v>
      </c>
      <c r="G148" s="986" t="s">
        <v>98</v>
      </c>
      <c r="H148" s="972" t="s">
        <v>21</v>
      </c>
      <c r="I148" s="972" t="s">
        <v>22</v>
      </c>
      <c r="J148" s="959">
        <v>3</v>
      </c>
      <c r="K148" s="64">
        <v>22000000</v>
      </c>
      <c r="L148" s="1067">
        <f>+K148*J148</f>
        <v>66000000</v>
      </c>
      <c r="M148" s="1084">
        <f t="shared" si="30"/>
        <v>354</v>
      </c>
      <c r="N148" s="1215" t="str">
        <f t="shared" si="31"/>
        <v>X</v>
      </c>
      <c r="O148" s="1324" t="s">
        <v>2349</v>
      </c>
      <c r="P148" s="1011">
        <f t="shared" ref="P148:P167" si="39">+IF(N148="","",IFERROR(IF(MONTH($C$2)&lt;MONTH(D148),"",IF(E148&lt;$C$2,1,IF(D148&lt;$C$2,($C$2-D148)/(E148-D148),0))),0))</f>
        <v>0.1384180790960452</v>
      </c>
      <c r="Q148" s="1275">
        <v>0.1384</v>
      </c>
      <c r="R148" s="1287">
        <f>+Q148</f>
        <v>0.1384</v>
      </c>
      <c r="S148" s="1012">
        <f t="shared" ref="S148:S167" si="40">IF(P148="","",IF(Q148&gt;P148,1,(Q148/P148)))</f>
        <v>0.99986938775510203</v>
      </c>
      <c r="T148" s="1230" t="str">
        <f t="shared" si="37"/>
        <v>Normal</v>
      </c>
      <c r="U148" s="1163" t="str">
        <f t="shared" si="38"/>
        <v>J</v>
      </c>
      <c r="V148" s="1095" t="s">
        <v>1975</v>
      </c>
      <c r="W148" s="1302">
        <f t="shared" si="34"/>
        <v>0.86160000000000003</v>
      </c>
    </row>
    <row r="149" spans="1:23" s="105" customFormat="1" ht="90" hidden="1" customHeight="1" outlineLevel="3" thickBot="1" x14ac:dyDescent="0.3">
      <c r="A149" s="1597"/>
      <c r="B149" s="1639"/>
      <c r="C149" s="953" t="s">
        <v>99</v>
      </c>
      <c r="D149" s="957">
        <v>42745</v>
      </c>
      <c r="E149" s="957">
        <v>42840</v>
      </c>
      <c r="F149" s="978" t="s">
        <v>100</v>
      </c>
      <c r="G149" s="977" t="s">
        <v>101</v>
      </c>
      <c r="H149" s="953" t="s">
        <v>54</v>
      </c>
      <c r="I149" s="953" t="s">
        <v>22</v>
      </c>
      <c r="J149" s="954">
        <v>1</v>
      </c>
      <c r="K149" s="68">
        <v>250000000</v>
      </c>
      <c r="L149" s="1056">
        <f>+K149*J149</f>
        <v>250000000</v>
      </c>
      <c r="M149" s="1085">
        <f t="shared" si="30"/>
        <v>95</v>
      </c>
      <c r="N149" s="1216" t="str">
        <f t="shared" si="31"/>
        <v>X</v>
      </c>
      <c r="O149" s="1323" t="s">
        <v>2350</v>
      </c>
      <c r="P149" s="1013">
        <f t="shared" si="39"/>
        <v>0.51578947368421058</v>
      </c>
      <c r="Q149" s="1272">
        <v>0.51580000000000004</v>
      </c>
      <c r="R149" s="1283">
        <v>0.22</v>
      </c>
      <c r="S149" s="1014">
        <f t="shared" si="40"/>
        <v>1</v>
      </c>
      <c r="T149" s="1231" t="str">
        <f t="shared" si="37"/>
        <v>Normal</v>
      </c>
      <c r="U149" s="1164" t="str">
        <f t="shared" si="38"/>
        <v>J</v>
      </c>
      <c r="V149" s="845" t="s">
        <v>1976</v>
      </c>
      <c r="W149" s="1302">
        <f t="shared" si="34"/>
        <v>0.78</v>
      </c>
    </row>
    <row r="150" spans="1:23" s="105" customFormat="1" ht="35.25" hidden="1" customHeight="1" outlineLevel="3" thickBot="1" x14ac:dyDescent="0.3">
      <c r="A150" s="1597"/>
      <c r="B150" s="1639" t="s">
        <v>102</v>
      </c>
      <c r="C150" s="1556" t="s">
        <v>103</v>
      </c>
      <c r="D150" s="1590">
        <v>42860</v>
      </c>
      <c r="E150" s="1590">
        <v>42977</v>
      </c>
      <c r="F150" s="1614" t="s">
        <v>104</v>
      </c>
      <c r="G150" s="977" t="s">
        <v>105</v>
      </c>
      <c r="H150" s="953" t="s">
        <v>28</v>
      </c>
      <c r="I150" s="953" t="s">
        <v>55</v>
      </c>
      <c r="J150" s="954">
        <v>1</v>
      </c>
      <c r="K150" s="68">
        <v>45000000</v>
      </c>
      <c r="L150" s="1056">
        <f>+K150*J150</f>
        <v>45000000</v>
      </c>
      <c r="M150" s="1085" t="str">
        <f t="shared" ref="M150:M185" si="41">+IF(D150="","",IF(MONTH($C$2)&lt;MONTH(D150),"",E150-D150))</f>
        <v/>
      </c>
      <c r="N150" s="1216" t="str">
        <f t="shared" ref="N150:N185" si="42">+IF(D150="","",IF(AND(MONTH($C$2)&gt;=MONTH(D150),MONTH($C$2)&lt;=MONTH(E150)),"X",""))</f>
        <v/>
      </c>
      <c r="O150" s="1323"/>
      <c r="P150" s="1013" t="str">
        <f t="shared" si="39"/>
        <v/>
      </c>
      <c r="Q150" s="1272"/>
      <c r="R150" s="1283"/>
      <c r="S150" s="1014" t="str">
        <f t="shared" si="40"/>
        <v/>
      </c>
      <c r="T150" s="1231" t="str">
        <f t="shared" si="37"/>
        <v>Sin Iniciar</v>
      </c>
      <c r="U150" s="1164" t="str">
        <f t="shared" si="38"/>
        <v>6</v>
      </c>
      <c r="V150" s="845"/>
      <c r="W150" s="1302">
        <f t="shared" si="34"/>
        <v>1</v>
      </c>
    </row>
    <row r="151" spans="1:23" s="105" customFormat="1" ht="39" hidden="1" customHeight="1" outlineLevel="3" thickBot="1" x14ac:dyDescent="0.3">
      <c r="A151" s="1597"/>
      <c r="B151" s="1639"/>
      <c r="C151" s="1556"/>
      <c r="D151" s="1590"/>
      <c r="E151" s="1590"/>
      <c r="F151" s="1614"/>
      <c r="G151" s="977" t="s">
        <v>106</v>
      </c>
      <c r="H151" s="953" t="s">
        <v>54</v>
      </c>
      <c r="I151" s="953" t="s">
        <v>107</v>
      </c>
      <c r="J151" s="954">
        <v>4</v>
      </c>
      <c r="K151" s="68">
        <v>100000000</v>
      </c>
      <c r="L151" s="1056">
        <f>+K151*J151</f>
        <v>400000000</v>
      </c>
      <c r="M151" s="1085" t="str">
        <f t="shared" si="41"/>
        <v/>
      </c>
      <c r="N151" s="1216" t="str">
        <f t="shared" si="42"/>
        <v/>
      </c>
      <c r="O151" s="1323"/>
      <c r="P151" s="1013" t="str">
        <f t="shared" si="39"/>
        <v/>
      </c>
      <c r="Q151" s="1272"/>
      <c r="R151" s="1283"/>
      <c r="S151" s="1014" t="str">
        <f t="shared" si="40"/>
        <v/>
      </c>
      <c r="T151" s="1231" t="str">
        <f t="shared" si="37"/>
        <v>Sin Iniciar</v>
      </c>
      <c r="U151" s="1164" t="str">
        <f t="shared" si="38"/>
        <v>6</v>
      </c>
      <c r="V151" s="845"/>
      <c r="W151" s="1302">
        <f t="shared" si="34"/>
        <v>1</v>
      </c>
    </row>
    <row r="152" spans="1:23" s="105" customFormat="1" ht="64.5" hidden="1" customHeight="1" outlineLevel="3" thickBot="1" x14ac:dyDescent="0.3">
      <c r="A152" s="1597"/>
      <c r="B152" s="1639"/>
      <c r="C152" s="953" t="s">
        <v>108</v>
      </c>
      <c r="D152" s="957">
        <v>42891</v>
      </c>
      <c r="E152" s="957">
        <v>42965</v>
      </c>
      <c r="F152" s="978" t="s">
        <v>109</v>
      </c>
      <c r="G152" s="977" t="s">
        <v>110</v>
      </c>
      <c r="H152" s="953" t="s">
        <v>54</v>
      </c>
      <c r="I152" s="953" t="s">
        <v>111</v>
      </c>
      <c r="J152" s="954">
        <v>15</v>
      </c>
      <c r="K152" s="68">
        <v>7800000</v>
      </c>
      <c r="L152" s="1056">
        <f>+K152*J152</f>
        <v>117000000</v>
      </c>
      <c r="M152" s="1085" t="str">
        <f t="shared" si="41"/>
        <v/>
      </c>
      <c r="N152" s="1216" t="str">
        <f t="shared" si="42"/>
        <v/>
      </c>
      <c r="O152" s="1323"/>
      <c r="P152" s="1013" t="str">
        <f t="shared" si="39"/>
        <v/>
      </c>
      <c r="Q152" s="1272"/>
      <c r="R152" s="1283"/>
      <c r="S152" s="1014" t="str">
        <f t="shared" si="40"/>
        <v/>
      </c>
      <c r="T152" s="1231" t="str">
        <f t="shared" si="37"/>
        <v>Sin Iniciar</v>
      </c>
      <c r="U152" s="1164" t="str">
        <f t="shared" si="38"/>
        <v>6</v>
      </c>
      <c r="V152" s="845"/>
      <c r="W152" s="1302">
        <f t="shared" si="34"/>
        <v>1</v>
      </c>
    </row>
    <row r="153" spans="1:23" s="105" customFormat="1" ht="77.25" hidden="1" customHeight="1" outlineLevel="3" thickBot="1" x14ac:dyDescent="0.3">
      <c r="A153" s="1597"/>
      <c r="B153" s="1639"/>
      <c r="C153" s="953" t="s">
        <v>112</v>
      </c>
      <c r="D153" s="957">
        <v>42795</v>
      </c>
      <c r="E153" s="957">
        <v>42916</v>
      </c>
      <c r="F153" s="978" t="s">
        <v>113</v>
      </c>
      <c r="G153" s="977" t="s">
        <v>114</v>
      </c>
      <c r="H153" s="953" t="s">
        <v>54</v>
      </c>
      <c r="I153" s="953" t="s">
        <v>22</v>
      </c>
      <c r="J153" s="954">
        <v>1</v>
      </c>
      <c r="K153" s="68">
        <v>270000000</v>
      </c>
      <c r="L153" s="1056">
        <f t="shared" ref="L153:L167" si="43">+K153*J153</f>
        <v>270000000</v>
      </c>
      <c r="M153" s="1085" t="str">
        <f t="shared" si="41"/>
        <v/>
      </c>
      <c r="N153" s="1216" t="str">
        <f t="shared" si="42"/>
        <v/>
      </c>
      <c r="O153" s="1323"/>
      <c r="P153" s="1013" t="str">
        <f t="shared" si="39"/>
        <v/>
      </c>
      <c r="Q153" s="1272"/>
      <c r="R153" s="1283"/>
      <c r="S153" s="1014" t="str">
        <f t="shared" si="40"/>
        <v/>
      </c>
      <c r="T153" s="1231" t="str">
        <f t="shared" si="37"/>
        <v>Sin Iniciar</v>
      </c>
      <c r="U153" s="1164" t="str">
        <f t="shared" si="38"/>
        <v>6</v>
      </c>
      <c r="V153" s="845"/>
      <c r="W153" s="1302">
        <f t="shared" si="34"/>
        <v>1</v>
      </c>
    </row>
    <row r="154" spans="1:23" s="105" customFormat="1" ht="64.5" hidden="1" customHeight="1" outlineLevel="3" thickBot="1" x14ac:dyDescent="0.3">
      <c r="A154" s="1597"/>
      <c r="B154" s="1639" t="s">
        <v>115</v>
      </c>
      <c r="C154" s="953" t="s">
        <v>116</v>
      </c>
      <c r="D154" s="957">
        <v>42771</v>
      </c>
      <c r="E154" s="957">
        <v>43084</v>
      </c>
      <c r="F154" s="978" t="s">
        <v>117</v>
      </c>
      <c r="G154" s="977" t="s">
        <v>118</v>
      </c>
      <c r="H154" s="953" t="s">
        <v>28</v>
      </c>
      <c r="I154" s="953" t="s">
        <v>22</v>
      </c>
      <c r="J154" s="954">
        <v>1</v>
      </c>
      <c r="K154" s="68">
        <v>6000000</v>
      </c>
      <c r="L154" s="1056">
        <f t="shared" si="43"/>
        <v>6000000</v>
      </c>
      <c r="M154" s="1085">
        <f t="shared" si="41"/>
        <v>313</v>
      </c>
      <c r="N154" s="1216" t="str">
        <f t="shared" si="42"/>
        <v>X</v>
      </c>
      <c r="O154" s="1323" t="s">
        <v>2352</v>
      </c>
      <c r="P154" s="1013">
        <f t="shared" si="39"/>
        <v>7.3482428115015971E-2</v>
      </c>
      <c r="Q154" s="1272">
        <v>7.0000000000000007E-2</v>
      </c>
      <c r="R154" s="1283">
        <f>+Q154</f>
        <v>7.0000000000000007E-2</v>
      </c>
      <c r="S154" s="1014">
        <f t="shared" si="40"/>
        <v>0.9526086956521741</v>
      </c>
      <c r="T154" s="1231" t="str">
        <f t="shared" si="37"/>
        <v>Normal</v>
      </c>
      <c r="U154" s="1164" t="str">
        <f t="shared" si="38"/>
        <v>J</v>
      </c>
      <c r="V154" s="845"/>
      <c r="W154" s="1302">
        <f t="shared" si="34"/>
        <v>0.92999999999999994</v>
      </c>
    </row>
    <row r="155" spans="1:23" s="105" customFormat="1" ht="48.75" hidden="1" customHeight="1" outlineLevel="3" thickBot="1" x14ac:dyDescent="0.3">
      <c r="A155" s="1597"/>
      <c r="B155" s="1639"/>
      <c r="C155" s="953" t="s">
        <v>119</v>
      </c>
      <c r="D155" s="957">
        <v>42745</v>
      </c>
      <c r="E155" s="957">
        <v>43084</v>
      </c>
      <c r="F155" s="978" t="s">
        <v>120</v>
      </c>
      <c r="G155" s="977" t="s">
        <v>121</v>
      </c>
      <c r="H155" s="953" t="s">
        <v>28</v>
      </c>
      <c r="I155" s="953" t="s">
        <v>22</v>
      </c>
      <c r="J155" s="954">
        <v>1</v>
      </c>
      <c r="K155" s="68">
        <v>8000000</v>
      </c>
      <c r="L155" s="1056">
        <f t="shared" si="43"/>
        <v>8000000</v>
      </c>
      <c r="M155" s="1085">
        <f t="shared" si="41"/>
        <v>339</v>
      </c>
      <c r="N155" s="1216" t="str">
        <f t="shared" si="42"/>
        <v>X</v>
      </c>
      <c r="O155" s="1323" t="s">
        <v>2351</v>
      </c>
      <c r="P155" s="1013">
        <f t="shared" si="39"/>
        <v>0.14454277286135694</v>
      </c>
      <c r="Q155" s="1272">
        <v>0.13</v>
      </c>
      <c r="R155" s="1283">
        <f>+Q155</f>
        <v>0.13</v>
      </c>
      <c r="S155" s="1014">
        <f t="shared" si="40"/>
        <v>0.89938775510204072</v>
      </c>
      <c r="T155" s="1231" t="str">
        <f t="shared" si="37"/>
        <v>En Proceso</v>
      </c>
      <c r="U155" s="1164" t="str">
        <f t="shared" si="38"/>
        <v>K</v>
      </c>
      <c r="V155" s="845" t="s">
        <v>1977</v>
      </c>
      <c r="W155" s="1302">
        <f t="shared" si="34"/>
        <v>0.87</v>
      </c>
    </row>
    <row r="156" spans="1:23" s="105" customFormat="1" ht="64.5" hidden="1" customHeight="1" outlineLevel="3" thickBot="1" x14ac:dyDescent="0.3">
      <c r="A156" s="1597"/>
      <c r="B156" s="1639"/>
      <c r="C156" s="953" t="s">
        <v>122</v>
      </c>
      <c r="D156" s="957">
        <v>42776</v>
      </c>
      <c r="E156" s="957">
        <v>43079</v>
      </c>
      <c r="F156" s="978" t="s">
        <v>123</v>
      </c>
      <c r="G156" s="977" t="s">
        <v>124</v>
      </c>
      <c r="H156" s="953" t="s">
        <v>28</v>
      </c>
      <c r="I156" s="953" t="s">
        <v>29</v>
      </c>
      <c r="J156" s="954">
        <v>1</v>
      </c>
      <c r="K156" s="68">
        <v>4000000</v>
      </c>
      <c r="L156" s="1056">
        <f t="shared" si="43"/>
        <v>4000000</v>
      </c>
      <c r="M156" s="1085">
        <f t="shared" si="41"/>
        <v>303</v>
      </c>
      <c r="N156" s="1216" t="str">
        <f t="shared" si="42"/>
        <v>X</v>
      </c>
      <c r="O156" s="1323" t="s">
        <v>2353</v>
      </c>
      <c r="P156" s="1013">
        <f t="shared" si="39"/>
        <v>5.9405940594059403E-2</v>
      </c>
      <c r="Q156" s="1272">
        <v>5.5E-2</v>
      </c>
      <c r="R156" s="1283"/>
      <c r="S156" s="1014">
        <f t="shared" si="40"/>
        <v>0.9258333333333334</v>
      </c>
      <c r="T156" s="1231" t="str">
        <f t="shared" si="37"/>
        <v>Normal</v>
      </c>
      <c r="U156" s="1164" t="str">
        <f t="shared" si="38"/>
        <v>J</v>
      </c>
      <c r="V156" s="845"/>
      <c r="W156" s="1302">
        <f t="shared" si="34"/>
        <v>1</v>
      </c>
    </row>
    <row r="157" spans="1:23" s="105" customFormat="1" ht="77.25" hidden="1" customHeight="1" outlineLevel="3" thickBot="1" x14ac:dyDescent="0.3">
      <c r="A157" s="1597"/>
      <c r="B157" s="1639"/>
      <c r="C157" s="953" t="s">
        <v>125</v>
      </c>
      <c r="D157" s="957">
        <v>42795</v>
      </c>
      <c r="E157" s="957">
        <v>43079</v>
      </c>
      <c r="F157" s="978" t="s">
        <v>126</v>
      </c>
      <c r="G157" s="977" t="s">
        <v>127</v>
      </c>
      <c r="H157" s="953" t="s">
        <v>21</v>
      </c>
      <c r="I157" s="953" t="s">
        <v>303</v>
      </c>
      <c r="J157" s="954">
        <v>1</v>
      </c>
      <c r="K157" s="68">
        <v>6000000</v>
      </c>
      <c r="L157" s="1056">
        <f t="shared" si="43"/>
        <v>6000000</v>
      </c>
      <c r="M157" s="1085" t="str">
        <f t="shared" si="41"/>
        <v/>
      </c>
      <c r="N157" s="1216" t="str">
        <f t="shared" si="42"/>
        <v/>
      </c>
      <c r="O157" s="1323"/>
      <c r="P157" s="1013" t="str">
        <f t="shared" si="39"/>
        <v/>
      </c>
      <c r="Q157" s="1272"/>
      <c r="R157" s="1283"/>
      <c r="S157" s="1014" t="str">
        <f t="shared" si="40"/>
        <v/>
      </c>
      <c r="T157" s="1231" t="str">
        <f t="shared" si="37"/>
        <v>Sin Iniciar</v>
      </c>
      <c r="U157" s="1164" t="str">
        <f t="shared" si="38"/>
        <v>6</v>
      </c>
      <c r="V157" s="845"/>
      <c r="W157" s="1302">
        <f t="shared" si="34"/>
        <v>1</v>
      </c>
    </row>
    <row r="158" spans="1:23" s="105" customFormat="1" ht="77.25" hidden="1" customHeight="1" outlineLevel="3" thickBot="1" x14ac:dyDescent="0.3">
      <c r="A158" s="1597"/>
      <c r="B158" s="1639" t="s">
        <v>128</v>
      </c>
      <c r="C158" s="953" t="s">
        <v>129</v>
      </c>
      <c r="D158" s="957">
        <v>42750</v>
      </c>
      <c r="E158" s="957">
        <v>43083</v>
      </c>
      <c r="F158" s="978" t="s">
        <v>130</v>
      </c>
      <c r="G158" s="977" t="s">
        <v>131</v>
      </c>
      <c r="H158" s="953" t="s">
        <v>21</v>
      </c>
      <c r="I158" s="953" t="s">
        <v>22</v>
      </c>
      <c r="J158" s="954">
        <v>3</v>
      </c>
      <c r="K158" s="68">
        <v>32000000</v>
      </c>
      <c r="L158" s="1056">
        <f t="shared" si="43"/>
        <v>96000000</v>
      </c>
      <c r="M158" s="1085">
        <f t="shared" si="41"/>
        <v>333</v>
      </c>
      <c r="N158" s="1216" t="str">
        <f t="shared" si="42"/>
        <v>X</v>
      </c>
      <c r="O158" s="1323" t="s">
        <v>2354</v>
      </c>
      <c r="P158" s="1013">
        <f t="shared" si="39"/>
        <v>0.13213213213213212</v>
      </c>
      <c r="Q158" s="1272">
        <v>0.12</v>
      </c>
      <c r="R158" s="1283">
        <v>4.8000000000000001E-2</v>
      </c>
      <c r="S158" s="1014">
        <f t="shared" si="40"/>
        <v>0.9081818181818182</v>
      </c>
      <c r="T158" s="1231" t="str">
        <f t="shared" si="37"/>
        <v>Normal</v>
      </c>
      <c r="U158" s="1164" t="str">
        <f t="shared" si="38"/>
        <v>J</v>
      </c>
      <c r="V158" s="845" t="s">
        <v>1978</v>
      </c>
      <c r="W158" s="1302">
        <f t="shared" si="34"/>
        <v>0.95199999999999996</v>
      </c>
    </row>
    <row r="159" spans="1:23" s="105" customFormat="1" ht="108" hidden="1" customHeight="1" outlineLevel="3" thickBot="1" x14ac:dyDescent="0.3">
      <c r="A159" s="1597"/>
      <c r="B159" s="1639"/>
      <c r="C159" s="953" t="s">
        <v>132</v>
      </c>
      <c r="D159" s="957">
        <v>42750</v>
      </c>
      <c r="E159" s="957">
        <v>43083</v>
      </c>
      <c r="F159" s="978" t="s">
        <v>130</v>
      </c>
      <c r="G159" s="977" t="s">
        <v>133</v>
      </c>
      <c r="H159" s="953" t="s">
        <v>21</v>
      </c>
      <c r="I159" s="953" t="s">
        <v>22</v>
      </c>
      <c r="J159" s="954">
        <v>6</v>
      </c>
      <c r="K159" s="68">
        <v>19800000</v>
      </c>
      <c r="L159" s="1056">
        <f t="shared" si="43"/>
        <v>118800000</v>
      </c>
      <c r="M159" s="1085">
        <f t="shared" si="41"/>
        <v>333</v>
      </c>
      <c r="N159" s="1216" t="str">
        <f t="shared" si="42"/>
        <v>X</v>
      </c>
      <c r="O159" s="1323" t="s">
        <v>2355</v>
      </c>
      <c r="P159" s="1013">
        <f t="shared" si="39"/>
        <v>0.13213213213213212</v>
      </c>
      <c r="Q159" s="1272">
        <v>0.13</v>
      </c>
      <c r="R159" s="1283">
        <v>4.8000000000000001E-2</v>
      </c>
      <c r="S159" s="1014">
        <f t="shared" si="40"/>
        <v>0.9838636363636365</v>
      </c>
      <c r="T159" s="1231" t="str">
        <f t="shared" si="37"/>
        <v>Normal</v>
      </c>
      <c r="U159" s="1164" t="str">
        <f t="shared" si="38"/>
        <v>J</v>
      </c>
      <c r="V159" s="845" t="s">
        <v>1978</v>
      </c>
      <c r="W159" s="1302">
        <f t="shared" si="34"/>
        <v>0.95199999999999996</v>
      </c>
    </row>
    <row r="160" spans="1:23" s="105" customFormat="1" ht="51.75" hidden="1" customHeight="1" outlineLevel="3" thickBot="1" x14ac:dyDescent="0.3">
      <c r="A160" s="1597"/>
      <c r="B160" s="1639" t="s">
        <v>134</v>
      </c>
      <c r="C160" s="953" t="s">
        <v>135</v>
      </c>
      <c r="D160" s="957">
        <v>42804</v>
      </c>
      <c r="E160" s="957">
        <v>42956</v>
      </c>
      <c r="F160" s="978" t="s">
        <v>136</v>
      </c>
      <c r="G160" s="977" t="s">
        <v>137</v>
      </c>
      <c r="H160" s="953" t="s">
        <v>21</v>
      </c>
      <c r="I160" s="953" t="s">
        <v>29</v>
      </c>
      <c r="J160" s="954">
        <v>1</v>
      </c>
      <c r="K160" s="68">
        <v>80000000</v>
      </c>
      <c r="L160" s="1056">
        <f t="shared" si="43"/>
        <v>80000000</v>
      </c>
      <c r="M160" s="1085" t="str">
        <f t="shared" si="41"/>
        <v/>
      </c>
      <c r="N160" s="1216" t="str">
        <f t="shared" si="42"/>
        <v/>
      </c>
      <c r="O160" s="1323"/>
      <c r="P160" s="1013" t="str">
        <f t="shared" si="39"/>
        <v/>
      </c>
      <c r="Q160" s="1272"/>
      <c r="R160" s="1283"/>
      <c r="S160" s="1014" t="str">
        <f t="shared" si="40"/>
        <v/>
      </c>
      <c r="T160" s="1231" t="str">
        <f t="shared" si="37"/>
        <v>Sin Iniciar</v>
      </c>
      <c r="U160" s="1164" t="str">
        <f t="shared" si="38"/>
        <v>6</v>
      </c>
      <c r="V160" s="845"/>
      <c r="W160" s="1302">
        <f t="shared" si="34"/>
        <v>1</v>
      </c>
    </row>
    <row r="161" spans="1:23" s="105" customFormat="1" ht="43.5" hidden="1" customHeight="1" outlineLevel="3" thickBot="1" x14ac:dyDescent="0.3">
      <c r="A161" s="1597"/>
      <c r="B161" s="1639"/>
      <c r="C161" s="953" t="s">
        <v>138</v>
      </c>
      <c r="D161" s="957">
        <v>42779</v>
      </c>
      <c r="E161" s="957">
        <v>42837</v>
      </c>
      <c r="F161" s="978" t="s">
        <v>139</v>
      </c>
      <c r="G161" s="977" t="s">
        <v>140</v>
      </c>
      <c r="H161" s="953" t="s">
        <v>21</v>
      </c>
      <c r="I161" s="953" t="s">
        <v>29</v>
      </c>
      <c r="J161" s="954">
        <v>1</v>
      </c>
      <c r="K161" s="68">
        <v>45000000</v>
      </c>
      <c r="L161" s="1056">
        <f t="shared" si="43"/>
        <v>45000000</v>
      </c>
      <c r="M161" s="1085">
        <f t="shared" si="41"/>
        <v>58</v>
      </c>
      <c r="N161" s="1216" t="str">
        <f t="shared" si="42"/>
        <v>X</v>
      </c>
      <c r="O161" s="1323" t="s">
        <v>2356</v>
      </c>
      <c r="P161" s="1013">
        <f t="shared" si="39"/>
        <v>0.25862068965517243</v>
      </c>
      <c r="Q161" s="1272">
        <v>0.23</v>
      </c>
      <c r="R161" s="1283">
        <f>+Q161</f>
        <v>0.23</v>
      </c>
      <c r="S161" s="1014">
        <f>IF(P161="","",IF(Q161&gt;P161,1,(Q161/P161)))</f>
        <v>0.88933333333333331</v>
      </c>
      <c r="T161" s="1231" t="str">
        <f>+IF(S161="","Sin Iniciar",IF(S161&lt;0.6,"Crítico",IF(S161&lt;0.9,"En Proceso",IF(AND(P161=1,Q161=1,S161=1),"Terminado","Normal"))))</f>
        <v>En Proceso</v>
      </c>
      <c r="U161" s="1164" t="str">
        <f t="shared" si="38"/>
        <v>K</v>
      </c>
      <c r="V161" s="845"/>
      <c r="W161" s="1302">
        <f t="shared" si="34"/>
        <v>0.77</v>
      </c>
    </row>
    <row r="162" spans="1:23" s="105" customFormat="1" ht="64.5" hidden="1" customHeight="1" outlineLevel="3" thickBot="1" x14ac:dyDescent="0.3">
      <c r="A162" s="1597"/>
      <c r="B162" s="1639"/>
      <c r="C162" s="953" t="s">
        <v>141</v>
      </c>
      <c r="D162" s="957">
        <v>42795</v>
      </c>
      <c r="E162" s="957">
        <v>42824</v>
      </c>
      <c r="F162" s="978" t="s">
        <v>142</v>
      </c>
      <c r="G162" s="977" t="s">
        <v>143</v>
      </c>
      <c r="H162" s="953" t="s">
        <v>21</v>
      </c>
      <c r="I162" s="953" t="s">
        <v>22</v>
      </c>
      <c r="J162" s="954">
        <v>1</v>
      </c>
      <c r="K162" s="68">
        <v>12000000</v>
      </c>
      <c r="L162" s="1056">
        <f t="shared" si="43"/>
        <v>12000000</v>
      </c>
      <c r="M162" s="1085" t="str">
        <f t="shared" si="41"/>
        <v/>
      </c>
      <c r="N162" s="1216" t="str">
        <f t="shared" si="42"/>
        <v/>
      </c>
      <c r="O162" s="1323"/>
      <c r="P162" s="1013" t="str">
        <f t="shared" si="39"/>
        <v/>
      </c>
      <c r="Q162" s="1272"/>
      <c r="R162" s="1283">
        <v>0</v>
      </c>
      <c r="S162" s="1014" t="str">
        <f t="shared" si="40"/>
        <v/>
      </c>
      <c r="T162" s="1231" t="str">
        <f t="shared" si="37"/>
        <v>Sin Iniciar</v>
      </c>
      <c r="U162" s="1164" t="str">
        <f t="shared" si="38"/>
        <v>6</v>
      </c>
      <c r="V162" s="845"/>
      <c r="W162" s="1302">
        <f t="shared" si="34"/>
        <v>1</v>
      </c>
    </row>
    <row r="163" spans="1:23" s="105" customFormat="1" ht="77.25" hidden="1" customHeight="1" outlineLevel="3" thickBot="1" x14ac:dyDescent="0.3">
      <c r="A163" s="1597"/>
      <c r="B163" s="1639"/>
      <c r="C163" s="953" t="s">
        <v>144</v>
      </c>
      <c r="D163" s="957">
        <v>42815</v>
      </c>
      <c r="E163" s="957">
        <v>42949</v>
      </c>
      <c r="F163" s="978" t="s">
        <v>145</v>
      </c>
      <c r="G163" s="977" t="s">
        <v>143</v>
      </c>
      <c r="H163" s="953" t="s">
        <v>21</v>
      </c>
      <c r="I163" s="953" t="s">
        <v>146</v>
      </c>
      <c r="J163" s="954">
        <v>1</v>
      </c>
      <c r="K163" s="68">
        <v>47000000</v>
      </c>
      <c r="L163" s="1056">
        <f t="shared" si="43"/>
        <v>47000000</v>
      </c>
      <c r="M163" s="1085" t="str">
        <f t="shared" si="41"/>
        <v/>
      </c>
      <c r="N163" s="1216" t="str">
        <f t="shared" si="42"/>
        <v/>
      </c>
      <c r="O163" s="1323"/>
      <c r="P163" s="1013" t="str">
        <f t="shared" si="39"/>
        <v/>
      </c>
      <c r="Q163" s="1272"/>
      <c r="R163" s="1283"/>
      <c r="S163" s="1014" t="str">
        <f t="shared" si="40"/>
        <v/>
      </c>
      <c r="T163" s="1231" t="str">
        <f t="shared" si="37"/>
        <v>Sin Iniciar</v>
      </c>
      <c r="U163" s="1164" t="str">
        <f t="shared" si="38"/>
        <v>6</v>
      </c>
      <c r="V163" s="845"/>
      <c r="W163" s="1302">
        <f t="shared" si="34"/>
        <v>1</v>
      </c>
    </row>
    <row r="164" spans="1:23" s="105" customFormat="1" ht="51.75" hidden="1" customHeight="1" outlineLevel="3" thickBot="1" x14ac:dyDescent="0.3">
      <c r="A164" s="1597"/>
      <c r="B164" s="1639"/>
      <c r="C164" s="953" t="s">
        <v>147</v>
      </c>
      <c r="D164" s="957">
        <v>42753</v>
      </c>
      <c r="E164" s="957">
        <v>42793</v>
      </c>
      <c r="F164" s="978" t="s">
        <v>148</v>
      </c>
      <c r="G164" s="977" t="s">
        <v>149</v>
      </c>
      <c r="H164" s="953" t="s">
        <v>89</v>
      </c>
      <c r="I164" s="953" t="s">
        <v>22</v>
      </c>
      <c r="J164" s="954">
        <v>2</v>
      </c>
      <c r="K164" s="68">
        <v>250000000</v>
      </c>
      <c r="L164" s="1056">
        <f t="shared" si="43"/>
        <v>500000000</v>
      </c>
      <c r="M164" s="1085">
        <f t="shared" si="41"/>
        <v>40</v>
      </c>
      <c r="N164" s="1216" t="str">
        <f t="shared" si="42"/>
        <v>X</v>
      </c>
      <c r="O164" s="1323" t="s">
        <v>2357</v>
      </c>
      <c r="P164" s="1013">
        <f t="shared" si="39"/>
        <v>1</v>
      </c>
      <c r="Q164" s="1272">
        <v>1</v>
      </c>
      <c r="R164" s="1283">
        <v>0.3</v>
      </c>
      <c r="S164" s="1014">
        <f t="shared" si="40"/>
        <v>1</v>
      </c>
      <c r="T164" s="1231" t="str">
        <f t="shared" si="37"/>
        <v>Terminado</v>
      </c>
      <c r="U164" s="1164" t="str">
        <f t="shared" si="38"/>
        <v>B</v>
      </c>
      <c r="V164" s="845" t="s">
        <v>1979</v>
      </c>
      <c r="W164" s="1302">
        <f t="shared" si="34"/>
        <v>0.7</v>
      </c>
    </row>
    <row r="165" spans="1:23" s="105" customFormat="1" ht="51.75" hidden="1" customHeight="1" outlineLevel="3" thickBot="1" x14ac:dyDescent="0.3">
      <c r="A165" s="1597"/>
      <c r="B165" s="1639"/>
      <c r="C165" s="953" t="s">
        <v>150</v>
      </c>
      <c r="D165" s="957">
        <v>42826</v>
      </c>
      <c r="E165" s="957">
        <v>42936</v>
      </c>
      <c r="F165" s="978" t="s">
        <v>151</v>
      </c>
      <c r="G165" s="977" t="s">
        <v>152</v>
      </c>
      <c r="H165" s="953" t="s">
        <v>70</v>
      </c>
      <c r="I165" s="953" t="s">
        <v>22</v>
      </c>
      <c r="J165" s="954">
        <v>1</v>
      </c>
      <c r="K165" s="68">
        <v>300000000</v>
      </c>
      <c r="L165" s="1056">
        <f t="shared" si="43"/>
        <v>300000000</v>
      </c>
      <c r="M165" s="1085" t="str">
        <f t="shared" si="41"/>
        <v/>
      </c>
      <c r="N165" s="1216" t="str">
        <f t="shared" si="42"/>
        <v/>
      </c>
      <c r="O165" s="1323"/>
      <c r="P165" s="1013" t="str">
        <f t="shared" si="39"/>
        <v/>
      </c>
      <c r="Q165" s="1272"/>
      <c r="R165" s="1283">
        <f>+Q165</f>
        <v>0</v>
      </c>
      <c r="S165" s="1014" t="str">
        <f t="shared" si="40"/>
        <v/>
      </c>
      <c r="T165" s="1231" t="str">
        <f t="shared" si="37"/>
        <v>Sin Iniciar</v>
      </c>
      <c r="U165" s="1164" t="str">
        <f t="shared" si="38"/>
        <v>6</v>
      </c>
      <c r="V165" s="845" t="s">
        <v>1980</v>
      </c>
      <c r="W165" s="1302">
        <f t="shared" si="34"/>
        <v>1</v>
      </c>
    </row>
    <row r="166" spans="1:23" s="105" customFormat="1" ht="35.25" hidden="1" customHeight="1" outlineLevel="3" thickBot="1" x14ac:dyDescent="0.3">
      <c r="A166" s="1597"/>
      <c r="B166" s="1639"/>
      <c r="C166" s="953" t="s">
        <v>153</v>
      </c>
      <c r="D166" s="957">
        <v>42898</v>
      </c>
      <c r="E166" s="957">
        <v>43080</v>
      </c>
      <c r="F166" s="978" t="s">
        <v>154</v>
      </c>
      <c r="G166" s="977" t="s">
        <v>143</v>
      </c>
      <c r="H166" s="953" t="s">
        <v>21</v>
      </c>
      <c r="I166" s="953" t="s">
        <v>155</v>
      </c>
      <c r="J166" s="954">
        <v>1</v>
      </c>
      <c r="K166" s="68">
        <v>450000000</v>
      </c>
      <c r="L166" s="1056">
        <f t="shared" si="43"/>
        <v>450000000</v>
      </c>
      <c r="M166" s="1085" t="str">
        <f t="shared" si="41"/>
        <v/>
      </c>
      <c r="N166" s="1216" t="str">
        <f t="shared" si="42"/>
        <v/>
      </c>
      <c r="O166" s="1323"/>
      <c r="P166" s="1013" t="str">
        <f t="shared" si="39"/>
        <v/>
      </c>
      <c r="Q166" s="1272"/>
      <c r="R166" s="1283"/>
      <c r="S166" s="1014" t="str">
        <f t="shared" si="40"/>
        <v/>
      </c>
      <c r="T166" s="1231" t="str">
        <f t="shared" si="37"/>
        <v>Sin Iniciar</v>
      </c>
      <c r="U166" s="1164" t="str">
        <f t="shared" si="38"/>
        <v>6</v>
      </c>
      <c r="V166" s="845"/>
      <c r="W166" s="1302">
        <f t="shared" si="34"/>
        <v>1</v>
      </c>
    </row>
    <row r="167" spans="1:23" s="105" customFormat="1" ht="35.25" hidden="1" customHeight="1" outlineLevel="3" thickBot="1" x14ac:dyDescent="0.3">
      <c r="A167" s="1643"/>
      <c r="B167" s="1640"/>
      <c r="C167" s="962" t="s">
        <v>156</v>
      </c>
      <c r="D167" s="946">
        <v>42842</v>
      </c>
      <c r="E167" s="946">
        <v>42902</v>
      </c>
      <c r="F167" s="979" t="s">
        <v>157</v>
      </c>
      <c r="G167" s="985" t="s">
        <v>158</v>
      </c>
      <c r="H167" s="962" t="s">
        <v>21</v>
      </c>
      <c r="I167" s="962" t="s">
        <v>159</v>
      </c>
      <c r="J167" s="965">
        <v>1</v>
      </c>
      <c r="K167" s="74">
        <v>40000000</v>
      </c>
      <c r="L167" s="1066">
        <f t="shared" si="43"/>
        <v>40000000</v>
      </c>
      <c r="M167" s="1086" t="str">
        <f t="shared" si="41"/>
        <v/>
      </c>
      <c r="N167" s="1217" t="str">
        <f t="shared" si="42"/>
        <v/>
      </c>
      <c r="O167" s="1325"/>
      <c r="P167" s="1015" t="str">
        <f t="shared" si="39"/>
        <v/>
      </c>
      <c r="Q167" s="1273"/>
      <c r="R167" s="1284"/>
      <c r="S167" s="1016" t="str">
        <f t="shared" si="40"/>
        <v/>
      </c>
      <c r="T167" s="1232" t="str">
        <f t="shared" si="37"/>
        <v>Sin Iniciar</v>
      </c>
      <c r="U167" s="1165" t="str">
        <f t="shared" si="38"/>
        <v>6</v>
      </c>
      <c r="V167" s="1094"/>
      <c r="W167" s="1302">
        <f t="shared" si="34"/>
        <v>1</v>
      </c>
    </row>
    <row r="168" spans="1:23" s="1178" customFormat="1" ht="60" hidden="1" outlineLevel="2" collapsed="1" thickBot="1" x14ac:dyDescent="0.3">
      <c r="A168" s="1564" t="s">
        <v>2049</v>
      </c>
      <c r="B168" s="1565"/>
      <c r="C168" s="1566"/>
      <c r="D168" s="1143"/>
      <c r="E168" s="1144"/>
      <c r="F168" s="1175"/>
      <c r="G168" s="1133"/>
      <c r="H168" s="1133"/>
      <c r="I168" s="1145"/>
      <c r="J168" s="1146"/>
      <c r="K168" s="1133"/>
      <c r="L168" s="1133"/>
      <c r="M168" s="1147" t="str">
        <f t="shared" si="41"/>
        <v/>
      </c>
      <c r="N168" s="1148" t="str">
        <f t="shared" si="42"/>
        <v/>
      </c>
      <c r="O168" s="1176"/>
      <c r="P168" s="1149">
        <f>+IFERROR(SUMPRODUCT(P148:P167,M148:M167)/SUM(M148:M167),0)</f>
        <v>0.15267527675276754</v>
      </c>
      <c r="Q168" s="1161">
        <f>+IFERROR(SUMPRODUCT(Q148:Q167,M148:M167)/SUM(M148:M167),0)</f>
        <v>0.14632361623616236</v>
      </c>
      <c r="R168" s="1292">
        <f>+IFERROR(SUMPRODUCT(R148:R167,M148:M167)/SUM(M148:M167),0)</f>
        <v>8.9105904059040592E-2</v>
      </c>
      <c r="S168" s="1149">
        <f>+IFERROR(Q168/P168,0)</f>
        <v>0.95839758308157086</v>
      </c>
      <c r="T168" s="1238" t="str">
        <f t="shared" si="37"/>
        <v>Normal</v>
      </c>
      <c r="U168" s="1172" t="str">
        <f t="shared" si="38"/>
        <v>J</v>
      </c>
      <c r="V168" s="1150"/>
      <c r="W168" s="1302">
        <f t="shared" si="34"/>
        <v>0.91089409594095938</v>
      </c>
    </row>
    <row r="169" spans="1:23" s="105" customFormat="1" ht="45.75" hidden="1" customHeight="1" outlineLevel="3" thickBot="1" x14ac:dyDescent="0.3">
      <c r="A169" s="1596" t="s">
        <v>1928</v>
      </c>
      <c r="B169" s="1571" t="s">
        <v>1830</v>
      </c>
      <c r="C169" s="972" t="s">
        <v>1824</v>
      </c>
      <c r="D169" s="958">
        <v>42745</v>
      </c>
      <c r="E169" s="958">
        <v>43084</v>
      </c>
      <c r="F169" s="984"/>
      <c r="G169" s="986" t="s">
        <v>1825</v>
      </c>
      <c r="H169" s="972" t="s">
        <v>41</v>
      </c>
      <c r="I169" s="972" t="s">
        <v>1735</v>
      </c>
      <c r="J169" s="959">
        <v>1</v>
      </c>
      <c r="K169" s="408"/>
      <c r="L169" s="1057">
        <f>+K169*J169</f>
        <v>0</v>
      </c>
      <c r="M169" s="1084">
        <f t="shared" si="41"/>
        <v>339</v>
      </c>
      <c r="N169" s="1215" t="str">
        <f t="shared" si="42"/>
        <v>X</v>
      </c>
      <c r="O169" s="1324" t="s">
        <v>2294</v>
      </c>
      <c r="P169" s="1011">
        <f t="shared" ref="P169:P184" si="44">+IF(N169="","",IFERROR(IF(MONTH($C$2)&lt;MONTH(D169),"",IF(E169&lt;$C$2,1,IF(D169&lt;$C$2,($C$2-D169)/(E169-D169),0))),0))</f>
        <v>0.14454277286135694</v>
      </c>
      <c r="Q169" s="1275">
        <v>0.14000000000000001</v>
      </c>
      <c r="R169" s="1287">
        <f>+Q169</f>
        <v>0.14000000000000001</v>
      </c>
      <c r="S169" s="1012">
        <f t="shared" ref="S169:S184" si="45">IF(P169="","",IF(Q169&gt;P169,1,(Q169/P169)))</f>
        <v>0.96857142857142864</v>
      </c>
      <c r="T169" s="1230" t="str">
        <f t="shared" si="37"/>
        <v>Normal</v>
      </c>
      <c r="U169" s="1163" t="str">
        <f t="shared" si="38"/>
        <v>J</v>
      </c>
      <c r="V169" s="900" t="s">
        <v>1954</v>
      </c>
      <c r="W169" s="1302">
        <f t="shared" si="34"/>
        <v>0.86</v>
      </c>
    </row>
    <row r="170" spans="1:23" s="105" customFormat="1" ht="35.25" hidden="1" customHeight="1" outlineLevel="3" thickBot="1" x14ac:dyDescent="0.3">
      <c r="A170" s="1597"/>
      <c r="B170" s="1572"/>
      <c r="C170" s="953" t="s">
        <v>1823</v>
      </c>
      <c r="D170" s="957">
        <v>42768</v>
      </c>
      <c r="E170" s="957">
        <v>42794</v>
      </c>
      <c r="F170" s="978"/>
      <c r="G170" s="977"/>
      <c r="H170" s="953"/>
      <c r="I170" s="953"/>
      <c r="J170" s="954"/>
      <c r="K170" s="412"/>
      <c r="L170" s="1058">
        <f>+K170*J170</f>
        <v>0</v>
      </c>
      <c r="M170" s="1085">
        <f t="shared" si="41"/>
        <v>26</v>
      </c>
      <c r="N170" s="1216" t="str">
        <f t="shared" si="42"/>
        <v>X</v>
      </c>
      <c r="O170" s="1323" t="s">
        <v>2295</v>
      </c>
      <c r="P170" s="1013">
        <f t="shared" si="44"/>
        <v>1</v>
      </c>
      <c r="Q170" s="1272">
        <v>1</v>
      </c>
      <c r="R170" s="1283">
        <f>+Q170</f>
        <v>1</v>
      </c>
      <c r="S170" s="1014">
        <f t="shared" si="45"/>
        <v>1</v>
      </c>
      <c r="T170" s="1231" t="str">
        <f t="shared" si="37"/>
        <v>Terminado</v>
      </c>
      <c r="U170" s="1164" t="str">
        <f t="shared" si="38"/>
        <v>B</v>
      </c>
      <c r="V170" s="845"/>
      <c r="W170" s="1302">
        <f t="shared" si="34"/>
        <v>0</v>
      </c>
    </row>
    <row r="171" spans="1:23" s="105" customFormat="1" ht="35.25" hidden="1" customHeight="1" outlineLevel="3" thickBot="1" x14ac:dyDescent="0.3">
      <c r="A171" s="1597"/>
      <c r="B171" s="1572"/>
      <c r="C171" s="953" t="s">
        <v>1829</v>
      </c>
      <c r="D171" s="957">
        <v>42795</v>
      </c>
      <c r="E171" s="957">
        <v>42977</v>
      </c>
      <c r="F171" s="978"/>
      <c r="G171" s="977"/>
      <c r="H171" s="953"/>
      <c r="I171" s="953"/>
      <c r="J171" s="954"/>
      <c r="K171" s="412"/>
      <c r="L171" s="1058">
        <f>+K171*J171</f>
        <v>0</v>
      </c>
      <c r="M171" s="1085" t="str">
        <f t="shared" si="41"/>
        <v/>
      </c>
      <c r="N171" s="1216" t="str">
        <f t="shared" si="42"/>
        <v/>
      </c>
      <c r="O171" s="1323"/>
      <c r="P171" s="1013" t="str">
        <f t="shared" si="44"/>
        <v/>
      </c>
      <c r="Q171" s="1272"/>
      <c r="R171" s="1283">
        <f>+Q171</f>
        <v>0</v>
      </c>
      <c r="S171" s="1014" t="str">
        <f t="shared" si="45"/>
        <v/>
      </c>
      <c r="T171" s="1231" t="str">
        <f t="shared" si="37"/>
        <v>Sin Iniciar</v>
      </c>
      <c r="U171" s="1164" t="str">
        <f t="shared" si="38"/>
        <v>6</v>
      </c>
      <c r="V171" s="845"/>
      <c r="W171" s="1302">
        <f t="shared" si="34"/>
        <v>1</v>
      </c>
    </row>
    <row r="172" spans="1:23" s="105" customFormat="1" ht="79.5" hidden="1" customHeight="1" outlineLevel="3" thickBot="1" x14ac:dyDescent="0.3">
      <c r="A172" s="1597"/>
      <c r="B172" s="1572"/>
      <c r="C172" s="953" t="s">
        <v>1826</v>
      </c>
      <c r="D172" s="957">
        <v>42781</v>
      </c>
      <c r="E172" s="957">
        <v>43084</v>
      </c>
      <c r="F172" s="978"/>
      <c r="G172" s="977"/>
      <c r="H172" s="953"/>
      <c r="I172" s="953"/>
      <c r="J172" s="954"/>
      <c r="K172" s="412"/>
      <c r="L172" s="1058">
        <f t="shared" ref="L172:L179" si="46">+K172*J172</f>
        <v>0</v>
      </c>
      <c r="M172" s="1085">
        <f t="shared" si="41"/>
        <v>303</v>
      </c>
      <c r="N172" s="1216" t="str">
        <f t="shared" si="42"/>
        <v>X</v>
      </c>
      <c r="O172" s="1323" t="s">
        <v>2296</v>
      </c>
      <c r="P172" s="1013">
        <f t="shared" si="44"/>
        <v>4.2904290429042903E-2</v>
      </c>
      <c r="Q172" s="1272">
        <v>0.04</v>
      </c>
      <c r="R172" s="1283">
        <f>+Q172</f>
        <v>0.04</v>
      </c>
      <c r="S172" s="1014">
        <f t="shared" si="45"/>
        <v>0.93230769230769239</v>
      </c>
      <c r="T172" s="1231" t="str">
        <f t="shared" si="37"/>
        <v>Normal</v>
      </c>
      <c r="U172" s="1164" t="str">
        <f t="shared" si="38"/>
        <v>J</v>
      </c>
      <c r="V172" s="845"/>
      <c r="W172" s="1302">
        <f t="shared" si="34"/>
        <v>0.96</v>
      </c>
    </row>
    <row r="173" spans="1:23" s="105" customFormat="1" ht="51.75" hidden="1" customHeight="1" outlineLevel="3" thickBot="1" x14ac:dyDescent="0.3">
      <c r="A173" s="1597"/>
      <c r="B173" s="1572"/>
      <c r="C173" s="953" t="s">
        <v>1827</v>
      </c>
      <c r="D173" s="957">
        <v>42740</v>
      </c>
      <c r="E173" s="957">
        <v>43084</v>
      </c>
      <c r="F173" s="978"/>
      <c r="G173" s="977"/>
      <c r="H173" s="953"/>
      <c r="I173" s="953"/>
      <c r="J173" s="954"/>
      <c r="K173" s="412"/>
      <c r="L173" s="1058">
        <f t="shared" si="46"/>
        <v>0</v>
      </c>
      <c r="M173" s="1085">
        <f t="shared" si="41"/>
        <v>344</v>
      </c>
      <c r="N173" s="1216" t="str">
        <f t="shared" si="42"/>
        <v>X</v>
      </c>
      <c r="O173" s="1323" t="s">
        <v>2297</v>
      </c>
      <c r="P173" s="1013">
        <f t="shared" si="44"/>
        <v>0.15697674418604651</v>
      </c>
      <c r="Q173" s="1272">
        <v>5.0000000000000001E-3</v>
      </c>
      <c r="R173" s="1283">
        <v>5.0000000000000001E-3</v>
      </c>
      <c r="S173" s="1014">
        <f t="shared" si="45"/>
        <v>3.1851851851851853E-2</v>
      </c>
      <c r="T173" s="1231" t="str">
        <f t="shared" si="37"/>
        <v>Crítico</v>
      </c>
      <c r="U173" s="1166" t="str">
        <f t="shared" si="38"/>
        <v>L</v>
      </c>
      <c r="V173" s="1196" t="s">
        <v>1956</v>
      </c>
      <c r="W173" s="1302">
        <f t="shared" si="34"/>
        <v>0.995</v>
      </c>
    </row>
    <row r="174" spans="1:23" s="105" customFormat="1" ht="35.25" hidden="1" customHeight="1" outlineLevel="3" thickBot="1" x14ac:dyDescent="0.3">
      <c r="A174" s="1597"/>
      <c r="B174" s="1572"/>
      <c r="C174" s="953" t="s">
        <v>1828</v>
      </c>
      <c r="D174" s="957">
        <v>42740</v>
      </c>
      <c r="E174" s="957">
        <v>42886</v>
      </c>
      <c r="F174" s="978"/>
      <c r="G174" s="977"/>
      <c r="H174" s="953"/>
      <c r="I174" s="953"/>
      <c r="J174" s="954"/>
      <c r="K174" s="412">
        <v>0</v>
      </c>
      <c r="L174" s="1058">
        <f t="shared" si="46"/>
        <v>0</v>
      </c>
      <c r="M174" s="1085">
        <f t="shared" si="41"/>
        <v>146</v>
      </c>
      <c r="N174" s="1216" t="str">
        <f t="shared" si="42"/>
        <v>X</v>
      </c>
      <c r="O174" s="1323" t="s">
        <v>2298</v>
      </c>
      <c r="P174" s="1013">
        <f t="shared" si="44"/>
        <v>0.36986301369863012</v>
      </c>
      <c r="Q174" s="1272">
        <v>0.33</v>
      </c>
      <c r="R174" s="1283">
        <f t="shared" ref="R174:R180" si="47">+Q174</f>
        <v>0.33</v>
      </c>
      <c r="S174" s="1014">
        <f t="shared" si="45"/>
        <v>0.89222222222222236</v>
      </c>
      <c r="T174" s="1231" t="str">
        <f t="shared" si="37"/>
        <v>En Proceso</v>
      </c>
      <c r="U174" s="1164" t="str">
        <f t="shared" si="38"/>
        <v>K</v>
      </c>
      <c r="V174" s="1090" t="s">
        <v>1955</v>
      </c>
      <c r="W174" s="1302">
        <f t="shared" si="34"/>
        <v>0.66999999999999993</v>
      </c>
    </row>
    <row r="175" spans="1:23" s="105" customFormat="1" ht="92.25" hidden="1" customHeight="1" outlineLevel="3" thickBot="1" x14ac:dyDescent="0.3">
      <c r="A175" s="1597"/>
      <c r="B175" s="1572" t="s">
        <v>1835</v>
      </c>
      <c r="C175" s="953" t="s">
        <v>1831</v>
      </c>
      <c r="D175" s="957">
        <v>42740</v>
      </c>
      <c r="E175" s="957">
        <v>42886</v>
      </c>
      <c r="F175" s="978"/>
      <c r="G175" s="977" t="s">
        <v>1845</v>
      </c>
      <c r="H175" s="953"/>
      <c r="I175" s="953"/>
      <c r="J175" s="954">
        <v>1</v>
      </c>
      <c r="K175" s="412"/>
      <c r="L175" s="1058">
        <f t="shared" si="46"/>
        <v>0</v>
      </c>
      <c r="M175" s="1085">
        <f t="shared" si="41"/>
        <v>146</v>
      </c>
      <c r="N175" s="1216" t="str">
        <f t="shared" si="42"/>
        <v>X</v>
      </c>
      <c r="O175" s="1323" t="s">
        <v>2299</v>
      </c>
      <c r="P175" s="1013">
        <f t="shared" si="44"/>
        <v>0.36986301369863012</v>
      </c>
      <c r="Q175" s="1272">
        <v>0.36990000000000001</v>
      </c>
      <c r="R175" s="1283">
        <f t="shared" si="47"/>
        <v>0.36990000000000001</v>
      </c>
      <c r="S175" s="1014">
        <f t="shared" si="45"/>
        <v>1</v>
      </c>
      <c r="T175" s="1231" t="str">
        <f t="shared" si="37"/>
        <v>Normal</v>
      </c>
      <c r="U175" s="1164" t="str">
        <f t="shared" si="38"/>
        <v>J</v>
      </c>
      <c r="V175" s="845" t="s">
        <v>1957</v>
      </c>
      <c r="W175" s="1302">
        <f t="shared" si="34"/>
        <v>0.63009999999999999</v>
      </c>
    </row>
    <row r="176" spans="1:23" s="105" customFormat="1" ht="57" hidden="1" customHeight="1" outlineLevel="3" thickBot="1" x14ac:dyDescent="0.3">
      <c r="A176" s="1597"/>
      <c r="B176" s="1572"/>
      <c r="C176" s="953" t="s">
        <v>1832</v>
      </c>
      <c r="D176" s="957">
        <v>42755</v>
      </c>
      <c r="E176" s="957">
        <v>42886</v>
      </c>
      <c r="F176" s="978"/>
      <c r="G176" s="977" t="s">
        <v>1847</v>
      </c>
      <c r="H176" s="953"/>
      <c r="I176" s="953"/>
      <c r="J176" s="954">
        <v>1</v>
      </c>
      <c r="K176" s="412"/>
      <c r="L176" s="1058">
        <f t="shared" si="46"/>
        <v>0</v>
      </c>
      <c r="M176" s="1085">
        <f t="shared" si="41"/>
        <v>131</v>
      </c>
      <c r="N176" s="1216" t="str">
        <f t="shared" si="42"/>
        <v>X</v>
      </c>
      <c r="O176" s="1323" t="s">
        <v>2300</v>
      </c>
      <c r="P176" s="1013">
        <f t="shared" si="44"/>
        <v>0.29770992366412213</v>
      </c>
      <c r="Q176" s="1272">
        <v>0.28999999999999998</v>
      </c>
      <c r="R176" s="1283">
        <f t="shared" si="47"/>
        <v>0.28999999999999998</v>
      </c>
      <c r="S176" s="1014">
        <f t="shared" si="45"/>
        <v>0.97410256410256402</v>
      </c>
      <c r="T176" s="1231" t="str">
        <f t="shared" si="37"/>
        <v>Normal</v>
      </c>
      <c r="U176" s="1164" t="str">
        <f t="shared" si="38"/>
        <v>J</v>
      </c>
      <c r="V176" s="845" t="s">
        <v>1958</v>
      </c>
      <c r="W176" s="1302">
        <f t="shared" si="34"/>
        <v>0.71</v>
      </c>
    </row>
    <row r="177" spans="1:24" s="105" customFormat="1" ht="35.25" hidden="1" customHeight="1" outlineLevel="3" thickBot="1" x14ac:dyDescent="0.3">
      <c r="A177" s="1597"/>
      <c r="B177" s="1572"/>
      <c r="C177" s="953" t="s">
        <v>1833</v>
      </c>
      <c r="D177" s="957">
        <v>42758</v>
      </c>
      <c r="E177" s="957">
        <v>43069</v>
      </c>
      <c r="F177" s="978"/>
      <c r="G177" s="977" t="s">
        <v>1848</v>
      </c>
      <c r="H177" s="953"/>
      <c r="I177" s="953"/>
      <c r="J177" s="954">
        <v>1</v>
      </c>
      <c r="K177" s="412"/>
      <c r="L177" s="1058">
        <f t="shared" si="46"/>
        <v>0</v>
      </c>
      <c r="M177" s="1085">
        <f t="shared" si="41"/>
        <v>311</v>
      </c>
      <c r="N177" s="1216" t="str">
        <f t="shared" si="42"/>
        <v>X</v>
      </c>
      <c r="O177" s="1323" t="s">
        <v>2303</v>
      </c>
      <c r="P177" s="1013">
        <f t="shared" si="44"/>
        <v>0.1157556270096463</v>
      </c>
      <c r="Q177" s="1272">
        <v>0.11</v>
      </c>
      <c r="R177" s="1283">
        <f t="shared" si="47"/>
        <v>0.11</v>
      </c>
      <c r="S177" s="1014">
        <f t="shared" si="45"/>
        <v>0.95027777777777778</v>
      </c>
      <c r="T177" s="1231" t="str">
        <f t="shared" si="37"/>
        <v>Normal</v>
      </c>
      <c r="U177" s="1164" t="str">
        <f t="shared" si="38"/>
        <v>J</v>
      </c>
      <c r="V177" s="845" t="s">
        <v>2019</v>
      </c>
      <c r="W177" s="1302">
        <f t="shared" si="34"/>
        <v>0.89</v>
      </c>
    </row>
    <row r="178" spans="1:24" s="105" customFormat="1" ht="57" hidden="1" customHeight="1" outlineLevel="3" thickBot="1" x14ac:dyDescent="0.3">
      <c r="A178" s="1597"/>
      <c r="B178" s="1572"/>
      <c r="C178" s="953" t="s">
        <v>1834</v>
      </c>
      <c r="D178" s="957">
        <v>42740</v>
      </c>
      <c r="E178" s="957">
        <v>42916</v>
      </c>
      <c r="F178" s="978"/>
      <c r="G178" s="977" t="s">
        <v>1848</v>
      </c>
      <c r="H178" s="953"/>
      <c r="I178" s="953"/>
      <c r="J178" s="954">
        <v>1</v>
      </c>
      <c r="K178" s="412"/>
      <c r="L178" s="1058">
        <f t="shared" si="46"/>
        <v>0</v>
      </c>
      <c r="M178" s="1085">
        <f t="shared" si="41"/>
        <v>176</v>
      </c>
      <c r="N178" s="1216" t="str">
        <f t="shared" si="42"/>
        <v>X</v>
      </c>
      <c r="O178" s="1323" t="s">
        <v>2301</v>
      </c>
      <c r="P178" s="1013">
        <f t="shared" si="44"/>
        <v>0.30681818181818182</v>
      </c>
      <c r="Q178" s="1272">
        <v>0.3</v>
      </c>
      <c r="R178" s="1283">
        <f t="shared" si="47"/>
        <v>0.3</v>
      </c>
      <c r="S178" s="1014">
        <f t="shared" si="45"/>
        <v>0.97777777777777775</v>
      </c>
      <c r="T178" s="1231" t="str">
        <f t="shared" si="37"/>
        <v>Normal</v>
      </c>
      <c r="U178" s="1164" t="str">
        <f t="shared" si="38"/>
        <v>J</v>
      </c>
      <c r="V178" s="845" t="s">
        <v>1959</v>
      </c>
      <c r="W178" s="1302">
        <f t="shared" si="34"/>
        <v>0.7</v>
      </c>
    </row>
    <row r="179" spans="1:24" s="105" customFormat="1" ht="42" hidden="1" customHeight="1" outlineLevel="3" thickBot="1" x14ac:dyDescent="0.3">
      <c r="A179" s="1597"/>
      <c r="B179" s="1572"/>
      <c r="C179" s="953" t="s">
        <v>1836</v>
      </c>
      <c r="D179" s="957">
        <v>42856</v>
      </c>
      <c r="E179" s="957">
        <v>43008</v>
      </c>
      <c r="F179" s="978"/>
      <c r="G179" s="977"/>
      <c r="H179" s="953"/>
      <c r="I179" s="953"/>
      <c r="J179" s="954"/>
      <c r="K179" s="412"/>
      <c r="L179" s="1058">
        <f t="shared" si="46"/>
        <v>0</v>
      </c>
      <c r="M179" s="1085" t="str">
        <f t="shared" si="41"/>
        <v/>
      </c>
      <c r="N179" s="1216" t="str">
        <f t="shared" si="42"/>
        <v/>
      </c>
      <c r="O179" s="1323"/>
      <c r="P179" s="1013" t="str">
        <f t="shared" si="44"/>
        <v/>
      </c>
      <c r="Q179" s="1272"/>
      <c r="R179" s="1283">
        <f t="shared" si="47"/>
        <v>0</v>
      </c>
      <c r="S179" s="1014" t="str">
        <f t="shared" si="45"/>
        <v/>
      </c>
      <c r="T179" s="1231" t="str">
        <f t="shared" si="37"/>
        <v>Sin Iniciar</v>
      </c>
      <c r="U179" s="1164" t="str">
        <f t="shared" si="38"/>
        <v>6</v>
      </c>
      <c r="V179" s="845"/>
      <c r="W179" s="1302">
        <f t="shared" si="34"/>
        <v>1</v>
      </c>
    </row>
    <row r="180" spans="1:24" s="105" customFormat="1" ht="39" hidden="1" customHeight="1" outlineLevel="3" thickBot="1" x14ac:dyDescent="0.3">
      <c r="A180" s="1597"/>
      <c r="B180" s="1572"/>
      <c r="C180" s="953" t="s">
        <v>1846</v>
      </c>
      <c r="D180" s="957">
        <v>42767</v>
      </c>
      <c r="E180" s="957">
        <v>43069</v>
      </c>
      <c r="F180" s="978"/>
      <c r="G180" s="977"/>
      <c r="H180" s="953"/>
      <c r="I180" s="953"/>
      <c r="J180" s="954"/>
      <c r="K180" s="412"/>
      <c r="L180" s="1058"/>
      <c r="M180" s="1085">
        <f t="shared" si="41"/>
        <v>302</v>
      </c>
      <c r="N180" s="1216" t="str">
        <f t="shared" si="42"/>
        <v>X</v>
      </c>
      <c r="O180" s="1323" t="s">
        <v>2302</v>
      </c>
      <c r="P180" s="1013">
        <f t="shared" si="44"/>
        <v>8.9403973509933773E-2</v>
      </c>
      <c r="Q180" s="1272">
        <v>8.9399999999999993E-2</v>
      </c>
      <c r="R180" s="1283">
        <f t="shared" si="47"/>
        <v>8.9399999999999993E-2</v>
      </c>
      <c r="S180" s="1014">
        <f t="shared" si="45"/>
        <v>0.99995555555555549</v>
      </c>
      <c r="T180" s="1231" t="str">
        <f t="shared" si="37"/>
        <v>Normal</v>
      </c>
      <c r="U180" s="1164" t="str">
        <f t="shared" si="38"/>
        <v>J</v>
      </c>
      <c r="V180" s="845"/>
      <c r="W180" s="1302">
        <f t="shared" si="34"/>
        <v>0.91059999999999997</v>
      </c>
    </row>
    <row r="181" spans="1:24" s="105" customFormat="1" ht="35.25" hidden="1" customHeight="1" outlineLevel="3" thickBot="1" x14ac:dyDescent="0.3">
      <c r="A181" s="1597"/>
      <c r="B181" s="1572" t="s">
        <v>1844</v>
      </c>
      <c r="C181" s="953" t="s">
        <v>1837</v>
      </c>
      <c r="D181" s="957">
        <v>42887</v>
      </c>
      <c r="E181" s="957">
        <v>43084</v>
      </c>
      <c r="F181" s="978"/>
      <c r="G181" s="977" t="s">
        <v>1838</v>
      </c>
      <c r="H181" s="953" t="s">
        <v>28</v>
      </c>
      <c r="I181" s="927" t="s">
        <v>111</v>
      </c>
      <c r="J181" s="954">
        <v>1</v>
      </c>
      <c r="K181" s="412">
        <v>300000000</v>
      </c>
      <c r="L181" s="1058">
        <f t="shared" ref="L181:L184" si="48">+K181*J181</f>
        <v>300000000</v>
      </c>
      <c r="M181" s="1085" t="str">
        <f t="shared" si="41"/>
        <v/>
      </c>
      <c r="N181" s="1216" t="str">
        <f t="shared" si="42"/>
        <v/>
      </c>
      <c r="O181" s="1323"/>
      <c r="P181" s="1013" t="str">
        <f t="shared" si="44"/>
        <v/>
      </c>
      <c r="Q181" s="1272"/>
      <c r="R181" s="1283">
        <f t="shared" ref="R181:R184" si="49">+Q181</f>
        <v>0</v>
      </c>
      <c r="S181" s="1014" t="str">
        <f t="shared" si="45"/>
        <v/>
      </c>
      <c r="T181" s="1231" t="str">
        <f t="shared" si="37"/>
        <v>Sin Iniciar</v>
      </c>
      <c r="U181" s="1164" t="str">
        <f t="shared" si="38"/>
        <v>6</v>
      </c>
      <c r="V181" s="845"/>
      <c r="W181" s="1302">
        <f t="shared" si="34"/>
        <v>1</v>
      </c>
    </row>
    <row r="182" spans="1:24" s="105" customFormat="1" ht="35.25" hidden="1" customHeight="1" outlineLevel="3" thickBot="1" x14ac:dyDescent="0.3">
      <c r="A182" s="1597"/>
      <c r="B182" s="1572"/>
      <c r="C182" s="953" t="s">
        <v>1842</v>
      </c>
      <c r="D182" s="957">
        <v>42887</v>
      </c>
      <c r="E182" s="957">
        <v>43084</v>
      </c>
      <c r="F182" s="978" t="s">
        <v>1843</v>
      </c>
      <c r="G182" s="977"/>
      <c r="H182" s="953"/>
      <c r="I182" s="953"/>
      <c r="J182" s="954"/>
      <c r="K182" s="412"/>
      <c r="L182" s="1058">
        <f t="shared" si="48"/>
        <v>0</v>
      </c>
      <c r="M182" s="1085" t="str">
        <f t="shared" si="41"/>
        <v/>
      </c>
      <c r="N182" s="1216" t="str">
        <f t="shared" si="42"/>
        <v/>
      </c>
      <c r="O182" s="1323"/>
      <c r="P182" s="1013" t="str">
        <f t="shared" si="44"/>
        <v/>
      </c>
      <c r="Q182" s="1272"/>
      <c r="R182" s="1283">
        <f t="shared" si="49"/>
        <v>0</v>
      </c>
      <c r="S182" s="1014" t="str">
        <f t="shared" si="45"/>
        <v/>
      </c>
      <c r="T182" s="1231" t="str">
        <f t="shared" si="37"/>
        <v>Sin Iniciar</v>
      </c>
      <c r="U182" s="1164" t="str">
        <f t="shared" si="38"/>
        <v>6</v>
      </c>
      <c r="V182" s="845"/>
      <c r="W182" s="1302">
        <f t="shared" si="34"/>
        <v>1</v>
      </c>
    </row>
    <row r="183" spans="1:24" s="105" customFormat="1" ht="21" hidden="1" customHeight="1" outlineLevel="3" thickBot="1" x14ac:dyDescent="0.3">
      <c r="A183" s="1597"/>
      <c r="B183" s="1572"/>
      <c r="C183" s="953" t="s">
        <v>1839</v>
      </c>
      <c r="D183" s="957">
        <v>42917</v>
      </c>
      <c r="E183" s="957">
        <v>43084</v>
      </c>
      <c r="F183" s="978"/>
      <c r="G183" s="977" t="s">
        <v>1840</v>
      </c>
      <c r="H183" s="953" t="s">
        <v>41</v>
      </c>
      <c r="I183" s="953"/>
      <c r="J183" s="954">
        <v>1</v>
      </c>
      <c r="K183" s="412">
        <v>45000000</v>
      </c>
      <c r="L183" s="1058">
        <f t="shared" si="48"/>
        <v>45000000</v>
      </c>
      <c r="M183" s="1085" t="str">
        <f t="shared" si="41"/>
        <v/>
      </c>
      <c r="N183" s="1216" t="str">
        <f t="shared" si="42"/>
        <v/>
      </c>
      <c r="O183" s="1323"/>
      <c r="P183" s="1013" t="str">
        <f t="shared" si="44"/>
        <v/>
      </c>
      <c r="Q183" s="1272"/>
      <c r="R183" s="1283">
        <f t="shared" si="49"/>
        <v>0</v>
      </c>
      <c r="S183" s="1014" t="str">
        <f t="shared" si="45"/>
        <v/>
      </c>
      <c r="T183" s="1231" t="str">
        <f t="shared" si="37"/>
        <v>Sin Iniciar</v>
      </c>
      <c r="U183" s="1164" t="str">
        <f t="shared" si="38"/>
        <v>6</v>
      </c>
      <c r="V183" s="845"/>
      <c r="W183" s="1302">
        <f t="shared" si="34"/>
        <v>1</v>
      </c>
    </row>
    <row r="184" spans="1:24" s="105" customFormat="1" ht="36.75" hidden="1" customHeight="1" outlineLevel="3" thickBot="1" x14ac:dyDescent="0.3">
      <c r="A184" s="1643"/>
      <c r="B184" s="1641"/>
      <c r="C184" s="962" t="s">
        <v>1841</v>
      </c>
      <c r="D184" s="946"/>
      <c r="E184" s="946"/>
      <c r="F184" s="979" t="s">
        <v>1735</v>
      </c>
      <c r="G184" s="985"/>
      <c r="H184" s="962"/>
      <c r="I184" s="962"/>
      <c r="J184" s="965"/>
      <c r="K184" s="416"/>
      <c r="L184" s="1059">
        <f t="shared" si="48"/>
        <v>0</v>
      </c>
      <c r="M184" s="1086" t="str">
        <f t="shared" si="41"/>
        <v/>
      </c>
      <c r="N184" s="1217" t="str">
        <f t="shared" si="42"/>
        <v/>
      </c>
      <c r="O184" s="1325" t="s">
        <v>2077</v>
      </c>
      <c r="P184" s="1015" t="str">
        <f t="shared" si="44"/>
        <v/>
      </c>
      <c r="Q184" s="1273">
        <v>0.6</v>
      </c>
      <c r="R184" s="1283">
        <f t="shared" si="49"/>
        <v>0.6</v>
      </c>
      <c r="S184" s="1016" t="str">
        <f t="shared" si="45"/>
        <v/>
      </c>
      <c r="T184" s="1232" t="str">
        <f t="shared" si="37"/>
        <v>Sin Iniciar</v>
      </c>
      <c r="U184" s="1165" t="str">
        <f t="shared" si="38"/>
        <v>6</v>
      </c>
      <c r="V184" s="1094" t="s">
        <v>1960</v>
      </c>
      <c r="W184" s="1302">
        <f t="shared" si="34"/>
        <v>0.4</v>
      </c>
    </row>
    <row r="185" spans="1:24" s="1178" customFormat="1" ht="13.5" hidden="1" customHeight="1" outlineLevel="2" collapsed="1" thickBot="1" x14ac:dyDescent="0.3">
      <c r="A185" s="1564" t="s">
        <v>2050</v>
      </c>
      <c r="B185" s="1565"/>
      <c r="C185" s="1566"/>
      <c r="D185" s="1143"/>
      <c r="E185" s="1144"/>
      <c r="F185" s="1175"/>
      <c r="G185" s="1133"/>
      <c r="H185" s="1133"/>
      <c r="I185" s="1145"/>
      <c r="J185" s="1146"/>
      <c r="K185" s="1133"/>
      <c r="L185" s="1133"/>
      <c r="M185" s="1147" t="str">
        <f t="shared" si="41"/>
        <v/>
      </c>
      <c r="N185" s="1148" t="str">
        <f t="shared" si="42"/>
        <v/>
      </c>
      <c r="O185" s="1176"/>
      <c r="P185" s="1149">
        <f>+IFERROR(SUMPRODUCT(P169:P184,M169:M184)/SUM(M169:M184),0)</f>
        <v>0.18255395683453238</v>
      </c>
      <c r="Q185" s="1161">
        <f>+IFERROR(SUMPRODUCT(Q169:Q184,M169:M184)/SUM(M169:M184),0)</f>
        <v>0.15354505395683454</v>
      </c>
      <c r="R185" s="1292">
        <f>+IFERROR(SUMPRODUCT(R169:R184,M169:M184)/SUM(M169:M184),0)</f>
        <v>0.15354505395683454</v>
      </c>
      <c r="S185" s="1149">
        <f>+IFERROR(Q185/P185,0)</f>
        <v>0.84109408866995083</v>
      </c>
      <c r="T185" s="1238" t="str">
        <f t="shared" si="37"/>
        <v>En Proceso</v>
      </c>
      <c r="U185" s="1172" t="str">
        <f t="shared" si="38"/>
        <v>K</v>
      </c>
      <c r="V185" s="1150"/>
      <c r="W185" s="1302">
        <f t="shared" ref="W185:W263" si="50">1-R185</f>
        <v>0.8464549460431654</v>
      </c>
    </row>
    <row r="186" spans="1:24" s="1178" customFormat="1" ht="190.5" customHeight="1" outlineLevel="1" collapsed="1" thickBot="1" x14ac:dyDescent="0.3">
      <c r="A186" s="1587" t="s">
        <v>2040</v>
      </c>
      <c r="B186" s="1588"/>
      <c r="C186" s="1588"/>
      <c r="D186" s="1242"/>
      <c r="E186" s="1242"/>
      <c r="F186" s="1242"/>
      <c r="G186" s="1242"/>
      <c r="H186" s="1242"/>
      <c r="I186" s="1242"/>
      <c r="J186" s="1242"/>
      <c r="K186" s="1242"/>
      <c r="L186" s="1242"/>
      <c r="M186" s="1242"/>
      <c r="N186" s="1242"/>
      <c r="O186" s="1242"/>
      <c r="P186" s="1298">
        <f>+AVERAGE(P185,P168,P147)</f>
        <v>0.31313578447778972</v>
      </c>
      <c r="Q186" s="1306">
        <f>+AVERAGE(Q185,Q168,Q147)</f>
        <v>0.29514726243010103</v>
      </c>
      <c r="R186" s="1310">
        <f>+AVERAGE(R185,R168,R147)</f>
        <v>0.27607469170439375</v>
      </c>
      <c r="S186" s="1244">
        <f>+Q186/P186</f>
        <v>0.94255360473192873</v>
      </c>
      <c r="T186" s="1245" t="str">
        <f t="shared" si="37"/>
        <v>Normal</v>
      </c>
      <c r="U186" s="1247" t="str">
        <f t="shared" si="38"/>
        <v>J</v>
      </c>
      <c r="V186" s="1243"/>
      <c r="W186" s="1548">
        <f t="shared" si="50"/>
        <v>0.72392530829560631</v>
      </c>
      <c r="X186" s="1549" t="s">
        <v>2403</v>
      </c>
    </row>
    <row r="187" spans="1:24" s="105" customFormat="1" ht="51" hidden="1" customHeight="1" outlineLevel="3" collapsed="1" thickBot="1" x14ac:dyDescent="0.3">
      <c r="A187" s="1632" t="s">
        <v>1929</v>
      </c>
      <c r="B187" s="1557" t="s">
        <v>1698</v>
      </c>
      <c r="C187" s="988" t="s">
        <v>1697</v>
      </c>
      <c r="D187" s="989">
        <v>42860</v>
      </c>
      <c r="E187" s="989">
        <v>42885</v>
      </c>
      <c r="F187" s="452" t="s">
        <v>43</v>
      </c>
      <c r="G187" s="1028" t="s">
        <v>572</v>
      </c>
      <c r="H187" s="988" t="s">
        <v>21</v>
      </c>
      <c r="I187" s="433" t="s">
        <v>22</v>
      </c>
      <c r="J187" s="433">
        <v>1</v>
      </c>
      <c r="K187" s="454">
        <v>10000000</v>
      </c>
      <c r="L187" s="1068">
        <f>+K187*J187</f>
        <v>10000000</v>
      </c>
      <c r="M187" s="1084" t="str">
        <f t="shared" ref="M187:M196" si="51">+IF(D187="","",IF(MONTH($C$2)&lt;MONTH(D187),"",E187-D187))</f>
        <v/>
      </c>
      <c r="N187" s="1215" t="str">
        <f t="shared" ref="N187:N266" si="52">+IF(D187="","",IF(AND(MONTH($C$2)&gt;=MONTH(D187),MONTH($C$2)&lt;=MONTH(E187)),"X",""))</f>
        <v/>
      </c>
      <c r="O187" s="1324"/>
      <c r="P187" s="1011" t="str">
        <f t="shared" ref="P187:P211" si="53">+IF(N187="","",IFERROR(IF(MONTH($C$2)&lt;MONTH(D187),"",IF(E187&lt;$C$2,1,IF(D187&lt;$C$2,($C$2-D187)/(E187-D187),0))),0))</f>
        <v/>
      </c>
      <c r="Q187" s="1275"/>
      <c r="R187" s="1287"/>
      <c r="S187" s="1012" t="str">
        <f t="shared" ref="S187:S266" si="54">IF(P187="","",IF(Q187&gt;P187,1,(Q187/P187)))</f>
        <v/>
      </c>
      <c r="T187" s="1230" t="str">
        <f t="shared" si="37"/>
        <v>Sin Iniciar</v>
      </c>
      <c r="U187" s="1163" t="str">
        <f t="shared" si="38"/>
        <v>6</v>
      </c>
      <c r="V187" s="1095"/>
      <c r="W187" s="1302">
        <f t="shared" si="50"/>
        <v>1</v>
      </c>
    </row>
    <row r="188" spans="1:24" s="105" customFormat="1" ht="35.25" hidden="1" customHeight="1" outlineLevel="3" thickBot="1" x14ac:dyDescent="0.3">
      <c r="A188" s="1633"/>
      <c r="B188" s="1559"/>
      <c r="C188" s="966" t="s">
        <v>1710</v>
      </c>
      <c r="D188" s="967">
        <v>42861</v>
      </c>
      <c r="E188" s="967">
        <v>42891</v>
      </c>
      <c r="F188" s="1045" t="s">
        <v>573</v>
      </c>
      <c r="G188" s="510"/>
      <c r="H188" s="966" t="s">
        <v>93</v>
      </c>
      <c r="I188" s="467" t="s">
        <v>81</v>
      </c>
      <c r="J188" s="467">
        <v>1</v>
      </c>
      <c r="K188" s="427">
        <v>5000000</v>
      </c>
      <c r="L188" s="1069">
        <f>+K188*J188</f>
        <v>5000000</v>
      </c>
      <c r="M188" s="1085" t="str">
        <f t="shared" si="51"/>
        <v/>
      </c>
      <c r="N188" s="1216" t="str">
        <f t="shared" si="52"/>
        <v/>
      </c>
      <c r="O188" s="1323"/>
      <c r="P188" s="1013" t="str">
        <f t="shared" si="53"/>
        <v/>
      </c>
      <c r="Q188" s="1272"/>
      <c r="R188" s="1283"/>
      <c r="S188" s="1014" t="str">
        <f t="shared" si="54"/>
        <v/>
      </c>
      <c r="T188" s="1231" t="str">
        <f t="shared" si="37"/>
        <v>Sin Iniciar</v>
      </c>
      <c r="U188" s="1164" t="str">
        <f t="shared" si="38"/>
        <v>6</v>
      </c>
      <c r="V188" s="845"/>
      <c r="W188" s="1302">
        <f t="shared" si="50"/>
        <v>1</v>
      </c>
    </row>
    <row r="189" spans="1:24" s="105" customFormat="1" ht="35.25" hidden="1" customHeight="1" outlineLevel="3" thickBot="1" x14ac:dyDescent="0.3">
      <c r="A189" s="1633"/>
      <c r="B189" s="1559"/>
      <c r="C189" s="966" t="s">
        <v>1709</v>
      </c>
      <c r="D189" s="967">
        <v>42891</v>
      </c>
      <c r="E189" s="967">
        <v>42916</v>
      </c>
      <c r="F189" s="1045" t="s">
        <v>43</v>
      </c>
      <c r="G189" s="510"/>
      <c r="H189" s="966"/>
      <c r="I189" s="467"/>
      <c r="J189" s="467"/>
      <c r="K189" s="427"/>
      <c r="L189" s="1069">
        <f t="shared" ref="L189:L284" si="55">+K189*J189</f>
        <v>0</v>
      </c>
      <c r="M189" s="1085" t="str">
        <f t="shared" si="51"/>
        <v/>
      </c>
      <c r="N189" s="1216" t="str">
        <f t="shared" si="52"/>
        <v/>
      </c>
      <c r="O189" s="1323"/>
      <c r="P189" s="1013" t="str">
        <f t="shared" si="53"/>
        <v/>
      </c>
      <c r="Q189" s="1272"/>
      <c r="R189" s="1283"/>
      <c r="S189" s="1014" t="str">
        <f t="shared" si="54"/>
        <v/>
      </c>
      <c r="T189" s="1231" t="str">
        <f t="shared" si="37"/>
        <v>Sin Iniciar</v>
      </c>
      <c r="U189" s="1164" t="str">
        <f t="shared" si="38"/>
        <v>6</v>
      </c>
      <c r="V189" s="845"/>
      <c r="W189" s="1302">
        <f t="shared" si="50"/>
        <v>1</v>
      </c>
    </row>
    <row r="190" spans="1:24" s="105" customFormat="1" ht="35.25" hidden="1" customHeight="1" outlineLevel="3" thickBot="1" x14ac:dyDescent="0.3">
      <c r="A190" s="1633"/>
      <c r="B190" s="1559"/>
      <c r="C190" s="966" t="s">
        <v>574</v>
      </c>
      <c r="D190" s="967">
        <v>42861</v>
      </c>
      <c r="E190" s="967">
        <v>42891</v>
      </c>
      <c r="F190" s="1045" t="s">
        <v>575</v>
      </c>
      <c r="G190" s="510"/>
      <c r="H190" s="966"/>
      <c r="I190" s="467"/>
      <c r="J190" s="467"/>
      <c r="K190" s="427"/>
      <c r="L190" s="1069">
        <f>+K190*J190</f>
        <v>0</v>
      </c>
      <c r="M190" s="1085" t="str">
        <f t="shared" si="51"/>
        <v/>
      </c>
      <c r="N190" s="1216" t="str">
        <f t="shared" si="52"/>
        <v/>
      </c>
      <c r="O190" s="1323"/>
      <c r="P190" s="1013" t="str">
        <f t="shared" si="53"/>
        <v/>
      </c>
      <c r="Q190" s="1272"/>
      <c r="R190" s="1283"/>
      <c r="S190" s="1014" t="str">
        <f t="shared" si="54"/>
        <v/>
      </c>
      <c r="T190" s="1231" t="str">
        <f t="shared" si="37"/>
        <v>Sin Iniciar</v>
      </c>
      <c r="U190" s="1164" t="str">
        <f t="shared" si="38"/>
        <v>6</v>
      </c>
      <c r="V190" s="845"/>
      <c r="W190" s="1302">
        <f t="shared" si="50"/>
        <v>1</v>
      </c>
    </row>
    <row r="191" spans="1:24" s="105" customFormat="1" ht="35.25" hidden="1" customHeight="1" outlineLevel="3" thickBot="1" x14ac:dyDescent="0.3">
      <c r="A191" s="1633"/>
      <c r="B191" s="1559"/>
      <c r="C191" s="966" t="s">
        <v>1696</v>
      </c>
      <c r="D191" s="967">
        <v>42861</v>
      </c>
      <c r="E191" s="967">
        <v>42891</v>
      </c>
      <c r="F191" s="1045" t="s">
        <v>575</v>
      </c>
      <c r="G191" s="510"/>
      <c r="H191" s="966"/>
      <c r="I191" s="467"/>
      <c r="J191" s="467"/>
      <c r="K191" s="427"/>
      <c r="L191" s="1069">
        <f>+K191*J191</f>
        <v>0</v>
      </c>
      <c r="M191" s="1085" t="str">
        <f t="shared" si="51"/>
        <v/>
      </c>
      <c r="N191" s="1216" t="str">
        <f t="shared" si="52"/>
        <v/>
      </c>
      <c r="O191" s="1323"/>
      <c r="P191" s="1013" t="str">
        <f t="shared" si="53"/>
        <v/>
      </c>
      <c r="Q191" s="1272"/>
      <c r="R191" s="1283"/>
      <c r="S191" s="1014" t="str">
        <f t="shared" si="54"/>
        <v/>
      </c>
      <c r="T191" s="1231" t="str">
        <f t="shared" si="37"/>
        <v>Sin Iniciar</v>
      </c>
      <c r="U191" s="1164" t="str">
        <f t="shared" si="38"/>
        <v>6</v>
      </c>
      <c r="V191" s="845"/>
      <c r="W191" s="1302">
        <f t="shared" si="50"/>
        <v>1</v>
      </c>
    </row>
    <row r="192" spans="1:24" s="105" customFormat="1" ht="35.25" hidden="1" customHeight="1" outlineLevel="3" thickBot="1" x14ac:dyDescent="0.3">
      <c r="A192" s="1633"/>
      <c r="B192" s="1559"/>
      <c r="C192" s="966" t="s">
        <v>1711</v>
      </c>
      <c r="D192" s="967">
        <v>42891</v>
      </c>
      <c r="E192" s="967">
        <v>42891</v>
      </c>
      <c r="F192" s="1045" t="s">
        <v>576</v>
      </c>
      <c r="G192" s="510"/>
      <c r="H192" s="966"/>
      <c r="I192" s="931"/>
      <c r="J192" s="467"/>
      <c r="K192" s="427"/>
      <c r="L192" s="1069">
        <f t="shared" si="55"/>
        <v>0</v>
      </c>
      <c r="M192" s="1085" t="str">
        <f t="shared" si="51"/>
        <v/>
      </c>
      <c r="N192" s="1216" t="str">
        <f t="shared" si="52"/>
        <v/>
      </c>
      <c r="O192" s="1323"/>
      <c r="P192" s="1013" t="str">
        <f t="shared" si="53"/>
        <v/>
      </c>
      <c r="Q192" s="1272"/>
      <c r="R192" s="1283"/>
      <c r="S192" s="1014" t="str">
        <f t="shared" si="54"/>
        <v/>
      </c>
      <c r="T192" s="1231" t="str">
        <f t="shared" si="37"/>
        <v>Sin Iniciar</v>
      </c>
      <c r="U192" s="1164" t="str">
        <f t="shared" si="38"/>
        <v>6</v>
      </c>
      <c r="V192" s="845"/>
      <c r="W192" s="1302">
        <f t="shared" si="50"/>
        <v>1</v>
      </c>
    </row>
    <row r="193" spans="1:23" s="105" customFormat="1" ht="230.25" hidden="1" customHeight="1" outlineLevel="3" thickBot="1" x14ac:dyDescent="0.3">
      <c r="A193" s="1633"/>
      <c r="B193" s="1044" t="s">
        <v>1699</v>
      </c>
      <c r="C193" s="966" t="s">
        <v>1708</v>
      </c>
      <c r="D193" s="967">
        <v>42750</v>
      </c>
      <c r="E193" s="967">
        <v>42824</v>
      </c>
      <c r="F193" s="1047" t="s">
        <v>64</v>
      </c>
      <c r="G193" s="559" t="s">
        <v>577</v>
      </c>
      <c r="H193" s="966" t="s">
        <v>21</v>
      </c>
      <c r="I193" s="467" t="s">
        <v>22</v>
      </c>
      <c r="J193" s="467">
        <v>20</v>
      </c>
      <c r="K193" s="427">
        <v>41100000</v>
      </c>
      <c r="L193" s="1069">
        <f t="shared" si="55"/>
        <v>822000000</v>
      </c>
      <c r="M193" s="1085">
        <f t="shared" si="51"/>
        <v>74</v>
      </c>
      <c r="N193" s="1216" t="str">
        <f t="shared" si="52"/>
        <v>X</v>
      </c>
      <c r="O193" s="1323" t="s">
        <v>2240</v>
      </c>
      <c r="P193" s="1013">
        <f t="shared" si="53"/>
        <v>0.59459459459459463</v>
      </c>
      <c r="Q193" s="1272">
        <v>0.59460000000000002</v>
      </c>
      <c r="R193" s="1283">
        <v>4.2999999999999997E-2</v>
      </c>
      <c r="S193" s="1014">
        <f t="shared" si="54"/>
        <v>1</v>
      </c>
      <c r="T193" s="1231" t="str">
        <f t="shared" si="37"/>
        <v>Normal</v>
      </c>
      <c r="U193" s="1164" t="str">
        <f t="shared" si="38"/>
        <v>J</v>
      </c>
      <c r="V193" s="845" t="s">
        <v>1981</v>
      </c>
      <c r="W193" s="1302">
        <f t="shared" si="50"/>
        <v>0.95699999999999996</v>
      </c>
    </row>
    <row r="194" spans="1:23" s="105" customFormat="1" ht="35.25" hidden="1" customHeight="1" outlineLevel="3" thickBot="1" x14ac:dyDescent="0.3">
      <c r="A194" s="1633"/>
      <c r="B194" s="1559" t="s">
        <v>578</v>
      </c>
      <c r="C194" s="966" t="s">
        <v>579</v>
      </c>
      <c r="D194" s="967">
        <v>42750</v>
      </c>
      <c r="E194" s="967">
        <v>42824</v>
      </c>
      <c r="F194" s="1045" t="s">
        <v>64</v>
      </c>
      <c r="G194" s="559" t="s">
        <v>580</v>
      </c>
      <c r="H194" s="966" t="s">
        <v>21</v>
      </c>
      <c r="I194" s="467" t="s">
        <v>64</v>
      </c>
      <c r="J194" s="467">
        <v>30</v>
      </c>
      <c r="K194" s="427">
        <v>8000000</v>
      </c>
      <c r="L194" s="1069">
        <f t="shared" si="55"/>
        <v>240000000</v>
      </c>
      <c r="M194" s="1085">
        <f t="shared" si="51"/>
        <v>74</v>
      </c>
      <c r="N194" s="1216" t="str">
        <f t="shared" si="52"/>
        <v>X</v>
      </c>
      <c r="O194" s="1323" t="s">
        <v>2241</v>
      </c>
      <c r="P194" s="1013">
        <f t="shared" si="53"/>
        <v>0.59459459459459463</v>
      </c>
      <c r="Q194" s="1272">
        <v>0.59460000000000002</v>
      </c>
      <c r="R194" s="1283">
        <v>0.03</v>
      </c>
      <c r="S194" s="1014">
        <f t="shared" si="54"/>
        <v>1</v>
      </c>
      <c r="T194" s="1231" t="str">
        <f t="shared" si="37"/>
        <v>Normal</v>
      </c>
      <c r="U194" s="1164" t="str">
        <f t="shared" si="38"/>
        <v>J</v>
      </c>
      <c r="V194" s="845" t="s">
        <v>2020</v>
      </c>
      <c r="W194" s="1302">
        <f t="shared" si="50"/>
        <v>0.97</v>
      </c>
    </row>
    <row r="195" spans="1:23" s="105" customFormat="1" ht="35.25" hidden="1" customHeight="1" outlineLevel="3" thickBot="1" x14ac:dyDescent="0.3">
      <c r="A195" s="1633"/>
      <c r="B195" s="1559"/>
      <c r="C195" s="966" t="s">
        <v>579</v>
      </c>
      <c r="D195" s="967">
        <v>42931</v>
      </c>
      <c r="E195" s="967">
        <v>43084</v>
      </c>
      <c r="F195" s="1045" t="s">
        <v>64</v>
      </c>
      <c r="G195" s="559" t="s">
        <v>581</v>
      </c>
      <c r="H195" s="966" t="s">
        <v>21</v>
      </c>
      <c r="I195" s="467" t="s">
        <v>64</v>
      </c>
      <c r="J195" s="467">
        <v>30</v>
      </c>
      <c r="K195" s="427">
        <v>8000000</v>
      </c>
      <c r="L195" s="1069">
        <f t="shared" si="55"/>
        <v>240000000</v>
      </c>
      <c r="M195" s="1085" t="str">
        <f t="shared" si="51"/>
        <v/>
      </c>
      <c r="N195" s="1216" t="str">
        <f t="shared" si="52"/>
        <v/>
      </c>
      <c r="O195" s="1323"/>
      <c r="P195" s="1013" t="str">
        <f t="shared" si="53"/>
        <v/>
      </c>
      <c r="Q195" s="1272"/>
      <c r="R195" s="1283"/>
      <c r="S195" s="1014" t="str">
        <f t="shared" si="54"/>
        <v/>
      </c>
      <c r="T195" s="1231" t="str">
        <f t="shared" si="37"/>
        <v>Sin Iniciar</v>
      </c>
      <c r="U195" s="1164" t="str">
        <f t="shared" si="38"/>
        <v>6</v>
      </c>
      <c r="V195" s="845"/>
      <c r="W195" s="1302">
        <f t="shared" si="50"/>
        <v>1</v>
      </c>
    </row>
    <row r="196" spans="1:23" s="105" customFormat="1" ht="39" hidden="1" customHeight="1" outlineLevel="3" thickBot="1" x14ac:dyDescent="0.3">
      <c r="A196" s="1633"/>
      <c r="B196" s="1559" t="s">
        <v>582</v>
      </c>
      <c r="C196" s="966" t="s">
        <v>583</v>
      </c>
      <c r="D196" s="967">
        <v>42901</v>
      </c>
      <c r="E196" s="967">
        <v>42937</v>
      </c>
      <c r="F196" s="1045" t="s">
        <v>64</v>
      </c>
      <c r="G196" s="559" t="s">
        <v>584</v>
      </c>
      <c r="H196" s="966" t="s">
        <v>28</v>
      </c>
      <c r="I196" s="467" t="s">
        <v>81</v>
      </c>
      <c r="J196" s="467">
        <v>1</v>
      </c>
      <c r="K196" s="427">
        <v>25000000</v>
      </c>
      <c r="L196" s="1069">
        <f t="shared" si="55"/>
        <v>25000000</v>
      </c>
      <c r="M196" s="1085" t="str">
        <f t="shared" si="51"/>
        <v/>
      </c>
      <c r="N196" s="1216" t="str">
        <f t="shared" si="52"/>
        <v/>
      </c>
      <c r="O196" s="1323"/>
      <c r="P196" s="1013" t="str">
        <f t="shared" si="53"/>
        <v/>
      </c>
      <c r="Q196" s="1272"/>
      <c r="R196" s="1283"/>
      <c r="S196" s="1014" t="str">
        <f t="shared" si="54"/>
        <v/>
      </c>
      <c r="T196" s="1231" t="str">
        <f t="shared" si="37"/>
        <v>Sin Iniciar</v>
      </c>
      <c r="U196" s="1164" t="str">
        <f t="shared" si="38"/>
        <v>6</v>
      </c>
      <c r="V196" s="845"/>
      <c r="W196" s="1302">
        <f t="shared" si="50"/>
        <v>1</v>
      </c>
    </row>
    <row r="197" spans="1:23" s="105" customFormat="1" ht="39" hidden="1" customHeight="1" outlineLevel="3" thickBot="1" x14ac:dyDescent="0.3">
      <c r="A197" s="1633"/>
      <c r="B197" s="1559"/>
      <c r="C197" s="966" t="s">
        <v>66</v>
      </c>
      <c r="D197" s="967"/>
      <c r="E197" s="967"/>
      <c r="F197" s="1045"/>
      <c r="G197" s="559" t="s">
        <v>585</v>
      </c>
      <c r="H197" s="966" t="s">
        <v>21</v>
      </c>
      <c r="I197" s="467" t="s">
        <v>29</v>
      </c>
      <c r="J197" s="467">
        <v>1</v>
      </c>
      <c r="K197" s="427">
        <v>16000000</v>
      </c>
      <c r="L197" s="1069">
        <f t="shared" si="55"/>
        <v>16000000</v>
      </c>
      <c r="M197" s="1085"/>
      <c r="N197" s="1216" t="str">
        <f t="shared" si="52"/>
        <v/>
      </c>
      <c r="O197" s="1323"/>
      <c r="P197" s="1013" t="str">
        <f t="shared" si="53"/>
        <v/>
      </c>
      <c r="Q197" s="1272"/>
      <c r="R197" s="1283"/>
      <c r="S197" s="1014" t="str">
        <f t="shared" si="54"/>
        <v/>
      </c>
      <c r="T197" s="1231" t="str">
        <f t="shared" si="37"/>
        <v>Sin Iniciar</v>
      </c>
      <c r="U197" s="1164" t="str">
        <f t="shared" si="38"/>
        <v>6</v>
      </c>
      <c r="V197" s="845"/>
      <c r="W197" s="1302">
        <f t="shared" si="50"/>
        <v>1</v>
      </c>
    </row>
    <row r="198" spans="1:23" s="105" customFormat="1" ht="35.25" hidden="1" customHeight="1" outlineLevel="3" thickBot="1" x14ac:dyDescent="0.3">
      <c r="A198" s="1633"/>
      <c r="B198" s="1559" t="s">
        <v>1700</v>
      </c>
      <c r="C198" s="966" t="s">
        <v>586</v>
      </c>
      <c r="D198" s="967">
        <v>42752</v>
      </c>
      <c r="E198" s="967">
        <v>43100</v>
      </c>
      <c r="F198" s="1045" t="s">
        <v>587</v>
      </c>
      <c r="G198" s="559" t="s">
        <v>588</v>
      </c>
      <c r="H198" s="966" t="s">
        <v>93</v>
      </c>
      <c r="I198" s="467" t="s">
        <v>310</v>
      </c>
      <c r="J198" s="467">
        <v>1</v>
      </c>
      <c r="K198" s="427"/>
      <c r="L198" s="1069">
        <v>500000</v>
      </c>
      <c r="M198" s="1085">
        <f t="shared" ref="M198:M284" si="56">+IF(D198="","",IF(MONTH($C$2)&lt;MONTH(D198),"",E198-D198))</f>
        <v>348</v>
      </c>
      <c r="N198" s="1216" t="str">
        <f t="shared" si="52"/>
        <v>X</v>
      </c>
      <c r="O198" s="1323" t="s">
        <v>2243</v>
      </c>
      <c r="P198" s="1013">
        <f t="shared" si="53"/>
        <v>0.1206896551724138</v>
      </c>
      <c r="Q198" s="1272">
        <v>0.1207</v>
      </c>
      <c r="R198" s="1283">
        <f t="shared" ref="R198:R208" si="57">+Q198</f>
        <v>0.1207</v>
      </c>
      <c r="S198" s="1014">
        <f t="shared" si="54"/>
        <v>1</v>
      </c>
      <c r="T198" s="1231" t="str">
        <f t="shared" si="37"/>
        <v>Normal</v>
      </c>
      <c r="U198" s="1164" t="str">
        <f t="shared" si="38"/>
        <v>J</v>
      </c>
      <c r="V198" s="845" t="s">
        <v>1982</v>
      </c>
      <c r="W198" s="1302">
        <f t="shared" si="50"/>
        <v>0.87929999999999997</v>
      </c>
    </row>
    <row r="199" spans="1:23" s="105" customFormat="1" ht="35.25" hidden="1" customHeight="1" outlineLevel="3" thickBot="1" x14ac:dyDescent="0.3">
      <c r="A199" s="1633"/>
      <c r="B199" s="1559"/>
      <c r="C199" s="966" t="s">
        <v>589</v>
      </c>
      <c r="D199" s="967">
        <v>42752</v>
      </c>
      <c r="E199" s="967">
        <v>43100</v>
      </c>
      <c r="F199" s="1045" t="s">
        <v>587</v>
      </c>
      <c r="G199" s="559" t="s">
        <v>590</v>
      </c>
      <c r="H199" s="966" t="s">
        <v>93</v>
      </c>
      <c r="I199" s="467" t="s">
        <v>310</v>
      </c>
      <c r="J199" s="467">
        <v>1</v>
      </c>
      <c r="K199" s="427"/>
      <c r="L199" s="1069">
        <f t="shared" ref="L199:L203" si="58">+K199*J199</f>
        <v>0</v>
      </c>
      <c r="M199" s="1085">
        <f t="shared" si="56"/>
        <v>348</v>
      </c>
      <c r="N199" s="1216" t="str">
        <f t="shared" si="52"/>
        <v>X</v>
      </c>
      <c r="O199" s="1323" t="s">
        <v>2243</v>
      </c>
      <c r="P199" s="1013">
        <f t="shared" si="53"/>
        <v>0.1206896551724138</v>
      </c>
      <c r="Q199" s="1272">
        <v>0.1207</v>
      </c>
      <c r="R199" s="1283">
        <f t="shared" si="57"/>
        <v>0.1207</v>
      </c>
      <c r="S199" s="1014">
        <f t="shared" si="54"/>
        <v>1</v>
      </c>
      <c r="T199" s="1231" t="str">
        <f t="shared" si="37"/>
        <v>Normal</v>
      </c>
      <c r="U199" s="1164" t="str">
        <f t="shared" si="38"/>
        <v>J</v>
      </c>
      <c r="V199" s="845" t="s">
        <v>1983</v>
      </c>
      <c r="W199" s="1302">
        <f t="shared" si="50"/>
        <v>0.87929999999999997</v>
      </c>
    </row>
    <row r="200" spans="1:23" s="105" customFormat="1" ht="60" hidden="1" customHeight="1" outlineLevel="3" thickBot="1" x14ac:dyDescent="0.3">
      <c r="A200" s="1633"/>
      <c r="B200" s="1559"/>
      <c r="C200" s="966" t="s">
        <v>591</v>
      </c>
      <c r="D200" s="967">
        <v>42752</v>
      </c>
      <c r="E200" s="967">
        <v>43100</v>
      </c>
      <c r="F200" s="1045" t="s">
        <v>592</v>
      </c>
      <c r="G200" s="559" t="s">
        <v>593</v>
      </c>
      <c r="H200" s="966" t="s">
        <v>28</v>
      </c>
      <c r="I200" s="467" t="s">
        <v>310</v>
      </c>
      <c r="J200" s="467">
        <v>1</v>
      </c>
      <c r="K200" s="427"/>
      <c r="L200" s="1069">
        <f t="shared" si="58"/>
        <v>0</v>
      </c>
      <c r="M200" s="1085">
        <f t="shared" si="56"/>
        <v>348</v>
      </c>
      <c r="N200" s="1216" t="str">
        <f t="shared" si="52"/>
        <v>X</v>
      </c>
      <c r="O200" s="1323" t="s">
        <v>2244</v>
      </c>
      <c r="P200" s="1013">
        <f t="shared" si="53"/>
        <v>0.1206896551724138</v>
      </c>
      <c r="Q200" s="1272">
        <v>0.02</v>
      </c>
      <c r="R200" s="1283">
        <f t="shared" si="57"/>
        <v>0.02</v>
      </c>
      <c r="S200" s="1014">
        <f t="shared" si="54"/>
        <v>0.1657142857142857</v>
      </c>
      <c r="T200" s="1231" t="str">
        <f t="shared" si="37"/>
        <v>Crítico</v>
      </c>
      <c r="U200" s="1164" t="str">
        <f t="shared" si="38"/>
        <v>L</v>
      </c>
      <c r="V200" s="845" t="s">
        <v>1984</v>
      </c>
      <c r="W200" s="1302">
        <f t="shared" si="50"/>
        <v>0.98</v>
      </c>
    </row>
    <row r="201" spans="1:23" s="105" customFormat="1" ht="35.25" hidden="1" customHeight="1" outlineLevel="3" thickBot="1" x14ac:dyDescent="0.3">
      <c r="A201" s="1633"/>
      <c r="B201" s="1559"/>
      <c r="C201" s="966" t="s">
        <v>594</v>
      </c>
      <c r="D201" s="967">
        <v>42752</v>
      </c>
      <c r="E201" s="967">
        <v>43100</v>
      </c>
      <c r="F201" s="1045" t="s">
        <v>592</v>
      </c>
      <c r="G201" s="559" t="s">
        <v>595</v>
      </c>
      <c r="H201" s="966" t="s">
        <v>28</v>
      </c>
      <c r="I201" s="467" t="s">
        <v>310</v>
      </c>
      <c r="J201" s="467">
        <v>1</v>
      </c>
      <c r="K201" s="427"/>
      <c r="L201" s="1069">
        <f t="shared" si="58"/>
        <v>0</v>
      </c>
      <c r="M201" s="1085">
        <f t="shared" si="56"/>
        <v>348</v>
      </c>
      <c r="N201" s="1216" t="str">
        <f t="shared" si="52"/>
        <v>X</v>
      </c>
      <c r="O201" s="1323" t="s">
        <v>2245</v>
      </c>
      <c r="P201" s="1013">
        <f t="shared" si="53"/>
        <v>0.1206896551724138</v>
      </c>
      <c r="Q201" s="1272">
        <v>0.1207</v>
      </c>
      <c r="R201" s="1283">
        <f t="shared" si="57"/>
        <v>0.1207</v>
      </c>
      <c r="S201" s="1014">
        <f t="shared" si="54"/>
        <v>1</v>
      </c>
      <c r="T201" s="1231" t="str">
        <f t="shared" si="37"/>
        <v>Normal</v>
      </c>
      <c r="U201" s="1164" t="str">
        <f t="shared" si="38"/>
        <v>J</v>
      </c>
      <c r="V201" s="845" t="s">
        <v>1985</v>
      </c>
      <c r="W201" s="1302">
        <f t="shared" si="50"/>
        <v>0.87929999999999997</v>
      </c>
    </row>
    <row r="202" spans="1:23" s="105" customFormat="1" ht="55.5" hidden="1" customHeight="1" outlineLevel="3" thickBot="1" x14ac:dyDescent="0.3">
      <c r="A202" s="1633"/>
      <c r="B202" s="1559"/>
      <c r="C202" s="966" t="s">
        <v>596</v>
      </c>
      <c r="D202" s="967">
        <v>42752</v>
      </c>
      <c r="E202" s="967">
        <v>43100</v>
      </c>
      <c r="F202" s="1045" t="s">
        <v>592</v>
      </c>
      <c r="G202" s="559" t="s">
        <v>597</v>
      </c>
      <c r="H202" s="966" t="s">
        <v>28</v>
      </c>
      <c r="I202" s="467" t="s">
        <v>310</v>
      </c>
      <c r="J202" s="467">
        <v>1</v>
      </c>
      <c r="K202" s="427"/>
      <c r="L202" s="1069">
        <f t="shared" si="58"/>
        <v>0</v>
      </c>
      <c r="M202" s="1085">
        <f t="shared" si="56"/>
        <v>348</v>
      </c>
      <c r="N202" s="1216" t="str">
        <f t="shared" si="52"/>
        <v>X</v>
      </c>
      <c r="O202" s="1323" t="s">
        <v>2246</v>
      </c>
      <c r="P202" s="1013">
        <f t="shared" si="53"/>
        <v>0.1206896551724138</v>
      </c>
      <c r="Q202" s="1272">
        <v>0.11</v>
      </c>
      <c r="R202" s="1283">
        <f t="shared" si="57"/>
        <v>0.11</v>
      </c>
      <c r="S202" s="1014">
        <f t="shared" si="54"/>
        <v>0.91142857142857137</v>
      </c>
      <c r="T202" s="1231" t="str">
        <f t="shared" si="37"/>
        <v>Normal</v>
      </c>
      <c r="U202" s="1164" t="str">
        <f t="shared" si="38"/>
        <v>J</v>
      </c>
      <c r="V202" s="845" t="s">
        <v>1984</v>
      </c>
      <c r="W202" s="1302">
        <f t="shared" si="50"/>
        <v>0.89</v>
      </c>
    </row>
    <row r="203" spans="1:23" s="105" customFormat="1" ht="35.25" hidden="1" customHeight="1" outlineLevel="3" thickBot="1" x14ac:dyDescent="0.3">
      <c r="A203" s="1633"/>
      <c r="B203" s="1559"/>
      <c r="C203" s="966" t="s">
        <v>1702</v>
      </c>
      <c r="D203" s="600">
        <v>42750</v>
      </c>
      <c r="E203" s="600">
        <v>42824</v>
      </c>
      <c r="F203" s="1650" t="s">
        <v>1703</v>
      </c>
      <c r="G203" s="559" t="s">
        <v>1691</v>
      </c>
      <c r="H203" s="966" t="s">
        <v>28</v>
      </c>
      <c r="I203" s="467" t="s">
        <v>310</v>
      </c>
      <c r="J203" s="467">
        <v>2</v>
      </c>
      <c r="K203" s="427"/>
      <c r="L203" s="1069">
        <f t="shared" si="58"/>
        <v>0</v>
      </c>
      <c r="M203" s="1085">
        <f t="shared" si="56"/>
        <v>74</v>
      </c>
      <c r="N203" s="1216" t="str">
        <f t="shared" si="52"/>
        <v>X</v>
      </c>
      <c r="O203" s="1323" t="s">
        <v>2247</v>
      </c>
      <c r="P203" s="1013">
        <f t="shared" si="53"/>
        <v>0.59459459459459463</v>
      </c>
      <c r="Q203" s="1272">
        <v>0.59460000000000002</v>
      </c>
      <c r="R203" s="1283">
        <f t="shared" si="57"/>
        <v>0.59460000000000002</v>
      </c>
      <c r="S203" s="1014">
        <f t="shared" si="54"/>
        <v>1</v>
      </c>
      <c r="T203" s="1231" t="str">
        <f t="shared" si="37"/>
        <v>Normal</v>
      </c>
      <c r="U203" s="1164" t="str">
        <f t="shared" si="38"/>
        <v>J</v>
      </c>
      <c r="V203" s="845" t="s">
        <v>1986</v>
      </c>
      <c r="W203" s="1302">
        <f t="shared" si="50"/>
        <v>0.40539999999999998</v>
      </c>
    </row>
    <row r="204" spans="1:23" s="105" customFormat="1" ht="52.5" hidden="1" customHeight="1" outlineLevel="3" thickBot="1" x14ac:dyDescent="0.3">
      <c r="A204" s="1633"/>
      <c r="B204" s="1559"/>
      <c r="C204" s="966" t="s">
        <v>598</v>
      </c>
      <c r="D204" s="600">
        <v>42750</v>
      </c>
      <c r="E204" s="600">
        <v>43100</v>
      </c>
      <c r="F204" s="1650"/>
      <c r="G204" s="559" t="s">
        <v>599</v>
      </c>
      <c r="H204" s="966" t="s">
        <v>28</v>
      </c>
      <c r="I204" s="467" t="s">
        <v>29</v>
      </c>
      <c r="J204" s="467"/>
      <c r="K204" s="427"/>
      <c r="L204" s="1069">
        <v>35000000</v>
      </c>
      <c r="M204" s="1085">
        <f t="shared" si="56"/>
        <v>350</v>
      </c>
      <c r="N204" s="1216" t="str">
        <f t="shared" si="52"/>
        <v>X</v>
      </c>
      <c r="O204" s="1323" t="s">
        <v>2248</v>
      </c>
      <c r="P204" s="1013">
        <f t="shared" si="53"/>
        <v>0.12571428571428572</v>
      </c>
      <c r="Q204" s="1272">
        <v>0.11</v>
      </c>
      <c r="R204" s="1283">
        <f t="shared" si="57"/>
        <v>0.11</v>
      </c>
      <c r="S204" s="1014">
        <f t="shared" si="54"/>
        <v>0.875</v>
      </c>
      <c r="T204" s="1231" t="str">
        <f t="shared" si="37"/>
        <v>En Proceso</v>
      </c>
      <c r="U204" s="1164" t="str">
        <f t="shared" si="38"/>
        <v>K</v>
      </c>
      <c r="V204" s="845" t="s">
        <v>1987</v>
      </c>
      <c r="W204" s="1302">
        <f t="shared" si="50"/>
        <v>0.89</v>
      </c>
    </row>
    <row r="205" spans="1:23" s="105" customFormat="1" ht="50.25" hidden="1" customHeight="1" outlineLevel="3" thickBot="1" x14ac:dyDescent="0.3">
      <c r="A205" s="1633"/>
      <c r="B205" s="1559"/>
      <c r="C205" s="966" t="s">
        <v>1690</v>
      </c>
      <c r="D205" s="967">
        <v>42767</v>
      </c>
      <c r="E205" s="967">
        <v>43070</v>
      </c>
      <c r="F205" s="1045"/>
      <c r="G205" s="559" t="s">
        <v>600</v>
      </c>
      <c r="H205" s="966" t="s">
        <v>89</v>
      </c>
      <c r="I205" s="467"/>
      <c r="J205" s="467"/>
      <c r="K205" s="459"/>
      <c r="L205" s="1069">
        <v>50000000</v>
      </c>
      <c r="M205" s="1085">
        <f t="shared" si="56"/>
        <v>303</v>
      </c>
      <c r="N205" s="1216" t="str">
        <f t="shared" si="52"/>
        <v>X</v>
      </c>
      <c r="O205" s="1323" t="s">
        <v>2249</v>
      </c>
      <c r="P205" s="1013">
        <f t="shared" si="53"/>
        <v>8.9108910891089105E-2</v>
      </c>
      <c r="Q205" s="1272">
        <v>0.08</v>
      </c>
      <c r="R205" s="1283">
        <f t="shared" si="57"/>
        <v>0.08</v>
      </c>
      <c r="S205" s="1014">
        <f t="shared" si="54"/>
        <v>0.89777777777777779</v>
      </c>
      <c r="T205" s="1231" t="str">
        <f t="shared" si="37"/>
        <v>En Proceso</v>
      </c>
      <c r="U205" s="1164" t="str">
        <f t="shared" si="38"/>
        <v>K</v>
      </c>
      <c r="V205" s="845"/>
      <c r="W205" s="1302">
        <f t="shared" si="50"/>
        <v>0.92</v>
      </c>
    </row>
    <row r="206" spans="1:23" s="105" customFormat="1" ht="60" hidden="1" customHeight="1" outlineLevel="3" thickBot="1" x14ac:dyDescent="0.3">
      <c r="A206" s="1633"/>
      <c r="B206" s="1559"/>
      <c r="C206" s="1651" t="s">
        <v>1692</v>
      </c>
      <c r="D206" s="967">
        <v>42767</v>
      </c>
      <c r="E206" s="967">
        <v>43100</v>
      </c>
      <c r="F206" s="1045"/>
      <c r="G206" s="559" t="s">
        <v>1693</v>
      </c>
      <c r="H206" s="966" t="s">
        <v>92</v>
      </c>
      <c r="I206" s="639" t="s">
        <v>22</v>
      </c>
      <c r="J206" s="467"/>
      <c r="K206" s="427"/>
      <c r="L206" s="1069">
        <v>3000000</v>
      </c>
      <c r="M206" s="1085">
        <f t="shared" si="56"/>
        <v>333</v>
      </c>
      <c r="N206" s="1216" t="str">
        <f t="shared" si="52"/>
        <v>X</v>
      </c>
      <c r="O206" s="1323" t="s">
        <v>2250</v>
      </c>
      <c r="P206" s="1013">
        <f t="shared" si="53"/>
        <v>8.1081081081081086E-2</v>
      </c>
      <c r="Q206" s="1272">
        <v>0.02</v>
      </c>
      <c r="R206" s="1283">
        <f t="shared" si="57"/>
        <v>0.02</v>
      </c>
      <c r="S206" s="1014">
        <f t="shared" si="54"/>
        <v>0.24666666666666665</v>
      </c>
      <c r="T206" s="1231" t="str">
        <f t="shared" si="37"/>
        <v>Crítico</v>
      </c>
      <c r="U206" s="1164" t="str">
        <f t="shared" si="38"/>
        <v>L</v>
      </c>
      <c r="V206" s="845"/>
      <c r="W206" s="1302">
        <f t="shared" si="50"/>
        <v>0.98</v>
      </c>
    </row>
    <row r="207" spans="1:23" s="105" customFormat="1" ht="51.75" hidden="1" customHeight="1" outlineLevel="3" thickBot="1" x14ac:dyDescent="0.3">
      <c r="A207" s="1633"/>
      <c r="B207" s="1559"/>
      <c r="C207" s="1651"/>
      <c r="D207" s="967">
        <v>42767</v>
      </c>
      <c r="E207" s="967">
        <v>43100</v>
      </c>
      <c r="F207" s="1045"/>
      <c r="G207" s="559" t="s">
        <v>601</v>
      </c>
      <c r="H207" s="966" t="s">
        <v>92</v>
      </c>
      <c r="I207" s="467" t="s">
        <v>22</v>
      </c>
      <c r="J207" s="467"/>
      <c r="K207" s="427"/>
      <c r="L207" s="1069">
        <v>3000000</v>
      </c>
      <c r="M207" s="1085">
        <f t="shared" si="56"/>
        <v>333</v>
      </c>
      <c r="N207" s="1216" t="str">
        <f t="shared" si="52"/>
        <v>X</v>
      </c>
      <c r="O207" s="1323" t="s">
        <v>2251</v>
      </c>
      <c r="P207" s="1013">
        <f t="shared" si="53"/>
        <v>8.1081081081081086E-2</v>
      </c>
      <c r="Q207" s="1272">
        <v>0.02</v>
      </c>
      <c r="R207" s="1283">
        <f t="shared" si="57"/>
        <v>0.02</v>
      </c>
      <c r="S207" s="1014">
        <f t="shared" si="54"/>
        <v>0.24666666666666665</v>
      </c>
      <c r="T207" s="1231" t="str">
        <f t="shared" si="37"/>
        <v>Crítico</v>
      </c>
      <c r="U207" s="1164" t="str">
        <f t="shared" si="38"/>
        <v>L</v>
      </c>
      <c r="V207" s="845"/>
      <c r="W207" s="1302">
        <f t="shared" si="50"/>
        <v>0.98</v>
      </c>
    </row>
    <row r="208" spans="1:23" s="105" customFormat="1" ht="51.75" hidden="1" customHeight="1" outlineLevel="3" thickBot="1" x14ac:dyDescent="0.3">
      <c r="A208" s="1633"/>
      <c r="B208" s="1559"/>
      <c r="C208" s="1651"/>
      <c r="D208" s="967">
        <v>42767</v>
      </c>
      <c r="E208" s="967">
        <v>43100</v>
      </c>
      <c r="F208" s="1045"/>
      <c r="G208" s="559" t="s">
        <v>602</v>
      </c>
      <c r="H208" s="966" t="s">
        <v>92</v>
      </c>
      <c r="I208" s="467" t="s">
        <v>22</v>
      </c>
      <c r="J208" s="467"/>
      <c r="K208" s="427"/>
      <c r="L208" s="1069">
        <v>2000000</v>
      </c>
      <c r="M208" s="1085">
        <f t="shared" si="56"/>
        <v>333</v>
      </c>
      <c r="N208" s="1216" t="str">
        <f t="shared" si="52"/>
        <v>X</v>
      </c>
      <c r="O208" s="1323" t="s">
        <v>2252</v>
      </c>
      <c r="P208" s="1013">
        <f t="shared" si="53"/>
        <v>8.1081081081081086E-2</v>
      </c>
      <c r="Q208" s="1272">
        <v>0.02</v>
      </c>
      <c r="R208" s="1283">
        <f t="shared" si="57"/>
        <v>0.02</v>
      </c>
      <c r="S208" s="1014">
        <f t="shared" si="54"/>
        <v>0.24666666666666665</v>
      </c>
      <c r="T208" s="1231" t="str">
        <f t="shared" ref="T208:T284" si="59">+IF(S208="","Sin Iniciar",IF(S208&lt;0.6,"Crítico",IF(S208&lt;0.9,"En Proceso",IF(AND(P208=1,Q208=1,S208=1),"Terminado","Normal"))))</f>
        <v>Crítico</v>
      </c>
      <c r="U208" s="1164" t="str">
        <f t="shared" ref="U208:U284" si="60">+IF(T208="","",IF(T208="Sin Iniciar","6",IF(T208="Crítico","L",IF(T208="En Proceso","K",IF(T208="Normal","J","B")))))</f>
        <v>L</v>
      </c>
      <c r="V208" s="845"/>
      <c r="W208" s="1302">
        <f t="shared" si="50"/>
        <v>0.98</v>
      </c>
    </row>
    <row r="209" spans="1:23" s="105" customFormat="1" ht="35.25" hidden="1" customHeight="1" outlineLevel="3" thickBot="1" x14ac:dyDescent="0.3">
      <c r="A209" s="1633"/>
      <c r="B209" s="1559"/>
      <c r="C209" s="966" t="s">
        <v>603</v>
      </c>
      <c r="D209" s="967">
        <v>42750</v>
      </c>
      <c r="E209" s="967">
        <v>42795</v>
      </c>
      <c r="F209" s="1045"/>
      <c r="G209" s="559" t="s">
        <v>604</v>
      </c>
      <c r="H209" s="966" t="s">
        <v>89</v>
      </c>
      <c r="I209" s="467"/>
      <c r="J209" s="467"/>
      <c r="K209" s="427"/>
      <c r="L209" s="1069">
        <v>500000</v>
      </c>
      <c r="M209" s="1085">
        <f t="shared" si="56"/>
        <v>45</v>
      </c>
      <c r="N209" s="1216" t="str">
        <f t="shared" si="52"/>
        <v>X</v>
      </c>
      <c r="O209" s="1323" t="s">
        <v>2253</v>
      </c>
      <c r="P209" s="1013">
        <f t="shared" si="53"/>
        <v>0.97777777777777775</v>
      </c>
      <c r="Q209" s="1272">
        <v>0.9</v>
      </c>
      <c r="R209" s="1283">
        <v>0.9</v>
      </c>
      <c r="S209" s="1014">
        <f t="shared" si="54"/>
        <v>0.92045454545454553</v>
      </c>
      <c r="T209" s="1231" t="str">
        <f t="shared" si="59"/>
        <v>Normal</v>
      </c>
      <c r="U209" s="1164" t="str">
        <f t="shared" si="60"/>
        <v>J</v>
      </c>
      <c r="V209" s="845" t="s">
        <v>1988</v>
      </c>
      <c r="W209" s="1302">
        <f t="shared" si="50"/>
        <v>9.9999999999999978E-2</v>
      </c>
    </row>
    <row r="210" spans="1:23" s="105" customFormat="1" ht="35.25" hidden="1" customHeight="1" outlineLevel="3" thickBot="1" x14ac:dyDescent="0.3">
      <c r="A210" s="1659"/>
      <c r="B210" s="1558"/>
      <c r="C210" s="567" t="s">
        <v>2242</v>
      </c>
      <c r="D210" s="462">
        <v>42856</v>
      </c>
      <c r="E210" s="462">
        <v>42916</v>
      </c>
      <c r="F210" s="1430"/>
      <c r="G210" s="1431"/>
      <c r="H210" s="567"/>
      <c r="I210" s="505"/>
      <c r="J210" s="505"/>
      <c r="K210" s="463"/>
      <c r="L210" s="1359"/>
      <c r="M210" s="1142" t="str">
        <f t="shared" si="56"/>
        <v/>
      </c>
      <c r="N210" s="1227" t="str">
        <f t="shared" si="52"/>
        <v/>
      </c>
      <c r="O210" s="1329"/>
      <c r="P210" s="1096" t="str">
        <f t="shared" si="53"/>
        <v/>
      </c>
      <c r="Q210" s="1279"/>
      <c r="R210" s="1404"/>
      <c r="S210" s="1097" t="str">
        <f t="shared" si="54"/>
        <v/>
      </c>
      <c r="T210" s="1240" t="str">
        <f t="shared" si="59"/>
        <v>Sin Iniciar</v>
      </c>
      <c r="U210" s="1170" t="str">
        <f t="shared" si="60"/>
        <v>6</v>
      </c>
      <c r="V210" s="846"/>
      <c r="W210" s="1302"/>
    </row>
    <row r="211" spans="1:23" s="105" customFormat="1" ht="39" hidden="1" customHeight="1" outlineLevel="3" thickBot="1" x14ac:dyDescent="0.3">
      <c r="A211" s="1660"/>
      <c r="B211" s="1630"/>
      <c r="C211" s="428" t="s">
        <v>605</v>
      </c>
      <c r="D211" s="969"/>
      <c r="E211" s="969"/>
      <c r="F211" s="430"/>
      <c r="G211" s="560" t="s">
        <v>1694</v>
      </c>
      <c r="H211" s="428" t="s">
        <v>89</v>
      </c>
      <c r="I211" s="469"/>
      <c r="J211" s="469"/>
      <c r="K211" s="431"/>
      <c r="L211" s="1070">
        <v>1000000</v>
      </c>
      <c r="M211" s="1086" t="str">
        <f t="shared" si="56"/>
        <v/>
      </c>
      <c r="N211" s="1217" t="str">
        <f t="shared" si="52"/>
        <v/>
      </c>
      <c r="O211" s="1325"/>
      <c r="P211" s="1015" t="str">
        <f t="shared" si="53"/>
        <v/>
      </c>
      <c r="Q211" s="1273"/>
      <c r="R211" s="1284"/>
      <c r="S211" s="1016" t="str">
        <f t="shared" si="54"/>
        <v/>
      </c>
      <c r="T211" s="1232" t="str">
        <f t="shared" si="59"/>
        <v>Sin Iniciar</v>
      </c>
      <c r="U211" s="1165" t="str">
        <f t="shared" si="60"/>
        <v>6</v>
      </c>
      <c r="V211" s="1094"/>
      <c r="W211" s="1302">
        <f t="shared" si="50"/>
        <v>1</v>
      </c>
    </row>
    <row r="212" spans="1:23" s="1178" customFormat="1" ht="60" hidden="1" outlineLevel="2" collapsed="1" thickBot="1" x14ac:dyDescent="0.3">
      <c r="A212" s="1564" t="s">
        <v>2051</v>
      </c>
      <c r="B212" s="1565"/>
      <c r="C212" s="1566"/>
      <c r="D212" s="1143"/>
      <c r="E212" s="1144"/>
      <c r="F212" s="1175"/>
      <c r="G212" s="1133"/>
      <c r="H212" s="1133"/>
      <c r="I212" s="1145"/>
      <c r="J212" s="1146"/>
      <c r="K212" s="1133"/>
      <c r="L212" s="1133"/>
      <c r="M212" s="1147" t="str">
        <f t="shared" si="56"/>
        <v/>
      </c>
      <c r="N212" s="1148" t="str">
        <f t="shared" si="52"/>
        <v/>
      </c>
      <c r="O212" s="1176"/>
      <c r="P212" s="1149">
        <f>+IFERROR(SUMPRODUCT(P187:P211,M187:M211)/SUM(M187:M211),0)</f>
        <v>0.14703470893686799</v>
      </c>
      <c r="Q212" s="1161">
        <f>+IFERROR(SUMPRODUCT(Q187:Q211,M187:M211)/SUM(M187:M211),0)</f>
        <v>0.116554249795026</v>
      </c>
      <c r="R212" s="1292">
        <f>+IFERROR(SUMPRODUCT(R187:R211,M187:M211)/SUM(M187:M211),0)</f>
        <v>9.3980103853511909E-2</v>
      </c>
      <c r="S212" s="1149">
        <f>+IFERROR(Q212/P212,0)</f>
        <v>0.79269888475836459</v>
      </c>
      <c r="T212" s="1238" t="str">
        <f t="shared" si="59"/>
        <v>En Proceso</v>
      </c>
      <c r="U212" s="1172" t="str">
        <f t="shared" si="60"/>
        <v>K</v>
      </c>
      <c r="V212" s="1150"/>
      <c r="W212" s="1302">
        <f t="shared" si="50"/>
        <v>0.90601989614648804</v>
      </c>
    </row>
    <row r="213" spans="1:23" s="105" customFormat="1" ht="48" hidden="1" customHeight="1" outlineLevel="3" thickBot="1" x14ac:dyDescent="0.3">
      <c r="A213" s="1661" t="s">
        <v>1701</v>
      </c>
      <c r="B213" s="1557" t="s">
        <v>1798</v>
      </c>
      <c r="C213" s="987" t="s">
        <v>1821</v>
      </c>
      <c r="D213" s="1135">
        <v>42767</v>
      </c>
      <c r="E213" s="1135">
        <v>43089</v>
      </c>
      <c r="F213" s="1652" t="s">
        <v>606</v>
      </c>
      <c r="G213" s="574" t="s">
        <v>607</v>
      </c>
      <c r="H213" s="988" t="s">
        <v>28</v>
      </c>
      <c r="I213" s="433" t="s">
        <v>22</v>
      </c>
      <c r="J213" s="433">
        <v>4</v>
      </c>
      <c r="K213" s="554">
        <v>189000</v>
      </c>
      <c r="L213" s="1068">
        <f t="shared" si="55"/>
        <v>756000</v>
      </c>
      <c r="M213" s="1084">
        <f t="shared" si="56"/>
        <v>322</v>
      </c>
      <c r="N213" s="1222" t="str">
        <f t="shared" si="52"/>
        <v>X</v>
      </c>
      <c r="O213" s="1324" t="s">
        <v>2123</v>
      </c>
      <c r="P213" s="1011">
        <f t="shared" ref="P213:P258" si="61">+IF(N213="","",IFERROR(IF(MONTH($C$2)&lt;MONTH(D213),"",IF(E213&lt;$C$2,1,IF(D213&lt;$C$2,($C$2-D213)/(E213-D213),0))),0))</f>
        <v>8.3850931677018639E-2</v>
      </c>
      <c r="Q213" s="1275">
        <v>0.08</v>
      </c>
      <c r="R213" s="1287">
        <f>+Q213</f>
        <v>0.08</v>
      </c>
      <c r="S213" s="1012">
        <f t="shared" si="54"/>
        <v>0.95407407407407407</v>
      </c>
      <c r="T213" s="1230" t="str">
        <f t="shared" si="59"/>
        <v>Normal</v>
      </c>
      <c r="U213" s="1163" t="str">
        <f t="shared" si="60"/>
        <v>J</v>
      </c>
      <c r="V213" s="1095" t="s">
        <v>1961</v>
      </c>
      <c r="W213" s="1302">
        <f t="shared" si="50"/>
        <v>0.92</v>
      </c>
    </row>
    <row r="214" spans="1:23" s="105" customFormat="1" ht="35.25" hidden="1" customHeight="1" outlineLevel="3" thickBot="1" x14ac:dyDescent="0.3">
      <c r="A214" s="1662"/>
      <c r="B214" s="1638"/>
      <c r="C214" s="1345" t="s">
        <v>2094</v>
      </c>
      <c r="D214" s="1346">
        <v>42770</v>
      </c>
      <c r="E214" s="1346">
        <v>42885</v>
      </c>
      <c r="F214" s="1653"/>
      <c r="G214" s="1314"/>
      <c r="H214" s="582"/>
      <c r="I214" s="504"/>
      <c r="J214" s="504"/>
      <c r="K214" s="1347"/>
      <c r="L214" s="1348"/>
      <c r="M214" s="1349">
        <f t="shared" si="56"/>
        <v>115</v>
      </c>
      <c r="N214" s="1350" t="str">
        <f t="shared" si="52"/>
        <v>X</v>
      </c>
      <c r="O214" s="1391" t="s">
        <v>2124</v>
      </c>
      <c r="P214" s="1265">
        <f t="shared" si="61"/>
        <v>0.20869565217391303</v>
      </c>
      <c r="Q214" s="1271">
        <v>0.2</v>
      </c>
      <c r="R214" s="1282">
        <f>+Q214</f>
        <v>0.2</v>
      </c>
      <c r="S214" s="1266">
        <f t="shared" si="54"/>
        <v>0.95833333333333348</v>
      </c>
      <c r="T214" s="1267" t="str">
        <f t="shared" si="59"/>
        <v>Normal</v>
      </c>
      <c r="U214" s="1169" t="str">
        <f t="shared" si="60"/>
        <v>J</v>
      </c>
      <c r="V214" s="1331"/>
      <c r="W214" s="1302"/>
    </row>
    <row r="215" spans="1:23" s="105" customFormat="1" ht="52.5" hidden="1" customHeight="1" outlineLevel="3" thickBot="1" x14ac:dyDescent="0.3">
      <c r="A215" s="1663"/>
      <c r="B215" s="1559"/>
      <c r="C215" s="968" t="s">
        <v>608</v>
      </c>
      <c r="D215" s="1136">
        <v>42767</v>
      </c>
      <c r="E215" s="1136">
        <v>43089</v>
      </c>
      <c r="F215" s="1654"/>
      <c r="G215" s="559" t="s">
        <v>609</v>
      </c>
      <c r="H215" s="966" t="s">
        <v>28</v>
      </c>
      <c r="I215" s="467" t="s">
        <v>22</v>
      </c>
      <c r="J215" s="467">
        <v>51</v>
      </c>
      <c r="K215" s="555">
        <v>63529</v>
      </c>
      <c r="L215" s="1069">
        <f t="shared" si="55"/>
        <v>3239979</v>
      </c>
      <c r="M215" s="1085">
        <f t="shared" si="56"/>
        <v>322</v>
      </c>
      <c r="N215" s="1223" t="str">
        <f t="shared" si="52"/>
        <v>X</v>
      </c>
      <c r="O215" s="1453" t="s">
        <v>2335</v>
      </c>
      <c r="P215" s="1013">
        <f t="shared" si="61"/>
        <v>8.3850931677018639E-2</v>
      </c>
      <c r="Q215" s="1272">
        <v>7.0000000000000007E-2</v>
      </c>
      <c r="R215" s="1282">
        <f t="shared" ref="R215:R278" si="62">+Q215</f>
        <v>7.0000000000000007E-2</v>
      </c>
      <c r="S215" s="1014">
        <f t="shared" si="54"/>
        <v>0.83481481481481479</v>
      </c>
      <c r="T215" s="1231" t="str">
        <f t="shared" si="59"/>
        <v>En Proceso</v>
      </c>
      <c r="U215" s="1164" t="str">
        <f t="shared" si="60"/>
        <v>K</v>
      </c>
      <c r="V215" s="845"/>
      <c r="W215" s="1302">
        <f t="shared" si="50"/>
        <v>0.92999999999999994</v>
      </c>
    </row>
    <row r="216" spans="1:23" s="105" customFormat="1" ht="35.25" hidden="1" customHeight="1" outlineLevel="3" thickBot="1" x14ac:dyDescent="0.3">
      <c r="A216" s="1663"/>
      <c r="B216" s="1559"/>
      <c r="C216" s="1315" t="s">
        <v>2117</v>
      </c>
      <c r="D216" s="1136">
        <v>42852</v>
      </c>
      <c r="E216" s="1136">
        <v>42855</v>
      </c>
      <c r="F216" s="1654"/>
      <c r="G216" s="559"/>
      <c r="H216" s="1312"/>
      <c r="I216" s="467"/>
      <c r="J216" s="467"/>
      <c r="K216" s="555"/>
      <c r="L216" s="1069"/>
      <c r="M216" s="1085" t="str">
        <f t="shared" si="56"/>
        <v/>
      </c>
      <c r="N216" s="1223" t="str">
        <f t="shared" si="52"/>
        <v/>
      </c>
      <c r="O216" s="1323"/>
      <c r="P216" s="1013" t="str">
        <f t="shared" si="61"/>
        <v/>
      </c>
      <c r="Q216" s="1272"/>
      <c r="R216" s="1282">
        <f t="shared" si="62"/>
        <v>0</v>
      </c>
      <c r="S216" s="1014" t="str">
        <f t="shared" si="54"/>
        <v/>
      </c>
      <c r="T216" s="1231" t="str">
        <f t="shared" si="59"/>
        <v>Sin Iniciar</v>
      </c>
      <c r="U216" s="1164" t="str">
        <f t="shared" si="60"/>
        <v>6</v>
      </c>
      <c r="V216" s="845"/>
      <c r="W216" s="1302"/>
    </row>
    <row r="217" spans="1:23" s="105" customFormat="1" ht="63" hidden="1" customHeight="1" outlineLevel="3" thickBot="1" x14ac:dyDescent="0.3">
      <c r="A217" s="1663"/>
      <c r="B217" s="1559"/>
      <c r="C217" s="968" t="s">
        <v>610</v>
      </c>
      <c r="D217" s="1136">
        <v>42767</v>
      </c>
      <c r="E217" s="1136">
        <v>43089</v>
      </c>
      <c r="F217" s="1654"/>
      <c r="G217" s="559" t="s">
        <v>1712</v>
      </c>
      <c r="H217" s="966" t="s">
        <v>41</v>
      </c>
      <c r="I217" s="467" t="s">
        <v>64</v>
      </c>
      <c r="J217" s="467">
        <v>9</v>
      </c>
      <c r="K217" s="555">
        <v>180000</v>
      </c>
      <c r="L217" s="1069">
        <f t="shared" si="55"/>
        <v>1620000</v>
      </c>
      <c r="M217" s="1085">
        <f t="shared" si="56"/>
        <v>322</v>
      </c>
      <c r="N217" s="1223" t="str">
        <f t="shared" si="52"/>
        <v>X</v>
      </c>
      <c r="O217" s="1323" t="s">
        <v>2125</v>
      </c>
      <c r="P217" s="1013">
        <f t="shared" si="61"/>
        <v>8.3850931677018639E-2</v>
      </c>
      <c r="Q217" s="1272">
        <v>0.08</v>
      </c>
      <c r="R217" s="1282">
        <f t="shared" si="62"/>
        <v>0.08</v>
      </c>
      <c r="S217" s="1014">
        <f t="shared" si="54"/>
        <v>0.95407407407407407</v>
      </c>
      <c r="T217" s="1231" t="str">
        <f t="shared" si="59"/>
        <v>Normal</v>
      </c>
      <c r="U217" s="1164" t="str">
        <f t="shared" si="60"/>
        <v>J</v>
      </c>
      <c r="V217" s="845"/>
      <c r="W217" s="1302">
        <f t="shared" si="50"/>
        <v>0.92</v>
      </c>
    </row>
    <row r="218" spans="1:23" s="105" customFormat="1" ht="64.5" hidden="1" customHeight="1" outlineLevel="3" thickBot="1" x14ac:dyDescent="0.3">
      <c r="A218" s="1663"/>
      <c r="B218" s="1559"/>
      <c r="C218" s="1315" t="s">
        <v>2103</v>
      </c>
      <c r="D218" s="1136">
        <v>42793</v>
      </c>
      <c r="E218" s="1136">
        <v>42794</v>
      </c>
      <c r="F218" s="1654"/>
      <c r="G218" s="559"/>
      <c r="H218" s="1312"/>
      <c r="I218" s="467"/>
      <c r="J218" s="467"/>
      <c r="K218" s="555"/>
      <c r="L218" s="1069"/>
      <c r="M218" s="1085">
        <f t="shared" si="56"/>
        <v>1</v>
      </c>
      <c r="N218" s="1223" t="str">
        <f t="shared" si="52"/>
        <v>X</v>
      </c>
      <c r="O218" s="1323" t="s">
        <v>2122</v>
      </c>
      <c r="P218" s="1013">
        <f t="shared" si="61"/>
        <v>1</v>
      </c>
      <c r="Q218" s="1272">
        <v>0.01</v>
      </c>
      <c r="R218" s="1282">
        <f t="shared" si="62"/>
        <v>0.01</v>
      </c>
      <c r="S218" s="1014">
        <f t="shared" si="54"/>
        <v>0.01</v>
      </c>
      <c r="T218" s="1231" t="str">
        <f t="shared" si="59"/>
        <v>Crítico</v>
      </c>
      <c r="U218" s="1164" t="str">
        <f t="shared" si="60"/>
        <v>L</v>
      </c>
      <c r="V218" s="845"/>
      <c r="W218" s="1302"/>
    </row>
    <row r="219" spans="1:23" s="105" customFormat="1" ht="37.5" hidden="1" customHeight="1" outlineLevel="3" thickBot="1" x14ac:dyDescent="0.3">
      <c r="A219" s="1663"/>
      <c r="B219" s="1559"/>
      <c r="C219" s="1315" t="s">
        <v>2120</v>
      </c>
      <c r="D219" s="1136">
        <v>42878</v>
      </c>
      <c r="E219" s="1136">
        <v>42885</v>
      </c>
      <c r="F219" s="1654"/>
      <c r="G219" s="559"/>
      <c r="H219" s="1312"/>
      <c r="I219" s="467"/>
      <c r="J219" s="467"/>
      <c r="K219" s="555"/>
      <c r="L219" s="1069"/>
      <c r="M219" s="1085" t="str">
        <f t="shared" si="56"/>
        <v/>
      </c>
      <c r="N219" s="1223" t="str">
        <f t="shared" si="52"/>
        <v/>
      </c>
      <c r="O219" s="1323"/>
      <c r="P219" s="1013" t="str">
        <f t="shared" si="61"/>
        <v/>
      </c>
      <c r="Q219" s="1272"/>
      <c r="R219" s="1282">
        <f t="shared" si="62"/>
        <v>0</v>
      </c>
      <c r="S219" s="1014" t="str">
        <f t="shared" si="54"/>
        <v/>
      </c>
      <c r="T219" s="1231" t="str">
        <f t="shared" si="59"/>
        <v>Sin Iniciar</v>
      </c>
      <c r="U219" s="1164" t="str">
        <f t="shared" si="60"/>
        <v>6</v>
      </c>
      <c r="V219" s="845"/>
      <c r="W219" s="1302"/>
    </row>
    <row r="220" spans="1:23" s="105" customFormat="1" ht="37.5" hidden="1" customHeight="1" outlineLevel="3" thickBot="1" x14ac:dyDescent="0.3">
      <c r="A220" s="1663"/>
      <c r="B220" s="1559"/>
      <c r="C220" s="1315" t="s">
        <v>2104</v>
      </c>
      <c r="D220" s="1136">
        <v>42835</v>
      </c>
      <c r="E220" s="1136">
        <v>42855</v>
      </c>
      <c r="F220" s="1654"/>
      <c r="G220" s="559"/>
      <c r="H220" s="1312"/>
      <c r="I220" s="467"/>
      <c r="J220" s="467"/>
      <c r="K220" s="555"/>
      <c r="L220" s="1069"/>
      <c r="M220" s="1085" t="str">
        <f t="shared" si="56"/>
        <v/>
      </c>
      <c r="N220" s="1223" t="str">
        <f t="shared" si="52"/>
        <v/>
      </c>
      <c r="O220" s="1323"/>
      <c r="P220" s="1013" t="str">
        <f t="shared" si="61"/>
        <v/>
      </c>
      <c r="Q220" s="1272"/>
      <c r="R220" s="1282">
        <f t="shared" si="62"/>
        <v>0</v>
      </c>
      <c r="S220" s="1014" t="str">
        <f t="shared" si="54"/>
        <v/>
      </c>
      <c r="T220" s="1231" t="str">
        <f t="shared" si="59"/>
        <v>Sin Iniciar</v>
      </c>
      <c r="U220" s="1164" t="str">
        <f t="shared" si="60"/>
        <v>6</v>
      </c>
      <c r="V220" s="845"/>
      <c r="W220" s="1302"/>
    </row>
    <row r="221" spans="1:23" s="105" customFormat="1" ht="37.5" hidden="1" customHeight="1" outlineLevel="3" thickBot="1" x14ac:dyDescent="0.3">
      <c r="A221" s="1663"/>
      <c r="B221" s="1559"/>
      <c r="C221" s="1315" t="s">
        <v>2100</v>
      </c>
      <c r="D221" s="1136">
        <v>42787</v>
      </c>
      <c r="E221" s="1136">
        <v>42794</v>
      </c>
      <c r="F221" s="1654"/>
      <c r="G221" s="559"/>
      <c r="H221" s="1312"/>
      <c r="I221" s="467"/>
      <c r="J221" s="467"/>
      <c r="K221" s="555"/>
      <c r="L221" s="1069"/>
      <c r="M221" s="1085">
        <f t="shared" si="56"/>
        <v>7</v>
      </c>
      <c r="N221" s="1223" t="str">
        <f t="shared" si="52"/>
        <v>X</v>
      </c>
      <c r="O221" s="1323" t="s">
        <v>2126</v>
      </c>
      <c r="P221" s="1013">
        <f t="shared" si="61"/>
        <v>1</v>
      </c>
      <c r="Q221" s="1272">
        <v>1</v>
      </c>
      <c r="R221" s="1282">
        <f t="shared" si="62"/>
        <v>1</v>
      </c>
      <c r="S221" s="1014">
        <f t="shared" si="54"/>
        <v>1</v>
      </c>
      <c r="T221" s="1231" t="str">
        <f t="shared" si="59"/>
        <v>Terminado</v>
      </c>
      <c r="U221" s="1164" t="str">
        <f t="shared" si="60"/>
        <v>B</v>
      </c>
      <c r="V221" s="845"/>
      <c r="W221" s="1302"/>
    </row>
    <row r="222" spans="1:23" s="105" customFormat="1" ht="35.25" hidden="1" customHeight="1" outlineLevel="3" thickBot="1" x14ac:dyDescent="0.3">
      <c r="A222" s="1663"/>
      <c r="B222" s="1559"/>
      <c r="C222" s="968" t="s">
        <v>2095</v>
      </c>
      <c r="D222" s="1136">
        <v>42772</v>
      </c>
      <c r="E222" s="1136">
        <v>42794</v>
      </c>
      <c r="F222" s="1654"/>
      <c r="G222" s="559" t="s">
        <v>1713</v>
      </c>
      <c r="H222" s="966" t="s">
        <v>41</v>
      </c>
      <c r="I222" s="467" t="s">
        <v>64</v>
      </c>
      <c r="J222" s="467">
        <v>45</v>
      </c>
      <c r="K222" s="555">
        <v>12000</v>
      </c>
      <c r="L222" s="1069">
        <f t="shared" si="55"/>
        <v>540000</v>
      </c>
      <c r="M222" s="1085">
        <f t="shared" si="56"/>
        <v>22</v>
      </c>
      <c r="N222" s="1223" t="str">
        <f t="shared" si="52"/>
        <v>X</v>
      </c>
      <c r="O222" s="1323" t="s">
        <v>2127</v>
      </c>
      <c r="P222" s="1013">
        <f t="shared" si="61"/>
        <v>1</v>
      </c>
      <c r="Q222" s="1272">
        <v>1</v>
      </c>
      <c r="R222" s="1282">
        <f t="shared" si="62"/>
        <v>1</v>
      </c>
      <c r="S222" s="1014">
        <f t="shared" si="54"/>
        <v>1</v>
      </c>
      <c r="T222" s="1231" t="str">
        <f t="shared" si="59"/>
        <v>Terminado</v>
      </c>
      <c r="U222" s="1164" t="str">
        <f t="shared" si="60"/>
        <v>B</v>
      </c>
      <c r="V222" s="845"/>
      <c r="W222" s="1302">
        <f t="shared" si="50"/>
        <v>0</v>
      </c>
    </row>
    <row r="223" spans="1:23" s="105" customFormat="1" ht="35.25" hidden="1" customHeight="1" outlineLevel="3" thickBot="1" x14ac:dyDescent="0.3">
      <c r="A223" s="1663"/>
      <c r="B223" s="1559"/>
      <c r="C223" s="1655" t="s">
        <v>612</v>
      </c>
      <c r="D223" s="1136">
        <v>42854</v>
      </c>
      <c r="E223" s="1136">
        <v>42855</v>
      </c>
      <c r="F223" s="1654"/>
      <c r="G223" s="559" t="s">
        <v>1695</v>
      </c>
      <c r="H223" s="604" t="s">
        <v>28</v>
      </c>
      <c r="I223" s="467" t="s">
        <v>29</v>
      </c>
      <c r="J223" s="467">
        <v>2</v>
      </c>
      <c r="K223" s="556">
        <v>324000</v>
      </c>
      <c r="L223" s="1069">
        <f t="shared" si="55"/>
        <v>648000</v>
      </c>
      <c r="M223" s="1085" t="str">
        <f t="shared" si="56"/>
        <v/>
      </c>
      <c r="N223" s="1223" t="str">
        <f t="shared" si="52"/>
        <v/>
      </c>
      <c r="O223" s="1323"/>
      <c r="P223" s="1013" t="str">
        <f t="shared" si="61"/>
        <v/>
      </c>
      <c r="Q223" s="1272"/>
      <c r="R223" s="1282">
        <f t="shared" si="62"/>
        <v>0</v>
      </c>
      <c r="S223" s="1014" t="str">
        <f t="shared" si="54"/>
        <v/>
      </c>
      <c r="T223" s="1231" t="str">
        <f t="shared" si="59"/>
        <v>Sin Iniciar</v>
      </c>
      <c r="U223" s="1164" t="str">
        <f t="shared" si="60"/>
        <v>6</v>
      </c>
      <c r="V223" s="845"/>
      <c r="W223" s="1302">
        <f t="shared" si="50"/>
        <v>1</v>
      </c>
    </row>
    <row r="224" spans="1:23" s="105" customFormat="1" ht="35.25" hidden="1" customHeight="1" outlineLevel="3" thickBot="1" x14ac:dyDescent="0.3">
      <c r="A224" s="1663"/>
      <c r="B224" s="1559"/>
      <c r="C224" s="1655"/>
      <c r="D224" s="1136">
        <v>42917</v>
      </c>
      <c r="E224" s="1136">
        <v>43081</v>
      </c>
      <c r="F224" s="1654"/>
      <c r="G224" s="559" t="s">
        <v>1714</v>
      </c>
      <c r="H224" s="604" t="s">
        <v>28</v>
      </c>
      <c r="I224" s="467" t="s">
        <v>29</v>
      </c>
      <c r="J224" s="467">
        <v>2</v>
      </c>
      <c r="K224" s="556">
        <v>432000</v>
      </c>
      <c r="L224" s="1069">
        <f t="shared" si="55"/>
        <v>864000</v>
      </c>
      <c r="M224" s="1085" t="str">
        <f t="shared" si="56"/>
        <v/>
      </c>
      <c r="N224" s="1223" t="str">
        <f t="shared" si="52"/>
        <v/>
      </c>
      <c r="O224" s="1323"/>
      <c r="P224" s="1013" t="str">
        <f t="shared" si="61"/>
        <v/>
      </c>
      <c r="Q224" s="1272"/>
      <c r="R224" s="1282">
        <f t="shared" si="62"/>
        <v>0</v>
      </c>
      <c r="S224" s="1014" t="str">
        <f t="shared" si="54"/>
        <v/>
      </c>
      <c r="T224" s="1231" t="str">
        <f t="shared" si="59"/>
        <v>Sin Iniciar</v>
      </c>
      <c r="U224" s="1164" t="str">
        <f t="shared" si="60"/>
        <v>6</v>
      </c>
      <c r="V224" s="845"/>
      <c r="W224" s="1302">
        <f t="shared" si="50"/>
        <v>1</v>
      </c>
    </row>
    <row r="225" spans="1:23" s="105" customFormat="1" ht="51.75" hidden="1" customHeight="1" outlineLevel="3" thickBot="1" x14ac:dyDescent="0.3">
      <c r="A225" s="1663"/>
      <c r="B225" s="1559"/>
      <c r="C225" s="1656" t="s">
        <v>615</v>
      </c>
      <c r="D225" s="1136">
        <v>42767</v>
      </c>
      <c r="E225" s="1136">
        <v>42885</v>
      </c>
      <c r="F225" s="1654"/>
      <c r="G225" s="510" t="s">
        <v>614</v>
      </c>
      <c r="H225" s="966" t="s">
        <v>21</v>
      </c>
      <c r="I225" s="467" t="s">
        <v>22</v>
      </c>
      <c r="J225" s="467">
        <v>4</v>
      </c>
      <c r="K225" s="558">
        <v>11949768</v>
      </c>
      <c r="L225" s="1069">
        <f t="shared" si="55"/>
        <v>47799072</v>
      </c>
      <c r="M225" s="1085">
        <f t="shared" si="56"/>
        <v>118</v>
      </c>
      <c r="N225" s="1223" t="str">
        <f t="shared" si="52"/>
        <v>X</v>
      </c>
      <c r="O225" s="1323" t="s">
        <v>2128</v>
      </c>
      <c r="P225" s="1013">
        <f t="shared" si="61"/>
        <v>0.2288135593220339</v>
      </c>
      <c r="Q225" s="1272">
        <v>0.2</v>
      </c>
      <c r="R225" s="1282">
        <f t="shared" si="62"/>
        <v>0.2</v>
      </c>
      <c r="S225" s="1014">
        <f t="shared" si="54"/>
        <v>0.87407407407407411</v>
      </c>
      <c r="T225" s="1231" t="str">
        <f t="shared" si="59"/>
        <v>En Proceso</v>
      </c>
      <c r="U225" s="1164" t="str">
        <f t="shared" si="60"/>
        <v>K</v>
      </c>
      <c r="V225" s="845"/>
      <c r="W225" s="1302">
        <f t="shared" si="50"/>
        <v>0.8</v>
      </c>
    </row>
    <row r="226" spans="1:23" s="105" customFormat="1" ht="51.75" hidden="1" customHeight="1" outlineLevel="3" thickBot="1" x14ac:dyDescent="0.3">
      <c r="A226" s="1663"/>
      <c r="B226" s="1559"/>
      <c r="C226" s="1657"/>
      <c r="D226" s="1136">
        <v>42917</v>
      </c>
      <c r="E226" s="1136">
        <v>43069</v>
      </c>
      <c r="F226" s="1654"/>
      <c r="G226" s="510"/>
      <c r="H226" s="1312"/>
      <c r="I226" s="467"/>
      <c r="J226" s="467"/>
      <c r="K226" s="558"/>
      <c r="L226" s="1069"/>
      <c r="M226" s="1085" t="str">
        <f t="shared" si="56"/>
        <v/>
      </c>
      <c r="N226" s="1223" t="str">
        <f t="shared" si="52"/>
        <v/>
      </c>
      <c r="O226" s="1323"/>
      <c r="P226" s="1013" t="str">
        <f t="shared" si="61"/>
        <v/>
      </c>
      <c r="Q226" s="1272"/>
      <c r="R226" s="1282">
        <f t="shared" si="62"/>
        <v>0</v>
      </c>
      <c r="S226" s="1014" t="str">
        <f t="shared" si="54"/>
        <v/>
      </c>
      <c r="T226" s="1231" t="str">
        <f t="shared" si="59"/>
        <v>Sin Iniciar</v>
      </c>
      <c r="U226" s="1164" t="str">
        <f t="shared" si="60"/>
        <v>6</v>
      </c>
      <c r="V226" s="845"/>
      <c r="W226" s="1302"/>
    </row>
    <row r="227" spans="1:23" s="105" customFormat="1" ht="39" hidden="1" customHeight="1" outlineLevel="3" thickBot="1" x14ac:dyDescent="0.3">
      <c r="A227" s="1663"/>
      <c r="B227" s="1559"/>
      <c r="C227" s="1333" t="s">
        <v>616</v>
      </c>
      <c r="D227" s="1136">
        <v>42786</v>
      </c>
      <c r="E227" s="1136">
        <v>42824</v>
      </c>
      <c r="F227" s="1654"/>
      <c r="G227" s="559" t="s">
        <v>1715</v>
      </c>
      <c r="H227" s="604" t="s">
        <v>21</v>
      </c>
      <c r="I227" s="467" t="s">
        <v>29</v>
      </c>
      <c r="J227" s="467">
        <v>43</v>
      </c>
      <c r="K227" s="556">
        <v>32651</v>
      </c>
      <c r="L227" s="1069">
        <f t="shared" si="55"/>
        <v>1403993</v>
      </c>
      <c r="M227" s="1085">
        <f t="shared" si="56"/>
        <v>38</v>
      </c>
      <c r="N227" s="1223" t="str">
        <f t="shared" si="52"/>
        <v>X</v>
      </c>
      <c r="O227" s="1453" t="s">
        <v>2336</v>
      </c>
      <c r="P227" s="1013">
        <f t="shared" si="61"/>
        <v>0.21052631578947367</v>
      </c>
      <c r="Q227" s="1272">
        <v>0.2</v>
      </c>
      <c r="R227" s="1282">
        <f t="shared" si="62"/>
        <v>0.2</v>
      </c>
      <c r="S227" s="1014">
        <f t="shared" si="54"/>
        <v>0.95000000000000007</v>
      </c>
      <c r="T227" s="1231" t="str">
        <f t="shared" si="59"/>
        <v>Normal</v>
      </c>
      <c r="U227" s="1164" t="str">
        <f t="shared" si="60"/>
        <v>J</v>
      </c>
      <c r="V227" s="845"/>
      <c r="W227" s="1302">
        <f t="shared" si="50"/>
        <v>0.8</v>
      </c>
    </row>
    <row r="228" spans="1:23" s="105" customFormat="1" ht="35.25" hidden="1" customHeight="1" outlineLevel="3" thickBot="1" x14ac:dyDescent="0.3">
      <c r="A228" s="1663"/>
      <c r="B228" s="1559"/>
      <c r="C228" s="1656" t="s">
        <v>2107</v>
      </c>
      <c r="D228" s="1136">
        <v>42809</v>
      </c>
      <c r="E228" s="1136">
        <v>42824</v>
      </c>
      <c r="F228" s="1654"/>
      <c r="G228" s="559"/>
      <c r="H228" s="604"/>
      <c r="I228" s="467"/>
      <c r="J228" s="467"/>
      <c r="K228" s="556"/>
      <c r="L228" s="1069"/>
      <c r="M228" s="1085" t="str">
        <f t="shared" si="56"/>
        <v/>
      </c>
      <c r="N228" s="1223" t="str">
        <f t="shared" si="52"/>
        <v/>
      </c>
      <c r="O228" s="1323"/>
      <c r="P228" s="1013" t="str">
        <f t="shared" si="61"/>
        <v/>
      </c>
      <c r="Q228" s="1272"/>
      <c r="R228" s="1282">
        <f t="shared" si="62"/>
        <v>0</v>
      </c>
      <c r="S228" s="1014" t="str">
        <f t="shared" si="54"/>
        <v/>
      </c>
      <c r="T228" s="1231" t="str">
        <f t="shared" si="59"/>
        <v>Sin Iniciar</v>
      </c>
      <c r="U228" s="1164" t="str">
        <f t="shared" si="60"/>
        <v>6</v>
      </c>
      <c r="V228" s="845"/>
      <c r="W228" s="1302"/>
    </row>
    <row r="229" spans="1:23" s="105" customFormat="1" ht="35.25" hidden="1" customHeight="1" outlineLevel="3" thickBot="1" x14ac:dyDescent="0.3">
      <c r="A229" s="1663"/>
      <c r="B229" s="1559"/>
      <c r="C229" s="1658"/>
      <c r="D229" s="1136">
        <v>42864</v>
      </c>
      <c r="E229" s="1136">
        <v>42885</v>
      </c>
      <c r="F229" s="1654"/>
      <c r="G229" s="559"/>
      <c r="H229" s="604"/>
      <c r="I229" s="467"/>
      <c r="J229" s="467"/>
      <c r="K229" s="556"/>
      <c r="L229" s="1069"/>
      <c r="M229" s="1085" t="str">
        <f t="shared" si="56"/>
        <v/>
      </c>
      <c r="N229" s="1223" t="str">
        <f t="shared" si="52"/>
        <v/>
      </c>
      <c r="O229" s="1323"/>
      <c r="P229" s="1013" t="str">
        <f t="shared" si="61"/>
        <v/>
      </c>
      <c r="Q229" s="1272"/>
      <c r="R229" s="1282">
        <f t="shared" si="62"/>
        <v>0</v>
      </c>
      <c r="S229" s="1014" t="str">
        <f t="shared" si="54"/>
        <v/>
      </c>
      <c r="T229" s="1231" t="str">
        <f t="shared" si="59"/>
        <v>Sin Iniciar</v>
      </c>
      <c r="U229" s="1164" t="str">
        <f t="shared" si="60"/>
        <v>6</v>
      </c>
      <c r="V229" s="845"/>
      <c r="W229" s="1302"/>
    </row>
    <row r="230" spans="1:23" s="105" customFormat="1" ht="35.25" hidden="1" customHeight="1" outlineLevel="3" thickBot="1" x14ac:dyDescent="0.3">
      <c r="A230" s="1663"/>
      <c r="B230" s="1559"/>
      <c r="C230" s="1657"/>
      <c r="D230" s="1136">
        <v>42891</v>
      </c>
      <c r="E230" s="1136">
        <v>42916</v>
      </c>
      <c r="F230" s="1654"/>
      <c r="G230" s="559"/>
      <c r="H230" s="604"/>
      <c r="I230" s="467"/>
      <c r="J230" s="467"/>
      <c r="K230" s="556"/>
      <c r="L230" s="1069"/>
      <c r="M230" s="1085" t="str">
        <f t="shared" si="56"/>
        <v/>
      </c>
      <c r="N230" s="1223" t="str">
        <f t="shared" si="52"/>
        <v/>
      </c>
      <c r="O230" s="1323"/>
      <c r="P230" s="1013" t="str">
        <f t="shared" si="61"/>
        <v/>
      </c>
      <c r="Q230" s="1272"/>
      <c r="R230" s="1282">
        <f t="shared" si="62"/>
        <v>0</v>
      </c>
      <c r="S230" s="1014" t="str">
        <f t="shared" si="54"/>
        <v/>
      </c>
      <c r="T230" s="1231" t="str">
        <f t="shared" si="59"/>
        <v>Sin Iniciar</v>
      </c>
      <c r="U230" s="1164" t="str">
        <f t="shared" si="60"/>
        <v>6</v>
      </c>
      <c r="V230" s="845"/>
      <c r="W230" s="1302"/>
    </row>
    <row r="231" spans="1:23" s="105" customFormat="1" ht="35.25" hidden="1" customHeight="1" outlineLevel="3" thickBot="1" x14ac:dyDescent="0.3">
      <c r="A231" s="1663"/>
      <c r="B231" s="1559"/>
      <c r="C231" s="1345" t="s">
        <v>2108</v>
      </c>
      <c r="D231" s="1136">
        <v>42815</v>
      </c>
      <c r="E231" s="1136">
        <v>42885</v>
      </c>
      <c r="F231" s="1654"/>
      <c r="G231" s="559"/>
      <c r="H231" s="604"/>
      <c r="I231" s="467"/>
      <c r="J231" s="467"/>
      <c r="K231" s="556"/>
      <c r="L231" s="1069"/>
      <c r="M231" s="1085"/>
      <c r="N231" s="1223"/>
      <c r="O231" s="1323"/>
      <c r="P231" s="1013"/>
      <c r="Q231" s="1272"/>
      <c r="R231" s="1282">
        <f t="shared" si="62"/>
        <v>0</v>
      </c>
      <c r="S231" s="1014"/>
      <c r="T231" s="1231"/>
      <c r="U231" s="1164"/>
      <c r="V231" s="845"/>
      <c r="W231" s="1302"/>
    </row>
    <row r="232" spans="1:23" s="105" customFormat="1" ht="35.25" hidden="1" customHeight="1" outlineLevel="3" thickBot="1" x14ac:dyDescent="0.3">
      <c r="A232" s="1663"/>
      <c r="B232" s="1559"/>
      <c r="C232" s="1345" t="s">
        <v>2114</v>
      </c>
      <c r="D232" s="1136">
        <v>42829</v>
      </c>
      <c r="E232" s="1136">
        <v>42855</v>
      </c>
      <c r="F232" s="1654"/>
      <c r="G232" s="559"/>
      <c r="H232" s="604"/>
      <c r="I232" s="467"/>
      <c r="J232" s="467"/>
      <c r="K232" s="556"/>
      <c r="L232" s="1069"/>
      <c r="M232" s="1085"/>
      <c r="N232" s="1223"/>
      <c r="O232" s="1323"/>
      <c r="P232" s="1013"/>
      <c r="Q232" s="1272"/>
      <c r="R232" s="1282">
        <f t="shared" si="62"/>
        <v>0</v>
      </c>
      <c r="S232" s="1014"/>
      <c r="T232" s="1231"/>
      <c r="U232" s="1164"/>
      <c r="V232" s="845"/>
      <c r="W232" s="1302"/>
    </row>
    <row r="233" spans="1:23" s="105" customFormat="1" ht="35.25" hidden="1" customHeight="1" outlineLevel="3" thickBot="1" x14ac:dyDescent="0.3">
      <c r="A233" s="1663"/>
      <c r="B233" s="1559"/>
      <c r="C233" s="1345" t="s">
        <v>2111</v>
      </c>
      <c r="D233" s="1136">
        <v>42767</v>
      </c>
      <c r="E233" s="1136">
        <v>42885</v>
      </c>
      <c r="F233" s="1654"/>
      <c r="G233" s="559"/>
      <c r="H233" s="604"/>
      <c r="I233" s="467"/>
      <c r="J233" s="467"/>
      <c r="K233" s="556"/>
      <c r="L233" s="1069"/>
      <c r="M233" s="1085"/>
      <c r="N233" s="1223"/>
      <c r="O233" s="1323"/>
      <c r="P233" s="1013"/>
      <c r="Q233" s="1272"/>
      <c r="R233" s="1282">
        <f t="shared" si="62"/>
        <v>0</v>
      </c>
      <c r="S233" s="1014"/>
      <c r="T233" s="1231"/>
      <c r="U233" s="1164"/>
      <c r="V233" s="845"/>
      <c r="W233" s="1302"/>
    </row>
    <row r="234" spans="1:23" s="105" customFormat="1" ht="35.25" hidden="1" customHeight="1" outlineLevel="3" thickBot="1" x14ac:dyDescent="0.3">
      <c r="A234" s="1663"/>
      <c r="B234" s="1559"/>
      <c r="C234" s="1345" t="s">
        <v>2113</v>
      </c>
      <c r="D234" s="1136">
        <v>42824</v>
      </c>
      <c r="E234" s="1136">
        <v>42824</v>
      </c>
      <c r="F234" s="1654"/>
      <c r="G234" s="559"/>
      <c r="H234" s="604"/>
      <c r="I234" s="467"/>
      <c r="J234" s="467"/>
      <c r="K234" s="556"/>
      <c r="L234" s="1069"/>
      <c r="M234" s="1085"/>
      <c r="N234" s="1223"/>
      <c r="O234" s="1323"/>
      <c r="P234" s="1013"/>
      <c r="Q234" s="1272"/>
      <c r="R234" s="1282">
        <f t="shared" si="62"/>
        <v>0</v>
      </c>
      <c r="S234" s="1014"/>
      <c r="T234" s="1231"/>
      <c r="U234" s="1164"/>
      <c r="V234" s="845"/>
      <c r="W234" s="1302"/>
    </row>
    <row r="235" spans="1:23" s="105" customFormat="1" ht="35.25" hidden="1" customHeight="1" outlineLevel="3" thickBot="1" x14ac:dyDescent="0.3">
      <c r="A235" s="1663"/>
      <c r="B235" s="1559"/>
      <c r="C235" s="1345" t="s">
        <v>2110</v>
      </c>
      <c r="D235" s="1136">
        <v>42859</v>
      </c>
      <c r="E235" s="1136">
        <v>42885</v>
      </c>
      <c r="F235" s="1654"/>
      <c r="G235" s="559"/>
      <c r="H235" s="604"/>
      <c r="I235" s="467"/>
      <c r="J235" s="467"/>
      <c r="K235" s="556"/>
      <c r="L235" s="1069"/>
      <c r="M235" s="1085"/>
      <c r="N235" s="1223"/>
      <c r="O235" s="1323"/>
      <c r="P235" s="1013"/>
      <c r="Q235" s="1272"/>
      <c r="R235" s="1282">
        <f t="shared" si="62"/>
        <v>0</v>
      </c>
      <c r="S235" s="1014"/>
      <c r="T235" s="1231"/>
      <c r="U235" s="1164"/>
      <c r="V235" s="845"/>
      <c r="W235" s="1302"/>
    </row>
    <row r="236" spans="1:23" s="105" customFormat="1" ht="35.25" hidden="1" customHeight="1" outlineLevel="3" thickBot="1" x14ac:dyDescent="0.3">
      <c r="A236" s="1663"/>
      <c r="B236" s="1559"/>
      <c r="C236" s="1345" t="s">
        <v>2119</v>
      </c>
      <c r="D236" s="1136">
        <v>42873</v>
      </c>
      <c r="E236" s="1136">
        <v>42885</v>
      </c>
      <c r="F236" s="1654"/>
      <c r="G236" s="559"/>
      <c r="H236" s="604"/>
      <c r="I236" s="467"/>
      <c r="J236" s="467"/>
      <c r="K236" s="556"/>
      <c r="L236" s="1069"/>
      <c r="M236" s="1085"/>
      <c r="N236" s="1223"/>
      <c r="O236" s="1323"/>
      <c r="P236" s="1013"/>
      <c r="Q236" s="1272"/>
      <c r="R236" s="1282">
        <f t="shared" si="62"/>
        <v>0</v>
      </c>
      <c r="S236" s="1014"/>
      <c r="T236" s="1231"/>
      <c r="U236" s="1164"/>
      <c r="V236" s="845"/>
      <c r="W236" s="1302"/>
    </row>
    <row r="237" spans="1:23" s="105" customFormat="1" ht="58.5" hidden="1" customHeight="1" outlineLevel="3" thickBot="1" x14ac:dyDescent="0.3">
      <c r="A237" s="1663"/>
      <c r="B237" s="1647" t="s">
        <v>1799</v>
      </c>
      <c r="C237" s="1339" t="s">
        <v>2092</v>
      </c>
      <c r="D237" s="1340">
        <v>42767</v>
      </c>
      <c r="E237" s="1340">
        <v>42794</v>
      </c>
      <c r="F237" s="1341" t="s">
        <v>2093</v>
      </c>
      <c r="G237" s="1313"/>
      <c r="H237" s="641"/>
      <c r="I237" s="766"/>
      <c r="J237" s="766"/>
      <c r="K237" s="1342"/>
      <c r="L237" s="1343"/>
      <c r="M237" s="1087">
        <f t="shared" si="56"/>
        <v>27</v>
      </c>
      <c r="N237" s="1344" t="str">
        <f t="shared" si="52"/>
        <v>X</v>
      </c>
      <c r="O237" s="1327" t="s">
        <v>2129</v>
      </c>
      <c r="P237" s="1019">
        <f t="shared" si="61"/>
        <v>1</v>
      </c>
      <c r="Q237" s="1276">
        <v>1</v>
      </c>
      <c r="R237" s="1282">
        <f t="shared" si="62"/>
        <v>1</v>
      </c>
      <c r="S237" s="1020">
        <f t="shared" si="54"/>
        <v>1</v>
      </c>
      <c r="T237" s="1235" t="str">
        <f t="shared" si="59"/>
        <v>Terminado</v>
      </c>
      <c r="U237" s="1166" t="str">
        <f t="shared" si="60"/>
        <v>B</v>
      </c>
      <c r="V237" s="1102"/>
      <c r="W237" s="1302"/>
    </row>
    <row r="238" spans="1:23" s="105" customFormat="1" ht="62.25" hidden="1" customHeight="1" outlineLevel="3" x14ac:dyDescent="0.3">
      <c r="A238" s="1663"/>
      <c r="B238" s="1648"/>
      <c r="C238" s="1345" t="s">
        <v>2097</v>
      </c>
      <c r="D238" s="1346">
        <v>42767</v>
      </c>
      <c r="E238" s="1346">
        <v>42794</v>
      </c>
      <c r="F238" s="1352" t="s">
        <v>2093</v>
      </c>
      <c r="G238" s="1314"/>
      <c r="H238" s="605"/>
      <c r="I238" s="504"/>
      <c r="J238" s="504"/>
      <c r="K238" s="1353"/>
      <c r="L238" s="1348"/>
      <c r="M238" s="1349">
        <f t="shared" si="56"/>
        <v>27</v>
      </c>
      <c r="N238" s="1350" t="str">
        <f t="shared" si="52"/>
        <v>X</v>
      </c>
      <c r="O238" s="1391" t="s">
        <v>2130</v>
      </c>
      <c r="P238" s="1265">
        <f t="shared" si="61"/>
        <v>1</v>
      </c>
      <c r="Q238" s="1271">
        <v>1</v>
      </c>
      <c r="R238" s="1282">
        <f t="shared" si="62"/>
        <v>1</v>
      </c>
      <c r="S238" s="1266">
        <f t="shared" si="54"/>
        <v>1</v>
      </c>
      <c r="T238" s="1267" t="str">
        <f t="shared" si="59"/>
        <v>Terminado</v>
      </c>
      <c r="U238" s="1169" t="str">
        <f t="shared" si="60"/>
        <v>B</v>
      </c>
      <c r="V238" s="1331"/>
      <c r="W238" s="1302"/>
    </row>
    <row r="239" spans="1:23" s="105" customFormat="1" ht="51.75" hidden="1" customHeight="1" outlineLevel="3" thickBot="1" x14ac:dyDescent="0.3">
      <c r="A239" s="1663"/>
      <c r="B239" s="1648"/>
      <c r="C239" s="1345" t="s">
        <v>621</v>
      </c>
      <c r="D239" s="1687">
        <v>42767</v>
      </c>
      <c r="E239" s="1687">
        <v>43089</v>
      </c>
      <c r="F239" s="1673" t="s">
        <v>622</v>
      </c>
      <c r="G239" s="1351" t="s">
        <v>623</v>
      </c>
      <c r="H239" s="582" t="s">
        <v>89</v>
      </c>
      <c r="I239" s="504" t="s">
        <v>22</v>
      </c>
      <c r="J239" s="504">
        <v>404</v>
      </c>
      <c r="K239" s="424">
        <v>62595</v>
      </c>
      <c r="L239" s="1348">
        <f t="shared" si="55"/>
        <v>25288380</v>
      </c>
      <c r="M239" s="1349">
        <f t="shared" si="56"/>
        <v>322</v>
      </c>
      <c r="N239" s="1350" t="str">
        <f t="shared" si="52"/>
        <v>X</v>
      </c>
      <c r="O239" s="1391" t="s">
        <v>2131</v>
      </c>
      <c r="P239" s="1265">
        <f t="shared" si="61"/>
        <v>8.3850931677018639E-2</v>
      </c>
      <c r="Q239" s="1271">
        <v>0.08</v>
      </c>
      <c r="R239" s="1282">
        <f t="shared" si="62"/>
        <v>0.08</v>
      </c>
      <c r="S239" s="1266">
        <f t="shared" si="54"/>
        <v>0.95407407407407407</v>
      </c>
      <c r="T239" s="1267" t="str">
        <f t="shared" si="59"/>
        <v>Normal</v>
      </c>
      <c r="U239" s="1169" t="str">
        <f t="shared" si="60"/>
        <v>J</v>
      </c>
      <c r="V239" s="1331"/>
      <c r="W239" s="1301">
        <f t="shared" si="50"/>
        <v>0.92</v>
      </c>
    </row>
    <row r="240" spans="1:23" s="105" customFormat="1" ht="51.75" hidden="1" customHeight="1" outlineLevel="3" thickBot="1" x14ac:dyDescent="0.3">
      <c r="A240" s="1663"/>
      <c r="B240" s="1648"/>
      <c r="C240" s="1655" t="s">
        <v>624</v>
      </c>
      <c r="D240" s="1685"/>
      <c r="E240" s="1685"/>
      <c r="F240" s="1672"/>
      <c r="G240" s="1029" t="s">
        <v>625</v>
      </c>
      <c r="H240" s="966" t="s">
        <v>89</v>
      </c>
      <c r="I240" s="467" t="s">
        <v>22</v>
      </c>
      <c r="J240" s="467">
        <v>108</v>
      </c>
      <c r="K240" s="427">
        <v>70000</v>
      </c>
      <c r="L240" s="1069">
        <f t="shared" si="55"/>
        <v>7560000</v>
      </c>
      <c r="M240" s="1085" t="str">
        <f t="shared" si="56"/>
        <v/>
      </c>
      <c r="N240" s="1223" t="str">
        <f t="shared" si="52"/>
        <v/>
      </c>
      <c r="O240" s="1323" t="s">
        <v>2133</v>
      </c>
      <c r="P240" s="1013" t="str">
        <f t="shared" si="61"/>
        <v/>
      </c>
      <c r="Q240" s="1272"/>
      <c r="R240" s="1282">
        <f t="shared" si="62"/>
        <v>0</v>
      </c>
      <c r="S240" s="1014" t="str">
        <f t="shared" si="54"/>
        <v/>
      </c>
      <c r="T240" s="1231" t="str">
        <f t="shared" si="59"/>
        <v>Sin Iniciar</v>
      </c>
      <c r="U240" s="1164" t="str">
        <f t="shared" si="60"/>
        <v>6</v>
      </c>
      <c r="V240" s="845"/>
      <c r="W240" s="1302">
        <f t="shared" si="50"/>
        <v>1</v>
      </c>
    </row>
    <row r="241" spans="1:23" s="105" customFormat="1" ht="35.25" hidden="1" customHeight="1" outlineLevel="3" thickBot="1" x14ac:dyDescent="0.3">
      <c r="A241" s="1663"/>
      <c r="B241" s="1648"/>
      <c r="C241" s="1655"/>
      <c r="D241" s="1685"/>
      <c r="E241" s="1685"/>
      <c r="F241" s="1672"/>
      <c r="G241" s="1029" t="s">
        <v>627</v>
      </c>
      <c r="H241" s="966" t="s">
        <v>66</v>
      </c>
      <c r="I241" s="467" t="s">
        <v>22</v>
      </c>
      <c r="J241" s="467">
        <v>7</v>
      </c>
      <c r="K241" s="427">
        <v>108000</v>
      </c>
      <c r="L241" s="1069">
        <f t="shared" si="55"/>
        <v>756000</v>
      </c>
      <c r="M241" s="1085" t="str">
        <f t="shared" si="56"/>
        <v/>
      </c>
      <c r="N241" s="1223" t="str">
        <f t="shared" si="52"/>
        <v/>
      </c>
      <c r="O241" s="1323"/>
      <c r="P241" s="1013" t="str">
        <f t="shared" si="61"/>
        <v/>
      </c>
      <c r="Q241" s="1272"/>
      <c r="R241" s="1282">
        <f t="shared" si="62"/>
        <v>0</v>
      </c>
      <c r="S241" s="1014" t="str">
        <f t="shared" si="54"/>
        <v/>
      </c>
      <c r="T241" s="1231" t="str">
        <f t="shared" si="59"/>
        <v>Sin Iniciar</v>
      </c>
      <c r="U241" s="1164" t="str">
        <f t="shared" si="60"/>
        <v>6</v>
      </c>
      <c r="V241" s="845"/>
      <c r="W241" s="1302">
        <f t="shared" si="50"/>
        <v>1</v>
      </c>
    </row>
    <row r="242" spans="1:23" s="105" customFormat="1" ht="35.25" hidden="1" customHeight="1" outlineLevel="3" thickBot="1" x14ac:dyDescent="0.3">
      <c r="A242" s="1663"/>
      <c r="B242" s="1648"/>
      <c r="C242" s="1655"/>
      <c r="D242" s="1685"/>
      <c r="E242" s="1685"/>
      <c r="F242" s="1672"/>
      <c r="G242" s="1029" t="s">
        <v>628</v>
      </c>
      <c r="H242" s="966" t="s">
        <v>28</v>
      </c>
      <c r="I242" s="467" t="s">
        <v>22</v>
      </c>
      <c r="J242" s="467">
        <v>9</v>
      </c>
      <c r="K242" s="427">
        <v>240000</v>
      </c>
      <c r="L242" s="1069">
        <f t="shared" si="55"/>
        <v>2160000</v>
      </c>
      <c r="M242" s="1085" t="str">
        <f t="shared" si="56"/>
        <v/>
      </c>
      <c r="N242" s="1223" t="str">
        <f t="shared" si="52"/>
        <v/>
      </c>
      <c r="O242" s="1323"/>
      <c r="P242" s="1013" t="str">
        <f t="shared" si="61"/>
        <v/>
      </c>
      <c r="Q242" s="1272"/>
      <c r="R242" s="1282">
        <f t="shared" si="62"/>
        <v>0</v>
      </c>
      <c r="S242" s="1014" t="str">
        <f t="shared" si="54"/>
        <v/>
      </c>
      <c r="T242" s="1231" t="str">
        <f t="shared" si="59"/>
        <v>Sin Iniciar</v>
      </c>
      <c r="U242" s="1164" t="str">
        <f t="shared" si="60"/>
        <v>6</v>
      </c>
      <c r="V242" s="845"/>
      <c r="W242" s="1302">
        <f t="shared" si="50"/>
        <v>1</v>
      </c>
    </row>
    <row r="243" spans="1:23" s="105" customFormat="1" ht="35.25" hidden="1" customHeight="1" outlineLevel="3" thickBot="1" x14ac:dyDescent="0.3">
      <c r="A243" s="1663"/>
      <c r="B243" s="1648"/>
      <c r="C243" s="1655"/>
      <c r="D243" s="1685"/>
      <c r="E243" s="1685"/>
      <c r="F243" s="1672"/>
      <c r="G243" s="1029" t="s">
        <v>629</v>
      </c>
      <c r="H243" s="966" t="s">
        <v>89</v>
      </c>
      <c r="I243" s="467" t="s">
        <v>22</v>
      </c>
      <c r="J243" s="467">
        <v>300</v>
      </c>
      <c r="K243" s="427">
        <v>10800</v>
      </c>
      <c r="L243" s="1069">
        <f t="shared" si="55"/>
        <v>3240000</v>
      </c>
      <c r="M243" s="1085" t="str">
        <f t="shared" si="56"/>
        <v/>
      </c>
      <c r="N243" s="1223" t="str">
        <f t="shared" si="52"/>
        <v/>
      </c>
      <c r="O243" s="1323"/>
      <c r="P243" s="1013" t="str">
        <f t="shared" si="61"/>
        <v/>
      </c>
      <c r="Q243" s="1272"/>
      <c r="R243" s="1282">
        <f t="shared" si="62"/>
        <v>0</v>
      </c>
      <c r="S243" s="1014" t="str">
        <f t="shared" si="54"/>
        <v/>
      </c>
      <c r="T243" s="1231" t="str">
        <f t="shared" si="59"/>
        <v>Sin Iniciar</v>
      </c>
      <c r="U243" s="1164" t="str">
        <f t="shared" si="60"/>
        <v>6</v>
      </c>
      <c r="V243" s="845"/>
      <c r="W243" s="1302">
        <f t="shared" si="50"/>
        <v>1</v>
      </c>
    </row>
    <row r="244" spans="1:23" s="105" customFormat="1" ht="35.25" hidden="1" customHeight="1" outlineLevel="3" thickBot="1" x14ac:dyDescent="0.3">
      <c r="A244" s="1663"/>
      <c r="B244" s="1648"/>
      <c r="C244" s="1655"/>
      <c r="D244" s="1685"/>
      <c r="E244" s="1685"/>
      <c r="F244" s="1672"/>
      <c r="G244" s="1029" t="s">
        <v>630</v>
      </c>
      <c r="H244" s="966" t="s">
        <v>89</v>
      </c>
      <c r="I244" s="467" t="s">
        <v>22</v>
      </c>
      <c r="J244" s="467">
        <v>98</v>
      </c>
      <c r="K244" s="427">
        <v>66122</v>
      </c>
      <c r="L244" s="1069">
        <f t="shared" si="55"/>
        <v>6479956</v>
      </c>
      <c r="M244" s="1085" t="str">
        <f t="shared" si="56"/>
        <v/>
      </c>
      <c r="N244" s="1223" t="str">
        <f t="shared" si="52"/>
        <v/>
      </c>
      <c r="O244" s="1323"/>
      <c r="P244" s="1013" t="str">
        <f t="shared" si="61"/>
        <v/>
      </c>
      <c r="Q244" s="1272"/>
      <c r="R244" s="1282">
        <f t="shared" si="62"/>
        <v>0</v>
      </c>
      <c r="S244" s="1014" t="str">
        <f t="shared" si="54"/>
        <v/>
      </c>
      <c r="T244" s="1231" t="str">
        <f t="shared" si="59"/>
        <v>Sin Iniciar</v>
      </c>
      <c r="U244" s="1164" t="str">
        <f t="shared" si="60"/>
        <v>6</v>
      </c>
      <c r="V244" s="845"/>
      <c r="W244" s="1302">
        <f t="shared" si="50"/>
        <v>1</v>
      </c>
    </row>
    <row r="245" spans="1:23" s="105" customFormat="1" ht="71.25" hidden="1" customHeight="1" outlineLevel="3" thickBot="1" x14ac:dyDescent="0.3">
      <c r="A245" s="1663"/>
      <c r="B245" s="1648"/>
      <c r="C245" s="1655" t="s">
        <v>631</v>
      </c>
      <c r="D245" s="1685"/>
      <c r="E245" s="1685"/>
      <c r="F245" s="1672"/>
      <c r="G245" s="1029" t="s">
        <v>633</v>
      </c>
      <c r="H245" s="966" t="s">
        <v>66</v>
      </c>
      <c r="I245" s="467" t="s">
        <v>22</v>
      </c>
      <c r="J245" s="467">
        <v>8</v>
      </c>
      <c r="K245" s="427">
        <v>270000</v>
      </c>
      <c r="L245" s="1069">
        <f t="shared" si="55"/>
        <v>2160000</v>
      </c>
      <c r="M245" s="1085" t="str">
        <f t="shared" si="56"/>
        <v/>
      </c>
      <c r="N245" s="1223" t="str">
        <f t="shared" si="52"/>
        <v/>
      </c>
      <c r="O245" s="1323" t="s">
        <v>2134</v>
      </c>
      <c r="P245" s="1013" t="str">
        <f t="shared" si="61"/>
        <v/>
      </c>
      <c r="Q245" s="1272"/>
      <c r="R245" s="1282">
        <f t="shared" si="62"/>
        <v>0</v>
      </c>
      <c r="S245" s="1014" t="str">
        <f t="shared" si="54"/>
        <v/>
      </c>
      <c r="T245" s="1231" t="str">
        <f t="shared" si="59"/>
        <v>Sin Iniciar</v>
      </c>
      <c r="U245" s="1164" t="str">
        <f t="shared" si="60"/>
        <v>6</v>
      </c>
      <c r="V245" s="845"/>
      <c r="W245" s="1302">
        <f t="shared" si="50"/>
        <v>1</v>
      </c>
    </row>
    <row r="246" spans="1:23" s="105" customFormat="1" ht="39" hidden="1" customHeight="1" outlineLevel="3" thickBot="1" x14ac:dyDescent="0.3">
      <c r="A246" s="1663"/>
      <c r="B246" s="1648"/>
      <c r="C246" s="1655"/>
      <c r="D246" s="1685"/>
      <c r="E246" s="1685"/>
      <c r="F246" s="1672"/>
      <c r="G246" s="1029" t="s">
        <v>634</v>
      </c>
      <c r="H246" s="966" t="s">
        <v>21</v>
      </c>
      <c r="I246" s="467" t="s">
        <v>22</v>
      </c>
      <c r="J246" s="467">
        <v>6</v>
      </c>
      <c r="K246" s="427">
        <v>16679880</v>
      </c>
      <c r="L246" s="1069">
        <f t="shared" si="55"/>
        <v>100079280</v>
      </c>
      <c r="M246" s="1085" t="str">
        <f t="shared" si="56"/>
        <v/>
      </c>
      <c r="N246" s="1223" t="str">
        <f t="shared" si="52"/>
        <v/>
      </c>
      <c r="O246" s="1323"/>
      <c r="P246" s="1013" t="str">
        <f t="shared" si="61"/>
        <v/>
      </c>
      <c r="Q246" s="1272"/>
      <c r="R246" s="1282">
        <f t="shared" si="62"/>
        <v>0</v>
      </c>
      <c r="S246" s="1014" t="str">
        <f t="shared" si="54"/>
        <v/>
      </c>
      <c r="T246" s="1231" t="str">
        <f t="shared" si="59"/>
        <v>Sin Iniciar</v>
      </c>
      <c r="U246" s="1164" t="str">
        <f t="shared" si="60"/>
        <v>6</v>
      </c>
      <c r="V246" s="845"/>
      <c r="W246" s="1302">
        <f t="shared" si="50"/>
        <v>1</v>
      </c>
    </row>
    <row r="247" spans="1:23" s="105" customFormat="1" ht="25.5" hidden="1" customHeight="1" outlineLevel="3" thickBot="1" x14ac:dyDescent="0.3">
      <c r="A247" s="1663"/>
      <c r="B247" s="1648"/>
      <c r="C247" s="1688" t="s">
        <v>1704</v>
      </c>
      <c r="D247" s="1685"/>
      <c r="E247" s="1685"/>
      <c r="F247" s="1672"/>
      <c r="G247" s="1029" t="s">
        <v>635</v>
      </c>
      <c r="H247" s="966" t="s">
        <v>41</v>
      </c>
      <c r="I247" s="467" t="s">
        <v>22</v>
      </c>
      <c r="J247" s="467">
        <v>21</v>
      </c>
      <c r="K247" s="427">
        <v>25714</v>
      </c>
      <c r="L247" s="1069">
        <f t="shared" si="55"/>
        <v>539994</v>
      </c>
      <c r="M247" s="1085" t="str">
        <f t="shared" si="56"/>
        <v/>
      </c>
      <c r="N247" s="1223" t="str">
        <f t="shared" si="52"/>
        <v/>
      </c>
      <c r="O247" s="1323"/>
      <c r="P247" s="1013" t="str">
        <f t="shared" si="61"/>
        <v/>
      </c>
      <c r="Q247" s="1272"/>
      <c r="R247" s="1282">
        <f t="shared" si="62"/>
        <v>0</v>
      </c>
      <c r="S247" s="1014" t="str">
        <f t="shared" si="54"/>
        <v/>
      </c>
      <c r="T247" s="1231" t="str">
        <f t="shared" si="59"/>
        <v>Sin Iniciar</v>
      </c>
      <c r="U247" s="1164" t="str">
        <f t="shared" si="60"/>
        <v>6</v>
      </c>
      <c r="V247" s="845"/>
      <c r="W247" s="1302">
        <f t="shared" si="50"/>
        <v>1</v>
      </c>
    </row>
    <row r="248" spans="1:23" s="105" customFormat="1" ht="35.25" hidden="1" customHeight="1" outlineLevel="3" thickBot="1" x14ac:dyDescent="0.3">
      <c r="A248" s="1663"/>
      <c r="B248" s="1648"/>
      <c r="C248" s="1688"/>
      <c r="D248" s="1685"/>
      <c r="E248" s="1685"/>
      <c r="F248" s="1672"/>
      <c r="G248" s="1029" t="s">
        <v>636</v>
      </c>
      <c r="H248" s="966" t="s">
        <v>41</v>
      </c>
      <c r="I248" s="467" t="s">
        <v>22</v>
      </c>
      <c r="J248" s="467">
        <v>1</v>
      </c>
      <c r="K248" s="427">
        <v>5454000</v>
      </c>
      <c r="L248" s="1069">
        <f t="shared" si="55"/>
        <v>5454000</v>
      </c>
      <c r="M248" s="1085" t="str">
        <f t="shared" si="56"/>
        <v/>
      </c>
      <c r="N248" s="1223" t="str">
        <f t="shared" si="52"/>
        <v/>
      </c>
      <c r="O248" s="1323"/>
      <c r="P248" s="1013" t="str">
        <f t="shared" si="61"/>
        <v/>
      </c>
      <c r="Q248" s="1272"/>
      <c r="R248" s="1282">
        <f t="shared" si="62"/>
        <v>0</v>
      </c>
      <c r="S248" s="1014" t="str">
        <f t="shared" si="54"/>
        <v/>
      </c>
      <c r="T248" s="1231" t="str">
        <f t="shared" si="59"/>
        <v>Sin Iniciar</v>
      </c>
      <c r="U248" s="1164" t="str">
        <f t="shared" si="60"/>
        <v>6</v>
      </c>
      <c r="V248" s="845"/>
      <c r="W248" s="1302">
        <f t="shared" si="50"/>
        <v>1</v>
      </c>
    </row>
    <row r="249" spans="1:23" s="105" customFormat="1" ht="35.25" hidden="1" customHeight="1" outlineLevel="3" thickBot="1" x14ac:dyDescent="0.3">
      <c r="A249" s="1663"/>
      <c r="B249" s="1648"/>
      <c r="C249" s="1655" t="s">
        <v>637</v>
      </c>
      <c r="D249" s="1685"/>
      <c r="E249" s="1685"/>
      <c r="F249" s="1672"/>
      <c r="G249" s="1029" t="s">
        <v>638</v>
      </c>
      <c r="H249" s="966" t="s">
        <v>41</v>
      </c>
      <c r="I249" s="467" t="s">
        <v>22</v>
      </c>
      <c r="J249" s="467">
        <v>500</v>
      </c>
      <c r="K249" s="427">
        <v>6480</v>
      </c>
      <c r="L249" s="1069">
        <f t="shared" si="55"/>
        <v>3240000</v>
      </c>
      <c r="M249" s="1085" t="str">
        <f t="shared" si="56"/>
        <v/>
      </c>
      <c r="N249" s="1223" t="str">
        <f t="shared" si="52"/>
        <v/>
      </c>
      <c r="O249" s="1323" t="s">
        <v>2135</v>
      </c>
      <c r="P249" s="1013" t="str">
        <f t="shared" si="61"/>
        <v/>
      </c>
      <c r="Q249" s="1272"/>
      <c r="R249" s="1282">
        <f t="shared" si="62"/>
        <v>0</v>
      </c>
      <c r="S249" s="1014" t="str">
        <f t="shared" si="54"/>
        <v/>
      </c>
      <c r="T249" s="1231" t="str">
        <f t="shared" si="59"/>
        <v>Sin Iniciar</v>
      </c>
      <c r="U249" s="1164" t="str">
        <f t="shared" si="60"/>
        <v>6</v>
      </c>
      <c r="V249" s="845"/>
      <c r="W249" s="1302">
        <f t="shared" si="50"/>
        <v>1</v>
      </c>
    </row>
    <row r="250" spans="1:23" s="105" customFormat="1" ht="35.25" hidden="1" customHeight="1" outlineLevel="3" thickBot="1" x14ac:dyDescent="0.3">
      <c r="A250" s="1663"/>
      <c r="B250" s="1648"/>
      <c r="C250" s="1655"/>
      <c r="D250" s="1685"/>
      <c r="E250" s="1685"/>
      <c r="F250" s="1672"/>
      <c r="G250" s="1029" t="s">
        <v>639</v>
      </c>
      <c r="H250" s="966" t="s">
        <v>41</v>
      </c>
      <c r="I250" s="467" t="s">
        <v>22</v>
      </c>
      <c r="J250" s="467">
        <v>3200</v>
      </c>
      <c r="K250" s="427">
        <v>1013</v>
      </c>
      <c r="L250" s="1069">
        <f t="shared" si="55"/>
        <v>3241600</v>
      </c>
      <c r="M250" s="1085" t="str">
        <f t="shared" si="56"/>
        <v/>
      </c>
      <c r="N250" s="1223" t="str">
        <f t="shared" si="52"/>
        <v/>
      </c>
      <c r="O250" s="1323"/>
      <c r="P250" s="1013" t="str">
        <f t="shared" si="61"/>
        <v/>
      </c>
      <c r="Q250" s="1272"/>
      <c r="R250" s="1282">
        <f t="shared" si="62"/>
        <v>0</v>
      </c>
      <c r="S250" s="1014" t="str">
        <f t="shared" si="54"/>
        <v/>
      </c>
      <c r="T250" s="1231" t="str">
        <f t="shared" si="59"/>
        <v>Sin Iniciar</v>
      </c>
      <c r="U250" s="1164" t="str">
        <f t="shared" si="60"/>
        <v>6</v>
      </c>
      <c r="V250" s="845"/>
      <c r="W250" s="1302">
        <f t="shared" si="50"/>
        <v>1</v>
      </c>
    </row>
    <row r="251" spans="1:23" s="105" customFormat="1" ht="35.25" hidden="1" customHeight="1" outlineLevel="3" thickBot="1" x14ac:dyDescent="0.3">
      <c r="A251" s="1663"/>
      <c r="B251" s="1648"/>
      <c r="C251" s="1655"/>
      <c r="D251" s="1685"/>
      <c r="E251" s="1685"/>
      <c r="F251" s="1672"/>
      <c r="G251" s="1029" t="s">
        <v>640</v>
      </c>
      <c r="H251" s="966" t="s">
        <v>41</v>
      </c>
      <c r="I251" s="467" t="s">
        <v>22</v>
      </c>
      <c r="J251" s="467">
        <v>1000</v>
      </c>
      <c r="K251" s="427">
        <v>5400</v>
      </c>
      <c r="L251" s="1069">
        <f t="shared" si="55"/>
        <v>5400000</v>
      </c>
      <c r="M251" s="1085" t="str">
        <f t="shared" si="56"/>
        <v/>
      </c>
      <c r="N251" s="1223" t="str">
        <f t="shared" si="52"/>
        <v/>
      </c>
      <c r="O251" s="1323"/>
      <c r="P251" s="1013" t="str">
        <f t="shared" si="61"/>
        <v/>
      </c>
      <c r="Q251" s="1272"/>
      <c r="R251" s="1282">
        <f t="shared" si="62"/>
        <v>0</v>
      </c>
      <c r="S251" s="1014" t="str">
        <f t="shared" si="54"/>
        <v/>
      </c>
      <c r="T251" s="1231" t="str">
        <f t="shared" si="59"/>
        <v>Sin Iniciar</v>
      </c>
      <c r="U251" s="1164" t="str">
        <f t="shared" si="60"/>
        <v>6</v>
      </c>
      <c r="V251" s="845"/>
      <c r="W251" s="1302">
        <f t="shared" si="50"/>
        <v>1</v>
      </c>
    </row>
    <row r="252" spans="1:23" s="105" customFormat="1" ht="35.25" hidden="1" customHeight="1" outlineLevel="3" x14ac:dyDescent="0.3">
      <c r="A252" s="1663"/>
      <c r="B252" s="1648"/>
      <c r="C252" s="1656"/>
      <c r="D252" s="1686"/>
      <c r="E252" s="1686"/>
      <c r="F252" s="1672"/>
      <c r="G252" s="1032" t="s">
        <v>641</v>
      </c>
      <c r="H252" s="567" t="s">
        <v>41</v>
      </c>
      <c r="I252" s="505" t="s">
        <v>22</v>
      </c>
      <c r="J252" s="505">
        <v>34</v>
      </c>
      <c r="K252" s="463">
        <v>142941</v>
      </c>
      <c r="L252" s="1359">
        <f t="shared" si="55"/>
        <v>4859994</v>
      </c>
      <c r="M252" s="1142" t="str">
        <f t="shared" si="56"/>
        <v/>
      </c>
      <c r="N252" s="1360" t="str">
        <f t="shared" si="52"/>
        <v/>
      </c>
      <c r="O252" s="1329"/>
      <c r="P252" s="1096" t="str">
        <f t="shared" si="61"/>
        <v/>
      </c>
      <c r="Q252" s="1279"/>
      <c r="R252" s="1282">
        <f t="shared" si="62"/>
        <v>0</v>
      </c>
      <c r="S252" s="1097" t="str">
        <f t="shared" si="54"/>
        <v/>
      </c>
      <c r="T252" s="1240" t="str">
        <f t="shared" si="59"/>
        <v>Sin Iniciar</v>
      </c>
      <c r="U252" s="1170" t="str">
        <f t="shared" si="60"/>
        <v>6</v>
      </c>
      <c r="V252" s="846"/>
      <c r="W252" s="1305">
        <f t="shared" si="50"/>
        <v>1</v>
      </c>
    </row>
    <row r="253" spans="1:23" s="105" customFormat="1" ht="35.25" hidden="1" customHeight="1" outlineLevel="3" x14ac:dyDescent="0.3">
      <c r="A253" s="1663"/>
      <c r="B253" s="1648"/>
      <c r="C253" s="1319" t="s">
        <v>2121</v>
      </c>
      <c r="D253" s="1318">
        <v>42820</v>
      </c>
      <c r="E253" s="1318">
        <v>42824</v>
      </c>
      <c r="F253" s="1672"/>
      <c r="G253" s="1032"/>
      <c r="H253" s="567"/>
      <c r="I253" s="505"/>
      <c r="J253" s="505"/>
      <c r="K253" s="463"/>
      <c r="L253" s="1359"/>
      <c r="M253" s="1142" t="str">
        <f t="shared" si="56"/>
        <v/>
      </c>
      <c r="N253" s="1360" t="str">
        <f t="shared" si="52"/>
        <v/>
      </c>
      <c r="O253" s="1329" t="s">
        <v>2136</v>
      </c>
      <c r="P253" s="1096" t="str">
        <f t="shared" si="61"/>
        <v/>
      </c>
      <c r="Q253" s="1279"/>
      <c r="R253" s="1282">
        <f t="shared" si="62"/>
        <v>0</v>
      </c>
      <c r="S253" s="1097" t="str">
        <f t="shared" si="54"/>
        <v/>
      </c>
      <c r="T253" s="1240" t="str">
        <f t="shared" si="59"/>
        <v>Sin Iniciar</v>
      </c>
      <c r="U253" s="1170" t="str">
        <f t="shared" si="60"/>
        <v>6</v>
      </c>
      <c r="V253" s="846"/>
      <c r="W253" s="1377"/>
    </row>
    <row r="254" spans="1:23" s="105" customFormat="1" ht="35.25" hidden="1" customHeight="1" outlineLevel="3" thickBot="1" x14ac:dyDescent="0.3">
      <c r="A254" s="1663"/>
      <c r="B254" s="1649"/>
      <c r="C254" s="1317" t="s">
        <v>2101</v>
      </c>
      <c r="D254" s="1316">
        <v>42767</v>
      </c>
      <c r="E254" s="1316">
        <v>42794</v>
      </c>
      <c r="F254" s="1674"/>
      <c r="G254" s="1033"/>
      <c r="H254" s="428"/>
      <c r="I254" s="469"/>
      <c r="J254" s="469"/>
      <c r="K254" s="431"/>
      <c r="L254" s="1070"/>
      <c r="M254" s="1086">
        <f t="shared" si="56"/>
        <v>27</v>
      </c>
      <c r="N254" s="1224" t="str">
        <f t="shared" si="52"/>
        <v>X</v>
      </c>
      <c r="O254" s="1325" t="s">
        <v>2132</v>
      </c>
      <c r="P254" s="1015">
        <f t="shared" si="61"/>
        <v>1</v>
      </c>
      <c r="Q254" s="1273">
        <v>0.1</v>
      </c>
      <c r="R254" s="1282">
        <f t="shared" si="62"/>
        <v>0.1</v>
      </c>
      <c r="S254" s="1016">
        <f t="shared" si="54"/>
        <v>0.1</v>
      </c>
      <c r="T254" s="1232" t="str">
        <f t="shared" si="59"/>
        <v>Crítico</v>
      </c>
      <c r="U254" s="1165" t="str">
        <f t="shared" si="60"/>
        <v>L</v>
      </c>
      <c r="V254" s="1094"/>
      <c r="W254" s="1372"/>
    </row>
    <row r="255" spans="1:23" s="105" customFormat="1" ht="57" hidden="1" customHeight="1" outlineLevel="3" thickBot="1" x14ac:dyDescent="0.3">
      <c r="A255" s="1663"/>
      <c r="B255" s="1647" t="s">
        <v>1800</v>
      </c>
      <c r="C255" s="1683" t="s">
        <v>2149</v>
      </c>
      <c r="D255" s="1684">
        <v>42767</v>
      </c>
      <c r="E255" s="1684">
        <v>43089</v>
      </c>
      <c r="F255" s="1671" t="s">
        <v>1719</v>
      </c>
      <c r="G255" s="1035" t="s">
        <v>643</v>
      </c>
      <c r="H255" s="988" t="s">
        <v>28</v>
      </c>
      <c r="I255" s="433" t="s">
        <v>22</v>
      </c>
      <c r="J255" s="564">
        <v>36</v>
      </c>
      <c r="K255" s="454">
        <v>15000</v>
      </c>
      <c r="L255" s="1068">
        <f>+K255*J255</f>
        <v>540000</v>
      </c>
      <c r="M255" s="1084">
        <f t="shared" si="56"/>
        <v>322</v>
      </c>
      <c r="N255" s="1222" t="str">
        <f t="shared" si="52"/>
        <v>X</v>
      </c>
      <c r="O255" s="1324" t="s">
        <v>2137</v>
      </c>
      <c r="P255" s="1011">
        <f t="shared" si="61"/>
        <v>8.3850931677018639E-2</v>
      </c>
      <c r="Q255" s="1275">
        <v>0.08</v>
      </c>
      <c r="R255" s="1282">
        <f t="shared" si="62"/>
        <v>0.08</v>
      </c>
      <c r="S255" s="1012">
        <f t="shared" si="54"/>
        <v>0.95407407407407407</v>
      </c>
      <c r="T255" s="1230" t="str">
        <f t="shared" si="59"/>
        <v>Normal</v>
      </c>
      <c r="U255" s="1163" t="str">
        <f t="shared" si="60"/>
        <v>J</v>
      </c>
      <c r="V255" s="1095"/>
      <c r="W255" s="1302">
        <f t="shared" si="50"/>
        <v>0.92</v>
      </c>
    </row>
    <row r="256" spans="1:23" s="105" customFormat="1" ht="35.25" hidden="1" customHeight="1" outlineLevel="3" thickBot="1" x14ac:dyDescent="0.3">
      <c r="A256" s="1663"/>
      <c r="B256" s="1648"/>
      <c r="C256" s="1655"/>
      <c r="D256" s="1685"/>
      <c r="E256" s="1685"/>
      <c r="F256" s="1672"/>
      <c r="G256" s="1029" t="s">
        <v>644</v>
      </c>
      <c r="H256" s="966" t="s">
        <v>41</v>
      </c>
      <c r="I256" s="467" t="s">
        <v>22</v>
      </c>
      <c r="J256" s="476">
        <v>39</v>
      </c>
      <c r="K256" s="427">
        <v>22154</v>
      </c>
      <c r="L256" s="1069">
        <f t="shared" si="55"/>
        <v>864006</v>
      </c>
      <c r="M256" s="1085" t="str">
        <f t="shared" si="56"/>
        <v/>
      </c>
      <c r="N256" s="1223" t="str">
        <f t="shared" si="52"/>
        <v/>
      </c>
      <c r="O256" s="1323"/>
      <c r="P256" s="1013" t="str">
        <f t="shared" si="61"/>
        <v/>
      </c>
      <c r="Q256" s="1272"/>
      <c r="R256" s="1282">
        <f t="shared" si="62"/>
        <v>0</v>
      </c>
      <c r="S256" s="1014" t="str">
        <f t="shared" si="54"/>
        <v/>
      </c>
      <c r="T256" s="1231" t="str">
        <f t="shared" si="59"/>
        <v>Sin Iniciar</v>
      </c>
      <c r="U256" s="1164" t="str">
        <f t="shared" si="60"/>
        <v>6</v>
      </c>
      <c r="V256" s="845"/>
      <c r="W256" s="1302">
        <f t="shared" si="50"/>
        <v>1</v>
      </c>
    </row>
    <row r="257" spans="1:23" s="105" customFormat="1" ht="35.25" hidden="1" customHeight="1" outlineLevel="3" thickBot="1" x14ac:dyDescent="0.3">
      <c r="A257" s="1663"/>
      <c r="B257" s="1648"/>
      <c r="C257" s="1655"/>
      <c r="D257" s="1685"/>
      <c r="E257" s="1685"/>
      <c r="F257" s="1672"/>
      <c r="G257" s="1029" t="s">
        <v>645</v>
      </c>
      <c r="H257" s="966" t="s">
        <v>41</v>
      </c>
      <c r="I257" s="467" t="s">
        <v>22</v>
      </c>
      <c r="J257" s="476">
        <v>40</v>
      </c>
      <c r="K257" s="427">
        <v>135000</v>
      </c>
      <c r="L257" s="1069">
        <f t="shared" si="55"/>
        <v>5400000</v>
      </c>
      <c r="M257" s="1085" t="str">
        <f t="shared" si="56"/>
        <v/>
      </c>
      <c r="N257" s="1223" t="str">
        <f t="shared" si="52"/>
        <v/>
      </c>
      <c r="O257" s="1323"/>
      <c r="P257" s="1013" t="str">
        <f t="shared" si="61"/>
        <v/>
      </c>
      <c r="Q257" s="1272"/>
      <c r="R257" s="1282">
        <f t="shared" si="62"/>
        <v>0</v>
      </c>
      <c r="S257" s="1014" t="str">
        <f t="shared" si="54"/>
        <v/>
      </c>
      <c r="T257" s="1231" t="str">
        <f t="shared" si="59"/>
        <v>Sin Iniciar</v>
      </c>
      <c r="U257" s="1164" t="str">
        <f t="shared" si="60"/>
        <v>6</v>
      </c>
      <c r="V257" s="845"/>
      <c r="W257" s="1302">
        <f t="shared" si="50"/>
        <v>1</v>
      </c>
    </row>
    <row r="258" spans="1:23" s="105" customFormat="1" ht="39" hidden="1" customHeight="1" outlineLevel="3" thickBot="1" x14ac:dyDescent="0.3">
      <c r="A258" s="1663"/>
      <c r="B258" s="1648"/>
      <c r="C258" s="1655"/>
      <c r="D258" s="1685"/>
      <c r="E258" s="1685"/>
      <c r="F258" s="1672"/>
      <c r="G258" s="1030" t="s">
        <v>646</v>
      </c>
      <c r="H258" s="966" t="s">
        <v>28</v>
      </c>
      <c r="I258" s="467" t="s">
        <v>22</v>
      </c>
      <c r="J258" s="476">
        <v>38</v>
      </c>
      <c r="K258" s="427">
        <v>28421</v>
      </c>
      <c r="L258" s="1069">
        <f t="shared" si="55"/>
        <v>1079998</v>
      </c>
      <c r="M258" s="1085" t="str">
        <f t="shared" si="56"/>
        <v/>
      </c>
      <c r="N258" s="1223" t="str">
        <f t="shared" si="52"/>
        <v/>
      </c>
      <c r="O258" s="1323"/>
      <c r="P258" s="1013" t="str">
        <f t="shared" si="61"/>
        <v/>
      </c>
      <c r="Q258" s="1272"/>
      <c r="R258" s="1282">
        <f t="shared" si="62"/>
        <v>0</v>
      </c>
      <c r="S258" s="1014" t="str">
        <f t="shared" si="54"/>
        <v/>
      </c>
      <c r="T258" s="1231" t="str">
        <f t="shared" si="59"/>
        <v>Sin Iniciar</v>
      </c>
      <c r="U258" s="1164" t="str">
        <f t="shared" si="60"/>
        <v>6</v>
      </c>
      <c r="V258" s="845"/>
      <c r="W258" s="1302">
        <f t="shared" si="50"/>
        <v>1</v>
      </c>
    </row>
    <row r="259" spans="1:23" s="105" customFormat="1" ht="35.25" hidden="1" customHeight="1" outlineLevel="3" thickBot="1" x14ac:dyDescent="0.3">
      <c r="A259" s="1663"/>
      <c r="B259" s="1648"/>
      <c r="C259" s="1655"/>
      <c r="D259" s="1685"/>
      <c r="E259" s="1685"/>
      <c r="F259" s="1672"/>
      <c r="G259" s="1030" t="s">
        <v>647</v>
      </c>
      <c r="H259" s="966" t="s">
        <v>41</v>
      </c>
      <c r="I259" s="467" t="s">
        <v>22</v>
      </c>
      <c r="J259" s="476">
        <v>3</v>
      </c>
      <c r="K259" s="427">
        <v>324000</v>
      </c>
      <c r="L259" s="1069">
        <f t="shared" si="55"/>
        <v>972000</v>
      </c>
      <c r="M259" s="1085" t="str">
        <f t="shared" si="56"/>
        <v/>
      </c>
      <c r="N259" s="1223" t="str">
        <f t="shared" si="52"/>
        <v/>
      </c>
      <c r="O259" s="1323"/>
      <c r="P259" s="1013" t="str">
        <f t="shared" ref="P259:P284" si="63">+IF(N259="","",IFERROR(IF(MONTH($C$2)&lt;MONTH(D259),"",IF(E259&lt;$C$2,1,IF(D259&lt;$C$2,($C$2-D259)/(E259-D259),0))),0))</f>
        <v/>
      </c>
      <c r="Q259" s="1272"/>
      <c r="R259" s="1282">
        <f t="shared" si="62"/>
        <v>0</v>
      </c>
      <c r="S259" s="1014" t="str">
        <f t="shared" si="54"/>
        <v/>
      </c>
      <c r="T259" s="1231" t="str">
        <f t="shared" si="59"/>
        <v>Sin Iniciar</v>
      </c>
      <c r="U259" s="1164" t="str">
        <f t="shared" si="60"/>
        <v>6</v>
      </c>
      <c r="V259" s="845"/>
      <c r="W259" s="1302">
        <f t="shared" si="50"/>
        <v>1</v>
      </c>
    </row>
    <row r="260" spans="1:23" s="105" customFormat="1" ht="35.25" hidden="1" customHeight="1" outlineLevel="3" thickBot="1" x14ac:dyDescent="0.3">
      <c r="A260" s="1663"/>
      <c r="B260" s="1648"/>
      <c r="C260" s="1655"/>
      <c r="D260" s="1685"/>
      <c r="E260" s="1685"/>
      <c r="F260" s="1672"/>
      <c r="G260" s="1030" t="s">
        <v>648</v>
      </c>
      <c r="H260" s="966" t="s">
        <v>89</v>
      </c>
      <c r="I260" s="467" t="s">
        <v>22</v>
      </c>
      <c r="J260" s="476">
        <v>60</v>
      </c>
      <c r="K260" s="427"/>
      <c r="L260" s="1069">
        <f t="shared" si="55"/>
        <v>0</v>
      </c>
      <c r="M260" s="1085" t="str">
        <f t="shared" si="56"/>
        <v/>
      </c>
      <c r="N260" s="1223" t="str">
        <f t="shared" si="52"/>
        <v/>
      </c>
      <c r="O260" s="1323"/>
      <c r="P260" s="1013" t="str">
        <f t="shared" si="63"/>
        <v/>
      </c>
      <c r="Q260" s="1272"/>
      <c r="R260" s="1282">
        <f t="shared" si="62"/>
        <v>0</v>
      </c>
      <c r="S260" s="1014" t="str">
        <f t="shared" si="54"/>
        <v/>
      </c>
      <c r="T260" s="1231" t="str">
        <f t="shared" si="59"/>
        <v>Sin Iniciar</v>
      </c>
      <c r="U260" s="1164" t="str">
        <f t="shared" si="60"/>
        <v>6</v>
      </c>
      <c r="V260" s="845"/>
      <c r="W260" s="1302">
        <f t="shared" si="50"/>
        <v>1</v>
      </c>
    </row>
    <row r="261" spans="1:23" s="105" customFormat="1" ht="51.75" hidden="1" customHeight="1" outlineLevel="3" thickBot="1" x14ac:dyDescent="0.3">
      <c r="A261" s="1663"/>
      <c r="B261" s="1648"/>
      <c r="C261" s="1655"/>
      <c r="D261" s="1685"/>
      <c r="E261" s="1685"/>
      <c r="F261" s="1672"/>
      <c r="G261" s="1030" t="s">
        <v>649</v>
      </c>
      <c r="H261" s="966" t="s">
        <v>21</v>
      </c>
      <c r="I261" s="467" t="s">
        <v>22</v>
      </c>
      <c r="J261" s="477">
        <v>5</v>
      </c>
      <c r="K261" s="427">
        <v>23085456</v>
      </c>
      <c r="L261" s="1069">
        <f t="shared" si="55"/>
        <v>115427280</v>
      </c>
      <c r="M261" s="1085" t="str">
        <f t="shared" si="56"/>
        <v/>
      </c>
      <c r="N261" s="1223" t="str">
        <f t="shared" si="52"/>
        <v/>
      </c>
      <c r="O261" s="1323"/>
      <c r="P261" s="1013" t="str">
        <f t="shared" si="63"/>
        <v/>
      </c>
      <c r="Q261" s="1272"/>
      <c r="R261" s="1282">
        <f t="shared" si="62"/>
        <v>0</v>
      </c>
      <c r="S261" s="1014" t="str">
        <f t="shared" si="54"/>
        <v/>
      </c>
      <c r="T261" s="1231" t="str">
        <f t="shared" si="59"/>
        <v>Sin Iniciar</v>
      </c>
      <c r="U261" s="1164" t="str">
        <f t="shared" si="60"/>
        <v>6</v>
      </c>
      <c r="V261" s="845"/>
      <c r="W261" s="1302">
        <f t="shared" si="50"/>
        <v>1</v>
      </c>
    </row>
    <row r="262" spans="1:23" s="105" customFormat="1" ht="35.25" hidden="1" customHeight="1" outlineLevel="3" thickBot="1" x14ac:dyDescent="0.3">
      <c r="A262" s="1663"/>
      <c r="B262" s="1648"/>
      <c r="C262" s="1655" t="s">
        <v>650</v>
      </c>
      <c r="D262" s="1685"/>
      <c r="E262" s="1685"/>
      <c r="F262" s="1672"/>
      <c r="G262" s="1030" t="s">
        <v>651</v>
      </c>
      <c r="H262" s="966" t="s">
        <v>41</v>
      </c>
      <c r="I262" s="467" t="s">
        <v>22</v>
      </c>
      <c r="J262" s="476">
        <v>41</v>
      </c>
      <c r="K262" s="427">
        <v>79024</v>
      </c>
      <c r="L262" s="1069">
        <f t="shared" si="55"/>
        <v>3239984</v>
      </c>
      <c r="M262" s="1085" t="str">
        <f t="shared" si="56"/>
        <v/>
      </c>
      <c r="N262" s="1223" t="str">
        <f t="shared" si="52"/>
        <v/>
      </c>
      <c r="O262" s="1323"/>
      <c r="P262" s="1013" t="str">
        <f t="shared" si="63"/>
        <v/>
      </c>
      <c r="Q262" s="1272"/>
      <c r="R262" s="1282">
        <f t="shared" si="62"/>
        <v>0</v>
      </c>
      <c r="S262" s="1014" t="str">
        <f t="shared" si="54"/>
        <v/>
      </c>
      <c r="T262" s="1231" t="str">
        <f t="shared" si="59"/>
        <v>Sin Iniciar</v>
      </c>
      <c r="U262" s="1164" t="str">
        <f t="shared" si="60"/>
        <v>6</v>
      </c>
      <c r="V262" s="845"/>
      <c r="W262" s="1302">
        <f t="shared" si="50"/>
        <v>1</v>
      </c>
    </row>
    <row r="263" spans="1:23" s="105" customFormat="1" ht="35.25" hidden="1" customHeight="1" outlineLevel="3" thickBot="1" x14ac:dyDescent="0.3">
      <c r="A263" s="1663"/>
      <c r="B263" s="1648"/>
      <c r="C263" s="1655"/>
      <c r="D263" s="1685"/>
      <c r="E263" s="1685"/>
      <c r="F263" s="1672"/>
      <c r="G263" s="1030" t="s">
        <v>652</v>
      </c>
      <c r="H263" s="966" t="s">
        <v>70</v>
      </c>
      <c r="I263" s="467" t="s">
        <v>22</v>
      </c>
      <c r="J263" s="476">
        <v>4</v>
      </c>
      <c r="K263" s="427">
        <v>270000</v>
      </c>
      <c r="L263" s="1069">
        <f t="shared" si="55"/>
        <v>1080000</v>
      </c>
      <c r="M263" s="1085" t="str">
        <f t="shared" si="56"/>
        <v/>
      </c>
      <c r="N263" s="1223" t="str">
        <f t="shared" si="52"/>
        <v/>
      </c>
      <c r="O263" s="1323"/>
      <c r="P263" s="1013" t="str">
        <f t="shared" si="63"/>
        <v/>
      </c>
      <c r="Q263" s="1272"/>
      <c r="R263" s="1282">
        <f t="shared" si="62"/>
        <v>0</v>
      </c>
      <c r="S263" s="1014" t="str">
        <f t="shared" si="54"/>
        <v/>
      </c>
      <c r="T263" s="1231" t="str">
        <f t="shared" si="59"/>
        <v>Sin Iniciar</v>
      </c>
      <c r="U263" s="1164" t="str">
        <f t="shared" si="60"/>
        <v>6</v>
      </c>
      <c r="V263" s="845"/>
      <c r="W263" s="1302">
        <f t="shared" si="50"/>
        <v>1</v>
      </c>
    </row>
    <row r="264" spans="1:23" s="105" customFormat="1" ht="39" hidden="1" customHeight="1" outlineLevel="3" thickBot="1" x14ac:dyDescent="0.3">
      <c r="A264" s="1663"/>
      <c r="B264" s="1648"/>
      <c r="C264" s="1655"/>
      <c r="D264" s="1685"/>
      <c r="E264" s="1685"/>
      <c r="F264" s="1672"/>
      <c r="G264" s="1030" t="s">
        <v>653</v>
      </c>
      <c r="H264" s="966" t="s">
        <v>70</v>
      </c>
      <c r="I264" s="467" t="s">
        <v>22</v>
      </c>
      <c r="J264" s="476">
        <v>50</v>
      </c>
      <c r="K264" s="427">
        <v>47520</v>
      </c>
      <c r="L264" s="1069">
        <f t="shared" si="55"/>
        <v>2376000</v>
      </c>
      <c r="M264" s="1085" t="str">
        <f t="shared" si="56"/>
        <v/>
      </c>
      <c r="N264" s="1223" t="str">
        <f t="shared" si="52"/>
        <v/>
      </c>
      <c r="O264" s="1323"/>
      <c r="P264" s="1013" t="str">
        <f t="shared" si="63"/>
        <v/>
      </c>
      <c r="Q264" s="1272"/>
      <c r="R264" s="1282">
        <f t="shared" si="62"/>
        <v>0</v>
      </c>
      <c r="S264" s="1014" t="str">
        <f t="shared" si="54"/>
        <v/>
      </c>
      <c r="T264" s="1231" t="str">
        <f t="shared" si="59"/>
        <v>Sin Iniciar</v>
      </c>
      <c r="U264" s="1164" t="str">
        <f t="shared" si="60"/>
        <v>6</v>
      </c>
      <c r="V264" s="845"/>
      <c r="W264" s="1302">
        <f t="shared" ref="W264:W316" si="64">1-R264</f>
        <v>1</v>
      </c>
    </row>
    <row r="265" spans="1:23" s="105" customFormat="1" ht="35.25" hidden="1" customHeight="1" outlineLevel="3" x14ac:dyDescent="0.3">
      <c r="A265" s="1663"/>
      <c r="B265" s="1648"/>
      <c r="C265" s="1656"/>
      <c r="D265" s="1686"/>
      <c r="E265" s="1686"/>
      <c r="F265" s="1672"/>
      <c r="G265" s="1358" t="s">
        <v>654</v>
      </c>
      <c r="H265" s="567" t="s">
        <v>70</v>
      </c>
      <c r="I265" s="505" t="s">
        <v>22</v>
      </c>
      <c r="J265" s="733">
        <v>25</v>
      </c>
      <c r="K265" s="463">
        <v>86400</v>
      </c>
      <c r="L265" s="1359">
        <f t="shared" si="55"/>
        <v>2160000</v>
      </c>
      <c r="M265" s="1142" t="str">
        <f t="shared" si="56"/>
        <v/>
      </c>
      <c r="N265" s="1360" t="str">
        <f t="shared" si="52"/>
        <v/>
      </c>
      <c r="O265" s="1329"/>
      <c r="P265" s="1096" t="str">
        <f t="shared" si="63"/>
        <v/>
      </c>
      <c r="Q265" s="1279"/>
      <c r="R265" s="1282">
        <f t="shared" si="62"/>
        <v>0</v>
      </c>
      <c r="S265" s="1097" t="str">
        <f t="shared" si="54"/>
        <v/>
      </c>
      <c r="T265" s="1240" t="str">
        <f t="shared" si="59"/>
        <v>Sin Iniciar</v>
      </c>
      <c r="U265" s="1170" t="str">
        <f t="shared" si="60"/>
        <v>6</v>
      </c>
      <c r="V265" s="846"/>
      <c r="W265" s="1305">
        <f t="shared" si="64"/>
        <v>1</v>
      </c>
    </row>
    <row r="266" spans="1:23" s="105" customFormat="1" ht="35.25" hidden="1" customHeight="1" outlineLevel="3" thickBot="1" x14ac:dyDescent="0.3">
      <c r="A266" s="1663"/>
      <c r="B266" s="1648"/>
      <c r="C266" s="1656" t="s">
        <v>2099</v>
      </c>
      <c r="D266" s="1374">
        <v>42788</v>
      </c>
      <c r="E266" s="1374">
        <v>42794</v>
      </c>
      <c r="F266" s="1672"/>
      <c r="G266" s="1358"/>
      <c r="H266" s="567"/>
      <c r="I266" s="505"/>
      <c r="J266" s="733"/>
      <c r="K266" s="463"/>
      <c r="L266" s="1359"/>
      <c r="M266" s="1142">
        <f t="shared" si="56"/>
        <v>6</v>
      </c>
      <c r="N266" s="1362" t="str">
        <f t="shared" si="52"/>
        <v>X</v>
      </c>
      <c r="O266" s="1329" t="s">
        <v>2138</v>
      </c>
      <c r="P266" s="1096">
        <f t="shared" si="63"/>
        <v>1</v>
      </c>
      <c r="Q266" s="1454">
        <v>1</v>
      </c>
      <c r="R266" s="1282">
        <f t="shared" si="62"/>
        <v>1</v>
      </c>
      <c r="S266" s="1097">
        <f t="shared" si="54"/>
        <v>1</v>
      </c>
      <c r="T266" s="1240" t="str">
        <f t="shared" si="59"/>
        <v>Terminado</v>
      </c>
      <c r="U266" s="1170" t="str">
        <f t="shared" si="60"/>
        <v>B</v>
      </c>
      <c r="V266" s="846"/>
      <c r="W266" s="1363"/>
    </row>
    <row r="267" spans="1:23" s="105" customFormat="1" ht="35.25" hidden="1" customHeight="1" outlineLevel="3" thickBot="1" x14ac:dyDescent="0.3">
      <c r="A267" s="1663"/>
      <c r="B267" s="1648"/>
      <c r="C267" s="1658"/>
      <c r="D267" s="1340">
        <v>42802</v>
      </c>
      <c r="E267" s="1340">
        <v>42824</v>
      </c>
      <c r="F267" s="1672"/>
      <c r="G267" s="1354"/>
      <c r="H267" s="1320"/>
      <c r="I267" s="766"/>
      <c r="J267" s="1355"/>
      <c r="K267" s="1356"/>
      <c r="L267" s="1343"/>
      <c r="M267" s="1087"/>
      <c r="N267" s="1357"/>
      <c r="O267" s="1327"/>
      <c r="P267" s="1019"/>
      <c r="Q267" s="1455"/>
      <c r="R267" s="1282">
        <f t="shared" si="62"/>
        <v>0</v>
      </c>
      <c r="S267" s="1020"/>
      <c r="T267" s="1235"/>
      <c r="U267" s="1166"/>
      <c r="V267" s="1102"/>
      <c r="W267" s="1302"/>
    </row>
    <row r="268" spans="1:23" s="105" customFormat="1" ht="35.25" hidden="1" customHeight="1" outlineLevel="3" thickBot="1" x14ac:dyDescent="0.3">
      <c r="A268" s="1663"/>
      <c r="B268" s="1648"/>
      <c r="C268" s="1658"/>
      <c r="D268" s="1340">
        <v>42851</v>
      </c>
      <c r="E268" s="1340">
        <v>42855</v>
      </c>
      <c r="F268" s="1672"/>
      <c r="G268" s="1354"/>
      <c r="H268" s="1320"/>
      <c r="I268" s="766"/>
      <c r="J268" s="1355"/>
      <c r="K268" s="1356"/>
      <c r="L268" s="1343"/>
      <c r="M268" s="1087"/>
      <c r="N268" s="1357"/>
      <c r="O268" s="1327"/>
      <c r="P268" s="1019"/>
      <c r="Q268" s="1455"/>
      <c r="R268" s="1282">
        <f t="shared" si="62"/>
        <v>0</v>
      </c>
      <c r="S268" s="1020"/>
      <c r="T268" s="1235"/>
      <c r="U268" s="1166"/>
      <c r="V268" s="1102"/>
      <c r="W268" s="1305"/>
    </row>
    <row r="269" spans="1:23" s="105" customFormat="1" ht="35.25" hidden="1" customHeight="1" outlineLevel="3" thickBot="1" x14ac:dyDescent="0.3">
      <c r="A269" s="1663"/>
      <c r="B269" s="1648"/>
      <c r="C269" s="1339" t="s">
        <v>2109</v>
      </c>
      <c r="D269" s="1340">
        <v>42815</v>
      </c>
      <c r="E269" s="1340">
        <v>42885</v>
      </c>
      <c r="F269" s="1672"/>
      <c r="G269" s="1354"/>
      <c r="H269" s="1320"/>
      <c r="I269" s="766"/>
      <c r="J269" s="1355"/>
      <c r="K269" s="1356"/>
      <c r="L269" s="1343"/>
      <c r="M269" s="1087"/>
      <c r="N269" s="1357"/>
      <c r="O269" s="1456"/>
      <c r="P269" s="1019"/>
      <c r="Q269" s="1276"/>
      <c r="R269" s="1282">
        <f t="shared" si="62"/>
        <v>0</v>
      </c>
      <c r="S269" s="1020"/>
      <c r="T269" s="1235"/>
      <c r="U269" s="1166"/>
      <c r="V269" s="1102"/>
      <c r="W269" s="1305"/>
    </row>
    <row r="270" spans="1:23" s="105" customFormat="1" ht="35.25" hidden="1" customHeight="1" outlineLevel="3" thickBot="1" x14ac:dyDescent="0.3">
      <c r="A270" s="1663"/>
      <c r="B270" s="1648"/>
      <c r="C270" s="1375" t="s">
        <v>2140</v>
      </c>
      <c r="D270" s="1340">
        <v>42795</v>
      </c>
      <c r="E270" s="1340">
        <v>43089</v>
      </c>
      <c r="F270" s="1672"/>
      <c r="G270" s="1354"/>
      <c r="H270" s="1334"/>
      <c r="I270" s="766"/>
      <c r="J270" s="1355"/>
      <c r="K270" s="1356"/>
      <c r="L270" s="1343"/>
      <c r="M270" s="1087"/>
      <c r="N270" s="1357"/>
      <c r="O270" s="1456"/>
      <c r="P270" s="1019"/>
      <c r="Q270" s="1276"/>
      <c r="R270" s="1282">
        <f t="shared" si="62"/>
        <v>0</v>
      </c>
      <c r="S270" s="1020"/>
      <c r="T270" s="1235"/>
      <c r="U270" s="1166"/>
      <c r="V270" s="1102"/>
      <c r="W270" s="1305"/>
    </row>
    <row r="271" spans="1:23" s="105" customFormat="1" ht="35.25" hidden="1" customHeight="1" outlineLevel="3" thickBot="1" x14ac:dyDescent="0.3">
      <c r="A271" s="1663"/>
      <c r="B271" s="1649"/>
      <c r="C271" s="1373" t="s">
        <v>2102</v>
      </c>
      <c r="D271" s="1364">
        <v>42767</v>
      </c>
      <c r="E271" s="1364">
        <v>42885</v>
      </c>
      <c r="F271" s="1674"/>
      <c r="G271" s="1365"/>
      <c r="H271" s="1139"/>
      <c r="I271" s="1366"/>
      <c r="J271" s="1367"/>
      <c r="K271" s="1368"/>
      <c r="L271" s="1369"/>
      <c r="M271" s="1088"/>
      <c r="N271" s="1370"/>
      <c r="O271" s="1328" t="s">
        <v>2139</v>
      </c>
      <c r="P271" s="1112"/>
      <c r="Q271" s="1278"/>
      <c r="R271" s="1282">
        <f t="shared" si="62"/>
        <v>0</v>
      </c>
      <c r="S271" s="1113"/>
      <c r="T271" s="1237"/>
      <c r="U271" s="1168"/>
      <c r="V271" s="1114"/>
      <c r="W271" s="1371"/>
    </row>
    <row r="272" spans="1:23" s="105" customFormat="1" ht="69" hidden="1" customHeight="1" outlineLevel="3" thickBot="1" x14ac:dyDescent="0.3">
      <c r="A272" s="1663"/>
      <c r="B272" s="1664" t="s">
        <v>1801</v>
      </c>
      <c r="C272" s="987" t="s">
        <v>655</v>
      </c>
      <c r="D272" s="989">
        <v>42767</v>
      </c>
      <c r="E272" s="989">
        <v>43089</v>
      </c>
      <c r="F272" s="1676" t="s">
        <v>656</v>
      </c>
      <c r="G272" s="574" t="s">
        <v>626</v>
      </c>
      <c r="H272" s="988" t="s">
        <v>89</v>
      </c>
      <c r="I272" s="433" t="s">
        <v>22</v>
      </c>
      <c r="J272" s="433">
        <v>60</v>
      </c>
      <c r="K272" s="454">
        <v>54000</v>
      </c>
      <c r="L272" s="1068">
        <f t="shared" si="55"/>
        <v>3240000</v>
      </c>
      <c r="M272" s="1084">
        <f t="shared" si="56"/>
        <v>322</v>
      </c>
      <c r="N272" s="1215" t="str">
        <f t="shared" ref="N272:N316" si="65">+IF(D272="","",IF(AND(MONTH($C$2)&gt;=MONTH(D272),MONTH($C$2)&lt;=MONTH(E272)),"X",""))</f>
        <v>X</v>
      </c>
      <c r="O272" s="1324" t="s">
        <v>2141</v>
      </c>
      <c r="P272" s="1011">
        <f t="shared" si="63"/>
        <v>8.3850931677018639E-2</v>
      </c>
      <c r="Q272" s="1275">
        <v>0.08</v>
      </c>
      <c r="R272" s="1282">
        <f t="shared" si="62"/>
        <v>0.08</v>
      </c>
      <c r="S272" s="1012">
        <f t="shared" ref="S272:S284" si="66">IF(P272="","",IF(Q272&gt;P272,1,(Q272/P272)))</f>
        <v>0.95407407407407407</v>
      </c>
      <c r="T272" s="1230" t="str">
        <f t="shared" si="59"/>
        <v>Normal</v>
      </c>
      <c r="U272" s="1163" t="str">
        <f t="shared" si="60"/>
        <v>J</v>
      </c>
      <c r="V272" s="1095"/>
      <c r="W272" s="1302">
        <f t="shared" si="64"/>
        <v>0.92</v>
      </c>
    </row>
    <row r="273" spans="1:23" s="105" customFormat="1" ht="35.25" hidden="1" customHeight="1" outlineLevel="3" thickBot="1" x14ac:dyDescent="0.3">
      <c r="A273" s="1663"/>
      <c r="B273" s="1665"/>
      <c r="C273" s="1345" t="s">
        <v>2148</v>
      </c>
      <c r="D273" s="423">
        <v>42767</v>
      </c>
      <c r="E273" s="423">
        <v>42885</v>
      </c>
      <c r="F273" s="1677"/>
      <c r="G273" s="1314"/>
      <c r="H273" s="582"/>
      <c r="I273" s="504"/>
      <c r="J273" s="504"/>
      <c r="K273" s="424"/>
      <c r="L273" s="1348"/>
      <c r="M273" s="1349"/>
      <c r="N273" s="1376"/>
      <c r="O273" s="1391" t="s">
        <v>2144</v>
      </c>
      <c r="P273" s="1265"/>
      <c r="Q273" s="1271">
        <v>0.08</v>
      </c>
      <c r="R273" s="1282">
        <f t="shared" si="62"/>
        <v>0.08</v>
      </c>
      <c r="S273" s="1266"/>
      <c r="T273" s="1267"/>
      <c r="U273" s="1169"/>
      <c r="V273" s="1331"/>
      <c r="W273" s="1302"/>
    </row>
    <row r="274" spans="1:23" s="105" customFormat="1" ht="98.25" hidden="1" customHeight="1" outlineLevel="3" thickBot="1" x14ac:dyDescent="0.3">
      <c r="A274" s="1663"/>
      <c r="B274" s="1666"/>
      <c r="C274" s="1655" t="s">
        <v>657</v>
      </c>
      <c r="D274" s="1669">
        <v>42767</v>
      </c>
      <c r="E274" s="1669">
        <v>43089</v>
      </c>
      <c r="F274" s="1678"/>
      <c r="G274" s="1031" t="s">
        <v>632</v>
      </c>
      <c r="H274" s="966" t="s">
        <v>92</v>
      </c>
      <c r="I274" s="467" t="s">
        <v>22</v>
      </c>
      <c r="J274" s="467">
        <v>6</v>
      </c>
      <c r="K274" s="427">
        <v>108000</v>
      </c>
      <c r="L274" s="1069">
        <f t="shared" si="55"/>
        <v>648000</v>
      </c>
      <c r="M274" s="1085">
        <f t="shared" si="56"/>
        <v>322</v>
      </c>
      <c r="N274" s="1216" t="str">
        <f t="shared" si="65"/>
        <v>X</v>
      </c>
      <c r="O274" s="1323" t="s">
        <v>2145</v>
      </c>
      <c r="P274" s="1013">
        <f t="shared" si="63"/>
        <v>8.3850931677018639E-2</v>
      </c>
      <c r="Q274" s="1272">
        <v>0.08</v>
      </c>
      <c r="R274" s="1282">
        <f t="shared" si="62"/>
        <v>0.08</v>
      </c>
      <c r="S274" s="1014">
        <f t="shared" si="66"/>
        <v>0.95407407407407407</v>
      </c>
      <c r="T274" s="1231" t="str">
        <f t="shared" si="59"/>
        <v>Normal</v>
      </c>
      <c r="U274" s="1164" t="str">
        <f t="shared" si="60"/>
        <v>J</v>
      </c>
      <c r="V274" s="845"/>
      <c r="W274" s="1302">
        <f t="shared" si="64"/>
        <v>0.92</v>
      </c>
    </row>
    <row r="275" spans="1:23" s="105" customFormat="1" ht="35.25" hidden="1" customHeight="1" outlineLevel="3" thickBot="1" x14ac:dyDescent="0.3">
      <c r="A275" s="1663"/>
      <c r="B275" s="1667"/>
      <c r="C275" s="1668"/>
      <c r="D275" s="1670"/>
      <c r="E275" s="1670"/>
      <c r="F275" s="1679"/>
      <c r="G275" s="1134" t="s">
        <v>632</v>
      </c>
      <c r="H275" s="428" t="s">
        <v>89</v>
      </c>
      <c r="I275" s="469" t="s">
        <v>22</v>
      </c>
      <c r="J275" s="469">
        <v>2</v>
      </c>
      <c r="K275" s="431">
        <v>162000</v>
      </c>
      <c r="L275" s="1070">
        <f t="shared" si="55"/>
        <v>324000</v>
      </c>
      <c r="M275" s="1086" t="str">
        <f t="shared" si="56"/>
        <v/>
      </c>
      <c r="N275" s="1217" t="str">
        <f t="shared" si="65"/>
        <v/>
      </c>
      <c r="O275" s="1325"/>
      <c r="P275" s="1015" t="str">
        <f t="shared" si="63"/>
        <v/>
      </c>
      <c r="Q275" s="1273"/>
      <c r="R275" s="1282">
        <f t="shared" si="62"/>
        <v>0</v>
      </c>
      <c r="S275" s="1016" t="str">
        <f t="shared" si="66"/>
        <v/>
      </c>
      <c r="T275" s="1232" t="str">
        <f t="shared" si="59"/>
        <v>Sin Iniciar</v>
      </c>
      <c r="U275" s="1165" t="str">
        <f t="shared" si="60"/>
        <v>6</v>
      </c>
      <c r="V275" s="1094"/>
      <c r="W275" s="1302">
        <f t="shared" si="64"/>
        <v>1</v>
      </c>
    </row>
    <row r="276" spans="1:23" s="105" customFormat="1" ht="35.25" hidden="1" customHeight="1" outlineLevel="3" thickBot="1" x14ac:dyDescent="0.3">
      <c r="A276" s="1663"/>
      <c r="B276" s="1645" t="s">
        <v>2089</v>
      </c>
      <c r="C276" s="1335" t="s">
        <v>2098</v>
      </c>
      <c r="D276" s="1336">
        <v>42767</v>
      </c>
      <c r="E276" s="1338">
        <v>42885</v>
      </c>
      <c r="F276" s="1671" t="s">
        <v>1822</v>
      </c>
      <c r="G276" s="1035" t="s">
        <v>659</v>
      </c>
      <c r="H276" s="988" t="s">
        <v>41</v>
      </c>
      <c r="I276" s="433" t="s">
        <v>29</v>
      </c>
      <c r="J276" s="564">
        <v>1</v>
      </c>
      <c r="K276" s="454">
        <v>8640000</v>
      </c>
      <c r="L276" s="1068">
        <f t="shared" si="55"/>
        <v>8640000</v>
      </c>
      <c r="M276" s="1084">
        <f t="shared" si="56"/>
        <v>118</v>
      </c>
      <c r="N276" s="1215" t="str">
        <f t="shared" si="65"/>
        <v>X</v>
      </c>
      <c r="O276" s="1324" t="s">
        <v>2142</v>
      </c>
      <c r="P276" s="1011">
        <f t="shared" si="63"/>
        <v>0.2288135593220339</v>
      </c>
      <c r="Q276" s="1275">
        <v>0.22</v>
      </c>
      <c r="R276" s="1282">
        <f t="shared" si="62"/>
        <v>0.22</v>
      </c>
      <c r="S276" s="1012">
        <f t="shared" si="66"/>
        <v>0.96148148148148149</v>
      </c>
      <c r="T276" s="1230" t="str">
        <f t="shared" si="59"/>
        <v>Normal</v>
      </c>
      <c r="U276" s="1163" t="str">
        <f t="shared" si="60"/>
        <v>J</v>
      </c>
      <c r="V276" s="1095"/>
      <c r="W276" s="1302">
        <f t="shared" si="64"/>
        <v>0.78</v>
      </c>
    </row>
    <row r="277" spans="1:23" s="105" customFormat="1" ht="35.25" hidden="1" customHeight="1" outlineLevel="3" thickBot="1" x14ac:dyDescent="0.3">
      <c r="A277" s="1663"/>
      <c r="B277" s="1646"/>
      <c r="C277" s="561" t="s">
        <v>2096</v>
      </c>
      <c r="D277" s="1337">
        <v>42767</v>
      </c>
      <c r="E277" s="600">
        <v>42885</v>
      </c>
      <c r="F277" s="1672"/>
      <c r="G277" s="1029" t="s">
        <v>660</v>
      </c>
      <c r="H277" s="966" t="s">
        <v>41</v>
      </c>
      <c r="I277" s="467" t="s">
        <v>29</v>
      </c>
      <c r="J277" s="476">
        <v>1</v>
      </c>
      <c r="K277" s="427">
        <v>8640000</v>
      </c>
      <c r="L277" s="1069">
        <f t="shared" si="55"/>
        <v>8640000</v>
      </c>
      <c r="M277" s="1085">
        <f t="shared" si="56"/>
        <v>118</v>
      </c>
      <c r="N277" s="1216" t="str">
        <f t="shared" si="65"/>
        <v>X</v>
      </c>
      <c r="O277" s="1323" t="s">
        <v>2143</v>
      </c>
      <c r="P277" s="1013">
        <f t="shared" si="63"/>
        <v>0.2288135593220339</v>
      </c>
      <c r="Q277" s="1272">
        <v>0.22</v>
      </c>
      <c r="R277" s="1282">
        <f t="shared" si="62"/>
        <v>0.22</v>
      </c>
      <c r="S277" s="1014">
        <f t="shared" si="66"/>
        <v>0.96148148148148149</v>
      </c>
      <c r="T277" s="1231" t="str">
        <f t="shared" si="59"/>
        <v>Normal</v>
      </c>
      <c r="U277" s="1164" t="str">
        <f t="shared" si="60"/>
        <v>J</v>
      </c>
      <c r="V277" s="845"/>
      <c r="W277" s="1302">
        <f t="shared" si="64"/>
        <v>0.78</v>
      </c>
    </row>
    <row r="278" spans="1:23" s="105" customFormat="1" ht="35.25" hidden="1" customHeight="1" outlineLevel="3" thickBot="1" x14ac:dyDescent="0.3">
      <c r="A278" s="1663"/>
      <c r="B278" s="1646"/>
      <c r="C278" s="561" t="s">
        <v>2105</v>
      </c>
      <c r="D278" s="1337">
        <v>42802</v>
      </c>
      <c r="E278" s="600">
        <v>42824</v>
      </c>
      <c r="F278" s="1672"/>
      <c r="G278" s="1029" t="s">
        <v>662</v>
      </c>
      <c r="H278" s="966" t="s">
        <v>93</v>
      </c>
      <c r="I278" s="467" t="s">
        <v>22</v>
      </c>
      <c r="J278" s="479">
        <v>8</v>
      </c>
      <c r="K278" s="427">
        <v>405000</v>
      </c>
      <c r="L278" s="1069">
        <f t="shared" si="55"/>
        <v>3240000</v>
      </c>
      <c r="M278" s="1085" t="str">
        <f t="shared" si="56"/>
        <v/>
      </c>
      <c r="N278" s="1216" t="str">
        <f t="shared" si="65"/>
        <v/>
      </c>
      <c r="O278" s="1323"/>
      <c r="P278" s="1013" t="str">
        <f t="shared" si="63"/>
        <v/>
      </c>
      <c r="Q278" s="1272"/>
      <c r="R278" s="1282">
        <f t="shared" si="62"/>
        <v>0</v>
      </c>
      <c r="S278" s="1014" t="str">
        <f t="shared" si="66"/>
        <v/>
      </c>
      <c r="T278" s="1231" t="str">
        <f t="shared" si="59"/>
        <v>Sin Iniciar</v>
      </c>
      <c r="U278" s="1164" t="str">
        <f t="shared" si="60"/>
        <v>6</v>
      </c>
      <c r="V278" s="845"/>
      <c r="W278" s="1302">
        <f t="shared" si="64"/>
        <v>1</v>
      </c>
    </row>
    <row r="279" spans="1:23" s="105" customFormat="1" ht="35.25" hidden="1" customHeight="1" outlineLevel="3" thickBot="1" x14ac:dyDescent="0.3">
      <c r="A279" s="1663"/>
      <c r="B279" s="1646"/>
      <c r="C279" s="561" t="s">
        <v>2106</v>
      </c>
      <c r="D279" s="1337">
        <v>42767</v>
      </c>
      <c r="E279" s="600">
        <v>42885</v>
      </c>
      <c r="F279" s="1672"/>
      <c r="G279" s="1029" t="s">
        <v>663</v>
      </c>
      <c r="H279" s="966" t="s">
        <v>70</v>
      </c>
      <c r="I279" s="467" t="s">
        <v>111</v>
      </c>
      <c r="J279" s="476">
        <v>3000</v>
      </c>
      <c r="K279" s="427">
        <v>1728</v>
      </c>
      <c r="L279" s="1069">
        <f t="shared" si="55"/>
        <v>5184000</v>
      </c>
      <c r="M279" s="1085">
        <f t="shared" si="56"/>
        <v>118</v>
      </c>
      <c r="N279" s="1216" t="str">
        <f t="shared" si="65"/>
        <v>X</v>
      </c>
      <c r="O279" s="1323" t="s">
        <v>2147</v>
      </c>
      <c r="P279" s="1013">
        <f t="shared" si="63"/>
        <v>0.2288135593220339</v>
      </c>
      <c r="Q279" s="1272">
        <v>0.21</v>
      </c>
      <c r="R279" s="1282">
        <f t="shared" ref="R279:R284" si="67">+Q279</f>
        <v>0.21</v>
      </c>
      <c r="S279" s="1014">
        <f t="shared" si="66"/>
        <v>0.91777777777777769</v>
      </c>
      <c r="T279" s="1231" t="str">
        <f t="shared" si="59"/>
        <v>Normal</v>
      </c>
      <c r="U279" s="1164" t="str">
        <f t="shared" si="60"/>
        <v>J</v>
      </c>
      <c r="V279" s="845"/>
      <c r="W279" s="1302">
        <f t="shared" si="64"/>
        <v>0.79</v>
      </c>
    </row>
    <row r="280" spans="1:23" s="105" customFormat="1" ht="35.25" hidden="1" customHeight="1" outlineLevel="3" thickBot="1" x14ac:dyDescent="0.3">
      <c r="A280" s="1663"/>
      <c r="B280" s="1646"/>
      <c r="C280" s="561" t="s">
        <v>2112</v>
      </c>
      <c r="D280" s="1337">
        <v>42819</v>
      </c>
      <c r="E280" s="600">
        <v>42824</v>
      </c>
      <c r="F280" s="1672"/>
      <c r="G280" s="1029" t="s">
        <v>664</v>
      </c>
      <c r="H280" s="966" t="s">
        <v>41</v>
      </c>
      <c r="I280" s="467" t="s">
        <v>111</v>
      </c>
      <c r="J280" s="479">
        <v>1</v>
      </c>
      <c r="K280" s="427">
        <v>1620000</v>
      </c>
      <c r="L280" s="1069">
        <f t="shared" si="55"/>
        <v>1620000</v>
      </c>
      <c r="M280" s="1085" t="str">
        <f t="shared" si="56"/>
        <v/>
      </c>
      <c r="N280" s="1216" t="str">
        <f t="shared" si="65"/>
        <v/>
      </c>
      <c r="O280" s="1323"/>
      <c r="P280" s="1013" t="str">
        <f t="shared" si="63"/>
        <v/>
      </c>
      <c r="Q280" s="1272"/>
      <c r="R280" s="1282">
        <f t="shared" si="67"/>
        <v>0</v>
      </c>
      <c r="S280" s="1014" t="str">
        <f t="shared" si="66"/>
        <v/>
      </c>
      <c r="T280" s="1231" t="str">
        <f t="shared" si="59"/>
        <v>Sin Iniciar</v>
      </c>
      <c r="U280" s="1164" t="str">
        <f t="shared" si="60"/>
        <v>6</v>
      </c>
      <c r="V280" s="845"/>
      <c r="W280" s="1302">
        <f t="shared" si="64"/>
        <v>1</v>
      </c>
    </row>
    <row r="281" spans="1:23" s="105" customFormat="1" ht="35.25" hidden="1" customHeight="1" outlineLevel="3" thickBot="1" x14ac:dyDescent="0.3">
      <c r="A281" s="1663"/>
      <c r="B281" s="1646"/>
      <c r="C281" s="561" t="s">
        <v>2115</v>
      </c>
      <c r="D281" s="1337">
        <v>42832</v>
      </c>
      <c r="E281" s="600">
        <v>42490</v>
      </c>
      <c r="F281" s="1672"/>
      <c r="G281" s="1029"/>
      <c r="H281" s="1312"/>
      <c r="I281" s="467"/>
      <c r="J281" s="479"/>
      <c r="K281" s="427"/>
      <c r="L281" s="1069"/>
      <c r="M281" s="1085" t="str">
        <f t="shared" si="56"/>
        <v/>
      </c>
      <c r="N281" s="1216" t="str">
        <f t="shared" si="65"/>
        <v/>
      </c>
      <c r="O281" s="1323"/>
      <c r="P281" s="1013" t="str">
        <f t="shared" si="63"/>
        <v/>
      </c>
      <c r="Q281" s="1272"/>
      <c r="R281" s="1282">
        <f t="shared" si="67"/>
        <v>0</v>
      </c>
      <c r="S281" s="1014" t="str">
        <f t="shared" si="66"/>
        <v/>
      </c>
      <c r="T281" s="1231" t="str">
        <f t="shared" si="59"/>
        <v>Sin Iniciar</v>
      </c>
      <c r="U281" s="1164" t="str">
        <f t="shared" si="60"/>
        <v>6</v>
      </c>
      <c r="V281" s="845"/>
      <c r="W281" s="1302"/>
    </row>
    <row r="282" spans="1:23" s="105" customFormat="1" ht="35.25" hidden="1" customHeight="1" outlineLevel="3" thickBot="1" x14ac:dyDescent="0.3">
      <c r="A282" s="1663"/>
      <c r="B282" s="1646"/>
      <c r="C282" s="561" t="s">
        <v>2116</v>
      </c>
      <c r="D282" s="1337">
        <v>42833</v>
      </c>
      <c r="E282" s="600">
        <v>42885</v>
      </c>
      <c r="F282" s="1672"/>
      <c r="G282" s="1029"/>
      <c r="H282" s="1312"/>
      <c r="I282" s="467"/>
      <c r="J282" s="479"/>
      <c r="K282" s="427"/>
      <c r="L282" s="1069"/>
      <c r="M282" s="1085" t="str">
        <f t="shared" si="56"/>
        <v/>
      </c>
      <c r="N282" s="1216" t="str">
        <f t="shared" si="65"/>
        <v/>
      </c>
      <c r="O282" s="1323"/>
      <c r="P282" s="1013" t="str">
        <f t="shared" si="63"/>
        <v/>
      </c>
      <c r="Q282" s="1272"/>
      <c r="R282" s="1282">
        <f t="shared" si="67"/>
        <v>0</v>
      </c>
      <c r="S282" s="1014" t="str">
        <f t="shared" si="66"/>
        <v/>
      </c>
      <c r="T282" s="1231" t="str">
        <f t="shared" si="59"/>
        <v>Sin Iniciar</v>
      </c>
      <c r="U282" s="1164" t="str">
        <f t="shared" si="60"/>
        <v>6</v>
      </c>
      <c r="V282" s="845"/>
      <c r="W282" s="1302"/>
    </row>
    <row r="283" spans="1:23" s="105" customFormat="1" ht="35.25" hidden="1" customHeight="1" outlineLevel="3" thickBot="1" x14ac:dyDescent="0.3">
      <c r="A283" s="1663"/>
      <c r="B283" s="1646"/>
      <c r="C283" s="561" t="s">
        <v>2118</v>
      </c>
      <c r="D283" s="1337">
        <v>42861</v>
      </c>
      <c r="E283" s="600">
        <v>42885</v>
      </c>
      <c r="F283" s="1672"/>
      <c r="G283" s="1029"/>
      <c r="H283" s="1312"/>
      <c r="I283" s="467"/>
      <c r="J283" s="479"/>
      <c r="K283" s="427"/>
      <c r="L283" s="1069"/>
      <c r="M283" s="1085" t="str">
        <f t="shared" si="56"/>
        <v/>
      </c>
      <c r="N283" s="1216" t="str">
        <f t="shared" si="65"/>
        <v/>
      </c>
      <c r="O283" s="1323"/>
      <c r="P283" s="1013" t="str">
        <f t="shared" si="63"/>
        <v/>
      </c>
      <c r="Q283" s="1272"/>
      <c r="R283" s="1282">
        <f t="shared" si="67"/>
        <v>0</v>
      </c>
      <c r="S283" s="1014" t="str">
        <f t="shared" si="66"/>
        <v/>
      </c>
      <c r="T283" s="1231" t="str">
        <f>+IF(S283="","Sin Iniciar",IF(S283&lt;0.6,"Crítico",IF(S283&lt;0.9,"En Proceso",IF(AND(P283=1,Q283=1,S283=1),"Terminado","Normal"))))</f>
        <v>Sin Iniciar</v>
      </c>
      <c r="U283" s="1164" t="str">
        <f t="shared" si="60"/>
        <v>6</v>
      </c>
      <c r="V283" s="845"/>
      <c r="W283" s="1302"/>
    </row>
    <row r="284" spans="1:23" s="105" customFormat="1" ht="39" hidden="1" customHeight="1" outlineLevel="3" thickBot="1" x14ac:dyDescent="0.3">
      <c r="A284" s="1663"/>
      <c r="B284" s="1378" t="s">
        <v>2090</v>
      </c>
      <c r="C284" s="1379" t="s">
        <v>2091</v>
      </c>
      <c r="D284" s="1380">
        <v>42767</v>
      </c>
      <c r="E284" s="1381">
        <v>42794</v>
      </c>
      <c r="F284" s="1382"/>
      <c r="G284" s="1383" t="s">
        <v>665</v>
      </c>
      <c r="H284" s="652" t="s">
        <v>41</v>
      </c>
      <c r="I284" s="1384" t="s">
        <v>22</v>
      </c>
      <c r="J284" s="1385">
        <v>2</v>
      </c>
      <c r="K284" s="1386">
        <v>1080000</v>
      </c>
      <c r="L284" s="1387">
        <f t="shared" si="55"/>
        <v>2160000</v>
      </c>
      <c r="M284" s="1123">
        <f t="shared" si="56"/>
        <v>27</v>
      </c>
      <c r="N284" s="1220" t="str">
        <f t="shared" si="65"/>
        <v>X</v>
      </c>
      <c r="O284" s="1326" t="s">
        <v>2146</v>
      </c>
      <c r="P284" s="1018">
        <f t="shared" si="63"/>
        <v>1</v>
      </c>
      <c r="Q284" s="1277">
        <v>1</v>
      </c>
      <c r="R284" s="1282">
        <f t="shared" si="67"/>
        <v>1</v>
      </c>
      <c r="S284" s="1107">
        <f t="shared" si="66"/>
        <v>1</v>
      </c>
      <c r="T284" s="1236" t="str">
        <f t="shared" si="59"/>
        <v>Terminado</v>
      </c>
      <c r="U284" s="1167" t="str">
        <f t="shared" si="60"/>
        <v>B</v>
      </c>
      <c r="V284" s="1108"/>
      <c r="W284" s="1371">
        <f t="shared" si="64"/>
        <v>0</v>
      </c>
    </row>
    <row r="285" spans="1:23" s="1178" customFormat="1" ht="60" hidden="1" outlineLevel="2" collapsed="1" thickBot="1" x14ac:dyDescent="0.3">
      <c r="A285" s="1564" t="s">
        <v>2052</v>
      </c>
      <c r="B285" s="1565"/>
      <c r="C285" s="1566"/>
      <c r="D285" s="1143"/>
      <c r="E285" s="1144"/>
      <c r="F285" s="1175"/>
      <c r="G285" s="1133"/>
      <c r="H285" s="1133"/>
      <c r="I285" s="1145"/>
      <c r="J285" s="1146"/>
      <c r="K285" s="1133"/>
      <c r="L285" s="1133"/>
      <c r="M285" s="1147" t="str">
        <f t="shared" ref="M285:M316" si="68">+IF(D285="","",IF(MONTH($C$2)&lt;MONTH(D285),"",E285-D285))</f>
        <v/>
      </c>
      <c r="N285" s="1148" t="str">
        <f t="shared" si="65"/>
        <v/>
      </c>
      <c r="O285" s="1176"/>
      <c r="P285" s="1149">
        <f>+IFERROR(SUMPRODUCT(P213:P284,M213:M284)/SUM(M213:M284),0)</f>
        <v>0.15646708567648032</v>
      </c>
      <c r="Q285" s="1161">
        <f>+IFERROR(SUMPRODUCT(Q213:Q284,M213:M284)/SUM(M213:M284),0)</f>
        <v>0.14115448230234864</v>
      </c>
      <c r="R285" s="1292">
        <f>+IFERROR(SUMPRODUCT(R213:R284,M213:M284)/SUM(M213:M284),0)</f>
        <v>0.14115448230234864</v>
      </c>
      <c r="S285" s="1149">
        <f>+IFERROR(Q285/P285,0)</f>
        <v>0.90213530655391105</v>
      </c>
      <c r="T285" s="1238" t="str">
        <f t="shared" ref="T285:T316" si="69">+IF(S285="","Sin Iniciar",IF(S285&lt;0.6,"Crítico",IF(S285&lt;0.9,"En Proceso",IF(AND(P285=1,Q285=1,S285=1),"Terminado","Normal"))))</f>
        <v>Normal</v>
      </c>
      <c r="U285" s="1172" t="str">
        <f t="shared" ref="U285:U316" si="70">+IF(T285="","",IF(T285="Sin Iniciar","6",IF(T285="Crítico","L",IF(T285="En Proceso","K",IF(T285="Normal","J","B")))))</f>
        <v>J</v>
      </c>
      <c r="V285" s="1150"/>
      <c r="W285" s="1302">
        <f t="shared" si="64"/>
        <v>0.85884551769765138</v>
      </c>
    </row>
    <row r="286" spans="1:23" s="105" customFormat="1" ht="51.75" hidden="1" customHeight="1" outlineLevel="3" thickBot="1" x14ac:dyDescent="0.3">
      <c r="A286" s="1632" t="s">
        <v>1731</v>
      </c>
      <c r="B286" s="1492" t="s">
        <v>1720</v>
      </c>
      <c r="C286" s="652" t="s">
        <v>680</v>
      </c>
      <c r="D286" s="1493">
        <v>42765</v>
      </c>
      <c r="E286" s="1493">
        <v>42794</v>
      </c>
      <c r="F286" s="1494" t="s">
        <v>681</v>
      </c>
      <c r="G286" s="1495" t="s">
        <v>682</v>
      </c>
      <c r="H286" s="652" t="s">
        <v>21</v>
      </c>
      <c r="I286" s="1384" t="s">
        <v>22</v>
      </c>
      <c r="J286" s="1384">
        <v>1</v>
      </c>
      <c r="K286" s="1386">
        <v>5000000</v>
      </c>
      <c r="L286" s="1387">
        <f t="shared" ref="L286:L314" si="71">+K286*J286</f>
        <v>5000000</v>
      </c>
      <c r="M286" s="1123">
        <f t="shared" si="68"/>
        <v>29</v>
      </c>
      <c r="N286" s="1220" t="str">
        <f t="shared" si="65"/>
        <v>X</v>
      </c>
      <c r="O286" s="1326" t="s">
        <v>2186</v>
      </c>
      <c r="P286" s="1018">
        <f t="shared" ref="P286:P314" si="72">+IF(N286="","",IFERROR(IF(MONTH($C$2)&lt;MONTH(D286),"",IF(E286&lt;$C$2,1,IF(D286&lt;$C$2,($C$2-D286)/(E286-D286),0))),0))</f>
        <v>1</v>
      </c>
      <c r="Q286" s="1277">
        <v>1</v>
      </c>
      <c r="R286" s="1289">
        <v>0.2</v>
      </c>
      <c r="S286" s="1107">
        <f t="shared" ref="S286:S316" si="73">IF(P286="","",IF(Q286&gt;P286,1,(Q286/P286)))</f>
        <v>1</v>
      </c>
      <c r="T286" s="1236" t="str">
        <f t="shared" si="69"/>
        <v>Terminado</v>
      </c>
      <c r="U286" s="1167" t="str">
        <f t="shared" si="70"/>
        <v>B</v>
      </c>
      <c r="V286" s="1108" t="s">
        <v>1989</v>
      </c>
      <c r="W286" s="1459">
        <f t="shared" si="64"/>
        <v>0.8</v>
      </c>
    </row>
    <row r="287" spans="1:23" s="105" customFormat="1" ht="86.25" hidden="1" customHeight="1" outlineLevel="3" thickBot="1" x14ac:dyDescent="0.3">
      <c r="A287" s="1633"/>
      <c r="B287" s="1492" t="s">
        <v>1721</v>
      </c>
      <c r="C287" s="652" t="s">
        <v>683</v>
      </c>
      <c r="D287" s="1493">
        <v>42750</v>
      </c>
      <c r="E287" s="1493">
        <v>42895</v>
      </c>
      <c r="F287" s="1494" t="s">
        <v>681</v>
      </c>
      <c r="G287" s="1495" t="s">
        <v>682</v>
      </c>
      <c r="H287" s="652" t="s">
        <v>21</v>
      </c>
      <c r="I287" s="1384" t="s">
        <v>22</v>
      </c>
      <c r="J287" s="1384">
        <v>4</v>
      </c>
      <c r="K287" s="1386">
        <v>5000000</v>
      </c>
      <c r="L287" s="1387">
        <f t="shared" si="71"/>
        <v>20000000</v>
      </c>
      <c r="M287" s="1123">
        <f t="shared" si="68"/>
        <v>145</v>
      </c>
      <c r="N287" s="1220" t="str">
        <f t="shared" si="65"/>
        <v>X</v>
      </c>
      <c r="O287" s="1326" t="s">
        <v>2186</v>
      </c>
      <c r="P287" s="1018">
        <f t="shared" si="72"/>
        <v>0.30344827586206896</v>
      </c>
      <c r="Q287" s="1277">
        <v>0.3</v>
      </c>
      <c r="R287" s="1289">
        <v>0.08</v>
      </c>
      <c r="S287" s="1107">
        <f t="shared" si="73"/>
        <v>0.98863636363636365</v>
      </c>
      <c r="T287" s="1236" t="str">
        <f t="shared" si="69"/>
        <v>Normal</v>
      </c>
      <c r="U287" s="1167" t="str">
        <f t="shared" si="70"/>
        <v>J</v>
      </c>
      <c r="V287" s="1108" t="s">
        <v>1992</v>
      </c>
      <c r="W287" s="1459">
        <f t="shared" si="64"/>
        <v>0.92</v>
      </c>
    </row>
    <row r="288" spans="1:23" s="105" customFormat="1" ht="169.5" hidden="1" customHeight="1" outlineLevel="3" thickBot="1" x14ac:dyDescent="0.3">
      <c r="A288" s="1633"/>
      <c r="B288" s="1557" t="s">
        <v>2181</v>
      </c>
      <c r="C288" s="1443" t="s">
        <v>680</v>
      </c>
      <c r="D288" s="1338">
        <v>42767</v>
      </c>
      <c r="E288" s="1338">
        <v>42885</v>
      </c>
      <c r="F288" s="1460" t="s">
        <v>2188</v>
      </c>
      <c r="G288" s="574" t="s">
        <v>1722</v>
      </c>
      <c r="H288" s="1443" t="s">
        <v>54</v>
      </c>
      <c r="I288" s="433" t="s">
        <v>55</v>
      </c>
      <c r="J288" s="433">
        <v>1</v>
      </c>
      <c r="K288" s="454">
        <v>70000000</v>
      </c>
      <c r="L288" s="1068">
        <f t="shared" si="71"/>
        <v>70000000</v>
      </c>
      <c r="M288" s="1084">
        <f t="shared" si="68"/>
        <v>118</v>
      </c>
      <c r="N288" s="1215" t="str">
        <f t="shared" si="65"/>
        <v>X</v>
      </c>
      <c r="O288" s="1324" t="s">
        <v>2187</v>
      </c>
      <c r="P288" s="1011">
        <f t="shared" si="72"/>
        <v>0.2288135593220339</v>
      </c>
      <c r="Q288" s="1275">
        <v>0.22</v>
      </c>
      <c r="R288" s="1287">
        <f>+Q288</f>
        <v>0.22</v>
      </c>
      <c r="S288" s="1012">
        <f t="shared" si="73"/>
        <v>0.96148148148148149</v>
      </c>
      <c r="T288" s="1230" t="str">
        <f t="shared" si="69"/>
        <v>Normal</v>
      </c>
      <c r="U288" s="1163" t="str">
        <f t="shared" si="70"/>
        <v>J</v>
      </c>
      <c r="V288" s="1095"/>
      <c r="W288" s="1458">
        <f t="shared" si="64"/>
        <v>0.78</v>
      </c>
    </row>
    <row r="289" spans="1:23" s="105" customFormat="1" ht="35.25" hidden="1" outlineLevel="3" thickBot="1" x14ac:dyDescent="0.3">
      <c r="A289" s="1633"/>
      <c r="B289" s="1559"/>
      <c r="C289" s="1437" t="s">
        <v>2182</v>
      </c>
      <c r="D289" s="600"/>
      <c r="E289" s="600"/>
      <c r="F289" s="1046" t="s">
        <v>2189</v>
      </c>
      <c r="G289" s="559"/>
      <c r="H289" s="1437"/>
      <c r="I289" s="467"/>
      <c r="J289" s="467"/>
      <c r="K289" s="427"/>
      <c r="L289" s="1069"/>
      <c r="M289" s="1085"/>
      <c r="N289" s="1216"/>
      <c r="O289" s="1323"/>
      <c r="P289" s="1013"/>
      <c r="Q289" s="1272"/>
      <c r="R289" s="1283">
        <f t="shared" ref="R289:R314" si="74">+Q289</f>
        <v>0</v>
      </c>
      <c r="S289" s="1014" t="str">
        <f t="shared" si="73"/>
        <v/>
      </c>
      <c r="T289" s="1231" t="str">
        <f t="shared" si="69"/>
        <v>Sin Iniciar</v>
      </c>
      <c r="U289" s="1164" t="str">
        <f t="shared" si="70"/>
        <v>6</v>
      </c>
      <c r="V289" s="845"/>
      <c r="W289" s="1458"/>
    </row>
    <row r="290" spans="1:23" s="105" customFormat="1" ht="141" hidden="1" customHeight="1" outlineLevel="3" thickBot="1" x14ac:dyDescent="0.3">
      <c r="A290" s="1633"/>
      <c r="B290" s="1559"/>
      <c r="C290" s="1437" t="s">
        <v>2183</v>
      </c>
      <c r="D290" s="600"/>
      <c r="E290" s="600"/>
      <c r="F290" s="1046"/>
      <c r="G290" s="559"/>
      <c r="H290" s="1437"/>
      <c r="I290" s="467"/>
      <c r="J290" s="467"/>
      <c r="K290" s="427"/>
      <c r="L290" s="1069"/>
      <c r="M290" s="1085"/>
      <c r="N290" s="1216"/>
      <c r="O290" s="1323"/>
      <c r="P290" s="1013"/>
      <c r="Q290" s="1272"/>
      <c r="R290" s="1283">
        <f t="shared" si="74"/>
        <v>0</v>
      </c>
      <c r="S290" s="1014" t="str">
        <f t="shared" si="73"/>
        <v/>
      </c>
      <c r="T290" s="1231" t="str">
        <f t="shared" si="69"/>
        <v>Sin Iniciar</v>
      </c>
      <c r="U290" s="1164" t="str">
        <f t="shared" si="70"/>
        <v>6</v>
      </c>
      <c r="V290" s="845"/>
      <c r="W290" s="1458"/>
    </row>
    <row r="291" spans="1:23" s="105" customFormat="1" ht="35.25" hidden="1" outlineLevel="3" thickBot="1" x14ac:dyDescent="0.3">
      <c r="A291" s="1633"/>
      <c r="B291" s="1559"/>
      <c r="C291" s="1437" t="s">
        <v>2184</v>
      </c>
      <c r="D291" s="600"/>
      <c r="E291" s="600"/>
      <c r="F291" s="1046" t="s">
        <v>39</v>
      </c>
      <c r="G291" s="559" t="s">
        <v>685</v>
      </c>
      <c r="H291" s="1437" t="s">
        <v>90</v>
      </c>
      <c r="I291" s="467" t="s">
        <v>55</v>
      </c>
      <c r="J291" s="467">
        <v>1</v>
      </c>
      <c r="K291" s="427">
        <v>30000000</v>
      </c>
      <c r="L291" s="1069">
        <f t="shared" si="71"/>
        <v>30000000</v>
      </c>
      <c r="M291" s="1085" t="str">
        <f t="shared" si="68"/>
        <v/>
      </c>
      <c r="N291" s="1216" t="str">
        <f t="shared" si="65"/>
        <v/>
      </c>
      <c r="O291" s="1323"/>
      <c r="P291" s="1013" t="str">
        <f t="shared" si="72"/>
        <v/>
      </c>
      <c r="Q291" s="1272"/>
      <c r="R291" s="1283">
        <f t="shared" si="74"/>
        <v>0</v>
      </c>
      <c r="S291" s="1014" t="str">
        <f t="shared" si="73"/>
        <v/>
      </c>
      <c r="T291" s="1231" t="str">
        <f t="shared" si="69"/>
        <v>Sin Iniciar</v>
      </c>
      <c r="U291" s="1164" t="str">
        <f t="shared" si="70"/>
        <v>6</v>
      </c>
      <c r="V291" s="845"/>
      <c r="W291" s="1458">
        <f t="shared" si="64"/>
        <v>1</v>
      </c>
    </row>
    <row r="292" spans="1:23" s="105" customFormat="1" ht="35.25" hidden="1" outlineLevel="3" thickBot="1" x14ac:dyDescent="0.3">
      <c r="A292" s="1633"/>
      <c r="B292" s="1630"/>
      <c r="C292" s="428" t="s">
        <v>2185</v>
      </c>
      <c r="D292" s="1137"/>
      <c r="E292" s="1137"/>
      <c r="F292" s="1138"/>
      <c r="G292" s="560"/>
      <c r="H292" s="428"/>
      <c r="I292" s="469"/>
      <c r="J292" s="469"/>
      <c r="K292" s="431"/>
      <c r="L292" s="1070"/>
      <c r="M292" s="1086"/>
      <c r="N292" s="1217"/>
      <c r="O292" s="1325"/>
      <c r="P292" s="1015"/>
      <c r="Q292" s="1273"/>
      <c r="R292" s="1284">
        <f t="shared" si="74"/>
        <v>0</v>
      </c>
      <c r="S292" s="1016" t="str">
        <f t="shared" si="73"/>
        <v/>
      </c>
      <c r="T292" s="1232" t="str">
        <f t="shared" si="69"/>
        <v>Sin Iniciar</v>
      </c>
      <c r="U292" s="1165" t="str">
        <f t="shared" si="70"/>
        <v>6</v>
      </c>
      <c r="V292" s="1094"/>
      <c r="W292" s="1459"/>
    </row>
    <row r="293" spans="1:23" s="105" customFormat="1" ht="45.75" hidden="1" outlineLevel="3" thickBot="1" x14ac:dyDescent="0.3">
      <c r="A293" s="1633"/>
      <c r="B293" s="1557" t="s">
        <v>1725</v>
      </c>
      <c r="C293" s="1443" t="s">
        <v>692</v>
      </c>
      <c r="D293" s="1444">
        <v>42750</v>
      </c>
      <c r="E293" s="1444">
        <v>42767</v>
      </c>
      <c r="F293" s="452" t="s">
        <v>43</v>
      </c>
      <c r="G293" s="574" t="s">
        <v>693</v>
      </c>
      <c r="H293" s="1443" t="s">
        <v>41</v>
      </c>
      <c r="I293" s="433" t="s">
        <v>303</v>
      </c>
      <c r="J293" s="433">
        <v>2</v>
      </c>
      <c r="K293" s="454">
        <v>250000</v>
      </c>
      <c r="L293" s="1068">
        <f t="shared" si="71"/>
        <v>500000</v>
      </c>
      <c r="M293" s="1084">
        <f t="shared" si="68"/>
        <v>17</v>
      </c>
      <c r="N293" s="1215" t="str">
        <f t="shared" si="65"/>
        <v>X</v>
      </c>
      <c r="O293" s="1324" t="s">
        <v>2078</v>
      </c>
      <c r="P293" s="1011">
        <f t="shared" si="72"/>
        <v>1</v>
      </c>
      <c r="Q293" s="1275">
        <v>0.94120000000000004</v>
      </c>
      <c r="R293" s="1287">
        <f t="shared" si="74"/>
        <v>0.94120000000000004</v>
      </c>
      <c r="S293" s="1012">
        <f t="shared" si="73"/>
        <v>0.94120000000000004</v>
      </c>
      <c r="T293" s="1230" t="str">
        <f t="shared" si="69"/>
        <v>Normal</v>
      </c>
      <c r="U293" s="1163" t="str">
        <f t="shared" si="70"/>
        <v>J</v>
      </c>
      <c r="V293" s="1095" t="s">
        <v>1990</v>
      </c>
      <c r="W293" s="1458">
        <f t="shared" si="64"/>
        <v>5.8799999999999963E-2</v>
      </c>
    </row>
    <row r="294" spans="1:23" s="105" customFormat="1" ht="75.75" hidden="1" outlineLevel="3" thickBot="1" x14ac:dyDescent="0.3">
      <c r="A294" s="1633"/>
      <c r="B294" s="1559"/>
      <c r="C294" s="1437" t="s">
        <v>694</v>
      </c>
      <c r="D294" s="1438">
        <v>42750</v>
      </c>
      <c r="E294" s="1438">
        <v>43084</v>
      </c>
      <c r="F294" s="1436" t="s">
        <v>64</v>
      </c>
      <c r="G294" s="559" t="s">
        <v>695</v>
      </c>
      <c r="H294" s="1437" t="s">
        <v>93</v>
      </c>
      <c r="I294" s="467" t="s">
        <v>303</v>
      </c>
      <c r="J294" s="467">
        <v>1</v>
      </c>
      <c r="K294" s="427">
        <v>5000000</v>
      </c>
      <c r="L294" s="1069">
        <f t="shared" si="71"/>
        <v>5000000</v>
      </c>
      <c r="M294" s="1085">
        <f t="shared" si="68"/>
        <v>334</v>
      </c>
      <c r="N294" s="1216" t="str">
        <f t="shared" si="65"/>
        <v>X</v>
      </c>
      <c r="O294" s="1323" t="s">
        <v>2262</v>
      </c>
      <c r="P294" s="1013">
        <f t="shared" si="72"/>
        <v>0.1317365269461078</v>
      </c>
      <c r="Q294" s="1272">
        <v>0.13</v>
      </c>
      <c r="R294" s="1283">
        <f t="shared" si="74"/>
        <v>0.13</v>
      </c>
      <c r="S294" s="1014">
        <f t="shared" si="73"/>
        <v>0.98681818181818182</v>
      </c>
      <c r="T294" s="1231" t="str">
        <f t="shared" si="69"/>
        <v>Normal</v>
      </c>
      <c r="U294" s="1164" t="str">
        <f t="shared" si="70"/>
        <v>J</v>
      </c>
      <c r="V294" s="845" t="s">
        <v>1991</v>
      </c>
      <c r="W294" s="1458">
        <f t="shared" si="64"/>
        <v>0.87</v>
      </c>
    </row>
    <row r="295" spans="1:23" s="105" customFormat="1" ht="35.25" hidden="1" outlineLevel="3" thickBot="1" x14ac:dyDescent="0.3">
      <c r="A295" s="1633"/>
      <c r="B295" s="1559"/>
      <c r="C295" s="1437" t="s">
        <v>2264</v>
      </c>
      <c r="D295" s="1438">
        <v>42767</v>
      </c>
      <c r="E295" s="1438">
        <v>42824</v>
      </c>
      <c r="F295" s="1436" t="s">
        <v>2265</v>
      </c>
      <c r="G295" s="559"/>
      <c r="H295" s="1437"/>
      <c r="I295" s="467"/>
      <c r="J295" s="467"/>
      <c r="K295" s="427"/>
      <c r="L295" s="1069"/>
      <c r="M295" s="1085"/>
      <c r="N295" s="1216" t="str">
        <f t="shared" si="65"/>
        <v>X</v>
      </c>
      <c r="O295" s="1323" t="s">
        <v>2266</v>
      </c>
      <c r="P295" s="1013">
        <f t="shared" ref="P295" si="75">+IF(N295="","",IFERROR(IF(MONTH($C$2)&lt;MONTH(D295),"",IF(E295&lt;$C$2,1,IF(D295&lt;$C$2,($C$2-D295)/(E295-D295),0))),0))</f>
        <v>0.47368421052631576</v>
      </c>
      <c r="Q295" s="1272">
        <v>0.47</v>
      </c>
      <c r="R295" s="1283">
        <f t="shared" ref="R295" si="76">+Q295</f>
        <v>0.47</v>
      </c>
      <c r="S295" s="1014">
        <f t="shared" ref="S295" si="77">IF(P295="","",IF(Q295&gt;P295,1,(Q295/P295)))</f>
        <v>0.99222222222222223</v>
      </c>
      <c r="T295" s="1231" t="str">
        <f t="shared" ref="T295" si="78">+IF(S295="","Sin Iniciar",IF(S295&lt;0.6,"Crítico",IF(S295&lt;0.9,"En Proceso",IF(AND(P295=1,Q295=1,S295=1),"Terminado","Normal"))))</f>
        <v>Normal</v>
      </c>
      <c r="U295" s="1164" t="str">
        <f t="shared" ref="U295" si="79">+IF(T295="","",IF(T295="Sin Iniciar","6",IF(T295="Crítico","L",IF(T295="En Proceso","K",IF(T295="Normal","J","B")))))</f>
        <v>J</v>
      </c>
      <c r="V295" s="845" t="s">
        <v>1991</v>
      </c>
      <c r="W295" s="1458">
        <f t="shared" ref="W295" si="80">1-R295</f>
        <v>0.53</v>
      </c>
    </row>
    <row r="296" spans="1:23" s="105" customFormat="1" ht="35.25" hidden="1" customHeight="1" outlineLevel="3" thickBot="1" x14ac:dyDescent="0.3">
      <c r="A296" s="1633"/>
      <c r="B296" s="1630"/>
      <c r="C296" s="428" t="s">
        <v>696</v>
      </c>
      <c r="D296" s="1439">
        <v>42750</v>
      </c>
      <c r="E296" s="1439">
        <v>43084</v>
      </c>
      <c r="F296" s="430" t="s">
        <v>64</v>
      </c>
      <c r="G296" s="560" t="s">
        <v>697</v>
      </c>
      <c r="H296" s="428" t="s">
        <v>70</v>
      </c>
      <c r="I296" s="469" t="s">
        <v>22</v>
      </c>
      <c r="J296" s="469">
        <v>2</v>
      </c>
      <c r="K296" s="431">
        <v>2500000</v>
      </c>
      <c r="L296" s="1070">
        <f t="shared" si="71"/>
        <v>5000000</v>
      </c>
      <c r="M296" s="1086">
        <f t="shared" si="68"/>
        <v>334</v>
      </c>
      <c r="N296" s="1217" t="str">
        <f t="shared" si="65"/>
        <v>X</v>
      </c>
      <c r="O296" s="1325" t="s">
        <v>2263</v>
      </c>
      <c r="P296" s="1015">
        <f t="shared" si="72"/>
        <v>0.1317365269461078</v>
      </c>
      <c r="Q296" s="1273">
        <v>0.13</v>
      </c>
      <c r="R296" s="1284">
        <f t="shared" si="74"/>
        <v>0.13</v>
      </c>
      <c r="S296" s="1016">
        <f t="shared" si="73"/>
        <v>0.98681818181818182</v>
      </c>
      <c r="T296" s="1232" t="str">
        <f t="shared" si="69"/>
        <v>Normal</v>
      </c>
      <c r="U296" s="1165" t="str">
        <f t="shared" si="70"/>
        <v>J</v>
      </c>
      <c r="V296" s="1094" t="s">
        <v>2021</v>
      </c>
      <c r="W296" s="1459">
        <f t="shared" si="64"/>
        <v>0.87</v>
      </c>
    </row>
    <row r="297" spans="1:23" s="105" customFormat="1" ht="35.25" hidden="1" customHeight="1" outlineLevel="3" thickBot="1" x14ac:dyDescent="0.3">
      <c r="A297" s="1633"/>
      <c r="B297" s="1557" t="s">
        <v>2338</v>
      </c>
      <c r="C297" s="932" t="s">
        <v>2340</v>
      </c>
      <c r="D297" s="1336"/>
      <c r="E297" s="1444"/>
      <c r="F297" s="452"/>
      <c r="G297" s="574"/>
      <c r="H297" s="1443"/>
      <c r="I297" s="433"/>
      <c r="J297" s="433"/>
      <c r="K297" s="454"/>
      <c r="L297" s="1068">
        <f t="shared" si="71"/>
        <v>0</v>
      </c>
      <c r="M297" s="1084" t="str">
        <f t="shared" si="68"/>
        <v/>
      </c>
      <c r="N297" s="1215" t="str">
        <f t="shared" si="65"/>
        <v/>
      </c>
      <c r="O297" s="1324"/>
      <c r="P297" s="1011" t="str">
        <f t="shared" si="72"/>
        <v/>
      </c>
      <c r="Q297" s="1275"/>
      <c r="R297" s="1287">
        <f t="shared" si="74"/>
        <v>0</v>
      </c>
      <c r="S297" s="1012" t="str">
        <f t="shared" si="73"/>
        <v/>
      </c>
      <c r="T297" s="1230" t="str">
        <f t="shared" si="69"/>
        <v>Sin Iniciar</v>
      </c>
      <c r="U297" s="1163" t="str">
        <f t="shared" si="70"/>
        <v>6</v>
      </c>
      <c r="V297" s="1095"/>
      <c r="W297" s="1458">
        <f t="shared" si="64"/>
        <v>1</v>
      </c>
    </row>
    <row r="298" spans="1:23" s="105" customFormat="1" ht="35.25" hidden="1" customHeight="1" outlineLevel="3" thickBot="1" x14ac:dyDescent="0.3">
      <c r="A298" s="1633"/>
      <c r="B298" s="1630"/>
      <c r="C298" s="428" t="s">
        <v>2339</v>
      </c>
      <c r="D298" s="1439"/>
      <c r="E298" s="1439"/>
      <c r="F298" s="430"/>
      <c r="G298" s="560"/>
      <c r="H298" s="428"/>
      <c r="I298" s="469"/>
      <c r="J298" s="469"/>
      <c r="K298" s="431"/>
      <c r="L298" s="1070">
        <f t="shared" si="71"/>
        <v>0</v>
      </c>
      <c r="M298" s="1086" t="str">
        <f t="shared" si="68"/>
        <v/>
      </c>
      <c r="N298" s="1217" t="str">
        <f t="shared" si="65"/>
        <v/>
      </c>
      <c r="O298" s="1325"/>
      <c r="P298" s="1015" t="str">
        <f t="shared" si="72"/>
        <v/>
      </c>
      <c r="Q298" s="1273"/>
      <c r="R298" s="1284">
        <f t="shared" si="74"/>
        <v>0</v>
      </c>
      <c r="S298" s="1016" t="str">
        <f t="shared" si="73"/>
        <v/>
      </c>
      <c r="T298" s="1232" t="str">
        <f t="shared" si="69"/>
        <v>Sin Iniciar</v>
      </c>
      <c r="U298" s="1165" t="str">
        <f t="shared" si="70"/>
        <v>6</v>
      </c>
      <c r="V298" s="1094"/>
      <c r="W298" s="1459">
        <f t="shared" si="64"/>
        <v>1</v>
      </c>
    </row>
    <row r="299" spans="1:23" s="105" customFormat="1" ht="35.25" hidden="1" customHeight="1" outlineLevel="3" thickBot="1" x14ac:dyDescent="0.3">
      <c r="A299" s="1633"/>
      <c r="B299" s="1636" t="s">
        <v>2342</v>
      </c>
      <c r="C299" s="932" t="s">
        <v>2206</v>
      </c>
      <c r="D299" s="1444"/>
      <c r="E299" s="1444"/>
      <c r="F299" s="1603"/>
      <c r="G299" s="574"/>
      <c r="H299" s="1443"/>
      <c r="I299" s="433"/>
      <c r="J299" s="433"/>
      <c r="K299" s="454"/>
      <c r="L299" s="1068">
        <f t="shared" si="71"/>
        <v>0</v>
      </c>
      <c r="M299" s="1084" t="str">
        <f t="shared" si="68"/>
        <v/>
      </c>
      <c r="N299" s="1215" t="str">
        <f t="shared" si="65"/>
        <v/>
      </c>
      <c r="O299" s="1324"/>
      <c r="P299" s="1011" t="str">
        <f t="shared" si="72"/>
        <v/>
      </c>
      <c r="Q299" s="1275"/>
      <c r="R299" s="1287">
        <f t="shared" si="74"/>
        <v>0</v>
      </c>
      <c r="S299" s="1012" t="str">
        <f t="shared" si="73"/>
        <v/>
      </c>
      <c r="T299" s="1230" t="str">
        <f t="shared" si="69"/>
        <v>Sin Iniciar</v>
      </c>
      <c r="U299" s="1163" t="str">
        <f t="shared" si="70"/>
        <v>6</v>
      </c>
      <c r="V299" s="1095"/>
      <c r="W299" s="1458">
        <f t="shared" si="64"/>
        <v>1</v>
      </c>
    </row>
    <row r="300" spans="1:23" s="105" customFormat="1" ht="35.25" hidden="1" customHeight="1" outlineLevel="3" thickBot="1" x14ac:dyDescent="0.3">
      <c r="A300" s="1633"/>
      <c r="B300" s="1637"/>
      <c r="C300" s="470" t="s">
        <v>2207</v>
      </c>
      <c r="D300" s="1439"/>
      <c r="E300" s="1439"/>
      <c r="F300" s="1604"/>
      <c r="G300" s="560"/>
      <c r="H300" s="428"/>
      <c r="I300" s="469"/>
      <c r="J300" s="469"/>
      <c r="K300" s="431"/>
      <c r="L300" s="1070">
        <f t="shared" si="71"/>
        <v>0</v>
      </c>
      <c r="M300" s="1086" t="str">
        <f t="shared" si="68"/>
        <v/>
      </c>
      <c r="N300" s="1217" t="str">
        <f t="shared" si="65"/>
        <v/>
      </c>
      <c r="O300" s="1325"/>
      <c r="P300" s="1015" t="str">
        <f t="shared" si="72"/>
        <v/>
      </c>
      <c r="Q300" s="1273"/>
      <c r="R300" s="1284">
        <f t="shared" si="74"/>
        <v>0</v>
      </c>
      <c r="S300" s="1016" t="str">
        <f t="shared" si="73"/>
        <v/>
      </c>
      <c r="T300" s="1232" t="str">
        <f t="shared" si="69"/>
        <v>Sin Iniciar</v>
      </c>
      <c r="U300" s="1165" t="str">
        <f t="shared" si="70"/>
        <v>6</v>
      </c>
      <c r="V300" s="1094"/>
      <c r="W300" s="1459">
        <f t="shared" si="64"/>
        <v>1</v>
      </c>
    </row>
    <row r="301" spans="1:23" s="105" customFormat="1" ht="35.25" hidden="1" customHeight="1" outlineLevel="3" thickBot="1" x14ac:dyDescent="0.3">
      <c r="A301" s="1633"/>
      <c r="B301" s="1496" t="s">
        <v>2205</v>
      </c>
      <c r="C301" s="652" t="s">
        <v>1711</v>
      </c>
      <c r="D301" s="1493"/>
      <c r="E301" s="1493"/>
      <c r="F301" s="1494"/>
      <c r="G301" s="1495"/>
      <c r="H301" s="652"/>
      <c r="I301" s="1384"/>
      <c r="J301" s="1384"/>
      <c r="K301" s="1386"/>
      <c r="L301" s="1387">
        <f t="shared" si="71"/>
        <v>0</v>
      </c>
      <c r="M301" s="1123" t="str">
        <f t="shared" si="68"/>
        <v/>
      </c>
      <c r="N301" s="1220" t="str">
        <f t="shared" si="65"/>
        <v/>
      </c>
      <c r="O301" s="1326"/>
      <c r="P301" s="1018" t="str">
        <f t="shared" si="72"/>
        <v/>
      </c>
      <c r="Q301" s="1277"/>
      <c r="R301" s="1289">
        <f t="shared" si="74"/>
        <v>0</v>
      </c>
      <c r="S301" s="1107" t="str">
        <f t="shared" si="73"/>
        <v/>
      </c>
      <c r="T301" s="1236" t="str">
        <f t="shared" si="69"/>
        <v>Sin Iniciar</v>
      </c>
      <c r="U301" s="1167" t="str">
        <f t="shared" si="70"/>
        <v>6</v>
      </c>
      <c r="V301" s="1108"/>
      <c r="W301" s="1459">
        <f t="shared" si="64"/>
        <v>1</v>
      </c>
    </row>
    <row r="302" spans="1:23" s="105" customFormat="1" ht="35.25" hidden="1" customHeight="1" outlineLevel="3" x14ac:dyDescent="0.3">
      <c r="A302" s="1633"/>
      <c r="B302" s="1557" t="s">
        <v>2343</v>
      </c>
      <c r="C302" s="1487" t="s">
        <v>2226</v>
      </c>
      <c r="D302" s="1444"/>
      <c r="E302" s="1444"/>
      <c r="F302" s="1443"/>
      <c r="G302" s="1443"/>
      <c r="H302" s="1443"/>
      <c r="I302" s="433"/>
      <c r="J302" s="433"/>
      <c r="K302" s="454"/>
      <c r="L302" s="1497">
        <f t="shared" si="71"/>
        <v>0</v>
      </c>
      <c r="M302" s="1017" t="str">
        <f t="shared" si="68"/>
        <v/>
      </c>
      <c r="N302" s="1498" t="str">
        <f t="shared" si="65"/>
        <v/>
      </c>
      <c r="O302" s="1470"/>
      <c r="P302" s="1011" t="str">
        <f t="shared" si="72"/>
        <v/>
      </c>
      <c r="Q302" s="1471"/>
      <c r="R302" s="1471">
        <f t="shared" si="74"/>
        <v>0</v>
      </c>
      <c r="S302" s="1012" t="str">
        <f t="shared" si="73"/>
        <v/>
      </c>
      <c r="T302" s="1230" t="str">
        <f t="shared" si="69"/>
        <v>Sin Iniciar</v>
      </c>
      <c r="U302" s="1472" t="str">
        <f t="shared" si="70"/>
        <v>6</v>
      </c>
      <c r="V302" s="919"/>
      <c r="W302" s="1473">
        <f t="shared" si="64"/>
        <v>1</v>
      </c>
    </row>
    <row r="303" spans="1:23" s="105" customFormat="1" ht="35.25" hidden="1" customHeight="1" outlineLevel="3" x14ac:dyDescent="0.3">
      <c r="A303" s="1633"/>
      <c r="B303" s="1559"/>
      <c r="C303" s="1491" t="s">
        <v>2208</v>
      </c>
      <c r="D303" s="1438"/>
      <c r="E303" s="1438"/>
      <c r="F303" s="1437"/>
      <c r="G303" s="1437"/>
      <c r="H303" s="1437"/>
      <c r="I303" s="467"/>
      <c r="J303" s="467"/>
      <c r="K303" s="427"/>
      <c r="L303" s="1489">
        <f t="shared" si="71"/>
        <v>0</v>
      </c>
      <c r="M303" s="1463" t="str">
        <f t="shared" si="68"/>
        <v/>
      </c>
      <c r="N303" s="1490" t="str">
        <f t="shared" si="65"/>
        <v/>
      </c>
      <c r="O303" s="1464"/>
      <c r="P303" s="1013" t="str">
        <f t="shared" si="72"/>
        <v/>
      </c>
      <c r="Q303" s="1465"/>
      <c r="R303" s="1465">
        <f t="shared" si="74"/>
        <v>0</v>
      </c>
      <c r="S303" s="1014" t="str">
        <f t="shared" si="73"/>
        <v/>
      </c>
      <c r="T303" s="1231" t="str">
        <f t="shared" si="69"/>
        <v>Sin Iniciar</v>
      </c>
      <c r="U303" s="1466" t="str">
        <f t="shared" si="70"/>
        <v>6</v>
      </c>
      <c r="V303" s="1467"/>
      <c r="W303" s="1474">
        <f t="shared" si="64"/>
        <v>1</v>
      </c>
    </row>
    <row r="304" spans="1:23" s="105" customFormat="1" ht="35.25" hidden="1" customHeight="1" outlineLevel="3" x14ac:dyDescent="0.3">
      <c r="A304" s="1633"/>
      <c r="B304" s="1559"/>
      <c r="C304" s="1491" t="s">
        <v>2228</v>
      </c>
      <c r="D304" s="1438"/>
      <c r="E304" s="1438"/>
      <c r="F304" s="1437"/>
      <c r="G304" s="1437"/>
      <c r="H304" s="1437"/>
      <c r="I304" s="467"/>
      <c r="J304" s="467"/>
      <c r="K304" s="427"/>
      <c r="L304" s="1489">
        <f t="shared" si="71"/>
        <v>0</v>
      </c>
      <c r="M304" s="1463" t="str">
        <f t="shared" si="68"/>
        <v/>
      </c>
      <c r="N304" s="1490" t="str">
        <f t="shared" si="65"/>
        <v/>
      </c>
      <c r="O304" s="1464"/>
      <c r="P304" s="1013" t="str">
        <f t="shared" si="72"/>
        <v/>
      </c>
      <c r="Q304" s="1465"/>
      <c r="R304" s="1465">
        <f t="shared" si="74"/>
        <v>0</v>
      </c>
      <c r="S304" s="1014" t="str">
        <f t="shared" si="73"/>
        <v/>
      </c>
      <c r="T304" s="1231" t="str">
        <f t="shared" si="69"/>
        <v>Sin Iniciar</v>
      </c>
      <c r="U304" s="1466" t="str">
        <f t="shared" si="70"/>
        <v>6</v>
      </c>
      <c r="V304" s="1467"/>
      <c r="W304" s="1474">
        <f t="shared" si="64"/>
        <v>1</v>
      </c>
    </row>
    <row r="305" spans="1:23" s="105" customFormat="1" ht="35.25" hidden="1" customHeight="1" outlineLevel="3" x14ac:dyDescent="0.3">
      <c r="A305" s="1633"/>
      <c r="B305" s="1559"/>
      <c r="C305" s="1491" t="s">
        <v>2229</v>
      </c>
      <c r="D305" s="1438"/>
      <c r="E305" s="1438"/>
      <c r="F305" s="1437"/>
      <c r="G305" s="1437"/>
      <c r="H305" s="1437"/>
      <c r="I305" s="467"/>
      <c r="J305" s="467"/>
      <c r="K305" s="427"/>
      <c r="L305" s="1489">
        <f t="shared" si="71"/>
        <v>0</v>
      </c>
      <c r="M305" s="1463" t="str">
        <f t="shared" si="68"/>
        <v/>
      </c>
      <c r="N305" s="1490" t="str">
        <f t="shared" si="65"/>
        <v/>
      </c>
      <c r="O305" s="1464"/>
      <c r="P305" s="1013" t="str">
        <f t="shared" si="72"/>
        <v/>
      </c>
      <c r="Q305" s="1465"/>
      <c r="R305" s="1465">
        <f t="shared" si="74"/>
        <v>0</v>
      </c>
      <c r="S305" s="1014" t="str">
        <f t="shared" si="73"/>
        <v/>
      </c>
      <c r="T305" s="1231" t="str">
        <f t="shared" si="69"/>
        <v>Sin Iniciar</v>
      </c>
      <c r="U305" s="1466" t="str">
        <f t="shared" si="70"/>
        <v>6</v>
      </c>
      <c r="V305" s="1467"/>
      <c r="W305" s="1474">
        <f t="shared" si="64"/>
        <v>1</v>
      </c>
    </row>
    <row r="306" spans="1:23" s="105" customFormat="1" ht="35.25" hidden="1" customHeight="1" outlineLevel="3" thickBot="1" x14ac:dyDescent="0.3">
      <c r="A306" s="1633"/>
      <c r="B306" s="1630"/>
      <c r="C306" s="1499" t="s">
        <v>2230</v>
      </c>
      <c r="D306" s="1439"/>
      <c r="E306" s="1439"/>
      <c r="F306" s="428"/>
      <c r="G306" s="428"/>
      <c r="H306" s="428"/>
      <c r="I306" s="469"/>
      <c r="J306" s="469"/>
      <c r="K306" s="431"/>
      <c r="L306" s="1500">
        <f>+K306*J306</f>
        <v>0</v>
      </c>
      <c r="M306" s="1477" t="str">
        <f t="shared" si="68"/>
        <v/>
      </c>
      <c r="N306" s="1501" t="str">
        <f t="shared" si="65"/>
        <v/>
      </c>
      <c r="O306" s="1478"/>
      <c r="P306" s="1015" t="str">
        <f t="shared" si="72"/>
        <v/>
      </c>
      <c r="Q306" s="1479"/>
      <c r="R306" s="1479">
        <f t="shared" si="74"/>
        <v>0</v>
      </c>
      <c r="S306" s="1016" t="str">
        <f t="shared" si="73"/>
        <v/>
      </c>
      <c r="T306" s="1232" t="str">
        <f t="shared" si="69"/>
        <v>Sin Iniciar</v>
      </c>
      <c r="U306" s="1480" t="str">
        <f t="shared" si="70"/>
        <v>6</v>
      </c>
      <c r="V306" s="1481"/>
      <c r="W306" s="1482">
        <f t="shared" si="64"/>
        <v>1</v>
      </c>
    </row>
    <row r="307" spans="1:23" s="105" customFormat="1" ht="35.25" hidden="1" customHeight="1" outlineLevel="3" x14ac:dyDescent="0.3">
      <c r="A307" s="1633"/>
      <c r="B307" s="1636" t="s">
        <v>437</v>
      </c>
      <c r="C307" s="1502" t="s">
        <v>2233</v>
      </c>
      <c r="D307" s="1444"/>
      <c r="E307" s="1444"/>
      <c r="F307" s="1443"/>
      <c r="G307" s="1443"/>
      <c r="H307" s="1443"/>
      <c r="I307" s="433"/>
      <c r="J307" s="433"/>
      <c r="K307" s="454"/>
      <c r="L307" s="1497">
        <f>+K307*J307</f>
        <v>0</v>
      </c>
      <c r="M307" s="1017" t="str">
        <f t="shared" si="68"/>
        <v/>
      </c>
      <c r="N307" s="1498" t="str">
        <f t="shared" si="65"/>
        <v/>
      </c>
      <c r="O307" s="1470"/>
      <c r="P307" s="1011" t="str">
        <f t="shared" si="72"/>
        <v/>
      </c>
      <c r="Q307" s="1471"/>
      <c r="R307" s="1471">
        <f t="shared" si="74"/>
        <v>0</v>
      </c>
      <c r="S307" s="1012" t="str">
        <f t="shared" si="73"/>
        <v/>
      </c>
      <c r="T307" s="1230" t="str">
        <f t="shared" si="69"/>
        <v>Sin Iniciar</v>
      </c>
      <c r="U307" s="1472" t="str">
        <f t="shared" si="70"/>
        <v>6</v>
      </c>
      <c r="V307" s="919"/>
      <c r="W307" s="1473">
        <f t="shared" si="64"/>
        <v>1</v>
      </c>
    </row>
    <row r="308" spans="1:23" s="105" customFormat="1" ht="35.25" hidden="1" customHeight="1" outlineLevel="3" x14ac:dyDescent="0.3">
      <c r="A308" s="1633"/>
      <c r="B308" s="1755"/>
      <c r="C308" s="1491" t="s">
        <v>2234</v>
      </c>
      <c r="D308" s="1438"/>
      <c r="E308" s="1438"/>
      <c r="F308" s="1437"/>
      <c r="G308" s="1437"/>
      <c r="H308" s="1437"/>
      <c r="I308" s="467"/>
      <c r="J308" s="467"/>
      <c r="K308" s="427"/>
      <c r="L308" s="1489">
        <f>+K308*J308</f>
        <v>0</v>
      </c>
      <c r="M308" s="1463" t="str">
        <f t="shared" si="68"/>
        <v/>
      </c>
      <c r="N308" s="1490" t="str">
        <f t="shared" si="65"/>
        <v/>
      </c>
      <c r="O308" s="1464"/>
      <c r="P308" s="1013" t="str">
        <f t="shared" si="72"/>
        <v/>
      </c>
      <c r="Q308" s="1465"/>
      <c r="R308" s="1465">
        <f t="shared" si="74"/>
        <v>0</v>
      </c>
      <c r="S308" s="1014" t="str">
        <f t="shared" si="73"/>
        <v/>
      </c>
      <c r="T308" s="1231" t="str">
        <f t="shared" si="69"/>
        <v>Sin Iniciar</v>
      </c>
      <c r="U308" s="1466" t="str">
        <f t="shared" si="70"/>
        <v>6</v>
      </c>
      <c r="V308" s="1467"/>
      <c r="W308" s="1474">
        <f t="shared" si="64"/>
        <v>1</v>
      </c>
    </row>
    <row r="309" spans="1:23" s="105" customFormat="1" ht="35.25" hidden="1" customHeight="1" outlineLevel="3" thickBot="1" x14ac:dyDescent="0.3">
      <c r="A309" s="1633"/>
      <c r="B309" s="1637"/>
      <c r="C309" s="1499" t="s">
        <v>2235</v>
      </c>
      <c r="D309" s="1439"/>
      <c r="E309" s="1439"/>
      <c r="F309" s="428"/>
      <c r="G309" s="428"/>
      <c r="H309" s="428"/>
      <c r="I309" s="469"/>
      <c r="J309" s="469"/>
      <c r="K309" s="431"/>
      <c r="L309" s="1500">
        <f>+K309*J309</f>
        <v>0</v>
      </c>
      <c r="M309" s="1477" t="str">
        <f>+IF(D309="","",IF(MONTH($C$2)&lt;MONTH(D309),"",E309-D309))</f>
        <v/>
      </c>
      <c r="N309" s="1501" t="str">
        <f>+IF(D309="","",IF(AND(MONTH($C$2)&gt;=MONTH(D309),MONTH($C$2)&lt;=MONTH(E309)),"X",""))</f>
        <v/>
      </c>
      <c r="O309" s="1478"/>
      <c r="P309" s="1015" t="str">
        <f>+IF(N309="","",IFERROR(IF(MONTH($C$2)&lt;MONTH(D309),"",IF(E309&lt;$C$2,1,IF(D309&lt;$C$2,($C$2-D309)/(E309-D309),0))),0))</f>
        <v/>
      </c>
      <c r="Q309" s="1479"/>
      <c r="R309" s="1479">
        <f>+Q309</f>
        <v>0</v>
      </c>
      <c r="S309" s="1016" t="str">
        <f>IF(P309="","",IF(Q309&gt;P309,1,(Q309/P309)))</f>
        <v/>
      </c>
      <c r="T309" s="1232" t="str">
        <f>+IF(S309="","Sin Iniciar",IF(S309&lt;0.6,"Crítico",IF(S309&lt;0.9,"En Proceso",IF(AND(P309=1,Q309=1,S309=1),"Terminado","Normal"))))</f>
        <v>Sin Iniciar</v>
      </c>
      <c r="U309" s="1480" t="str">
        <f>+IF(T309="","",IF(T309="Sin Iniciar","6",IF(T309="Crítico","L",IF(T309="En Proceso","K",IF(T309="Normal","J","B")))))</f>
        <v>6</v>
      </c>
      <c r="V309" s="1481"/>
      <c r="W309" s="1482">
        <f>1-R309</f>
        <v>1</v>
      </c>
    </row>
    <row r="310" spans="1:23" s="105" customFormat="1" ht="35.25" hidden="1" customHeight="1" outlineLevel="3" x14ac:dyDescent="0.3">
      <c r="A310" s="1633"/>
      <c r="B310" s="1636" t="s">
        <v>2238</v>
      </c>
      <c r="C310" s="1487" t="s">
        <v>2239</v>
      </c>
      <c r="D310" s="1444"/>
      <c r="E310" s="1444"/>
      <c r="F310" s="1443"/>
      <c r="G310" s="1443"/>
      <c r="H310" s="1443"/>
      <c r="I310" s="433"/>
      <c r="J310" s="433"/>
      <c r="K310" s="454"/>
      <c r="L310" s="1497">
        <f t="shared" ref="L310:L312" si="81">+K310*J310</f>
        <v>0</v>
      </c>
      <c r="M310" s="1017" t="str">
        <f t="shared" ref="M310:M312" si="82">+IF(D310="","",IF(MONTH($C$2)&lt;MONTH(D310),"",E310-D310))</f>
        <v/>
      </c>
      <c r="N310" s="1498" t="str">
        <f t="shared" ref="N310:N312" si="83">+IF(D310="","",IF(AND(MONTH($C$2)&gt;=MONTH(D310),MONTH($C$2)&lt;=MONTH(E310)),"X",""))</f>
        <v/>
      </c>
      <c r="O310" s="1470"/>
      <c r="P310" s="1011" t="str">
        <f t="shared" ref="P310:P312" si="84">+IF(N310="","",IFERROR(IF(MONTH($C$2)&lt;MONTH(D310),"",IF(E310&lt;$C$2,1,IF(D310&lt;$C$2,($C$2-D310)/(E310-D310),0))),0))</f>
        <v/>
      </c>
      <c r="Q310" s="1471"/>
      <c r="R310" s="1471">
        <f t="shared" ref="R310:R312" si="85">+Q310</f>
        <v>0</v>
      </c>
      <c r="S310" s="1012" t="str">
        <f t="shared" ref="S310:S312" si="86">IF(P310="","",IF(Q310&gt;P310,1,(Q310/P310)))</f>
        <v/>
      </c>
      <c r="T310" s="1230" t="str">
        <f t="shared" ref="T310:T312" si="87">+IF(S310="","Sin Iniciar",IF(S310&lt;0.6,"Crítico",IF(S310&lt;0.9,"En Proceso",IF(AND(P310=1,Q310=1,S310=1),"Terminado","Normal"))))</f>
        <v>Sin Iniciar</v>
      </c>
      <c r="U310" s="1472" t="str">
        <f t="shared" ref="U310:U312" si="88">+IF(T310="","",IF(T310="Sin Iniciar","6",IF(T310="Crítico","L",IF(T310="En Proceso","K",IF(T310="Normal","J","B")))))</f>
        <v>6</v>
      </c>
      <c r="V310" s="919"/>
      <c r="W310" s="1473">
        <f t="shared" ref="W310:W312" si="89">1-R310</f>
        <v>1</v>
      </c>
    </row>
    <row r="311" spans="1:23" s="105" customFormat="1" ht="35.25" hidden="1" customHeight="1" outlineLevel="3" x14ac:dyDescent="0.3">
      <c r="A311" s="1633"/>
      <c r="B311" s="1755"/>
      <c r="C311" s="1486" t="s">
        <v>2201</v>
      </c>
      <c r="D311" s="1438"/>
      <c r="E311" s="1438"/>
      <c r="F311" s="1437"/>
      <c r="G311" s="1437"/>
      <c r="H311" s="1437"/>
      <c r="I311" s="467"/>
      <c r="J311" s="467"/>
      <c r="K311" s="427"/>
      <c r="L311" s="1489">
        <f t="shared" si="81"/>
        <v>0</v>
      </c>
      <c r="M311" s="1463" t="str">
        <f t="shared" si="82"/>
        <v/>
      </c>
      <c r="N311" s="1490" t="str">
        <f t="shared" si="83"/>
        <v/>
      </c>
      <c r="O311" s="1464"/>
      <c r="P311" s="1013" t="str">
        <f t="shared" si="84"/>
        <v/>
      </c>
      <c r="Q311" s="1465"/>
      <c r="R311" s="1465">
        <f t="shared" si="85"/>
        <v>0</v>
      </c>
      <c r="S311" s="1014" t="str">
        <f t="shared" si="86"/>
        <v/>
      </c>
      <c r="T311" s="1231" t="str">
        <f t="shared" si="87"/>
        <v>Sin Iniciar</v>
      </c>
      <c r="U311" s="1466" t="str">
        <f t="shared" si="88"/>
        <v>6</v>
      </c>
      <c r="V311" s="1467"/>
      <c r="W311" s="1474">
        <f t="shared" si="89"/>
        <v>1</v>
      </c>
    </row>
    <row r="312" spans="1:23" s="105" customFormat="1" ht="35.25" hidden="1" customHeight="1" outlineLevel="3" thickBot="1" x14ac:dyDescent="0.3">
      <c r="A312" s="1633"/>
      <c r="B312" s="1637"/>
      <c r="C312" s="1488" t="s">
        <v>2348</v>
      </c>
      <c r="D312" s="1439"/>
      <c r="E312" s="1439"/>
      <c r="F312" s="428"/>
      <c r="G312" s="428"/>
      <c r="H312" s="428"/>
      <c r="I312" s="469"/>
      <c r="J312" s="469"/>
      <c r="K312" s="431"/>
      <c r="L312" s="1500">
        <f t="shared" si="81"/>
        <v>0</v>
      </c>
      <c r="M312" s="1477" t="str">
        <f t="shared" si="82"/>
        <v/>
      </c>
      <c r="N312" s="1501" t="str">
        <f t="shared" si="83"/>
        <v/>
      </c>
      <c r="O312" s="1478"/>
      <c r="P312" s="1015" t="str">
        <f t="shared" si="84"/>
        <v/>
      </c>
      <c r="Q312" s="1479"/>
      <c r="R312" s="1479">
        <f t="shared" si="85"/>
        <v>0</v>
      </c>
      <c r="S312" s="1016" t="str">
        <f t="shared" si="86"/>
        <v/>
      </c>
      <c r="T312" s="1232" t="str">
        <f t="shared" si="87"/>
        <v>Sin Iniciar</v>
      </c>
      <c r="U312" s="1480" t="str">
        <f t="shared" si="88"/>
        <v>6</v>
      </c>
      <c r="V312" s="1481"/>
      <c r="W312" s="1482">
        <f t="shared" si="89"/>
        <v>1</v>
      </c>
    </row>
    <row r="313" spans="1:23" s="105" customFormat="1" ht="35.25" hidden="1" customHeight="1" outlineLevel="3" x14ac:dyDescent="0.3">
      <c r="A313" s="1633"/>
      <c r="B313" s="1636" t="s">
        <v>2237</v>
      </c>
      <c r="C313" s="1487" t="s">
        <v>2260</v>
      </c>
      <c r="D313" s="1444"/>
      <c r="E313" s="1444"/>
      <c r="F313" s="1443"/>
      <c r="G313" s="1443"/>
      <c r="H313" s="1443"/>
      <c r="I313" s="433"/>
      <c r="J313" s="433"/>
      <c r="K313" s="454"/>
      <c r="L313" s="1497">
        <f t="shared" si="71"/>
        <v>0</v>
      </c>
      <c r="M313" s="1017" t="str">
        <f t="shared" si="68"/>
        <v/>
      </c>
      <c r="N313" s="1498" t="str">
        <f t="shared" si="65"/>
        <v/>
      </c>
      <c r="O313" s="1470"/>
      <c r="P313" s="1011" t="str">
        <f t="shared" si="72"/>
        <v/>
      </c>
      <c r="Q313" s="1471"/>
      <c r="R313" s="1471">
        <f t="shared" si="74"/>
        <v>0</v>
      </c>
      <c r="S313" s="1012" t="str">
        <f t="shared" si="73"/>
        <v/>
      </c>
      <c r="T313" s="1230" t="str">
        <f t="shared" si="69"/>
        <v>Sin Iniciar</v>
      </c>
      <c r="U313" s="1472" t="str">
        <f t="shared" si="70"/>
        <v>6</v>
      </c>
      <c r="V313" s="919"/>
      <c r="W313" s="1473">
        <f t="shared" si="64"/>
        <v>1</v>
      </c>
    </row>
    <row r="314" spans="1:23" s="105" customFormat="1" ht="35.25" hidden="1" customHeight="1" outlineLevel="3" thickBot="1" x14ac:dyDescent="0.3">
      <c r="A314" s="1633"/>
      <c r="B314" s="1637"/>
      <c r="C314" s="1488" t="s">
        <v>2259</v>
      </c>
      <c r="D314" s="1439"/>
      <c r="E314" s="1439"/>
      <c r="F314" s="428"/>
      <c r="G314" s="428"/>
      <c r="H314" s="428"/>
      <c r="I314" s="469"/>
      <c r="J314" s="469"/>
      <c r="K314" s="431"/>
      <c r="L314" s="1500">
        <f t="shared" si="71"/>
        <v>0</v>
      </c>
      <c r="M314" s="1477" t="str">
        <f t="shared" si="68"/>
        <v/>
      </c>
      <c r="N314" s="1501" t="str">
        <f t="shared" si="65"/>
        <v/>
      </c>
      <c r="O314" s="1478"/>
      <c r="P314" s="1015" t="str">
        <f t="shared" si="72"/>
        <v/>
      </c>
      <c r="Q314" s="1479"/>
      <c r="R314" s="1479">
        <f t="shared" si="74"/>
        <v>0</v>
      </c>
      <c r="S314" s="1016" t="str">
        <f t="shared" si="73"/>
        <v/>
      </c>
      <c r="T314" s="1232" t="str">
        <f t="shared" si="69"/>
        <v>Sin Iniciar</v>
      </c>
      <c r="U314" s="1480" t="str">
        <f t="shared" si="70"/>
        <v>6</v>
      </c>
      <c r="V314" s="1481"/>
      <c r="W314" s="1482">
        <f t="shared" si="64"/>
        <v>1</v>
      </c>
    </row>
    <row r="315" spans="1:23" s="1178" customFormat="1" ht="60" hidden="1" outlineLevel="2" collapsed="1" thickBot="1" x14ac:dyDescent="0.3">
      <c r="A315" s="1564" t="s">
        <v>2053</v>
      </c>
      <c r="B315" s="1565"/>
      <c r="C315" s="1566"/>
      <c r="D315" s="994"/>
      <c r="E315" s="995"/>
      <c r="F315" s="1180"/>
      <c r="G315" s="996"/>
      <c r="H315" s="996"/>
      <c r="I315" s="997"/>
      <c r="J315" s="998"/>
      <c r="K315" s="996"/>
      <c r="L315" s="996"/>
      <c r="M315" s="1083" t="str">
        <f t="shared" si="68"/>
        <v/>
      </c>
      <c r="N315" s="1082" t="str">
        <f t="shared" si="65"/>
        <v/>
      </c>
      <c r="O315" s="1181"/>
      <c r="P315" s="1092">
        <f>+IFERROR(SUMPRODUCT(P286:P314,M286:M314)/SUM(M286:M314),0)</f>
        <v>0.20982599795291709</v>
      </c>
      <c r="Q315" s="1160">
        <f>+IFERROR(SUMPRODUCT(Q286:Q314,M286:M314)/SUM(M286:M314),0)</f>
        <v>0.2060393039918117</v>
      </c>
      <c r="R315" s="1294">
        <f>+IFERROR(SUMPRODUCT(R286:R314,M286:M314)/SUM(M286:M314),0)</f>
        <v>0.14964216990788126</v>
      </c>
      <c r="S315" s="1092">
        <f>+IFERROR(Q315/P315,0)</f>
        <v>0.9819531707317074</v>
      </c>
      <c r="T315" s="1233" t="str">
        <f t="shared" si="69"/>
        <v>Normal</v>
      </c>
      <c r="U315" s="1171" t="str">
        <f t="shared" si="70"/>
        <v>J</v>
      </c>
      <c r="V315" s="1093"/>
      <c r="W315" s="1377">
        <f t="shared" si="64"/>
        <v>0.85035783009211874</v>
      </c>
    </row>
    <row r="316" spans="1:23" s="105" customFormat="1" ht="58.5" hidden="1" customHeight="1" outlineLevel="3" thickBot="1" x14ac:dyDescent="0.3">
      <c r="A316" s="1625" t="s">
        <v>1930</v>
      </c>
      <c r="B316" s="1557" t="s">
        <v>2338</v>
      </c>
      <c r="C316" s="932" t="s">
        <v>2339</v>
      </c>
      <c r="D316" s="1444">
        <v>42767</v>
      </c>
      <c r="E316" s="1444">
        <v>42916</v>
      </c>
      <c r="F316" s="1443"/>
      <c r="G316" s="1443"/>
      <c r="H316" s="1443"/>
      <c r="I316" s="433"/>
      <c r="J316" s="433"/>
      <c r="K316" s="454"/>
      <c r="L316" s="1469">
        <f t="shared" ref="L316" si="90">+K316*J316</f>
        <v>0</v>
      </c>
      <c r="M316" s="1017">
        <f t="shared" si="68"/>
        <v>149</v>
      </c>
      <c r="N316" s="1498" t="str">
        <f t="shared" si="65"/>
        <v>X</v>
      </c>
      <c r="O316" s="1470" t="s">
        <v>2367</v>
      </c>
      <c r="P316" s="1011">
        <f t="shared" ref="P316" si="91">+IF(N316="","",IFERROR(IF(MONTH($C$2)&lt;MONTH(D316),"",IF(E316&lt;$C$2,1,IF(D316&lt;$C$2,($C$2-D316)/(E316-D316),0))),0))</f>
        <v>0.18120805369127516</v>
      </c>
      <c r="Q316" s="1471">
        <v>0.18</v>
      </c>
      <c r="R316" s="1471">
        <f t="shared" ref="R316" si="92">+Q316</f>
        <v>0.18</v>
      </c>
      <c r="S316" s="1012">
        <f t="shared" si="73"/>
        <v>0.9933333333333334</v>
      </c>
      <c r="T316" s="1230" t="str">
        <f t="shared" si="69"/>
        <v>Normal</v>
      </c>
      <c r="U316" s="1472" t="str">
        <f t="shared" si="70"/>
        <v>J</v>
      </c>
      <c r="V316" s="919"/>
      <c r="W316" s="1473">
        <f t="shared" si="64"/>
        <v>0.82000000000000006</v>
      </c>
    </row>
    <row r="317" spans="1:23" s="105" customFormat="1" ht="49.5" hidden="1" customHeight="1" outlineLevel="3" thickBot="1" x14ac:dyDescent="0.3">
      <c r="A317" s="1626"/>
      <c r="B317" s="1558"/>
      <c r="C317" s="568" t="s">
        <v>2362</v>
      </c>
      <c r="D317" s="462">
        <v>42767</v>
      </c>
      <c r="E317" s="462">
        <v>42916</v>
      </c>
      <c r="F317" s="567"/>
      <c r="G317" s="567"/>
      <c r="H317" s="567"/>
      <c r="I317" s="505"/>
      <c r="J317" s="505"/>
      <c r="K317" s="463"/>
      <c r="L317" s="1503">
        <f t="shared" ref="L317:L331" si="93">+K317*J317</f>
        <v>0</v>
      </c>
      <c r="M317" s="1484">
        <f t="shared" ref="M317:M331" si="94">+IF(D317="","",IF(MONTH($C$2)&lt;MONTH(D317),"",E317-D317))</f>
        <v>149</v>
      </c>
      <c r="N317" s="1504" t="str">
        <f t="shared" ref="N317:N331" si="95">+IF(D317="","",IF(AND(MONTH($C$2)&gt;=MONTH(D317),MONTH($C$2)&lt;=MONTH(E317)),"X",""))</f>
        <v>X</v>
      </c>
      <c r="O317" s="1470" t="s">
        <v>2367</v>
      </c>
      <c r="P317" s="1096">
        <f t="shared" ref="P317:P331" si="96">+IF(N317="","",IFERROR(IF(MONTH($C$2)&lt;MONTH(D317),"",IF(E317&lt;$C$2,1,IF(D317&lt;$C$2,($C$2-D317)/(E317-D317),0))),0))</f>
        <v>0.18120805369127516</v>
      </c>
      <c r="Q317" s="1505">
        <v>0.18</v>
      </c>
      <c r="R317" s="1505">
        <f t="shared" ref="R317:R331" si="97">+Q317</f>
        <v>0.18</v>
      </c>
      <c r="S317" s="1097">
        <f t="shared" ref="S317:S331" si="98">IF(P317="","",IF(Q317&gt;P317,1,(Q317/P317)))</f>
        <v>0.9933333333333334</v>
      </c>
      <c r="T317" s="1240" t="str">
        <f t="shared" ref="T317:T331" si="99">+IF(S317="","Sin Iniciar",IF(S317&lt;0.6,"Crítico",IF(S317&lt;0.9,"En Proceso",IF(AND(P317=1,Q317=1,S317=1),"Terminado","Normal"))))</f>
        <v>Normal</v>
      </c>
      <c r="U317" s="1506" t="str">
        <f t="shared" ref="U317:U331" si="100">+IF(T317="","",IF(T317="Sin Iniciar","6",IF(T317="Crítico","L",IF(T317="En Proceso","K",IF(T317="Normal","J","B")))))</f>
        <v>J</v>
      </c>
      <c r="V317" s="1507"/>
      <c r="W317" s="1508">
        <f t="shared" ref="W317:W331" si="101">1-R317</f>
        <v>0.82000000000000006</v>
      </c>
    </row>
    <row r="318" spans="1:23" s="105" customFormat="1" ht="55.5" hidden="1" customHeight="1" outlineLevel="3" x14ac:dyDescent="0.3">
      <c r="A318" s="1626"/>
      <c r="B318" s="1557" t="s">
        <v>2342</v>
      </c>
      <c r="C318" s="657" t="s">
        <v>2341</v>
      </c>
      <c r="D318" s="1444">
        <v>42767</v>
      </c>
      <c r="E318" s="1444">
        <v>43069</v>
      </c>
      <c r="F318" s="1443"/>
      <c r="G318" s="1443"/>
      <c r="H318" s="1443"/>
      <c r="I318" s="433"/>
      <c r="J318" s="433"/>
      <c r="K318" s="454"/>
      <c r="L318" s="1469">
        <f t="shared" si="93"/>
        <v>0</v>
      </c>
      <c r="M318" s="1017">
        <f t="shared" si="94"/>
        <v>302</v>
      </c>
      <c r="N318" s="1498" t="str">
        <f t="shared" si="95"/>
        <v>X</v>
      </c>
      <c r="O318" s="1470" t="s">
        <v>2368</v>
      </c>
      <c r="P318" s="1011">
        <f t="shared" si="96"/>
        <v>8.9403973509933773E-2</v>
      </c>
      <c r="Q318" s="1471">
        <v>8.9399999999999993E-2</v>
      </c>
      <c r="R318" s="1471">
        <f t="shared" si="97"/>
        <v>8.9399999999999993E-2</v>
      </c>
      <c r="S318" s="1012">
        <f t="shared" si="98"/>
        <v>0.99995555555555549</v>
      </c>
      <c r="T318" s="1230" t="str">
        <f t="shared" si="99"/>
        <v>Normal</v>
      </c>
      <c r="U318" s="1472" t="str">
        <f t="shared" si="100"/>
        <v>J</v>
      </c>
      <c r="V318" s="919"/>
      <c r="W318" s="1473">
        <f t="shared" si="101"/>
        <v>0.91059999999999997</v>
      </c>
    </row>
    <row r="319" spans="1:23" s="105" customFormat="1" ht="48.75" hidden="1" customHeight="1" outlineLevel="3" thickBot="1" x14ac:dyDescent="0.3">
      <c r="A319" s="1626"/>
      <c r="B319" s="1558"/>
      <c r="C319" s="567" t="s">
        <v>2207</v>
      </c>
      <c r="D319" s="462">
        <v>42795</v>
      </c>
      <c r="E319" s="462">
        <v>43069</v>
      </c>
      <c r="F319" s="567"/>
      <c r="G319" s="567"/>
      <c r="H319" s="567"/>
      <c r="I319" s="505"/>
      <c r="J319" s="505"/>
      <c r="K319" s="463"/>
      <c r="L319" s="1503">
        <f t="shared" si="93"/>
        <v>0</v>
      </c>
      <c r="M319" s="1484" t="str">
        <f t="shared" si="94"/>
        <v/>
      </c>
      <c r="N319" s="1504" t="str">
        <f t="shared" si="95"/>
        <v/>
      </c>
      <c r="O319" s="1485"/>
      <c r="P319" s="1096" t="str">
        <f t="shared" si="96"/>
        <v/>
      </c>
      <c r="Q319" s="1505"/>
      <c r="R319" s="1505">
        <f t="shared" si="97"/>
        <v>0</v>
      </c>
      <c r="S319" s="1097" t="str">
        <f t="shared" si="98"/>
        <v/>
      </c>
      <c r="T319" s="1240" t="str">
        <f t="shared" si="99"/>
        <v>Sin Iniciar</v>
      </c>
      <c r="U319" s="1506" t="str">
        <f t="shared" si="100"/>
        <v>6</v>
      </c>
      <c r="V319" s="1507"/>
      <c r="W319" s="1508">
        <f t="shared" si="101"/>
        <v>1</v>
      </c>
    </row>
    <row r="320" spans="1:23" s="105" customFormat="1" ht="60.75" hidden="1" customHeight="1" outlineLevel="3" thickBot="1" x14ac:dyDescent="0.3">
      <c r="A320" s="1626"/>
      <c r="B320" s="1440" t="s">
        <v>2205</v>
      </c>
      <c r="C320" s="727" t="s">
        <v>1711</v>
      </c>
      <c r="D320" s="1509">
        <v>42767</v>
      </c>
      <c r="E320" s="1509">
        <v>43008</v>
      </c>
      <c r="F320" s="727"/>
      <c r="G320" s="727"/>
      <c r="H320" s="727"/>
      <c r="I320" s="1510"/>
      <c r="J320" s="1510"/>
      <c r="K320" s="1511"/>
      <c r="L320" s="1512">
        <f t="shared" si="93"/>
        <v>0</v>
      </c>
      <c r="M320" s="1513">
        <f t="shared" si="94"/>
        <v>241</v>
      </c>
      <c r="N320" s="1514" t="str">
        <f t="shared" si="95"/>
        <v>X</v>
      </c>
      <c r="O320" s="1515" t="s">
        <v>2369</v>
      </c>
      <c r="P320" s="1516">
        <f t="shared" si="96"/>
        <v>0.11203319502074689</v>
      </c>
      <c r="Q320" s="1517">
        <v>0.11</v>
      </c>
      <c r="R320" s="1517">
        <f t="shared" si="97"/>
        <v>0.11</v>
      </c>
      <c r="S320" s="1518">
        <f t="shared" si="98"/>
        <v>0.98185185185185186</v>
      </c>
      <c r="T320" s="1519" t="str">
        <f t="shared" si="99"/>
        <v>Normal</v>
      </c>
      <c r="U320" s="1520" t="str">
        <f t="shared" si="100"/>
        <v>J</v>
      </c>
      <c r="V320" s="1521"/>
      <c r="W320" s="1522">
        <f t="shared" si="101"/>
        <v>0.89</v>
      </c>
    </row>
    <row r="321" spans="1:23" s="105" customFormat="1" ht="39" hidden="1" customHeight="1" outlineLevel="3" x14ac:dyDescent="0.3">
      <c r="A321" s="1626"/>
      <c r="B321" s="1557" t="s">
        <v>2343</v>
      </c>
      <c r="C321" s="1468" t="s">
        <v>2208</v>
      </c>
      <c r="D321" s="1509">
        <v>42917</v>
      </c>
      <c r="E321" s="1509">
        <v>43081</v>
      </c>
      <c r="F321" s="1443"/>
      <c r="G321" s="1443"/>
      <c r="H321" s="1443"/>
      <c r="I321" s="433"/>
      <c r="J321" s="433"/>
      <c r="K321" s="454"/>
      <c r="L321" s="1469">
        <f t="shared" si="93"/>
        <v>0</v>
      </c>
      <c r="M321" s="1017" t="str">
        <f>+IF(D321="","",IF(MONTH($C$2)&lt;MONTH(D321),"",E321-D321))</f>
        <v/>
      </c>
      <c r="N321" s="1498" t="str">
        <f>+IF(D321="","",IF(AND(MONTH($C$2)&gt;=MONTH(D321),MONTH($C$2)&lt;=MONTH(E321)),"X",""))</f>
        <v/>
      </c>
      <c r="O321" s="1470"/>
      <c r="P321" s="1011" t="str">
        <f>+IF(N321="","",IFERROR(IF(MONTH($C$2)&lt;MONTH(D321),"",IF(E321&lt;$C$2,1,IF(D321&lt;$C$2,($C$2-D321)/(E321-D321),0))),0))</f>
        <v/>
      </c>
      <c r="Q321" s="1471"/>
      <c r="R321" s="1471">
        <f t="shared" si="97"/>
        <v>0</v>
      </c>
      <c r="S321" s="1012" t="str">
        <f t="shared" si="98"/>
        <v/>
      </c>
      <c r="T321" s="1230" t="str">
        <f t="shared" si="99"/>
        <v>Sin Iniciar</v>
      </c>
      <c r="U321" s="1472" t="str">
        <f t="shared" si="100"/>
        <v>6</v>
      </c>
      <c r="V321" s="919"/>
      <c r="W321" s="1473">
        <f t="shared" si="101"/>
        <v>1</v>
      </c>
    </row>
    <row r="322" spans="1:23" s="105" customFormat="1" ht="35.25" hidden="1" customHeight="1" outlineLevel="3" x14ac:dyDescent="0.3">
      <c r="A322" s="1626"/>
      <c r="B322" s="1559"/>
      <c r="C322" s="1461" t="s">
        <v>2344</v>
      </c>
      <c r="D322" s="1448">
        <v>42917</v>
      </c>
      <c r="E322" s="1448">
        <v>43081</v>
      </c>
      <c r="F322" s="1437"/>
      <c r="G322" s="1437"/>
      <c r="H322" s="1437"/>
      <c r="I322" s="467"/>
      <c r="J322" s="467"/>
      <c r="K322" s="427"/>
      <c r="L322" s="1462">
        <f t="shared" si="93"/>
        <v>0</v>
      </c>
      <c r="M322" s="1463" t="str">
        <f t="shared" si="94"/>
        <v/>
      </c>
      <c r="N322" s="1490" t="str">
        <f t="shared" si="95"/>
        <v/>
      </c>
      <c r="O322" s="1464"/>
      <c r="P322" s="1013" t="str">
        <f t="shared" si="96"/>
        <v/>
      </c>
      <c r="Q322" s="1465"/>
      <c r="R322" s="1465">
        <f t="shared" si="97"/>
        <v>0</v>
      </c>
      <c r="S322" s="1014" t="str">
        <f t="shared" si="98"/>
        <v/>
      </c>
      <c r="T322" s="1231" t="str">
        <f t="shared" si="99"/>
        <v>Sin Iniciar</v>
      </c>
      <c r="U322" s="1466" t="str">
        <f t="shared" si="100"/>
        <v>6</v>
      </c>
      <c r="V322" s="1467"/>
      <c r="W322" s="1474">
        <f t="shared" si="101"/>
        <v>1</v>
      </c>
    </row>
    <row r="323" spans="1:23" s="105" customFormat="1" ht="39" hidden="1" customHeight="1" outlineLevel="3" x14ac:dyDescent="0.3">
      <c r="A323" s="1626"/>
      <c r="B323" s="1559"/>
      <c r="C323" s="1461" t="s">
        <v>2229</v>
      </c>
      <c r="D323" s="1448">
        <v>42917</v>
      </c>
      <c r="E323" s="1448">
        <v>43081</v>
      </c>
      <c r="F323" s="1437"/>
      <c r="G323" s="1437"/>
      <c r="H323" s="1437"/>
      <c r="I323" s="467"/>
      <c r="J323" s="467"/>
      <c r="K323" s="427"/>
      <c r="L323" s="1462">
        <f t="shared" si="93"/>
        <v>0</v>
      </c>
      <c r="M323" s="1463" t="str">
        <f>+IF(D323="","",IF(MONTH($C$2)&lt;MONTH(D323),"",E323-D323))</f>
        <v/>
      </c>
      <c r="N323" s="1490" t="str">
        <f>+IF(D323="","",IF(AND(MONTH($C$2)&gt;=MONTH(D323),MONTH($C$2)&lt;=MONTH(E323)),"X",""))</f>
        <v/>
      </c>
      <c r="O323" s="1464"/>
      <c r="P323" s="1013" t="str">
        <f>+IF(N323="","",IFERROR(IF(MONTH($C$2)&lt;MONTH(D323),"",IF(E323&lt;$C$2,1,IF(D323&lt;$C$2,($C$2-D323)/(E323-D323),0))),0))</f>
        <v/>
      </c>
      <c r="Q323" s="1465"/>
      <c r="R323" s="1465">
        <f t="shared" si="97"/>
        <v>0</v>
      </c>
      <c r="S323" s="1014" t="str">
        <f t="shared" si="98"/>
        <v/>
      </c>
      <c r="T323" s="1231" t="str">
        <f t="shared" si="99"/>
        <v>Sin Iniciar</v>
      </c>
      <c r="U323" s="1466" t="str">
        <f t="shared" si="100"/>
        <v>6</v>
      </c>
      <c r="V323" s="1467"/>
      <c r="W323" s="1474">
        <f t="shared" si="101"/>
        <v>1</v>
      </c>
    </row>
    <row r="324" spans="1:23" s="105" customFormat="1" ht="39" hidden="1" customHeight="1" outlineLevel="3" thickBot="1" x14ac:dyDescent="0.3">
      <c r="A324" s="1626"/>
      <c r="B324" s="1558"/>
      <c r="C324" s="1483" t="s">
        <v>2345</v>
      </c>
      <c r="D324" s="423">
        <v>42917</v>
      </c>
      <c r="E324" s="1525">
        <v>43081</v>
      </c>
      <c r="F324" s="567"/>
      <c r="G324" s="567"/>
      <c r="H324" s="567"/>
      <c r="I324" s="505"/>
      <c r="J324" s="505"/>
      <c r="K324" s="463"/>
      <c r="L324" s="1503">
        <f t="shared" si="93"/>
        <v>0</v>
      </c>
      <c r="M324" s="1484" t="str">
        <f t="shared" si="94"/>
        <v/>
      </c>
      <c r="N324" s="1504" t="str">
        <f t="shared" si="95"/>
        <v/>
      </c>
      <c r="O324" s="1485"/>
      <c r="P324" s="1096" t="str">
        <f t="shared" si="96"/>
        <v/>
      </c>
      <c r="Q324" s="1505"/>
      <c r="R324" s="1505">
        <f t="shared" si="97"/>
        <v>0</v>
      </c>
      <c r="S324" s="1097" t="str">
        <f t="shared" si="98"/>
        <v/>
      </c>
      <c r="T324" s="1240" t="str">
        <f t="shared" si="99"/>
        <v>Sin Iniciar</v>
      </c>
      <c r="U324" s="1506" t="str">
        <f t="shared" si="100"/>
        <v>6</v>
      </c>
      <c r="V324" s="1507"/>
      <c r="W324" s="1508">
        <f t="shared" si="101"/>
        <v>1</v>
      </c>
    </row>
    <row r="325" spans="1:23" s="105" customFormat="1" ht="39" hidden="1" customHeight="1" outlineLevel="3" x14ac:dyDescent="0.3">
      <c r="A325" s="1626"/>
      <c r="B325" s="1557" t="s">
        <v>437</v>
      </c>
      <c r="C325" s="1468" t="s">
        <v>2346</v>
      </c>
      <c r="D325" s="1444"/>
      <c r="E325" s="1444"/>
      <c r="F325" s="1443"/>
      <c r="G325" s="1443"/>
      <c r="H325" s="1443"/>
      <c r="I325" s="433"/>
      <c r="J325" s="433"/>
      <c r="K325" s="454"/>
      <c r="L325" s="1469">
        <f t="shared" si="93"/>
        <v>0</v>
      </c>
      <c r="M325" s="1017" t="str">
        <f t="shared" si="94"/>
        <v/>
      </c>
      <c r="N325" s="1498" t="str">
        <f t="shared" si="95"/>
        <v/>
      </c>
      <c r="O325" s="1470"/>
      <c r="P325" s="1011" t="str">
        <f t="shared" si="96"/>
        <v/>
      </c>
      <c r="Q325" s="1471"/>
      <c r="R325" s="1471">
        <f t="shared" si="97"/>
        <v>0</v>
      </c>
      <c r="S325" s="1012" t="str">
        <f t="shared" si="98"/>
        <v/>
      </c>
      <c r="T325" s="1230" t="str">
        <f t="shared" si="99"/>
        <v>Sin Iniciar</v>
      </c>
      <c r="U325" s="1472" t="str">
        <f t="shared" si="100"/>
        <v>6</v>
      </c>
      <c r="V325" s="919"/>
      <c r="W325" s="1473">
        <f t="shared" si="101"/>
        <v>1</v>
      </c>
    </row>
    <row r="326" spans="1:23" s="105" customFormat="1" ht="39" hidden="1" customHeight="1" outlineLevel="3" x14ac:dyDescent="0.3">
      <c r="A326" s="1626"/>
      <c r="B326" s="1559"/>
      <c r="C326" s="1461" t="s">
        <v>2234</v>
      </c>
      <c r="D326" s="1438"/>
      <c r="E326" s="1438"/>
      <c r="F326" s="1437"/>
      <c r="G326" s="1437"/>
      <c r="H326" s="1437"/>
      <c r="I326" s="467"/>
      <c r="J326" s="467"/>
      <c r="K326" s="427"/>
      <c r="L326" s="1462">
        <f t="shared" si="93"/>
        <v>0</v>
      </c>
      <c r="M326" s="1463" t="str">
        <f t="shared" si="94"/>
        <v/>
      </c>
      <c r="N326" s="1490" t="str">
        <f t="shared" si="95"/>
        <v/>
      </c>
      <c r="O326" s="1464"/>
      <c r="P326" s="1013" t="str">
        <f t="shared" si="96"/>
        <v/>
      </c>
      <c r="Q326" s="1465"/>
      <c r="R326" s="1465">
        <f t="shared" si="97"/>
        <v>0</v>
      </c>
      <c r="S326" s="1014" t="str">
        <f t="shared" si="98"/>
        <v/>
      </c>
      <c r="T326" s="1231" t="str">
        <f t="shared" si="99"/>
        <v>Sin Iniciar</v>
      </c>
      <c r="U326" s="1466" t="str">
        <f t="shared" si="100"/>
        <v>6</v>
      </c>
      <c r="V326" s="1467"/>
      <c r="W326" s="1474">
        <f t="shared" si="101"/>
        <v>1</v>
      </c>
    </row>
    <row r="327" spans="1:23" s="105" customFormat="1" ht="39" hidden="1" customHeight="1" outlineLevel="3" thickBot="1" x14ac:dyDescent="0.3">
      <c r="A327" s="1626"/>
      <c r="B327" s="1558"/>
      <c r="C327" s="1483" t="s">
        <v>2363</v>
      </c>
      <c r="D327" s="462"/>
      <c r="E327" s="462"/>
      <c r="F327" s="567"/>
      <c r="G327" s="567"/>
      <c r="H327" s="567"/>
      <c r="I327" s="505"/>
      <c r="J327" s="505"/>
      <c r="K327" s="463"/>
      <c r="L327" s="1503">
        <f t="shared" si="93"/>
        <v>0</v>
      </c>
      <c r="M327" s="1484" t="str">
        <f t="shared" si="94"/>
        <v/>
      </c>
      <c r="N327" s="1504" t="str">
        <f t="shared" si="95"/>
        <v/>
      </c>
      <c r="O327" s="1485"/>
      <c r="P327" s="1096" t="str">
        <f t="shared" si="96"/>
        <v/>
      </c>
      <c r="Q327" s="1505"/>
      <c r="R327" s="1505">
        <f t="shared" si="97"/>
        <v>0</v>
      </c>
      <c r="S327" s="1097" t="str">
        <f t="shared" si="98"/>
        <v/>
      </c>
      <c r="T327" s="1240" t="str">
        <f t="shared" si="99"/>
        <v>Sin Iniciar</v>
      </c>
      <c r="U327" s="1506" t="str">
        <f t="shared" si="100"/>
        <v>6</v>
      </c>
      <c r="V327" s="1507"/>
      <c r="W327" s="1508">
        <f t="shared" si="101"/>
        <v>1</v>
      </c>
    </row>
    <row r="328" spans="1:23" s="105" customFormat="1" ht="51.75" hidden="1" customHeight="1" outlineLevel="3" x14ac:dyDescent="0.3">
      <c r="A328" s="1626"/>
      <c r="B328" s="1557" t="s">
        <v>2238</v>
      </c>
      <c r="C328" s="1487" t="s">
        <v>2239</v>
      </c>
      <c r="D328" s="1444">
        <v>42767</v>
      </c>
      <c r="E328" s="1444">
        <v>43081</v>
      </c>
      <c r="F328" s="1443"/>
      <c r="G328" s="1443"/>
      <c r="H328" s="1443"/>
      <c r="I328" s="433"/>
      <c r="J328" s="433"/>
      <c r="K328" s="454"/>
      <c r="L328" s="1469">
        <f t="shared" si="93"/>
        <v>0</v>
      </c>
      <c r="M328" s="1017">
        <f t="shared" si="94"/>
        <v>314</v>
      </c>
      <c r="N328" s="1498" t="str">
        <f t="shared" si="95"/>
        <v>X</v>
      </c>
      <c r="O328" s="1470" t="s">
        <v>2370</v>
      </c>
      <c r="P328" s="1011">
        <f t="shared" si="96"/>
        <v>8.598726114649681E-2</v>
      </c>
      <c r="Q328" s="1471">
        <v>0.08</v>
      </c>
      <c r="R328" s="1471">
        <f t="shared" si="97"/>
        <v>0.08</v>
      </c>
      <c r="S328" s="1012">
        <f t="shared" si="98"/>
        <v>0.9303703703703704</v>
      </c>
      <c r="T328" s="1230" t="str">
        <f t="shared" si="99"/>
        <v>Normal</v>
      </c>
      <c r="U328" s="1472" t="str">
        <f t="shared" si="100"/>
        <v>J</v>
      </c>
      <c r="V328" s="919"/>
      <c r="W328" s="1473">
        <f t="shared" si="101"/>
        <v>0.92</v>
      </c>
    </row>
    <row r="329" spans="1:23" s="105" customFormat="1" ht="39" hidden="1" customHeight="1" outlineLevel="3" x14ac:dyDescent="0.3">
      <c r="A329" s="1626"/>
      <c r="B329" s="1559"/>
      <c r="C329" s="1486" t="s">
        <v>2201</v>
      </c>
      <c r="D329" s="1438">
        <v>42795</v>
      </c>
      <c r="E329" s="1438">
        <v>43081</v>
      </c>
      <c r="F329" s="1437"/>
      <c r="G329" s="1437"/>
      <c r="H329" s="1437"/>
      <c r="I329" s="467"/>
      <c r="J329" s="467"/>
      <c r="K329" s="427"/>
      <c r="L329" s="1462">
        <f t="shared" si="93"/>
        <v>0</v>
      </c>
      <c r="M329" s="1463" t="str">
        <f t="shared" si="94"/>
        <v/>
      </c>
      <c r="N329" s="1490" t="str">
        <f t="shared" si="95"/>
        <v/>
      </c>
      <c r="O329" s="1464"/>
      <c r="P329" s="1013" t="str">
        <f t="shared" si="96"/>
        <v/>
      </c>
      <c r="Q329" s="1465"/>
      <c r="R329" s="1465">
        <f t="shared" si="97"/>
        <v>0</v>
      </c>
      <c r="S329" s="1014" t="str">
        <f t="shared" si="98"/>
        <v/>
      </c>
      <c r="T329" s="1231" t="str">
        <f t="shared" si="99"/>
        <v>Sin Iniciar</v>
      </c>
      <c r="U329" s="1466" t="str">
        <f t="shared" si="100"/>
        <v>6</v>
      </c>
      <c r="V329" s="1467"/>
      <c r="W329" s="1474">
        <f t="shared" si="101"/>
        <v>1</v>
      </c>
    </row>
    <row r="330" spans="1:23" s="105" customFormat="1" ht="66" hidden="1" customHeight="1" outlineLevel="3" thickBot="1" x14ac:dyDescent="0.3">
      <c r="A330" s="1626"/>
      <c r="B330" s="1558"/>
      <c r="C330" s="1523" t="s">
        <v>2364</v>
      </c>
      <c r="D330" s="462">
        <v>42767</v>
      </c>
      <c r="E330" s="462">
        <v>43069</v>
      </c>
      <c r="F330" s="567"/>
      <c r="G330" s="567"/>
      <c r="H330" s="567"/>
      <c r="I330" s="505"/>
      <c r="J330" s="505"/>
      <c r="K330" s="463"/>
      <c r="L330" s="1503">
        <f t="shared" si="93"/>
        <v>0</v>
      </c>
      <c r="M330" s="1484">
        <f t="shared" si="94"/>
        <v>302</v>
      </c>
      <c r="N330" s="1504" t="str">
        <f t="shared" si="95"/>
        <v>X</v>
      </c>
      <c r="O330" s="1485" t="s">
        <v>2371</v>
      </c>
      <c r="P330" s="1096">
        <f t="shared" si="96"/>
        <v>8.9403973509933773E-2</v>
      </c>
      <c r="Q330" s="1505">
        <v>8.5000000000000006E-2</v>
      </c>
      <c r="R330" s="1505">
        <v>0.08</v>
      </c>
      <c r="S330" s="1097">
        <f t="shared" si="98"/>
        <v>0.95074074074074078</v>
      </c>
      <c r="T330" s="1240" t="str">
        <f t="shared" si="99"/>
        <v>Normal</v>
      </c>
      <c r="U330" s="1506" t="str">
        <f t="shared" si="100"/>
        <v>J</v>
      </c>
      <c r="V330" s="1507"/>
      <c r="W330" s="1508">
        <f t="shared" si="101"/>
        <v>0.92</v>
      </c>
    </row>
    <row r="331" spans="1:23" s="105" customFormat="1" ht="71.25" hidden="1" customHeight="1" outlineLevel="3" thickBot="1" x14ac:dyDescent="0.3">
      <c r="A331" s="1626"/>
      <c r="B331" s="1447" t="s">
        <v>2366</v>
      </c>
      <c r="C331" s="1468" t="s">
        <v>2365</v>
      </c>
      <c r="D331" s="1444">
        <v>42767</v>
      </c>
      <c r="E331" s="1444">
        <v>43069</v>
      </c>
      <c r="F331" s="1443"/>
      <c r="G331" s="1443"/>
      <c r="H331" s="1443"/>
      <c r="I331" s="433"/>
      <c r="J331" s="433"/>
      <c r="K331" s="454"/>
      <c r="L331" s="1469">
        <f t="shared" si="93"/>
        <v>0</v>
      </c>
      <c r="M331" s="1017">
        <f t="shared" si="94"/>
        <v>302</v>
      </c>
      <c r="N331" s="1498" t="str">
        <f t="shared" si="95"/>
        <v>X</v>
      </c>
      <c r="O331" s="1470" t="s">
        <v>2372</v>
      </c>
      <c r="P331" s="1011">
        <f t="shared" si="96"/>
        <v>8.9403973509933773E-2</v>
      </c>
      <c r="Q331" s="1471">
        <v>8.5000000000000006E-2</v>
      </c>
      <c r="R331" s="1471">
        <f t="shared" si="97"/>
        <v>8.5000000000000006E-2</v>
      </c>
      <c r="S331" s="1012">
        <f t="shared" si="98"/>
        <v>0.95074074074074078</v>
      </c>
      <c r="T331" s="1230" t="str">
        <f t="shared" si="99"/>
        <v>Normal</v>
      </c>
      <c r="U331" s="1472" t="str">
        <f t="shared" si="100"/>
        <v>J</v>
      </c>
      <c r="V331" s="919"/>
      <c r="W331" s="1473">
        <f t="shared" si="101"/>
        <v>0.91500000000000004</v>
      </c>
    </row>
    <row r="332" spans="1:23" s="1178" customFormat="1" ht="60" hidden="1" outlineLevel="2" collapsed="1" thickBot="1" x14ac:dyDescent="0.3">
      <c r="A332" s="1565" t="s">
        <v>2054</v>
      </c>
      <c r="B332" s="1567"/>
      <c r="C332" s="1568"/>
      <c r="D332" s="994"/>
      <c r="E332" s="995"/>
      <c r="F332" s="1180"/>
      <c r="G332" s="996"/>
      <c r="H332" s="996"/>
      <c r="I332" s="997"/>
      <c r="J332" s="998"/>
      <c r="K332" s="996"/>
      <c r="L332" s="996"/>
      <c r="M332" s="1083" t="str">
        <f t="shared" ref="M332" si="102">+IF(D332="","",IF(MONTH($C$2)&lt;MONTH(D332),"",E332-D332))</f>
        <v/>
      </c>
      <c r="N332" s="1082" t="str">
        <f t="shared" ref="N332:N416" si="103">+IF(D332="","",IF(AND(MONTH($C$2)&gt;=MONTH(D332),MONTH($C$2)&lt;=MONTH(E332)),"X",""))</f>
        <v/>
      </c>
      <c r="O332" s="1181"/>
      <c r="P332" s="1092">
        <f>+IFERROR(SUMPRODUCT(P316:P331,M316:M331)/SUM(M316:M331),0)</f>
        <v>0.10744741330301308</v>
      </c>
      <c r="Q332" s="1160">
        <f>+IFERROR(SUMPRODUCT(Q316:Q331,M316:M331)/SUM(M316:M331),0)</f>
        <v>0.10438249005116546</v>
      </c>
      <c r="R332" s="1294">
        <f>+IFERROR(SUMPRODUCT(R316:R331,M316:M331)/SUM(M316:M331),0)</f>
        <v>0.10352404775440591</v>
      </c>
      <c r="S332" s="1092">
        <f>+IFERROR(Q332/P332,0)</f>
        <v>0.97147513227513249</v>
      </c>
      <c r="T332" s="1233" t="str">
        <f t="shared" ref="T332:T347" si="104">+IF(S332="","Sin Iniciar",IF(S332&lt;0.6,"Crítico",IF(S332&lt;0.9,"En Proceso",IF(AND(P332=1,Q332=1,S332=1),"Terminado","Normal"))))</f>
        <v>Normal</v>
      </c>
      <c r="U332" s="1171" t="str">
        <f t="shared" ref="U332:U347" si="105">+IF(T332="","",IF(T332="Sin Iniciar","6",IF(T332="Crítico","L",IF(T332="En Proceso","K",IF(T332="Normal","J","B")))))</f>
        <v>J</v>
      </c>
      <c r="V332" s="1093"/>
      <c r="W332" s="1301">
        <f t="shared" ref="W332:W414" si="106">1-R332</f>
        <v>0.89647595224559407</v>
      </c>
    </row>
    <row r="333" spans="1:23" s="105" customFormat="1" ht="51.75" hidden="1" customHeight="1" outlineLevel="3" thickBot="1" x14ac:dyDescent="0.3">
      <c r="A333" s="1627"/>
      <c r="B333" s="1048" t="s">
        <v>1743</v>
      </c>
      <c r="C333" s="990" t="s">
        <v>1759</v>
      </c>
      <c r="D333" s="541">
        <v>42767</v>
      </c>
      <c r="E333" s="541">
        <v>42916</v>
      </c>
      <c r="F333" s="723"/>
      <c r="G333" s="1034" t="s">
        <v>833</v>
      </c>
      <c r="H333" s="966" t="s">
        <v>89</v>
      </c>
      <c r="I333" s="767"/>
      <c r="J333" s="542">
        <v>1</v>
      </c>
      <c r="K333" s="543">
        <f>+L333</f>
        <v>50000000</v>
      </c>
      <c r="L333" s="1073">
        <v>50000000</v>
      </c>
      <c r="M333" s="1085">
        <f t="shared" ref="M333:M427" si="107">+IF(D333="","",IF(MONTH($C$2)&lt;MONTH(D333),"",E333-D333))</f>
        <v>149</v>
      </c>
      <c r="N333" s="1225" t="str">
        <f t="shared" si="103"/>
        <v>X</v>
      </c>
      <c r="O333" s="1323" t="s">
        <v>2394</v>
      </c>
      <c r="P333" s="1013">
        <f t="shared" ref="P333:P345" si="108">+IF(N333="","",IFERROR(IF(MONTH($C$2)&lt;MONTH(D333),"",IF(E333&lt;$C$2,1,IF(D333&lt;$C$2,($C$2-D333)/(E333-D333),0))),0))</f>
        <v>0.18120805369127516</v>
      </c>
      <c r="Q333" s="1272">
        <v>0.18</v>
      </c>
      <c r="R333" s="1283">
        <f>+Q333</f>
        <v>0.18</v>
      </c>
      <c r="S333" s="1014">
        <f t="shared" ref="S333:S349" si="109">IF(P333="","",IF(Q333&gt;P333,1,(Q333/P333)))</f>
        <v>0.9933333333333334</v>
      </c>
      <c r="T333" s="1231" t="str">
        <f t="shared" si="104"/>
        <v>Normal</v>
      </c>
      <c r="U333" s="1164" t="str">
        <f t="shared" si="105"/>
        <v>J</v>
      </c>
      <c r="V333" s="845" t="s">
        <v>1993</v>
      </c>
      <c r="W333" s="1302">
        <f t="shared" si="106"/>
        <v>0.82000000000000006</v>
      </c>
    </row>
    <row r="334" spans="1:23" s="105" customFormat="1" ht="51.75" hidden="1" customHeight="1" outlineLevel="3" x14ac:dyDescent="0.3">
      <c r="A334" s="1627"/>
      <c r="B334" s="1557" t="s">
        <v>2338</v>
      </c>
      <c r="C334" s="932" t="s">
        <v>2339</v>
      </c>
      <c r="D334" s="1452">
        <v>42795</v>
      </c>
      <c r="E334" s="1452">
        <v>43084</v>
      </c>
      <c r="F334" s="1451"/>
      <c r="G334" s="1451"/>
      <c r="H334" s="1451"/>
      <c r="I334" s="433"/>
      <c r="J334" s="433"/>
      <c r="K334" s="454"/>
      <c r="L334" s="1469">
        <f t="shared" ref="L334:L345" si="110">+K334*J334</f>
        <v>0</v>
      </c>
      <c r="M334" s="1017" t="str">
        <f t="shared" si="107"/>
        <v/>
      </c>
      <c r="N334" s="1498" t="str">
        <f t="shared" si="103"/>
        <v/>
      </c>
      <c r="O334" s="1470"/>
      <c r="P334" s="1011" t="str">
        <f t="shared" si="108"/>
        <v/>
      </c>
      <c r="Q334" s="1471"/>
      <c r="R334" s="1471">
        <f t="shared" ref="R334:R345" si="111">+Q334</f>
        <v>0</v>
      </c>
      <c r="S334" s="1012" t="str">
        <f t="shared" si="109"/>
        <v/>
      </c>
      <c r="T334" s="1230" t="str">
        <f t="shared" si="104"/>
        <v>Sin Iniciar</v>
      </c>
      <c r="U334" s="1472" t="str">
        <f t="shared" si="105"/>
        <v>6</v>
      </c>
      <c r="V334" s="919"/>
      <c r="W334" s="1473">
        <f t="shared" si="106"/>
        <v>1</v>
      </c>
    </row>
    <row r="335" spans="1:23" s="105" customFormat="1" ht="51.75" hidden="1" customHeight="1" outlineLevel="3" thickBot="1" x14ac:dyDescent="0.3">
      <c r="A335" s="1627"/>
      <c r="B335" s="1558"/>
      <c r="C335" s="568" t="s">
        <v>2362</v>
      </c>
      <c r="D335" s="462">
        <v>42767</v>
      </c>
      <c r="E335" s="462">
        <v>43084</v>
      </c>
      <c r="F335" s="567"/>
      <c r="G335" s="567"/>
      <c r="H335" s="567"/>
      <c r="I335" s="505"/>
      <c r="J335" s="505"/>
      <c r="K335" s="463"/>
      <c r="L335" s="1503">
        <f t="shared" si="110"/>
        <v>0</v>
      </c>
      <c r="M335" s="1484">
        <f t="shared" si="107"/>
        <v>317</v>
      </c>
      <c r="N335" s="1504" t="str">
        <f t="shared" si="103"/>
        <v>X</v>
      </c>
      <c r="O335" s="1485" t="s">
        <v>2390</v>
      </c>
      <c r="P335" s="1096">
        <f t="shared" si="108"/>
        <v>8.5173501577287064E-2</v>
      </c>
      <c r="Q335" s="1505">
        <v>0.08</v>
      </c>
      <c r="R335" s="1505">
        <f t="shared" si="111"/>
        <v>0.08</v>
      </c>
      <c r="S335" s="1097">
        <f t="shared" si="109"/>
        <v>0.93925925925925935</v>
      </c>
      <c r="T335" s="1240" t="str">
        <f t="shared" si="104"/>
        <v>Normal</v>
      </c>
      <c r="U335" s="1506" t="str">
        <f t="shared" si="105"/>
        <v>J</v>
      </c>
      <c r="V335" s="1507"/>
      <c r="W335" s="1508">
        <f t="shared" si="106"/>
        <v>0.92</v>
      </c>
    </row>
    <row r="336" spans="1:23" s="105" customFormat="1" ht="51.75" hidden="1" customHeight="1" outlineLevel="3" x14ac:dyDescent="0.3">
      <c r="A336" s="1627"/>
      <c r="B336" s="1557" t="s">
        <v>2342</v>
      </c>
      <c r="C336" s="657" t="s">
        <v>2341</v>
      </c>
      <c r="D336" s="1452">
        <v>42767</v>
      </c>
      <c r="E336" s="1452">
        <v>43081</v>
      </c>
      <c r="F336" s="1451"/>
      <c r="G336" s="1451"/>
      <c r="H336" s="1451"/>
      <c r="I336" s="433"/>
      <c r="J336" s="433"/>
      <c r="K336" s="454"/>
      <c r="L336" s="1469">
        <f t="shared" si="110"/>
        <v>0</v>
      </c>
      <c r="M336" s="1017">
        <f t="shared" si="107"/>
        <v>314</v>
      </c>
      <c r="N336" s="1498" t="str">
        <f t="shared" si="103"/>
        <v>X</v>
      </c>
      <c r="O336" s="1470" t="s">
        <v>2391</v>
      </c>
      <c r="P336" s="1011">
        <f t="shared" si="108"/>
        <v>8.598726114649681E-2</v>
      </c>
      <c r="Q336" s="1471">
        <v>0.08</v>
      </c>
      <c r="R336" s="1471">
        <f t="shared" si="111"/>
        <v>0.08</v>
      </c>
      <c r="S336" s="1012">
        <f t="shared" si="109"/>
        <v>0.9303703703703704</v>
      </c>
      <c r="T336" s="1230" t="str">
        <f t="shared" si="104"/>
        <v>Normal</v>
      </c>
      <c r="U336" s="1472" t="str">
        <f t="shared" si="105"/>
        <v>J</v>
      </c>
      <c r="V336" s="919"/>
      <c r="W336" s="1473">
        <f t="shared" si="106"/>
        <v>0.92</v>
      </c>
    </row>
    <row r="337" spans="1:23" s="105" customFormat="1" ht="51.75" hidden="1" customHeight="1" outlineLevel="3" thickBot="1" x14ac:dyDescent="0.3">
      <c r="A337" s="1627"/>
      <c r="B337" s="1558"/>
      <c r="C337" s="567" t="s">
        <v>2207</v>
      </c>
      <c r="D337" s="462">
        <v>42767</v>
      </c>
      <c r="E337" s="462">
        <v>43081</v>
      </c>
      <c r="F337" s="567"/>
      <c r="G337" s="567"/>
      <c r="H337" s="567"/>
      <c r="I337" s="505"/>
      <c r="J337" s="505"/>
      <c r="K337" s="463"/>
      <c r="L337" s="1503">
        <f t="shared" si="110"/>
        <v>0</v>
      </c>
      <c r="M337" s="1484">
        <f t="shared" si="107"/>
        <v>314</v>
      </c>
      <c r="N337" s="1504" t="str">
        <f t="shared" si="103"/>
        <v>X</v>
      </c>
      <c r="O337" s="1485" t="s">
        <v>2392</v>
      </c>
      <c r="P337" s="1096">
        <f t="shared" si="108"/>
        <v>8.598726114649681E-2</v>
      </c>
      <c r="Q337" s="1505">
        <v>0.08</v>
      </c>
      <c r="R337" s="1505">
        <f t="shared" si="111"/>
        <v>0.08</v>
      </c>
      <c r="S337" s="1097">
        <f t="shared" si="109"/>
        <v>0.9303703703703704</v>
      </c>
      <c r="T337" s="1240" t="str">
        <f t="shared" si="104"/>
        <v>Normal</v>
      </c>
      <c r="U337" s="1506" t="str">
        <f t="shared" si="105"/>
        <v>J</v>
      </c>
      <c r="V337" s="1507"/>
      <c r="W337" s="1508">
        <f t="shared" si="106"/>
        <v>0.92</v>
      </c>
    </row>
    <row r="338" spans="1:23" s="105" customFormat="1" ht="51.75" hidden="1" customHeight="1" outlineLevel="3" thickBot="1" x14ac:dyDescent="0.3">
      <c r="A338" s="1627"/>
      <c r="B338" s="1449" t="s">
        <v>2205</v>
      </c>
      <c r="C338" s="727" t="s">
        <v>1711</v>
      </c>
      <c r="D338" s="1509">
        <v>42767</v>
      </c>
      <c r="E338" s="1509">
        <v>43081</v>
      </c>
      <c r="F338" s="727"/>
      <c r="G338" s="727"/>
      <c r="H338" s="727"/>
      <c r="I338" s="1510"/>
      <c r="J338" s="1510"/>
      <c r="K338" s="1511"/>
      <c r="L338" s="1512">
        <f t="shared" si="110"/>
        <v>0</v>
      </c>
      <c r="M338" s="1513">
        <f t="shared" si="107"/>
        <v>314</v>
      </c>
      <c r="N338" s="1514" t="str">
        <f t="shared" si="103"/>
        <v>X</v>
      </c>
      <c r="O338" s="1515" t="s">
        <v>2393</v>
      </c>
      <c r="P338" s="1516">
        <f t="shared" si="108"/>
        <v>8.598726114649681E-2</v>
      </c>
      <c r="Q338" s="1517">
        <v>8.5999999999999993E-2</v>
      </c>
      <c r="R338" s="1517">
        <f t="shared" si="111"/>
        <v>8.5999999999999993E-2</v>
      </c>
      <c r="S338" s="1518">
        <f t="shared" si="109"/>
        <v>1</v>
      </c>
      <c r="T338" s="1519" t="str">
        <f t="shared" si="104"/>
        <v>Normal</v>
      </c>
      <c r="U338" s="1520" t="str">
        <f t="shared" si="105"/>
        <v>J</v>
      </c>
      <c r="V338" s="1521"/>
      <c r="W338" s="1522">
        <f t="shared" si="106"/>
        <v>0.91400000000000003</v>
      </c>
    </row>
    <row r="339" spans="1:23" s="105" customFormat="1" ht="51.75" hidden="1" customHeight="1" outlineLevel="3" x14ac:dyDescent="0.3">
      <c r="A339" s="1627"/>
      <c r="B339" s="1557" t="s">
        <v>2343</v>
      </c>
      <c r="C339" s="1468" t="s">
        <v>2208</v>
      </c>
      <c r="D339" s="1452">
        <v>42917</v>
      </c>
      <c r="E339" s="1452">
        <v>43081</v>
      </c>
      <c r="F339" s="1451"/>
      <c r="G339" s="1451"/>
      <c r="H339" s="1451"/>
      <c r="I339" s="433"/>
      <c r="J339" s="433"/>
      <c r="K339" s="454"/>
      <c r="L339" s="1469">
        <f t="shared" si="110"/>
        <v>0</v>
      </c>
      <c r="M339" s="1017" t="str">
        <f t="shared" si="107"/>
        <v/>
      </c>
      <c r="N339" s="1498" t="str">
        <f t="shared" si="103"/>
        <v/>
      </c>
      <c r="O339" s="1470"/>
      <c r="P339" s="1011" t="str">
        <f t="shared" si="108"/>
        <v/>
      </c>
      <c r="Q339" s="1471"/>
      <c r="R339" s="1471">
        <f t="shared" si="111"/>
        <v>0</v>
      </c>
      <c r="S339" s="1012" t="str">
        <f t="shared" si="109"/>
        <v/>
      </c>
      <c r="T339" s="1230" t="str">
        <f t="shared" si="104"/>
        <v>Sin Iniciar</v>
      </c>
      <c r="U339" s="1472" t="str">
        <f t="shared" si="105"/>
        <v>6</v>
      </c>
      <c r="V339" s="919"/>
      <c r="W339" s="1473">
        <f t="shared" si="106"/>
        <v>1</v>
      </c>
    </row>
    <row r="340" spans="1:23" s="105" customFormat="1" ht="51.75" hidden="1" customHeight="1" outlineLevel="3" x14ac:dyDescent="0.3">
      <c r="A340" s="1627"/>
      <c r="B340" s="1559"/>
      <c r="C340" s="1461" t="s">
        <v>2344</v>
      </c>
      <c r="D340" s="1448">
        <v>42917</v>
      </c>
      <c r="E340" s="1448">
        <v>43081</v>
      </c>
      <c r="F340" s="1446"/>
      <c r="G340" s="1446"/>
      <c r="H340" s="1446"/>
      <c r="I340" s="467"/>
      <c r="J340" s="467"/>
      <c r="K340" s="427"/>
      <c r="L340" s="1462">
        <f t="shared" si="110"/>
        <v>0</v>
      </c>
      <c r="M340" s="1463" t="str">
        <f t="shared" si="107"/>
        <v/>
      </c>
      <c r="N340" s="1490" t="str">
        <f t="shared" si="103"/>
        <v/>
      </c>
      <c r="O340" s="1464"/>
      <c r="P340" s="1013" t="str">
        <f t="shared" si="108"/>
        <v/>
      </c>
      <c r="Q340" s="1465"/>
      <c r="R340" s="1465">
        <f t="shared" si="111"/>
        <v>0</v>
      </c>
      <c r="S340" s="1014" t="str">
        <f t="shared" si="109"/>
        <v/>
      </c>
      <c r="T340" s="1231" t="str">
        <f t="shared" si="104"/>
        <v>Sin Iniciar</v>
      </c>
      <c r="U340" s="1466" t="str">
        <f t="shared" si="105"/>
        <v>6</v>
      </c>
      <c r="V340" s="1467"/>
      <c r="W340" s="1474">
        <f t="shared" si="106"/>
        <v>1</v>
      </c>
    </row>
    <row r="341" spans="1:23" s="105" customFormat="1" ht="51.75" hidden="1" customHeight="1" outlineLevel="3" x14ac:dyDescent="0.3">
      <c r="A341" s="1627"/>
      <c r="B341" s="1559"/>
      <c r="C341" s="1461" t="s">
        <v>2229</v>
      </c>
      <c r="D341" s="1448">
        <v>42917</v>
      </c>
      <c r="E341" s="1448">
        <v>43081</v>
      </c>
      <c r="F341" s="1446"/>
      <c r="G341" s="1446"/>
      <c r="H341" s="1446"/>
      <c r="I341" s="467"/>
      <c r="J341" s="467"/>
      <c r="K341" s="427"/>
      <c r="L341" s="1462">
        <f t="shared" si="110"/>
        <v>0</v>
      </c>
      <c r="M341" s="1463" t="str">
        <f t="shared" si="107"/>
        <v/>
      </c>
      <c r="N341" s="1490" t="str">
        <f t="shared" si="103"/>
        <v/>
      </c>
      <c r="O341" s="1464"/>
      <c r="P341" s="1013" t="str">
        <f t="shared" si="108"/>
        <v/>
      </c>
      <c r="Q341" s="1465"/>
      <c r="R341" s="1465">
        <f t="shared" si="111"/>
        <v>0</v>
      </c>
      <c r="S341" s="1014" t="str">
        <f t="shared" si="109"/>
        <v/>
      </c>
      <c r="T341" s="1231" t="str">
        <f t="shared" si="104"/>
        <v>Sin Iniciar</v>
      </c>
      <c r="U341" s="1466" t="str">
        <f t="shared" si="105"/>
        <v>6</v>
      </c>
      <c r="V341" s="1467"/>
      <c r="W341" s="1474">
        <f t="shared" si="106"/>
        <v>1</v>
      </c>
    </row>
    <row r="342" spans="1:23" s="105" customFormat="1" ht="51.75" hidden="1" customHeight="1" outlineLevel="3" thickBot="1" x14ac:dyDescent="0.3">
      <c r="A342" s="1627"/>
      <c r="B342" s="1558"/>
      <c r="C342" s="1483" t="s">
        <v>2345</v>
      </c>
      <c r="D342" s="462">
        <v>42917</v>
      </c>
      <c r="E342" s="462">
        <v>43081</v>
      </c>
      <c r="F342" s="567"/>
      <c r="G342" s="567"/>
      <c r="H342" s="567"/>
      <c r="I342" s="505"/>
      <c r="J342" s="505"/>
      <c r="K342" s="463"/>
      <c r="L342" s="1503">
        <f t="shared" si="110"/>
        <v>0</v>
      </c>
      <c r="M342" s="1484" t="str">
        <f t="shared" si="107"/>
        <v/>
      </c>
      <c r="N342" s="1504" t="str">
        <f t="shared" si="103"/>
        <v/>
      </c>
      <c r="O342" s="1485"/>
      <c r="P342" s="1096" t="str">
        <f t="shared" si="108"/>
        <v/>
      </c>
      <c r="Q342" s="1505"/>
      <c r="R342" s="1505">
        <f t="shared" si="111"/>
        <v>0</v>
      </c>
      <c r="S342" s="1097" t="str">
        <f t="shared" si="109"/>
        <v/>
      </c>
      <c r="T342" s="1240" t="str">
        <f t="shared" si="104"/>
        <v>Sin Iniciar</v>
      </c>
      <c r="U342" s="1506" t="str">
        <f t="shared" si="105"/>
        <v>6</v>
      </c>
      <c r="V342" s="1507"/>
      <c r="W342" s="1508">
        <f t="shared" si="106"/>
        <v>1</v>
      </c>
    </row>
    <row r="343" spans="1:23" s="105" customFormat="1" ht="51.75" hidden="1" customHeight="1" outlineLevel="3" x14ac:dyDescent="0.3">
      <c r="A343" s="1627"/>
      <c r="B343" s="1557" t="s">
        <v>437</v>
      </c>
      <c r="C343" s="1468" t="s">
        <v>2346</v>
      </c>
      <c r="D343" s="1452"/>
      <c r="E343" s="1452"/>
      <c r="F343" s="1451"/>
      <c r="G343" s="1451"/>
      <c r="H343" s="1451"/>
      <c r="I343" s="433"/>
      <c r="J343" s="433"/>
      <c r="K343" s="454"/>
      <c r="L343" s="1469">
        <f t="shared" si="110"/>
        <v>0</v>
      </c>
      <c r="M343" s="1017" t="str">
        <f t="shared" si="107"/>
        <v/>
      </c>
      <c r="N343" s="1498" t="str">
        <f t="shared" si="103"/>
        <v/>
      </c>
      <c r="O343" s="1470"/>
      <c r="P343" s="1011" t="str">
        <f t="shared" si="108"/>
        <v/>
      </c>
      <c r="Q343" s="1471"/>
      <c r="R343" s="1471">
        <f t="shared" si="111"/>
        <v>0</v>
      </c>
      <c r="S343" s="1012" t="str">
        <f t="shared" si="109"/>
        <v/>
      </c>
      <c r="T343" s="1230" t="str">
        <f t="shared" si="104"/>
        <v>Sin Iniciar</v>
      </c>
      <c r="U343" s="1472" t="str">
        <f t="shared" si="105"/>
        <v>6</v>
      </c>
      <c r="V343" s="919"/>
      <c r="W343" s="1473">
        <f t="shared" si="106"/>
        <v>1</v>
      </c>
    </row>
    <row r="344" spans="1:23" s="105" customFormat="1" ht="51.75" hidden="1" customHeight="1" outlineLevel="3" x14ac:dyDescent="0.3">
      <c r="A344" s="1627"/>
      <c r="B344" s="1559"/>
      <c r="C344" s="1461" t="s">
        <v>2234</v>
      </c>
      <c r="D344" s="1448"/>
      <c r="E344" s="1448"/>
      <c r="F344" s="1446"/>
      <c r="G344" s="1446"/>
      <c r="H344" s="1446"/>
      <c r="I344" s="467"/>
      <c r="J344" s="467"/>
      <c r="K344" s="427"/>
      <c r="L344" s="1462">
        <f t="shared" si="110"/>
        <v>0</v>
      </c>
      <c r="M344" s="1463" t="str">
        <f t="shared" si="107"/>
        <v/>
      </c>
      <c r="N344" s="1490" t="str">
        <f t="shared" si="103"/>
        <v/>
      </c>
      <c r="O344" s="1464"/>
      <c r="P344" s="1013" t="str">
        <f t="shared" si="108"/>
        <v/>
      </c>
      <c r="Q344" s="1465"/>
      <c r="R344" s="1465">
        <f t="shared" si="111"/>
        <v>0</v>
      </c>
      <c r="S344" s="1014" t="str">
        <f t="shared" si="109"/>
        <v/>
      </c>
      <c r="T344" s="1231" t="str">
        <f t="shared" si="104"/>
        <v>Sin Iniciar</v>
      </c>
      <c r="U344" s="1466" t="str">
        <f t="shared" si="105"/>
        <v>6</v>
      </c>
      <c r="V344" s="1467"/>
      <c r="W344" s="1474">
        <f t="shared" si="106"/>
        <v>1</v>
      </c>
    </row>
    <row r="345" spans="1:23" s="105" customFormat="1" ht="51.75" hidden="1" customHeight="1" outlineLevel="3" thickBot="1" x14ac:dyDescent="0.3">
      <c r="A345" s="1627"/>
      <c r="B345" s="1558"/>
      <c r="C345" s="1483" t="s">
        <v>2235</v>
      </c>
      <c r="D345" s="462"/>
      <c r="E345" s="462"/>
      <c r="F345" s="567"/>
      <c r="G345" s="567"/>
      <c r="H345" s="567"/>
      <c r="I345" s="505"/>
      <c r="J345" s="505"/>
      <c r="K345" s="463"/>
      <c r="L345" s="1503">
        <f t="shared" si="110"/>
        <v>0</v>
      </c>
      <c r="M345" s="1484" t="str">
        <f t="shared" si="107"/>
        <v/>
      </c>
      <c r="N345" s="1504" t="str">
        <f t="shared" si="103"/>
        <v/>
      </c>
      <c r="O345" s="1485"/>
      <c r="P345" s="1096" t="str">
        <f t="shared" si="108"/>
        <v/>
      </c>
      <c r="Q345" s="1505"/>
      <c r="R345" s="1505">
        <f t="shared" si="111"/>
        <v>0</v>
      </c>
      <c r="S345" s="1097" t="str">
        <f t="shared" si="109"/>
        <v/>
      </c>
      <c r="T345" s="1240" t="str">
        <f t="shared" si="104"/>
        <v>Sin Iniciar</v>
      </c>
      <c r="U345" s="1506" t="str">
        <f t="shared" si="105"/>
        <v>6</v>
      </c>
      <c r="V345" s="1507"/>
      <c r="W345" s="1508">
        <f t="shared" si="106"/>
        <v>1</v>
      </c>
    </row>
    <row r="346" spans="1:23" s="1178" customFormat="1" ht="60" hidden="1" outlineLevel="2" collapsed="1" thickBot="1" x14ac:dyDescent="0.3">
      <c r="A346" s="1564" t="s">
        <v>2055</v>
      </c>
      <c r="B346" s="1565"/>
      <c r="C346" s="1566"/>
      <c r="D346" s="1143"/>
      <c r="E346" s="1144"/>
      <c r="F346" s="1175"/>
      <c r="G346" s="1133"/>
      <c r="H346" s="1133"/>
      <c r="I346" s="1145"/>
      <c r="J346" s="1146"/>
      <c r="K346" s="1133"/>
      <c r="L346" s="1133"/>
      <c r="M346" s="1147" t="str">
        <f t="shared" si="107"/>
        <v/>
      </c>
      <c r="N346" s="1148" t="str">
        <f t="shared" si="103"/>
        <v/>
      </c>
      <c r="O346" s="1176"/>
      <c r="P346" s="1149">
        <f>+IFERROR(SUMPRODUCT(P333:P345,M333:M345)/SUM(M333:M345),0)</f>
        <v>9.5880681818181823E-2</v>
      </c>
      <c r="Q346" s="1161">
        <f>+IFERROR(SUMPRODUCT(Q333:Q345,M333:M345)/SUM(M333:M345),0)</f>
        <v>9.1920454545454555E-2</v>
      </c>
      <c r="R346" s="1292">
        <f>+IFERROR(SUMPRODUCT(R333:R345,M333:M345)/SUM(M333:M345),0)</f>
        <v>9.1920454545454555E-2</v>
      </c>
      <c r="S346" s="1149">
        <f>+IFERROR(Q346/P346,0)</f>
        <v>0.95869629629629638</v>
      </c>
      <c r="T346" s="1238" t="str">
        <f t="shared" si="104"/>
        <v>Normal</v>
      </c>
      <c r="U346" s="1172" t="str">
        <f t="shared" si="105"/>
        <v>J</v>
      </c>
      <c r="V346" s="1150"/>
      <c r="W346" s="1302">
        <f t="shared" si="106"/>
        <v>0.90807954545454539</v>
      </c>
    </row>
    <row r="347" spans="1:23" s="105" customFormat="1" ht="69.75" hidden="1" customHeight="1" outlineLevel="3" thickBot="1" x14ac:dyDescent="0.3">
      <c r="A347" s="1623" t="s">
        <v>1762</v>
      </c>
      <c r="B347" s="1628" t="s">
        <v>2158</v>
      </c>
      <c r="C347" s="657" t="s">
        <v>2159</v>
      </c>
      <c r="D347" s="658">
        <v>42795</v>
      </c>
      <c r="E347" s="658">
        <v>43007</v>
      </c>
      <c r="F347" s="722"/>
      <c r="G347" s="738" t="s">
        <v>836</v>
      </c>
      <c r="H347" s="988" t="s">
        <v>41</v>
      </c>
      <c r="I347" s="666" t="s">
        <v>107</v>
      </c>
      <c r="J347" s="667">
        <v>1</v>
      </c>
      <c r="K347" s="668"/>
      <c r="L347" s="1071"/>
      <c r="M347" s="1084" t="str">
        <f t="shared" si="107"/>
        <v/>
      </c>
      <c r="N347" s="1218" t="str">
        <f t="shared" si="103"/>
        <v/>
      </c>
      <c r="O347" s="1324"/>
      <c r="P347" s="1022" t="str">
        <f t="shared" ref="P347:P367" si="112">+IF(N347="","",IFERROR(IF(MONTH($C$2)&lt;MONTH(D347),"",IF(E347&lt;$C$2,1,IF(D347&lt;$C$2,($C$2-D347)/(E347-D347),0))),0))</f>
        <v/>
      </c>
      <c r="Q347" s="1275"/>
      <c r="R347" s="1287"/>
      <c r="S347" s="1012" t="str">
        <f t="shared" si="109"/>
        <v/>
      </c>
      <c r="T347" s="1230" t="str">
        <f t="shared" si="104"/>
        <v>Sin Iniciar</v>
      </c>
      <c r="U347" s="1163" t="str">
        <f t="shared" si="105"/>
        <v>6</v>
      </c>
      <c r="V347" s="1095"/>
      <c r="W347" s="1302">
        <f t="shared" si="106"/>
        <v>1</v>
      </c>
    </row>
    <row r="348" spans="1:23" s="105" customFormat="1" ht="51.75" hidden="1" customHeight="1" outlineLevel="3" thickBot="1" x14ac:dyDescent="0.3">
      <c r="A348" s="1624"/>
      <c r="B348" s="1629" t="s">
        <v>1432</v>
      </c>
      <c r="C348" s="990" t="s">
        <v>2160</v>
      </c>
      <c r="D348" s="541">
        <v>42856</v>
      </c>
      <c r="E348" s="541">
        <v>42917</v>
      </c>
      <c r="F348" s="723"/>
      <c r="G348" s="1034" t="s">
        <v>839</v>
      </c>
      <c r="H348" s="966" t="s">
        <v>41</v>
      </c>
      <c r="I348" s="640" t="s">
        <v>22</v>
      </c>
      <c r="J348" s="542">
        <v>1</v>
      </c>
      <c r="K348" s="543"/>
      <c r="L348" s="1072"/>
      <c r="M348" s="1085" t="str">
        <f t="shared" si="107"/>
        <v/>
      </c>
      <c r="N348" s="1225" t="str">
        <f t="shared" si="103"/>
        <v/>
      </c>
      <c r="O348" s="1186"/>
      <c r="P348" s="1013" t="str">
        <f t="shared" si="112"/>
        <v/>
      </c>
      <c r="Q348" s="1272"/>
      <c r="R348" s="1283"/>
      <c r="S348" s="1014" t="str">
        <f t="shared" si="109"/>
        <v/>
      </c>
      <c r="T348" s="1231" t="str">
        <f t="shared" ref="T348:T437" si="113">+IF(S348="","Sin Iniciar",IF(S348&lt;0.6,"Crítico",IF(S348&lt;0.9,"En Proceso",IF(AND(P348=1,Q348=1,S348=1),"Terminado","Normal"))))</f>
        <v>Sin Iniciar</v>
      </c>
      <c r="U348" s="1164" t="str">
        <f t="shared" ref="U348:U437" si="114">+IF(T348="","",IF(T348="Sin Iniciar","6",IF(T348="Crítico","L",IF(T348="En Proceso","K",IF(T348="Normal","J","B")))))</f>
        <v>6</v>
      </c>
      <c r="V348" s="845"/>
      <c r="W348" s="1302">
        <f t="shared" si="106"/>
        <v>1</v>
      </c>
    </row>
    <row r="349" spans="1:23" s="105" customFormat="1" ht="39" hidden="1" customHeight="1" outlineLevel="3" thickBot="1" x14ac:dyDescent="0.3">
      <c r="A349" s="1624"/>
      <c r="B349" s="1629" t="s">
        <v>1432</v>
      </c>
      <c r="C349" s="990" t="s">
        <v>2161</v>
      </c>
      <c r="D349" s="541">
        <v>42186</v>
      </c>
      <c r="E349" s="541">
        <v>42946</v>
      </c>
      <c r="F349" s="723"/>
      <c r="G349" s="1034" t="s">
        <v>841</v>
      </c>
      <c r="H349" s="966" t="s">
        <v>41</v>
      </c>
      <c r="I349" s="640" t="s">
        <v>29</v>
      </c>
      <c r="J349" s="542"/>
      <c r="K349" s="543"/>
      <c r="L349" s="1072">
        <v>0</v>
      </c>
      <c r="M349" s="1085" t="str">
        <f t="shared" si="107"/>
        <v/>
      </c>
      <c r="N349" s="1225" t="str">
        <f t="shared" si="103"/>
        <v/>
      </c>
      <c r="O349" s="1186"/>
      <c r="P349" s="1013" t="str">
        <f t="shared" si="112"/>
        <v/>
      </c>
      <c r="Q349" s="1272"/>
      <c r="R349" s="1283"/>
      <c r="S349" s="1014" t="str">
        <f t="shared" si="109"/>
        <v/>
      </c>
      <c r="T349" s="1231" t="str">
        <f t="shared" si="113"/>
        <v>Sin Iniciar</v>
      </c>
      <c r="U349" s="1164" t="str">
        <f t="shared" si="114"/>
        <v>6</v>
      </c>
      <c r="V349" s="845"/>
      <c r="W349" s="1302">
        <f t="shared" si="106"/>
        <v>1</v>
      </c>
    </row>
    <row r="350" spans="1:23" s="105" customFormat="1" ht="64.5" hidden="1" customHeight="1" outlineLevel="3" thickBot="1" x14ac:dyDescent="0.3">
      <c r="A350" s="1624"/>
      <c r="B350" s="1634" t="s">
        <v>2162</v>
      </c>
      <c r="C350" s="990" t="s">
        <v>2163</v>
      </c>
      <c r="D350" s="541">
        <v>42979</v>
      </c>
      <c r="E350" s="541">
        <v>43070</v>
      </c>
      <c r="F350" s="723"/>
      <c r="G350" s="1034" t="s">
        <v>846</v>
      </c>
      <c r="H350" s="966" t="s">
        <v>54</v>
      </c>
      <c r="I350" s="640" t="s">
        <v>303</v>
      </c>
      <c r="J350" s="542"/>
      <c r="K350" s="543"/>
      <c r="L350" s="1074">
        <v>100000000</v>
      </c>
      <c r="M350" s="1085" t="str">
        <f t="shared" si="107"/>
        <v/>
      </c>
      <c r="N350" s="1225" t="str">
        <f t="shared" si="103"/>
        <v/>
      </c>
      <c r="O350" s="1186"/>
      <c r="P350" s="1013" t="str">
        <f t="shared" si="112"/>
        <v/>
      </c>
      <c r="Q350" s="1272"/>
      <c r="R350" s="1283"/>
      <c r="S350" s="1014" t="str">
        <f t="shared" ref="S350:S367" si="115">IF(P350="","",IF(Q350&gt;P350,1,(Q350/P350)))</f>
        <v/>
      </c>
      <c r="T350" s="1231" t="str">
        <f t="shared" si="113"/>
        <v>Sin Iniciar</v>
      </c>
      <c r="U350" s="1164" t="str">
        <f t="shared" si="114"/>
        <v>6</v>
      </c>
      <c r="V350" s="845"/>
      <c r="W350" s="1302">
        <f t="shared" si="106"/>
        <v>1</v>
      </c>
    </row>
    <row r="351" spans="1:23" s="105" customFormat="1" ht="47.25" hidden="1" customHeight="1" outlineLevel="3" thickBot="1" x14ac:dyDescent="0.3">
      <c r="A351" s="1624"/>
      <c r="B351" s="1635"/>
      <c r="C351" s="990" t="s">
        <v>2164</v>
      </c>
      <c r="D351" s="541">
        <v>42887</v>
      </c>
      <c r="E351" s="541">
        <v>43070</v>
      </c>
      <c r="F351" s="723"/>
      <c r="G351" s="1034" t="s">
        <v>831</v>
      </c>
      <c r="H351" s="966" t="s">
        <v>66</v>
      </c>
      <c r="I351" s="640" t="s">
        <v>303</v>
      </c>
      <c r="J351" s="542"/>
      <c r="K351" s="543"/>
      <c r="L351" s="1074">
        <v>100000000</v>
      </c>
      <c r="M351" s="1085" t="str">
        <f t="shared" si="107"/>
        <v/>
      </c>
      <c r="N351" s="1225" t="str">
        <f t="shared" si="103"/>
        <v/>
      </c>
      <c r="O351" s="1186"/>
      <c r="P351" s="1013" t="str">
        <f t="shared" si="112"/>
        <v/>
      </c>
      <c r="Q351" s="1272"/>
      <c r="R351" s="1283"/>
      <c r="S351" s="1014" t="str">
        <f t="shared" si="115"/>
        <v/>
      </c>
      <c r="T351" s="1231" t="str">
        <f t="shared" si="113"/>
        <v>Sin Iniciar</v>
      </c>
      <c r="U351" s="1164" t="str">
        <f t="shared" si="114"/>
        <v>6</v>
      </c>
      <c r="V351" s="845"/>
      <c r="W351" s="1302">
        <f t="shared" si="106"/>
        <v>1</v>
      </c>
    </row>
    <row r="352" spans="1:23" s="105" customFormat="1" ht="47.25" hidden="1" customHeight="1" outlineLevel="3" thickBot="1" x14ac:dyDescent="0.3">
      <c r="A352" s="1624"/>
      <c r="B352" s="1635"/>
      <c r="C352" s="1393" t="s">
        <v>2165</v>
      </c>
      <c r="D352" s="541">
        <v>42887</v>
      </c>
      <c r="E352" s="541">
        <v>42916</v>
      </c>
      <c r="F352" s="723"/>
      <c r="G352" s="1034"/>
      <c r="H352" s="1392"/>
      <c r="I352" s="640"/>
      <c r="J352" s="542"/>
      <c r="K352" s="543"/>
      <c r="L352" s="1074"/>
      <c r="M352" s="1085" t="str">
        <f t="shared" si="107"/>
        <v/>
      </c>
      <c r="N352" s="1225" t="str">
        <f t="shared" si="103"/>
        <v/>
      </c>
      <c r="O352" s="1186"/>
      <c r="P352" s="1013" t="str">
        <f t="shared" si="112"/>
        <v/>
      </c>
      <c r="Q352" s="1272"/>
      <c r="R352" s="1283"/>
      <c r="S352" s="1014" t="str">
        <f t="shared" si="115"/>
        <v/>
      </c>
      <c r="T352" s="1231" t="str">
        <f t="shared" si="113"/>
        <v>Sin Iniciar</v>
      </c>
      <c r="U352" s="1164" t="str">
        <f t="shared" si="114"/>
        <v>6</v>
      </c>
      <c r="V352" s="845"/>
      <c r="W352" s="1302"/>
    </row>
    <row r="353" spans="1:23" s="105" customFormat="1" ht="47.25" hidden="1" customHeight="1" outlineLevel="3" thickBot="1" x14ac:dyDescent="0.3">
      <c r="A353" s="1624"/>
      <c r="B353" s="1635"/>
      <c r="C353" s="1533" t="s">
        <v>2166</v>
      </c>
      <c r="D353" s="671">
        <v>42917</v>
      </c>
      <c r="E353" s="671">
        <v>42946</v>
      </c>
      <c r="F353" s="1140"/>
      <c r="G353" s="1141"/>
      <c r="H353" s="567"/>
      <c r="I353" s="1534"/>
      <c r="J353" s="674"/>
      <c r="K353" s="675"/>
      <c r="L353" s="1535"/>
      <c r="M353" s="1142" t="str">
        <f t="shared" si="107"/>
        <v/>
      </c>
      <c r="N353" s="1226" t="str">
        <f t="shared" si="103"/>
        <v/>
      </c>
      <c r="O353" s="1361"/>
      <c r="P353" s="1096" t="str">
        <f t="shared" si="112"/>
        <v/>
      </c>
      <c r="Q353" s="1279"/>
      <c r="R353" s="1404"/>
      <c r="S353" s="1097" t="str">
        <f t="shared" si="115"/>
        <v/>
      </c>
      <c r="T353" s="1240" t="str">
        <f t="shared" si="113"/>
        <v>Sin Iniciar</v>
      </c>
      <c r="U353" s="1170" t="str">
        <f t="shared" si="114"/>
        <v>6</v>
      </c>
      <c r="V353" s="846"/>
      <c r="W353" s="1305"/>
    </row>
    <row r="354" spans="1:23" s="105" customFormat="1" ht="48.75" hidden="1" customHeight="1" outlineLevel="3" thickBot="1" x14ac:dyDescent="0.3">
      <c r="A354" s="1624"/>
      <c r="B354" s="1492" t="s">
        <v>2338</v>
      </c>
      <c r="C354" s="1536" t="s">
        <v>2362</v>
      </c>
      <c r="D354" s="1493">
        <v>42767</v>
      </c>
      <c r="E354" s="1493">
        <v>43081</v>
      </c>
      <c r="F354" s="652"/>
      <c r="G354" s="652"/>
      <c r="H354" s="652"/>
      <c r="I354" s="1384"/>
      <c r="J354" s="1384"/>
      <c r="K354" s="1386"/>
      <c r="L354" s="1537">
        <f t="shared" ref="L354:L367" si="116">+K354*J354</f>
        <v>0</v>
      </c>
      <c r="M354" s="1538">
        <f t="shared" si="107"/>
        <v>314</v>
      </c>
      <c r="N354" s="1539" t="str">
        <f t="shared" si="103"/>
        <v>X</v>
      </c>
      <c r="O354" s="1540" t="s">
        <v>2395</v>
      </c>
      <c r="P354" s="1018">
        <f t="shared" si="112"/>
        <v>8.598726114649681E-2</v>
      </c>
      <c r="Q354" s="1541">
        <v>8.5000000000000006E-2</v>
      </c>
      <c r="R354" s="1541">
        <f t="shared" ref="R354:R367" si="117">+Q354</f>
        <v>8.5000000000000006E-2</v>
      </c>
      <c r="S354" s="1107">
        <f t="shared" si="115"/>
        <v>0.98851851851851869</v>
      </c>
      <c r="T354" s="1236" t="str">
        <f t="shared" si="113"/>
        <v>Normal</v>
      </c>
      <c r="U354" s="1542" t="str">
        <f t="shared" si="114"/>
        <v>J</v>
      </c>
      <c r="V354" s="1116"/>
      <c r="W354" s="1543">
        <f t="shared" ref="W354:W367" si="118">1-R354</f>
        <v>0.91500000000000004</v>
      </c>
    </row>
    <row r="355" spans="1:23" s="105" customFormat="1" ht="47.25" hidden="1" customHeight="1" outlineLevel="3" x14ac:dyDescent="0.3">
      <c r="A355" s="1624"/>
      <c r="B355" s="1557" t="s">
        <v>2342</v>
      </c>
      <c r="C355" s="657" t="s">
        <v>2341</v>
      </c>
      <c r="D355" s="1452">
        <v>42767</v>
      </c>
      <c r="E355" s="1452">
        <v>43081</v>
      </c>
      <c r="F355" s="1451"/>
      <c r="G355" s="1451"/>
      <c r="H355" s="1451"/>
      <c r="I355" s="433"/>
      <c r="J355" s="433"/>
      <c r="K355" s="454"/>
      <c r="L355" s="1469">
        <f t="shared" si="116"/>
        <v>0</v>
      </c>
      <c r="M355" s="1017">
        <f t="shared" si="107"/>
        <v>314</v>
      </c>
      <c r="N355" s="1498" t="str">
        <f t="shared" si="103"/>
        <v>X</v>
      </c>
      <c r="O355" s="1470" t="s">
        <v>2397</v>
      </c>
      <c r="P355" s="1011">
        <f t="shared" si="112"/>
        <v>8.598726114649681E-2</v>
      </c>
      <c r="Q355" s="1471">
        <v>8.5999999999999993E-2</v>
      </c>
      <c r="R355" s="1471">
        <f t="shared" si="117"/>
        <v>8.5999999999999993E-2</v>
      </c>
      <c r="S355" s="1012">
        <f t="shared" si="115"/>
        <v>1</v>
      </c>
      <c r="T355" s="1230" t="str">
        <f t="shared" si="113"/>
        <v>Normal</v>
      </c>
      <c r="U355" s="1472" t="str">
        <f t="shared" si="114"/>
        <v>J</v>
      </c>
      <c r="V355" s="919"/>
      <c r="W355" s="1473">
        <f t="shared" si="118"/>
        <v>0.91400000000000003</v>
      </c>
    </row>
    <row r="356" spans="1:23" s="105" customFormat="1" ht="47.25" hidden="1" customHeight="1" outlineLevel="3" thickBot="1" x14ac:dyDescent="0.3">
      <c r="A356" s="1624"/>
      <c r="B356" s="1558"/>
      <c r="C356" s="567" t="s">
        <v>2207</v>
      </c>
      <c r="D356" s="462">
        <v>42767</v>
      </c>
      <c r="E356" s="462">
        <v>43081</v>
      </c>
      <c r="F356" s="567"/>
      <c r="G356" s="567"/>
      <c r="H356" s="567"/>
      <c r="I356" s="505"/>
      <c r="J356" s="505"/>
      <c r="K356" s="463"/>
      <c r="L356" s="1503">
        <f t="shared" si="116"/>
        <v>0</v>
      </c>
      <c r="M356" s="1484">
        <f t="shared" si="107"/>
        <v>314</v>
      </c>
      <c r="N356" s="1504" t="str">
        <f t="shared" si="103"/>
        <v>X</v>
      </c>
      <c r="O356" s="1485" t="s">
        <v>2396</v>
      </c>
      <c r="P356" s="1096">
        <f t="shared" si="112"/>
        <v>8.598726114649681E-2</v>
      </c>
      <c r="Q356" s="1505">
        <v>8.5999999999999993E-2</v>
      </c>
      <c r="R356" s="1505">
        <f t="shared" si="117"/>
        <v>8.5999999999999993E-2</v>
      </c>
      <c r="S356" s="1097">
        <f t="shared" si="115"/>
        <v>1</v>
      </c>
      <c r="T356" s="1240" t="str">
        <f t="shared" si="113"/>
        <v>Normal</v>
      </c>
      <c r="U356" s="1506" t="str">
        <f t="shared" si="114"/>
        <v>J</v>
      </c>
      <c r="V356" s="1507"/>
      <c r="W356" s="1508">
        <f t="shared" si="118"/>
        <v>0.91400000000000003</v>
      </c>
    </row>
    <row r="357" spans="1:23" s="105" customFormat="1" ht="47.25" hidden="1" customHeight="1" outlineLevel="3" thickBot="1" x14ac:dyDescent="0.3">
      <c r="A357" s="1624"/>
      <c r="B357" s="1449" t="s">
        <v>2205</v>
      </c>
      <c r="C357" s="727" t="s">
        <v>1711</v>
      </c>
      <c r="D357" s="1509">
        <v>42767</v>
      </c>
      <c r="E357" s="1509">
        <v>42916</v>
      </c>
      <c r="F357" s="727"/>
      <c r="G357" s="727"/>
      <c r="H357" s="727"/>
      <c r="I357" s="1510"/>
      <c r="J357" s="1510"/>
      <c r="K357" s="1511"/>
      <c r="L357" s="1512">
        <f t="shared" si="116"/>
        <v>0</v>
      </c>
      <c r="M357" s="1513">
        <f t="shared" si="107"/>
        <v>149</v>
      </c>
      <c r="N357" s="1514" t="str">
        <f t="shared" si="103"/>
        <v>X</v>
      </c>
      <c r="O357" s="1515" t="s">
        <v>2398</v>
      </c>
      <c r="P357" s="1516">
        <f t="shared" si="112"/>
        <v>0.18120805369127516</v>
      </c>
      <c r="Q357" s="1517">
        <v>0.18</v>
      </c>
      <c r="R357" s="1517">
        <f t="shared" si="117"/>
        <v>0.18</v>
      </c>
      <c r="S357" s="1518">
        <f t="shared" si="115"/>
        <v>0.9933333333333334</v>
      </c>
      <c r="T357" s="1519" t="str">
        <f t="shared" si="113"/>
        <v>Normal</v>
      </c>
      <c r="U357" s="1520" t="str">
        <f t="shared" si="114"/>
        <v>J</v>
      </c>
      <c r="V357" s="1521"/>
      <c r="W357" s="1522">
        <f t="shared" si="118"/>
        <v>0.82000000000000006</v>
      </c>
    </row>
    <row r="358" spans="1:23" s="105" customFormat="1" ht="47.25" hidden="1" customHeight="1" outlineLevel="3" x14ac:dyDescent="0.3">
      <c r="A358" s="1624"/>
      <c r="B358" s="1557" t="s">
        <v>2343</v>
      </c>
      <c r="C358" s="1468" t="s">
        <v>2208</v>
      </c>
      <c r="D358" s="1452"/>
      <c r="E358" s="1452"/>
      <c r="F358" s="1451"/>
      <c r="G358" s="1451"/>
      <c r="H358" s="1451"/>
      <c r="I358" s="433"/>
      <c r="J358" s="433"/>
      <c r="K358" s="454"/>
      <c r="L358" s="1469">
        <f t="shared" si="116"/>
        <v>0</v>
      </c>
      <c r="M358" s="1017" t="str">
        <f t="shared" si="107"/>
        <v/>
      </c>
      <c r="N358" s="1498" t="str">
        <f t="shared" si="103"/>
        <v/>
      </c>
      <c r="O358" s="1470"/>
      <c r="P358" s="1011" t="str">
        <f t="shared" si="112"/>
        <v/>
      </c>
      <c r="Q358" s="1471"/>
      <c r="R358" s="1471">
        <f t="shared" si="117"/>
        <v>0</v>
      </c>
      <c r="S358" s="1012" t="str">
        <f t="shared" si="115"/>
        <v/>
      </c>
      <c r="T358" s="1230" t="str">
        <f t="shared" si="113"/>
        <v>Sin Iniciar</v>
      </c>
      <c r="U358" s="1472" t="str">
        <f t="shared" si="114"/>
        <v>6</v>
      </c>
      <c r="V358" s="919"/>
      <c r="W358" s="1473">
        <f t="shared" si="118"/>
        <v>1</v>
      </c>
    </row>
    <row r="359" spans="1:23" s="105" customFormat="1" ht="47.25" hidden="1" customHeight="1" outlineLevel="3" x14ac:dyDescent="0.3">
      <c r="A359" s="1624"/>
      <c r="B359" s="1559"/>
      <c r="C359" s="1461" t="s">
        <v>2344</v>
      </c>
      <c r="D359" s="1448"/>
      <c r="E359" s="1448"/>
      <c r="F359" s="1446"/>
      <c r="G359" s="1446"/>
      <c r="H359" s="1446"/>
      <c r="I359" s="467"/>
      <c r="J359" s="467"/>
      <c r="K359" s="427"/>
      <c r="L359" s="1462">
        <f t="shared" si="116"/>
        <v>0</v>
      </c>
      <c r="M359" s="1463" t="str">
        <f t="shared" si="107"/>
        <v/>
      </c>
      <c r="N359" s="1490" t="str">
        <f t="shared" si="103"/>
        <v/>
      </c>
      <c r="O359" s="1464"/>
      <c r="P359" s="1013" t="str">
        <f t="shared" si="112"/>
        <v/>
      </c>
      <c r="Q359" s="1465"/>
      <c r="R359" s="1465">
        <f t="shared" si="117"/>
        <v>0</v>
      </c>
      <c r="S359" s="1014" t="str">
        <f t="shared" si="115"/>
        <v/>
      </c>
      <c r="T359" s="1231" t="str">
        <f t="shared" si="113"/>
        <v>Sin Iniciar</v>
      </c>
      <c r="U359" s="1466" t="str">
        <f t="shared" si="114"/>
        <v>6</v>
      </c>
      <c r="V359" s="1467"/>
      <c r="W359" s="1474">
        <f t="shared" si="118"/>
        <v>1</v>
      </c>
    </row>
    <row r="360" spans="1:23" s="105" customFormat="1" ht="35.25" hidden="1" outlineLevel="3" thickBot="1" x14ac:dyDescent="0.3">
      <c r="A360" s="1624"/>
      <c r="B360" s="1559"/>
      <c r="C360" s="1461" t="s">
        <v>2229</v>
      </c>
      <c r="D360" s="1448"/>
      <c r="E360" s="1448"/>
      <c r="F360" s="1446"/>
      <c r="G360" s="1446"/>
      <c r="H360" s="1446"/>
      <c r="I360" s="467"/>
      <c r="J360" s="467"/>
      <c r="K360" s="427"/>
      <c r="L360" s="1462">
        <f t="shared" si="116"/>
        <v>0</v>
      </c>
      <c r="M360" s="1463" t="str">
        <f t="shared" si="107"/>
        <v/>
      </c>
      <c r="N360" s="1490" t="str">
        <f t="shared" si="103"/>
        <v/>
      </c>
      <c r="O360" s="1464"/>
      <c r="P360" s="1013" t="str">
        <f t="shared" si="112"/>
        <v/>
      </c>
      <c r="Q360" s="1465"/>
      <c r="R360" s="1465">
        <f t="shared" si="117"/>
        <v>0</v>
      </c>
      <c r="S360" s="1014" t="str">
        <f t="shared" si="115"/>
        <v/>
      </c>
      <c r="T360" s="1231" t="str">
        <f t="shared" si="113"/>
        <v>Sin Iniciar</v>
      </c>
      <c r="U360" s="1466" t="str">
        <f t="shared" si="114"/>
        <v>6</v>
      </c>
      <c r="V360" s="1467"/>
      <c r="W360" s="1474">
        <f t="shared" si="118"/>
        <v>1</v>
      </c>
    </row>
    <row r="361" spans="1:23" s="105" customFormat="1" ht="35.25" hidden="1" outlineLevel="3" thickBot="1" x14ac:dyDescent="0.3">
      <c r="A361" s="1624"/>
      <c r="B361" s="1558"/>
      <c r="C361" s="1483" t="s">
        <v>2345</v>
      </c>
      <c r="D361" s="462"/>
      <c r="E361" s="462"/>
      <c r="F361" s="567"/>
      <c r="G361" s="567"/>
      <c r="H361" s="567"/>
      <c r="I361" s="505"/>
      <c r="J361" s="505"/>
      <c r="K361" s="463"/>
      <c r="L361" s="1503">
        <f t="shared" si="116"/>
        <v>0</v>
      </c>
      <c r="M361" s="1484" t="str">
        <f t="shared" si="107"/>
        <v/>
      </c>
      <c r="N361" s="1504" t="str">
        <f t="shared" si="103"/>
        <v/>
      </c>
      <c r="O361" s="1485"/>
      <c r="P361" s="1096" t="str">
        <f t="shared" si="112"/>
        <v/>
      </c>
      <c r="Q361" s="1505"/>
      <c r="R361" s="1505">
        <f t="shared" si="117"/>
        <v>0</v>
      </c>
      <c r="S361" s="1097" t="str">
        <f t="shared" si="115"/>
        <v/>
      </c>
      <c r="T361" s="1240" t="str">
        <f t="shared" si="113"/>
        <v>Sin Iniciar</v>
      </c>
      <c r="U361" s="1506" t="str">
        <f t="shared" si="114"/>
        <v>6</v>
      </c>
      <c r="V361" s="1507"/>
      <c r="W361" s="1508">
        <f t="shared" si="118"/>
        <v>1</v>
      </c>
    </row>
    <row r="362" spans="1:23" s="105" customFormat="1" ht="35.25" hidden="1" outlineLevel="3" thickBot="1" x14ac:dyDescent="0.3">
      <c r="A362" s="1624"/>
      <c r="B362" s="1557" t="s">
        <v>437</v>
      </c>
      <c r="C362" s="1468" t="s">
        <v>2346</v>
      </c>
      <c r="D362" s="1452"/>
      <c r="E362" s="1452"/>
      <c r="F362" s="1451"/>
      <c r="G362" s="1451"/>
      <c r="H362" s="1451"/>
      <c r="I362" s="433"/>
      <c r="J362" s="433"/>
      <c r="K362" s="454"/>
      <c r="L362" s="1469">
        <f t="shared" si="116"/>
        <v>0</v>
      </c>
      <c r="M362" s="1017" t="str">
        <f t="shared" si="107"/>
        <v/>
      </c>
      <c r="N362" s="1498" t="str">
        <f t="shared" si="103"/>
        <v/>
      </c>
      <c r="O362" s="1470"/>
      <c r="P362" s="1011" t="str">
        <f t="shared" si="112"/>
        <v/>
      </c>
      <c r="Q362" s="1471"/>
      <c r="R362" s="1471">
        <f t="shared" si="117"/>
        <v>0</v>
      </c>
      <c r="S362" s="1012" t="str">
        <f t="shared" si="115"/>
        <v/>
      </c>
      <c r="T362" s="1230" t="str">
        <f t="shared" si="113"/>
        <v>Sin Iniciar</v>
      </c>
      <c r="U362" s="1472" t="str">
        <f t="shared" si="114"/>
        <v>6</v>
      </c>
      <c r="V362" s="919"/>
      <c r="W362" s="1473">
        <f t="shared" si="118"/>
        <v>1</v>
      </c>
    </row>
    <row r="363" spans="1:23" s="105" customFormat="1" ht="39" hidden="1" customHeight="1" outlineLevel="3" x14ac:dyDescent="0.3">
      <c r="A363" s="1624"/>
      <c r="B363" s="1559"/>
      <c r="C363" s="1461" t="s">
        <v>2234</v>
      </c>
      <c r="D363" s="1448"/>
      <c r="E363" s="1448"/>
      <c r="F363" s="1446"/>
      <c r="G363" s="1446"/>
      <c r="H363" s="1446"/>
      <c r="I363" s="467"/>
      <c r="J363" s="467"/>
      <c r="K363" s="427"/>
      <c r="L363" s="1462">
        <f t="shared" si="116"/>
        <v>0</v>
      </c>
      <c r="M363" s="1463" t="str">
        <f t="shared" si="107"/>
        <v/>
      </c>
      <c r="N363" s="1490" t="str">
        <f t="shared" si="103"/>
        <v/>
      </c>
      <c r="O363" s="1464"/>
      <c r="P363" s="1013" t="str">
        <f t="shared" si="112"/>
        <v/>
      </c>
      <c r="Q363" s="1465"/>
      <c r="R363" s="1465">
        <f t="shared" si="117"/>
        <v>0</v>
      </c>
      <c r="S363" s="1014" t="str">
        <f t="shared" si="115"/>
        <v/>
      </c>
      <c r="T363" s="1231" t="str">
        <f t="shared" si="113"/>
        <v>Sin Iniciar</v>
      </c>
      <c r="U363" s="1466" t="str">
        <f t="shared" si="114"/>
        <v>6</v>
      </c>
      <c r="V363" s="1467"/>
      <c r="W363" s="1474">
        <f t="shared" si="118"/>
        <v>1</v>
      </c>
    </row>
    <row r="364" spans="1:23" s="105" customFormat="1" ht="35.25" hidden="1" outlineLevel="3" thickBot="1" x14ac:dyDescent="0.3">
      <c r="A364" s="1624"/>
      <c r="B364" s="1558"/>
      <c r="C364" s="1483" t="s">
        <v>2235</v>
      </c>
      <c r="D364" s="462"/>
      <c r="E364" s="462"/>
      <c r="F364" s="567"/>
      <c r="G364" s="567"/>
      <c r="H364" s="567"/>
      <c r="I364" s="505"/>
      <c r="J364" s="505"/>
      <c r="K364" s="463"/>
      <c r="L364" s="1503">
        <f t="shared" si="116"/>
        <v>0</v>
      </c>
      <c r="M364" s="1484" t="str">
        <f t="shared" si="107"/>
        <v/>
      </c>
      <c r="N364" s="1504" t="str">
        <f t="shared" si="103"/>
        <v/>
      </c>
      <c r="O364" s="1485"/>
      <c r="P364" s="1096" t="str">
        <f t="shared" si="112"/>
        <v/>
      </c>
      <c r="Q364" s="1505"/>
      <c r="R364" s="1505">
        <f t="shared" si="117"/>
        <v>0</v>
      </c>
      <c r="S364" s="1097" t="str">
        <f t="shared" si="115"/>
        <v/>
      </c>
      <c r="T364" s="1240" t="str">
        <f t="shared" si="113"/>
        <v>Sin Iniciar</v>
      </c>
      <c r="U364" s="1506" t="str">
        <f t="shared" si="114"/>
        <v>6</v>
      </c>
      <c r="V364" s="1507"/>
      <c r="W364" s="1508">
        <f t="shared" si="118"/>
        <v>1</v>
      </c>
    </row>
    <row r="365" spans="1:23" s="105" customFormat="1" ht="60.75" hidden="1" outlineLevel="3" thickBot="1" x14ac:dyDescent="0.3">
      <c r="A365" s="1624"/>
      <c r="B365" s="1557" t="s">
        <v>2238</v>
      </c>
      <c r="C365" s="1487" t="s">
        <v>2239</v>
      </c>
      <c r="D365" s="1452">
        <v>42767</v>
      </c>
      <c r="E365" s="1452">
        <v>42947</v>
      </c>
      <c r="F365" s="1451"/>
      <c r="G365" s="1451"/>
      <c r="H365" s="1451"/>
      <c r="I365" s="433"/>
      <c r="J365" s="433"/>
      <c r="K365" s="454"/>
      <c r="L365" s="1469">
        <f t="shared" si="116"/>
        <v>0</v>
      </c>
      <c r="M365" s="1017">
        <f t="shared" si="107"/>
        <v>180</v>
      </c>
      <c r="N365" s="1498" t="str">
        <f t="shared" si="103"/>
        <v>X</v>
      </c>
      <c r="O365" s="1470" t="s">
        <v>2399</v>
      </c>
      <c r="P365" s="1011">
        <f t="shared" si="112"/>
        <v>0.15</v>
      </c>
      <c r="Q365" s="1471">
        <v>0.15</v>
      </c>
      <c r="R365" s="1471">
        <f t="shared" si="117"/>
        <v>0.15</v>
      </c>
      <c r="S365" s="1012">
        <f t="shared" si="115"/>
        <v>1</v>
      </c>
      <c r="T365" s="1230" t="str">
        <f t="shared" si="113"/>
        <v>Normal</v>
      </c>
      <c r="U365" s="1472" t="str">
        <f t="shared" si="114"/>
        <v>J</v>
      </c>
      <c r="V365" s="919"/>
      <c r="W365" s="1473">
        <f t="shared" si="118"/>
        <v>0.85</v>
      </c>
    </row>
    <row r="366" spans="1:23" s="105" customFormat="1" ht="35.25" hidden="1" outlineLevel="3" thickBot="1" x14ac:dyDescent="0.3">
      <c r="A366" s="1624"/>
      <c r="B366" s="1559"/>
      <c r="C366" s="1486" t="s">
        <v>2201</v>
      </c>
      <c r="D366" s="1448">
        <v>42887</v>
      </c>
      <c r="E366" s="1448">
        <v>43081</v>
      </c>
      <c r="F366" s="1446"/>
      <c r="G366" s="1446"/>
      <c r="H366" s="1446"/>
      <c r="I366" s="467"/>
      <c r="J366" s="467"/>
      <c r="K366" s="427"/>
      <c r="L366" s="1462">
        <f t="shared" si="116"/>
        <v>0</v>
      </c>
      <c r="M366" s="1463" t="str">
        <f t="shared" si="107"/>
        <v/>
      </c>
      <c r="N366" s="1490" t="str">
        <f t="shared" si="103"/>
        <v/>
      </c>
      <c r="O366" s="1464"/>
      <c r="P366" s="1013" t="str">
        <f t="shared" si="112"/>
        <v/>
      </c>
      <c r="Q366" s="1465"/>
      <c r="R366" s="1465">
        <f t="shared" si="117"/>
        <v>0</v>
      </c>
      <c r="S366" s="1014" t="str">
        <f t="shared" si="115"/>
        <v/>
      </c>
      <c r="T366" s="1231" t="str">
        <f t="shared" si="113"/>
        <v>Sin Iniciar</v>
      </c>
      <c r="U366" s="1466" t="str">
        <f t="shared" si="114"/>
        <v>6</v>
      </c>
      <c r="V366" s="1467"/>
      <c r="W366" s="1474">
        <f t="shared" si="118"/>
        <v>1</v>
      </c>
    </row>
    <row r="367" spans="1:23" s="105" customFormat="1" ht="35.25" hidden="1" outlineLevel="3" thickBot="1" x14ac:dyDescent="0.3">
      <c r="A367" s="1624"/>
      <c r="B367" s="1529" t="s">
        <v>2237</v>
      </c>
      <c r="C367" s="1468" t="s">
        <v>2347</v>
      </c>
      <c r="D367" s="1452"/>
      <c r="E367" s="1452"/>
      <c r="F367" s="1451"/>
      <c r="G367" s="1451"/>
      <c r="H367" s="1451"/>
      <c r="I367" s="433"/>
      <c r="J367" s="433"/>
      <c r="K367" s="454"/>
      <c r="L367" s="1469">
        <f t="shared" si="116"/>
        <v>0</v>
      </c>
      <c r="M367" s="1017" t="str">
        <f t="shared" si="107"/>
        <v/>
      </c>
      <c r="N367" s="1498" t="str">
        <f t="shared" si="103"/>
        <v/>
      </c>
      <c r="O367" s="1470"/>
      <c r="P367" s="1011" t="str">
        <f t="shared" si="112"/>
        <v/>
      </c>
      <c r="Q367" s="1471"/>
      <c r="R367" s="1471">
        <f t="shared" si="117"/>
        <v>0</v>
      </c>
      <c r="S367" s="1012" t="str">
        <f t="shared" si="115"/>
        <v/>
      </c>
      <c r="T367" s="1230" t="str">
        <f t="shared" si="113"/>
        <v>Sin Iniciar</v>
      </c>
      <c r="U367" s="1472" t="str">
        <f t="shared" si="114"/>
        <v>6</v>
      </c>
      <c r="V367" s="919"/>
      <c r="W367" s="1473">
        <f t="shared" si="118"/>
        <v>1</v>
      </c>
    </row>
    <row r="368" spans="1:23" s="1178" customFormat="1" ht="60" hidden="1" outlineLevel="2" collapsed="1" thickBot="1" x14ac:dyDescent="0.3">
      <c r="A368" s="1564" t="s">
        <v>2056</v>
      </c>
      <c r="B368" s="1565"/>
      <c r="C368" s="1566"/>
      <c r="D368" s="1143"/>
      <c r="E368" s="1144"/>
      <c r="F368" s="1175"/>
      <c r="G368" s="1133"/>
      <c r="H368" s="1133"/>
      <c r="I368" s="1145"/>
      <c r="J368" s="1445"/>
      <c r="K368" s="1133"/>
      <c r="L368" s="1133"/>
      <c r="M368" s="1147" t="str">
        <f t="shared" si="107"/>
        <v/>
      </c>
      <c r="N368" s="1148" t="str">
        <f t="shared" si="103"/>
        <v/>
      </c>
      <c r="O368" s="1176"/>
      <c r="P368" s="1149">
        <f>+IFERROR(SUMPRODUCT(P347:P367,M347:M367)/SUM(M347:M367),0)</f>
        <v>0.10621557828481511</v>
      </c>
      <c r="Q368" s="1161">
        <f>+IFERROR(SUMPRODUCT(Q347:Q367,M347:M367)/SUM(M347:M367),0)</f>
        <v>0.10583634933123524</v>
      </c>
      <c r="R368" s="1292">
        <f>+IFERROR(SUMPRODUCT(R347:R367,M347:M367)/SUM(M347:M367),0)</f>
        <v>0.10583634933123524</v>
      </c>
      <c r="S368" s="1149">
        <f>+IFERROR(Q368/P368,0)</f>
        <v>0.99642962962962955</v>
      </c>
      <c r="T368" s="1238" t="str">
        <f t="shared" si="113"/>
        <v>Normal</v>
      </c>
      <c r="U368" s="1172" t="str">
        <f t="shared" si="114"/>
        <v>J</v>
      </c>
      <c r="V368" s="1150"/>
      <c r="W368" s="1459">
        <f t="shared" si="106"/>
        <v>0.8941636506687648</v>
      </c>
    </row>
    <row r="369" spans="1:23" s="105" customFormat="1" ht="74.25" hidden="1" customHeight="1" outlineLevel="3" thickBot="1" x14ac:dyDescent="0.3">
      <c r="A369" s="1624"/>
      <c r="B369" s="1526" t="s">
        <v>2338</v>
      </c>
      <c r="C369" s="568" t="s">
        <v>2373</v>
      </c>
      <c r="D369" s="462">
        <v>42767</v>
      </c>
      <c r="E369" s="462">
        <v>43081</v>
      </c>
      <c r="F369" s="567"/>
      <c r="G369" s="567"/>
      <c r="H369" s="567"/>
      <c r="I369" s="505"/>
      <c r="J369" s="505"/>
      <c r="K369" s="463"/>
      <c r="L369" s="1503">
        <f t="shared" ref="L369:L384" si="119">+K369*J369</f>
        <v>0</v>
      </c>
      <c r="M369" s="1484">
        <f t="shared" si="107"/>
        <v>314</v>
      </c>
      <c r="N369" s="1504" t="str">
        <f t="shared" si="103"/>
        <v>X</v>
      </c>
      <c r="O369" s="1485" t="s">
        <v>2374</v>
      </c>
      <c r="P369" s="1096">
        <f t="shared" ref="P369:P384" si="120">+IF(N369="","",IFERROR(IF(MONTH($C$2)&lt;MONTH(D369),"",IF(E369&lt;$C$2,1,IF(D369&lt;$C$2,($C$2-D369)/(E369-D369),0))),0))</f>
        <v>8.598726114649681E-2</v>
      </c>
      <c r="Q369" s="1505">
        <v>8.3000000000000004E-2</v>
      </c>
      <c r="R369" s="1505">
        <f t="shared" ref="R369:R384" si="121">+Q369</f>
        <v>8.3000000000000004E-2</v>
      </c>
      <c r="S369" s="1097">
        <f t="shared" ref="S369:S384" si="122">IF(P369="","",IF(Q369&gt;P369,1,(Q369/P369)))</f>
        <v>0.96525925925925937</v>
      </c>
      <c r="T369" s="1240" t="str">
        <f t="shared" si="113"/>
        <v>Normal</v>
      </c>
      <c r="U369" s="1506" t="str">
        <f t="shared" si="114"/>
        <v>J</v>
      </c>
      <c r="V369" s="1507"/>
      <c r="W369" s="1508">
        <f t="shared" si="106"/>
        <v>0.91700000000000004</v>
      </c>
    </row>
    <row r="370" spans="1:23" s="105" customFormat="1" ht="58.5" hidden="1" customHeight="1" outlineLevel="3" x14ac:dyDescent="0.3">
      <c r="A370" s="1624"/>
      <c r="B370" s="1557" t="s">
        <v>2342</v>
      </c>
      <c r="C370" s="657" t="s">
        <v>2341</v>
      </c>
      <c r="D370" s="1444">
        <v>42767</v>
      </c>
      <c r="E370" s="1444">
        <v>43081</v>
      </c>
      <c r="F370" s="1443"/>
      <c r="G370" s="1443"/>
      <c r="H370" s="1443"/>
      <c r="I370" s="433"/>
      <c r="J370" s="433"/>
      <c r="K370" s="454"/>
      <c r="L370" s="1469">
        <f t="shared" si="119"/>
        <v>0</v>
      </c>
      <c r="M370" s="1017">
        <f t="shared" si="107"/>
        <v>314</v>
      </c>
      <c r="N370" s="1498" t="str">
        <f t="shared" si="103"/>
        <v>X</v>
      </c>
      <c r="O370" s="1470" t="s">
        <v>2375</v>
      </c>
      <c r="P370" s="1011">
        <f t="shared" si="120"/>
        <v>8.598726114649681E-2</v>
      </c>
      <c r="Q370" s="1471">
        <v>0.08</v>
      </c>
      <c r="R370" s="1471">
        <f t="shared" si="121"/>
        <v>0.08</v>
      </c>
      <c r="S370" s="1012">
        <f t="shared" si="122"/>
        <v>0.9303703703703704</v>
      </c>
      <c r="T370" s="1230" t="str">
        <f t="shared" si="113"/>
        <v>Normal</v>
      </c>
      <c r="U370" s="1472" t="str">
        <f t="shared" si="114"/>
        <v>J</v>
      </c>
      <c r="V370" s="919"/>
      <c r="W370" s="1473">
        <f t="shared" si="106"/>
        <v>0.92</v>
      </c>
    </row>
    <row r="371" spans="1:23" s="105" customFormat="1" ht="54" hidden="1" customHeight="1" outlineLevel="3" thickBot="1" x14ac:dyDescent="0.3">
      <c r="A371" s="1624"/>
      <c r="B371" s="1558"/>
      <c r="C371" s="567" t="s">
        <v>2207</v>
      </c>
      <c r="D371" s="462">
        <v>42826</v>
      </c>
      <c r="E371" s="462">
        <v>43081</v>
      </c>
      <c r="F371" s="567"/>
      <c r="G371" s="567"/>
      <c r="H371" s="567"/>
      <c r="I371" s="505"/>
      <c r="J371" s="505"/>
      <c r="K371" s="463"/>
      <c r="L371" s="1503">
        <f t="shared" si="119"/>
        <v>0</v>
      </c>
      <c r="M371" s="1484" t="str">
        <f t="shared" si="107"/>
        <v/>
      </c>
      <c r="N371" s="1504" t="str">
        <f t="shared" si="103"/>
        <v/>
      </c>
      <c r="O371" s="1485"/>
      <c r="P371" s="1096" t="str">
        <f t="shared" si="120"/>
        <v/>
      </c>
      <c r="Q371" s="1505"/>
      <c r="R371" s="1505">
        <f t="shared" si="121"/>
        <v>0</v>
      </c>
      <c r="S371" s="1097" t="str">
        <f t="shared" si="122"/>
        <v/>
      </c>
      <c r="T371" s="1240" t="str">
        <f t="shared" si="113"/>
        <v>Sin Iniciar</v>
      </c>
      <c r="U371" s="1506" t="str">
        <f t="shared" si="114"/>
        <v>6</v>
      </c>
      <c r="V371" s="1507"/>
      <c r="W371" s="1508">
        <f t="shared" si="106"/>
        <v>1</v>
      </c>
    </row>
    <row r="372" spans="1:23" s="105" customFormat="1" ht="65.25" hidden="1" customHeight="1" outlineLevel="3" thickBot="1" x14ac:dyDescent="0.3">
      <c r="A372" s="1624"/>
      <c r="B372" s="1440" t="s">
        <v>2205</v>
      </c>
      <c r="C372" s="727" t="s">
        <v>1711</v>
      </c>
      <c r="D372" s="1509">
        <v>42767</v>
      </c>
      <c r="E372" s="1509">
        <v>43081</v>
      </c>
      <c r="F372" s="727"/>
      <c r="G372" s="727"/>
      <c r="H372" s="727"/>
      <c r="I372" s="1510"/>
      <c r="J372" s="1510"/>
      <c r="K372" s="1511"/>
      <c r="L372" s="1512">
        <f t="shared" si="119"/>
        <v>0</v>
      </c>
      <c r="M372" s="1513">
        <f t="shared" si="107"/>
        <v>314</v>
      </c>
      <c r="N372" s="1514" t="str">
        <f t="shared" si="103"/>
        <v>X</v>
      </c>
      <c r="O372" s="1515" t="s">
        <v>2376</v>
      </c>
      <c r="P372" s="1516">
        <f t="shared" si="120"/>
        <v>8.598726114649681E-2</v>
      </c>
      <c r="Q372" s="1517">
        <v>8.5000000000000006E-2</v>
      </c>
      <c r="R372" s="1517">
        <f t="shared" si="121"/>
        <v>8.5000000000000006E-2</v>
      </c>
      <c r="S372" s="1518">
        <f t="shared" si="122"/>
        <v>0.98851851851851869</v>
      </c>
      <c r="T372" s="1519" t="str">
        <f t="shared" si="113"/>
        <v>Normal</v>
      </c>
      <c r="U372" s="1520" t="str">
        <f t="shared" si="114"/>
        <v>J</v>
      </c>
      <c r="V372" s="1521"/>
      <c r="W372" s="1522">
        <f t="shared" si="106"/>
        <v>0.91500000000000004</v>
      </c>
    </row>
    <row r="373" spans="1:23" s="105" customFormat="1" ht="35.25" hidden="1" customHeight="1" outlineLevel="3" x14ac:dyDescent="0.3">
      <c r="A373" s="1624"/>
      <c r="B373" s="1557" t="s">
        <v>2343</v>
      </c>
      <c r="C373" s="1468" t="s">
        <v>2208</v>
      </c>
      <c r="D373" s="1444">
        <v>42917</v>
      </c>
      <c r="E373" s="1444">
        <v>43081</v>
      </c>
      <c r="F373" s="1443"/>
      <c r="G373" s="1443"/>
      <c r="H373" s="1443"/>
      <c r="I373" s="433"/>
      <c r="J373" s="433"/>
      <c r="K373" s="454"/>
      <c r="L373" s="1469">
        <f t="shared" si="119"/>
        <v>0</v>
      </c>
      <c r="M373" s="1017" t="str">
        <f t="shared" si="107"/>
        <v/>
      </c>
      <c r="N373" s="1498" t="str">
        <f t="shared" si="103"/>
        <v/>
      </c>
      <c r="O373" s="1470"/>
      <c r="P373" s="1011" t="str">
        <f t="shared" si="120"/>
        <v/>
      </c>
      <c r="Q373" s="1471"/>
      <c r="R373" s="1471">
        <f t="shared" si="121"/>
        <v>0</v>
      </c>
      <c r="S373" s="1012" t="str">
        <f t="shared" si="122"/>
        <v/>
      </c>
      <c r="T373" s="1230" t="str">
        <f t="shared" si="113"/>
        <v>Sin Iniciar</v>
      </c>
      <c r="U373" s="1472" t="str">
        <f t="shared" si="114"/>
        <v>6</v>
      </c>
      <c r="V373" s="919"/>
      <c r="W373" s="1473">
        <f t="shared" si="106"/>
        <v>1</v>
      </c>
    </row>
    <row r="374" spans="1:23" s="105" customFormat="1" ht="35.25" hidden="1" customHeight="1" outlineLevel="3" x14ac:dyDescent="0.3">
      <c r="A374" s="1624"/>
      <c r="B374" s="1559"/>
      <c r="C374" s="1461" t="s">
        <v>2344</v>
      </c>
      <c r="D374" s="1438">
        <v>42917</v>
      </c>
      <c r="E374" s="1438">
        <v>43081</v>
      </c>
      <c r="F374" s="1437"/>
      <c r="G374" s="1437"/>
      <c r="H374" s="1437"/>
      <c r="I374" s="467"/>
      <c r="J374" s="467"/>
      <c r="K374" s="427"/>
      <c r="L374" s="1462">
        <f t="shared" si="119"/>
        <v>0</v>
      </c>
      <c r="M374" s="1463" t="str">
        <f t="shared" si="107"/>
        <v/>
      </c>
      <c r="N374" s="1490" t="str">
        <f t="shared" si="103"/>
        <v/>
      </c>
      <c r="O374" s="1464"/>
      <c r="P374" s="1013" t="str">
        <f t="shared" si="120"/>
        <v/>
      </c>
      <c r="Q374" s="1465"/>
      <c r="R374" s="1465">
        <f t="shared" si="121"/>
        <v>0</v>
      </c>
      <c r="S374" s="1014" t="str">
        <f t="shared" si="122"/>
        <v/>
      </c>
      <c r="T374" s="1231" t="str">
        <f t="shared" si="113"/>
        <v>Sin Iniciar</v>
      </c>
      <c r="U374" s="1466" t="str">
        <f t="shared" si="114"/>
        <v>6</v>
      </c>
      <c r="V374" s="1467"/>
      <c r="W374" s="1474">
        <f t="shared" si="106"/>
        <v>1</v>
      </c>
    </row>
    <row r="375" spans="1:23" s="105" customFormat="1" ht="35.25" hidden="1" customHeight="1" outlineLevel="3" x14ac:dyDescent="0.3">
      <c r="A375" s="1624"/>
      <c r="B375" s="1559"/>
      <c r="C375" s="1461" t="s">
        <v>2229</v>
      </c>
      <c r="D375" s="1438">
        <v>42917</v>
      </c>
      <c r="E375" s="1438">
        <v>43081</v>
      </c>
      <c r="F375" s="1437"/>
      <c r="G375" s="1437"/>
      <c r="H375" s="1437"/>
      <c r="I375" s="467"/>
      <c r="J375" s="467"/>
      <c r="K375" s="427"/>
      <c r="L375" s="1462">
        <f t="shared" si="119"/>
        <v>0</v>
      </c>
      <c r="M375" s="1463" t="str">
        <f t="shared" si="107"/>
        <v/>
      </c>
      <c r="N375" s="1490" t="str">
        <f t="shared" si="103"/>
        <v/>
      </c>
      <c r="O375" s="1464"/>
      <c r="P375" s="1013" t="str">
        <f t="shared" si="120"/>
        <v/>
      </c>
      <c r="Q375" s="1465"/>
      <c r="R375" s="1465">
        <f t="shared" si="121"/>
        <v>0</v>
      </c>
      <c r="S375" s="1014" t="str">
        <f t="shared" si="122"/>
        <v/>
      </c>
      <c r="T375" s="1231" t="str">
        <f t="shared" si="113"/>
        <v>Sin Iniciar</v>
      </c>
      <c r="U375" s="1466" t="str">
        <f t="shared" si="114"/>
        <v>6</v>
      </c>
      <c r="V375" s="1467"/>
      <c r="W375" s="1474">
        <f t="shared" si="106"/>
        <v>1</v>
      </c>
    </row>
    <row r="376" spans="1:23" s="105" customFormat="1" ht="35.25" hidden="1" customHeight="1" outlineLevel="3" thickBot="1" x14ac:dyDescent="0.3">
      <c r="A376" s="1624"/>
      <c r="B376" s="1558"/>
      <c r="C376" s="1483" t="s">
        <v>2345</v>
      </c>
      <c r="D376" s="462">
        <v>42917</v>
      </c>
      <c r="E376" s="462">
        <v>43081</v>
      </c>
      <c r="F376" s="567"/>
      <c r="G376" s="567"/>
      <c r="H376" s="567"/>
      <c r="I376" s="505"/>
      <c r="J376" s="505"/>
      <c r="K376" s="463"/>
      <c r="L376" s="1503">
        <f t="shared" si="119"/>
        <v>0</v>
      </c>
      <c r="M376" s="1484" t="str">
        <f t="shared" si="107"/>
        <v/>
      </c>
      <c r="N376" s="1504" t="str">
        <f t="shared" si="103"/>
        <v/>
      </c>
      <c r="O376" s="1485"/>
      <c r="P376" s="1096" t="str">
        <f t="shared" si="120"/>
        <v/>
      </c>
      <c r="Q376" s="1505"/>
      <c r="R376" s="1505">
        <f t="shared" si="121"/>
        <v>0</v>
      </c>
      <c r="S376" s="1097" t="str">
        <f t="shared" si="122"/>
        <v/>
      </c>
      <c r="T376" s="1240" t="str">
        <f t="shared" si="113"/>
        <v>Sin Iniciar</v>
      </c>
      <c r="U376" s="1506" t="str">
        <f t="shared" si="114"/>
        <v>6</v>
      </c>
      <c r="V376" s="1507"/>
      <c r="W376" s="1508">
        <f t="shared" si="106"/>
        <v>1</v>
      </c>
    </row>
    <row r="377" spans="1:23" s="105" customFormat="1" ht="35.25" hidden="1" customHeight="1" outlineLevel="3" x14ac:dyDescent="0.3">
      <c r="A377" s="1624"/>
      <c r="B377" s="1557" t="s">
        <v>437</v>
      </c>
      <c r="C377" s="1468" t="s">
        <v>2346</v>
      </c>
      <c r="D377" s="1444"/>
      <c r="E377" s="1444"/>
      <c r="F377" s="1443"/>
      <c r="G377" s="1443"/>
      <c r="H377" s="1443"/>
      <c r="I377" s="433"/>
      <c r="J377" s="433"/>
      <c r="K377" s="454"/>
      <c r="L377" s="1469">
        <f t="shared" si="119"/>
        <v>0</v>
      </c>
      <c r="M377" s="1017" t="str">
        <f t="shared" si="107"/>
        <v/>
      </c>
      <c r="N377" s="1498" t="str">
        <f t="shared" si="103"/>
        <v/>
      </c>
      <c r="O377" s="1470"/>
      <c r="P377" s="1011" t="str">
        <f t="shared" si="120"/>
        <v/>
      </c>
      <c r="Q377" s="1471"/>
      <c r="R377" s="1471">
        <f t="shared" si="121"/>
        <v>0</v>
      </c>
      <c r="S377" s="1012" t="str">
        <f t="shared" si="122"/>
        <v/>
      </c>
      <c r="T377" s="1230" t="str">
        <f t="shared" si="113"/>
        <v>Sin Iniciar</v>
      </c>
      <c r="U377" s="1472" t="str">
        <f t="shared" si="114"/>
        <v>6</v>
      </c>
      <c r="V377" s="919"/>
      <c r="W377" s="1473">
        <f t="shared" si="106"/>
        <v>1</v>
      </c>
    </row>
    <row r="378" spans="1:23" s="105" customFormat="1" ht="35.25" hidden="1" customHeight="1" outlineLevel="3" x14ac:dyDescent="0.3">
      <c r="A378" s="1624"/>
      <c r="B378" s="1559"/>
      <c r="C378" s="1461" t="s">
        <v>2234</v>
      </c>
      <c r="D378" s="1438"/>
      <c r="E378" s="1438"/>
      <c r="F378" s="1437"/>
      <c r="G378" s="1437"/>
      <c r="H378" s="1437"/>
      <c r="I378" s="467"/>
      <c r="J378" s="467"/>
      <c r="K378" s="427"/>
      <c r="L378" s="1462">
        <f t="shared" si="119"/>
        <v>0</v>
      </c>
      <c r="M378" s="1463" t="str">
        <f t="shared" si="107"/>
        <v/>
      </c>
      <c r="N378" s="1490" t="str">
        <f t="shared" si="103"/>
        <v/>
      </c>
      <c r="O378" s="1464"/>
      <c r="P378" s="1013" t="str">
        <f t="shared" si="120"/>
        <v/>
      </c>
      <c r="Q378" s="1465"/>
      <c r="R378" s="1465">
        <f t="shared" si="121"/>
        <v>0</v>
      </c>
      <c r="S378" s="1014" t="str">
        <f t="shared" si="122"/>
        <v/>
      </c>
      <c r="T378" s="1231" t="str">
        <f t="shared" si="113"/>
        <v>Sin Iniciar</v>
      </c>
      <c r="U378" s="1466" t="str">
        <f t="shared" si="114"/>
        <v>6</v>
      </c>
      <c r="V378" s="1467"/>
      <c r="W378" s="1474">
        <f t="shared" si="106"/>
        <v>1</v>
      </c>
    </row>
    <row r="379" spans="1:23" s="105" customFormat="1" ht="35.25" hidden="1" customHeight="1" outlineLevel="3" thickBot="1" x14ac:dyDescent="0.3">
      <c r="A379" s="1624"/>
      <c r="B379" s="1558"/>
      <c r="C379" s="1483" t="s">
        <v>2235</v>
      </c>
      <c r="D379" s="462"/>
      <c r="E379" s="462"/>
      <c r="F379" s="567"/>
      <c r="G379" s="567"/>
      <c r="H379" s="567"/>
      <c r="I379" s="505"/>
      <c r="J379" s="505"/>
      <c r="K379" s="463"/>
      <c r="L379" s="1503">
        <f t="shared" si="119"/>
        <v>0</v>
      </c>
      <c r="M379" s="1484" t="str">
        <f t="shared" si="107"/>
        <v/>
      </c>
      <c r="N379" s="1504" t="str">
        <f t="shared" si="103"/>
        <v/>
      </c>
      <c r="O379" s="1485"/>
      <c r="P379" s="1096" t="str">
        <f t="shared" si="120"/>
        <v/>
      </c>
      <c r="Q379" s="1505"/>
      <c r="R379" s="1505">
        <f t="shared" si="121"/>
        <v>0</v>
      </c>
      <c r="S379" s="1097" t="str">
        <f t="shared" si="122"/>
        <v/>
      </c>
      <c r="T379" s="1240" t="str">
        <f t="shared" si="113"/>
        <v>Sin Iniciar</v>
      </c>
      <c r="U379" s="1506" t="str">
        <f t="shared" si="114"/>
        <v>6</v>
      </c>
      <c r="V379" s="1507"/>
      <c r="W379" s="1508">
        <f t="shared" si="106"/>
        <v>1</v>
      </c>
    </row>
    <row r="380" spans="1:23" s="105" customFormat="1" ht="35.25" hidden="1" customHeight="1" outlineLevel="3" x14ac:dyDescent="0.3">
      <c r="A380" s="1624"/>
      <c r="B380" s="1557" t="s">
        <v>2238</v>
      </c>
      <c r="C380" s="1487" t="s">
        <v>2239</v>
      </c>
      <c r="D380" s="1444"/>
      <c r="E380" s="1444"/>
      <c r="F380" s="1443"/>
      <c r="G380" s="1443"/>
      <c r="H380" s="1443"/>
      <c r="I380" s="433"/>
      <c r="J380" s="433"/>
      <c r="K380" s="454"/>
      <c r="L380" s="1469">
        <f t="shared" si="119"/>
        <v>0</v>
      </c>
      <c r="M380" s="1017" t="str">
        <f t="shared" si="107"/>
        <v/>
      </c>
      <c r="N380" s="1498" t="str">
        <f t="shared" si="103"/>
        <v/>
      </c>
      <c r="O380" s="1470"/>
      <c r="P380" s="1011" t="str">
        <f t="shared" si="120"/>
        <v/>
      </c>
      <c r="Q380" s="1471"/>
      <c r="R380" s="1471">
        <f t="shared" si="121"/>
        <v>0</v>
      </c>
      <c r="S380" s="1012" t="str">
        <f t="shared" si="122"/>
        <v/>
      </c>
      <c r="T380" s="1230" t="str">
        <f t="shared" si="113"/>
        <v>Sin Iniciar</v>
      </c>
      <c r="U380" s="1472" t="str">
        <f t="shared" si="114"/>
        <v>6</v>
      </c>
      <c r="V380" s="919"/>
      <c r="W380" s="1473">
        <f t="shared" si="106"/>
        <v>1</v>
      </c>
    </row>
    <row r="381" spans="1:23" s="105" customFormat="1" ht="35.25" hidden="1" customHeight="1" outlineLevel="3" x14ac:dyDescent="0.3">
      <c r="A381" s="1624"/>
      <c r="B381" s="1559"/>
      <c r="C381" s="1486" t="s">
        <v>2201</v>
      </c>
      <c r="D381" s="1438"/>
      <c r="E381" s="1438"/>
      <c r="F381" s="1437"/>
      <c r="G381" s="1437"/>
      <c r="H381" s="1437"/>
      <c r="I381" s="467"/>
      <c r="J381" s="467"/>
      <c r="K381" s="427"/>
      <c r="L381" s="1462">
        <f t="shared" si="119"/>
        <v>0</v>
      </c>
      <c r="M381" s="1463" t="str">
        <f t="shared" si="107"/>
        <v/>
      </c>
      <c r="N381" s="1490" t="str">
        <f t="shared" si="103"/>
        <v/>
      </c>
      <c r="O381" s="1464"/>
      <c r="P381" s="1013" t="str">
        <f t="shared" si="120"/>
        <v/>
      </c>
      <c r="Q381" s="1465"/>
      <c r="R381" s="1465">
        <f t="shared" si="121"/>
        <v>0</v>
      </c>
      <c r="S381" s="1014" t="str">
        <f t="shared" si="122"/>
        <v/>
      </c>
      <c r="T381" s="1231" t="str">
        <f t="shared" si="113"/>
        <v>Sin Iniciar</v>
      </c>
      <c r="U381" s="1466" t="str">
        <f t="shared" si="114"/>
        <v>6</v>
      </c>
      <c r="V381" s="1467"/>
      <c r="W381" s="1474">
        <f t="shared" si="106"/>
        <v>1</v>
      </c>
    </row>
    <row r="382" spans="1:23" s="105" customFormat="1" ht="35.25" hidden="1" customHeight="1" outlineLevel="3" thickBot="1" x14ac:dyDescent="0.3">
      <c r="A382" s="1624"/>
      <c r="B382" s="1558"/>
      <c r="C382" s="1523" t="s">
        <v>2261</v>
      </c>
      <c r="D382" s="462"/>
      <c r="E382" s="462"/>
      <c r="F382" s="567"/>
      <c r="G382" s="567"/>
      <c r="H382" s="567"/>
      <c r="I382" s="505"/>
      <c r="J382" s="505"/>
      <c r="K382" s="463"/>
      <c r="L382" s="1503">
        <f t="shared" si="119"/>
        <v>0</v>
      </c>
      <c r="M382" s="1484" t="str">
        <f t="shared" si="107"/>
        <v/>
      </c>
      <c r="N382" s="1504" t="str">
        <f t="shared" si="103"/>
        <v/>
      </c>
      <c r="O382" s="1485"/>
      <c r="P382" s="1096" t="str">
        <f t="shared" si="120"/>
        <v/>
      </c>
      <c r="Q382" s="1505"/>
      <c r="R382" s="1505">
        <f t="shared" si="121"/>
        <v>0</v>
      </c>
      <c r="S382" s="1097" t="str">
        <f t="shared" si="122"/>
        <v/>
      </c>
      <c r="T382" s="1240" t="str">
        <f t="shared" si="113"/>
        <v>Sin Iniciar</v>
      </c>
      <c r="U382" s="1506" t="str">
        <f t="shared" si="114"/>
        <v>6</v>
      </c>
      <c r="V382" s="1507"/>
      <c r="W382" s="1508">
        <f t="shared" si="106"/>
        <v>1</v>
      </c>
    </row>
    <row r="383" spans="1:23" s="105" customFormat="1" ht="49.5" hidden="1" customHeight="1" outlineLevel="3" x14ac:dyDescent="0.3">
      <c r="A383" s="1624"/>
      <c r="B383" s="1557" t="s">
        <v>2237</v>
      </c>
      <c r="C383" s="1468" t="s">
        <v>2347</v>
      </c>
      <c r="D383" s="1444">
        <v>42767</v>
      </c>
      <c r="E383" s="1444">
        <v>43081</v>
      </c>
      <c r="F383" s="1443"/>
      <c r="G383" s="1443"/>
      <c r="H383" s="1443"/>
      <c r="I383" s="433"/>
      <c r="J383" s="433"/>
      <c r="K383" s="454"/>
      <c r="L383" s="1469">
        <f t="shared" si="119"/>
        <v>0</v>
      </c>
      <c r="M383" s="1017">
        <f t="shared" si="107"/>
        <v>314</v>
      </c>
      <c r="N383" s="1498" t="str">
        <f t="shared" si="103"/>
        <v>X</v>
      </c>
      <c r="O383" s="1470" t="s">
        <v>2377</v>
      </c>
      <c r="P383" s="1011">
        <f t="shared" si="120"/>
        <v>8.598726114649681E-2</v>
      </c>
      <c r="Q383" s="1471">
        <v>8.5999999999999993E-2</v>
      </c>
      <c r="R383" s="1471">
        <f t="shared" si="121"/>
        <v>8.5999999999999993E-2</v>
      </c>
      <c r="S383" s="1012">
        <f t="shared" si="122"/>
        <v>1</v>
      </c>
      <c r="T383" s="1230" t="str">
        <f t="shared" si="113"/>
        <v>Normal</v>
      </c>
      <c r="U383" s="1472" t="str">
        <f t="shared" si="114"/>
        <v>J</v>
      </c>
      <c r="V383" s="919"/>
      <c r="W383" s="1473">
        <f t="shared" si="106"/>
        <v>0.91400000000000003</v>
      </c>
    </row>
    <row r="384" spans="1:23" s="105" customFormat="1" ht="35.25" hidden="1" customHeight="1" outlineLevel="3" thickBot="1" x14ac:dyDescent="0.3">
      <c r="A384" s="1624"/>
      <c r="B384" s="1630"/>
      <c r="C384" s="1475" t="s">
        <v>2259</v>
      </c>
      <c r="D384" s="1439"/>
      <c r="E384" s="1439"/>
      <c r="F384" s="428"/>
      <c r="G384" s="428"/>
      <c r="H384" s="428"/>
      <c r="I384" s="469"/>
      <c r="J384" s="469"/>
      <c r="K384" s="431"/>
      <c r="L384" s="1476">
        <f t="shared" si="119"/>
        <v>0</v>
      </c>
      <c r="M384" s="1477" t="str">
        <f t="shared" si="107"/>
        <v/>
      </c>
      <c r="N384" s="1501" t="str">
        <f t="shared" si="103"/>
        <v/>
      </c>
      <c r="O384" s="1478"/>
      <c r="P384" s="1015" t="str">
        <f t="shared" si="120"/>
        <v/>
      </c>
      <c r="Q384" s="1479"/>
      <c r="R384" s="1479">
        <f t="shared" si="121"/>
        <v>0</v>
      </c>
      <c r="S384" s="1016" t="str">
        <f t="shared" si="122"/>
        <v/>
      </c>
      <c r="T384" s="1232" t="str">
        <f t="shared" si="113"/>
        <v>Sin Iniciar</v>
      </c>
      <c r="U384" s="1480" t="str">
        <f t="shared" si="114"/>
        <v>6</v>
      </c>
      <c r="V384" s="1481"/>
      <c r="W384" s="1482">
        <f t="shared" si="106"/>
        <v>1</v>
      </c>
    </row>
    <row r="385" spans="1:23" s="1178" customFormat="1" ht="60" hidden="1" outlineLevel="2" collapsed="1" thickBot="1" x14ac:dyDescent="0.3">
      <c r="A385" s="1564" t="s">
        <v>2057</v>
      </c>
      <c r="B385" s="1567"/>
      <c r="C385" s="1568"/>
      <c r="D385" s="1124"/>
      <c r="E385" s="1125"/>
      <c r="F385" s="1194"/>
      <c r="G385" s="1126"/>
      <c r="H385" s="1126"/>
      <c r="I385" s="1127"/>
      <c r="J385" s="1128"/>
      <c r="K385" s="1126"/>
      <c r="L385" s="1126"/>
      <c r="M385" s="1129" t="str">
        <f t="shared" si="107"/>
        <v/>
      </c>
      <c r="N385" s="1130" t="str">
        <f t="shared" si="103"/>
        <v/>
      </c>
      <c r="O385" s="1195"/>
      <c r="P385" s="1131">
        <f>+IFERROR(SUMPRODUCT(P369:P384,M369:M384)/SUM(M369:M384),0)</f>
        <v>8.598726114649681E-2</v>
      </c>
      <c r="Q385" s="1162">
        <f>+IFERROR(SUMPRODUCT(Q369:Q384,M369:M384)/SUM(M369:M384),0)</f>
        <v>8.3500000000000005E-2</v>
      </c>
      <c r="R385" s="1293">
        <f>+IFERROR(SUMPRODUCT(R369:R384,M369:M384)/SUM(M369:M384),0)</f>
        <v>8.3500000000000005E-2</v>
      </c>
      <c r="S385" s="1131">
        <f>+IFERROR(Q385/P385,0)</f>
        <v>0.9710740740740742</v>
      </c>
      <c r="T385" s="1239" t="str">
        <f t="shared" si="113"/>
        <v>Normal</v>
      </c>
      <c r="U385" s="1179" t="str">
        <f t="shared" si="114"/>
        <v>J</v>
      </c>
      <c r="V385" s="1132"/>
      <c r="W385" s="1301">
        <f t="shared" si="106"/>
        <v>0.91649999999999998</v>
      </c>
    </row>
    <row r="386" spans="1:23" s="105" customFormat="1" ht="99" hidden="1" customHeight="1" outlineLevel="3" thickBot="1" x14ac:dyDescent="0.3">
      <c r="A386" s="1600" t="s">
        <v>1763</v>
      </c>
      <c r="B386" s="1557" t="s">
        <v>1766</v>
      </c>
      <c r="C386" s="988" t="s">
        <v>723</v>
      </c>
      <c r="D386" s="989">
        <v>42745</v>
      </c>
      <c r="E386" s="989">
        <v>42794</v>
      </c>
      <c r="F386" s="452"/>
      <c r="G386" s="574" t="s">
        <v>865</v>
      </c>
      <c r="H386" s="988" t="s">
        <v>89</v>
      </c>
      <c r="I386" s="433" t="s">
        <v>22</v>
      </c>
      <c r="J386" s="433">
        <v>1</v>
      </c>
      <c r="K386" s="454"/>
      <c r="L386" s="1068">
        <f t="shared" ref="L386:L399" si="123">+K386*J386</f>
        <v>0</v>
      </c>
      <c r="M386" s="1084">
        <f t="shared" si="107"/>
        <v>49</v>
      </c>
      <c r="N386" s="1218" t="str">
        <f t="shared" si="103"/>
        <v>X</v>
      </c>
      <c r="O386" s="1324" t="s">
        <v>2383</v>
      </c>
      <c r="P386" s="1011">
        <f>+IF(N386="","",IFERROR(IF(MONTH($C$2)&lt;MONTH(D386),"",IF(E386&lt;$C$2,1,IF(D386&lt;$C$2,($C$2-D386)/(E386-D386),0))),0))</f>
        <v>1</v>
      </c>
      <c r="Q386" s="1275">
        <v>1</v>
      </c>
      <c r="R386" s="1287">
        <v>0.25</v>
      </c>
      <c r="S386" s="1012">
        <f t="shared" ref="S386:S399" si="124">IF(P386="","",IF(Q386&gt;P386,1,(Q386/P386)))</f>
        <v>1</v>
      </c>
      <c r="T386" s="1230" t="str">
        <f t="shared" si="113"/>
        <v>Terminado</v>
      </c>
      <c r="U386" s="1163" t="str">
        <f t="shared" si="114"/>
        <v>B</v>
      </c>
      <c r="V386" s="1095" t="s">
        <v>2079</v>
      </c>
      <c r="W386" s="1302">
        <f t="shared" si="106"/>
        <v>0.75</v>
      </c>
    </row>
    <row r="387" spans="1:23" s="105" customFormat="1" ht="51.75" hidden="1" customHeight="1" outlineLevel="3" thickBot="1" x14ac:dyDescent="0.3">
      <c r="A387" s="1601"/>
      <c r="B387" s="1559"/>
      <c r="C387" s="966" t="s">
        <v>723</v>
      </c>
      <c r="D387" s="967">
        <v>42760</v>
      </c>
      <c r="E387" s="989">
        <v>42794</v>
      </c>
      <c r="F387" s="1045"/>
      <c r="G387" s="559" t="s">
        <v>852</v>
      </c>
      <c r="H387" s="966" t="s">
        <v>89</v>
      </c>
      <c r="I387" s="467" t="s">
        <v>22</v>
      </c>
      <c r="J387" s="467"/>
      <c r="K387" s="427"/>
      <c r="L387" s="1069">
        <f t="shared" si="123"/>
        <v>0</v>
      </c>
      <c r="M387" s="1085">
        <f t="shared" si="107"/>
        <v>34</v>
      </c>
      <c r="N387" s="1225" t="str">
        <f t="shared" si="103"/>
        <v>X</v>
      </c>
      <c r="O387" s="1323" t="s">
        <v>2385</v>
      </c>
      <c r="P387" s="1013">
        <f>+IF(N387="","",IFERROR(IF(MONTH($C$2)&lt;MONTH(D387),"",IF(E387&lt;$C$2,1,IF(D387&lt;$C$2,($C$2-D387)/(E387-D387),0))),0))</f>
        <v>1</v>
      </c>
      <c r="Q387" s="1272">
        <v>1</v>
      </c>
      <c r="R387" s="1283">
        <f>+Q387</f>
        <v>1</v>
      </c>
      <c r="S387" s="1014">
        <f t="shared" si="124"/>
        <v>1</v>
      </c>
      <c r="T387" s="1231" t="str">
        <f t="shared" si="113"/>
        <v>Terminado</v>
      </c>
      <c r="U387" s="1164" t="str">
        <f t="shared" si="114"/>
        <v>B</v>
      </c>
      <c r="V387" s="845" t="s">
        <v>1974</v>
      </c>
      <c r="W387" s="1302">
        <f t="shared" si="106"/>
        <v>0</v>
      </c>
    </row>
    <row r="388" spans="1:23" s="105" customFormat="1" ht="60.75" hidden="1" outlineLevel="3" thickBot="1" x14ac:dyDescent="0.3">
      <c r="A388" s="1601"/>
      <c r="B388" s="1044" t="s">
        <v>1749</v>
      </c>
      <c r="C388" s="966" t="s">
        <v>853</v>
      </c>
      <c r="D388" s="967">
        <v>42760</v>
      </c>
      <c r="E388" s="967">
        <v>42794</v>
      </c>
      <c r="F388" s="1045"/>
      <c r="G388" s="559" t="s">
        <v>854</v>
      </c>
      <c r="H388" s="604" t="s">
        <v>21</v>
      </c>
      <c r="I388" s="467" t="s">
        <v>22</v>
      </c>
      <c r="J388" s="467">
        <v>1</v>
      </c>
      <c r="K388" s="427">
        <v>13750000</v>
      </c>
      <c r="L388" s="1069">
        <f t="shared" si="123"/>
        <v>13750000</v>
      </c>
      <c r="M388" s="1085">
        <f t="shared" si="107"/>
        <v>34</v>
      </c>
      <c r="N388" s="1225" t="str">
        <f t="shared" si="103"/>
        <v>X</v>
      </c>
      <c r="O388" s="1323" t="s">
        <v>2384</v>
      </c>
      <c r="P388" s="1013">
        <f>+IF(N388="","",IFERROR(IF(MONTH($C$2)&lt;MONTH(D388),"",IF(E388&lt;$C$2,1,IF(D388&lt;$C$2,($C$2-D388)/(E388-D388),0))),0))</f>
        <v>1</v>
      </c>
      <c r="Q388" s="1272">
        <v>1</v>
      </c>
      <c r="R388" s="1283">
        <f>+Q388</f>
        <v>1</v>
      </c>
      <c r="S388" s="1014">
        <f t="shared" si="124"/>
        <v>1</v>
      </c>
      <c r="T388" s="1231" t="str">
        <f t="shared" si="113"/>
        <v>Terminado</v>
      </c>
      <c r="U388" s="1164" t="str">
        <f t="shared" si="114"/>
        <v>B</v>
      </c>
      <c r="V388" s="845" t="s">
        <v>1973</v>
      </c>
      <c r="W388" s="1302">
        <f t="shared" si="106"/>
        <v>0</v>
      </c>
    </row>
    <row r="389" spans="1:23" s="105" customFormat="1" ht="90" hidden="1" outlineLevel="3" thickBot="1" x14ac:dyDescent="0.3">
      <c r="A389" s="1601"/>
      <c r="B389" s="1049" t="s">
        <v>1750</v>
      </c>
      <c r="C389" s="762" t="s">
        <v>855</v>
      </c>
      <c r="D389" s="967">
        <v>42745</v>
      </c>
      <c r="E389" s="967">
        <v>42856</v>
      </c>
      <c r="F389" s="1047"/>
      <c r="G389" s="559" t="s">
        <v>856</v>
      </c>
      <c r="H389" s="604" t="s">
        <v>54</v>
      </c>
      <c r="I389" s="467" t="s">
        <v>22</v>
      </c>
      <c r="J389" s="467">
        <v>4</v>
      </c>
      <c r="K389" s="427">
        <v>608000</v>
      </c>
      <c r="L389" s="1069">
        <f t="shared" si="123"/>
        <v>2432000</v>
      </c>
      <c r="M389" s="1085">
        <f t="shared" si="107"/>
        <v>111</v>
      </c>
      <c r="N389" s="1225" t="str">
        <f t="shared" si="103"/>
        <v>X</v>
      </c>
      <c r="O389" s="1323" t="s">
        <v>2386</v>
      </c>
      <c r="P389" s="1013">
        <f>+IF(N389="","",IFERROR(IF(MONTH($C$2)&lt;MONTH(D389),"",IF(E389&lt;$C$2,1,IF(D389&lt;$C$2,($C$2-D389)/(E389-D389),0))),0))</f>
        <v>0.44144144144144143</v>
      </c>
      <c r="Q389" s="1272">
        <v>0.4</v>
      </c>
      <c r="R389" s="1283">
        <f>+Q389</f>
        <v>0.4</v>
      </c>
      <c r="S389" s="1014">
        <f t="shared" si="124"/>
        <v>0.90612244897959193</v>
      </c>
      <c r="T389" s="1231" t="str">
        <f t="shared" si="113"/>
        <v>Normal</v>
      </c>
      <c r="U389" s="1164" t="str">
        <f t="shared" si="114"/>
        <v>J</v>
      </c>
      <c r="V389" s="845" t="s">
        <v>1974</v>
      </c>
      <c r="W389" s="1302">
        <f t="shared" si="106"/>
        <v>0.6</v>
      </c>
    </row>
    <row r="390" spans="1:23" s="105" customFormat="1" ht="45.75" hidden="1" outlineLevel="3" thickBot="1" x14ac:dyDescent="0.3">
      <c r="A390" s="1631"/>
      <c r="B390" s="1526" t="s">
        <v>2338</v>
      </c>
      <c r="C390" s="568" t="s">
        <v>2387</v>
      </c>
      <c r="D390" s="462">
        <v>42767</v>
      </c>
      <c r="E390" s="462">
        <v>43081</v>
      </c>
      <c r="F390" s="567"/>
      <c r="G390" s="567"/>
      <c r="H390" s="567"/>
      <c r="I390" s="505"/>
      <c r="J390" s="505"/>
      <c r="K390" s="463"/>
      <c r="L390" s="1503">
        <f t="shared" si="123"/>
        <v>0</v>
      </c>
      <c r="M390" s="1484">
        <f t="shared" ref="M390:M399" si="125">+IF(D390="","",IF(MONTH($C$2)&lt;MONTH(D390),"",E390-D390))</f>
        <v>314</v>
      </c>
      <c r="N390" s="1504" t="str">
        <f t="shared" ref="N390:N399" si="126">+IF(D390="","",IF(AND(MONTH($C$2)&gt;=MONTH(D390),MONTH($C$2)&lt;=MONTH(E390)),"X",""))</f>
        <v>X</v>
      </c>
      <c r="O390" s="1485" t="s">
        <v>2388</v>
      </c>
      <c r="P390" s="1096">
        <f t="shared" ref="P390:P399" si="127">+IF(N390="","",IFERROR(IF(MONTH($C$2)&lt;MONTH(D390),"",IF(E390&lt;$C$2,1,IF(D390&lt;$C$2,($C$2-D390)/(E390-D390),0))),0))</f>
        <v>8.598726114649681E-2</v>
      </c>
      <c r="Q390" s="1505">
        <v>0.08</v>
      </c>
      <c r="R390" s="1505">
        <f t="shared" ref="R390:R399" si="128">+Q390</f>
        <v>0.08</v>
      </c>
      <c r="S390" s="1097">
        <f t="shared" si="124"/>
        <v>0.9303703703703704</v>
      </c>
      <c r="T390" s="1240" t="str">
        <f t="shared" ref="T390:T399" si="129">+IF(S390="","Sin Iniciar",IF(S390&lt;0.6,"Crítico",IF(S390&lt;0.9,"En Proceso",IF(AND(P390=1,Q390=1,S390=1),"Terminado","Normal"))))</f>
        <v>Normal</v>
      </c>
      <c r="U390" s="1506" t="str">
        <f t="shared" ref="U390:U399" si="130">+IF(T390="","",IF(T390="Sin Iniciar","6",IF(T390="Crítico","L",IF(T390="En Proceso","K",IF(T390="Normal","J","B")))))</f>
        <v>J</v>
      </c>
      <c r="V390" s="1507"/>
      <c r="W390" s="1508">
        <f t="shared" si="106"/>
        <v>0.92</v>
      </c>
    </row>
    <row r="391" spans="1:23" s="105" customFormat="1" ht="35.25" hidden="1" outlineLevel="3" thickBot="1" x14ac:dyDescent="0.3">
      <c r="A391" s="1631"/>
      <c r="B391" s="1530" t="s">
        <v>2342</v>
      </c>
      <c r="C391" s="567" t="s">
        <v>2207</v>
      </c>
      <c r="D391" s="462"/>
      <c r="E391" s="462"/>
      <c r="F391" s="567"/>
      <c r="G391" s="567"/>
      <c r="H391" s="567"/>
      <c r="I391" s="505"/>
      <c r="J391" s="505"/>
      <c r="K391" s="463"/>
      <c r="L391" s="1503">
        <f t="shared" si="123"/>
        <v>0</v>
      </c>
      <c r="M391" s="1484" t="str">
        <f t="shared" si="125"/>
        <v/>
      </c>
      <c r="N391" s="1504" t="str">
        <f t="shared" si="126"/>
        <v/>
      </c>
      <c r="O391" s="1485"/>
      <c r="P391" s="1096" t="str">
        <f t="shared" si="127"/>
        <v/>
      </c>
      <c r="Q391" s="1505"/>
      <c r="R391" s="1505">
        <f t="shared" si="128"/>
        <v>0</v>
      </c>
      <c r="S391" s="1097" t="str">
        <f t="shared" si="124"/>
        <v/>
      </c>
      <c r="T391" s="1240" t="str">
        <f t="shared" si="129"/>
        <v>Sin Iniciar</v>
      </c>
      <c r="U391" s="1506" t="str">
        <f t="shared" si="130"/>
        <v>6</v>
      </c>
      <c r="V391" s="1507"/>
      <c r="W391" s="1508">
        <f t="shared" si="106"/>
        <v>1</v>
      </c>
    </row>
    <row r="392" spans="1:23" s="105" customFormat="1" ht="45.75" hidden="1" outlineLevel="3" thickBot="1" x14ac:dyDescent="0.3">
      <c r="A392" s="1631"/>
      <c r="B392" s="1449" t="s">
        <v>2205</v>
      </c>
      <c r="C392" s="727" t="s">
        <v>1711</v>
      </c>
      <c r="D392" s="1509">
        <v>42767</v>
      </c>
      <c r="E392" s="1509">
        <v>43081</v>
      </c>
      <c r="F392" s="727"/>
      <c r="G392" s="727"/>
      <c r="H392" s="727"/>
      <c r="I392" s="1510"/>
      <c r="J392" s="1510"/>
      <c r="K392" s="1511"/>
      <c r="L392" s="1512">
        <f t="shared" si="123"/>
        <v>0</v>
      </c>
      <c r="M392" s="1513">
        <f t="shared" si="125"/>
        <v>314</v>
      </c>
      <c r="N392" s="1514" t="str">
        <f t="shared" si="126"/>
        <v>X</v>
      </c>
      <c r="O392" s="1515" t="s">
        <v>2389</v>
      </c>
      <c r="P392" s="1516">
        <f t="shared" si="127"/>
        <v>8.598726114649681E-2</v>
      </c>
      <c r="Q392" s="1517">
        <v>0.08</v>
      </c>
      <c r="R392" s="1517">
        <f t="shared" si="128"/>
        <v>0.08</v>
      </c>
      <c r="S392" s="1518">
        <f t="shared" si="124"/>
        <v>0.9303703703703704</v>
      </c>
      <c r="T392" s="1519" t="str">
        <f t="shared" si="129"/>
        <v>Normal</v>
      </c>
      <c r="U392" s="1520" t="str">
        <f t="shared" si="130"/>
        <v>J</v>
      </c>
      <c r="V392" s="1521"/>
      <c r="W392" s="1522">
        <f t="shared" si="106"/>
        <v>0.92</v>
      </c>
    </row>
    <row r="393" spans="1:23" s="105" customFormat="1" ht="35.25" hidden="1" outlineLevel="3" thickBot="1" x14ac:dyDescent="0.3">
      <c r="A393" s="1631"/>
      <c r="B393" s="1557" t="s">
        <v>2343</v>
      </c>
      <c r="C393" s="1468" t="s">
        <v>2208</v>
      </c>
      <c r="D393" s="1452">
        <v>42917</v>
      </c>
      <c r="E393" s="1452">
        <v>43081</v>
      </c>
      <c r="F393" s="1451"/>
      <c r="G393" s="1451"/>
      <c r="H393" s="1451"/>
      <c r="I393" s="433"/>
      <c r="J393" s="433"/>
      <c r="K393" s="454"/>
      <c r="L393" s="1469">
        <f t="shared" si="123"/>
        <v>0</v>
      </c>
      <c r="M393" s="1017" t="str">
        <f t="shared" si="125"/>
        <v/>
      </c>
      <c r="N393" s="1498" t="str">
        <f t="shared" si="126"/>
        <v/>
      </c>
      <c r="O393" s="1470"/>
      <c r="P393" s="1011" t="str">
        <f t="shared" si="127"/>
        <v/>
      </c>
      <c r="Q393" s="1471"/>
      <c r="R393" s="1471">
        <f t="shared" si="128"/>
        <v>0</v>
      </c>
      <c r="S393" s="1012" t="str">
        <f t="shared" si="124"/>
        <v/>
      </c>
      <c r="T393" s="1230" t="str">
        <f t="shared" si="129"/>
        <v>Sin Iniciar</v>
      </c>
      <c r="U393" s="1472" t="str">
        <f t="shared" si="130"/>
        <v>6</v>
      </c>
      <c r="V393" s="919"/>
      <c r="W393" s="1473">
        <f t="shared" si="106"/>
        <v>1</v>
      </c>
    </row>
    <row r="394" spans="1:23" s="105" customFormat="1" ht="35.25" hidden="1" outlineLevel="3" thickBot="1" x14ac:dyDescent="0.3">
      <c r="A394" s="1631"/>
      <c r="B394" s="1559"/>
      <c r="C394" s="1461" t="s">
        <v>2344</v>
      </c>
      <c r="D394" s="1448">
        <v>42917</v>
      </c>
      <c r="E394" s="1448">
        <v>43081</v>
      </c>
      <c r="F394" s="1446"/>
      <c r="G394" s="1446"/>
      <c r="H394" s="1446"/>
      <c r="I394" s="467"/>
      <c r="J394" s="467"/>
      <c r="K394" s="427"/>
      <c r="L394" s="1462">
        <f t="shared" si="123"/>
        <v>0</v>
      </c>
      <c r="M394" s="1463" t="str">
        <f t="shared" si="125"/>
        <v/>
      </c>
      <c r="N394" s="1490" t="str">
        <f t="shared" si="126"/>
        <v/>
      </c>
      <c r="O394" s="1464"/>
      <c r="P394" s="1013" t="str">
        <f t="shared" si="127"/>
        <v/>
      </c>
      <c r="Q394" s="1465"/>
      <c r="R394" s="1465">
        <f t="shared" si="128"/>
        <v>0</v>
      </c>
      <c r="S394" s="1014" t="str">
        <f t="shared" si="124"/>
        <v/>
      </c>
      <c r="T394" s="1231" t="str">
        <f t="shared" si="129"/>
        <v>Sin Iniciar</v>
      </c>
      <c r="U394" s="1466" t="str">
        <f t="shared" si="130"/>
        <v>6</v>
      </c>
      <c r="V394" s="1467"/>
      <c r="W394" s="1474">
        <f t="shared" si="106"/>
        <v>1</v>
      </c>
    </row>
    <row r="395" spans="1:23" s="105" customFormat="1" ht="35.25" hidden="1" outlineLevel="3" thickBot="1" x14ac:dyDescent="0.3">
      <c r="A395" s="1631"/>
      <c r="B395" s="1559"/>
      <c r="C395" s="1461" t="s">
        <v>2229</v>
      </c>
      <c r="D395" s="1448">
        <v>42917</v>
      </c>
      <c r="E395" s="1448">
        <v>43081</v>
      </c>
      <c r="F395" s="1446"/>
      <c r="G395" s="1446"/>
      <c r="H395" s="1446"/>
      <c r="I395" s="467"/>
      <c r="J395" s="467"/>
      <c r="K395" s="427"/>
      <c r="L395" s="1462">
        <f t="shared" si="123"/>
        <v>0</v>
      </c>
      <c r="M395" s="1463" t="str">
        <f t="shared" si="125"/>
        <v/>
      </c>
      <c r="N395" s="1490" t="str">
        <f t="shared" si="126"/>
        <v/>
      </c>
      <c r="O395" s="1464"/>
      <c r="P395" s="1013" t="str">
        <f t="shared" si="127"/>
        <v/>
      </c>
      <c r="Q395" s="1465"/>
      <c r="R395" s="1465">
        <f t="shared" si="128"/>
        <v>0</v>
      </c>
      <c r="S395" s="1014" t="str">
        <f t="shared" si="124"/>
        <v/>
      </c>
      <c r="T395" s="1231" t="str">
        <f t="shared" si="129"/>
        <v>Sin Iniciar</v>
      </c>
      <c r="U395" s="1466" t="str">
        <f t="shared" si="130"/>
        <v>6</v>
      </c>
      <c r="V395" s="1467"/>
      <c r="W395" s="1474">
        <f t="shared" si="106"/>
        <v>1</v>
      </c>
    </row>
    <row r="396" spans="1:23" s="105" customFormat="1" ht="35.25" hidden="1" outlineLevel="3" thickBot="1" x14ac:dyDescent="0.3">
      <c r="A396" s="1631"/>
      <c r="B396" s="1557" t="s">
        <v>437</v>
      </c>
      <c r="C396" s="1468" t="s">
        <v>2346</v>
      </c>
      <c r="D396" s="1452"/>
      <c r="E396" s="1452"/>
      <c r="F396" s="1451"/>
      <c r="G396" s="1451"/>
      <c r="H396" s="1451"/>
      <c r="I396" s="433"/>
      <c r="J396" s="433"/>
      <c r="K396" s="454"/>
      <c r="L396" s="1469">
        <f t="shared" si="123"/>
        <v>0</v>
      </c>
      <c r="M396" s="1017" t="str">
        <f t="shared" si="125"/>
        <v/>
      </c>
      <c r="N396" s="1498" t="str">
        <f t="shared" si="126"/>
        <v/>
      </c>
      <c r="O396" s="1470"/>
      <c r="P396" s="1011" t="str">
        <f t="shared" si="127"/>
        <v/>
      </c>
      <c r="Q396" s="1471"/>
      <c r="R396" s="1471">
        <f t="shared" si="128"/>
        <v>0</v>
      </c>
      <c r="S396" s="1012" t="str">
        <f t="shared" si="124"/>
        <v/>
      </c>
      <c r="T396" s="1230" t="str">
        <f t="shared" si="129"/>
        <v>Sin Iniciar</v>
      </c>
      <c r="U396" s="1472" t="str">
        <f t="shared" si="130"/>
        <v>6</v>
      </c>
      <c r="V396" s="919"/>
      <c r="W396" s="1473">
        <f t="shared" si="106"/>
        <v>1</v>
      </c>
    </row>
    <row r="397" spans="1:23" s="105" customFormat="1" ht="35.25" hidden="1" outlineLevel="3" thickBot="1" x14ac:dyDescent="0.3">
      <c r="A397" s="1631"/>
      <c r="B397" s="1559"/>
      <c r="C397" s="1461" t="s">
        <v>2234</v>
      </c>
      <c r="D397" s="1448"/>
      <c r="E397" s="1448"/>
      <c r="F397" s="1446"/>
      <c r="G397" s="1446"/>
      <c r="H397" s="1446"/>
      <c r="I397" s="467"/>
      <c r="J397" s="467"/>
      <c r="K397" s="427"/>
      <c r="L397" s="1462">
        <f t="shared" si="123"/>
        <v>0</v>
      </c>
      <c r="M397" s="1463" t="str">
        <f t="shared" si="125"/>
        <v/>
      </c>
      <c r="N397" s="1490" t="str">
        <f t="shared" si="126"/>
        <v/>
      </c>
      <c r="O397" s="1464"/>
      <c r="P397" s="1013" t="str">
        <f t="shared" si="127"/>
        <v/>
      </c>
      <c r="Q397" s="1465"/>
      <c r="R397" s="1465">
        <f t="shared" si="128"/>
        <v>0</v>
      </c>
      <c r="S397" s="1014" t="str">
        <f t="shared" si="124"/>
        <v/>
      </c>
      <c r="T397" s="1231" t="str">
        <f t="shared" si="129"/>
        <v>Sin Iniciar</v>
      </c>
      <c r="U397" s="1466" t="str">
        <f t="shared" si="130"/>
        <v>6</v>
      </c>
      <c r="V397" s="1467"/>
      <c r="W397" s="1474">
        <f t="shared" si="106"/>
        <v>1</v>
      </c>
    </row>
    <row r="398" spans="1:23" s="105" customFormat="1" ht="35.25" hidden="1" outlineLevel="3" thickBot="1" x14ac:dyDescent="0.3">
      <c r="A398" s="1631"/>
      <c r="B398" s="1558"/>
      <c r="C398" s="1483" t="s">
        <v>2235</v>
      </c>
      <c r="D398" s="462"/>
      <c r="E398" s="462"/>
      <c r="F398" s="567"/>
      <c r="G398" s="567"/>
      <c r="H398" s="567"/>
      <c r="I398" s="505"/>
      <c r="J398" s="505"/>
      <c r="K398" s="463"/>
      <c r="L398" s="1503">
        <f t="shared" si="123"/>
        <v>0</v>
      </c>
      <c r="M398" s="1484" t="str">
        <f t="shared" si="125"/>
        <v/>
      </c>
      <c r="N398" s="1504" t="str">
        <f t="shared" si="126"/>
        <v/>
      </c>
      <c r="O398" s="1485"/>
      <c r="P398" s="1096" t="str">
        <f t="shared" si="127"/>
        <v/>
      </c>
      <c r="Q398" s="1505"/>
      <c r="R398" s="1505">
        <f t="shared" si="128"/>
        <v>0</v>
      </c>
      <c r="S398" s="1097" t="str">
        <f t="shared" si="124"/>
        <v/>
      </c>
      <c r="T398" s="1240" t="str">
        <f t="shared" si="129"/>
        <v>Sin Iniciar</v>
      </c>
      <c r="U398" s="1506" t="str">
        <f t="shared" si="130"/>
        <v>6</v>
      </c>
      <c r="V398" s="1507"/>
      <c r="W398" s="1508">
        <f t="shared" si="106"/>
        <v>1</v>
      </c>
    </row>
    <row r="399" spans="1:23" s="105" customFormat="1" ht="35.25" hidden="1" outlineLevel="3" thickBot="1" x14ac:dyDescent="0.3">
      <c r="A399" s="1631"/>
      <c r="B399" s="1531" t="s">
        <v>2238</v>
      </c>
      <c r="C399" s="1532" t="s">
        <v>2201</v>
      </c>
      <c r="D399" s="1448"/>
      <c r="E399" s="1448"/>
      <c r="F399" s="1446"/>
      <c r="G399" s="1446"/>
      <c r="H399" s="1446"/>
      <c r="I399" s="467"/>
      <c r="J399" s="467"/>
      <c r="K399" s="427"/>
      <c r="L399" s="1462">
        <f t="shared" si="123"/>
        <v>0</v>
      </c>
      <c r="M399" s="1463" t="str">
        <f t="shared" si="125"/>
        <v/>
      </c>
      <c r="N399" s="1490" t="str">
        <f t="shared" si="126"/>
        <v/>
      </c>
      <c r="O399" s="1464"/>
      <c r="P399" s="1013" t="str">
        <f t="shared" si="127"/>
        <v/>
      </c>
      <c r="Q399" s="1465"/>
      <c r="R399" s="1465">
        <f t="shared" si="128"/>
        <v>0</v>
      </c>
      <c r="S399" s="1014" t="str">
        <f t="shared" si="124"/>
        <v/>
      </c>
      <c r="T399" s="1231" t="str">
        <f t="shared" si="129"/>
        <v>Sin Iniciar</v>
      </c>
      <c r="U399" s="1466" t="str">
        <f t="shared" si="130"/>
        <v>6</v>
      </c>
      <c r="V399" s="1467"/>
      <c r="W399" s="1474">
        <f t="shared" si="106"/>
        <v>1</v>
      </c>
    </row>
    <row r="400" spans="1:23" s="1178" customFormat="1" ht="60" hidden="1" outlineLevel="2" collapsed="1" thickBot="1" x14ac:dyDescent="0.3">
      <c r="A400" s="1564" t="s">
        <v>2058</v>
      </c>
      <c r="B400" s="1565"/>
      <c r="C400" s="1566"/>
      <c r="D400" s="1143"/>
      <c r="E400" s="1144"/>
      <c r="F400" s="1175"/>
      <c r="G400" s="1133"/>
      <c r="H400" s="1133"/>
      <c r="I400" s="1145"/>
      <c r="J400" s="1146"/>
      <c r="K400" s="1133"/>
      <c r="L400" s="1133"/>
      <c r="M400" s="1147" t="str">
        <f t="shared" si="107"/>
        <v/>
      </c>
      <c r="N400" s="1148" t="str">
        <f t="shared" si="103"/>
        <v/>
      </c>
      <c r="O400" s="1176"/>
      <c r="P400" s="1149">
        <f>+IFERROR(SUMPRODUCT(P386:P399,M386:M399)/SUM(M386:M399),0)</f>
        <v>0.2570093457943925</v>
      </c>
      <c r="Q400" s="1161">
        <f>+IFERROR(SUMPRODUCT(Q386:Q399,M386:M399)/SUM(M386:M399),0)</f>
        <v>0.24724299065420563</v>
      </c>
      <c r="R400" s="1292">
        <f>+IFERROR(SUMPRODUCT(R386:R399,M386:M399)/SUM(M386:M399),0)</f>
        <v>0.20431074766355142</v>
      </c>
      <c r="S400" s="1149">
        <f>+IFERROR(Q400/P400,0)</f>
        <v>0.96200000000000019</v>
      </c>
      <c r="T400" s="1238" t="str">
        <f t="shared" si="113"/>
        <v>Normal</v>
      </c>
      <c r="U400" s="1172" t="str">
        <f t="shared" si="114"/>
        <v>J</v>
      </c>
      <c r="V400" s="1150"/>
      <c r="W400" s="1302">
        <f t="shared" si="106"/>
        <v>0.7956892523364486</v>
      </c>
    </row>
    <row r="401" spans="1:23" s="105" customFormat="1" ht="39.75" hidden="1" customHeight="1" outlineLevel="3" thickBot="1" x14ac:dyDescent="0.3">
      <c r="A401" s="1600" t="s">
        <v>1767</v>
      </c>
      <c r="B401" s="1557" t="s">
        <v>1746</v>
      </c>
      <c r="C401" s="988" t="s">
        <v>1768</v>
      </c>
      <c r="D401" s="989"/>
      <c r="E401" s="989"/>
      <c r="F401" s="452"/>
      <c r="G401" s="1035" t="s">
        <v>866</v>
      </c>
      <c r="H401" s="988" t="s">
        <v>70</v>
      </c>
      <c r="I401" s="773"/>
      <c r="J401" s="546">
        <v>2</v>
      </c>
      <c r="K401" s="778"/>
      <c r="L401" s="1075"/>
      <c r="M401" s="1084" t="str">
        <f t="shared" si="107"/>
        <v/>
      </c>
      <c r="N401" s="1215" t="str">
        <f t="shared" si="103"/>
        <v/>
      </c>
      <c r="O401" s="1183"/>
      <c r="P401" s="1011" t="str">
        <f t="shared" ref="P401:P464" si="131">+IF(N401="","",IFERROR(IF(MONTH($C$2)&lt;MONTH(D401),"",IF(E401&lt;$C$2,1,IF(D401&lt;$C$2,($C$2-D401)/(E401-D401),0))),0))</f>
        <v/>
      </c>
      <c r="Q401" s="1275"/>
      <c r="R401" s="1287"/>
      <c r="S401" s="1012" t="str">
        <f t="shared" ref="S401:S464" si="132">IF(P401="","",IF(Q401&gt;P401,1,(Q401/P401)))</f>
        <v/>
      </c>
      <c r="T401" s="1230" t="str">
        <f t="shared" si="113"/>
        <v>Sin Iniciar</v>
      </c>
      <c r="U401" s="1163" t="str">
        <f t="shared" si="114"/>
        <v>6</v>
      </c>
      <c r="V401" s="900" t="s">
        <v>1972</v>
      </c>
      <c r="W401" s="1302">
        <f t="shared" si="106"/>
        <v>1</v>
      </c>
    </row>
    <row r="402" spans="1:23" s="105" customFormat="1" ht="35.25" hidden="1" customHeight="1" outlineLevel="3" thickBot="1" x14ac:dyDescent="0.3">
      <c r="A402" s="1601"/>
      <c r="B402" s="1559"/>
      <c r="C402" s="966" t="s">
        <v>1768</v>
      </c>
      <c r="D402" s="967"/>
      <c r="E402" s="967"/>
      <c r="F402" s="1045"/>
      <c r="G402" s="1029" t="s">
        <v>867</v>
      </c>
      <c r="H402" s="966" t="s">
        <v>70</v>
      </c>
      <c r="I402" s="767"/>
      <c r="J402" s="547">
        <v>2</v>
      </c>
      <c r="K402" s="780"/>
      <c r="L402" s="1076"/>
      <c r="M402" s="1085" t="str">
        <f t="shared" si="107"/>
        <v/>
      </c>
      <c r="N402" s="1216" t="str">
        <f t="shared" si="103"/>
        <v/>
      </c>
      <c r="O402" s="1186"/>
      <c r="P402" s="1013" t="str">
        <f t="shared" si="131"/>
        <v/>
      </c>
      <c r="Q402" s="1272"/>
      <c r="R402" s="1283"/>
      <c r="S402" s="1014" t="str">
        <f t="shared" si="132"/>
        <v/>
      </c>
      <c r="T402" s="1231" t="str">
        <f t="shared" si="113"/>
        <v>Sin Iniciar</v>
      </c>
      <c r="U402" s="1164" t="str">
        <f t="shared" si="114"/>
        <v>6</v>
      </c>
      <c r="V402" s="845"/>
      <c r="W402" s="1302">
        <f t="shared" si="106"/>
        <v>1</v>
      </c>
    </row>
    <row r="403" spans="1:23" s="105" customFormat="1" ht="35.25" hidden="1" customHeight="1" outlineLevel="3" thickBot="1" x14ac:dyDescent="0.3">
      <c r="A403" s="1601"/>
      <c r="B403" s="1559"/>
      <c r="C403" s="966" t="s">
        <v>1768</v>
      </c>
      <c r="D403" s="967"/>
      <c r="E403" s="967"/>
      <c r="F403" s="1045"/>
      <c r="G403" s="1029" t="s">
        <v>868</v>
      </c>
      <c r="H403" s="966" t="s">
        <v>70</v>
      </c>
      <c r="I403" s="767"/>
      <c r="J403" s="547">
        <v>5</v>
      </c>
      <c r="K403" s="780"/>
      <c r="L403" s="1076"/>
      <c r="M403" s="1085" t="str">
        <f t="shared" si="107"/>
        <v/>
      </c>
      <c r="N403" s="1216" t="str">
        <f t="shared" si="103"/>
        <v/>
      </c>
      <c r="O403" s="1186"/>
      <c r="P403" s="1013" t="str">
        <f t="shared" si="131"/>
        <v/>
      </c>
      <c r="Q403" s="1272"/>
      <c r="R403" s="1283"/>
      <c r="S403" s="1014" t="str">
        <f t="shared" si="132"/>
        <v/>
      </c>
      <c r="T403" s="1231" t="str">
        <f t="shared" si="113"/>
        <v>Sin Iniciar</v>
      </c>
      <c r="U403" s="1164" t="str">
        <f t="shared" si="114"/>
        <v>6</v>
      </c>
      <c r="V403" s="845"/>
      <c r="W403" s="1302">
        <f t="shared" si="106"/>
        <v>1</v>
      </c>
    </row>
    <row r="404" spans="1:23" s="105" customFormat="1" ht="35.25" hidden="1" customHeight="1" outlineLevel="3" thickBot="1" x14ac:dyDescent="0.3">
      <c r="A404" s="1601"/>
      <c r="B404" s="1559"/>
      <c r="C404" s="966" t="s">
        <v>1768</v>
      </c>
      <c r="D404" s="967"/>
      <c r="E404" s="967"/>
      <c r="F404" s="1045"/>
      <c r="G404" s="1029" t="s">
        <v>869</v>
      </c>
      <c r="H404" s="966" t="s">
        <v>70</v>
      </c>
      <c r="I404" s="767"/>
      <c r="J404" s="547">
        <v>2</v>
      </c>
      <c r="K404" s="780"/>
      <c r="L404" s="1076"/>
      <c r="M404" s="1085" t="str">
        <f t="shared" si="107"/>
        <v/>
      </c>
      <c r="N404" s="1216" t="str">
        <f t="shared" si="103"/>
        <v/>
      </c>
      <c r="O404" s="1186"/>
      <c r="P404" s="1013" t="str">
        <f t="shared" si="131"/>
        <v/>
      </c>
      <c r="Q404" s="1272"/>
      <c r="R404" s="1283"/>
      <c r="S404" s="1014" t="str">
        <f t="shared" si="132"/>
        <v/>
      </c>
      <c r="T404" s="1231" t="str">
        <f t="shared" si="113"/>
        <v>Sin Iniciar</v>
      </c>
      <c r="U404" s="1164" t="str">
        <f t="shared" si="114"/>
        <v>6</v>
      </c>
      <c r="V404" s="845"/>
      <c r="W404" s="1302">
        <f t="shared" si="106"/>
        <v>1</v>
      </c>
    </row>
    <row r="405" spans="1:23" s="105" customFormat="1" ht="35.25" hidden="1" customHeight="1" outlineLevel="3" thickBot="1" x14ac:dyDescent="0.3">
      <c r="A405" s="1601"/>
      <c r="B405" s="1559"/>
      <c r="C405" s="966" t="s">
        <v>1768</v>
      </c>
      <c r="D405" s="967"/>
      <c r="E405" s="967"/>
      <c r="F405" s="1045"/>
      <c r="G405" s="1029" t="s">
        <v>870</v>
      </c>
      <c r="H405" s="966" t="s">
        <v>70</v>
      </c>
      <c r="I405" s="767"/>
      <c r="J405" s="547">
        <v>2</v>
      </c>
      <c r="K405" s="780"/>
      <c r="L405" s="1076"/>
      <c r="M405" s="1085" t="str">
        <f t="shared" si="107"/>
        <v/>
      </c>
      <c r="N405" s="1216" t="str">
        <f t="shared" si="103"/>
        <v/>
      </c>
      <c r="O405" s="1186"/>
      <c r="P405" s="1013" t="str">
        <f t="shared" si="131"/>
        <v/>
      </c>
      <c r="Q405" s="1272"/>
      <c r="R405" s="1283"/>
      <c r="S405" s="1014" t="str">
        <f t="shared" si="132"/>
        <v/>
      </c>
      <c r="T405" s="1231" t="str">
        <f t="shared" si="113"/>
        <v>Sin Iniciar</v>
      </c>
      <c r="U405" s="1164" t="str">
        <f t="shared" si="114"/>
        <v>6</v>
      </c>
      <c r="V405" s="845"/>
      <c r="W405" s="1302">
        <f t="shared" si="106"/>
        <v>1</v>
      </c>
    </row>
    <row r="406" spans="1:23" s="105" customFormat="1" ht="35.25" hidden="1" customHeight="1" outlineLevel="3" thickBot="1" x14ac:dyDescent="0.3">
      <c r="A406" s="1601"/>
      <c r="B406" s="1559"/>
      <c r="C406" s="966" t="s">
        <v>1768</v>
      </c>
      <c r="D406" s="967"/>
      <c r="E406" s="967"/>
      <c r="F406" s="1045"/>
      <c r="G406" s="1029" t="s">
        <v>871</v>
      </c>
      <c r="H406" s="966" t="s">
        <v>70</v>
      </c>
      <c r="I406" s="776"/>
      <c r="J406" s="547">
        <v>10</v>
      </c>
      <c r="K406" s="780"/>
      <c r="L406" s="1076"/>
      <c r="M406" s="1085" t="str">
        <f t="shared" si="107"/>
        <v/>
      </c>
      <c r="N406" s="1216" t="str">
        <f t="shared" si="103"/>
        <v/>
      </c>
      <c r="O406" s="1186"/>
      <c r="P406" s="1013" t="str">
        <f t="shared" si="131"/>
        <v/>
      </c>
      <c r="Q406" s="1272"/>
      <c r="R406" s="1283"/>
      <c r="S406" s="1014" t="str">
        <f t="shared" si="132"/>
        <v/>
      </c>
      <c r="T406" s="1231" t="str">
        <f t="shared" si="113"/>
        <v>Sin Iniciar</v>
      </c>
      <c r="U406" s="1164" t="str">
        <f t="shared" si="114"/>
        <v>6</v>
      </c>
      <c r="V406" s="845"/>
      <c r="W406" s="1302">
        <f t="shared" si="106"/>
        <v>1</v>
      </c>
    </row>
    <row r="407" spans="1:23" s="105" customFormat="1" ht="35.25" hidden="1" customHeight="1" outlineLevel="3" thickBot="1" x14ac:dyDescent="0.3">
      <c r="A407" s="1601"/>
      <c r="B407" s="1559"/>
      <c r="C407" s="966" t="s">
        <v>1768</v>
      </c>
      <c r="D407" s="967"/>
      <c r="E407" s="967"/>
      <c r="F407" s="1045"/>
      <c r="G407" s="1029" t="s">
        <v>872</v>
      </c>
      <c r="H407" s="966" t="s">
        <v>70</v>
      </c>
      <c r="I407" s="767"/>
      <c r="J407" s="547">
        <v>10</v>
      </c>
      <c r="K407" s="780"/>
      <c r="L407" s="1076"/>
      <c r="M407" s="1085" t="str">
        <f t="shared" si="107"/>
        <v/>
      </c>
      <c r="N407" s="1216" t="str">
        <f t="shared" si="103"/>
        <v/>
      </c>
      <c r="O407" s="1186"/>
      <c r="P407" s="1013" t="str">
        <f t="shared" si="131"/>
        <v/>
      </c>
      <c r="Q407" s="1272"/>
      <c r="R407" s="1283"/>
      <c r="S407" s="1014" t="str">
        <f t="shared" si="132"/>
        <v/>
      </c>
      <c r="T407" s="1231" t="str">
        <f t="shared" si="113"/>
        <v>Sin Iniciar</v>
      </c>
      <c r="U407" s="1164" t="str">
        <f t="shared" si="114"/>
        <v>6</v>
      </c>
      <c r="V407" s="845"/>
      <c r="W407" s="1302">
        <f t="shared" si="106"/>
        <v>1</v>
      </c>
    </row>
    <row r="408" spans="1:23" s="105" customFormat="1" ht="35.25" hidden="1" customHeight="1" outlineLevel="3" thickBot="1" x14ac:dyDescent="0.3">
      <c r="A408" s="1601"/>
      <c r="B408" s="1559"/>
      <c r="C408" s="966" t="s">
        <v>1768</v>
      </c>
      <c r="D408" s="967"/>
      <c r="E408" s="967"/>
      <c r="F408" s="1045"/>
      <c r="G408" s="1029" t="s">
        <v>873</v>
      </c>
      <c r="H408" s="966" t="s">
        <v>70</v>
      </c>
      <c r="I408" s="767"/>
      <c r="J408" s="547">
        <v>10</v>
      </c>
      <c r="K408" s="780"/>
      <c r="L408" s="1076"/>
      <c r="M408" s="1085" t="str">
        <f t="shared" si="107"/>
        <v/>
      </c>
      <c r="N408" s="1216" t="str">
        <f t="shared" si="103"/>
        <v/>
      </c>
      <c r="O408" s="1186"/>
      <c r="P408" s="1013" t="str">
        <f t="shared" si="131"/>
        <v/>
      </c>
      <c r="Q408" s="1272"/>
      <c r="R408" s="1283"/>
      <c r="S408" s="1014" t="str">
        <f t="shared" si="132"/>
        <v/>
      </c>
      <c r="T408" s="1231" t="str">
        <f t="shared" si="113"/>
        <v>Sin Iniciar</v>
      </c>
      <c r="U408" s="1164" t="str">
        <f t="shared" si="114"/>
        <v>6</v>
      </c>
      <c r="V408" s="845"/>
      <c r="W408" s="1302">
        <f t="shared" si="106"/>
        <v>1</v>
      </c>
    </row>
    <row r="409" spans="1:23" s="105" customFormat="1" ht="35.25" hidden="1" customHeight="1" outlineLevel="3" thickBot="1" x14ac:dyDescent="0.3">
      <c r="A409" s="1601"/>
      <c r="B409" s="1559"/>
      <c r="C409" s="966" t="s">
        <v>1768</v>
      </c>
      <c r="D409" s="967"/>
      <c r="E409" s="967"/>
      <c r="F409" s="1045"/>
      <c r="G409" s="1029" t="s">
        <v>874</v>
      </c>
      <c r="H409" s="966" t="s">
        <v>70</v>
      </c>
      <c r="I409" s="767"/>
      <c r="J409" s="547">
        <v>2</v>
      </c>
      <c r="K409" s="782"/>
      <c r="L409" s="1076"/>
      <c r="M409" s="1085" t="str">
        <f t="shared" si="107"/>
        <v/>
      </c>
      <c r="N409" s="1216" t="str">
        <f t="shared" si="103"/>
        <v/>
      </c>
      <c r="O409" s="1186"/>
      <c r="P409" s="1013" t="str">
        <f t="shared" si="131"/>
        <v/>
      </c>
      <c r="Q409" s="1272"/>
      <c r="R409" s="1283"/>
      <c r="S409" s="1014" t="str">
        <f t="shared" si="132"/>
        <v/>
      </c>
      <c r="T409" s="1231" t="str">
        <f t="shared" si="113"/>
        <v>Sin Iniciar</v>
      </c>
      <c r="U409" s="1164" t="str">
        <f t="shared" si="114"/>
        <v>6</v>
      </c>
      <c r="V409" s="845"/>
      <c r="W409" s="1302">
        <f t="shared" si="106"/>
        <v>1</v>
      </c>
    </row>
    <row r="410" spans="1:23" s="105" customFormat="1" ht="35.25" hidden="1" customHeight="1" outlineLevel="3" thickBot="1" x14ac:dyDescent="0.3">
      <c r="A410" s="1601"/>
      <c r="B410" s="1559"/>
      <c r="C410" s="966" t="s">
        <v>1768</v>
      </c>
      <c r="D410" s="967"/>
      <c r="E410" s="967"/>
      <c r="F410" s="1045"/>
      <c r="G410" s="1029" t="s">
        <v>875</v>
      </c>
      <c r="H410" s="966" t="s">
        <v>70</v>
      </c>
      <c r="I410" s="777"/>
      <c r="J410" s="547">
        <v>4</v>
      </c>
      <c r="K410" s="780"/>
      <c r="L410" s="1076"/>
      <c r="M410" s="1085" t="str">
        <f t="shared" si="107"/>
        <v/>
      </c>
      <c r="N410" s="1216" t="str">
        <f t="shared" si="103"/>
        <v/>
      </c>
      <c r="O410" s="1186"/>
      <c r="P410" s="1013" t="str">
        <f t="shared" si="131"/>
        <v/>
      </c>
      <c r="Q410" s="1272"/>
      <c r="R410" s="1283"/>
      <c r="S410" s="1014" t="str">
        <f t="shared" si="132"/>
        <v/>
      </c>
      <c r="T410" s="1231" t="str">
        <f t="shared" si="113"/>
        <v>Sin Iniciar</v>
      </c>
      <c r="U410" s="1164" t="str">
        <f t="shared" si="114"/>
        <v>6</v>
      </c>
      <c r="V410" s="845"/>
      <c r="W410" s="1302">
        <f t="shared" si="106"/>
        <v>1</v>
      </c>
    </row>
    <row r="411" spans="1:23" s="105" customFormat="1" ht="35.25" hidden="1" customHeight="1" outlineLevel="3" thickBot="1" x14ac:dyDescent="0.3">
      <c r="A411" s="1601"/>
      <c r="B411" s="1559"/>
      <c r="C411" s="966" t="s">
        <v>1768</v>
      </c>
      <c r="D411" s="967"/>
      <c r="E411" s="967"/>
      <c r="F411" s="1045"/>
      <c r="G411" s="559" t="s">
        <v>876</v>
      </c>
      <c r="H411" s="966" t="s">
        <v>70</v>
      </c>
      <c r="I411" s="767"/>
      <c r="J411" s="476">
        <v>20</v>
      </c>
      <c r="K411" s="780"/>
      <c r="L411" s="1076"/>
      <c r="M411" s="1085" t="str">
        <f t="shared" si="107"/>
        <v/>
      </c>
      <c r="N411" s="1216" t="str">
        <f t="shared" si="103"/>
        <v/>
      </c>
      <c r="O411" s="1186"/>
      <c r="P411" s="1013" t="str">
        <f t="shared" si="131"/>
        <v/>
      </c>
      <c r="Q411" s="1272"/>
      <c r="R411" s="1283"/>
      <c r="S411" s="1014" t="str">
        <f t="shared" si="132"/>
        <v/>
      </c>
      <c r="T411" s="1231" t="str">
        <f t="shared" si="113"/>
        <v>Sin Iniciar</v>
      </c>
      <c r="U411" s="1164" t="str">
        <f t="shared" si="114"/>
        <v>6</v>
      </c>
      <c r="V411" s="845"/>
      <c r="W411" s="1302">
        <f t="shared" si="106"/>
        <v>1</v>
      </c>
    </row>
    <row r="412" spans="1:23" s="105" customFormat="1" ht="35.25" hidden="1" customHeight="1" outlineLevel="3" thickBot="1" x14ac:dyDescent="0.3">
      <c r="A412" s="1601"/>
      <c r="B412" s="1559"/>
      <c r="C412" s="966" t="s">
        <v>1768</v>
      </c>
      <c r="D412" s="967"/>
      <c r="E412" s="967"/>
      <c r="F412" s="1045"/>
      <c r="G412" s="559" t="s">
        <v>877</v>
      </c>
      <c r="H412" s="966" t="s">
        <v>70</v>
      </c>
      <c r="I412" s="767"/>
      <c r="J412" s="476">
        <v>20</v>
      </c>
      <c r="K412" s="780"/>
      <c r="L412" s="1076"/>
      <c r="M412" s="1085" t="str">
        <f t="shared" si="107"/>
        <v/>
      </c>
      <c r="N412" s="1216" t="str">
        <f t="shared" si="103"/>
        <v/>
      </c>
      <c r="O412" s="1186"/>
      <c r="P412" s="1013" t="str">
        <f t="shared" si="131"/>
        <v/>
      </c>
      <c r="Q412" s="1272"/>
      <c r="R412" s="1283"/>
      <c r="S412" s="1014" t="str">
        <f t="shared" si="132"/>
        <v/>
      </c>
      <c r="T412" s="1231" t="str">
        <f t="shared" si="113"/>
        <v>Sin Iniciar</v>
      </c>
      <c r="U412" s="1164" t="str">
        <f t="shared" si="114"/>
        <v>6</v>
      </c>
      <c r="V412" s="845"/>
      <c r="W412" s="1302">
        <f t="shared" si="106"/>
        <v>1</v>
      </c>
    </row>
    <row r="413" spans="1:23" s="105" customFormat="1" ht="51.75" hidden="1" customHeight="1" outlineLevel="3" thickBot="1" x14ac:dyDescent="0.3">
      <c r="A413" s="1601"/>
      <c r="B413" s="1559"/>
      <c r="C413" s="966" t="s">
        <v>1768</v>
      </c>
      <c r="D413" s="967"/>
      <c r="E413" s="967"/>
      <c r="F413" s="1045"/>
      <c r="G413" s="559" t="s">
        <v>878</v>
      </c>
      <c r="H413" s="966" t="s">
        <v>70</v>
      </c>
      <c r="I413" s="767"/>
      <c r="J413" s="476">
        <v>20</v>
      </c>
      <c r="K413" s="780"/>
      <c r="L413" s="1076"/>
      <c r="M413" s="1085" t="str">
        <f t="shared" si="107"/>
        <v/>
      </c>
      <c r="N413" s="1216" t="str">
        <f t="shared" si="103"/>
        <v/>
      </c>
      <c r="O413" s="1186"/>
      <c r="P413" s="1013" t="str">
        <f t="shared" si="131"/>
        <v/>
      </c>
      <c r="Q413" s="1272"/>
      <c r="R413" s="1283"/>
      <c r="S413" s="1014" t="str">
        <f t="shared" si="132"/>
        <v/>
      </c>
      <c r="T413" s="1231" t="str">
        <f t="shared" si="113"/>
        <v>Sin Iniciar</v>
      </c>
      <c r="U413" s="1164" t="str">
        <f t="shared" si="114"/>
        <v>6</v>
      </c>
      <c r="V413" s="845"/>
      <c r="W413" s="1302">
        <f t="shared" si="106"/>
        <v>1</v>
      </c>
    </row>
    <row r="414" spans="1:23" s="105" customFormat="1" ht="35.25" hidden="1" customHeight="1" outlineLevel="3" thickBot="1" x14ac:dyDescent="0.3">
      <c r="A414" s="1601"/>
      <c r="B414" s="1559"/>
      <c r="C414" s="966" t="s">
        <v>1768</v>
      </c>
      <c r="D414" s="967"/>
      <c r="E414" s="967"/>
      <c r="F414" s="1045"/>
      <c r="G414" s="559" t="s">
        <v>879</v>
      </c>
      <c r="H414" s="966" t="s">
        <v>70</v>
      </c>
      <c r="I414" s="767"/>
      <c r="J414" s="476">
        <v>20</v>
      </c>
      <c r="K414" s="780"/>
      <c r="L414" s="1076"/>
      <c r="M414" s="1085" t="str">
        <f t="shared" si="107"/>
        <v/>
      </c>
      <c r="N414" s="1216" t="str">
        <f t="shared" si="103"/>
        <v/>
      </c>
      <c r="O414" s="1186"/>
      <c r="P414" s="1013" t="str">
        <f t="shared" si="131"/>
        <v/>
      </c>
      <c r="Q414" s="1272"/>
      <c r="R414" s="1283"/>
      <c r="S414" s="1014" t="str">
        <f t="shared" si="132"/>
        <v/>
      </c>
      <c r="T414" s="1231" t="str">
        <f t="shared" si="113"/>
        <v>Sin Iniciar</v>
      </c>
      <c r="U414" s="1164" t="str">
        <f t="shared" si="114"/>
        <v>6</v>
      </c>
      <c r="V414" s="845"/>
      <c r="W414" s="1302">
        <f t="shared" si="106"/>
        <v>1</v>
      </c>
    </row>
    <row r="415" spans="1:23" s="105" customFormat="1" ht="35.25" hidden="1" customHeight="1" outlineLevel="3" thickBot="1" x14ac:dyDescent="0.3">
      <c r="A415" s="1601"/>
      <c r="B415" s="1559"/>
      <c r="C415" s="966" t="s">
        <v>1768</v>
      </c>
      <c r="D415" s="967"/>
      <c r="E415" s="967"/>
      <c r="F415" s="1045"/>
      <c r="G415" s="559" t="s">
        <v>880</v>
      </c>
      <c r="H415" s="966" t="s">
        <v>70</v>
      </c>
      <c r="I415" s="767"/>
      <c r="J415" s="476">
        <v>2</v>
      </c>
      <c r="K415" s="780"/>
      <c r="L415" s="1076"/>
      <c r="M415" s="1085" t="str">
        <f t="shared" si="107"/>
        <v/>
      </c>
      <c r="N415" s="1216" t="str">
        <f t="shared" si="103"/>
        <v/>
      </c>
      <c r="O415" s="1186"/>
      <c r="P415" s="1013" t="str">
        <f t="shared" si="131"/>
        <v/>
      </c>
      <c r="Q415" s="1272"/>
      <c r="R415" s="1283"/>
      <c r="S415" s="1014" t="str">
        <f t="shared" si="132"/>
        <v/>
      </c>
      <c r="T415" s="1231" t="str">
        <f t="shared" si="113"/>
        <v>Sin Iniciar</v>
      </c>
      <c r="U415" s="1164" t="str">
        <f t="shared" si="114"/>
        <v>6</v>
      </c>
      <c r="V415" s="845"/>
      <c r="W415" s="1302">
        <f t="shared" ref="W415:W478" si="133">1-R415</f>
        <v>1</v>
      </c>
    </row>
    <row r="416" spans="1:23" s="105" customFormat="1" ht="35.25" hidden="1" customHeight="1" outlineLevel="3" thickBot="1" x14ac:dyDescent="0.3">
      <c r="A416" s="1601"/>
      <c r="B416" s="1559"/>
      <c r="C416" s="966" t="s">
        <v>1768</v>
      </c>
      <c r="D416" s="967"/>
      <c r="E416" s="967"/>
      <c r="F416" s="1045"/>
      <c r="G416" s="559" t="s">
        <v>881</v>
      </c>
      <c r="H416" s="966" t="s">
        <v>70</v>
      </c>
      <c r="I416" s="767"/>
      <c r="J416" s="476">
        <v>3</v>
      </c>
      <c r="K416" s="780"/>
      <c r="L416" s="1076"/>
      <c r="M416" s="1085" t="str">
        <f t="shared" si="107"/>
        <v/>
      </c>
      <c r="N416" s="1216" t="str">
        <f t="shared" si="103"/>
        <v/>
      </c>
      <c r="O416" s="1186"/>
      <c r="P416" s="1013" t="str">
        <f t="shared" si="131"/>
        <v/>
      </c>
      <c r="Q416" s="1272"/>
      <c r="R416" s="1283"/>
      <c r="S416" s="1014" t="str">
        <f t="shared" si="132"/>
        <v/>
      </c>
      <c r="T416" s="1231" t="str">
        <f t="shared" si="113"/>
        <v>Sin Iniciar</v>
      </c>
      <c r="U416" s="1164" t="str">
        <f t="shared" si="114"/>
        <v>6</v>
      </c>
      <c r="V416" s="845"/>
      <c r="W416" s="1302">
        <f t="shared" si="133"/>
        <v>1</v>
      </c>
    </row>
    <row r="417" spans="1:23" s="105" customFormat="1" ht="35.25" hidden="1" customHeight="1" outlineLevel="3" thickBot="1" x14ac:dyDescent="0.3">
      <c r="A417" s="1601"/>
      <c r="B417" s="1559"/>
      <c r="C417" s="966" t="s">
        <v>1768</v>
      </c>
      <c r="D417" s="967"/>
      <c r="E417" s="967"/>
      <c r="F417" s="1045"/>
      <c r="G417" s="559" t="s">
        <v>882</v>
      </c>
      <c r="H417" s="966" t="s">
        <v>70</v>
      </c>
      <c r="I417" s="767"/>
      <c r="J417" s="476">
        <v>1</v>
      </c>
      <c r="K417" s="780"/>
      <c r="L417" s="1076"/>
      <c r="M417" s="1085" t="str">
        <f t="shared" si="107"/>
        <v/>
      </c>
      <c r="N417" s="1216" t="str">
        <f t="shared" ref="N417:N480" si="134">+IF(D417="","",IF(AND(MONTH($C$2)&gt;=MONTH(D417),MONTH($C$2)&lt;=MONTH(E417)),"X",""))</f>
        <v/>
      </c>
      <c r="O417" s="1186"/>
      <c r="P417" s="1013" t="str">
        <f t="shared" si="131"/>
        <v/>
      </c>
      <c r="Q417" s="1272"/>
      <c r="R417" s="1283"/>
      <c r="S417" s="1014" t="str">
        <f t="shared" si="132"/>
        <v/>
      </c>
      <c r="T417" s="1231" t="str">
        <f t="shared" si="113"/>
        <v>Sin Iniciar</v>
      </c>
      <c r="U417" s="1164" t="str">
        <f t="shared" si="114"/>
        <v>6</v>
      </c>
      <c r="V417" s="845"/>
      <c r="W417" s="1302">
        <f t="shared" si="133"/>
        <v>1</v>
      </c>
    </row>
    <row r="418" spans="1:23" s="105" customFormat="1" ht="39" hidden="1" customHeight="1" outlineLevel="3" thickBot="1" x14ac:dyDescent="0.3">
      <c r="A418" s="1601"/>
      <c r="B418" s="1559"/>
      <c r="C418" s="966" t="s">
        <v>1768</v>
      </c>
      <c r="D418" s="967"/>
      <c r="E418" s="967"/>
      <c r="F418" s="1045"/>
      <c r="G418" s="559" t="s">
        <v>883</v>
      </c>
      <c r="H418" s="966" t="s">
        <v>70</v>
      </c>
      <c r="I418" s="767"/>
      <c r="J418" s="476">
        <v>1</v>
      </c>
      <c r="K418" s="780"/>
      <c r="L418" s="1076"/>
      <c r="M418" s="1085" t="str">
        <f t="shared" si="107"/>
        <v/>
      </c>
      <c r="N418" s="1216" t="str">
        <f t="shared" si="134"/>
        <v/>
      </c>
      <c r="O418" s="1186"/>
      <c r="P418" s="1013" t="str">
        <f t="shared" si="131"/>
        <v/>
      </c>
      <c r="Q418" s="1272"/>
      <c r="R418" s="1283"/>
      <c r="S418" s="1014" t="str">
        <f t="shared" si="132"/>
        <v/>
      </c>
      <c r="T418" s="1231" t="str">
        <f t="shared" si="113"/>
        <v>Sin Iniciar</v>
      </c>
      <c r="U418" s="1164" t="str">
        <f t="shared" si="114"/>
        <v>6</v>
      </c>
      <c r="V418" s="845"/>
      <c r="W418" s="1302">
        <f t="shared" si="133"/>
        <v>1</v>
      </c>
    </row>
    <row r="419" spans="1:23" s="105" customFormat="1" ht="35.25" hidden="1" customHeight="1" outlineLevel="3" thickBot="1" x14ac:dyDescent="0.3">
      <c r="A419" s="1601"/>
      <c r="B419" s="1559"/>
      <c r="C419" s="966" t="s">
        <v>1768</v>
      </c>
      <c r="D419" s="967"/>
      <c r="E419" s="967"/>
      <c r="F419" s="1045"/>
      <c r="G419" s="559" t="s">
        <v>884</v>
      </c>
      <c r="H419" s="966" t="s">
        <v>70</v>
      </c>
      <c r="I419" s="767"/>
      <c r="J419" s="476">
        <v>1</v>
      </c>
      <c r="K419" s="780"/>
      <c r="L419" s="1076"/>
      <c r="M419" s="1085" t="str">
        <f t="shared" si="107"/>
        <v/>
      </c>
      <c r="N419" s="1216" t="str">
        <f t="shared" si="134"/>
        <v/>
      </c>
      <c r="O419" s="1186"/>
      <c r="P419" s="1013" t="str">
        <f t="shared" si="131"/>
        <v/>
      </c>
      <c r="Q419" s="1272"/>
      <c r="R419" s="1283"/>
      <c r="S419" s="1014" t="str">
        <f t="shared" si="132"/>
        <v/>
      </c>
      <c r="T419" s="1231" t="str">
        <f t="shared" si="113"/>
        <v>Sin Iniciar</v>
      </c>
      <c r="U419" s="1164" t="str">
        <f t="shared" si="114"/>
        <v>6</v>
      </c>
      <c r="V419" s="845"/>
      <c r="W419" s="1302">
        <f t="shared" si="133"/>
        <v>1</v>
      </c>
    </row>
    <row r="420" spans="1:23" s="105" customFormat="1" ht="39" hidden="1" customHeight="1" outlineLevel="3" thickBot="1" x14ac:dyDescent="0.3">
      <c r="A420" s="1601"/>
      <c r="B420" s="1559"/>
      <c r="C420" s="966" t="s">
        <v>1768</v>
      </c>
      <c r="D420" s="967"/>
      <c r="E420" s="967"/>
      <c r="F420" s="1045"/>
      <c r="G420" s="559" t="s">
        <v>885</v>
      </c>
      <c r="H420" s="966" t="s">
        <v>70</v>
      </c>
      <c r="I420" s="767"/>
      <c r="J420" s="476">
        <v>20</v>
      </c>
      <c r="K420" s="780"/>
      <c r="L420" s="1076"/>
      <c r="M420" s="1085" t="str">
        <f t="shared" si="107"/>
        <v/>
      </c>
      <c r="N420" s="1216" t="str">
        <f t="shared" si="134"/>
        <v/>
      </c>
      <c r="O420" s="1186"/>
      <c r="P420" s="1013" t="str">
        <f t="shared" si="131"/>
        <v/>
      </c>
      <c r="Q420" s="1272"/>
      <c r="R420" s="1283"/>
      <c r="S420" s="1014" t="str">
        <f t="shared" si="132"/>
        <v/>
      </c>
      <c r="T420" s="1231" t="str">
        <f t="shared" si="113"/>
        <v>Sin Iniciar</v>
      </c>
      <c r="U420" s="1164" t="str">
        <f t="shared" si="114"/>
        <v>6</v>
      </c>
      <c r="V420" s="845"/>
      <c r="W420" s="1302">
        <f t="shared" si="133"/>
        <v>1</v>
      </c>
    </row>
    <row r="421" spans="1:23" s="105" customFormat="1" ht="39" hidden="1" customHeight="1" outlineLevel="3" thickBot="1" x14ac:dyDescent="0.3">
      <c r="A421" s="1601"/>
      <c r="B421" s="1559"/>
      <c r="C421" s="966" t="s">
        <v>1768</v>
      </c>
      <c r="D421" s="967"/>
      <c r="E421" s="967"/>
      <c r="F421" s="1045"/>
      <c r="G421" s="559" t="s">
        <v>886</v>
      </c>
      <c r="H421" s="966" t="s">
        <v>70</v>
      </c>
      <c r="I421" s="767"/>
      <c r="J421" s="476">
        <v>10</v>
      </c>
      <c r="K421" s="780"/>
      <c r="L421" s="1076"/>
      <c r="M421" s="1085" t="str">
        <f t="shared" si="107"/>
        <v/>
      </c>
      <c r="N421" s="1216" t="str">
        <f t="shared" si="134"/>
        <v/>
      </c>
      <c r="O421" s="1186"/>
      <c r="P421" s="1013" t="str">
        <f t="shared" si="131"/>
        <v/>
      </c>
      <c r="Q421" s="1272"/>
      <c r="R421" s="1283"/>
      <c r="S421" s="1014" t="str">
        <f t="shared" si="132"/>
        <v/>
      </c>
      <c r="T421" s="1231" t="str">
        <f t="shared" si="113"/>
        <v>Sin Iniciar</v>
      </c>
      <c r="U421" s="1164" t="str">
        <f t="shared" si="114"/>
        <v>6</v>
      </c>
      <c r="V421" s="845"/>
      <c r="W421" s="1302">
        <f t="shared" si="133"/>
        <v>1</v>
      </c>
    </row>
    <row r="422" spans="1:23" s="105" customFormat="1" ht="35.25" hidden="1" customHeight="1" outlineLevel="3" thickBot="1" x14ac:dyDescent="0.3">
      <c r="A422" s="1601"/>
      <c r="B422" s="1559"/>
      <c r="C422" s="966" t="s">
        <v>1768</v>
      </c>
      <c r="D422" s="967"/>
      <c r="E422" s="967"/>
      <c r="F422" s="1045"/>
      <c r="G422" s="559" t="s">
        <v>887</v>
      </c>
      <c r="H422" s="966" t="s">
        <v>70</v>
      </c>
      <c r="I422" s="767"/>
      <c r="J422" s="476">
        <v>1</v>
      </c>
      <c r="K422" s="780"/>
      <c r="L422" s="1076"/>
      <c r="M422" s="1085" t="str">
        <f t="shared" si="107"/>
        <v/>
      </c>
      <c r="N422" s="1216" t="str">
        <f t="shared" si="134"/>
        <v/>
      </c>
      <c r="O422" s="1186"/>
      <c r="P422" s="1013" t="str">
        <f t="shared" si="131"/>
        <v/>
      </c>
      <c r="Q422" s="1272"/>
      <c r="R422" s="1283"/>
      <c r="S422" s="1014" t="str">
        <f t="shared" si="132"/>
        <v/>
      </c>
      <c r="T422" s="1231" t="str">
        <f t="shared" si="113"/>
        <v>Sin Iniciar</v>
      </c>
      <c r="U422" s="1164" t="str">
        <f t="shared" si="114"/>
        <v>6</v>
      </c>
      <c r="V422" s="845"/>
      <c r="W422" s="1302">
        <f t="shared" si="133"/>
        <v>1</v>
      </c>
    </row>
    <row r="423" spans="1:23" s="105" customFormat="1" ht="35.25" hidden="1" customHeight="1" outlineLevel="3" thickBot="1" x14ac:dyDescent="0.3">
      <c r="A423" s="1601"/>
      <c r="B423" s="1559"/>
      <c r="C423" s="966" t="s">
        <v>1768</v>
      </c>
      <c r="D423" s="967"/>
      <c r="E423" s="967"/>
      <c r="F423" s="1045"/>
      <c r="G423" s="559" t="s">
        <v>888</v>
      </c>
      <c r="H423" s="966" t="s">
        <v>70</v>
      </c>
      <c r="I423" s="767"/>
      <c r="J423" s="476">
        <v>1</v>
      </c>
      <c r="K423" s="780"/>
      <c r="L423" s="1076"/>
      <c r="M423" s="1085" t="str">
        <f t="shared" si="107"/>
        <v/>
      </c>
      <c r="N423" s="1216" t="str">
        <f t="shared" si="134"/>
        <v/>
      </c>
      <c r="O423" s="1186"/>
      <c r="P423" s="1013" t="str">
        <f t="shared" si="131"/>
        <v/>
      </c>
      <c r="Q423" s="1272"/>
      <c r="R423" s="1283"/>
      <c r="S423" s="1014" t="str">
        <f t="shared" si="132"/>
        <v/>
      </c>
      <c r="T423" s="1231" t="str">
        <f t="shared" si="113"/>
        <v>Sin Iniciar</v>
      </c>
      <c r="U423" s="1164" t="str">
        <f t="shared" si="114"/>
        <v>6</v>
      </c>
      <c r="V423" s="845"/>
      <c r="W423" s="1302">
        <f t="shared" si="133"/>
        <v>1</v>
      </c>
    </row>
    <row r="424" spans="1:23" s="105" customFormat="1" ht="77.25" hidden="1" customHeight="1" outlineLevel="3" thickBot="1" x14ac:dyDescent="0.3">
      <c r="A424" s="1601"/>
      <c r="B424" s="1559"/>
      <c r="C424" s="966" t="s">
        <v>1768</v>
      </c>
      <c r="D424" s="967"/>
      <c r="E424" s="967"/>
      <c r="F424" s="1045"/>
      <c r="G424" s="559" t="s">
        <v>889</v>
      </c>
      <c r="H424" s="966" t="s">
        <v>70</v>
      </c>
      <c r="I424" s="767"/>
      <c r="J424" s="476">
        <v>200</v>
      </c>
      <c r="K424" s="780"/>
      <c r="L424" s="1076"/>
      <c r="M424" s="1085" t="str">
        <f t="shared" si="107"/>
        <v/>
      </c>
      <c r="N424" s="1216" t="str">
        <f t="shared" si="134"/>
        <v/>
      </c>
      <c r="O424" s="1186"/>
      <c r="P424" s="1013" t="str">
        <f t="shared" si="131"/>
        <v/>
      </c>
      <c r="Q424" s="1272"/>
      <c r="R424" s="1283"/>
      <c r="S424" s="1014" t="str">
        <f t="shared" si="132"/>
        <v/>
      </c>
      <c r="T424" s="1231" t="str">
        <f t="shared" si="113"/>
        <v>Sin Iniciar</v>
      </c>
      <c r="U424" s="1164" t="str">
        <f t="shared" si="114"/>
        <v>6</v>
      </c>
      <c r="V424" s="845"/>
      <c r="W424" s="1302">
        <f t="shared" si="133"/>
        <v>1</v>
      </c>
    </row>
    <row r="425" spans="1:23" s="105" customFormat="1" ht="64.5" hidden="1" customHeight="1" outlineLevel="3" thickBot="1" x14ac:dyDescent="0.3">
      <c r="A425" s="1601"/>
      <c r="B425" s="1559"/>
      <c r="C425" s="966" t="s">
        <v>1768</v>
      </c>
      <c r="D425" s="967"/>
      <c r="E425" s="967"/>
      <c r="F425" s="1045"/>
      <c r="G425" s="559" t="s">
        <v>890</v>
      </c>
      <c r="H425" s="966" t="s">
        <v>70</v>
      </c>
      <c r="I425" s="767"/>
      <c r="J425" s="476">
        <v>20</v>
      </c>
      <c r="K425" s="780"/>
      <c r="L425" s="1076"/>
      <c r="M425" s="1085" t="str">
        <f t="shared" si="107"/>
        <v/>
      </c>
      <c r="N425" s="1216" t="str">
        <f t="shared" si="134"/>
        <v/>
      </c>
      <c r="O425" s="1186"/>
      <c r="P425" s="1013" t="str">
        <f t="shared" si="131"/>
        <v/>
      </c>
      <c r="Q425" s="1272"/>
      <c r="R425" s="1283"/>
      <c r="S425" s="1014" t="str">
        <f t="shared" si="132"/>
        <v/>
      </c>
      <c r="T425" s="1231" t="str">
        <f t="shared" si="113"/>
        <v>Sin Iniciar</v>
      </c>
      <c r="U425" s="1164" t="str">
        <f t="shared" si="114"/>
        <v>6</v>
      </c>
      <c r="V425" s="845"/>
      <c r="W425" s="1302">
        <f t="shared" si="133"/>
        <v>1</v>
      </c>
    </row>
    <row r="426" spans="1:23" s="105" customFormat="1" ht="51.75" hidden="1" customHeight="1" outlineLevel="3" thickBot="1" x14ac:dyDescent="0.3">
      <c r="A426" s="1601"/>
      <c r="B426" s="1559"/>
      <c r="C426" s="966" t="s">
        <v>1768</v>
      </c>
      <c r="D426" s="967"/>
      <c r="E426" s="967"/>
      <c r="F426" s="1045"/>
      <c r="G426" s="559" t="s">
        <v>891</v>
      </c>
      <c r="H426" s="966" t="s">
        <v>70</v>
      </c>
      <c r="I426" s="767"/>
      <c r="J426" s="476">
        <v>70</v>
      </c>
      <c r="K426" s="780"/>
      <c r="L426" s="1076"/>
      <c r="M426" s="1085" t="str">
        <f t="shared" si="107"/>
        <v/>
      </c>
      <c r="N426" s="1216" t="str">
        <f t="shared" si="134"/>
        <v/>
      </c>
      <c r="O426" s="1186"/>
      <c r="P426" s="1013" t="str">
        <f t="shared" si="131"/>
        <v/>
      </c>
      <c r="Q426" s="1272"/>
      <c r="R426" s="1283"/>
      <c r="S426" s="1014" t="str">
        <f t="shared" si="132"/>
        <v/>
      </c>
      <c r="T426" s="1231" t="str">
        <f t="shared" si="113"/>
        <v>Sin Iniciar</v>
      </c>
      <c r="U426" s="1164" t="str">
        <f t="shared" si="114"/>
        <v>6</v>
      </c>
      <c r="V426" s="845"/>
      <c r="W426" s="1302">
        <f t="shared" si="133"/>
        <v>1</v>
      </c>
    </row>
    <row r="427" spans="1:23" s="105" customFormat="1" ht="35.25" hidden="1" customHeight="1" outlineLevel="3" thickBot="1" x14ac:dyDescent="0.3">
      <c r="A427" s="1601"/>
      <c r="B427" s="1559"/>
      <c r="C427" s="966" t="s">
        <v>1768</v>
      </c>
      <c r="D427" s="967"/>
      <c r="E427" s="967"/>
      <c r="F427" s="1045"/>
      <c r="G427" s="559" t="s">
        <v>892</v>
      </c>
      <c r="H427" s="966" t="s">
        <v>70</v>
      </c>
      <c r="I427" s="767"/>
      <c r="J427" s="476">
        <v>20</v>
      </c>
      <c r="K427" s="780"/>
      <c r="L427" s="1076"/>
      <c r="M427" s="1085" t="str">
        <f t="shared" si="107"/>
        <v/>
      </c>
      <c r="N427" s="1216" t="str">
        <f t="shared" si="134"/>
        <v/>
      </c>
      <c r="O427" s="1186"/>
      <c r="P427" s="1013" t="str">
        <f t="shared" si="131"/>
        <v/>
      </c>
      <c r="Q427" s="1272"/>
      <c r="R427" s="1283"/>
      <c r="S427" s="1014" t="str">
        <f t="shared" si="132"/>
        <v/>
      </c>
      <c r="T427" s="1231" t="str">
        <f t="shared" si="113"/>
        <v>Sin Iniciar</v>
      </c>
      <c r="U427" s="1164" t="str">
        <f t="shared" si="114"/>
        <v>6</v>
      </c>
      <c r="V427" s="845"/>
      <c r="W427" s="1302">
        <f t="shared" si="133"/>
        <v>1</v>
      </c>
    </row>
    <row r="428" spans="1:23" s="105" customFormat="1" ht="64.5" hidden="1" customHeight="1" outlineLevel="3" thickBot="1" x14ac:dyDescent="0.3">
      <c r="A428" s="1601"/>
      <c r="B428" s="1559"/>
      <c r="C428" s="966" t="s">
        <v>1768</v>
      </c>
      <c r="D428" s="967"/>
      <c r="E428" s="967"/>
      <c r="F428" s="1045"/>
      <c r="G428" s="559" t="s">
        <v>893</v>
      </c>
      <c r="H428" s="966" t="s">
        <v>70</v>
      </c>
      <c r="I428" s="767"/>
      <c r="J428" s="476">
        <v>20</v>
      </c>
      <c r="K428" s="780"/>
      <c r="L428" s="1076"/>
      <c r="M428" s="1085" t="str">
        <f t="shared" ref="M428:M491" si="135">+IF(D428="","",IF(MONTH($C$2)&lt;MONTH(D428),"",E428-D428))</f>
        <v/>
      </c>
      <c r="N428" s="1216" t="str">
        <f t="shared" si="134"/>
        <v/>
      </c>
      <c r="O428" s="1186"/>
      <c r="P428" s="1013" t="str">
        <f t="shared" si="131"/>
        <v/>
      </c>
      <c r="Q428" s="1272"/>
      <c r="R428" s="1283"/>
      <c r="S428" s="1014" t="str">
        <f t="shared" si="132"/>
        <v/>
      </c>
      <c r="T428" s="1231" t="str">
        <f t="shared" si="113"/>
        <v>Sin Iniciar</v>
      </c>
      <c r="U428" s="1164" t="str">
        <f t="shared" si="114"/>
        <v>6</v>
      </c>
      <c r="V428" s="845"/>
      <c r="W428" s="1302">
        <f t="shared" si="133"/>
        <v>1</v>
      </c>
    </row>
    <row r="429" spans="1:23" s="105" customFormat="1" ht="35.25" hidden="1" customHeight="1" outlineLevel="3" thickBot="1" x14ac:dyDescent="0.3">
      <c r="A429" s="1601"/>
      <c r="B429" s="1559"/>
      <c r="C429" s="966" t="s">
        <v>1768</v>
      </c>
      <c r="D429" s="967"/>
      <c r="E429" s="967"/>
      <c r="F429" s="1045"/>
      <c r="G429" s="559" t="s">
        <v>894</v>
      </c>
      <c r="H429" s="966" t="s">
        <v>70</v>
      </c>
      <c r="I429" s="767"/>
      <c r="J429" s="476">
        <v>10</v>
      </c>
      <c r="K429" s="780"/>
      <c r="L429" s="1076"/>
      <c r="M429" s="1085" t="str">
        <f t="shared" si="135"/>
        <v/>
      </c>
      <c r="N429" s="1216" t="str">
        <f t="shared" si="134"/>
        <v/>
      </c>
      <c r="O429" s="1186"/>
      <c r="P429" s="1013" t="str">
        <f t="shared" si="131"/>
        <v/>
      </c>
      <c r="Q429" s="1272"/>
      <c r="R429" s="1283"/>
      <c r="S429" s="1014" t="str">
        <f t="shared" si="132"/>
        <v/>
      </c>
      <c r="T429" s="1231" t="str">
        <f t="shared" si="113"/>
        <v>Sin Iniciar</v>
      </c>
      <c r="U429" s="1164" t="str">
        <f t="shared" si="114"/>
        <v>6</v>
      </c>
      <c r="V429" s="845"/>
      <c r="W429" s="1302">
        <f t="shared" si="133"/>
        <v>1</v>
      </c>
    </row>
    <row r="430" spans="1:23" s="105" customFormat="1" ht="35.25" hidden="1" customHeight="1" outlineLevel="3" thickBot="1" x14ac:dyDescent="0.3">
      <c r="A430" s="1601"/>
      <c r="B430" s="1559"/>
      <c r="C430" s="966" t="s">
        <v>1768</v>
      </c>
      <c r="D430" s="967"/>
      <c r="E430" s="967"/>
      <c r="F430" s="1045"/>
      <c r="G430" s="559" t="s">
        <v>895</v>
      </c>
      <c r="H430" s="966" t="s">
        <v>70</v>
      </c>
      <c r="I430" s="767"/>
      <c r="J430" s="476">
        <v>10</v>
      </c>
      <c r="K430" s="780"/>
      <c r="L430" s="1076"/>
      <c r="M430" s="1085" t="str">
        <f t="shared" si="135"/>
        <v/>
      </c>
      <c r="N430" s="1216" t="str">
        <f t="shared" si="134"/>
        <v/>
      </c>
      <c r="O430" s="1186"/>
      <c r="P430" s="1013" t="str">
        <f t="shared" si="131"/>
        <v/>
      </c>
      <c r="Q430" s="1272"/>
      <c r="R430" s="1283"/>
      <c r="S430" s="1014" t="str">
        <f t="shared" si="132"/>
        <v/>
      </c>
      <c r="T430" s="1231" t="str">
        <f t="shared" si="113"/>
        <v>Sin Iniciar</v>
      </c>
      <c r="U430" s="1164" t="str">
        <f t="shared" si="114"/>
        <v>6</v>
      </c>
      <c r="V430" s="845"/>
      <c r="W430" s="1302">
        <f t="shared" si="133"/>
        <v>1</v>
      </c>
    </row>
    <row r="431" spans="1:23" s="105" customFormat="1" ht="64.5" hidden="1" customHeight="1" outlineLevel="3" thickBot="1" x14ac:dyDescent="0.3">
      <c r="A431" s="1601"/>
      <c r="B431" s="1559"/>
      <c r="C431" s="966" t="s">
        <v>1768</v>
      </c>
      <c r="D431" s="967"/>
      <c r="E431" s="967"/>
      <c r="F431" s="1045"/>
      <c r="G431" s="559" t="s">
        <v>896</v>
      </c>
      <c r="H431" s="966" t="s">
        <v>70</v>
      </c>
      <c r="I431" s="767"/>
      <c r="J431" s="476">
        <v>10</v>
      </c>
      <c r="K431" s="780"/>
      <c r="L431" s="1076"/>
      <c r="M431" s="1085" t="str">
        <f t="shared" si="135"/>
        <v/>
      </c>
      <c r="N431" s="1216" t="str">
        <f t="shared" si="134"/>
        <v/>
      </c>
      <c r="O431" s="1186"/>
      <c r="P431" s="1013" t="str">
        <f t="shared" si="131"/>
        <v/>
      </c>
      <c r="Q431" s="1272"/>
      <c r="R431" s="1283"/>
      <c r="S431" s="1014" t="str">
        <f t="shared" si="132"/>
        <v/>
      </c>
      <c r="T431" s="1231" t="str">
        <f t="shared" si="113"/>
        <v>Sin Iniciar</v>
      </c>
      <c r="U431" s="1164" t="str">
        <f t="shared" si="114"/>
        <v>6</v>
      </c>
      <c r="V431" s="845"/>
      <c r="W431" s="1302">
        <f t="shared" si="133"/>
        <v>1</v>
      </c>
    </row>
    <row r="432" spans="1:23" s="105" customFormat="1" ht="35.25" hidden="1" customHeight="1" outlineLevel="3" thickBot="1" x14ac:dyDescent="0.3">
      <c r="A432" s="1601"/>
      <c r="B432" s="1559"/>
      <c r="C432" s="966" t="s">
        <v>1768</v>
      </c>
      <c r="D432" s="967"/>
      <c r="E432" s="967"/>
      <c r="F432" s="1045"/>
      <c r="G432" s="559" t="s">
        <v>897</v>
      </c>
      <c r="H432" s="966" t="s">
        <v>70</v>
      </c>
      <c r="I432" s="767"/>
      <c r="J432" s="548">
        <v>20</v>
      </c>
      <c r="K432" s="780"/>
      <c r="L432" s="1076"/>
      <c r="M432" s="1085" t="str">
        <f t="shared" si="135"/>
        <v/>
      </c>
      <c r="N432" s="1216" t="str">
        <f t="shared" si="134"/>
        <v/>
      </c>
      <c r="O432" s="1186"/>
      <c r="P432" s="1013" t="str">
        <f t="shared" si="131"/>
        <v/>
      </c>
      <c r="Q432" s="1272"/>
      <c r="R432" s="1283"/>
      <c r="S432" s="1014" t="str">
        <f t="shared" si="132"/>
        <v/>
      </c>
      <c r="T432" s="1231" t="str">
        <f t="shared" si="113"/>
        <v>Sin Iniciar</v>
      </c>
      <c r="U432" s="1164" t="str">
        <f t="shared" si="114"/>
        <v>6</v>
      </c>
      <c r="V432" s="845"/>
      <c r="W432" s="1302">
        <f t="shared" si="133"/>
        <v>1</v>
      </c>
    </row>
    <row r="433" spans="1:23" s="105" customFormat="1" ht="35.25" hidden="1" customHeight="1" outlineLevel="3" thickBot="1" x14ac:dyDescent="0.3">
      <c r="A433" s="1601"/>
      <c r="B433" s="1559"/>
      <c r="C433" s="966" t="s">
        <v>1768</v>
      </c>
      <c r="D433" s="967"/>
      <c r="E433" s="967"/>
      <c r="F433" s="1045"/>
      <c r="G433" s="559" t="s">
        <v>898</v>
      </c>
      <c r="H433" s="966" t="s">
        <v>70</v>
      </c>
      <c r="I433" s="767"/>
      <c r="J433" s="476">
        <v>20</v>
      </c>
      <c r="K433" s="780"/>
      <c r="L433" s="1076"/>
      <c r="M433" s="1085" t="str">
        <f t="shared" si="135"/>
        <v/>
      </c>
      <c r="N433" s="1216" t="str">
        <f t="shared" si="134"/>
        <v/>
      </c>
      <c r="O433" s="1186"/>
      <c r="P433" s="1013" t="str">
        <f t="shared" si="131"/>
        <v/>
      </c>
      <c r="Q433" s="1272"/>
      <c r="R433" s="1283"/>
      <c r="S433" s="1014" t="str">
        <f t="shared" si="132"/>
        <v/>
      </c>
      <c r="T433" s="1231" t="str">
        <f t="shared" si="113"/>
        <v>Sin Iniciar</v>
      </c>
      <c r="U433" s="1164" t="str">
        <f t="shared" si="114"/>
        <v>6</v>
      </c>
      <c r="V433" s="845"/>
      <c r="W433" s="1302">
        <f t="shared" si="133"/>
        <v>1</v>
      </c>
    </row>
    <row r="434" spans="1:23" s="105" customFormat="1" ht="90" hidden="1" customHeight="1" outlineLevel="3" thickBot="1" x14ac:dyDescent="0.3">
      <c r="A434" s="1601"/>
      <c r="B434" s="1559"/>
      <c r="C434" s="966" t="s">
        <v>1768</v>
      </c>
      <c r="D434" s="967"/>
      <c r="E434" s="967"/>
      <c r="F434" s="1045"/>
      <c r="G434" s="559" t="s">
        <v>899</v>
      </c>
      <c r="H434" s="966" t="s">
        <v>70</v>
      </c>
      <c r="I434" s="767"/>
      <c r="J434" s="476">
        <v>30</v>
      </c>
      <c r="K434" s="780"/>
      <c r="L434" s="1076"/>
      <c r="M434" s="1085" t="str">
        <f t="shared" si="135"/>
        <v/>
      </c>
      <c r="N434" s="1216" t="str">
        <f t="shared" si="134"/>
        <v/>
      </c>
      <c r="O434" s="1186"/>
      <c r="P434" s="1013" t="str">
        <f t="shared" si="131"/>
        <v/>
      </c>
      <c r="Q434" s="1272"/>
      <c r="R434" s="1283"/>
      <c r="S434" s="1014" t="str">
        <f t="shared" si="132"/>
        <v/>
      </c>
      <c r="T434" s="1231" t="str">
        <f t="shared" si="113"/>
        <v>Sin Iniciar</v>
      </c>
      <c r="U434" s="1164" t="str">
        <f t="shared" si="114"/>
        <v>6</v>
      </c>
      <c r="V434" s="845"/>
      <c r="W434" s="1302">
        <f t="shared" si="133"/>
        <v>1</v>
      </c>
    </row>
    <row r="435" spans="1:23" s="105" customFormat="1" ht="35.25" hidden="1" customHeight="1" outlineLevel="3" thickBot="1" x14ac:dyDescent="0.3">
      <c r="A435" s="1601"/>
      <c r="B435" s="1559"/>
      <c r="C435" s="966" t="s">
        <v>1768</v>
      </c>
      <c r="D435" s="967"/>
      <c r="E435" s="967"/>
      <c r="F435" s="1045"/>
      <c r="G435" s="559" t="s">
        <v>900</v>
      </c>
      <c r="H435" s="966" t="s">
        <v>70</v>
      </c>
      <c r="I435" s="767"/>
      <c r="J435" s="476">
        <v>30</v>
      </c>
      <c r="K435" s="780"/>
      <c r="L435" s="1076"/>
      <c r="M435" s="1085" t="str">
        <f t="shared" si="135"/>
        <v/>
      </c>
      <c r="N435" s="1216" t="str">
        <f t="shared" si="134"/>
        <v/>
      </c>
      <c r="O435" s="1186"/>
      <c r="P435" s="1013" t="str">
        <f t="shared" si="131"/>
        <v/>
      </c>
      <c r="Q435" s="1272"/>
      <c r="R435" s="1283"/>
      <c r="S435" s="1014" t="str">
        <f t="shared" si="132"/>
        <v/>
      </c>
      <c r="T435" s="1231" t="str">
        <f t="shared" si="113"/>
        <v>Sin Iniciar</v>
      </c>
      <c r="U435" s="1164" t="str">
        <f t="shared" si="114"/>
        <v>6</v>
      </c>
      <c r="V435" s="845"/>
      <c r="W435" s="1302">
        <f t="shared" si="133"/>
        <v>1</v>
      </c>
    </row>
    <row r="436" spans="1:23" s="105" customFormat="1" ht="64.5" hidden="1" customHeight="1" outlineLevel="3" thickBot="1" x14ac:dyDescent="0.3">
      <c r="A436" s="1601"/>
      <c r="B436" s="1559"/>
      <c r="C436" s="966" t="s">
        <v>1768</v>
      </c>
      <c r="D436" s="967"/>
      <c r="E436" s="967"/>
      <c r="F436" s="1045"/>
      <c r="G436" s="559" t="s">
        <v>901</v>
      </c>
      <c r="H436" s="966" t="s">
        <v>70</v>
      </c>
      <c r="I436" s="767"/>
      <c r="J436" s="476">
        <v>3</v>
      </c>
      <c r="K436" s="780"/>
      <c r="L436" s="1076"/>
      <c r="M436" s="1085" t="str">
        <f t="shared" si="135"/>
        <v/>
      </c>
      <c r="N436" s="1216" t="str">
        <f t="shared" si="134"/>
        <v/>
      </c>
      <c r="O436" s="1186"/>
      <c r="P436" s="1013" t="str">
        <f t="shared" si="131"/>
        <v/>
      </c>
      <c r="Q436" s="1272"/>
      <c r="R436" s="1283"/>
      <c r="S436" s="1014" t="str">
        <f t="shared" si="132"/>
        <v/>
      </c>
      <c r="T436" s="1231" t="str">
        <f t="shared" si="113"/>
        <v>Sin Iniciar</v>
      </c>
      <c r="U436" s="1164" t="str">
        <f t="shared" si="114"/>
        <v>6</v>
      </c>
      <c r="V436" s="845"/>
      <c r="W436" s="1302">
        <f t="shared" si="133"/>
        <v>1</v>
      </c>
    </row>
    <row r="437" spans="1:23" s="105" customFormat="1" ht="35.25" hidden="1" customHeight="1" outlineLevel="3" thickBot="1" x14ac:dyDescent="0.3">
      <c r="A437" s="1601"/>
      <c r="B437" s="1559"/>
      <c r="C437" s="966" t="s">
        <v>1768</v>
      </c>
      <c r="D437" s="967"/>
      <c r="E437" s="967"/>
      <c r="F437" s="1045"/>
      <c r="G437" s="559" t="s">
        <v>902</v>
      </c>
      <c r="H437" s="966" t="s">
        <v>70</v>
      </c>
      <c r="I437" s="767"/>
      <c r="J437" s="476">
        <v>2</v>
      </c>
      <c r="K437" s="780"/>
      <c r="L437" s="1076"/>
      <c r="M437" s="1085" t="str">
        <f t="shared" si="135"/>
        <v/>
      </c>
      <c r="N437" s="1216" t="str">
        <f t="shared" si="134"/>
        <v/>
      </c>
      <c r="O437" s="1186"/>
      <c r="P437" s="1013" t="str">
        <f t="shared" si="131"/>
        <v/>
      </c>
      <c r="Q437" s="1272"/>
      <c r="R437" s="1283"/>
      <c r="S437" s="1014" t="str">
        <f t="shared" si="132"/>
        <v/>
      </c>
      <c r="T437" s="1231" t="str">
        <f t="shared" si="113"/>
        <v>Sin Iniciar</v>
      </c>
      <c r="U437" s="1164" t="str">
        <f t="shared" si="114"/>
        <v>6</v>
      </c>
      <c r="V437" s="845"/>
      <c r="W437" s="1302">
        <f t="shared" si="133"/>
        <v>1</v>
      </c>
    </row>
    <row r="438" spans="1:23" s="105" customFormat="1" ht="35.25" hidden="1" customHeight="1" outlineLevel="3" thickBot="1" x14ac:dyDescent="0.3">
      <c r="A438" s="1601"/>
      <c r="B438" s="1559"/>
      <c r="C438" s="966" t="s">
        <v>1768</v>
      </c>
      <c r="D438" s="967"/>
      <c r="E438" s="967"/>
      <c r="F438" s="1045"/>
      <c r="G438" s="559" t="s">
        <v>903</v>
      </c>
      <c r="H438" s="966" t="s">
        <v>70</v>
      </c>
      <c r="I438" s="767"/>
      <c r="J438" s="476">
        <v>1</v>
      </c>
      <c r="K438" s="780"/>
      <c r="L438" s="1076"/>
      <c r="M438" s="1085" t="str">
        <f t="shared" si="135"/>
        <v/>
      </c>
      <c r="N438" s="1216" t="str">
        <f t="shared" si="134"/>
        <v/>
      </c>
      <c r="O438" s="1186"/>
      <c r="P438" s="1013" t="str">
        <f t="shared" si="131"/>
        <v/>
      </c>
      <c r="Q438" s="1272"/>
      <c r="R438" s="1283"/>
      <c r="S438" s="1014" t="str">
        <f t="shared" si="132"/>
        <v/>
      </c>
      <c r="T438" s="1231" t="str">
        <f t="shared" ref="T438:T501" si="136">+IF(S438="","Sin Iniciar",IF(S438&lt;0.6,"Crítico",IF(S438&lt;0.9,"En Proceso",IF(AND(P438=1,Q438=1,S438=1),"Terminado","Normal"))))</f>
        <v>Sin Iniciar</v>
      </c>
      <c r="U438" s="1164" t="str">
        <f t="shared" ref="U438:U501" si="137">+IF(T438="","",IF(T438="Sin Iniciar","6",IF(T438="Crítico","L",IF(T438="En Proceso","K",IF(T438="Normal","J","B")))))</f>
        <v>6</v>
      </c>
      <c r="V438" s="845"/>
      <c r="W438" s="1302">
        <f t="shared" si="133"/>
        <v>1</v>
      </c>
    </row>
    <row r="439" spans="1:23" s="105" customFormat="1" ht="39" hidden="1" customHeight="1" outlineLevel="3" thickBot="1" x14ac:dyDescent="0.3">
      <c r="A439" s="1601"/>
      <c r="B439" s="1559"/>
      <c r="C439" s="966" t="s">
        <v>1768</v>
      </c>
      <c r="D439" s="967"/>
      <c r="E439" s="967"/>
      <c r="F439" s="1045"/>
      <c r="G439" s="559" t="s">
        <v>904</v>
      </c>
      <c r="H439" s="966" t="s">
        <v>70</v>
      </c>
      <c r="I439" s="767"/>
      <c r="J439" s="476">
        <v>5</v>
      </c>
      <c r="K439" s="780"/>
      <c r="L439" s="1076"/>
      <c r="M439" s="1085" t="str">
        <f t="shared" si="135"/>
        <v/>
      </c>
      <c r="N439" s="1216" t="str">
        <f t="shared" si="134"/>
        <v/>
      </c>
      <c r="O439" s="1186"/>
      <c r="P439" s="1013" t="str">
        <f t="shared" si="131"/>
        <v/>
      </c>
      <c r="Q439" s="1272"/>
      <c r="R439" s="1283"/>
      <c r="S439" s="1014" t="str">
        <f t="shared" si="132"/>
        <v/>
      </c>
      <c r="T439" s="1231" t="str">
        <f t="shared" si="136"/>
        <v>Sin Iniciar</v>
      </c>
      <c r="U439" s="1164" t="str">
        <f t="shared" si="137"/>
        <v>6</v>
      </c>
      <c r="V439" s="845"/>
      <c r="W439" s="1302">
        <f t="shared" si="133"/>
        <v>1</v>
      </c>
    </row>
    <row r="440" spans="1:23" s="105" customFormat="1" ht="35.25" hidden="1" customHeight="1" outlineLevel="3" thickBot="1" x14ac:dyDescent="0.3">
      <c r="A440" s="1601"/>
      <c r="B440" s="1559"/>
      <c r="C440" s="966" t="s">
        <v>1768</v>
      </c>
      <c r="D440" s="967"/>
      <c r="E440" s="967"/>
      <c r="F440" s="1045"/>
      <c r="G440" s="559" t="s">
        <v>905</v>
      </c>
      <c r="H440" s="966" t="s">
        <v>70</v>
      </c>
      <c r="I440" s="767"/>
      <c r="J440" s="476">
        <v>20</v>
      </c>
      <c r="K440" s="780"/>
      <c r="L440" s="1076"/>
      <c r="M440" s="1085" t="str">
        <f t="shared" si="135"/>
        <v/>
      </c>
      <c r="N440" s="1216" t="str">
        <f t="shared" si="134"/>
        <v/>
      </c>
      <c r="O440" s="1186"/>
      <c r="P440" s="1013" t="str">
        <f t="shared" si="131"/>
        <v/>
      </c>
      <c r="Q440" s="1272"/>
      <c r="R440" s="1283"/>
      <c r="S440" s="1014" t="str">
        <f t="shared" si="132"/>
        <v/>
      </c>
      <c r="T440" s="1231" t="str">
        <f t="shared" si="136"/>
        <v>Sin Iniciar</v>
      </c>
      <c r="U440" s="1164" t="str">
        <f t="shared" si="137"/>
        <v>6</v>
      </c>
      <c r="V440" s="845"/>
      <c r="W440" s="1302">
        <f t="shared" si="133"/>
        <v>1</v>
      </c>
    </row>
    <row r="441" spans="1:23" s="105" customFormat="1" ht="35.25" hidden="1" customHeight="1" outlineLevel="3" thickBot="1" x14ac:dyDescent="0.3">
      <c r="A441" s="1601"/>
      <c r="B441" s="1559"/>
      <c r="C441" s="966" t="s">
        <v>1768</v>
      </c>
      <c r="D441" s="967"/>
      <c r="E441" s="967"/>
      <c r="F441" s="1045"/>
      <c r="G441" s="559" t="s">
        <v>906</v>
      </c>
      <c r="H441" s="966" t="s">
        <v>70</v>
      </c>
      <c r="I441" s="767"/>
      <c r="J441" s="476">
        <v>10</v>
      </c>
      <c r="K441" s="780"/>
      <c r="L441" s="1076"/>
      <c r="M441" s="1085" t="str">
        <f t="shared" si="135"/>
        <v/>
      </c>
      <c r="N441" s="1216" t="str">
        <f t="shared" si="134"/>
        <v/>
      </c>
      <c r="O441" s="1186"/>
      <c r="P441" s="1013" t="str">
        <f t="shared" si="131"/>
        <v/>
      </c>
      <c r="Q441" s="1272"/>
      <c r="R441" s="1283"/>
      <c r="S441" s="1014" t="str">
        <f t="shared" si="132"/>
        <v/>
      </c>
      <c r="T441" s="1231" t="str">
        <f t="shared" si="136"/>
        <v>Sin Iniciar</v>
      </c>
      <c r="U441" s="1164" t="str">
        <f t="shared" si="137"/>
        <v>6</v>
      </c>
      <c r="V441" s="845"/>
      <c r="W441" s="1302">
        <f t="shared" si="133"/>
        <v>1</v>
      </c>
    </row>
    <row r="442" spans="1:23" s="105" customFormat="1" ht="35.25" hidden="1" customHeight="1" outlineLevel="3" thickBot="1" x14ac:dyDescent="0.3">
      <c r="A442" s="1601"/>
      <c r="B442" s="1559"/>
      <c r="C442" s="966" t="s">
        <v>1768</v>
      </c>
      <c r="D442" s="967"/>
      <c r="E442" s="967"/>
      <c r="F442" s="1045"/>
      <c r="G442" s="559" t="s">
        <v>907</v>
      </c>
      <c r="H442" s="966" t="s">
        <v>70</v>
      </c>
      <c r="I442" s="767"/>
      <c r="J442" s="476">
        <v>1</v>
      </c>
      <c r="K442" s="780"/>
      <c r="L442" s="1076"/>
      <c r="M442" s="1085" t="str">
        <f t="shared" si="135"/>
        <v/>
      </c>
      <c r="N442" s="1216" t="str">
        <f t="shared" si="134"/>
        <v/>
      </c>
      <c r="O442" s="1186"/>
      <c r="P442" s="1013" t="str">
        <f t="shared" si="131"/>
        <v/>
      </c>
      <c r="Q442" s="1272"/>
      <c r="R442" s="1283"/>
      <c r="S442" s="1014" t="str">
        <f t="shared" si="132"/>
        <v/>
      </c>
      <c r="T442" s="1231" t="str">
        <f t="shared" si="136"/>
        <v>Sin Iniciar</v>
      </c>
      <c r="U442" s="1164" t="str">
        <f t="shared" si="137"/>
        <v>6</v>
      </c>
      <c r="V442" s="845"/>
      <c r="W442" s="1302">
        <f t="shared" si="133"/>
        <v>1</v>
      </c>
    </row>
    <row r="443" spans="1:23" s="105" customFormat="1" ht="35.25" hidden="1" customHeight="1" outlineLevel="3" thickBot="1" x14ac:dyDescent="0.3">
      <c r="A443" s="1601"/>
      <c r="B443" s="1559"/>
      <c r="C443" s="966" t="s">
        <v>1768</v>
      </c>
      <c r="D443" s="967"/>
      <c r="E443" s="967"/>
      <c r="F443" s="1045"/>
      <c r="G443" s="559" t="s">
        <v>908</v>
      </c>
      <c r="H443" s="966" t="s">
        <v>70</v>
      </c>
      <c r="I443" s="767"/>
      <c r="J443" s="476">
        <v>10</v>
      </c>
      <c r="K443" s="780"/>
      <c r="L443" s="1076"/>
      <c r="M443" s="1085" t="str">
        <f t="shared" si="135"/>
        <v/>
      </c>
      <c r="N443" s="1216" t="str">
        <f t="shared" si="134"/>
        <v/>
      </c>
      <c r="O443" s="1186"/>
      <c r="P443" s="1013" t="str">
        <f t="shared" si="131"/>
        <v/>
      </c>
      <c r="Q443" s="1272"/>
      <c r="R443" s="1283"/>
      <c r="S443" s="1014" t="str">
        <f t="shared" si="132"/>
        <v/>
      </c>
      <c r="T443" s="1231" t="str">
        <f t="shared" si="136"/>
        <v>Sin Iniciar</v>
      </c>
      <c r="U443" s="1164" t="str">
        <f t="shared" si="137"/>
        <v>6</v>
      </c>
      <c r="V443" s="845"/>
      <c r="W443" s="1302">
        <f t="shared" si="133"/>
        <v>1</v>
      </c>
    </row>
    <row r="444" spans="1:23" s="105" customFormat="1" ht="35.25" hidden="1" customHeight="1" outlineLevel="3" thickBot="1" x14ac:dyDescent="0.3">
      <c r="A444" s="1601"/>
      <c r="B444" s="1559"/>
      <c r="C444" s="966" t="s">
        <v>1768</v>
      </c>
      <c r="D444" s="967"/>
      <c r="E444" s="967"/>
      <c r="F444" s="1045"/>
      <c r="G444" s="559" t="s">
        <v>909</v>
      </c>
      <c r="H444" s="966" t="s">
        <v>70</v>
      </c>
      <c r="I444" s="767"/>
      <c r="J444" s="476">
        <v>10</v>
      </c>
      <c r="K444" s="780"/>
      <c r="L444" s="1076"/>
      <c r="M444" s="1085" t="str">
        <f t="shared" si="135"/>
        <v/>
      </c>
      <c r="N444" s="1216" t="str">
        <f t="shared" si="134"/>
        <v/>
      </c>
      <c r="O444" s="1186"/>
      <c r="P444" s="1013" t="str">
        <f t="shared" si="131"/>
        <v/>
      </c>
      <c r="Q444" s="1272"/>
      <c r="R444" s="1283"/>
      <c r="S444" s="1014" t="str">
        <f t="shared" si="132"/>
        <v/>
      </c>
      <c r="T444" s="1231" t="str">
        <f t="shared" si="136"/>
        <v>Sin Iniciar</v>
      </c>
      <c r="U444" s="1164" t="str">
        <f t="shared" si="137"/>
        <v>6</v>
      </c>
      <c r="V444" s="845"/>
      <c r="W444" s="1302">
        <f t="shared" si="133"/>
        <v>1</v>
      </c>
    </row>
    <row r="445" spans="1:23" s="105" customFormat="1" ht="35.25" hidden="1" customHeight="1" outlineLevel="3" thickBot="1" x14ac:dyDescent="0.3">
      <c r="A445" s="1601"/>
      <c r="B445" s="1559"/>
      <c r="C445" s="966" t="s">
        <v>1768</v>
      </c>
      <c r="D445" s="967"/>
      <c r="E445" s="967"/>
      <c r="F445" s="1045"/>
      <c r="G445" s="559" t="s">
        <v>910</v>
      </c>
      <c r="H445" s="966" t="s">
        <v>70</v>
      </c>
      <c r="I445" s="767"/>
      <c r="J445" s="476">
        <v>4</v>
      </c>
      <c r="K445" s="780"/>
      <c r="L445" s="1076"/>
      <c r="M445" s="1085" t="str">
        <f t="shared" si="135"/>
        <v/>
      </c>
      <c r="N445" s="1216" t="str">
        <f t="shared" si="134"/>
        <v/>
      </c>
      <c r="O445" s="1186"/>
      <c r="P445" s="1013" t="str">
        <f t="shared" si="131"/>
        <v/>
      </c>
      <c r="Q445" s="1272"/>
      <c r="R445" s="1283"/>
      <c r="S445" s="1014" t="str">
        <f t="shared" si="132"/>
        <v/>
      </c>
      <c r="T445" s="1231" t="str">
        <f t="shared" si="136"/>
        <v>Sin Iniciar</v>
      </c>
      <c r="U445" s="1164" t="str">
        <f t="shared" si="137"/>
        <v>6</v>
      </c>
      <c r="V445" s="845"/>
      <c r="W445" s="1302">
        <f t="shared" si="133"/>
        <v>1</v>
      </c>
    </row>
    <row r="446" spans="1:23" s="105" customFormat="1" ht="35.25" hidden="1" customHeight="1" outlineLevel="3" thickBot="1" x14ac:dyDescent="0.3">
      <c r="A446" s="1601"/>
      <c r="B446" s="1559"/>
      <c r="C446" s="966" t="s">
        <v>1768</v>
      </c>
      <c r="D446" s="967"/>
      <c r="E446" s="967"/>
      <c r="F446" s="1045"/>
      <c r="G446" s="559" t="s">
        <v>911</v>
      </c>
      <c r="H446" s="966" t="s">
        <v>70</v>
      </c>
      <c r="I446" s="767"/>
      <c r="J446" s="476">
        <v>1</v>
      </c>
      <c r="K446" s="780"/>
      <c r="L446" s="1076"/>
      <c r="M446" s="1085" t="str">
        <f t="shared" si="135"/>
        <v/>
      </c>
      <c r="N446" s="1216" t="str">
        <f t="shared" si="134"/>
        <v/>
      </c>
      <c r="O446" s="1186"/>
      <c r="P446" s="1013" t="str">
        <f t="shared" si="131"/>
        <v/>
      </c>
      <c r="Q446" s="1272"/>
      <c r="R446" s="1283"/>
      <c r="S446" s="1014" t="str">
        <f t="shared" si="132"/>
        <v/>
      </c>
      <c r="T446" s="1231" t="str">
        <f t="shared" si="136"/>
        <v>Sin Iniciar</v>
      </c>
      <c r="U446" s="1164" t="str">
        <f t="shared" si="137"/>
        <v>6</v>
      </c>
      <c r="V446" s="845"/>
      <c r="W446" s="1302">
        <f t="shared" si="133"/>
        <v>1</v>
      </c>
    </row>
    <row r="447" spans="1:23" s="105" customFormat="1" ht="64.5" hidden="1" customHeight="1" outlineLevel="3" thickBot="1" x14ac:dyDescent="0.3">
      <c r="A447" s="1601"/>
      <c r="B447" s="1559"/>
      <c r="C447" s="966" t="s">
        <v>1768</v>
      </c>
      <c r="D447" s="967"/>
      <c r="E447" s="967"/>
      <c r="F447" s="1045"/>
      <c r="G447" s="559" t="s">
        <v>912</v>
      </c>
      <c r="H447" s="966" t="s">
        <v>70</v>
      </c>
      <c r="I447" s="767"/>
      <c r="J447" s="476">
        <v>200</v>
      </c>
      <c r="K447" s="780"/>
      <c r="L447" s="1076"/>
      <c r="M447" s="1085" t="str">
        <f t="shared" si="135"/>
        <v/>
      </c>
      <c r="N447" s="1216" t="str">
        <f t="shared" si="134"/>
        <v/>
      </c>
      <c r="O447" s="1186"/>
      <c r="P447" s="1013" t="str">
        <f t="shared" si="131"/>
        <v/>
      </c>
      <c r="Q447" s="1272"/>
      <c r="R447" s="1283"/>
      <c r="S447" s="1014" t="str">
        <f t="shared" si="132"/>
        <v/>
      </c>
      <c r="T447" s="1231" t="str">
        <f t="shared" si="136"/>
        <v>Sin Iniciar</v>
      </c>
      <c r="U447" s="1164" t="str">
        <f t="shared" si="137"/>
        <v>6</v>
      </c>
      <c r="V447" s="845"/>
      <c r="W447" s="1302">
        <f t="shared" si="133"/>
        <v>1</v>
      </c>
    </row>
    <row r="448" spans="1:23" s="105" customFormat="1" ht="64.5" hidden="1" customHeight="1" outlineLevel="3" thickBot="1" x14ac:dyDescent="0.3">
      <c r="A448" s="1601"/>
      <c r="B448" s="1559"/>
      <c r="C448" s="966" t="s">
        <v>1768</v>
      </c>
      <c r="D448" s="967"/>
      <c r="E448" s="967"/>
      <c r="F448" s="1045"/>
      <c r="G448" s="559" t="s">
        <v>913</v>
      </c>
      <c r="H448" s="966" t="s">
        <v>70</v>
      </c>
      <c r="I448" s="767"/>
      <c r="J448" s="476">
        <v>3</v>
      </c>
      <c r="K448" s="780"/>
      <c r="L448" s="1076"/>
      <c r="M448" s="1085" t="str">
        <f t="shared" si="135"/>
        <v/>
      </c>
      <c r="N448" s="1216" t="str">
        <f t="shared" si="134"/>
        <v/>
      </c>
      <c r="O448" s="1186"/>
      <c r="P448" s="1013" t="str">
        <f t="shared" si="131"/>
        <v/>
      </c>
      <c r="Q448" s="1272"/>
      <c r="R448" s="1283"/>
      <c r="S448" s="1014" t="str">
        <f t="shared" si="132"/>
        <v/>
      </c>
      <c r="T448" s="1231" t="str">
        <f t="shared" si="136"/>
        <v>Sin Iniciar</v>
      </c>
      <c r="U448" s="1164" t="str">
        <f t="shared" si="137"/>
        <v>6</v>
      </c>
      <c r="V448" s="845"/>
      <c r="W448" s="1302">
        <f t="shared" si="133"/>
        <v>1</v>
      </c>
    </row>
    <row r="449" spans="1:23" s="105" customFormat="1" ht="39" hidden="1" customHeight="1" outlineLevel="3" thickBot="1" x14ac:dyDescent="0.3">
      <c r="A449" s="1601"/>
      <c r="B449" s="1559"/>
      <c r="C449" s="966" t="s">
        <v>1768</v>
      </c>
      <c r="D449" s="967"/>
      <c r="E449" s="967"/>
      <c r="F449" s="1045"/>
      <c r="G449" s="559" t="s">
        <v>914</v>
      </c>
      <c r="H449" s="966" t="s">
        <v>70</v>
      </c>
      <c r="I449" s="767"/>
      <c r="J449" s="476">
        <v>60</v>
      </c>
      <c r="K449" s="780"/>
      <c r="L449" s="1076"/>
      <c r="M449" s="1085" t="str">
        <f t="shared" si="135"/>
        <v/>
      </c>
      <c r="N449" s="1216" t="str">
        <f t="shared" si="134"/>
        <v/>
      </c>
      <c r="O449" s="1186"/>
      <c r="P449" s="1013" t="str">
        <f t="shared" si="131"/>
        <v/>
      </c>
      <c r="Q449" s="1272"/>
      <c r="R449" s="1283"/>
      <c r="S449" s="1014" t="str">
        <f t="shared" si="132"/>
        <v/>
      </c>
      <c r="T449" s="1231" t="str">
        <f t="shared" si="136"/>
        <v>Sin Iniciar</v>
      </c>
      <c r="U449" s="1164" t="str">
        <f t="shared" si="137"/>
        <v>6</v>
      </c>
      <c r="V449" s="845"/>
      <c r="W449" s="1302">
        <f t="shared" si="133"/>
        <v>1</v>
      </c>
    </row>
    <row r="450" spans="1:23" s="105" customFormat="1" ht="39" hidden="1" customHeight="1" outlineLevel="3" thickBot="1" x14ac:dyDescent="0.3">
      <c r="A450" s="1601"/>
      <c r="B450" s="1559"/>
      <c r="C450" s="966" t="s">
        <v>1768</v>
      </c>
      <c r="D450" s="967"/>
      <c r="E450" s="967"/>
      <c r="F450" s="1045"/>
      <c r="G450" s="559" t="s">
        <v>915</v>
      </c>
      <c r="H450" s="966" t="s">
        <v>70</v>
      </c>
      <c r="I450" s="767"/>
      <c r="J450" s="476">
        <v>60</v>
      </c>
      <c r="K450" s="780"/>
      <c r="L450" s="1076"/>
      <c r="M450" s="1085" t="str">
        <f t="shared" si="135"/>
        <v/>
      </c>
      <c r="N450" s="1216" t="str">
        <f t="shared" si="134"/>
        <v/>
      </c>
      <c r="O450" s="1186"/>
      <c r="P450" s="1013" t="str">
        <f t="shared" si="131"/>
        <v/>
      </c>
      <c r="Q450" s="1272"/>
      <c r="R450" s="1283"/>
      <c r="S450" s="1014" t="str">
        <f t="shared" si="132"/>
        <v/>
      </c>
      <c r="T450" s="1231" t="str">
        <f t="shared" si="136"/>
        <v>Sin Iniciar</v>
      </c>
      <c r="U450" s="1164" t="str">
        <f t="shared" si="137"/>
        <v>6</v>
      </c>
      <c r="V450" s="845"/>
      <c r="W450" s="1302">
        <f t="shared" si="133"/>
        <v>1</v>
      </c>
    </row>
    <row r="451" spans="1:23" s="105" customFormat="1" ht="39" hidden="1" customHeight="1" outlineLevel="3" thickBot="1" x14ac:dyDescent="0.3">
      <c r="A451" s="1601"/>
      <c r="B451" s="1559"/>
      <c r="C451" s="966" t="s">
        <v>1768</v>
      </c>
      <c r="D451" s="967"/>
      <c r="E451" s="967"/>
      <c r="F451" s="1045"/>
      <c r="G451" s="559" t="s">
        <v>916</v>
      </c>
      <c r="H451" s="966" t="s">
        <v>70</v>
      </c>
      <c r="I451" s="767"/>
      <c r="J451" s="476">
        <v>60</v>
      </c>
      <c r="K451" s="780"/>
      <c r="L451" s="1076"/>
      <c r="M451" s="1085" t="str">
        <f t="shared" si="135"/>
        <v/>
      </c>
      <c r="N451" s="1216" t="str">
        <f t="shared" si="134"/>
        <v/>
      </c>
      <c r="O451" s="1186"/>
      <c r="P451" s="1013" t="str">
        <f t="shared" si="131"/>
        <v/>
      </c>
      <c r="Q451" s="1272"/>
      <c r="R451" s="1283"/>
      <c r="S451" s="1014" t="str">
        <f t="shared" si="132"/>
        <v/>
      </c>
      <c r="T451" s="1231" t="str">
        <f t="shared" si="136"/>
        <v>Sin Iniciar</v>
      </c>
      <c r="U451" s="1164" t="str">
        <f t="shared" si="137"/>
        <v>6</v>
      </c>
      <c r="V451" s="845"/>
      <c r="W451" s="1302">
        <f t="shared" si="133"/>
        <v>1</v>
      </c>
    </row>
    <row r="452" spans="1:23" s="105" customFormat="1" ht="39" hidden="1" customHeight="1" outlineLevel="3" thickBot="1" x14ac:dyDescent="0.3">
      <c r="A452" s="1601"/>
      <c r="B452" s="1559"/>
      <c r="C452" s="966" t="s">
        <v>1768</v>
      </c>
      <c r="D452" s="967"/>
      <c r="E452" s="967"/>
      <c r="F452" s="1045"/>
      <c r="G452" s="559" t="s">
        <v>917</v>
      </c>
      <c r="H452" s="966" t="s">
        <v>70</v>
      </c>
      <c r="I452" s="767"/>
      <c r="J452" s="476">
        <v>60</v>
      </c>
      <c r="K452" s="780"/>
      <c r="L452" s="1076"/>
      <c r="M452" s="1085" t="str">
        <f t="shared" si="135"/>
        <v/>
      </c>
      <c r="N452" s="1216" t="str">
        <f t="shared" si="134"/>
        <v/>
      </c>
      <c r="O452" s="1186"/>
      <c r="P452" s="1013" t="str">
        <f t="shared" si="131"/>
        <v/>
      </c>
      <c r="Q452" s="1272"/>
      <c r="R452" s="1283"/>
      <c r="S452" s="1014" t="str">
        <f t="shared" si="132"/>
        <v/>
      </c>
      <c r="T452" s="1231" t="str">
        <f t="shared" si="136"/>
        <v>Sin Iniciar</v>
      </c>
      <c r="U452" s="1164" t="str">
        <f t="shared" si="137"/>
        <v>6</v>
      </c>
      <c r="V452" s="845"/>
      <c r="W452" s="1302">
        <f t="shared" si="133"/>
        <v>1</v>
      </c>
    </row>
    <row r="453" spans="1:23" s="105" customFormat="1" ht="39" hidden="1" customHeight="1" outlineLevel="3" thickBot="1" x14ac:dyDescent="0.3">
      <c r="A453" s="1601"/>
      <c r="B453" s="1559"/>
      <c r="C453" s="966" t="s">
        <v>1768</v>
      </c>
      <c r="D453" s="967"/>
      <c r="E453" s="967"/>
      <c r="F453" s="1045"/>
      <c r="G453" s="559" t="s">
        <v>918</v>
      </c>
      <c r="H453" s="966" t="s">
        <v>70</v>
      </c>
      <c r="I453" s="767"/>
      <c r="J453" s="476">
        <v>60</v>
      </c>
      <c r="K453" s="780"/>
      <c r="L453" s="1076"/>
      <c r="M453" s="1085" t="str">
        <f t="shared" si="135"/>
        <v/>
      </c>
      <c r="N453" s="1216" t="str">
        <f t="shared" si="134"/>
        <v/>
      </c>
      <c r="O453" s="1186"/>
      <c r="P453" s="1013" t="str">
        <f t="shared" si="131"/>
        <v/>
      </c>
      <c r="Q453" s="1272"/>
      <c r="R453" s="1283"/>
      <c r="S453" s="1014" t="str">
        <f t="shared" si="132"/>
        <v/>
      </c>
      <c r="T453" s="1231" t="str">
        <f t="shared" si="136"/>
        <v>Sin Iniciar</v>
      </c>
      <c r="U453" s="1164" t="str">
        <f t="shared" si="137"/>
        <v>6</v>
      </c>
      <c r="V453" s="845"/>
      <c r="W453" s="1302">
        <f t="shared" si="133"/>
        <v>1</v>
      </c>
    </row>
    <row r="454" spans="1:23" s="105" customFormat="1" ht="35.25" hidden="1" customHeight="1" outlineLevel="3" thickBot="1" x14ac:dyDescent="0.3">
      <c r="A454" s="1601"/>
      <c r="B454" s="1559"/>
      <c r="C454" s="966" t="s">
        <v>1768</v>
      </c>
      <c r="D454" s="967"/>
      <c r="E454" s="967"/>
      <c r="F454" s="1045"/>
      <c r="G454" s="559" t="s">
        <v>919</v>
      </c>
      <c r="H454" s="966" t="s">
        <v>70</v>
      </c>
      <c r="I454" s="767"/>
      <c r="J454" s="476">
        <v>30</v>
      </c>
      <c r="K454" s="780"/>
      <c r="L454" s="1076"/>
      <c r="M454" s="1085" t="str">
        <f t="shared" si="135"/>
        <v/>
      </c>
      <c r="N454" s="1216" t="str">
        <f t="shared" si="134"/>
        <v/>
      </c>
      <c r="O454" s="1186"/>
      <c r="P454" s="1013" t="str">
        <f t="shared" si="131"/>
        <v/>
      </c>
      <c r="Q454" s="1272"/>
      <c r="R454" s="1283"/>
      <c r="S454" s="1014" t="str">
        <f t="shared" si="132"/>
        <v/>
      </c>
      <c r="T454" s="1231" t="str">
        <f t="shared" si="136"/>
        <v>Sin Iniciar</v>
      </c>
      <c r="U454" s="1164" t="str">
        <f t="shared" si="137"/>
        <v>6</v>
      </c>
      <c r="V454" s="845"/>
      <c r="W454" s="1302">
        <f t="shared" si="133"/>
        <v>1</v>
      </c>
    </row>
    <row r="455" spans="1:23" s="105" customFormat="1" ht="35.25" hidden="1" customHeight="1" outlineLevel="3" thickBot="1" x14ac:dyDescent="0.3">
      <c r="A455" s="1601"/>
      <c r="B455" s="1559"/>
      <c r="C455" s="966" t="s">
        <v>1768</v>
      </c>
      <c r="D455" s="967"/>
      <c r="E455" s="967"/>
      <c r="F455" s="1045"/>
      <c r="G455" s="559" t="s">
        <v>920</v>
      </c>
      <c r="H455" s="966" t="s">
        <v>70</v>
      </c>
      <c r="I455" s="767"/>
      <c r="J455" s="476">
        <v>100</v>
      </c>
      <c r="K455" s="780"/>
      <c r="L455" s="1076"/>
      <c r="M455" s="1085" t="str">
        <f t="shared" si="135"/>
        <v/>
      </c>
      <c r="N455" s="1216" t="str">
        <f t="shared" si="134"/>
        <v/>
      </c>
      <c r="O455" s="1186"/>
      <c r="P455" s="1013" t="str">
        <f t="shared" si="131"/>
        <v/>
      </c>
      <c r="Q455" s="1272"/>
      <c r="R455" s="1283"/>
      <c r="S455" s="1014" t="str">
        <f t="shared" si="132"/>
        <v/>
      </c>
      <c r="T455" s="1231" t="str">
        <f t="shared" si="136"/>
        <v>Sin Iniciar</v>
      </c>
      <c r="U455" s="1164" t="str">
        <f t="shared" si="137"/>
        <v>6</v>
      </c>
      <c r="V455" s="845"/>
      <c r="W455" s="1302">
        <f t="shared" si="133"/>
        <v>1</v>
      </c>
    </row>
    <row r="456" spans="1:23" s="105" customFormat="1" ht="35.25" hidden="1" customHeight="1" outlineLevel="3" thickBot="1" x14ac:dyDescent="0.3">
      <c r="A456" s="1601"/>
      <c r="B456" s="1559"/>
      <c r="C456" s="966" t="s">
        <v>1768</v>
      </c>
      <c r="D456" s="967"/>
      <c r="E456" s="967"/>
      <c r="F456" s="1045"/>
      <c r="G456" s="559" t="s">
        <v>921</v>
      </c>
      <c r="H456" s="966" t="s">
        <v>70</v>
      </c>
      <c r="I456" s="767"/>
      <c r="J456" s="476">
        <v>100</v>
      </c>
      <c r="K456" s="780"/>
      <c r="L456" s="1076"/>
      <c r="M456" s="1085" t="str">
        <f t="shared" si="135"/>
        <v/>
      </c>
      <c r="N456" s="1216" t="str">
        <f t="shared" si="134"/>
        <v/>
      </c>
      <c r="O456" s="1186"/>
      <c r="P456" s="1013" t="str">
        <f t="shared" si="131"/>
        <v/>
      </c>
      <c r="Q456" s="1272"/>
      <c r="R456" s="1283"/>
      <c r="S456" s="1014" t="str">
        <f t="shared" si="132"/>
        <v/>
      </c>
      <c r="T456" s="1231" t="str">
        <f t="shared" si="136"/>
        <v>Sin Iniciar</v>
      </c>
      <c r="U456" s="1164" t="str">
        <f t="shared" si="137"/>
        <v>6</v>
      </c>
      <c r="V456" s="845"/>
      <c r="W456" s="1302">
        <f t="shared" si="133"/>
        <v>1</v>
      </c>
    </row>
    <row r="457" spans="1:23" s="105" customFormat="1" ht="39" hidden="1" customHeight="1" outlineLevel="3" thickBot="1" x14ac:dyDescent="0.3">
      <c r="A457" s="1601"/>
      <c r="B457" s="1559"/>
      <c r="C457" s="966" t="s">
        <v>1768</v>
      </c>
      <c r="D457" s="967"/>
      <c r="E457" s="967"/>
      <c r="F457" s="1045"/>
      <c r="G457" s="559" t="s">
        <v>922</v>
      </c>
      <c r="H457" s="966" t="s">
        <v>70</v>
      </c>
      <c r="I457" s="767"/>
      <c r="J457" s="476">
        <v>6</v>
      </c>
      <c r="K457" s="780"/>
      <c r="L457" s="1076"/>
      <c r="M457" s="1085" t="str">
        <f t="shared" si="135"/>
        <v/>
      </c>
      <c r="N457" s="1216" t="str">
        <f t="shared" si="134"/>
        <v/>
      </c>
      <c r="O457" s="1186"/>
      <c r="P457" s="1013" t="str">
        <f t="shared" si="131"/>
        <v/>
      </c>
      <c r="Q457" s="1272"/>
      <c r="R457" s="1283"/>
      <c r="S457" s="1014" t="str">
        <f t="shared" si="132"/>
        <v/>
      </c>
      <c r="T457" s="1231" t="str">
        <f t="shared" si="136"/>
        <v>Sin Iniciar</v>
      </c>
      <c r="U457" s="1164" t="str">
        <f t="shared" si="137"/>
        <v>6</v>
      </c>
      <c r="V457" s="845"/>
      <c r="W457" s="1302">
        <f t="shared" si="133"/>
        <v>1</v>
      </c>
    </row>
    <row r="458" spans="1:23" s="105" customFormat="1" ht="35.25" hidden="1" customHeight="1" outlineLevel="3" thickBot="1" x14ac:dyDescent="0.3">
      <c r="A458" s="1601"/>
      <c r="B458" s="1559"/>
      <c r="C458" s="966" t="s">
        <v>1768</v>
      </c>
      <c r="D458" s="967"/>
      <c r="E458" s="967"/>
      <c r="F458" s="1045"/>
      <c r="G458" s="559" t="s">
        <v>923</v>
      </c>
      <c r="H458" s="966" t="s">
        <v>70</v>
      </c>
      <c r="I458" s="767"/>
      <c r="J458" s="476">
        <v>2</v>
      </c>
      <c r="K458" s="780"/>
      <c r="L458" s="1076"/>
      <c r="M458" s="1085" t="str">
        <f t="shared" si="135"/>
        <v/>
      </c>
      <c r="N458" s="1216" t="str">
        <f t="shared" si="134"/>
        <v/>
      </c>
      <c r="O458" s="1186"/>
      <c r="P458" s="1013" t="str">
        <f t="shared" si="131"/>
        <v/>
      </c>
      <c r="Q458" s="1272"/>
      <c r="R458" s="1283"/>
      <c r="S458" s="1014" t="str">
        <f t="shared" si="132"/>
        <v/>
      </c>
      <c r="T458" s="1231" t="str">
        <f t="shared" si="136"/>
        <v>Sin Iniciar</v>
      </c>
      <c r="U458" s="1164" t="str">
        <f t="shared" si="137"/>
        <v>6</v>
      </c>
      <c r="V458" s="845"/>
      <c r="W458" s="1302">
        <f t="shared" si="133"/>
        <v>1</v>
      </c>
    </row>
    <row r="459" spans="1:23" s="105" customFormat="1" ht="39" hidden="1" customHeight="1" outlineLevel="3" thickBot="1" x14ac:dyDescent="0.3">
      <c r="A459" s="1601"/>
      <c r="B459" s="1559"/>
      <c r="C459" s="966" t="s">
        <v>1768</v>
      </c>
      <c r="D459" s="967"/>
      <c r="E459" s="967"/>
      <c r="F459" s="1045"/>
      <c r="G459" s="559" t="s">
        <v>924</v>
      </c>
      <c r="H459" s="966" t="s">
        <v>70</v>
      </c>
      <c r="I459" s="767"/>
      <c r="J459" s="476">
        <v>500</v>
      </c>
      <c r="K459" s="780"/>
      <c r="L459" s="1076"/>
      <c r="M459" s="1085" t="str">
        <f t="shared" si="135"/>
        <v/>
      </c>
      <c r="N459" s="1216" t="str">
        <f t="shared" si="134"/>
        <v/>
      </c>
      <c r="O459" s="1186"/>
      <c r="P459" s="1013" t="str">
        <f t="shared" si="131"/>
        <v/>
      </c>
      <c r="Q459" s="1272"/>
      <c r="R459" s="1283"/>
      <c r="S459" s="1014" t="str">
        <f t="shared" si="132"/>
        <v/>
      </c>
      <c r="T459" s="1231" t="str">
        <f t="shared" si="136"/>
        <v>Sin Iniciar</v>
      </c>
      <c r="U459" s="1164" t="str">
        <f t="shared" si="137"/>
        <v>6</v>
      </c>
      <c r="V459" s="845"/>
      <c r="W459" s="1302">
        <f t="shared" si="133"/>
        <v>1</v>
      </c>
    </row>
    <row r="460" spans="1:23" s="105" customFormat="1" ht="39" hidden="1" customHeight="1" outlineLevel="3" thickBot="1" x14ac:dyDescent="0.3">
      <c r="A460" s="1601"/>
      <c r="B460" s="1559"/>
      <c r="C460" s="966" t="s">
        <v>1768</v>
      </c>
      <c r="D460" s="967"/>
      <c r="E460" s="967"/>
      <c r="F460" s="1045"/>
      <c r="G460" s="559" t="s">
        <v>925</v>
      </c>
      <c r="H460" s="966" t="s">
        <v>70</v>
      </c>
      <c r="I460" s="767"/>
      <c r="J460" s="476">
        <v>500</v>
      </c>
      <c r="K460" s="780"/>
      <c r="L460" s="1076"/>
      <c r="M460" s="1085" t="str">
        <f t="shared" si="135"/>
        <v/>
      </c>
      <c r="N460" s="1216" t="str">
        <f t="shared" si="134"/>
        <v/>
      </c>
      <c r="O460" s="1186"/>
      <c r="P460" s="1013" t="str">
        <f t="shared" si="131"/>
        <v/>
      </c>
      <c r="Q460" s="1272"/>
      <c r="R460" s="1283"/>
      <c r="S460" s="1014" t="str">
        <f t="shared" si="132"/>
        <v/>
      </c>
      <c r="T460" s="1231" t="str">
        <f t="shared" si="136"/>
        <v>Sin Iniciar</v>
      </c>
      <c r="U460" s="1164" t="str">
        <f t="shared" si="137"/>
        <v>6</v>
      </c>
      <c r="V460" s="845"/>
      <c r="W460" s="1302">
        <f t="shared" si="133"/>
        <v>1</v>
      </c>
    </row>
    <row r="461" spans="1:23" s="105" customFormat="1" ht="35.25" hidden="1" customHeight="1" outlineLevel="3" thickBot="1" x14ac:dyDescent="0.3">
      <c r="A461" s="1601"/>
      <c r="B461" s="1559"/>
      <c r="C461" s="966" t="s">
        <v>1768</v>
      </c>
      <c r="D461" s="967"/>
      <c r="E461" s="967"/>
      <c r="F461" s="1045"/>
      <c r="G461" s="559" t="s">
        <v>926</v>
      </c>
      <c r="H461" s="966" t="s">
        <v>70</v>
      </c>
      <c r="I461" s="767"/>
      <c r="J461" s="476">
        <v>20</v>
      </c>
      <c r="K461" s="780"/>
      <c r="L461" s="1076"/>
      <c r="M461" s="1085" t="str">
        <f t="shared" si="135"/>
        <v/>
      </c>
      <c r="N461" s="1216" t="str">
        <f t="shared" si="134"/>
        <v/>
      </c>
      <c r="O461" s="1186"/>
      <c r="P461" s="1013" t="str">
        <f t="shared" si="131"/>
        <v/>
      </c>
      <c r="Q461" s="1272"/>
      <c r="R461" s="1283"/>
      <c r="S461" s="1014" t="str">
        <f t="shared" si="132"/>
        <v/>
      </c>
      <c r="T461" s="1231" t="str">
        <f t="shared" si="136"/>
        <v>Sin Iniciar</v>
      </c>
      <c r="U461" s="1164" t="str">
        <f t="shared" si="137"/>
        <v>6</v>
      </c>
      <c r="V461" s="845"/>
      <c r="W461" s="1302">
        <f t="shared" si="133"/>
        <v>1</v>
      </c>
    </row>
    <row r="462" spans="1:23" s="105" customFormat="1" ht="35.25" hidden="1" customHeight="1" outlineLevel="3" thickBot="1" x14ac:dyDescent="0.3">
      <c r="A462" s="1601"/>
      <c r="B462" s="1559"/>
      <c r="C462" s="966" t="s">
        <v>1768</v>
      </c>
      <c r="D462" s="967"/>
      <c r="E462" s="967"/>
      <c r="F462" s="1045"/>
      <c r="G462" s="559" t="s">
        <v>927</v>
      </c>
      <c r="H462" s="966" t="s">
        <v>70</v>
      </c>
      <c r="I462" s="767"/>
      <c r="J462" s="467">
        <v>100</v>
      </c>
      <c r="K462" s="780"/>
      <c r="L462" s="1076"/>
      <c r="M462" s="1085" t="str">
        <f t="shared" si="135"/>
        <v/>
      </c>
      <c r="N462" s="1216" t="str">
        <f t="shared" si="134"/>
        <v/>
      </c>
      <c r="O462" s="1186"/>
      <c r="P462" s="1013" t="str">
        <f t="shared" si="131"/>
        <v/>
      </c>
      <c r="Q462" s="1272"/>
      <c r="R462" s="1283"/>
      <c r="S462" s="1014" t="str">
        <f t="shared" si="132"/>
        <v/>
      </c>
      <c r="T462" s="1231" t="str">
        <f t="shared" si="136"/>
        <v>Sin Iniciar</v>
      </c>
      <c r="U462" s="1164" t="str">
        <f t="shared" si="137"/>
        <v>6</v>
      </c>
      <c r="V462" s="845"/>
      <c r="W462" s="1302">
        <f t="shared" si="133"/>
        <v>1</v>
      </c>
    </row>
    <row r="463" spans="1:23" s="105" customFormat="1" ht="35.25" hidden="1" customHeight="1" outlineLevel="3" thickBot="1" x14ac:dyDescent="0.3">
      <c r="A463" s="1601"/>
      <c r="B463" s="1559"/>
      <c r="C463" s="966" t="s">
        <v>1768</v>
      </c>
      <c r="D463" s="967"/>
      <c r="E463" s="967"/>
      <c r="F463" s="1045"/>
      <c r="G463" s="559" t="s">
        <v>928</v>
      </c>
      <c r="H463" s="966" t="s">
        <v>70</v>
      </c>
      <c r="I463" s="767"/>
      <c r="J463" s="467">
        <v>15</v>
      </c>
      <c r="K463" s="780"/>
      <c r="L463" s="1076"/>
      <c r="M463" s="1085" t="str">
        <f t="shared" si="135"/>
        <v/>
      </c>
      <c r="N463" s="1216" t="str">
        <f t="shared" si="134"/>
        <v/>
      </c>
      <c r="O463" s="1186"/>
      <c r="P463" s="1013" t="str">
        <f t="shared" si="131"/>
        <v/>
      </c>
      <c r="Q463" s="1272"/>
      <c r="R463" s="1283"/>
      <c r="S463" s="1014" t="str">
        <f t="shared" si="132"/>
        <v/>
      </c>
      <c r="T463" s="1231" t="str">
        <f t="shared" si="136"/>
        <v>Sin Iniciar</v>
      </c>
      <c r="U463" s="1164" t="str">
        <f t="shared" si="137"/>
        <v>6</v>
      </c>
      <c r="V463" s="845"/>
      <c r="W463" s="1302">
        <f t="shared" si="133"/>
        <v>1</v>
      </c>
    </row>
    <row r="464" spans="1:23" s="105" customFormat="1" ht="35.25" hidden="1" customHeight="1" outlineLevel="3" thickBot="1" x14ac:dyDescent="0.3">
      <c r="A464" s="1601"/>
      <c r="B464" s="1559"/>
      <c r="C464" s="966" t="s">
        <v>1768</v>
      </c>
      <c r="D464" s="967"/>
      <c r="E464" s="967"/>
      <c r="F464" s="1045"/>
      <c r="G464" s="559" t="s">
        <v>929</v>
      </c>
      <c r="H464" s="966" t="s">
        <v>70</v>
      </c>
      <c r="I464" s="767"/>
      <c r="J464" s="467">
        <v>5</v>
      </c>
      <c r="K464" s="780"/>
      <c r="L464" s="1076"/>
      <c r="M464" s="1085" t="str">
        <f t="shared" si="135"/>
        <v/>
      </c>
      <c r="N464" s="1216" t="str">
        <f t="shared" si="134"/>
        <v/>
      </c>
      <c r="O464" s="1186"/>
      <c r="P464" s="1013" t="str">
        <f t="shared" si="131"/>
        <v/>
      </c>
      <c r="Q464" s="1272"/>
      <c r="R464" s="1283"/>
      <c r="S464" s="1014" t="str">
        <f t="shared" si="132"/>
        <v/>
      </c>
      <c r="T464" s="1231" t="str">
        <f t="shared" si="136"/>
        <v>Sin Iniciar</v>
      </c>
      <c r="U464" s="1164" t="str">
        <f t="shared" si="137"/>
        <v>6</v>
      </c>
      <c r="V464" s="845"/>
      <c r="W464" s="1302">
        <f t="shared" si="133"/>
        <v>1</v>
      </c>
    </row>
    <row r="465" spans="1:23" s="105" customFormat="1" ht="35.25" hidden="1" customHeight="1" outlineLevel="3" thickBot="1" x14ac:dyDescent="0.3">
      <c r="A465" s="1601"/>
      <c r="B465" s="1559"/>
      <c r="C465" s="966" t="s">
        <v>1768</v>
      </c>
      <c r="D465" s="967"/>
      <c r="E465" s="967"/>
      <c r="F465" s="1045"/>
      <c r="G465" s="559" t="s">
        <v>930</v>
      </c>
      <c r="H465" s="966" t="s">
        <v>70</v>
      </c>
      <c r="I465" s="767"/>
      <c r="J465" s="467">
        <v>10</v>
      </c>
      <c r="K465" s="780"/>
      <c r="L465" s="1076"/>
      <c r="M465" s="1085" t="str">
        <f t="shared" si="135"/>
        <v/>
      </c>
      <c r="N465" s="1216" t="str">
        <f t="shared" si="134"/>
        <v/>
      </c>
      <c r="O465" s="1186"/>
      <c r="P465" s="1013" t="str">
        <f t="shared" ref="P465:P528" si="138">+IF(N465="","",IFERROR(IF(MONTH($C$2)&lt;MONTH(D465),"",IF(E465&lt;$C$2,1,IF(D465&lt;$C$2,($C$2-D465)/(E465-D465),0))),0))</f>
        <v/>
      </c>
      <c r="Q465" s="1272"/>
      <c r="R465" s="1283"/>
      <c r="S465" s="1014" t="str">
        <f t="shared" ref="S465:S528" si="139">IF(P465="","",IF(Q465&gt;P465,1,(Q465/P465)))</f>
        <v/>
      </c>
      <c r="T465" s="1231" t="str">
        <f t="shared" si="136"/>
        <v>Sin Iniciar</v>
      </c>
      <c r="U465" s="1164" t="str">
        <f t="shared" si="137"/>
        <v>6</v>
      </c>
      <c r="V465" s="845"/>
      <c r="W465" s="1302">
        <f t="shared" si="133"/>
        <v>1</v>
      </c>
    </row>
    <row r="466" spans="1:23" s="105" customFormat="1" ht="35.25" hidden="1" customHeight="1" outlineLevel="3" thickBot="1" x14ac:dyDescent="0.3">
      <c r="A466" s="1601"/>
      <c r="B466" s="1559"/>
      <c r="C466" s="966" t="s">
        <v>1768</v>
      </c>
      <c r="D466" s="967"/>
      <c r="E466" s="967"/>
      <c r="F466" s="1045"/>
      <c r="G466" s="559" t="s">
        <v>931</v>
      </c>
      <c r="H466" s="966" t="s">
        <v>70</v>
      </c>
      <c r="I466" s="767"/>
      <c r="J466" s="467">
        <v>30</v>
      </c>
      <c r="K466" s="780"/>
      <c r="L466" s="1076"/>
      <c r="M466" s="1085" t="str">
        <f t="shared" si="135"/>
        <v/>
      </c>
      <c r="N466" s="1216" t="str">
        <f t="shared" si="134"/>
        <v/>
      </c>
      <c r="O466" s="1186"/>
      <c r="P466" s="1013" t="str">
        <f t="shared" si="138"/>
        <v/>
      </c>
      <c r="Q466" s="1272"/>
      <c r="R466" s="1283"/>
      <c r="S466" s="1014" t="str">
        <f t="shared" si="139"/>
        <v/>
      </c>
      <c r="T466" s="1231" t="str">
        <f t="shared" si="136"/>
        <v>Sin Iniciar</v>
      </c>
      <c r="U466" s="1164" t="str">
        <f t="shared" si="137"/>
        <v>6</v>
      </c>
      <c r="V466" s="845"/>
      <c r="W466" s="1302">
        <f t="shared" si="133"/>
        <v>1</v>
      </c>
    </row>
    <row r="467" spans="1:23" s="105" customFormat="1" ht="35.25" hidden="1" customHeight="1" outlineLevel="3" thickBot="1" x14ac:dyDescent="0.3">
      <c r="A467" s="1601"/>
      <c r="B467" s="1559"/>
      <c r="C467" s="966" t="s">
        <v>1768</v>
      </c>
      <c r="D467" s="967"/>
      <c r="E467" s="967"/>
      <c r="F467" s="1045"/>
      <c r="G467" s="559" t="s">
        <v>932</v>
      </c>
      <c r="H467" s="966" t="s">
        <v>70</v>
      </c>
      <c r="I467" s="767"/>
      <c r="J467" s="467">
        <v>90</v>
      </c>
      <c r="K467" s="780"/>
      <c r="L467" s="1076"/>
      <c r="M467" s="1085" t="str">
        <f t="shared" si="135"/>
        <v/>
      </c>
      <c r="N467" s="1216" t="str">
        <f t="shared" si="134"/>
        <v/>
      </c>
      <c r="O467" s="1186"/>
      <c r="P467" s="1013" t="str">
        <f t="shared" si="138"/>
        <v/>
      </c>
      <c r="Q467" s="1272"/>
      <c r="R467" s="1283"/>
      <c r="S467" s="1014" t="str">
        <f t="shared" si="139"/>
        <v/>
      </c>
      <c r="T467" s="1231" t="str">
        <f t="shared" si="136"/>
        <v>Sin Iniciar</v>
      </c>
      <c r="U467" s="1164" t="str">
        <f t="shared" si="137"/>
        <v>6</v>
      </c>
      <c r="V467" s="845"/>
      <c r="W467" s="1302">
        <f t="shared" si="133"/>
        <v>1</v>
      </c>
    </row>
    <row r="468" spans="1:23" s="105" customFormat="1" ht="35.25" hidden="1" customHeight="1" outlineLevel="3" thickBot="1" x14ac:dyDescent="0.3">
      <c r="A468" s="1601"/>
      <c r="B468" s="1559"/>
      <c r="C468" s="966" t="s">
        <v>1768</v>
      </c>
      <c r="D468" s="967"/>
      <c r="E468" s="967"/>
      <c r="F468" s="1045"/>
      <c r="G468" s="559" t="s">
        <v>933</v>
      </c>
      <c r="H468" s="966" t="s">
        <v>70</v>
      </c>
      <c r="I468" s="767"/>
      <c r="J468" s="467">
        <v>100</v>
      </c>
      <c r="K468" s="780"/>
      <c r="L468" s="1076"/>
      <c r="M468" s="1085" t="str">
        <f t="shared" si="135"/>
        <v/>
      </c>
      <c r="N468" s="1216" t="str">
        <f t="shared" si="134"/>
        <v/>
      </c>
      <c r="O468" s="1186"/>
      <c r="P468" s="1013" t="str">
        <f t="shared" si="138"/>
        <v/>
      </c>
      <c r="Q468" s="1272"/>
      <c r="R468" s="1283"/>
      <c r="S468" s="1014" t="str">
        <f t="shared" si="139"/>
        <v/>
      </c>
      <c r="T468" s="1231" t="str">
        <f t="shared" si="136"/>
        <v>Sin Iniciar</v>
      </c>
      <c r="U468" s="1164" t="str">
        <f t="shared" si="137"/>
        <v>6</v>
      </c>
      <c r="V468" s="845"/>
      <c r="W468" s="1302">
        <f t="shared" si="133"/>
        <v>1</v>
      </c>
    </row>
    <row r="469" spans="1:23" s="105" customFormat="1" ht="35.25" hidden="1" customHeight="1" outlineLevel="3" thickBot="1" x14ac:dyDescent="0.3">
      <c r="A469" s="1601"/>
      <c r="B469" s="1559"/>
      <c r="C469" s="966" t="s">
        <v>1768</v>
      </c>
      <c r="D469" s="967"/>
      <c r="E469" s="967"/>
      <c r="F469" s="1045"/>
      <c r="G469" s="559" t="s">
        <v>934</v>
      </c>
      <c r="H469" s="966" t="s">
        <v>70</v>
      </c>
      <c r="I469" s="767"/>
      <c r="J469" s="467">
        <v>300</v>
      </c>
      <c r="K469" s="780"/>
      <c r="L469" s="1076"/>
      <c r="M469" s="1085" t="str">
        <f t="shared" si="135"/>
        <v/>
      </c>
      <c r="N469" s="1216" t="str">
        <f t="shared" si="134"/>
        <v/>
      </c>
      <c r="O469" s="1186"/>
      <c r="P469" s="1013" t="str">
        <f t="shared" si="138"/>
        <v/>
      </c>
      <c r="Q469" s="1272"/>
      <c r="R469" s="1283"/>
      <c r="S469" s="1014" t="str">
        <f t="shared" si="139"/>
        <v/>
      </c>
      <c r="T469" s="1231" t="str">
        <f t="shared" si="136"/>
        <v>Sin Iniciar</v>
      </c>
      <c r="U469" s="1164" t="str">
        <f t="shared" si="137"/>
        <v>6</v>
      </c>
      <c r="V469" s="845"/>
      <c r="W469" s="1302">
        <f t="shared" si="133"/>
        <v>1</v>
      </c>
    </row>
    <row r="470" spans="1:23" s="105" customFormat="1" ht="35.25" hidden="1" customHeight="1" outlineLevel="3" thickBot="1" x14ac:dyDescent="0.3">
      <c r="A470" s="1601"/>
      <c r="B470" s="1559"/>
      <c r="C470" s="966" t="s">
        <v>1768</v>
      </c>
      <c r="D470" s="967"/>
      <c r="E470" s="967"/>
      <c r="F470" s="1045"/>
      <c r="G470" s="559" t="s">
        <v>935</v>
      </c>
      <c r="H470" s="966" t="s">
        <v>70</v>
      </c>
      <c r="I470" s="767"/>
      <c r="J470" s="467">
        <v>100</v>
      </c>
      <c r="K470" s="780"/>
      <c r="L470" s="1076"/>
      <c r="M470" s="1085" t="str">
        <f t="shared" si="135"/>
        <v/>
      </c>
      <c r="N470" s="1216" t="str">
        <f t="shared" si="134"/>
        <v/>
      </c>
      <c r="O470" s="1186"/>
      <c r="P470" s="1013" t="str">
        <f t="shared" si="138"/>
        <v/>
      </c>
      <c r="Q470" s="1272"/>
      <c r="R470" s="1283"/>
      <c r="S470" s="1014" t="str">
        <f t="shared" si="139"/>
        <v/>
      </c>
      <c r="T470" s="1231" t="str">
        <f t="shared" si="136"/>
        <v>Sin Iniciar</v>
      </c>
      <c r="U470" s="1164" t="str">
        <f t="shared" si="137"/>
        <v>6</v>
      </c>
      <c r="V470" s="845"/>
      <c r="W470" s="1302">
        <f t="shared" si="133"/>
        <v>1</v>
      </c>
    </row>
    <row r="471" spans="1:23" s="105" customFormat="1" ht="35.25" hidden="1" customHeight="1" outlineLevel="3" thickBot="1" x14ac:dyDescent="0.3">
      <c r="A471" s="1601"/>
      <c r="B471" s="1559"/>
      <c r="C471" s="966" t="s">
        <v>1768</v>
      </c>
      <c r="D471" s="967"/>
      <c r="E471" s="967"/>
      <c r="F471" s="1045"/>
      <c r="G471" s="559" t="s">
        <v>936</v>
      </c>
      <c r="H471" s="966" t="s">
        <v>70</v>
      </c>
      <c r="I471" s="767"/>
      <c r="J471" s="467">
        <v>300</v>
      </c>
      <c r="K471" s="780"/>
      <c r="L471" s="1076"/>
      <c r="M471" s="1085" t="str">
        <f t="shared" si="135"/>
        <v/>
      </c>
      <c r="N471" s="1216" t="str">
        <f t="shared" si="134"/>
        <v/>
      </c>
      <c r="O471" s="1186"/>
      <c r="P471" s="1013" t="str">
        <f t="shared" si="138"/>
        <v/>
      </c>
      <c r="Q471" s="1272"/>
      <c r="R471" s="1283"/>
      <c r="S471" s="1014" t="str">
        <f t="shared" si="139"/>
        <v/>
      </c>
      <c r="T471" s="1231" t="str">
        <f t="shared" si="136"/>
        <v>Sin Iniciar</v>
      </c>
      <c r="U471" s="1164" t="str">
        <f t="shared" si="137"/>
        <v>6</v>
      </c>
      <c r="V471" s="845"/>
      <c r="W471" s="1302">
        <f t="shared" si="133"/>
        <v>1</v>
      </c>
    </row>
    <row r="472" spans="1:23" s="105" customFormat="1" ht="35.25" hidden="1" customHeight="1" outlineLevel="3" thickBot="1" x14ac:dyDescent="0.3">
      <c r="A472" s="1601"/>
      <c r="B472" s="1559"/>
      <c r="C472" s="966" t="s">
        <v>1768</v>
      </c>
      <c r="D472" s="967"/>
      <c r="E472" s="967"/>
      <c r="F472" s="1045"/>
      <c r="G472" s="559" t="s">
        <v>937</v>
      </c>
      <c r="H472" s="966" t="s">
        <v>70</v>
      </c>
      <c r="I472" s="767"/>
      <c r="J472" s="467">
        <v>300</v>
      </c>
      <c r="K472" s="780"/>
      <c r="L472" s="1076"/>
      <c r="M472" s="1085" t="str">
        <f t="shared" si="135"/>
        <v/>
      </c>
      <c r="N472" s="1216" t="str">
        <f t="shared" si="134"/>
        <v/>
      </c>
      <c r="O472" s="1186"/>
      <c r="P472" s="1013" t="str">
        <f t="shared" si="138"/>
        <v/>
      </c>
      <c r="Q472" s="1272"/>
      <c r="R472" s="1283"/>
      <c r="S472" s="1014" t="str">
        <f t="shared" si="139"/>
        <v/>
      </c>
      <c r="T472" s="1231" t="str">
        <f t="shared" si="136"/>
        <v>Sin Iniciar</v>
      </c>
      <c r="U472" s="1164" t="str">
        <f t="shared" si="137"/>
        <v>6</v>
      </c>
      <c r="V472" s="845"/>
      <c r="W472" s="1302">
        <f t="shared" si="133"/>
        <v>1</v>
      </c>
    </row>
    <row r="473" spans="1:23" s="105" customFormat="1" ht="35.25" hidden="1" customHeight="1" outlineLevel="3" thickBot="1" x14ac:dyDescent="0.3">
      <c r="A473" s="1601"/>
      <c r="B473" s="1559"/>
      <c r="C473" s="966" t="s">
        <v>1768</v>
      </c>
      <c r="D473" s="967"/>
      <c r="E473" s="967"/>
      <c r="F473" s="1045"/>
      <c r="G473" s="559" t="s">
        <v>938</v>
      </c>
      <c r="H473" s="966" t="s">
        <v>70</v>
      </c>
      <c r="I473" s="767"/>
      <c r="J473" s="467">
        <v>300</v>
      </c>
      <c r="K473" s="780"/>
      <c r="L473" s="1076"/>
      <c r="M473" s="1085" t="str">
        <f t="shared" si="135"/>
        <v/>
      </c>
      <c r="N473" s="1216" t="str">
        <f t="shared" si="134"/>
        <v/>
      </c>
      <c r="O473" s="1186"/>
      <c r="P473" s="1013" t="str">
        <f t="shared" si="138"/>
        <v/>
      </c>
      <c r="Q473" s="1272"/>
      <c r="R473" s="1283"/>
      <c r="S473" s="1014" t="str">
        <f t="shared" si="139"/>
        <v/>
      </c>
      <c r="T473" s="1231" t="str">
        <f t="shared" si="136"/>
        <v>Sin Iniciar</v>
      </c>
      <c r="U473" s="1164" t="str">
        <f t="shared" si="137"/>
        <v>6</v>
      </c>
      <c r="V473" s="845"/>
      <c r="W473" s="1302">
        <f t="shared" si="133"/>
        <v>1</v>
      </c>
    </row>
    <row r="474" spans="1:23" s="105" customFormat="1" ht="35.25" hidden="1" customHeight="1" outlineLevel="3" thickBot="1" x14ac:dyDescent="0.3">
      <c r="A474" s="1601"/>
      <c r="B474" s="1559"/>
      <c r="C474" s="966" t="s">
        <v>1768</v>
      </c>
      <c r="D474" s="967"/>
      <c r="E474" s="967"/>
      <c r="F474" s="1045"/>
      <c r="G474" s="559" t="s">
        <v>939</v>
      </c>
      <c r="H474" s="966" t="s">
        <v>70</v>
      </c>
      <c r="I474" s="767"/>
      <c r="J474" s="467">
        <v>6</v>
      </c>
      <c r="K474" s="780"/>
      <c r="L474" s="1076"/>
      <c r="M474" s="1085" t="str">
        <f t="shared" si="135"/>
        <v/>
      </c>
      <c r="N474" s="1216" t="str">
        <f t="shared" si="134"/>
        <v/>
      </c>
      <c r="O474" s="1186"/>
      <c r="P474" s="1013" t="str">
        <f t="shared" si="138"/>
        <v/>
      </c>
      <c r="Q474" s="1272"/>
      <c r="R474" s="1283"/>
      <c r="S474" s="1014" t="str">
        <f t="shared" si="139"/>
        <v/>
      </c>
      <c r="T474" s="1231" t="str">
        <f t="shared" si="136"/>
        <v>Sin Iniciar</v>
      </c>
      <c r="U474" s="1164" t="str">
        <f t="shared" si="137"/>
        <v>6</v>
      </c>
      <c r="V474" s="845"/>
      <c r="W474" s="1302">
        <f t="shared" si="133"/>
        <v>1</v>
      </c>
    </row>
    <row r="475" spans="1:23" s="105" customFormat="1" ht="35.25" hidden="1" customHeight="1" outlineLevel="3" thickBot="1" x14ac:dyDescent="0.3">
      <c r="A475" s="1601"/>
      <c r="B475" s="1559"/>
      <c r="C475" s="966" t="s">
        <v>1768</v>
      </c>
      <c r="D475" s="967"/>
      <c r="E475" s="967"/>
      <c r="F475" s="1045"/>
      <c r="G475" s="559" t="s">
        <v>940</v>
      </c>
      <c r="H475" s="966" t="s">
        <v>70</v>
      </c>
      <c r="I475" s="767"/>
      <c r="J475" s="467">
        <v>6</v>
      </c>
      <c r="K475" s="780"/>
      <c r="L475" s="1076"/>
      <c r="M475" s="1085" t="str">
        <f t="shared" si="135"/>
        <v/>
      </c>
      <c r="N475" s="1216" t="str">
        <f t="shared" si="134"/>
        <v/>
      </c>
      <c r="O475" s="1186"/>
      <c r="P475" s="1013" t="str">
        <f t="shared" si="138"/>
        <v/>
      </c>
      <c r="Q475" s="1272"/>
      <c r="R475" s="1283"/>
      <c r="S475" s="1014" t="str">
        <f t="shared" si="139"/>
        <v/>
      </c>
      <c r="T475" s="1231" t="str">
        <f t="shared" si="136"/>
        <v>Sin Iniciar</v>
      </c>
      <c r="U475" s="1164" t="str">
        <f t="shared" si="137"/>
        <v>6</v>
      </c>
      <c r="V475" s="845"/>
      <c r="W475" s="1302">
        <f t="shared" si="133"/>
        <v>1</v>
      </c>
    </row>
    <row r="476" spans="1:23" s="105" customFormat="1" ht="35.25" hidden="1" customHeight="1" outlineLevel="3" thickBot="1" x14ac:dyDescent="0.3">
      <c r="A476" s="1601"/>
      <c r="B476" s="1559"/>
      <c r="C476" s="966" t="s">
        <v>1768</v>
      </c>
      <c r="D476" s="967"/>
      <c r="E476" s="967"/>
      <c r="F476" s="1045"/>
      <c r="G476" s="559" t="s">
        <v>941</v>
      </c>
      <c r="H476" s="966" t="s">
        <v>70</v>
      </c>
      <c r="I476" s="767"/>
      <c r="J476" s="467">
        <v>6</v>
      </c>
      <c r="K476" s="780"/>
      <c r="L476" s="1076"/>
      <c r="M476" s="1085" t="str">
        <f t="shared" si="135"/>
        <v/>
      </c>
      <c r="N476" s="1216" t="str">
        <f t="shared" si="134"/>
        <v/>
      </c>
      <c r="O476" s="1186"/>
      <c r="P476" s="1013" t="str">
        <f t="shared" si="138"/>
        <v/>
      </c>
      <c r="Q476" s="1272"/>
      <c r="R476" s="1283"/>
      <c r="S476" s="1014" t="str">
        <f t="shared" si="139"/>
        <v/>
      </c>
      <c r="T476" s="1231" t="str">
        <f t="shared" si="136"/>
        <v>Sin Iniciar</v>
      </c>
      <c r="U476" s="1164" t="str">
        <f t="shared" si="137"/>
        <v>6</v>
      </c>
      <c r="V476" s="845"/>
      <c r="W476" s="1302">
        <f t="shared" si="133"/>
        <v>1</v>
      </c>
    </row>
    <row r="477" spans="1:23" s="105" customFormat="1" ht="35.25" hidden="1" customHeight="1" outlineLevel="3" thickBot="1" x14ac:dyDescent="0.3">
      <c r="A477" s="1601"/>
      <c r="B477" s="1559"/>
      <c r="C477" s="966" t="s">
        <v>1768</v>
      </c>
      <c r="D477" s="967"/>
      <c r="E477" s="967"/>
      <c r="F477" s="1045"/>
      <c r="G477" s="559" t="s">
        <v>942</v>
      </c>
      <c r="H477" s="966" t="s">
        <v>70</v>
      </c>
      <c r="I477" s="767"/>
      <c r="J477" s="467">
        <v>1</v>
      </c>
      <c r="K477" s="780"/>
      <c r="L477" s="1076"/>
      <c r="M477" s="1085" t="str">
        <f t="shared" si="135"/>
        <v/>
      </c>
      <c r="N477" s="1216" t="str">
        <f t="shared" si="134"/>
        <v/>
      </c>
      <c r="O477" s="1186"/>
      <c r="P477" s="1013" t="str">
        <f t="shared" si="138"/>
        <v/>
      </c>
      <c r="Q477" s="1272"/>
      <c r="R477" s="1283"/>
      <c r="S477" s="1014" t="str">
        <f t="shared" si="139"/>
        <v/>
      </c>
      <c r="T477" s="1231" t="str">
        <f t="shared" si="136"/>
        <v>Sin Iniciar</v>
      </c>
      <c r="U477" s="1164" t="str">
        <f t="shared" si="137"/>
        <v>6</v>
      </c>
      <c r="V477" s="845"/>
      <c r="W477" s="1302">
        <f t="shared" si="133"/>
        <v>1</v>
      </c>
    </row>
    <row r="478" spans="1:23" s="105" customFormat="1" ht="35.25" hidden="1" customHeight="1" outlineLevel="3" thickBot="1" x14ac:dyDescent="0.3">
      <c r="A478" s="1601"/>
      <c r="B478" s="1559"/>
      <c r="C478" s="966" t="s">
        <v>1768</v>
      </c>
      <c r="D478" s="967"/>
      <c r="E478" s="967"/>
      <c r="F478" s="1045"/>
      <c r="G478" s="559" t="s">
        <v>943</v>
      </c>
      <c r="H478" s="966" t="s">
        <v>70</v>
      </c>
      <c r="I478" s="767"/>
      <c r="J478" s="467">
        <v>2</v>
      </c>
      <c r="K478" s="780"/>
      <c r="L478" s="1076"/>
      <c r="M478" s="1085" t="str">
        <f t="shared" si="135"/>
        <v/>
      </c>
      <c r="N478" s="1216" t="str">
        <f t="shared" si="134"/>
        <v/>
      </c>
      <c r="O478" s="1186"/>
      <c r="P478" s="1013" t="str">
        <f t="shared" si="138"/>
        <v/>
      </c>
      <c r="Q478" s="1272"/>
      <c r="R478" s="1283"/>
      <c r="S478" s="1014" t="str">
        <f t="shared" si="139"/>
        <v/>
      </c>
      <c r="T478" s="1231" t="str">
        <f t="shared" si="136"/>
        <v>Sin Iniciar</v>
      </c>
      <c r="U478" s="1164" t="str">
        <f t="shared" si="137"/>
        <v>6</v>
      </c>
      <c r="V478" s="845"/>
      <c r="W478" s="1302">
        <f t="shared" si="133"/>
        <v>1</v>
      </c>
    </row>
    <row r="479" spans="1:23" s="105" customFormat="1" ht="35.25" hidden="1" customHeight="1" outlineLevel="3" thickBot="1" x14ac:dyDescent="0.3">
      <c r="A479" s="1601"/>
      <c r="B479" s="1559"/>
      <c r="C479" s="966" t="s">
        <v>1768</v>
      </c>
      <c r="D479" s="967"/>
      <c r="E479" s="967"/>
      <c r="F479" s="1045"/>
      <c r="G479" s="559" t="s">
        <v>944</v>
      </c>
      <c r="H479" s="966" t="s">
        <v>70</v>
      </c>
      <c r="I479" s="767"/>
      <c r="J479" s="467">
        <v>5</v>
      </c>
      <c r="K479" s="780"/>
      <c r="L479" s="1076"/>
      <c r="M479" s="1085" t="str">
        <f t="shared" si="135"/>
        <v/>
      </c>
      <c r="N479" s="1216" t="str">
        <f t="shared" si="134"/>
        <v/>
      </c>
      <c r="O479" s="1186"/>
      <c r="P479" s="1013" t="str">
        <f t="shared" si="138"/>
        <v/>
      </c>
      <c r="Q479" s="1272"/>
      <c r="R479" s="1283"/>
      <c r="S479" s="1014" t="str">
        <f t="shared" si="139"/>
        <v/>
      </c>
      <c r="T479" s="1231" t="str">
        <f t="shared" si="136"/>
        <v>Sin Iniciar</v>
      </c>
      <c r="U479" s="1164" t="str">
        <f t="shared" si="137"/>
        <v>6</v>
      </c>
      <c r="V479" s="845"/>
      <c r="W479" s="1302">
        <f t="shared" ref="W479:W542" si="140">1-R479</f>
        <v>1</v>
      </c>
    </row>
    <row r="480" spans="1:23" s="105" customFormat="1" ht="35.25" hidden="1" customHeight="1" outlineLevel="3" thickBot="1" x14ac:dyDescent="0.3">
      <c r="A480" s="1601"/>
      <c r="B480" s="1559"/>
      <c r="C480" s="966" t="s">
        <v>1768</v>
      </c>
      <c r="D480" s="967"/>
      <c r="E480" s="967"/>
      <c r="F480" s="1045"/>
      <c r="G480" s="559" t="s">
        <v>945</v>
      </c>
      <c r="H480" s="966" t="s">
        <v>70</v>
      </c>
      <c r="I480" s="767"/>
      <c r="J480" s="467">
        <v>3</v>
      </c>
      <c r="K480" s="780"/>
      <c r="L480" s="1076"/>
      <c r="M480" s="1085" t="str">
        <f t="shared" si="135"/>
        <v/>
      </c>
      <c r="N480" s="1216" t="str">
        <f t="shared" si="134"/>
        <v/>
      </c>
      <c r="O480" s="1186"/>
      <c r="P480" s="1013" t="str">
        <f t="shared" si="138"/>
        <v/>
      </c>
      <c r="Q480" s="1272"/>
      <c r="R480" s="1283"/>
      <c r="S480" s="1014" t="str">
        <f t="shared" si="139"/>
        <v/>
      </c>
      <c r="T480" s="1231" t="str">
        <f t="shared" si="136"/>
        <v>Sin Iniciar</v>
      </c>
      <c r="U480" s="1164" t="str">
        <f t="shared" si="137"/>
        <v>6</v>
      </c>
      <c r="V480" s="845"/>
      <c r="W480" s="1302">
        <f t="shared" si="140"/>
        <v>1</v>
      </c>
    </row>
    <row r="481" spans="1:23" s="105" customFormat="1" ht="35.25" hidden="1" customHeight="1" outlineLevel="3" thickBot="1" x14ac:dyDescent="0.3">
      <c r="A481" s="1601"/>
      <c r="B481" s="1559"/>
      <c r="C481" s="966" t="s">
        <v>1768</v>
      </c>
      <c r="D481" s="967"/>
      <c r="E481" s="967"/>
      <c r="F481" s="1045"/>
      <c r="G481" s="559" t="s">
        <v>927</v>
      </c>
      <c r="H481" s="966" t="s">
        <v>70</v>
      </c>
      <c r="I481" s="767"/>
      <c r="J481" s="467">
        <v>100</v>
      </c>
      <c r="K481" s="780"/>
      <c r="L481" s="1076"/>
      <c r="M481" s="1085" t="str">
        <f t="shared" si="135"/>
        <v/>
      </c>
      <c r="N481" s="1216" t="str">
        <f t="shared" ref="N481:N544" si="141">+IF(D481="","",IF(AND(MONTH($C$2)&gt;=MONTH(D481),MONTH($C$2)&lt;=MONTH(E481)),"X",""))</f>
        <v/>
      </c>
      <c r="O481" s="1186"/>
      <c r="P481" s="1013" t="str">
        <f t="shared" si="138"/>
        <v/>
      </c>
      <c r="Q481" s="1272"/>
      <c r="R481" s="1283"/>
      <c r="S481" s="1014" t="str">
        <f t="shared" si="139"/>
        <v/>
      </c>
      <c r="T481" s="1231" t="str">
        <f t="shared" si="136"/>
        <v>Sin Iniciar</v>
      </c>
      <c r="U481" s="1164" t="str">
        <f t="shared" si="137"/>
        <v>6</v>
      </c>
      <c r="V481" s="845"/>
      <c r="W481" s="1302">
        <f t="shared" si="140"/>
        <v>1</v>
      </c>
    </row>
    <row r="482" spans="1:23" s="105" customFormat="1" ht="35.25" hidden="1" customHeight="1" outlineLevel="3" thickBot="1" x14ac:dyDescent="0.3">
      <c r="A482" s="1601"/>
      <c r="B482" s="1559"/>
      <c r="C482" s="966" t="s">
        <v>1768</v>
      </c>
      <c r="D482" s="967"/>
      <c r="E482" s="967"/>
      <c r="F482" s="1045"/>
      <c r="G482" s="559" t="s">
        <v>928</v>
      </c>
      <c r="H482" s="966" t="s">
        <v>70</v>
      </c>
      <c r="I482" s="767"/>
      <c r="J482" s="467">
        <v>15</v>
      </c>
      <c r="K482" s="780"/>
      <c r="L482" s="1076"/>
      <c r="M482" s="1085" t="str">
        <f t="shared" si="135"/>
        <v/>
      </c>
      <c r="N482" s="1216" t="str">
        <f t="shared" si="141"/>
        <v/>
      </c>
      <c r="O482" s="1186"/>
      <c r="P482" s="1013" t="str">
        <f t="shared" si="138"/>
        <v/>
      </c>
      <c r="Q482" s="1272"/>
      <c r="R482" s="1283"/>
      <c r="S482" s="1014" t="str">
        <f t="shared" si="139"/>
        <v/>
      </c>
      <c r="T482" s="1231" t="str">
        <f t="shared" si="136"/>
        <v>Sin Iniciar</v>
      </c>
      <c r="U482" s="1164" t="str">
        <f t="shared" si="137"/>
        <v>6</v>
      </c>
      <c r="V482" s="845"/>
      <c r="W482" s="1302">
        <f t="shared" si="140"/>
        <v>1</v>
      </c>
    </row>
    <row r="483" spans="1:23" s="105" customFormat="1" ht="35.25" hidden="1" customHeight="1" outlineLevel="3" thickBot="1" x14ac:dyDescent="0.3">
      <c r="A483" s="1601"/>
      <c r="B483" s="1559"/>
      <c r="C483" s="966" t="s">
        <v>1768</v>
      </c>
      <c r="D483" s="967"/>
      <c r="E483" s="967"/>
      <c r="F483" s="1045"/>
      <c r="G483" s="559" t="s">
        <v>929</v>
      </c>
      <c r="H483" s="966" t="s">
        <v>70</v>
      </c>
      <c r="I483" s="767"/>
      <c r="J483" s="467">
        <v>5</v>
      </c>
      <c r="K483" s="780"/>
      <c r="L483" s="1076"/>
      <c r="M483" s="1085" t="str">
        <f t="shared" si="135"/>
        <v/>
      </c>
      <c r="N483" s="1216" t="str">
        <f t="shared" si="141"/>
        <v/>
      </c>
      <c r="O483" s="1186"/>
      <c r="P483" s="1013" t="str">
        <f t="shared" si="138"/>
        <v/>
      </c>
      <c r="Q483" s="1272"/>
      <c r="R483" s="1283"/>
      <c r="S483" s="1014" t="str">
        <f t="shared" si="139"/>
        <v/>
      </c>
      <c r="T483" s="1231" t="str">
        <f t="shared" si="136"/>
        <v>Sin Iniciar</v>
      </c>
      <c r="U483" s="1164" t="str">
        <f t="shared" si="137"/>
        <v>6</v>
      </c>
      <c r="V483" s="845"/>
      <c r="W483" s="1302">
        <f t="shared" si="140"/>
        <v>1</v>
      </c>
    </row>
    <row r="484" spans="1:23" s="105" customFormat="1" ht="35.25" hidden="1" customHeight="1" outlineLevel="3" thickBot="1" x14ac:dyDescent="0.3">
      <c r="A484" s="1601"/>
      <c r="B484" s="1559"/>
      <c r="C484" s="966" t="s">
        <v>1768</v>
      </c>
      <c r="D484" s="967"/>
      <c r="E484" s="967"/>
      <c r="F484" s="1045"/>
      <c r="G484" s="559" t="s">
        <v>930</v>
      </c>
      <c r="H484" s="966" t="s">
        <v>70</v>
      </c>
      <c r="I484" s="767"/>
      <c r="J484" s="467">
        <v>10</v>
      </c>
      <c r="K484" s="780"/>
      <c r="L484" s="1076"/>
      <c r="M484" s="1085" t="str">
        <f t="shared" si="135"/>
        <v/>
      </c>
      <c r="N484" s="1216" t="str">
        <f t="shared" si="141"/>
        <v/>
      </c>
      <c r="O484" s="1186"/>
      <c r="P484" s="1013" t="str">
        <f t="shared" si="138"/>
        <v/>
      </c>
      <c r="Q484" s="1272"/>
      <c r="R484" s="1283"/>
      <c r="S484" s="1014" t="str">
        <f t="shared" si="139"/>
        <v/>
      </c>
      <c r="T484" s="1231" t="str">
        <f t="shared" si="136"/>
        <v>Sin Iniciar</v>
      </c>
      <c r="U484" s="1164" t="str">
        <f t="shared" si="137"/>
        <v>6</v>
      </c>
      <c r="V484" s="845"/>
      <c r="W484" s="1302">
        <f t="shared" si="140"/>
        <v>1</v>
      </c>
    </row>
    <row r="485" spans="1:23" s="105" customFormat="1" ht="35.25" hidden="1" customHeight="1" outlineLevel="3" thickBot="1" x14ac:dyDescent="0.3">
      <c r="A485" s="1601"/>
      <c r="B485" s="1559"/>
      <c r="C485" s="966" t="s">
        <v>1768</v>
      </c>
      <c r="D485" s="967"/>
      <c r="E485" s="967"/>
      <c r="F485" s="1045"/>
      <c r="G485" s="559" t="s">
        <v>931</v>
      </c>
      <c r="H485" s="966" t="s">
        <v>70</v>
      </c>
      <c r="I485" s="767"/>
      <c r="J485" s="467">
        <v>30</v>
      </c>
      <c r="K485" s="780"/>
      <c r="L485" s="1076"/>
      <c r="M485" s="1085" t="str">
        <f t="shared" si="135"/>
        <v/>
      </c>
      <c r="N485" s="1216" t="str">
        <f t="shared" si="141"/>
        <v/>
      </c>
      <c r="O485" s="1186"/>
      <c r="P485" s="1013" t="str">
        <f t="shared" si="138"/>
        <v/>
      </c>
      <c r="Q485" s="1272"/>
      <c r="R485" s="1283"/>
      <c r="S485" s="1014" t="str">
        <f t="shared" si="139"/>
        <v/>
      </c>
      <c r="T485" s="1231" t="str">
        <f t="shared" si="136"/>
        <v>Sin Iniciar</v>
      </c>
      <c r="U485" s="1164" t="str">
        <f t="shared" si="137"/>
        <v>6</v>
      </c>
      <c r="V485" s="845"/>
      <c r="W485" s="1302">
        <f t="shared" si="140"/>
        <v>1</v>
      </c>
    </row>
    <row r="486" spans="1:23" s="105" customFormat="1" ht="35.25" hidden="1" customHeight="1" outlineLevel="3" thickBot="1" x14ac:dyDescent="0.3">
      <c r="A486" s="1601"/>
      <c r="B486" s="1559"/>
      <c r="C486" s="966" t="s">
        <v>1768</v>
      </c>
      <c r="D486" s="967"/>
      <c r="E486" s="967"/>
      <c r="F486" s="1045"/>
      <c r="G486" s="559" t="s">
        <v>932</v>
      </c>
      <c r="H486" s="966" t="s">
        <v>70</v>
      </c>
      <c r="I486" s="767"/>
      <c r="J486" s="467">
        <v>90</v>
      </c>
      <c r="K486" s="780"/>
      <c r="L486" s="1076"/>
      <c r="M486" s="1085" t="str">
        <f t="shared" si="135"/>
        <v/>
      </c>
      <c r="N486" s="1216" t="str">
        <f t="shared" si="141"/>
        <v/>
      </c>
      <c r="O486" s="1186"/>
      <c r="P486" s="1013" t="str">
        <f t="shared" si="138"/>
        <v/>
      </c>
      <c r="Q486" s="1272"/>
      <c r="R486" s="1283"/>
      <c r="S486" s="1014" t="str">
        <f t="shared" si="139"/>
        <v/>
      </c>
      <c r="T486" s="1231" t="str">
        <f t="shared" si="136"/>
        <v>Sin Iniciar</v>
      </c>
      <c r="U486" s="1164" t="str">
        <f t="shared" si="137"/>
        <v>6</v>
      </c>
      <c r="V486" s="845"/>
      <c r="W486" s="1302">
        <f t="shared" si="140"/>
        <v>1</v>
      </c>
    </row>
    <row r="487" spans="1:23" s="105" customFormat="1" ht="35.25" hidden="1" customHeight="1" outlineLevel="3" thickBot="1" x14ac:dyDescent="0.3">
      <c r="A487" s="1601"/>
      <c r="B487" s="1559"/>
      <c r="C487" s="966" t="s">
        <v>1768</v>
      </c>
      <c r="D487" s="967"/>
      <c r="E487" s="967"/>
      <c r="F487" s="1045"/>
      <c r="G487" s="559" t="s">
        <v>933</v>
      </c>
      <c r="H487" s="966" t="s">
        <v>70</v>
      </c>
      <c r="I487" s="767"/>
      <c r="J487" s="467">
        <v>100</v>
      </c>
      <c r="K487" s="780"/>
      <c r="L487" s="1076"/>
      <c r="M487" s="1085" t="str">
        <f t="shared" si="135"/>
        <v/>
      </c>
      <c r="N487" s="1216" t="str">
        <f t="shared" si="141"/>
        <v/>
      </c>
      <c r="O487" s="1186"/>
      <c r="P487" s="1013" t="str">
        <f t="shared" si="138"/>
        <v/>
      </c>
      <c r="Q487" s="1272"/>
      <c r="R487" s="1283"/>
      <c r="S487" s="1014" t="str">
        <f t="shared" si="139"/>
        <v/>
      </c>
      <c r="T487" s="1231" t="str">
        <f t="shared" si="136"/>
        <v>Sin Iniciar</v>
      </c>
      <c r="U487" s="1164" t="str">
        <f t="shared" si="137"/>
        <v>6</v>
      </c>
      <c r="V487" s="845"/>
      <c r="W487" s="1302">
        <f t="shared" si="140"/>
        <v>1</v>
      </c>
    </row>
    <row r="488" spans="1:23" s="105" customFormat="1" ht="35.25" hidden="1" customHeight="1" outlineLevel="3" thickBot="1" x14ac:dyDescent="0.3">
      <c r="A488" s="1601"/>
      <c r="B488" s="1559"/>
      <c r="C488" s="966" t="s">
        <v>1768</v>
      </c>
      <c r="D488" s="967"/>
      <c r="E488" s="967"/>
      <c r="F488" s="1045"/>
      <c r="G488" s="559" t="s">
        <v>934</v>
      </c>
      <c r="H488" s="966" t="s">
        <v>70</v>
      </c>
      <c r="I488" s="767"/>
      <c r="J488" s="467">
        <v>300</v>
      </c>
      <c r="K488" s="780"/>
      <c r="L488" s="1076"/>
      <c r="M488" s="1085" t="str">
        <f t="shared" si="135"/>
        <v/>
      </c>
      <c r="N488" s="1216" t="str">
        <f t="shared" si="141"/>
        <v/>
      </c>
      <c r="O488" s="1186"/>
      <c r="P488" s="1013" t="str">
        <f t="shared" si="138"/>
        <v/>
      </c>
      <c r="Q488" s="1272"/>
      <c r="R488" s="1283"/>
      <c r="S488" s="1014" t="str">
        <f t="shared" si="139"/>
        <v/>
      </c>
      <c r="T488" s="1231" t="str">
        <f t="shared" si="136"/>
        <v>Sin Iniciar</v>
      </c>
      <c r="U488" s="1164" t="str">
        <f t="shared" si="137"/>
        <v>6</v>
      </c>
      <c r="V488" s="845"/>
      <c r="W488" s="1302">
        <f t="shared" si="140"/>
        <v>1</v>
      </c>
    </row>
    <row r="489" spans="1:23" s="105" customFormat="1" ht="35.25" hidden="1" customHeight="1" outlineLevel="3" thickBot="1" x14ac:dyDescent="0.3">
      <c r="A489" s="1601"/>
      <c r="B489" s="1559"/>
      <c r="C489" s="966" t="s">
        <v>1768</v>
      </c>
      <c r="D489" s="967"/>
      <c r="E489" s="967"/>
      <c r="F489" s="1045"/>
      <c r="G489" s="559" t="s">
        <v>935</v>
      </c>
      <c r="H489" s="966" t="s">
        <v>70</v>
      </c>
      <c r="I489" s="767"/>
      <c r="J489" s="467">
        <v>100</v>
      </c>
      <c r="K489" s="780"/>
      <c r="L489" s="1076"/>
      <c r="M489" s="1085" t="str">
        <f t="shared" si="135"/>
        <v/>
      </c>
      <c r="N489" s="1216" t="str">
        <f t="shared" si="141"/>
        <v/>
      </c>
      <c r="O489" s="1186"/>
      <c r="P489" s="1013" t="str">
        <f t="shared" si="138"/>
        <v/>
      </c>
      <c r="Q489" s="1272"/>
      <c r="R489" s="1283"/>
      <c r="S489" s="1014" t="str">
        <f t="shared" si="139"/>
        <v/>
      </c>
      <c r="T489" s="1231" t="str">
        <f t="shared" si="136"/>
        <v>Sin Iniciar</v>
      </c>
      <c r="U489" s="1164" t="str">
        <f t="shared" si="137"/>
        <v>6</v>
      </c>
      <c r="V489" s="845"/>
      <c r="W489" s="1302">
        <f t="shared" si="140"/>
        <v>1</v>
      </c>
    </row>
    <row r="490" spans="1:23" s="105" customFormat="1" ht="35.25" hidden="1" customHeight="1" outlineLevel="3" thickBot="1" x14ac:dyDescent="0.3">
      <c r="A490" s="1601"/>
      <c r="B490" s="1559"/>
      <c r="C490" s="966" t="s">
        <v>1768</v>
      </c>
      <c r="D490" s="967"/>
      <c r="E490" s="967"/>
      <c r="F490" s="1045"/>
      <c r="G490" s="559" t="s">
        <v>936</v>
      </c>
      <c r="H490" s="966" t="s">
        <v>70</v>
      </c>
      <c r="I490" s="767"/>
      <c r="J490" s="467">
        <v>300</v>
      </c>
      <c r="K490" s="780"/>
      <c r="L490" s="1076"/>
      <c r="M490" s="1085" t="str">
        <f t="shared" si="135"/>
        <v/>
      </c>
      <c r="N490" s="1216" t="str">
        <f t="shared" si="141"/>
        <v/>
      </c>
      <c r="O490" s="1186"/>
      <c r="P490" s="1013" t="str">
        <f t="shared" si="138"/>
        <v/>
      </c>
      <c r="Q490" s="1272"/>
      <c r="R490" s="1283"/>
      <c r="S490" s="1014" t="str">
        <f t="shared" si="139"/>
        <v/>
      </c>
      <c r="T490" s="1231" t="str">
        <f t="shared" si="136"/>
        <v>Sin Iniciar</v>
      </c>
      <c r="U490" s="1164" t="str">
        <f t="shared" si="137"/>
        <v>6</v>
      </c>
      <c r="V490" s="845"/>
      <c r="W490" s="1302">
        <f t="shared" si="140"/>
        <v>1</v>
      </c>
    </row>
    <row r="491" spans="1:23" s="105" customFormat="1" ht="35.25" hidden="1" customHeight="1" outlineLevel="3" thickBot="1" x14ac:dyDescent="0.3">
      <c r="A491" s="1601"/>
      <c r="B491" s="1559"/>
      <c r="C491" s="966" t="s">
        <v>1768</v>
      </c>
      <c r="D491" s="967"/>
      <c r="E491" s="967"/>
      <c r="F491" s="1045"/>
      <c r="G491" s="559" t="s">
        <v>937</v>
      </c>
      <c r="H491" s="966" t="s">
        <v>70</v>
      </c>
      <c r="I491" s="767"/>
      <c r="J491" s="467">
        <v>300</v>
      </c>
      <c r="K491" s="780"/>
      <c r="L491" s="1076"/>
      <c r="M491" s="1085" t="str">
        <f t="shared" si="135"/>
        <v/>
      </c>
      <c r="N491" s="1216" t="str">
        <f t="shared" si="141"/>
        <v/>
      </c>
      <c r="O491" s="1186"/>
      <c r="P491" s="1013" t="str">
        <f t="shared" si="138"/>
        <v/>
      </c>
      <c r="Q491" s="1272"/>
      <c r="R491" s="1283"/>
      <c r="S491" s="1014" t="str">
        <f t="shared" si="139"/>
        <v/>
      </c>
      <c r="T491" s="1231" t="str">
        <f t="shared" si="136"/>
        <v>Sin Iniciar</v>
      </c>
      <c r="U491" s="1164" t="str">
        <f t="shared" si="137"/>
        <v>6</v>
      </c>
      <c r="V491" s="845"/>
      <c r="W491" s="1302">
        <f t="shared" si="140"/>
        <v>1</v>
      </c>
    </row>
    <row r="492" spans="1:23" s="105" customFormat="1" ht="35.25" hidden="1" customHeight="1" outlineLevel="3" thickBot="1" x14ac:dyDescent="0.3">
      <c r="A492" s="1601"/>
      <c r="B492" s="1559"/>
      <c r="C492" s="966" t="s">
        <v>1768</v>
      </c>
      <c r="D492" s="967"/>
      <c r="E492" s="967"/>
      <c r="F492" s="1045"/>
      <c r="G492" s="559" t="s">
        <v>938</v>
      </c>
      <c r="H492" s="966" t="s">
        <v>70</v>
      </c>
      <c r="I492" s="767"/>
      <c r="J492" s="467">
        <v>300</v>
      </c>
      <c r="K492" s="780"/>
      <c r="L492" s="1076"/>
      <c r="M492" s="1085" t="str">
        <f t="shared" ref="M492:M555" si="142">+IF(D492="","",IF(MONTH($C$2)&lt;MONTH(D492),"",E492-D492))</f>
        <v/>
      </c>
      <c r="N492" s="1216" t="str">
        <f t="shared" si="141"/>
        <v/>
      </c>
      <c r="O492" s="1186"/>
      <c r="P492" s="1013" t="str">
        <f t="shared" si="138"/>
        <v/>
      </c>
      <c r="Q492" s="1272"/>
      <c r="R492" s="1283"/>
      <c r="S492" s="1014" t="str">
        <f t="shared" si="139"/>
        <v/>
      </c>
      <c r="T492" s="1231" t="str">
        <f t="shared" si="136"/>
        <v>Sin Iniciar</v>
      </c>
      <c r="U492" s="1164" t="str">
        <f t="shared" si="137"/>
        <v>6</v>
      </c>
      <c r="V492" s="845"/>
      <c r="W492" s="1302">
        <f t="shared" si="140"/>
        <v>1</v>
      </c>
    </row>
    <row r="493" spans="1:23" s="105" customFormat="1" ht="35.25" hidden="1" customHeight="1" outlineLevel="3" thickBot="1" x14ac:dyDescent="0.3">
      <c r="A493" s="1601"/>
      <c r="B493" s="1559"/>
      <c r="C493" s="966" t="s">
        <v>1768</v>
      </c>
      <c r="D493" s="967"/>
      <c r="E493" s="967"/>
      <c r="F493" s="1045"/>
      <c r="G493" s="559" t="s">
        <v>939</v>
      </c>
      <c r="H493" s="966" t="s">
        <v>70</v>
      </c>
      <c r="I493" s="767"/>
      <c r="J493" s="467">
        <v>6</v>
      </c>
      <c r="K493" s="780"/>
      <c r="L493" s="1076"/>
      <c r="M493" s="1085" t="str">
        <f t="shared" si="142"/>
        <v/>
      </c>
      <c r="N493" s="1216" t="str">
        <f t="shared" si="141"/>
        <v/>
      </c>
      <c r="O493" s="1186"/>
      <c r="P493" s="1013" t="str">
        <f t="shared" si="138"/>
        <v/>
      </c>
      <c r="Q493" s="1272"/>
      <c r="R493" s="1283"/>
      <c r="S493" s="1014" t="str">
        <f t="shared" si="139"/>
        <v/>
      </c>
      <c r="T493" s="1231" t="str">
        <f t="shared" si="136"/>
        <v>Sin Iniciar</v>
      </c>
      <c r="U493" s="1164" t="str">
        <f t="shared" si="137"/>
        <v>6</v>
      </c>
      <c r="V493" s="845"/>
      <c r="W493" s="1302">
        <f t="shared" si="140"/>
        <v>1</v>
      </c>
    </row>
    <row r="494" spans="1:23" s="105" customFormat="1" ht="35.25" hidden="1" customHeight="1" outlineLevel="3" thickBot="1" x14ac:dyDescent="0.3">
      <c r="A494" s="1601"/>
      <c r="B494" s="1559"/>
      <c r="C494" s="966" t="s">
        <v>1768</v>
      </c>
      <c r="D494" s="967"/>
      <c r="E494" s="967"/>
      <c r="F494" s="1045"/>
      <c r="G494" s="559" t="s">
        <v>940</v>
      </c>
      <c r="H494" s="966" t="s">
        <v>70</v>
      </c>
      <c r="I494" s="767"/>
      <c r="J494" s="467">
        <v>6</v>
      </c>
      <c r="K494" s="780"/>
      <c r="L494" s="1076"/>
      <c r="M494" s="1085" t="str">
        <f t="shared" si="142"/>
        <v/>
      </c>
      <c r="N494" s="1216" t="str">
        <f t="shared" si="141"/>
        <v/>
      </c>
      <c r="O494" s="1186"/>
      <c r="P494" s="1013" t="str">
        <f t="shared" si="138"/>
        <v/>
      </c>
      <c r="Q494" s="1272"/>
      <c r="R494" s="1283"/>
      <c r="S494" s="1014" t="str">
        <f t="shared" si="139"/>
        <v/>
      </c>
      <c r="T494" s="1231" t="str">
        <f t="shared" si="136"/>
        <v>Sin Iniciar</v>
      </c>
      <c r="U494" s="1164" t="str">
        <f t="shared" si="137"/>
        <v>6</v>
      </c>
      <c r="V494" s="845"/>
      <c r="W494" s="1302">
        <f t="shared" si="140"/>
        <v>1</v>
      </c>
    </row>
    <row r="495" spans="1:23" s="105" customFormat="1" ht="35.25" hidden="1" customHeight="1" outlineLevel="3" thickBot="1" x14ac:dyDescent="0.3">
      <c r="A495" s="1601"/>
      <c r="B495" s="1559"/>
      <c r="C495" s="966" t="s">
        <v>1768</v>
      </c>
      <c r="D495" s="967"/>
      <c r="E495" s="967"/>
      <c r="F495" s="1045"/>
      <c r="G495" s="559" t="s">
        <v>941</v>
      </c>
      <c r="H495" s="966" t="s">
        <v>70</v>
      </c>
      <c r="I495" s="767"/>
      <c r="J495" s="467">
        <v>6</v>
      </c>
      <c r="K495" s="780"/>
      <c r="L495" s="1076"/>
      <c r="M495" s="1085" t="str">
        <f t="shared" si="142"/>
        <v/>
      </c>
      <c r="N495" s="1216" t="str">
        <f t="shared" si="141"/>
        <v/>
      </c>
      <c r="O495" s="1186"/>
      <c r="P495" s="1013" t="str">
        <f t="shared" si="138"/>
        <v/>
      </c>
      <c r="Q495" s="1272"/>
      <c r="R495" s="1283"/>
      <c r="S495" s="1014" t="str">
        <f t="shared" si="139"/>
        <v/>
      </c>
      <c r="T495" s="1231" t="str">
        <f t="shared" si="136"/>
        <v>Sin Iniciar</v>
      </c>
      <c r="U495" s="1164" t="str">
        <f t="shared" si="137"/>
        <v>6</v>
      </c>
      <c r="V495" s="845"/>
      <c r="W495" s="1302">
        <f t="shared" si="140"/>
        <v>1</v>
      </c>
    </row>
    <row r="496" spans="1:23" s="105" customFormat="1" ht="35.25" hidden="1" customHeight="1" outlineLevel="3" thickBot="1" x14ac:dyDescent="0.3">
      <c r="A496" s="1601"/>
      <c r="B496" s="1559"/>
      <c r="C496" s="966" t="s">
        <v>1768</v>
      </c>
      <c r="D496" s="967"/>
      <c r="E496" s="967"/>
      <c r="F496" s="1045"/>
      <c r="G496" s="559" t="s">
        <v>942</v>
      </c>
      <c r="H496" s="966" t="s">
        <v>70</v>
      </c>
      <c r="I496" s="767"/>
      <c r="J496" s="467">
        <v>1</v>
      </c>
      <c r="K496" s="780"/>
      <c r="L496" s="1076"/>
      <c r="M496" s="1085" t="str">
        <f t="shared" si="142"/>
        <v/>
      </c>
      <c r="N496" s="1216" t="str">
        <f t="shared" si="141"/>
        <v/>
      </c>
      <c r="O496" s="1186"/>
      <c r="P496" s="1013" t="str">
        <f t="shared" si="138"/>
        <v/>
      </c>
      <c r="Q496" s="1272"/>
      <c r="R496" s="1283"/>
      <c r="S496" s="1014" t="str">
        <f t="shared" si="139"/>
        <v/>
      </c>
      <c r="T496" s="1231" t="str">
        <f t="shared" si="136"/>
        <v>Sin Iniciar</v>
      </c>
      <c r="U496" s="1164" t="str">
        <f t="shared" si="137"/>
        <v>6</v>
      </c>
      <c r="V496" s="845"/>
      <c r="W496" s="1302">
        <f t="shared" si="140"/>
        <v>1</v>
      </c>
    </row>
    <row r="497" spans="1:23" s="105" customFormat="1" ht="35.25" hidden="1" customHeight="1" outlineLevel="3" thickBot="1" x14ac:dyDescent="0.3">
      <c r="A497" s="1601"/>
      <c r="B497" s="1559"/>
      <c r="C497" s="966" t="s">
        <v>1768</v>
      </c>
      <c r="D497" s="967"/>
      <c r="E497" s="967"/>
      <c r="F497" s="1045"/>
      <c r="G497" s="559" t="s">
        <v>943</v>
      </c>
      <c r="H497" s="966" t="s">
        <v>70</v>
      </c>
      <c r="I497" s="767"/>
      <c r="J497" s="467">
        <v>2</v>
      </c>
      <c r="K497" s="780"/>
      <c r="L497" s="1076"/>
      <c r="M497" s="1085" t="str">
        <f t="shared" si="142"/>
        <v/>
      </c>
      <c r="N497" s="1216" t="str">
        <f t="shared" si="141"/>
        <v/>
      </c>
      <c r="O497" s="1186"/>
      <c r="P497" s="1013" t="str">
        <f t="shared" si="138"/>
        <v/>
      </c>
      <c r="Q497" s="1272"/>
      <c r="R497" s="1283"/>
      <c r="S497" s="1014" t="str">
        <f t="shared" si="139"/>
        <v/>
      </c>
      <c r="T497" s="1231" t="str">
        <f t="shared" si="136"/>
        <v>Sin Iniciar</v>
      </c>
      <c r="U497" s="1164" t="str">
        <f t="shared" si="137"/>
        <v>6</v>
      </c>
      <c r="V497" s="845"/>
      <c r="W497" s="1302">
        <f t="shared" si="140"/>
        <v>1</v>
      </c>
    </row>
    <row r="498" spans="1:23" s="105" customFormat="1" ht="35.25" hidden="1" customHeight="1" outlineLevel="3" thickBot="1" x14ac:dyDescent="0.3">
      <c r="A498" s="1601"/>
      <c r="B498" s="1559"/>
      <c r="C498" s="966" t="s">
        <v>1768</v>
      </c>
      <c r="D498" s="967"/>
      <c r="E498" s="967"/>
      <c r="F498" s="1045"/>
      <c r="G498" s="559" t="s">
        <v>944</v>
      </c>
      <c r="H498" s="966" t="s">
        <v>70</v>
      </c>
      <c r="I498" s="767"/>
      <c r="J498" s="467">
        <v>5</v>
      </c>
      <c r="K498" s="780"/>
      <c r="L498" s="1076"/>
      <c r="M498" s="1085" t="str">
        <f t="shared" si="142"/>
        <v/>
      </c>
      <c r="N498" s="1216" t="str">
        <f t="shared" si="141"/>
        <v/>
      </c>
      <c r="O498" s="1186"/>
      <c r="P498" s="1013" t="str">
        <f t="shared" si="138"/>
        <v/>
      </c>
      <c r="Q498" s="1272"/>
      <c r="R498" s="1283"/>
      <c r="S498" s="1014" t="str">
        <f t="shared" si="139"/>
        <v/>
      </c>
      <c r="T498" s="1231" t="str">
        <f t="shared" si="136"/>
        <v>Sin Iniciar</v>
      </c>
      <c r="U498" s="1164" t="str">
        <f t="shared" si="137"/>
        <v>6</v>
      </c>
      <c r="V498" s="845"/>
      <c r="W498" s="1302">
        <f t="shared" si="140"/>
        <v>1</v>
      </c>
    </row>
    <row r="499" spans="1:23" s="105" customFormat="1" ht="35.25" hidden="1" customHeight="1" outlineLevel="3" thickBot="1" x14ac:dyDescent="0.3">
      <c r="A499" s="1601"/>
      <c r="B499" s="1559"/>
      <c r="C499" s="966" t="s">
        <v>1768</v>
      </c>
      <c r="D499" s="967"/>
      <c r="E499" s="967"/>
      <c r="F499" s="1045"/>
      <c r="G499" s="559" t="s">
        <v>945</v>
      </c>
      <c r="H499" s="966" t="s">
        <v>70</v>
      </c>
      <c r="I499" s="767"/>
      <c r="J499" s="467">
        <v>3</v>
      </c>
      <c r="K499" s="780"/>
      <c r="L499" s="1076"/>
      <c r="M499" s="1085" t="str">
        <f t="shared" si="142"/>
        <v/>
      </c>
      <c r="N499" s="1216" t="str">
        <f t="shared" si="141"/>
        <v/>
      </c>
      <c r="O499" s="1186"/>
      <c r="P499" s="1013" t="str">
        <f t="shared" si="138"/>
        <v/>
      </c>
      <c r="Q499" s="1272"/>
      <c r="R499" s="1283"/>
      <c r="S499" s="1014" t="str">
        <f t="shared" si="139"/>
        <v/>
      </c>
      <c r="T499" s="1231" t="str">
        <f t="shared" si="136"/>
        <v>Sin Iniciar</v>
      </c>
      <c r="U499" s="1164" t="str">
        <f t="shared" si="137"/>
        <v>6</v>
      </c>
      <c r="V499" s="845"/>
      <c r="W499" s="1302">
        <f t="shared" si="140"/>
        <v>1</v>
      </c>
    </row>
    <row r="500" spans="1:23" s="105" customFormat="1" ht="35.25" hidden="1" customHeight="1" outlineLevel="3" thickBot="1" x14ac:dyDescent="0.3">
      <c r="A500" s="1601"/>
      <c r="B500" s="1559"/>
      <c r="C500" s="966" t="s">
        <v>1768</v>
      </c>
      <c r="D500" s="967"/>
      <c r="E500" s="967"/>
      <c r="F500" s="1045"/>
      <c r="G500" s="559" t="s">
        <v>946</v>
      </c>
      <c r="H500" s="966" t="s">
        <v>70</v>
      </c>
      <c r="I500" s="767"/>
      <c r="J500" s="467">
        <v>12</v>
      </c>
      <c r="K500" s="780"/>
      <c r="L500" s="1076"/>
      <c r="M500" s="1085" t="str">
        <f t="shared" si="142"/>
        <v/>
      </c>
      <c r="N500" s="1216" t="str">
        <f t="shared" si="141"/>
        <v/>
      </c>
      <c r="O500" s="1186"/>
      <c r="P500" s="1013" t="str">
        <f t="shared" si="138"/>
        <v/>
      </c>
      <c r="Q500" s="1272"/>
      <c r="R500" s="1283"/>
      <c r="S500" s="1014" t="str">
        <f t="shared" si="139"/>
        <v/>
      </c>
      <c r="T500" s="1231" t="str">
        <f t="shared" si="136"/>
        <v>Sin Iniciar</v>
      </c>
      <c r="U500" s="1164" t="str">
        <f t="shared" si="137"/>
        <v>6</v>
      </c>
      <c r="V500" s="845"/>
      <c r="W500" s="1302">
        <f t="shared" si="140"/>
        <v>1</v>
      </c>
    </row>
    <row r="501" spans="1:23" s="105" customFormat="1" ht="35.25" hidden="1" customHeight="1" outlineLevel="3" thickBot="1" x14ac:dyDescent="0.3">
      <c r="A501" s="1601"/>
      <c r="B501" s="1559"/>
      <c r="C501" s="966" t="s">
        <v>1768</v>
      </c>
      <c r="D501" s="967"/>
      <c r="E501" s="967"/>
      <c r="F501" s="1045"/>
      <c r="G501" s="559" t="s">
        <v>947</v>
      </c>
      <c r="H501" s="966" t="s">
        <v>70</v>
      </c>
      <c r="I501" s="767"/>
      <c r="J501" s="467">
        <v>12</v>
      </c>
      <c r="K501" s="780"/>
      <c r="L501" s="1076"/>
      <c r="M501" s="1085" t="str">
        <f t="shared" si="142"/>
        <v/>
      </c>
      <c r="N501" s="1216" t="str">
        <f t="shared" si="141"/>
        <v/>
      </c>
      <c r="O501" s="1186"/>
      <c r="P501" s="1013" t="str">
        <f t="shared" si="138"/>
        <v/>
      </c>
      <c r="Q501" s="1272"/>
      <c r="R501" s="1283"/>
      <c r="S501" s="1014" t="str">
        <f t="shared" si="139"/>
        <v/>
      </c>
      <c r="T501" s="1231" t="str">
        <f t="shared" si="136"/>
        <v>Sin Iniciar</v>
      </c>
      <c r="U501" s="1164" t="str">
        <f t="shared" si="137"/>
        <v>6</v>
      </c>
      <c r="V501" s="845"/>
      <c r="W501" s="1302">
        <f t="shared" si="140"/>
        <v>1</v>
      </c>
    </row>
    <row r="502" spans="1:23" s="105" customFormat="1" ht="35.25" hidden="1" customHeight="1" outlineLevel="3" thickBot="1" x14ac:dyDescent="0.3">
      <c r="A502" s="1601"/>
      <c r="B502" s="1559"/>
      <c r="C502" s="966" t="s">
        <v>1768</v>
      </c>
      <c r="D502" s="967"/>
      <c r="E502" s="967"/>
      <c r="F502" s="1045"/>
      <c r="G502" s="559" t="s">
        <v>948</v>
      </c>
      <c r="H502" s="966" t="s">
        <v>70</v>
      </c>
      <c r="I502" s="767"/>
      <c r="J502" s="467">
        <v>25</v>
      </c>
      <c r="K502" s="780"/>
      <c r="L502" s="1076"/>
      <c r="M502" s="1085" t="str">
        <f t="shared" si="142"/>
        <v/>
      </c>
      <c r="N502" s="1216" t="str">
        <f t="shared" si="141"/>
        <v/>
      </c>
      <c r="O502" s="1186"/>
      <c r="P502" s="1013" t="str">
        <f t="shared" si="138"/>
        <v/>
      </c>
      <c r="Q502" s="1272"/>
      <c r="R502" s="1283"/>
      <c r="S502" s="1014" t="str">
        <f t="shared" si="139"/>
        <v/>
      </c>
      <c r="T502" s="1231" t="str">
        <f t="shared" ref="T502:T565" si="143">+IF(S502="","Sin Iniciar",IF(S502&lt;0.6,"Crítico",IF(S502&lt;0.9,"En Proceso",IF(AND(P502=1,Q502=1,S502=1),"Terminado","Normal"))))</f>
        <v>Sin Iniciar</v>
      </c>
      <c r="U502" s="1164" t="str">
        <f t="shared" ref="U502:U565" si="144">+IF(T502="","",IF(T502="Sin Iniciar","6",IF(T502="Crítico","L",IF(T502="En Proceso","K",IF(T502="Normal","J","B")))))</f>
        <v>6</v>
      </c>
      <c r="V502" s="845"/>
      <c r="W502" s="1302">
        <f t="shared" si="140"/>
        <v>1</v>
      </c>
    </row>
    <row r="503" spans="1:23" s="105" customFormat="1" ht="35.25" hidden="1" customHeight="1" outlineLevel="3" thickBot="1" x14ac:dyDescent="0.3">
      <c r="A503" s="1601"/>
      <c r="B503" s="1559"/>
      <c r="C503" s="966" t="s">
        <v>1768</v>
      </c>
      <c r="D503" s="967"/>
      <c r="E503" s="967"/>
      <c r="F503" s="1045"/>
      <c r="G503" s="559" t="s">
        <v>949</v>
      </c>
      <c r="H503" s="966" t="s">
        <v>70</v>
      </c>
      <c r="I503" s="767"/>
      <c r="J503" s="467">
        <v>25</v>
      </c>
      <c r="K503" s="780"/>
      <c r="L503" s="1076"/>
      <c r="M503" s="1085" t="str">
        <f t="shared" si="142"/>
        <v/>
      </c>
      <c r="N503" s="1216" t="str">
        <f t="shared" si="141"/>
        <v/>
      </c>
      <c r="O503" s="1186"/>
      <c r="P503" s="1013" t="str">
        <f t="shared" si="138"/>
        <v/>
      </c>
      <c r="Q503" s="1272"/>
      <c r="R503" s="1283"/>
      <c r="S503" s="1014" t="str">
        <f t="shared" si="139"/>
        <v/>
      </c>
      <c r="T503" s="1231" t="str">
        <f t="shared" si="143"/>
        <v>Sin Iniciar</v>
      </c>
      <c r="U503" s="1164" t="str">
        <f t="shared" si="144"/>
        <v>6</v>
      </c>
      <c r="V503" s="845"/>
      <c r="W503" s="1302">
        <f t="shared" si="140"/>
        <v>1</v>
      </c>
    </row>
    <row r="504" spans="1:23" s="105" customFormat="1" ht="35.25" hidden="1" customHeight="1" outlineLevel="3" thickBot="1" x14ac:dyDescent="0.3">
      <c r="A504" s="1601"/>
      <c r="B504" s="1559"/>
      <c r="C504" s="966" t="s">
        <v>1768</v>
      </c>
      <c r="D504" s="967"/>
      <c r="E504" s="967"/>
      <c r="F504" s="1045"/>
      <c r="G504" s="559" t="s">
        <v>950</v>
      </c>
      <c r="H504" s="966" t="s">
        <v>70</v>
      </c>
      <c r="I504" s="767"/>
      <c r="J504" s="467">
        <v>100</v>
      </c>
      <c r="K504" s="780"/>
      <c r="L504" s="1076"/>
      <c r="M504" s="1085" t="str">
        <f t="shared" si="142"/>
        <v/>
      </c>
      <c r="N504" s="1216" t="str">
        <f t="shared" si="141"/>
        <v/>
      </c>
      <c r="O504" s="1186"/>
      <c r="P504" s="1013" t="str">
        <f t="shared" si="138"/>
        <v/>
      </c>
      <c r="Q504" s="1272"/>
      <c r="R504" s="1283"/>
      <c r="S504" s="1014" t="str">
        <f t="shared" si="139"/>
        <v/>
      </c>
      <c r="T504" s="1231" t="str">
        <f t="shared" si="143"/>
        <v>Sin Iniciar</v>
      </c>
      <c r="U504" s="1164" t="str">
        <f t="shared" si="144"/>
        <v>6</v>
      </c>
      <c r="V504" s="845"/>
      <c r="W504" s="1302">
        <f t="shared" si="140"/>
        <v>1</v>
      </c>
    </row>
    <row r="505" spans="1:23" s="105" customFormat="1" ht="35.25" hidden="1" customHeight="1" outlineLevel="3" thickBot="1" x14ac:dyDescent="0.3">
      <c r="A505" s="1601"/>
      <c r="B505" s="1559"/>
      <c r="C505" s="966" t="s">
        <v>1768</v>
      </c>
      <c r="D505" s="967"/>
      <c r="E505" s="967"/>
      <c r="F505" s="1045"/>
      <c r="G505" s="559" t="s">
        <v>951</v>
      </c>
      <c r="H505" s="966" t="s">
        <v>70</v>
      </c>
      <c r="I505" s="767"/>
      <c r="J505" s="467">
        <v>12</v>
      </c>
      <c r="K505" s="780"/>
      <c r="L505" s="1076"/>
      <c r="M505" s="1085" t="str">
        <f t="shared" si="142"/>
        <v/>
      </c>
      <c r="N505" s="1216" t="str">
        <f t="shared" si="141"/>
        <v/>
      </c>
      <c r="O505" s="1186"/>
      <c r="P505" s="1013" t="str">
        <f t="shared" si="138"/>
        <v/>
      </c>
      <c r="Q505" s="1272"/>
      <c r="R505" s="1283"/>
      <c r="S505" s="1014" t="str">
        <f t="shared" si="139"/>
        <v/>
      </c>
      <c r="T505" s="1231" t="str">
        <f t="shared" si="143"/>
        <v>Sin Iniciar</v>
      </c>
      <c r="U505" s="1164" t="str">
        <f t="shared" si="144"/>
        <v>6</v>
      </c>
      <c r="V505" s="845"/>
      <c r="W505" s="1302">
        <f t="shared" si="140"/>
        <v>1</v>
      </c>
    </row>
    <row r="506" spans="1:23" s="105" customFormat="1" ht="35.25" hidden="1" customHeight="1" outlineLevel="3" thickBot="1" x14ac:dyDescent="0.3">
      <c r="A506" s="1601"/>
      <c r="B506" s="1559"/>
      <c r="C506" s="966" t="s">
        <v>1768</v>
      </c>
      <c r="D506" s="967"/>
      <c r="E506" s="967"/>
      <c r="F506" s="1045"/>
      <c r="G506" s="559" t="s">
        <v>952</v>
      </c>
      <c r="H506" s="966" t="s">
        <v>70</v>
      </c>
      <c r="I506" s="767"/>
      <c r="J506" s="467">
        <v>12</v>
      </c>
      <c r="K506" s="780"/>
      <c r="L506" s="1076"/>
      <c r="M506" s="1085" t="str">
        <f t="shared" si="142"/>
        <v/>
      </c>
      <c r="N506" s="1216" t="str">
        <f t="shared" si="141"/>
        <v/>
      </c>
      <c r="O506" s="1186"/>
      <c r="P506" s="1013" t="str">
        <f t="shared" si="138"/>
        <v/>
      </c>
      <c r="Q506" s="1272"/>
      <c r="R506" s="1283"/>
      <c r="S506" s="1014" t="str">
        <f t="shared" si="139"/>
        <v/>
      </c>
      <c r="T506" s="1231" t="str">
        <f t="shared" si="143"/>
        <v>Sin Iniciar</v>
      </c>
      <c r="U506" s="1164" t="str">
        <f t="shared" si="144"/>
        <v>6</v>
      </c>
      <c r="V506" s="845"/>
      <c r="W506" s="1302">
        <f t="shared" si="140"/>
        <v>1</v>
      </c>
    </row>
    <row r="507" spans="1:23" s="105" customFormat="1" ht="35.25" hidden="1" customHeight="1" outlineLevel="3" thickBot="1" x14ac:dyDescent="0.3">
      <c r="A507" s="1601"/>
      <c r="B507" s="1559"/>
      <c r="C507" s="966" t="s">
        <v>1768</v>
      </c>
      <c r="D507" s="967"/>
      <c r="E507" s="967"/>
      <c r="F507" s="1045"/>
      <c r="G507" s="559" t="s">
        <v>953</v>
      </c>
      <c r="H507" s="966" t="s">
        <v>70</v>
      </c>
      <c r="I507" s="767"/>
      <c r="J507" s="467">
        <v>12</v>
      </c>
      <c r="K507" s="780"/>
      <c r="L507" s="1076"/>
      <c r="M507" s="1085" t="str">
        <f t="shared" si="142"/>
        <v/>
      </c>
      <c r="N507" s="1216" t="str">
        <f t="shared" si="141"/>
        <v/>
      </c>
      <c r="O507" s="1186"/>
      <c r="P507" s="1013" t="str">
        <f t="shared" si="138"/>
        <v/>
      </c>
      <c r="Q507" s="1272"/>
      <c r="R507" s="1283"/>
      <c r="S507" s="1014" t="str">
        <f t="shared" si="139"/>
        <v/>
      </c>
      <c r="T507" s="1231" t="str">
        <f t="shared" si="143"/>
        <v>Sin Iniciar</v>
      </c>
      <c r="U507" s="1164" t="str">
        <f t="shared" si="144"/>
        <v>6</v>
      </c>
      <c r="V507" s="845"/>
      <c r="W507" s="1302">
        <f t="shared" si="140"/>
        <v>1</v>
      </c>
    </row>
    <row r="508" spans="1:23" s="105" customFormat="1" ht="39" hidden="1" customHeight="1" outlineLevel="3" thickBot="1" x14ac:dyDescent="0.3">
      <c r="A508" s="1601"/>
      <c r="B508" s="1559"/>
      <c r="C508" s="966" t="s">
        <v>1768</v>
      </c>
      <c r="D508" s="967"/>
      <c r="E508" s="967"/>
      <c r="F508" s="1045"/>
      <c r="G508" s="559" t="s">
        <v>954</v>
      </c>
      <c r="H508" s="966" t="s">
        <v>70</v>
      </c>
      <c r="I508" s="767"/>
      <c r="J508" s="467">
        <v>8</v>
      </c>
      <c r="K508" s="780"/>
      <c r="L508" s="1076"/>
      <c r="M508" s="1085" t="str">
        <f t="shared" si="142"/>
        <v/>
      </c>
      <c r="N508" s="1216" t="str">
        <f t="shared" si="141"/>
        <v/>
      </c>
      <c r="O508" s="1186"/>
      <c r="P508" s="1013" t="str">
        <f t="shared" si="138"/>
        <v/>
      </c>
      <c r="Q508" s="1272"/>
      <c r="R508" s="1283"/>
      <c r="S508" s="1014" t="str">
        <f t="shared" si="139"/>
        <v/>
      </c>
      <c r="T508" s="1231" t="str">
        <f t="shared" si="143"/>
        <v>Sin Iniciar</v>
      </c>
      <c r="U508" s="1164" t="str">
        <f t="shared" si="144"/>
        <v>6</v>
      </c>
      <c r="V508" s="845"/>
      <c r="W508" s="1302">
        <f t="shared" si="140"/>
        <v>1</v>
      </c>
    </row>
    <row r="509" spans="1:23" s="105" customFormat="1" ht="35.25" hidden="1" customHeight="1" outlineLevel="3" thickBot="1" x14ac:dyDescent="0.3">
      <c r="A509" s="1601"/>
      <c r="B509" s="1559"/>
      <c r="C509" s="966" t="s">
        <v>1768</v>
      </c>
      <c r="D509" s="967"/>
      <c r="E509" s="967"/>
      <c r="F509" s="1045"/>
      <c r="G509" s="559" t="s">
        <v>955</v>
      </c>
      <c r="H509" s="966" t="s">
        <v>70</v>
      </c>
      <c r="I509" s="767"/>
      <c r="J509" s="467">
        <v>10</v>
      </c>
      <c r="K509" s="780"/>
      <c r="L509" s="1076"/>
      <c r="M509" s="1085" t="str">
        <f t="shared" si="142"/>
        <v/>
      </c>
      <c r="N509" s="1216" t="str">
        <f t="shared" si="141"/>
        <v/>
      </c>
      <c r="O509" s="1186"/>
      <c r="P509" s="1013" t="str">
        <f t="shared" si="138"/>
        <v/>
      </c>
      <c r="Q509" s="1272"/>
      <c r="R509" s="1283"/>
      <c r="S509" s="1014" t="str">
        <f t="shared" si="139"/>
        <v/>
      </c>
      <c r="T509" s="1231" t="str">
        <f t="shared" si="143"/>
        <v>Sin Iniciar</v>
      </c>
      <c r="U509" s="1164" t="str">
        <f t="shared" si="144"/>
        <v>6</v>
      </c>
      <c r="V509" s="845"/>
      <c r="W509" s="1302">
        <f t="shared" si="140"/>
        <v>1</v>
      </c>
    </row>
    <row r="510" spans="1:23" s="105" customFormat="1" ht="39" hidden="1" customHeight="1" outlineLevel="3" thickBot="1" x14ac:dyDescent="0.3">
      <c r="A510" s="1601"/>
      <c r="B510" s="1559"/>
      <c r="C510" s="966" t="s">
        <v>1768</v>
      </c>
      <c r="D510" s="967"/>
      <c r="E510" s="967"/>
      <c r="F510" s="1045"/>
      <c r="G510" s="559" t="s">
        <v>956</v>
      </c>
      <c r="H510" s="966" t="s">
        <v>70</v>
      </c>
      <c r="I510" s="767"/>
      <c r="J510" s="467">
        <v>10</v>
      </c>
      <c r="K510" s="780"/>
      <c r="L510" s="1076"/>
      <c r="M510" s="1085" t="str">
        <f t="shared" si="142"/>
        <v/>
      </c>
      <c r="N510" s="1216" t="str">
        <f t="shared" si="141"/>
        <v/>
      </c>
      <c r="O510" s="1186"/>
      <c r="P510" s="1013" t="str">
        <f t="shared" si="138"/>
        <v/>
      </c>
      <c r="Q510" s="1272"/>
      <c r="R510" s="1283"/>
      <c r="S510" s="1014" t="str">
        <f t="shared" si="139"/>
        <v/>
      </c>
      <c r="T510" s="1231" t="str">
        <f t="shared" si="143"/>
        <v>Sin Iniciar</v>
      </c>
      <c r="U510" s="1164" t="str">
        <f t="shared" si="144"/>
        <v>6</v>
      </c>
      <c r="V510" s="845"/>
      <c r="W510" s="1302">
        <f t="shared" si="140"/>
        <v>1</v>
      </c>
    </row>
    <row r="511" spans="1:23" s="105" customFormat="1" ht="39" hidden="1" customHeight="1" outlineLevel="3" thickBot="1" x14ac:dyDescent="0.3">
      <c r="A511" s="1601"/>
      <c r="B511" s="1559"/>
      <c r="C511" s="966" t="s">
        <v>1768</v>
      </c>
      <c r="D511" s="967"/>
      <c r="E511" s="967"/>
      <c r="F511" s="1045"/>
      <c r="G511" s="559" t="s">
        <v>957</v>
      </c>
      <c r="H511" s="966" t="s">
        <v>70</v>
      </c>
      <c r="I511" s="767"/>
      <c r="J511" s="467">
        <v>10</v>
      </c>
      <c r="K511" s="780"/>
      <c r="L511" s="1076"/>
      <c r="M511" s="1085" t="str">
        <f t="shared" si="142"/>
        <v/>
      </c>
      <c r="N511" s="1216" t="str">
        <f t="shared" si="141"/>
        <v/>
      </c>
      <c r="O511" s="1186"/>
      <c r="P511" s="1013" t="str">
        <f t="shared" si="138"/>
        <v/>
      </c>
      <c r="Q511" s="1272"/>
      <c r="R511" s="1283"/>
      <c r="S511" s="1014" t="str">
        <f t="shared" si="139"/>
        <v/>
      </c>
      <c r="T511" s="1231" t="str">
        <f t="shared" si="143"/>
        <v>Sin Iniciar</v>
      </c>
      <c r="U511" s="1164" t="str">
        <f t="shared" si="144"/>
        <v>6</v>
      </c>
      <c r="V511" s="845"/>
      <c r="W511" s="1302">
        <f t="shared" si="140"/>
        <v>1</v>
      </c>
    </row>
    <row r="512" spans="1:23" s="105" customFormat="1" ht="35.25" hidden="1" customHeight="1" outlineLevel="3" thickBot="1" x14ac:dyDescent="0.3">
      <c r="A512" s="1601"/>
      <c r="B512" s="1559"/>
      <c r="C512" s="966" t="s">
        <v>1768</v>
      </c>
      <c r="D512" s="967"/>
      <c r="E512" s="967"/>
      <c r="F512" s="1045"/>
      <c r="G512" s="559" t="s">
        <v>958</v>
      </c>
      <c r="H512" s="966" t="s">
        <v>70</v>
      </c>
      <c r="I512" s="767"/>
      <c r="J512" s="467">
        <v>10</v>
      </c>
      <c r="K512" s="780"/>
      <c r="L512" s="1076"/>
      <c r="M512" s="1085" t="str">
        <f t="shared" si="142"/>
        <v/>
      </c>
      <c r="N512" s="1216" t="str">
        <f t="shared" si="141"/>
        <v/>
      </c>
      <c r="O512" s="1186"/>
      <c r="P512" s="1013" t="str">
        <f t="shared" si="138"/>
        <v/>
      </c>
      <c r="Q512" s="1272"/>
      <c r="R512" s="1283"/>
      <c r="S512" s="1014" t="str">
        <f t="shared" si="139"/>
        <v/>
      </c>
      <c r="T512" s="1231" t="str">
        <f t="shared" si="143"/>
        <v>Sin Iniciar</v>
      </c>
      <c r="U512" s="1164" t="str">
        <f t="shared" si="144"/>
        <v>6</v>
      </c>
      <c r="V512" s="845"/>
      <c r="W512" s="1302">
        <f t="shared" si="140"/>
        <v>1</v>
      </c>
    </row>
    <row r="513" spans="1:23" s="105" customFormat="1" ht="35.25" hidden="1" customHeight="1" outlineLevel="3" thickBot="1" x14ac:dyDescent="0.3">
      <c r="A513" s="1601"/>
      <c r="B513" s="1559"/>
      <c r="C513" s="966" t="s">
        <v>1768</v>
      </c>
      <c r="D513" s="967"/>
      <c r="E513" s="967"/>
      <c r="F513" s="1045"/>
      <c r="G513" s="559" t="s">
        <v>959</v>
      </c>
      <c r="H513" s="966" t="s">
        <v>70</v>
      </c>
      <c r="I513" s="767"/>
      <c r="J513" s="467">
        <v>10</v>
      </c>
      <c r="K513" s="780"/>
      <c r="L513" s="1076"/>
      <c r="M513" s="1085" t="str">
        <f t="shared" si="142"/>
        <v/>
      </c>
      <c r="N513" s="1216" t="str">
        <f t="shared" si="141"/>
        <v/>
      </c>
      <c r="O513" s="1186"/>
      <c r="P513" s="1013" t="str">
        <f t="shared" si="138"/>
        <v/>
      </c>
      <c r="Q513" s="1272"/>
      <c r="R513" s="1283"/>
      <c r="S513" s="1014" t="str">
        <f t="shared" si="139"/>
        <v/>
      </c>
      <c r="T513" s="1231" t="str">
        <f t="shared" si="143"/>
        <v>Sin Iniciar</v>
      </c>
      <c r="U513" s="1164" t="str">
        <f t="shared" si="144"/>
        <v>6</v>
      </c>
      <c r="V513" s="845"/>
      <c r="W513" s="1302">
        <f t="shared" si="140"/>
        <v>1</v>
      </c>
    </row>
    <row r="514" spans="1:23" s="105" customFormat="1" ht="39" hidden="1" customHeight="1" outlineLevel="3" thickBot="1" x14ac:dyDescent="0.3">
      <c r="A514" s="1601"/>
      <c r="B514" s="1559"/>
      <c r="C514" s="966" t="s">
        <v>1768</v>
      </c>
      <c r="D514" s="967"/>
      <c r="E514" s="967"/>
      <c r="F514" s="1045"/>
      <c r="G514" s="559" t="s">
        <v>960</v>
      </c>
      <c r="H514" s="966" t="s">
        <v>70</v>
      </c>
      <c r="I514" s="767"/>
      <c r="J514" s="467">
        <v>10</v>
      </c>
      <c r="K514" s="780"/>
      <c r="L514" s="1076"/>
      <c r="M514" s="1085" t="str">
        <f t="shared" si="142"/>
        <v/>
      </c>
      <c r="N514" s="1216" t="str">
        <f t="shared" si="141"/>
        <v/>
      </c>
      <c r="O514" s="1186"/>
      <c r="P514" s="1013" t="str">
        <f t="shared" si="138"/>
        <v/>
      </c>
      <c r="Q514" s="1272"/>
      <c r="R514" s="1283"/>
      <c r="S514" s="1014" t="str">
        <f t="shared" si="139"/>
        <v/>
      </c>
      <c r="T514" s="1231" t="str">
        <f t="shared" si="143"/>
        <v>Sin Iniciar</v>
      </c>
      <c r="U514" s="1164" t="str">
        <f t="shared" si="144"/>
        <v>6</v>
      </c>
      <c r="V514" s="845"/>
      <c r="W514" s="1302">
        <f t="shared" si="140"/>
        <v>1</v>
      </c>
    </row>
    <row r="515" spans="1:23" s="105" customFormat="1" ht="35.25" hidden="1" customHeight="1" outlineLevel="3" thickBot="1" x14ac:dyDescent="0.3">
      <c r="A515" s="1601"/>
      <c r="B515" s="1559"/>
      <c r="C515" s="966" t="s">
        <v>1768</v>
      </c>
      <c r="D515" s="967"/>
      <c r="E515" s="967"/>
      <c r="F515" s="1045"/>
      <c r="G515" s="559" t="s">
        <v>961</v>
      </c>
      <c r="H515" s="966" t="s">
        <v>70</v>
      </c>
      <c r="I515" s="767"/>
      <c r="J515" s="467">
        <v>12</v>
      </c>
      <c r="K515" s="780"/>
      <c r="L515" s="1076"/>
      <c r="M515" s="1085" t="str">
        <f t="shared" si="142"/>
        <v/>
      </c>
      <c r="N515" s="1216" t="str">
        <f t="shared" si="141"/>
        <v/>
      </c>
      <c r="O515" s="1186"/>
      <c r="P515" s="1013" t="str">
        <f t="shared" si="138"/>
        <v/>
      </c>
      <c r="Q515" s="1272"/>
      <c r="R515" s="1283"/>
      <c r="S515" s="1014" t="str">
        <f t="shared" si="139"/>
        <v/>
      </c>
      <c r="T515" s="1231" t="str">
        <f t="shared" si="143"/>
        <v>Sin Iniciar</v>
      </c>
      <c r="U515" s="1164" t="str">
        <f t="shared" si="144"/>
        <v>6</v>
      </c>
      <c r="V515" s="845"/>
      <c r="W515" s="1302">
        <f t="shared" si="140"/>
        <v>1</v>
      </c>
    </row>
    <row r="516" spans="1:23" s="105" customFormat="1" ht="35.25" hidden="1" customHeight="1" outlineLevel="3" thickBot="1" x14ac:dyDescent="0.3">
      <c r="A516" s="1601"/>
      <c r="B516" s="1559"/>
      <c r="C516" s="966" t="s">
        <v>1768</v>
      </c>
      <c r="D516" s="967"/>
      <c r="E516" s="967"/>
      <c r="F516" s="1045"/>
      <c r="G516" s="559" t="s">
        <v>962</v>
      </c>
      <c r="H516" s="966" t="s">
        <v>70</v>
      </c>
      <c r="I516" s="767"/>
      <c r="J516" s="467">
        <v>12</v>
      </c>
      <c r="K516" s="780"/>
      <c r="L516" s="1076"/>
      <c r="M516" s="1085" t="str">
        <f t="shared" si="142"/>
        <v/>
      </c>
      <c r="N516" s="1216" t="str">
        <f t="shared" si="141"/>
        <v/>
      </c>
      <c r="O516" s="1186"/>
      <c r="P516" s="1013" t="str">
        <f t="shared" si="138"/>
        <v/>
      </c>
      <c r="Q516" s="1272"/>
      <c r="R516" s="1283"/>
      <c r="S516" s="1014" t="str">
        <f t="shared" si="139"/>
        <v/>
      </c>
      <c r="T516" s="1231" t="str">
        <f t="shared" si="143"/>
        <v>Sin Iniciar</v>
      </c>
      <c r="U516" s="1164" t="str">
        <f t="shared" si="144"/>
        <v>6</v>
      </c>
      <c r="V516" s="845"/>
      <c r="W516" s="1302">
        <f t="shared" si="140"/>
        <v>1</v>
      </c>
    </row>
    <row r="517" spans="1:23" s="105" customFormat="1" ht="35.25" hidden="1" customHeight="1" outlineLevel="3" thickBot="1" x14ac:dyDescent="0.3">
      <c r="A517" s="1601"/>
      <c r="B517" s="1559"/>
      <c r="C517" s="966" t="s">
        <v>1768</v>
      </c>
      <c r="D517" s="967"/>
      <c r="E517" s="967"/>
      <c r="F517" s="1045"/>
      <c r="G517" s="559" t="s">
        <v>963</v>
      </c>
      <c r="H517" s="966" t="s">
        <v>70</v>
      </c>
      <c r="I517" s="767"/>
      <c r="J517" s="467">
        <v>10</v>
      </c>
      <c r="K517" s="780"/>
      <c r="L517" s="1076"/>
      <c r="M517" s="1085" t="str">
        <f t="shared" si="142"/>
        <v/>
      </c>
      <c r="N517" s="1216" t="str">
        <f t="shared" si="141"/>
        <v/>
      </c>
      <c r="O517" s="1186"/>
      <c r="P517" s="1013" t="str">
        <f t="shared" si="138"/>
        <v/>
      </c>
      <c r="Q517" s="1272"/>
      <c r="R517" s="1283"/>
      <c r="S517" s="1014" t="str">
        <f t="shared" si="139"/>
        <v/>
      </c>
      <c r="T517" s="1231" t="str">
        <f t="shared" si="143"/>
        <v>Sin Iniciar</v>
      </c>
      <c r="U517" s="1164" t="str">
        <f t="shared" si="144"/>
        <v>6</v>
      </c>
      <c r="V517" s="845"/>
      <c r="W517" s="1302">
        <f t="shared" si="140"/>
        <v>1</v>
      </c>
    </row>
    <row r="518" spans="1:23" s="105" customFormat="1" ht="35.25" hidden="1" customHeight="1" outlineLevel="3" thickBot="1" x14ac:dyDescent="0.3">
      <c r="A518" s="1601"/>
      <c r="B518" s="1559"/>
      <c r="C518" s="966" t="s">
        <v>1768</v>
      </c>
      <c r="D518" s="967"/>
      <c r="E518" s="967"/>
      <c r="F518" s="1045"/>
      <c r="G518" s="559" t="s">
        <v>964</v>
      </c>
      <c r="H518" s="966" t="s">
        <v>70</v>
      </c>
      <c r="I518" s="767"/>
      <c r="J518" s="467">
        <v>10</v>
      </c>
      <c r="K518" s="780"/>
      <c r="L518" s="1076"/>
      <c r="M518" s="1085" t="str">
        <f t="shared" si="142"/>
        <v/>
      </c>
      <c r="N518" s="1216" t="str">
        <f t="shared" si="141"/>
        <v/>
      </c>
      <c r="O518" s="1186"/>
      <c r="P518" s="1013" t="str">
        <f t="shared" si="138"/>
        <v/>
      </c>
      <c r="Q518" s="1272"/>
      <c r="R518" s="1283"/>
      <c r="S518" s="1014" t="str">
        <f t="shared" si="139"/>
        <v/>
      </c>
      <c r="T518" s="1231" t="str">
        <f t="shared" si="143"/>
        <v>Sin Iniciar</v>
      </c>
      <c r="U518" s="1164" t="str">
        <f t="shared" si="144"/>
        <v>6</v>
      </c>
      <c r="V518" s="845"/>
      <c r="W518" s="1302">
        <f t="shared" si="140"/>
        <v>1</v>
      </c>
    </row>
    <row r="519" spans="1:23" s="105" customFormat="1" ht="35.25" hidden="1" customHeight="1" outlineLevel="3" thickBot="1" x14ac:dyDescent="0.3">
      <c r="A519" s="1601"/>
      <c r="B519" s="1559"/>
      <c r="C519" s="966" t="s">
        <v>1768</v>
      </c>
      <c r="D519" s="967"/>
      <c r="E519" s="967"/>
      <c r="F519" s="1045"/>
      <c r="G519" s="559" t="s">
        <v>965</v>
      </c>
      <c r="H519" s="966" t="s">
        <v>70</v>
      </c>
      <c r="I519" s="767"/>
      <c r="J519" s="467">
        <v>10</v>
      </c>
      <c r="K519" s="780"/>
      <c r="L519" s="1076"/>
      <c r="M519" s="1085" t="str">
        <f t="shared" si="142"/>
        <v/>
      </c>
      <c r="N519" s="1216" t="str">
        <f t="shared" si="141"/>
        <v/>
      </c>
      <c r="O519" s="1186"/>
      <c r="P519" s="1013" t="str">
        <f t="shared" si="138"/>
        <v/>
      </c>
      <c r="Q519" s="1272"/>
      <c r="R519" s="1283"/>
      <c r="S519" s="1014" t="str">
        <f t="shared" si="139"/>
        <v/>
      </c>
      <c r="T519" s="1231" t="str">
        <f t="shared" si="143"/>
        <v>Sin Iniciar</v>
      </c>
      <c r="U519" s="1164" t="str">
        <f t="shared" si="144"/>
        <v>6</v>
      </c>
      <c r="V519" s="845"/>
      <c r="W519" s="1302">
        <f t="shared" si="140"/>
        <v>1</v>
      </c>
    </row>
    <row r="520" spans="1:23" s="105" customFormat="1" ht="35.25" hidden="1" customHeight="1" outlineLevel="3" thickBot="1" x14ac:dyDescent="0.3">
      <c r="A520" s="1601"/>
      <c r="B520" s="1559"/>
      <c r="C520" s="966" t="s">
        <v>1768</v>
      </c>
      <c r="D520" s="967"/>
      <c r="E520" s="967"/>
      <c r="F520" s="1045"/>
      <c r="G520" s="559" t="s">
        <v>966</v>
      </c>
      <c r="H520" s="966" t="s">
        <v>70</v>
      </c>
      <c r="I520" s="767"/>
      <c r="J520" s="467">
        <v>12</v>
      </c>
      <c r="K520" s="780"/>
      <c r="L520" s="1076"/>
      <c r="M520" s="1085" t="str">
        <f t="shared" si="142"/>
        <v/>
      </c>
      <c r="N520" s="1216" t="str">
        <f t="shared" si="141"/>
        <v/>
      </c>
      <c r="O520" s="1186"/>
      <c r="P520" s="1013" t="str">
        <f t="shared" si="138"/>
        <v/>
      </c>
      <c r="Q520" s="1272"/>
      <c r="R520" s="1283"/>
      <c r="S520" s="1014" t="str">
        <f t="shared" si="139"/>
        <v/>
      </c>
      <c r="T520" s="1231" t="str">
        <f t="shared" si="143"/>
        <v>Sin Iniciar</v>
      </c>
      <c r="U520" s="1164" t="str">
        <f t="shared" si="144"/>
        <v>6</v>
      </c>
      <c r="V520" s="845"/>
      <c r="W520" s="1302">
        <f t="shared" si="140"/>
        <v>1</v>
      </c>
    </row>
    <row r="521" spans="1:23" s="105" customFormat="1" ht="35.25" hidden="1" customHeight="1" outlineLevel="3" thickBot="1" x14ac:dyDescent="0.3">
      <c r="A521" s="1601"/>
      <c r="B521" s="1559"/>
      <c r="C521" s="966" t="s">
        <v>1768</v>
      </c>
      <c r="D521" s="967"/>
      <c r="E521" s="967"/>
      <c r="F521" s="1045"/>
      <c r="G521" s="559" t="s">
        <v>967</v>
      </c>
      <c r="H521" s="966" t="s">
        <v>70</v>
      </c>
      <c r="I521" s="767"/>
      <c r="J521" s="467">
        <v>12</v>
      </c>
      <c r="K521" s="780"/>
      <c r="L521" s="1076"/>
      <c r="M521" s="1085" t="str">
        <f t="shared" si="142"/>
        <v/>
      </c>
      <c r="N521" s="1216" t="str">
        <f t="shared" si="141"/>
        <v/>
      </c>
      <c r="O521" s="1186"/>
      <c r="P521" s="1013" t="str">
        <f t="shared" si="138"/>
        <v/>
      </c>
      <c r="Q521" s="1272"/>
      <c r="R521" s="1283"/>
      <c r="S521" s="1014" t="str">
        <f t="shared" si="139"/>
        <v/>
      </c>
      <c r="T521" s="1231" t="str">
        <f t="shared" si="143"/>
        <v>Sin Iniciar</v>
      </c>
      <c r="U521" s="1164" t="str">
        <f t="shared" si="144"/>
        <v>6</v>
      </c>
      <c r="V521" s="845"/>
      <c r="W521" s="1302">
        <f t="shared" si="140"/>
        <v>1</v>
      </c>
    </row>
    <row r="522" spans="1:23" s="105" customFormat="1" ht="39" hidden="1" customHeight="1" outlineLevel="3" thickBot="1" x14ac:dyDescent="0.3">
      <c r="A522" s="1601"/>
      <c r="B522" s="1559"/>
      <c r="C522" s="966" t="s">
        <v>1768</v>
      </c>
      <c r="D522" s="967"/>
      <c r="E522" s="967"/>
      <c r="F522" s="1045"/>
      <c r="G522" s="559" t="s">
        <v>968</v>
      </c>
      <c r="H522" s="966" t="s">
        <v>70</v>
      </c>
      <c r="I522" s="767"/>
      <c r="J522" s="467">
        <v>10</v>
      </c>
      <c r="K522" s="780"/>
      <c r="L522" s="1076"/>
      <c r="M522" s="1085" t="str">
        <f t="shared" si="142"/>
        <v/>
      </c>
      <c r="N522" s="1216" t="str">
        <f t="shared" si="141"/>
        <v/>
      </c>
      <c r="O522" s="1186"/>
      <c r="P522" s="1013" t="str">
        <f t="shared" si="138"/>
        <v/>
      </c>
      <c r="Q522" s="1272"/>
      <c r="R522" s="1283"/>
      <c r="S522" s="1014" t="str">
        <f t="shared" si="139"/>
        <v/>
      </c>
      <c r="T522" s="1231" t="str">
        <f t="shared" si="143"/>
        <v>Sin Iniciar</v>
      </c>
      <c r="U522" s="1164" t="str">
        <f t="shared" si="144"/>
        <v>6</v>
      </c>
      <c r="V522" s="845"/>
      <c r="W522" s="1302">
        <f t="shared" si="140"/>
        <v>1</v>
      </c>
    </row>
    <row r="523" spans="1:23" s="105" customFormat="1" ht="35.25" hidden="1" customHeight="1" outlineLevel="3" thickBot="1" x14ac:dyDescent="0.3">
      <c r="A523" s="1601"/>
      <c r="B523" s="1559"/>
      <c r="C523" s="966" t="s">
        <v>1768</v>
      </c>
      <c r="D523" s="967"/>
      <c r="E523" s="967"/>
      <c r="F523" s="1045"/>
      <c r="G523" s="559" t="s">
        <v>969</v>
      </c>
      <c r="H523" s="966" t="s">
        <v>70</v>
      </c>
      <c r="I523" s="767"/>
      <c r="J523" s="467">
        <v>25</v>
      </c>
      <c r="K523" s="780"/>
      <c r="L523" s="1076"/>
      <c r="M523" s="1085" t="str">
        <f t="shared" si="142"/>
        <v/>
      </c>
      <c r="N523" s="1216" t="str">
        <f t="shared" si="141"/>
        <v/>
      </c>
      <c r="O523" s="1186"/>
      <c r="P523" s="1013" t="str">
        <f t="shared" si="138"/>
        <v/>
      </c>
      <c r="Q523" s="1272"/>
      <c r="R523" s="1283"/>
      <c r="S523" s="1014" t="str">
        <f t="shared" si="139"/>
        <v/>
      </c>
      <c r="T523" s="1231" t="str">
        <f t="shared" si="143"/>
        <v>Sin Iniciar</v>
      </c>
      <c r="U523" s="1164" t="str">
        <f t="shared" si="144"/>
        <v>6</v>
      </c>
      <c r="V523" s="845"/>
      <c r="W523" s="1302">
        <f t="shared" si="140"/>
        <v>1</v>
      </c>
    </row>
    <row r="524" spans="1:23" s="105" customFormat="1" ht="35.25" hidden="1" customHeight="1" outlineLevel="3" thickBot="1" x14ac:dyDescent="0.3">
      <c r="A524" s="1601"/>
      <c r="B524" s="1559"/>
      <c r="C524" s="966" t="s">
        <v>1768</v>
      </c>
      <c r="D524" s="967"/>
      <c r="E524" s="967"/>
      <c r="F524" s="1045"/>
      <c r="G524" s="559" t="s">
        <v>970</v>
      </c>
      <c r="H524" s="966" t="s">
        <v>70</v>
      </c>
      <c r="I524" s="767"/>
      <c r="J524" s="467">
        <v>25</v>
      </c>
      <c r="K524" s="780"/>
      <c r="L524" s="1076"/>
      <c r="M524" s="1085" t="str">
        <f t="shared" si="142"/>
        <v/>
      </c>
      <c r="N524" s="1216" t="str">
        <f t="shared" si="141"/>
        <v/>
      </c>
      <c r="O524" s="1186"/>
      <c r="P524" s="1013" t="str">
        <f t="shared" si="138"/>
        <v/>
      </c>
      <c r="Q524" s="1272"/>
      <c r="R524" s="1283"/>
      <c r="S524" s="1014" t="str">
        <f t="shared" si="139"/>
        <v/>
      </c>
      <c r="T524" s="1231" t="str">
        <f t="shared" si="143"/>
        <v>Sin Iniciar</v>
      </c>
      <c r="U524" s="1164" t="str">
        <f t="shared" si="144"/>
        <v>6</v>
      </c>
      <c r="V524" s="845"/>
      <c r="W524" s="1302">
        <f t="shared" si="140"/>
        <v>1</v>
      </c>
    </row>
    <row r="525" spans="1:23" s="105" customFormat="1" ht="39" hidden="1" customHeight="1" outlineLevel="3" thickBot="1" x14ac:dyDescent="0.3">
      <c r="A525" s="1601"/>
      <c r="B525" s="1559"/>
      <c r="C525" s="966" t="s">
        <v>1768</v>
      </c>
      <c r="D525" s="967"/>
      <c r="E525" s="967"/>
      <c r="F525" s="1045"/>
      <c r="G525" s="559" t="s">
        <v>971</v>
      </c>
      <c r="H525" s="966" t="s">
        <v>70</v>
      </c>
      <c r="I525" s="767"/>
      <c r="J525" s="467">
        <v>25</v>
      </c>
      <c r="K525" s="780"/>
      <c r="L525" s="1076"/>
      <c r="M525" s="1085" t="str">
        <f t="shared" si="142"/>
        <v/>
      </c>
      <c r="N525" s="1216" t="str">
        <f t="shared" si="141"/>
        <v/>
      </c>
      <c r="O525" s="1186"/>
      <c r="P525" s="1013" t="str">
        <f t="shared" si="138"/>
        <v/>
      </c>
      <c r="Q525" s="1272"/>
      <c r="R525" s="1283"/>
      <c r="S525" s="1014" t="str">
        <f t="shared" si="139"/>
        <v/>
      </c>
      <c r="T525" s="1231" t="str">
        <f t="shared" si="143"/>
        <v>Sin Iniciar</v>
      </c>
      <c r="U525" s="1164" t="str">
        <f t="shared" si="144"/>
        <v>6</v>
      </c>
      <c r="V525" s="845"/>
      <c r="W525" s="1302">
        <f t="shared" si="140"/>
        <v>1</v>
      </c>
    </row>
    <row r="526" spans="1:23" s="105" customFormat="1" ht="39" hidden="1" customHeight="1" outlineLevel="3" thickBot="1" x14ac:dyDescent="0.3">
      <c r="A526" s="1601"/>
      <c r="B526" s="1559"/>
      <c r="C526" s="966" t="s">
        <v>1768</v>
      </c>
      <c r="D526" s="967"/>
      <c r="E526" s="967"/>
      <c r="F526" s="1045"/>
      <c r="G526" s="559" t="s">
        <v>972</v>
      </c>
      <c r="H526" s="966" t="s">
        <v>70</v>
      </c>
      <c r="I526" s="767"/>
      <c r="J526" s="467">
        <v>12</v>
      </c>
      <c r="K526" s="780"/>
      <c r="L526" s="1076"/>
      <c r="M526" s="1085" t="str">
        <f t="shared" si="142"/>
        <v/>
      </c>
      <c r="N526" s="1216" t="str">
        <f t="shared" si="141"/>
        <v/>
      </c>
      <c r="O526" s="1186"/>
      <c r="P526" s="1013" t="str">
        <f t="shared" si="138"/>
        <v/>
      </c>
      <c r="Q526" s="1272"/>
      <c r="R526" s="1283"/>
      <c r="S526" s="1014" t="str">
        <f t="shared" si="139"/>
        <v/>
      </c>
      <c r="T526" s="1231" t="str">
        <f t="shared" si="143"/>
        <v>Sin Iniciar</v>
      </c>
      <c r="U526" s="1164" t="str">
        <f t="shared" si="144"/>
        <v>6</v>
      </c>
      <c r="V526" s="845"/>
      <c r="W526" s="1302">
        <f t="shared" si="140"/>
        <v>1</v>
      </c>
    </row>
    <row r="527" spans="1:23" s="105" customFormat="1" ht="35.25" hidden="1" customHeight="1" outlineLevel="3" thickBot="1" x14ac:dyDescent="0.3">
      <c r="A527" s="1601"/>
      <c r="B527" s="1559"/>
      <c r="C527" s="966" t="s">
        <v>1768</v>
      </c>
      <c r="D527" s="967"/>
      <c r="E527" s="967"/>
      <c r="F527" s="1045"/>
      <c r="G527" s="559" t="s">
        <v>973</v>
      </c>
      <c r="H527" s="966" t="s">
        <v>70</v>
      </c>
      <c r="I527" s="767"/>
      <c r="J527" s="467">
        <v>10</v>
      </c>
      <c r="K527" s="780"/>
      <c r="L527" s="1076"/>
      <c r="M527" s="1085" t="str">
        <f t="shared" si="142"/>
        <v/>
      </c>
      <c r="N527" s="1216" t="str">
        <f t="shared" si="141"/>
        <v/>
      </c>
      <c r="O527" s="1186"/>
      <c r="P527" s="1013" t="str">
        <f t="shared" si="138"/>
        <v/>
      </c>
      <c r="Q527" s="1272"/>
      <c r="R527" s="1283"/>
      <c r="S527" s="1014" t="str">
        <f t="shared" si="139"/>
        <v/>
      </c>
      <c r="T527" s="1231" t="str">
        <f t="shared" si="143"/>
        <v>Sin Iniciar</v>
      </c>
      <c r="U527" s="1164" t="str">
        <f t="shared" si="144"/>
        <v>6</v>
      </c>
      <c r="V527" s="845"/>
      <c r="W527" s="1302">
        <f t="shared" si="140"/>
        <v>1</v>
      </c>
    </row>
    <row r="528" spans="1:23" s="105" customFormat="1" ht="35.25" hidden="1" customHeight="1" outlineLevel="3" thickBot="1" x14ac:dyDescent="0.3">
      <c r="A528" s="1601"/>
      <c r="B528" s="1559"/>
      <c r="C528" s="966" t="s">
        <v>1768</v>
      </c>
      <c r="D528" s="967"/>
      <c r="E528" s="967"/>
      <c r="F528" s="1045"/>
      <c r="G528" s="559" t="s">
        <v>974</v>
      </c>
      <c r="H528" s="966" t="s">
        <v>70</v>
      </c>
      <c r="I528" s="767"/>
      <c r="J528" s="467">
        <v>25</v>
      </c>
      <c r="K528" s="780"/>
      <c r="L528" s="1076"/>
      <c r="M528" s="1085" t="str">
        <f t="shared" si="142"/>
        <v/>
      </c>
      <c r="N528" s="1216" t="str">
        <f t="shared" si="141"/>
        <v/>
      </c>
      <c r="O528" s="1186"/>
      <c r="P528" s="1013" t="str">
        <f t="shared" si="138"/>
        <v/>
      </c>
      <c r="Q528" s="1272"/>
      <c r="R528" s="1283"/>
      <c r="S528" s="1014" t="str">
        <f t="shared" si="139"/>
        <v/>
      </c>
      <c r="T528" s="1231" t="str">
        <f t="shared" si="143"/>
        <v>Sin Iniciar</v>
      </c>
      <c r="U528" s="1164" t="str">
        <f t="shared" si="144"/>
        <v>6</v>
      </c>
      <c r="V528" s="845"/>
      <c r="W528" s="1302">
        <f t="shared" si="140"/>
        <v>1</v>
      </c>
    </row>
    <row r="529" spans="1:23" s="105" customFormat="1" ht="35.25" hidden="1" customHeight="1" outlineLevel="3" thickBot="1" x14ac:dyDescent="0.3">
      <c r="A529" s="1601"/>
      <c r="B529" s="1559"/>
      <c r="C529" s="966" t="s">
        <v>1768</v>
      </c>
      <c r="D529" s="967"/>
      <c r="E529" s="967"/>
      <c r="F529" s="1045"/>
      <c r="G529" s="559" t="s">
        <v>975</v>
      </c>
      <c r="H529" s="966" t="s">
        <v>70</v>
      </c>
      <c r="I529" s="767"/>
      <c r="J529" s="467">
        <v>12</v>
      </c>
      <c r="K529" s="780"/>
      <c r="L529" s="1076"/>
      <c r="M529" s="1085" t="str">
        <f t="shared" si="142"/>
        <v/>
      </c>
      <c r="N529" s="1216" t="str">
        <f t="shared" si="141"/>
        <v/>
      </c>
      <c r="O529" s="1186"/>
      <c r="P529" s="1013" t="str">
        <f t="shared" ref="P529:P592" si="145">+IF(N529="","",IFERROR(IF(MONTH($C$2)&lt;MONTH(D529),"",IF(E529&lt;$C$2,1,IF(D529&lt;$C$2,($C$2-D529)/(E529-D529),0))),0))</f>
        <v/>
      </c>
      <c r="Q529" s="1272"/>
      <c r="R529" s="1283"/>
      <c r="S529" s="1014" t="str">
        <f t="shared" ref="S529:S592" si="146">IF(P529="","",IF(Q529&gt;P529,1,(Q529/P529)))</f>
        <v/>
      </c>
      <c r="T529" s="1231" t="str">
        <f t="shared" si="143"/>
        <v>Sin Iniciar</v>
      </c>
      <c r="U529" s="1164" t="str">
        <f t="shared" si="144"/>
        <v>6</v>
      </c>
      <c r="V529" s="845"/>
      <c r="W529" s="1302">
        <f t="shared" si="140"/>
        <v>1</v>
      </c>
    </row>
    <row r="530" spans="1:23" s="105" customFormat="1" ht="35.25" hidden="1" customHeight="1" outlineLevel="3" thickBot="1" x14ac:dyDescent="0.3">
      <c r="A530" s="1601"/>
      <c r="B530" s="1559"/>
      <c r="C530" s="966" t="s">
        <v>1768</v>
      </c>
      <c r="D530" s="967"/>
      <c r="E530" s="967"/>
      <c r="F530" s="1045"/>
      <c r="G530" s="559" t="s">
        <v>976</v>
      </c>
      <c r="H530" s="966" t="s">
        <v>70</v>
      </c>
      <c r="I530" s="767"/>
      <c r="J530" s="467">
        <v>12</v>
      </c>
      <c r="K530" s="780"/>
      <c r="L530" s="1076"/>
      <c r="M530" s="1085" t="str">
        <f t="shared" si="142"/>
        <v/>
      </c>
      <c r="N530" s="1216" t="str">
        <f t="shared" si="141"/>
        <v/>
      </c>
      <c r="O530" s="1186"/>
      <c r="P530" s="1013" t="str">
        <f t="shared" si="145"/>
        <v/>
      </c>
      <c r="Q530" s="1272"/>
      <c r="R530" s="1283"/>
      <c r="S530" s="1014" t="str">
        <f t="shared" si="146"/>
        <v/>
      </c>
      <c r="T530" s="1231" t="str">
        <f t="shared" si="143"/>
        <v>Sin Iniciar</v>
      </c>
      <c r="U530" s="1164" t="str">
        <f t="shared" si="144"/>
        <v>6</v>
      </c>
      <c r="V530" s="845"/>
      <c r="W530" s="1302">
        <f t="shared" si="140"/>
        <v>1</v>
      </c>
    </row>
    <row r="531" spans="1:23" s="105" customFormat="1" ht="35.25" hidden="1" customHeight="1" outlineLevel="3" thickBot="1" x14ac:dyDescent="0.3">
      <c r="A531" s="1601"/>
      <c r="B531" s="1559"/>
      <c r="C531" s="966" t="s">
        <v>1768</v>
      </c>
      <c r="D531" s="967"/>
      <c r="E531" s="967"/>
      <c r="F531" s="1045"/>
      <c r="G531" s="559" t="s">
        <v>977</v>
      </c>
      <c r="H531" s="966" t="s">
        <v>70</v>
      </c>
      <c r="I531" s="767"/>
      <c r="J531" s="467">
        <v>8</v>
      </c>
      <c r="K531" s="780"/>
      <c r="L531" s="1076"/>
      <c r="M531" s="1085" t="str">
        <f t="shared" si="142"/>
        <v/>
      </c>
      <c r="N531" s="1216" t="str">
        <f t="shared" si="141"/>
        <v/>
      </c>
      <c r="O531" s="1186"/>
      <c r="P531" s="1013" t="str">
        <f t="shared" si="145"/>
        <v/>
      </c>
      <c r="Q531" s="1272"/>
      <c r="R531" s="1283"/>
      <c r="S531" s="1014" t="str">
        <f t="shared" si="146"/>
        <v/>
      </c>
      <c r="T531" s="1231" t="str">
        <f t="shared" si="143"/>
        <v>Sin Iniciar</v>
      </c>
      <c r="U531" s="1164" t="str">
        <f t="shared" si="144"/>
        <v>6</v>
      </c>
      <c r="V531" s="845"/>
      <c r="W531" s="1302">
        <f t="shared" si="140"/>
        <v>1</v>
      </c>
    </row>
    <row r="532" spans="1:23" s="105" customFormat="1" ht="39" hidden="1" customHeight="1" outlineLevel="3" thickBot="1" x14ac:dyDescent="0.3">
      <c r="A532" s="1601"/>
      <c r="B532" s="1559"/>
      <c r="C532" s="966" t="s">
        <v>1768</v>
      </c>
      <c r="D532" s="967"/>
      <c r="E532" s="967"/>
      <c r="F532" s="1045"/>
      <c r="G532" s="559" t="s">
        <v>978</v>
      </c>
      <c r="H532" s="966" t="s">
        <v>70</v>
      </c>
      <c r="I532" s="767"/>
      <c r="J532" s="467">
        <v>5</v>
      </c>
      <c r="K532" s="780"/>
      <c r="L532" s="1076"/>
      <c r="M532" s="1085" t="str">
        <f t="shared" si="142"/>
        <v/>
      </c>
      <c r="N532" s="1216" t="str">
        <f t="shared" si="141"/>
        <v/>
      </c>
      <c r="O532" s="1186"/>
      <c r="P532" s="1013" t="str">
        <f t="shared" si="145"/>
        <v/>
      </c>
      <c r="Q532" s="1272"/>
      <c r="R532" s="1283"/>
      <c r="S532" s="1014" t="str">
        <f t="shared" si="146"/>
        <v/>
      </c>
      <c r="T532" s="1231" t="str">
        <f t="shared" si="143"/>
        <v>Sin Iniciar</v>
      </c>
      <c r="U532" s="1164" t="str">
        <f t="shared" si="144"/>
        <v>6</v>
      </c>
      <c r="V532" s="845"/>
      <c r="W532" s="1302">
        <f t="shared" si="140"/>
        <v>1</v>
      </c>
    </row>
    <row r="533" spans="1:23" s="105" customFormat="1" ht="39" hidden="1" customHeight="1" outlineLevel="3" thickBot="1" x14ac:dyDescent="0.3">
      <c r="A533" s="1601"/>
      <c r="B533" s="1559"/>
      <c r="C533" s="966" t="s">
        <v>1768</v>
      </c>
      <c r="D533" s="967"/>
      <c r="E533" s="967"/>
      <c r="F533" s="1045"/>
      <c r="G533" s="559" t="s">
        <v>979</v>
      </c>
      <c r="H533" s="966" t="s">
        <v>70</v>
      </c>
      <c r="I533" s="767"/>
      <c r="J533" s="467">
        <v>8</v>
      </c>
      <c r="K533" s="780"/>
      <c r="L533" s="1076"/>
      <c r="M533" s="1085" t="str">
        <f t="shared" si="142"/>
        <v/>
      </c>
      <c r="N533" s="1216" t="str">
        <f t="shared" si="141"/>
        <v/>
      </c>
      <c r="O533" s="1186"/>
      <c r="P533" s="1013" t="str">
        <f t="shared" si="145"/>
        <v/>
      </c>
      <c r="Q533" s="1272"/>
      <c r="R533" s="1283"/>
      <c r="S533" s="1014" t="str">
        <f t="shared" si="146"/>
        <v/>
      </c>
      <c r="T533" s="1231" t="str">
        <f t="shared" si="143"/>
        <v>Sin Iniciar</v>
      </c>
      <c r="U533" s="1164" t="str">
        <f t="shared" si="144"/>
        <v>6</v>
      </c>
      <c r="V533" s="845"/>
      <c r="W533" s="1302">
        <f t="shared" si="140"/>
        <v>1</v>
      </c>
    </row>
    <row r="534" spans="1:23" s="105" customFormat="1" ht="35.25" hidden="1" customHeight="1" outlineLevel="3" thickBot="1" x14ac:dyDescent="0.3">
      <c r="A534" s="1601"/>
      <c r="B534" s="1559"/>
      <c r="C534" s="966" t="s">
        <v>1768</v>
      </c>
      <c r="D534" s="967"/>
      <c r="E534" s="967"/>
      <c r="F534" s="1045"/>
      <c r="G534" s="559" t="s">
        <v>980</v>
      </c>
      <c r="H534" s="966" t="s">
        <v>70</v>
      </c>
      <c r="I534" s="767"/>
      <c r="J534" s="467">
        <v>8</v>
      </c>
      <c r="K534" s="780"/>
      <c r="L534" s="1076"/>
      <c r="M534" s="1085" t="str">
        <f t="shared" si="142"/>
        <v/>
      </c>
      <c r="N534" s="1216" t="str">
        <f t="shared" si="141"/>
        <v/>
      </c>
      <c r="O534" s="1186"/>
      <c r="P534" s="1013" t="str">
        <f t="shared" si="145"/>
        <v/>
      </c>
      <c r="Q534" s="1272"/>
      <c r="R534" s="1283"/>
      <c r="S534" s="1014" t="str">
        <f t="shared" si="146"/>
        <v/>
      </c>
      <c r="T534" s="1231" t="str">
        <f t="shared" si="143"/>
        <v>Sin Iniciar</v>
      </c>
      <c r="U534" s="1164" t="str">
        <f t="shared" si="144"/>
        <v>6</v>
      </c>
      <c r="V534" s="845"/>
      <c r="W534" s="1302">
        <f t="shared" si="140"/>
        <v>1</v>
      </c>
    </row>
    <row r="535" spans="1:23" s="105" customFormat="1" ht="35.25" hidden="1" customHeight="1" outlineLevel="3" thickBot="1" x14ac:dyDescent="0.3">
      <c r="A535" s="1601"/>
      <c r="B535" s="1559"/>
      <c r="C535" s="966" t="s">
        <v>1768</v>
      </c>
      <c r="D535" s="967"/>
      <c r="E535" s="967"/>
      <c r="F535" s="1045"/>
      <c r="G535" s="559" t="s">
        <v>981</v>
      </c>
      <c r="H535" s="966" t="s">
        <v>70</v>
      </c>
      <c r="I535" s="767"/>
      <c r="J535" s="467">
        <v>12</v>
      </c>
      <c r="K535" s="780"/>
      <c r="L535" s="1076"/>
      <c r="M535" s="1085" t="str">
        <f t="shared" si="142"/>
        <v/>
      </c>
      <c r="N535" s="1216" t="str">
        <f t="shared" si="141"/>
        <v/>
      </c>
      <c r="O535" s="1186"/>
      <c r="P535" s="1013" t="str">
        <f t="shared" si="145"/>
        <v/>
      </c>
      <c r="Q535" s="1272"/>
      <c r="R535" s="1283"/>
      <c r="S535" s="1014" t="str">
        <f t="shared" si="146"/>
        <v/>
      </c>
      <c r="T535" s="1231" t="str">
        <f t="shared" si="143"/>
        <v>Sin Iniciar</v>
      </c>
      <c r="U535" s="1164" t="str">
        <f t="shared" si="144"/>
        <v>6</v>
      </c>
      <c r="V535" s="845"/>
      <c r="W535" s="1302">
        <f t="shared" si="140"/>
        <v>1</v>
      </c>
    </row>
    <row r="536" spans="1:23" s="105" customFormat="1" ht="39" hidden="1" customHeight="1" outlineLevel="3" thickBot="1" x14ac:dyDescent="0.3">
      <c r="A536" s="1601"/>
      <c r="B536" s="1559"/>
      <c r="C536" s="966" t="s">
        <v>1768</v>
      </c>
      <c r="D536" s="967"/>
      <c r="E536" s="967"/>
      <c r="F536" s="1045"/>
      <c r="G536" s="559" t="s">
        <v>982</v>
      </c>
      <c r="H536" s="966" t="s">
        <v>70</v>
      </c>
      <c r="I536" s="767"/>
      <c r="J536" s="467">
        <v>8</v>
      </c>
      <c r="K536" s="780"/>
      <c r="L536" s="1076"/>
      <c r="M536" s="1085" t="str">
        <f t="shared" si="142"/>
        <v/>
      </c>
      <c r="N536" s="1216" t="str">
        <f t="shared" si="141"/>
        <v/>
      </c>
      <c r="O536" s="1186"/>
      <c r="P536" s="1013" t="str">
        <f t="shared" si="145"/>
        <v/>
      </c>
      <c r="Q536" s="1272"/>
      <c r="R536" s="1283"/>
      <c r="S536" s="1014" t="str">
        <f t="shared" si="146"/>
        <v/>
      </c>
      <c r="T536" s="1231" t="str">
        <f t="shared" si="143"/>
        <v>Sin Iniciar</v>
      </c>
      <c r="U536" s="1164" t="str">
        <f t="shared" si="144"/>
        <v>6</v>
      </c>
      <c r="V536" s="845"/>
      <c r="W536" s="1302">
        <f t="shared" si="140"/>
        <v>1</v>
      </c>
    </row>
    <row r="537" spans="1:23" s="105" customFormat="1" ht="35.25" hidden="1" customHeight="1" outlineLevel="3" thickBot="1" x14ac:dyDescent="0.3">
      <c r="A537" s="1601"/>
      <c r="B537" s="1559"/>
      <c r="C537" s="966" t="s">
        <v>1768</v>
      </c>
      <c r="D537" s="967"/>
      <c r="E537" s="967"/>
      <c r="F537" s="1045"/>
      <c r="G537" s="559" t="s">
        <v>983</v>
      </c>
      <c r="H537" s="966" t="s">
        <v>70</v>
      </c>
      <c r="I537" s="767"/>
      <c r="J537" s="467">
        <v>12</v>
      </c>
      <c r="K537" s="780"/>
      <c r="L537" s="1076"/>
      <c r="M537" s="1085" t="str">
        <f t="shared" si="142"/>
        <v/>
      </c>
      <c r="N537" s="1216" t="str">
        <f t="shared" si="141"/>
        <v/>
      </c>
      <c r="O537" s="1186"/>
      <c r="P537" s="1013" t="str">
        <f t="shared" si="145"/>
        <v/>
      </c>
      <c r="Q537" s="1272"/>
      <c r="R537" s="1283"/>
      <c r="S537" s="1014" t="str">
        <f t="shared" si="146"/>
        <v/>
      </c>
      <c r="T537" s="1231" t="str">
        <f t="shared" si="143"/>
        <v>Sin Iniciar</v>
      </c>
      <c r="U537" s="1164" t="str">
        <f t="shared" si="144"/>
        <v>6</v>
      </c>
      <c r="V537" s="845"/>
      <c r="W537" s="1302">
        <f t="shared" si="140"/>
        <v>1</v>
      </c>
    </row>
    <row r="538" spans="1:23" s="105" customFormat="1" ht="39" hidden="1" customHeight="1" outlineLevel="3" thickBot="1" x14ac:dyDescent="0.3">
      <c r="A538" s="1601"/>
      <c r="B538" s="1559"/>
      <c r="C538" s="966" t="s">
        <v>1768</v>
      </c>
      <c r="D538" s="967"/>
      <c r="E538" s="967"/>
      <c r="F538" s="1045"/>
      <c r="G538" s="559" t="s">
        <v>984</v>
      </c>
      <c r="H538" s="966" t="s">
        <v>70</v>
      </c>
      <c r="I538" s="767"/>
      <c r="J538" s="467">
        <v>8</v>
      </c>
      <c r="K538" s="780"/>
      <c r="L538" s="1076"/>
      <c r="M538" s="1085" t="str">
        <f t="shared" si="142"/>
        <v/>
      </c>
      <c r="N538" s="1216" t="str">
        <f t="shared" si="141"/>
        <v/>
      </c>
      <c r="O538" s="1186"/>
      <c r="P538" s="1013" t="str">
        <f t="shared" si="145"/>
        <v/>
      </c>
      <c r="Q538" s="1272"/>
      <c r="R538" s="1283"/>
      <c r="S538" s="1014" t="str">
        <f t="shared" si="146"/>
        <v/>
      </c>
      <c r="T538" s="1231" t="str">
        <f t="shared" si="143"/>
        <v>Sin Iniciar</v>
      </c>
      <c r="U538" s="1164" t="str">
        <f t="shared" si="144"/>
        <v>6</v>
      </c>
      <c r="V538" s="845"/>
      <c r="W538" s="1302">
        <f t="shared" si="140"/>
        <v>1</v>
      </c>
    </row>
    <row r="539" spans="1:23" s="105" customFormat="1" ht="35.25" hidden="1" customHeight="1" outlineLevel="3" thickBot="1" x14ac:dyDescent="0.3">
      <c r="A539" s="1601"/>
      <c r="B539" s="1559"/>
      <c r="C539" s="966" t="s">
        <v>1768</v>
      </c>
      <c r="D539" s="967"/>
      <c r="E539" s="967"/>
      <c r="F539" s="1045"/>
      <c r="G539" s="559" t="s">
        <v>985</v>
      </c>
      <c r="H539" s="966" t="s">
        <v>70</v>
      </c>
      <c r="I539" s="767"/>
      <c r="J539" s="467">
        <v>20</v>
      </c>
      <c r="K539" s="780"/>
      <c r="L539" s="1076"/>
      <c r="M539" s="1085" t="str">
        <f t="shared" si="142"/>
        <v/>
      </c>
      <c r="N539" s="1216" t="str">
        <f t="shared" si="141"/>
        <v/>
      </c>
      <c r="O539" s="1186"/>
      <c r="P539" s="1013" t="str">
        <f t="shared" si="145"/>
        <v/>
      </c>
      <c r="Q539" s="1272"/>
      <c r="R539" s="1283"/>
      <c r="S539" s="1014" t="str">
        <f t="shared" si="146"/>
        <v/>
      </c>
      <c r="T539" s="1231" t="str">
        <f t="shared" si="143"/>
        <v>Sin Iniciar</v>
      </c>
      <c r="U539" s="1164" t="str">
        <f t="shared" si="144"/>
        <v>6</v>
      </c>
      <c r="V539" s="845"/>
      <c r="W539" s="1302">
        <f t="shared" si="140"/>
        <v>1</v>
      </c>
    </row>
    <row r="540" spans="1:23" s="105" customFormat="1" ht="35.25" hidden="1" customHeight="1" outlineLevel="3" thickBot="1" x14ac:dyDescent="0.3">
      <c r="A540" s="1601"/>
      <c r="B540" s="1559"/>
      <c r="C540" s="966" t="s">
        <v>1768</v>
      </c>
      <c r="D540" s="967"/>
      <c r="E540" s="967"/>
      <c r="F540" s="1045"/>
      <c r="G540" s="559" t="s">
        <v>986</v>
      </c>
      <c r="H540" s="966" t="s">
        <v>70</v>
      </c>
      <c r="I540" s="767"/>
      <c r="J540" s="467">
        <v>20</v>
      </c>
      <c r="K540" s="780"/>
      <c r="L540" s="1076"/>
      <c r="M540" s="1085" t="str">
        <f t="shared" si="142"/>
        <v/>
      </c>
      <c r="N540" s="1216" t="str">
        <f t="shared" si="141"/>
        <v/>
      </c>
      <c r="O540" s="1186"/>
      <c r="P540" s="1013" t="str">
        <f t="shared" si="145"/>
        <v/>
      </c>
      <c r="Q540" s="1272"/>
      <c r="R540" s="1283"/>
      <c r="S540" s="1014" t="str">
        <f t="shared" si="146"/>
        <v/>
      </c>
      <c r="T540" s="1231" t="str">
        <f t="shared" si="143"/>
        <v>Sin Iniciar</v>
      </c>
      <c r="U540" s="1164" t="str">
        <f t="shared" si="144"/>
        <v>6</v>
      </c>
      <c r="V540" s="845"/>
      <c r="W540" s="1302">
        <f t="shared" si="140"/>
        <v>1</v>
      </c>
    </row>
    <row r="541" spans="1:23" s="105" customFormat="1" ht="35.25" hidden="1" customHeight="1" outlineLevel="3" thickBot="1" x14ac:dyDescent="0.3">
      <c r="A541" s="1601"/>
      <c r="B541" s="1559"/>
      <c r="C541" s="966" t="s">
        <v>1768</v>
      </c>
      <c r="D541" s="967"/>
      <c r="E541" s="967"/>
      <c r="F541" s="1045"/>
      <c r="G541" s="559" t="s">
        <v>987</v>
      </c>
      <c r="H541" s="966" t="s">
        <v>70</v>
      </c>
      <c r="I541" s="767"/>
      <c r="J541" s="467">
        <v>20</v>
      </c>
      <c r="K541" s="780"/>
      <c r="L541" s="1076"/>
      <c r="M541" s="1085" t="str">
        <f t="shared" si="142"/>
        <v/>
      </c>
      <c r="N541" s="1216" t="str">
        <f t="shared" si="141"/>
        <v/>
      </c>
      <c r="O541" s="1186"/>
      <c r="P541" s="1013" t="str">
        <f t="shared" si="145"/>
        <v/>
      </c>
      <c r="Q541" s="1272"/>
      <c r="R541" s="1283"/>
      <c r="S541" s="1014" t="str">
        <f t="shared" si="146"/>
        <v/>
      </c>
      <c r="T541" s="1231" t="str">
        <f t="shared" si="143"/>
        <v>Sin Iniciar</v>
      </c>
      <c r="U541" s="1164" t="str">
        <f t="shared" si="144"/>
        <v>6</v>
      </c>
      <c r="V541" s="845"/>
      <c r="W541" s="1302">
        <f t="shared" si="140"/>
        <v>1</v>
      </c>
    </row>
    <row r="542" spans="1:23" s="105" customFormat="1" ht="35.25" hidden="1" customHeight="1" outlineLevel="3" thickBot="1" x14ac:dyDescent="0.3">
      <c r="A542" s="1601"/>
      <c r="B542" s="1559"/>
      <c r="C542" s="966" t="s">
        <v>1768</v>
      </c>
      <c r="D542" s="967"/>
      <c r="E542" s="967"/>
      <c r="F542" s="1045"/>
      <c r="G542" s="559" t="s">
        <v>988</v>
      </c>
      <c r="H542" s="966" t="s">
        <v>70</v>
      </c>
      <c r="I542" s="767"/>
      <c r="J542" s="467">
        <v>25</v>
      </c>
      <c r="K542" s="780"/>
      <c r="L542" s="1076"/>
      <c r="M542" s="1085" t="str">
        <f t="shared" si="142"/>
        <v/>
      </c>
      <c r="N542" s="1216" t="str">
        <f t="shared" si="141"/>
        <v/>
      </c>
      <c r="O542" s="1186"/>
      <c r="P542" s="1013" t="str">
        <f t="shared" si="145"/>
        <v/>
      </c>
      <c r="Q542" s="1272"/>
      <c r="R542" s="1283"/>
      <c r="S542" s="1014" t="str">
        <f t="shared" si="146"/>
        <v/>
      </c>
      <c r="T542" s="1231" t="str">
        <f t="shared" si="143"/>
        <v>Sin Iniciar</v>
      </c>
      <c r="U542" s="1164" t="str">
        <f t="shared" si="144"/>
        <v>6</v>
      </c>
      <c r="V542" s="845"/>
      <c r="W542" s="1302">
        <f t="shared" si="140"/>
        <v>1</v>
      </c>
    </row>
    <row r="543" spans="1:23" s="105" customFormat="1" ht="35.25" hidden="1" customHeight="1" outlineLevel="3" thickBot="1" x14ac:dyDescent="0.3">
      <c r="A543" s="1601"/>
      <c r="B543" s="1559"/>
      <c r="C543" s="966" t="s">
        <v>1768</v>
      </c>
      <c r="D543" s="967"/>
      <c r="E543" s="967"/>
      <c r="F543" s="1045"/>
      <c r="G543" s="559" t="s">
        <v>989</v>
      </c>
      <c r="H543" s="966" t="s">
        <v>70</v>
      </c>
      <c r="I543" s="767"/>
      <c r="J543" s="467">
        <v>25</v>
      </c>
      <c r="K543" s="780"/>
      <c r="L543" s="1076"/>
      <c r="M543" s="1085" t="str">
        <f t="shared" si="142"/>
        <v/>
      </c>
      <c r="N543" s="1216" t="str">
        <f t="shared" si="141"/>
        <v/>
      </c>
      <c r="O543" s="1186"/>
      <c r="P543" s="1013" t="str">
        <f t="shared" si="145"/>
        <v/>
      </c>
      <c r="Q543" s="1272"/>
      <c r="R543" s="1283"/>
      <c r="S543" s="1014" t="str">
        <f t="shared" si="146"/>
        <v/>
      </c>
      <c r="T543" s="1231" t="str">
        <f t="shared" si="143"/>
        <v>Sin Iniciar</v>
      </c>
      <c r="U543" s="1164" t="str">
        <f t="shared" si="144"/>
        <v>6</v>
      </c>
      <c r="V543" s="845"/>
      <c r="W543" s="1302">
        <f t="shared" ref="W543:W606" si="147">1-R543</f>
        <v>1</v>
      </c>
    </row>
    <row r="544" spans="1:23" s="105" customFormat="1" ht="35.25" hidden="1" customHeight="1" outlineLevel="3" thickBot="1" x14ac:dyDescent="0.3">
      <c r="A544" s="1601"/>
      <c r="B544" s="1559"/>
      <c r="C544" s="966" t="s">
        <v>1768</v>
      </c>
      <c r="D544" s="967"/>
      <c r="E544" s="967"/>
      <c r="F544" s="1045"/>
      <c r="G544" s="559" t="s">
        <v>990</v>
      </c>
      <c r="H544" s="966" t="s">
        <v>70</v>
      </c>
      <c r="I544" s="767"/>
      <c r="J544" s="467">
        <v>25</v>
      </c>
      <c r="K544" s="780"/>
      <c r="L544" s="1076"/>
      <c r="M544" s="1085" t="str">
        <f t="shared" si="142"/>
        <v/>
      </c>
      <c r="N544" s="1216" t="str">
        <f t="shared" si="141"/>
        <v/>
      </c>
      <c r="O544" s="1186"/>
      <c r="P544" s="1013" t="str">
        <f t="shared" si="145"/>
        <v/>
      </c>
      <c r="Q544" s="1272"/>
      <c r="R544" s="1283"/>
      <c r="S544" s="1014" t="str">
        <f t="shared" si="146"/>
        <v/>
      </c>
      <c r="T544" s="1231" t="str">
        <f t="shared" si="143"/>
        <v>Sin Iniciar</v>
      </c>
      <c r="U544" s="1164" t="str">
        <f t="shared" si="144"/>
        <v>6</v>
      </c>
      <c r="V544" s="845"/>
      <c r="W544" s="1302">
        <f t="shared" si="147"/>
        <v>1</v>
      </c>
    </row>
    <row r="545" spans="1:23" s="105" customFormat="1" ht="35.25" hidden="1" customHeight="1" outlineLevel="3" thickBot="1" x14ac:dyDescent="0.3">
      <c r="A545" s="1601"/>
      <c r="B545" s="1559"/>
      <c r="C545" s="966" t="s">
        <v>1768</v>
      </c>
      <c r="D545" s="967"/>
      <c r="E545" s="967"/>
      <c r="F545" s="1045"/>
      <c r="G545" s="559" t="s">
        <v>991</v>
      </c>
      <c r="H545" s="966" t="s">
        <v>70</v>
      </c>
      <c r="I545" s="767"/>
      <c r="J545" s="467">
        <v>25</v>
      </c>
      <c r="K545" s="780"/>
      <c r="L545" s="1076"/>
      <c r="M545" s="1085" t="str">
        <f t="shared" si="142"/>
        <v/>
      </c>
      <c r="N545" s="1216" t="str">
        <f t="shared" ref="N545:N608" si="148">+IF(D545="","",IF(AND(MONTH($C$2)&gt;=MONTH(D545),MONTH($C$2)&lt;=MONTH(E545)),"X",""))</f>
        <v/>
      </c>
      <c r="O545" s="1186"/>
      <c r="P545" s="1013" t="str">
        <f t="shared" si="145"/>
        <v/>
      </c>
      <c r="Q545" s="1272"/>
      <c r="R545" s="1283"/>
      <c r="S545" s="1014" t="str">
        <f t="shared" si="146"/>
        <v/>
      </c>
      <c r="T545" s="1231" t="str">
        <f t="shared" si="143"/>
        <v>Sin Iniciar</v>
      </c>
      <c r="U545" s="1164" t="str">
        <f t="shared" si="144"/>
        <v>6</v>
      </c>
      <c r="V545" s="845"/>
      <c r="W545" s="1302">
        <f t="shared" si="147"/>
        <v>1</v>
      </c>
    </row>
    <row r="546" spans="1:23" s="105" customFormat="1" ht="35.25" hidden="1" customHeight="1" outlineLevel="3" thickBot="1" x14ac:dyDescent="0.3">
      <c r="A546" s="1601"/>
      <c r="B546" s="1559"/>
      <c r="C546" s="966" t="s">
        <v>1768</v>
      </c>
      <c r="D546" s="967"/>
      <c r="E546" s="967"/>
      <c r="F546" s="1045"/>
      <c r="G546" s="559" t="s">
        <v>992</v>
      </c>
      <c r="H546" s="966" t="s">
        <v>70</v>
      </c>
      <c r="I546" s="767"/>
      <c r="J546" s="467">
        <v>25</v>
      </c>
      <c r="K546" s="780"/>
      <c r="L546" s="1076"/>
      <c r="M546" s="1085" t="str">
        <f t="shared" si="142"/>
        <v/>
      </c>
      <c r="N546" s="1216" t="str">
        <f t="shared" si="148"/>
        <v/>
      </c>
      <c r="O546" s="1186"/>
      <c r="P546" s="1013" t="str">
        <f t="shared" si="145"/>
        <v/>
      </c>
      <c r="Q546" s="1272"/>
      <c r="R546" s="1283"/>
      <c r="S546" s="1014" t="str">
        <f t="shared" si="146"/>
        <v/>
      </c>
      <c r="T546" s="1231" t="str">
        <f t="shared" si="143"/>
        <v>Sin Iniciar</v>
      </c>
      <c r="U546" s="1164" t="str">
        <f t="shared" si="144"/>
        <v>6</v>
      </c>
      <c r="V546" s="845"/>
      <c r="W546" s="1302">
        <f t="shared" si="147"/>
        <v>1</v>
      </c>
    </row>
    <row r="547" spans="1:23" s="105" customFormat="1" ht="35.25" hidden="1" customHeight="1" outlineLevel="3" thickBot="1" x14ac:dyDescent="0.3">
      <c r="A547" s="1601"/>
      <c r="B547" s="1559"/>
      <c r="C547" s="966" t="s">
        <v>1768</v>
      </c>
      <c r="D547" s="967"/>
      <c r="E547" s="967"/>
      <c r="F547" s="1045"/>
      <c r="G547" s="559" t="s">
        <v>993</v>
      </c>
      <c r="H547" s="966" t="s">
        <v>70</v>
      </c>
      <c r="I547" s="767"/>
      <c r="J547" s="467">
        <v>25</v>
      </c>
      <c r="K547" s="780"/>
      <c r="L547" s="1076"/>
      <c r="M547" s="1085" t="str">
        <f t="shared" si="142"/>
        <v/>
      </c>
      <c r="N547" s="1216" t="str">
        <f t="shared" si="148"/>
        <v/>
      </c>
      <c r="O547" s="1186"/>
      <c r="P547" s="1013" t="str">
        <f t="shared" si="145"/>
        <v/>
      </c>
      <c r="Q547" s="1272"/>
      <c r="R547" s="1283"/>
      <c r="S547" s="1014" t="str">
        <f t="shared" si="146"/>
        <v/>
      </c>
      <c r="T547" s="1231" t="str">
        <f t="shared" si="143"/>
        <v>Sin Iniciar</v>
      </c>
      <c r="U547" s="1164" t="str">
        <f t="shared" si="144"/>
        <v>6</v>
      </c>
      <c r="V547" s="845"/>
      <c r="W547" s="1302">
        <f t="shared" si="147"/>
        <v>1</v>
      </c>
    </row>
    <row r="548" spans="1:23" s="105" customFormat="1" ht="35.25" hidden="1" customHeight="1" outlineLevel="3" thickBot="1" x14ac:dyDescent="0.3">
      <c r="A548" s="1601"/>
      <c r="B548" s="1559"/>
      <c r="C548" s="966" t="s">
        <v>1768</v>
      </c>
      <c r="D548" s="967"/>
      <c r="E548" s="967"/>
      <c r="F548" s="1045"/>
      <c r="G548" s="559" t="s">
        <v>994</v>
      </c>
      <c r="H548" s="966" t="s">
        <v>70</v>
      </c>
      <c r="I548" s="767"/>
      <c r="J548" s="467">
        <v>100</v>
      </c>
      <c r="K548" s="780"/>
      <c r="L548" s="1076"/>
      <c r="M548" s="1085" t="str">
        <f t="shared" si="142"/>
        <v/>
      </c>
      <c r="N548" s="1216" t="str">
        <f t="shared" si="148"/>
        <v/>
      </c>
      <c r="O548" s="1186"/>
      <c r="P548" s="1013" t="str">
        <f t="shared" si="145"/>
        <v/>
      </c>
      <c r="Q548" s="1272"/>
      <c r="R548" s="1283"/>
      <c r="S548" s="1014" t="str">
        <f t="shared" si="146"/>
        <v/>
      </c>
      <c r="T548" s="1231" t="str">
        <f t="shared" si="143"/>
        <v>Sin Iniciar</v>
      </c>
      <c r="U548" s="1164" t="str">
        <f t="shared" si="144"/>
        <v>6</v>
      </c>
      <c r="V548" s="845"/>
      <c r="W548" s="1302">
        <f t="shared" si="147"/>
        <v>1</v>
      </c>
    </row>
    <row r="549" spans="1:23" s="105" customFormat="1" ht="35.25" hidden="1" customHeight="1" outlineLevel="3" thickBot="1" x14ac:dyDescent="0.3">
      <c r="A549" s="1601"/>
      <c r="B549" s="1559"/>
      <c r="C549" s="966" t="s">
        <v>1768</v>
      </c>
      <c r="D549" s="967"/>
      <c r="E549" s="967"/>
      <c r="F549" s="1045"/>
      <c r="G549" s="559" t="s">
        <v>995</v>
      </c>
      <c r="H549" s="966" t="s">
        <v>70</v>
      </c>
      <c r="I549" s="767"/>
      <c r="J549" s="467">
        <v>100</v>
      </c>
      <c r="K549" s="780"/>
      <c r="L549" s="1076"/>
      <c r="M549" s="1085" t="str">
        <f t="shared" si="142"/>
        <v/>
      </c>
      <c r="N549" s="1216" t="str">
        <f t="shared" si="148"/>
        <v/>
      </c>
      <c r="O549" s="1186"/>
      <c r="P549" s="1013" t="str">
        <f t="shared" si="145"/>
        <v/>
      </c>
      <c r="Q549" s="1272"/>
      <c r="R549" s="1283"/>
      <c r="S549" s="1014" t="str">
        <f t="shared" si="146"/>
        <v/>
      </c>
      <c r="T549" s="1231" t="str">
        <f t="shared" si="143"/>
        <v>Sin Iniciar</v>
      </c>
      <c r="U549" s="1164" t="str">
        <f t="shared" si="144"/>
        <v>6</v>
      </c>
      <c r="V549" s="845"/>
      <c r="W549" s="1302">
        <f t="shared" si="147"/>
        <v>1</v>
      </c>
    </row>
    <row r="550" spans="1:23" s="105" customFormat="1" ht="35.25" hidden="1" customHeight="1" outlineLevel="3" thickBot="1" x14ac:dyDescent="0.3">
      <c r="A550" s="1601"/>
      <c r="B550" s="1559"/>
      <c r="C550" s="966" t="s">
        <v>1768</v>
      </c>
      <c r="D550" s="967"/>
      <c r="E550" s="967"/>
      <c r="F550" s="1045"/>
      <c r="G550" s="559" t="s">
        <v>996</v>
      </c>
      <c r="H550" s="966" t="s">
        <v>70</v>
      </c>
      <c r="I550" s="767"/>
      <c r="J550" s="467">
        <v>50</v>
      </c>
      <c r="K550" s="780"/>
      <c r="L550" s="1076"/>
      <c r="M550" s="1085" t="str">
        <f t="shared" si="142"/>
        <v/>
      </c>
      <c r="N550" s="1216" t="str">
        <f t="shared" si="148"/>
        <v/>
      </c>
      <c r="O550" s="1186"/>
      <c r="P550" s="1013" t="str">
        <f t="shared" si="145"/>
        <v/>
      </c>
      <c r="Q550" s="1272"/>
      <c r="R550" s="1283"/>
      <c r="S550" s="1014" t="str">
        <f t="shared" si="146"/>
        <v/>
      </c>
      <c r="T550" s="1231" t="str">
        <f t="shared" si="143"/>
        <v>Sin Iniciar</v>
      </c>
      <c r="U550" s="1164" t="str">
        <f t="shared" si="144"/>
        <v>6</v>
      </c>
      <c r="V550" s="845"/>
      <c r="W550" s="1302">
        <f t="shared" si="147"/>
        <v>1</v>
      </c>
    </row>
    <row r="551" spans="1:23" s="105" customFormat="1" ht="35.25" hidden="1" customHeight="1" outlineLevel="3" thickBot="1" x14ac:dyDescent="0.3">
      <c r="A551" s="1601"/>
      <c r="B551" s="1559"/>
      <c r="C551" s="966" t="s">
        <v>1768</v>
      </c>
      <c r="D551" s="967"/>
      <c r="E551" s="967"/>
      <c r="F551" s="1045"/>
      <c r="G551" s="559" t="s">
        <v>997</v>
      </c>
      <c r="H551" s="966" t="s">
        <v>70</v>
      </c>
      <c r="I551" s="767"/>
      <c r="J551" s="467">
        <v>25</v>
      </c>
      <c r="K551" s="780"/>
      <c r="L551" s="1076"/>
      <c r="M551" s="1085" t="str">
        <f t="shared" si="142"/>
        <v/>
      </c>
      <c r="N551" s="1216" t="str">
        <f t="shared" si="148"/>
        <v/>
      </c>
      <c r="O551" s="1186"/>
      <c r="P551" s="1013" t="str">
        <f t="shared" si="145"/>
        <v/>
      </c>
      <c r="Q551" s="1272"/>
      <c r="R551" s="1283"/>
      <c r="S551" s="1014" t="str">
        <f t="shared" si="146"/>
        <v/>
      </c>
      <c r="T551" s="1231" t="str">
        <f t="shared" si="143"/>
        <v>Sin Iniciar</v>
      </c>
      <c r="U551" s="1164" t="str">
        <f t="shared" si="144"/>
        <v>6</v>
      </c>
      <c r="V551" s="845"/>
      <c r="W551" s="1302">
        <f t="shared" si="147"/>
        <v>1</v>
      </c>
    </row>
    <row r="552" spans="1:23" s="105" customFormat="1" ht="35.25" hidden="1" customHeight="1" outlineLevel="3" thickBot="1" x14ac:dyDescent="0.3">
      <c r="A552" s="1601"/>
      <c r="B552" s="1559"/>
      <c r="C552" s="966" t="s">
        <v>1768</v>
      </c>
      <c r="D552" s="967"/>
      <c r="E552" s="967"/>
      <c r="F552" s="1045"/>
      <c r="G552" s="559" t="s">
        <v>998</v>
      </c>
      <c r="H552" s="966" t="s">
        <v>70</v>
      </c>
      <c r="I552" s="767"/>
      <c r="J552" s="467">
        <v>50</v>
      </c>
      <c r="K552" s="780"/>
      <c r="L552" s="1076"/>
      <c r="M552" s="1085" t="str">
        <f t="shared" si="142"/>
        <v/>
      </c>
      <c r="N552" s="1216" t="str">
        <f t="shared" si="148"/>
        <v/>
      </c>
      <c r="O552" s="1186"/>
      <c r="P552" s="1013" t="str">
        <f t="shared" si="145"/>
        <v/>
      </c>
      <c r="Q552" s="1272"/>
      <c r="R552" s="1283"/>
      <c r="S552" s="1014" t="str">
        <f t="shared" si="146"/>
        <v/>
      </c>
      <c r="T552" s="1231" t="str">
        <f t="shared" si="143"/>
        <v>Sin Iniciar</v>
      </c>
      <c r="U552" s="1164" t="str">
        <f t="shared" si="144"/>
        <v>6</v>
      </c>
      <c r="V552" s="845"/>
      <c r="W552" s="1302">
        <f t="shared" si="147"/>
        <v>1</v>
      </c>
    </row>
    <row r="553" spans="1:23" s="105" customFormat="1" ht="35.25" hidden="1" customHeight="1" outlineLevel="3" thickBot="1" x14ac:dyDescent="0.3">
      <c r="A553" s="1601"/>
      <c r="B553" s="1559"/>
      <c r="C553" s="966" t="s">
        <v>1768</v>
      </c>
      <c r="D553" s="967"/>
      <c r="E553" s="967"/>
      <c r="F553" s="1045"/>
      <c r="G553" s="559" t="s">
        <v>999</v>
      </c>
      <c r="H553" s="966" t="s">
        <v>70</v>
      </c>
      <c r="I553" s="767"/>
      <c r="J553" s="467">
        <v>25</v>
      </c>
      <c r="K553" s="780"/>
      <c r="L553" s="1076"/>
      <c r="M553" s="1085" t="str">
        <f t="shared" si="142"/>
        <v/>
      </c>
      <c r="N553" s="1216" t="str">
        <f t="shared" si="148"/>
        <v/>
      </c>
      <c r="O553" s="1186"/>
      <c r="P553" s="1013" t="str">
        <f t="shared" si="145"/>
        <v/>
      </c>
      <c r="Q553" s="1272"/>
      <c r="R553" s="1283"/>
      <c r="S553" s="1014" t="str">
        <f t="shared" si="146"/>
        <v/>
      </c>
      <c r="T553" s="1231" t="str">
        <f t="shared" si="143"/>
        <v>Sin Iniciar</v>
      </c>
      <c r="U553" s="1164" t="str">
        <f t="shared" si="144"/>
        <v>6</v>
      </c>
      <c r="V553" s="845"/>
      <c r="W553" s="1302">
        <f t="shared" si="147"/>
        <v>1</v>
      </c>
    </row>
    <row r="554" spans="1:23" s="105" customFormat="1" ht="35.25" hidden="1" customHeight="1" outlineLevel="3" thickBot="1" x14ac:dyDescent="0.3">
      <c r="A554" s="1601"/>
      <c r="B554" s="1559"/>
      <c r="C554" s="966" t="s">
        <v>1768</v>
      </c>
      <c r="D554" s="967"/>
      <c r="E554" s="967"/>
      <c r="F554" s="1045"/>
      <c r="G554" s="559" t="s">
        <v>1000</v>
      </c>
      <c r="H554" s="966" t="s">
        <v>70</v>
      </c>
      <c r="I554" s="767"/>
      <c r="J554" s="467">
        <v>50</v>
      </c>
      <c r="K554" s="780"/>
      <c r="L554" s="1076"/>
      <c r="M554" s="1085" t="str">
        <f t="shared" si="142"/>
        <v/>
      </c>
      <c r="N554" s="1216" t="str">
        <f t="shared" si="148"/>
        <v/>
      </c>
      <c r="O554" s="1186"/>
      <c r="P554" s="1013" t="str">
        <f t="shared" si="145"/>
        <v/>
      </c>
      <c r="Q554" s="1272"/>
      <c r="R554" s="1283"/>
      <c r="S554" s="1014" t="str">
        <f t="shared" si="146"/>
        <v/>
      </c>
      <c r="T554" s="1231" t="str">
        <f t="shared" si="143"/>
        <v>Sin Iniciar</v>
      </c>
      <c r="U554" s="1164" t="str">
        <f t="shared" si="144"/>
        <v>6</v>
      </c>
      <c r="V554" s="845"/>
      <c r="W554" s="1302">
        <f t="shared" si="147"/>
        <v>1</v>
      </c>
    </row>
    <row r="555" spans="1:23" s="105" customFormat="1" ht="35.25" hidden="1" customHeight="1" outlineLevel="3" thickBot="1" x14ac:dyDescent="0.3">
      <c r="A555" s="1601"/>
      <c r="B555" s="1559"/>
      <c r="C555" s="966" t="s">
        <v>1768</v>
      </c>
      <c r="D555" s="967"/>
      <c r="E555" s="967"/>
      <c r="F555" s="1045"/>
      <c r="G555" s="559" t="s">
        <v>1001</v>
      </c>
      <c r="H555" s="966" t="s">
        <v>70</v>
      </c>
      <c r="I555" s="767"/>
      <c r="J555" s="467">
        <v>25</v>
      </c>
      <c r="K555" s="780"/>
      <c r="L555" s="1076"/>
      <c r="M555" s="1085" t="str">
        <f t="shared" si="142"/>
        <v/>
      </c>
      <c r="N555" s="1216" t="str">
        <f t="shared" si="148"/>
        <v/>
      </c>
      <c r="O555" s="1186"/>
      <c r="P555" s="1013" t="str">
        <f t="shared" si="145"/>
        <v/>
      </c>
      <c r="Q555" s="1272"/>
      <c r="R555" s="1283"/>
      <c r="S555" s="1014" t="str">
        <f t="shared" si="146"/>
        <v/>
      </c>
      <c r="T555" s="1231" t="str">
        <f t="shared" si="143"/>
        <v>Sin Iniciar</v>
      </c>
      <c r="U555" s="1164" t="str">
        <f t="shared" si="144"/>
        <v>6</v>
      </c>
      <c r="V555" s="845"/>
      <c r="W555" s="1302">
        <f t="shared" si="147"/>
        <v>1</v>
      </c>
    </row>
    <row r="556" spans="1:23" s="105" customFormat="1" ht="35.25" hidden="1" customHeight="1" outlineLevel="3" thickBot="1" x14ac:dyDescent="0.3">
      <c r="A556" s="1601"/>
      <c r="B556" s="1559"/>
      <c r="C556" s="966" t="s">
        <v>1768</v>
      </c>
      <c r="D556" s="967"/>
      <c r="E556" s="967"/>
      <c r="F556" s="1045"/>
      <c r="G556" s="559" t="s">
        <v>1002</v>
      </c>
      <c r="H556" s="966" t="s">
        <v>70</v>
      </c>
      <c r="I556" s="767"/>
      <c r="J556" s="467">
        <v>100</v>
      </c>
      <c r="K556" s="780"/>
      <c r="L556" s="1076"/>
      <c r="M556" s="1085" t="str">
        <f t="shared" ref="M556:M619" si="149">+IF(D556="","",IF(MONTH($C$2)&lt;MONTH(D556),"",E556-D556))</f>
        <v/>
      </c>
      <c r="N556" s="1216" t="str">
        <f t="shared" si="148"/>
        <v/>
      </c>
      <c r="O556" s="1186"/>
      <c r="P556" s="1013" t="str">
        <f t="shared" si="145"/>
        <v/>
      </c>
      <c r="Q556" s="1272"/>
      <c r="R556" s="1283"/>
      <c r="S556" s="1014" t="str">
        <f t="shared" si="146"/>
        <v/>
      </c>
      <c r="T556" s="1231" t="str">
        <f t="shared" si="143"/>
        <v>Sin Iniciar</v>
      </c>
      <c r="U556" s="1164" t="str">
        <f t="shared" si="144"/>
        <v>6</v>
      </c>
      <c r="V556" s="845"/>
      <c r="W556" s="1302">
        <f t="shared" si="147"/>
        <v>1</v>
      </c>
    </row>
    <row r="557" spans="1:23" s="105" customFormat="1" ht="35.25" hidden="1" customHeight="1" outlineLevel="3" thickBot="1" x14ac:dyDescent="0.3">
      <c r="A557" s="1601"/>
      <c r="B557" s="1559"/>
      <c r="C557" s="966" t="s">
        <v>1768</v>
      </c>
      <c r="D557" s="967"/>
      <c r="E557" s="967"/>
      <c r="F557" s="1045"/>
      <c r="G557" s="559" t="s">
        <v>1003</v>
      </c>
      <c r="H557" s="966" t="s">
        <v>70</v>
      </c>
      <c r="I557" s="767"/>
      <c r="J557" s="467">
        <v>100</v>
      </c>
      <c r="K557" s="780"/>
      <c r="L557" s="1076"/>
      <c r="M557" s="1085" t="str">
        <f t="shared" si="149"/>
        <v/>
      </c>
      <c r="N557" s="1216" t="str">
        <f t="shared" si="148"/>
        <v/>
      </c>
      <c r="O557" s="1186"/>
      <c r="P557" s="1013" t="str">
        <f t="shared" si="145"/>
        <v/>
      </c>
      <c r="Q557" s="1272"/>
      <c r="R557" s="1283"/>
      <c r="S557" s="1014" t="str">
        <f t="shared" si="146"/>
        <v/>
      </c>
      <c r="T557" s="1231" t="str">
        <f t="shared" si="143"/>
        <v>Sin Iniciar</v>
      </c>
      <c r="U557" s="1164" t="str">
        <f t="shared" si="144"/>
        <v>6</v>
      </c>
      <c r="V557" s="845"/>
      <c r="W557" s="1302">
        <f t="shared" si="147"/>
        <v>1</v>
      </c>
    </row>
    <row r="558" spans="1:23" s="105" customFormat="1" ht="35.25" hidden="1" customHeight="1" outlineLevel="3" thickBot="1" x14ac:dyDescent="0.3">
      <c r="A558" s="1601"/>
      <c r="B558" s="1559"/>
      <c r="C558" s="966" t="s">
        <v>1768</v>
      </c>
      <c r="D558" s="967"/>
      <c r="E558" s="967"/>
      <c r="F558" s="1045"/>
      <c r="G558" s="559" t="s">
        <v>1004</v>
      </c>
      <c r="H558" s="966" t="s">
        <v>70</v>
      </c>
      <c r="I558" s="767"/>
      <c r="J558" s="467">
        <v>100</v>
      </c>
      <c r="K558" s="780"/>
      <c r="L558" s="1076"/>
      <c r="M558" s="1085" t="str">
        <f t="shared" si="149"/>
        <v/>
      </c>
      <c r="N558" s="1216" t="str">
        <f t="shared" si="148"/>
        <v/>
      </c>
      <c r="O558" s="1186"/>
      <c r="P558" s="1013" t="str">
        <f t="shared" si="145"/>
        <v/>
      </c>
      <c r="Q558" s="1272"/>
      <c r="R558" s="1283"/>
      <c r="S558" s="1014" t="str">
        <f t="shared" si="146"/>
        <v/>
      </c>
      <c r="T558" s="1231" t="str">
        <f t="shared" si="143"/>
        <v>Sin Iniciar</v>
      </c>
      <c r="U558" s="1164" t="str">
        <f t="shared" si="144"/>
        <v>6</v>
      </c>
      <c r="V558" s="845"/>
      <c r="W558" s="1302">
        <f t="shared" si="147"/>
        <v>1</v>
      </c>
    </row>
    <row r="559" spans="1:23" s="105" customFormat="1" ht="35.25" hidden="1" customHeight="1" outlineLevel="3" thickBot="1" x14ac:dyDescent="0.3">
      <c r="A559" s="1601"/>
      <c r="B559" s="1559"/>
      <c r="C559" s="966" t="s">
        <v>1768</v>
      </c>
      <c r="D559" s="967"/>
      <c r="E559" s="967"/>
      <c r="F559" s="1045"/>
      <c r="G559" s="559" t="s">
        <v>1005</v>
      </c>
      <c r="H559" s="966" t="s">
        <v>70</v>
      </c>
      <c r="I559" s="767"/>
      <c r="J559" s="467">
        <v>100</v>
      </c>
      <c r="K559" s="780"/>
      <c r="L559" s="1076"/>
      <c r="M559" s="1085" t="str">
        <f t="shared" si="149"/>
        <v/>
      </c>
      <c r="N559" s="1216" t="str">
        <f t="shared" si="148"/>
        <v/>
      </c>
      <c r="O559" s="1186"/>
      <c r="P559" s="1013" t="str">
        <f t="shared" si="145"/>
        <v/>
      </c>
      <c r="Q559" s="1272"/>
      <c r="R559" s="1283"/>
      <c r="S559" s="1014" t="str">
        <f t="shared" si="146"/>
        <v/>
      </c>
      <c r="T559" s="1231" t="str">
        <f t="shared" si="143"/>
        <v>Sin Iniciar</v>
      </c>
      <c r="U559" s="1164" t="str">
        <f t="shared" si="144"/>
        <v>6</v>
      </c>
      <c r="V559" s="845"/>
      <c r="W559" s="1302">
        <f t="shared" si="147"/>
        <v>1</v>
      </c>
    </row>
    <row r="560" spans="1:23" s="105" customFormat="1" ht="35.25" hidden="1" customHeight="1" outlineLevel="3" thickBot="1" x14ac:dyDescent="0.3">
      <c r="A560" s="1601"/>
      <c r="B560" s="1559"/>
      <c r="C560" s="966" t="s">
        <v>1768</v>
      </c>
      <c r="D560" s="967"/>
      <c r="E560" s="967"/>
      <c r="F560" s="1045"/>
      <c r="G560" s="559" t="s">
        <v>1006</v>
      </c>
      <c r="H560" s="966" t="s">
        <v>70</v>
      </c>
      <c r="I560" s="767"/>
      <c r="J560" s="467">
        <v>25</v>
      </c>
      <c r="K560" s="780"/>
      <c r="L560" s="1076"/>
      <c r="M560" s="1085" t="str">
        <f t="shared" si="149"/>
        <v/>
      </c>
      <c r="N560" s="1216" t="str">
        <f t="shared" si="148"/>
        <v/>
      </c>
      <c r="O560" s="1186"/>
      <c r="P560" s="1013" t="str">
        <f t="shared" si="145"/>
        <v/>
      </c>
      <c r="Q560" s="1272"/>
      <c r="R560" s="1283"/>
      <c r="S560" s="1014" t="str">
        <f t="shared" si="146"/>
        <v/>
      </c>
      <c r="T560" s="1231" t="str">
        <f t="shared" si="143"/>
        <v>Sin Iniciar</v>
      </c>
      <c r="U560" s="1164" t="str">
        <f t="shared" si="144"/>
        <v>6</v>
      </c>
      <c r="V560" s="845"/>
      <c r="W560" s="1302">
        <f t="shared" si="147"/>
        <v>1</v>
      </c>
    </row>
    <row r="561" spans="1:23" s="105" customFormat="1" ht="35.25" hidden="1" customHeight="1" outlineLevel="3" thickBot="1" x14ac:dyDescent="0.3">
      <c r="A561" s="1601"/>
      <c r="B561" s="1559"/>
      <c r="C561" s="966" t="s">
        <v>1768</v>
      </c>
      <c r="D561" s="967"/>
      <c r="E561" s="967"/>
      <c r="F561" s="1045"/>
      <c r="G561" s="559" t="s">
        <v>1007</v>
      </c>
      <c r="H561" s="966" t="s">
        <v>70</v>
      </c>
      <c r="I561" s="767"/>
      <c r="J561" s="467">
        <v>25</v>
      </c>
      <c r="K561" s="780"/>
      <c r="L561" s="1076"/>
      <c r="M561" s="1085" t="str">
        <f t="shared" si="149"/>
        <v/>
      </c>
      <c r="N561" s="1216" t="str">
        <f t="shared" si="148"/>
        <v/>
      </c>
      <c r="O561" s="1186"/>
      <c r="P561" s="1013" t="str">
        <f t="shared" si="145"/>
        <v/>
      </c>
      <c r="Q561" s="1272"/>
      <c r="R561" s="1283"/>
      <c r="S561" s="1014" t="str">
        <f t="shared" si="146"/>
        <v/>
      </c>
      <c r="T561" s="1231" t="str">
        <f t="shared" si="143"/>
        <v>Sin Iniciar</v>
      </c>
      <c r="U561" s="1164" t="str">
        <f t="shared" si="144"/>
        <v>6</v>
      </c>
      <c r="V561" s="845"/>
      <c r="W561" s="1302">
        <f t="shared" si="147"/>
        <v>1</v>
      </c>
    </row>
    <row r="562" spans="1:23" s="105" customFormat="1" ht="35.25" hidden="1" customHeight="1" outlineLevel="3" thickBot="1" x14ac:dyDescent="0.3">
      <c r="A562" s="1601"/>
      <c r="B562" s="1559"/>
      <c r="C562" s="966" t="s">
        <v>1768</v>
      </c>
      <c r="D562" s="967"/>
      <c r="E562" s="967"/>
      <c r="F562" s="1045"/>
      <c r="G562" s="559" t="s">
        <v>1008</v>
      </c>
      <c r="H562" s="966" t="s">
        <v>70</v>
      </c>
      <c r="I562" s="767"/>
      <c r="J562" s="467">
        <v>25</v>
      </c>
      <c r="K562" s="780"/>
      <c r="L562" s="1076"/>
      <c r="M562" s="1085" t="str">
        <f t="shared" si="149"/>
        <v/>
      </c>
      <c r="N562" s="1216" t="str">
        <f t="shared" si="148"/>
        <v/>
      </c>
      <c r="O562" s="1186"/>
      <c r="P562" s="1013" t="str">
        <f t="shared" si="145"/>
        <v/>
      </c>
      <c r="Q562" s="1272"/>
      <c r="R562" s="1283"/>
      <c r="S562" s="1014" t="str">
        <f t="shared" si="146"/>
        <v/>
      </c>
      <c r="T562" s="1231" t="str">
        <f t="shared" si="143"/>
        <v>Sin Iniciar</v>
      </c>
      <c r="U562" s="1164" t="str">
        <f t="shared" si="144"/>
        <v>6</v>
      </c>
      <c r="V562" s="845"/>
      <c r="W562" s="1302">
        <f t="shared" si="147"/>
        <v>1</v>
      </c>
    </row>
    <row r="563" spans="1:23" s="105" customFormat="1" ht="35.25" hidden="1" customHeight="1" outlineLevel="3" thickBot="1" x14ac:dyDescent="0.3">
      <c r="A563" s="1601"/>
      <c r="B563" s="1559"/>
      <c r="C563" s="966" t="s">
        <v>1768</v>
      </c>
      <c r="D563" s="967"/>
      <c r="E563" s="967"/>
      <c r="F563" s="1045"/>
      <c r="G563" s="559" t="s">
        <v>1009</v>
      </c>
      <c r="H563" s="966" t="s">
        <v>70</v>
      </c>
      <c r="I563" s="767"/>
      <c r="J563" s="467">
        <v>25</v>
      </c>
      <c r="K563" s="780"/>
      <c r="L563" s="1076"/>
      <c r="M563" s="1085" t="str">
        <f t="shared" si="149"/>
        <v/>
      </c>
      <c r="N563" s="1216" t="str">
        <f t="shared" si="148"/>
        <v/>
      </c>
      <c r="O563" s="1186"/>
      <c r="P563" s="1013" t="str">
        <f t="shared" si="145"/>
        <v/>
      </c>
      <c r="Q563" s="1272"/>
      <c r="R563" s="1283"/>
      <c r="S563" s="1014" t="str">
        <f t="shared" si="146"/>
        <v/>
      </c>
      <c r="T563" s="1231" t="str">
        <f t="shared" si="143"/>
        <v>Sin Iniciar</v>
      </c>
      <c r="U563" s="1164" t="str">
        <f t="shared" si="144"/>
        <v>6</v>
      </c>
      <c r="V563" s="845"/>
      <c r="W563" s="1302">
        <f t="shared" si="147"/>
        <v>1</v>
      </c>
    </row>
    <row r="564" spans="1:23" s="105" customFormat="1" ht="35.25" hidden="1" customHeight="1" outlineLevel="3" thickBot="1" x14ac:dyDescent="0.3">
      <c r="A564" s="1601"/>
      <c r="B564" s="1559"/>
      <c r="C564" s="966" t="s">
        <v>1768</v>
      </c>
      <c r="D564" s="967"/>
      <c r="E564" s="967"/>
      <c r="F564" s="1045"/>
      <c r="G564" s="559" t="s">
        <v>1010</v>
      </c>
      <c r="H564" s="966" t="s">
        <v>70</v>
      </c>
      <c r="I564" s="767"/>
      <c r="J564" s="467">
        <v>25</v>
      </c>
      <c r="K564" s="780"/>
      <c r="L564" s="1076"/>
      <c r="M564" s="1085" t="str">
        <f t="shared" si="149"/>
        <v/>
      </c>
      <c r="N564" s="1216" t="str">
        <f t="shared" si="148"/>
        <v/>
      </c>
      <c r="O564" s="1186"/>
      <c r="P564" s="1013" t="str">
        <f t="shared" si="145"/>
        <v/>
      </c>
      <c r="Q564" s="1272"/>
      <c r="R564" s="1283"/>
      <c r="S564" s="1014" t="str">
        <f t="shared" si="146"/>
        <v/>
      </c>
      <c r="T564" s="1231" t="str">
        <f t="shared" si="143"/>
        <v>Sin Iniciar</v>
      </c>
      <c r="U564" s="1164" t="str">
        <f t="shared" si="144"/>
        <v>6</v>
      </c>
      <c r="V564" s="845"/>
      <c r="W564" s="1302">
        <f t="shared" si="147"/>
        <v>1</v>
      </c>
    </row>
    <row r="565" spans="1:23" s="105" customFormat="1" ht="35.25" hidden="1" customHeight="1" outlineLevel="3" thickBot="1" x14ac:dyDescent="0.3">
      <c r="A565" s="1601"/>
      <c r="B565" s="1559"/>
      <c r="C565" s="966" t="s">
        <v>1768</v>
      </c>
      <c r="D565" s="967"/>
      <c r="E565" s="967"/>
      <c r="F565" s="1045"/>
      <c r="G565" s="559" t="s">
        <v>1011</v>
      </c>
      <c r="H565" s="966" t="s">
        <v>70</v>
      </c>
      <c r="I565" s="767"/>
      <c r="J565" s="467">
        <v>25</v>
      </c>
      <c r="K565" s="780"/>
      <c r="L565" s="1076"/>
      <c r="M565" s="1085" t="str">
        <f t="shared" si="149"/>
        <v/>
      </c>
      <c r="N565" s="1216" t="str">
        <f t="shared" si="148"/>
        <v/>
      </c>
      <c r="O565" s="1186"/>
      <c r="P565" s="1013" t="str">
        <f t="shared" si="145"/>
        <v/>
      </c>
      <c r="Q565" s="1272"/>
      <c r="R565" s="1283"/>
      <c r="S565" s="1014" t="str">
        <f t="shared" si="146"/>
        <v/>
      </c>
      <c r="T565" s="1231" t="str">
        <f t="shared" si="143"/>
        <v>Sin Iniciar</v>
      </c>
      <c r="U565" s="1164" t="str">
        <f t="shared" si="144"/>
        <v>6</v>
      </c>
      <c r="V565" s="845"/>
      <c r="W565" s="1302">
        <f t="shared" si="147"/>
        <v>1</v>
      </c>
    </row>
    <row r="566" spans="1:23" s="105" customFormat="1" ht="35.25" hidden="1" customHeight="1" outlineLevel="3" thickBot="1" x14ac:dyDescent="0.3">
      <c r="A566" s="1601"/>
      <c r="B566" s="1559"/>
      <c r="C566" s="966" t="s">
        <v>1768</v>
      </c>
      <c r="D566" s="967"/>
      <c r="E566" s="967"/>
      <c r="F566" s="1045"/>
      <c r="G566" s="559" t="s">
        <v>1012</v>
      </c>
      <c r="H566" s="966" t="s">
        <v>70</v>
      </c>
      <c r="I566" s="767"/>
      <c r="J566" s="467">
        <v>25</v>
      </c>
      <c r="K566" s="780"/>
      <c r="L566" s="1076"/>
      <c r="M566" s="1085" t="str">
        <f t="shared" si="149"/>
        <v/>
      </c>
      <c r="N566" s="1216" t="str">
        <f t="shared" si="148"/>
        <v/>
      </c>
      <c r="O566" s="1186"/>
      <c r="P566" s="1013" t="str">
        <f t="shared" si="145"/>
        <v/>
      </c>
      <c r="Q566" s="1272"/>
      <c r="R566" s="1283"/>
      <c r="S566" s="1014" t="str">
        <f t="shared" si="146"/>
        <v/>
      </c>
      <c r="T566" s="1231" t="str">
        <f t="shared" ref="T566:T629" si="150">+IF(S566="","Sin Iniciar",IF(S566&lt;0.6,"Crítico",IF(S566&lt;0.9,"En Proceso",IF(AND(P566=1,Q566=1,S566=1),"Terminado","Normal"))))</f>
        <v>Sin Iniciar</v>
      </c>
      <c r="U566" s="1164" t="str">
        <f t="shared" ref="U566:U629" si="151">+IF(T566="","",IF(T566="Sin Iniciar","6",IF(T566="Crítico","L",IF(T566="En Proceso","K",IF(T566="Normal","J","B")))))</f>
        <v>6</v>
      </c>
      <c r="V566" s="845"/>
      <c r="W566" s="1302">
        <f t="shared" si="147"/>
        <v>1</v>
      </c>
    </row>
    <row r="567" spans="1:23" s="105" customFormat="1" ht="39" hidden="1" customHeight="1" outlineLevel="3" thickBot="1" x14ac:dyDescent="0.3">
      <c r="A567" s="1601"/>
      <c r="B567" s="1559"/>
      <c r="C567" s="966" t="s">
        <v>1768</v>
      </c>
      <c r="D567" s="967"/>
      <c r="E567" s="967"/>
      <c r="F567" s="1045"/>
      <c r="G567" s="559" t="s">
        <v>1013</v>
      </c>
      <c r="H567" s="966" t="s">
        <v>70</v>
      </c>
      <c r="I567" s="767"/>
      <c r="J567" s="467">
        <v>10</v>
      </c>
      <c r="K567" s="780"/>
      <c r="L567" s="1076"/>
      <c r="M567" s="1085" t="str">
        <f t="shared" si="149"/>
        <v/>
      </c>
      <c r="N567" s="1216" t="str">
        <f t="shared" si="148"/>
        <v/>
      </c>
      <c r="O567" s="1186"/>
      <c r="P567" s="1013" t="str">
        <f t="shared" si="145"/>
        <v/>
      </c>
      <c r="Q567" s="1272"/>
      <c r="R567" s="1283"/>
      <c r="S567" s="1014" t="str">
        <f t="shared" si="146"/>
        <v/>
      </c>
      <c r="T567" s="1231" t="str">
        <f t="shared" si="150"/>
        <v>Sin Iniciar</v>
      </c>
      <c r="U567" s="1164" t="str">
        <f t="shared" si="151"/>
        <v>6</v>
      </c>
      <c r="V567" s="845"/>
      <c r="W567" s="1302">
        <f t="shared" si="147"/>
        <v>1</v>
      </c>
    </row>
    <row r="568" spans="1:23" s="105" customFormat="1" ht="39" hidden="1" customHeight="1" outlineLevel="3" thickBot="1" x14ac:dyDescent="0.3">
      <c r="A568" s="1601"/>
      <c r="B568" s="1559"/>
      <c r="C568" s="966" t="s">
        <v>1768</v>
      </c>
      <c r="D568" s="967"/>
      <c r="E568" s="967"/>
      <c r="F568" s="1045"/>
      <c r="G568" s="559" t="s">
        <v>1014</v>
      </c>
      <c r="H568" s="966" t="s">
        <v>70</v>
      </c>
      <c r="I568" s="767"/>
      <c r="J568" s="467">
        <v>10</v>
      </c>
      <c r="K568" s="780"/>
      <c r="L568" s="1076"/>
      <c r="M568" s="1085" t="str">
        <f t="shared" si="149"/>
        <v/>
      </c>
      <c r="N568" s="1216" t="str">
        <f t="shared" si="148"/>
        <v/>
      </c>
      <c r="O568" s="1186"/>
      <c r="P568" s="1013" t="str">
        <f t="shared" si="145"/>
        <v/>
      </c>
      <c r="Q568" s="1272"/>
      <c r="R568" s="1283"/>
      <c r="S568" s="1014" t="str">
        <f t="shared" si="146"/>
        <v/>
      </c>
      <c r="T568" s="1231" t="str">
        <f t="shared" si="150"/>
        <v>Sin Iniciar</v>
      </c>
      <c r="U568" s="1164" t="str">
        <f t="shared" si="151"/>
        <v>6</v>
      </c>
      <c r="V568" s="845"/>
      <c r="W568" s="1302">
        <f t="shared" si="147"/>
        <v>1</v>
      </c>
    </row>
    <row r="569" spans="1:23" s="105" customFormat="1" ht="39" hidden="1" customHeight="1" outlineLevel="3" thickBot="1" x14ac:dyDescent="0.3">
      <c r="A569" s="1601"/>
      <c r="B569" s="1559"/>
      <c r="C569" s="966" t="s">
        <v>1768</v>
      </c>
      <c r="D569" s="967"/>
      <c r="E569" s="967"/>
      <c r="F569" s="1045"/>
      <c r="G569" s="559" t="s">
        <v>1015</v>
      </c>
      <c r="H569" s="966" t="s">
        <v>70</v>
      </c>
      <c r="I569" s="767"/>
      <c r="J569" s="467">
        <v>8</v>
      </c>
      <c r="K569" s="780"/>
      <c r="L569" s="1076"/>
      <c r="M569" s="1085" t="str">
        <f t="shared" si="149"/>
        <v/>
      </c>
      <c r="N569" s="1216" t="str">
        <f t="shared" si="148"/>
        <v/>
      </c>
      <c r="O569" s="1186"/>
      <c r="P569" s="1013" t="str">
        <f t="shared" si="145"/>
        <v/>
      </c>
      <c r="Q569" s="1272"/>
      <c r="R569" s="1283"/>
      <c r="S569" s="1014" t="str">
        <f t="shared" si="146"/>
        <v/>
      </c>
      <c r="T569" s="1231" t="str">
        <f t="shared" si="150"/>
        <v>Sin Iniciar</v>
      </c>
      <c r="U569" s="1164" t="str">
        <f t="shared" si="151"/>
        <v>6</v>
      </c>
      <c r="V569" s="845"/>
      <c r="W569" s="1302">
        <f t="shared" si="147"/>
        <v>1</v>
      </c>
    </row>
    <row r="570" spans="1:23" s="105" customFormat="1" ht="35.25" hidden="1" customHeight="1" outlineLevel="3" thickBot="1" x14ac:dyDescent="0.3">
      <c r="A570" s="1601"/>
      <c r="B570" s="1559"/>
      <c r="C570" s="966" t="s">
        <v>1768</v>
      </c>
      <c r="D570" s="967"/>
      <c r="E570" s="967"/>
      <c r="F570" s="1045"/>
      <c r="G570" s="559" t="s">
        <v>1016</v>
      </c>
      <c r="H570" s="966" t="s">
        <v>70</v>
      </c>
      <c r="I570" s="767"/>
      <c r="J570" s="467">
        <v>5</v>
      </c>
      <c r="K570" s="780"/>
      <c r="L570" s="1076"/>
      <c r="M570" s="1085" t="str">
        <f t="shared" si="149"/>
        <v/>
      </c>
      <c r="N570" s="1216" t="str">
        <f t="shared" si="148"/>
        <v/>
      </c>
      <c r="O570" s="1186"/>
      <c r="P570" s="1013" t="str">
        <f t="shared" si="145"/>
        <v/>
      </c>
      <c r="Q570" s="1272"/>
      <c r="R570" s="1283"/>
      <c r="S570" s="1014" t="str">
        <f t="shared" si="146"/>
        <v/>
      </c>
      <c r="T570" s="1231" t="str">
        <f t="shared" si="150"/>
        <v>Sin Iniciar</v>
      </c>
      <c r="U570" s="1164" t="str">
        <f t="shared" si="151"/>
        <v>6</v>
      </c>
      <c r="V570" s="845"/>
      <c r="W570" s="1302">
        <f t="shared" si="147"/>
        <v>1</v>
      </c>
    </row>
    <row r="571" spans="1:23" s="105" customFormat="1" ht="35.25" hidden="1" customHeight="1" outlineLevel="3" thickBot="1" x14ac:dyDescent="0.3">
      <c r="A571" s="1601"/>
      <c r="B571" s="1559"/>
      <c r="C571" s="966" t="s">
        <v>1768</v>
      </c>
      <c r="D571" s="967"/>
      <c r="E571" s="967"/>
      <c r="F571" s="1045"/>
      <c r="G571" s="559" t="s">
        <v>1017</v>
      </c>
      <c r="H571" s="966" t="s">
        <v>70</v>
      </c>
      <c r="I571" s="767"/>
      <c r="J571" s="467">
        <v>5</v>
      </c>
      <c r="K571" s="780"/>
      <c r="L571" s="1076"/>
      <c r="M571" s="1085" t="str">
        <f t="shared" si="149"/>
        <v/>
      </c>
      <c r="N571" s="1216" t="str">
        <f t="shared" si="148"/>
        <v/>
      </c>
      <c r="O571" s="1186"/>
      <c r="P571" s="1013" t="str">
        <f t="shared" si="145"/>
        <v/>
      </c>
      <c r="Q571" s="1272"/>
      <c r="R571" s="1283"/>
      <c r="S571" s="1014" t="str">
        <f t="shared" si="146"/>
        <v/>
      </c>
      <c r="T571" s="1231" t="str">
        <f t="shared" si="150"/>
        <v>Sin Iniciar</v>
      </c>
      <c r="U571" s="1164" t="str">
        <f t="shared" si="151"/>
        <v>6</v>
      </c>
      <c r="V571" s="845"/>
      <c r="W571" s="1302">
        <f t="shared" si="147"/>
        <v>1</v>
      </c>
    </row>
    <row r="572" spans="1:23" s="105" customFormat="1" ht="39" hidden="1" customHeight="1" outlineLevel="3" thickBot="1" x14ac:dyDescent="0.3">
      <c r="A572" s="1601"/>
      <c r="B572" s="1559"/>
      <c r="C572" s="966" t="s">
        <v>1768</v>
      </c>
      <c r="D572" s="967"/>
      <c r="E572" s="967"/>
      <c r="F572" s="1045"/>
      <c r="G572" s="559" t="s">
        <v>1018</v>
      </c>
      <c r="H572" s="966" t="s">
        <v>70</v>
      </c>
      <c r="I572" s="767"/>
      <c r="J572" s="467">
        <v>1</v>
      </c>
      <c r="K572" s="780"/>
      <c r="L572" s="1076"/>
      <c r="M572" s="1085" t="str">
        <f t="shared" si="149"/>
        <v/>
      </c>
      <c r="N572" s="1216" t="str">
        <f t="shared" si="148"/>
        <v/>
      </c>
      <c r="O572" s="1186"/>
      <c r="P572" s="1013" t="str">
        <f t="shared" si="145"/>
        <v/>
      </c>
      <c r="Q572" s="1272"/>
      <c r="R572" s="1283"/>
      <c r="S572" s="1014" t="str">
        <f t="shared" si="146"/>
        <v/>
      </c>
      <c r="T572" s="1231" t="str">
        <f t="shared" si="150"/>
        <v>Sin Iniciar</v>
      </c>
      <c r="U572" s="1164" t="str">
        <f t="shared" si="151"/>
        <v>6</v>
      </c>
      <c r="V572" s="845"/>
      <c r="W572" s="1302">
        <f t="shared" si="147"/>
        <v>1</v>
      </c>
    </row>
    <row r="573" spans="1:23" s="105" customFormat="1" ht="39" hidden="1" customHeight="1" outlineLevel="3" thickBot="1" x14ac:dyDescent="0.3">
      <c r="A573" s="1601"/>
      <c r="B573" s="1559"/>
      <c r="C573" s="966" t="s">
        <v>1768</v>
      </c>
      <c r="D573" s="967"/>
      <c r="E573" s="967"/>
      <c r="F573" s="1045"/>
      <c r="G573" s="559" t="s">
        <v>1019</v>
      </c>
      <c r="H573" s="966" t="s">
        <v>70</v>
      </c>
      <c r="I573" s="767"/>
      <c r="J573" s="467">
        <v>30</v>
      </c>
      <c r="K573" s="780"/>
      <c r="L573" s="1076"/>
      <c r="M573" s="1085" t="str">
        <f t="shared" si="149"/>
        <v/>
      </c>
      <c r="N573" s="1216" t="str">
        <f t="shared" si="148"/>
        <v/>
      </c>
      <c r="O573" s="1186"/>
      <c r="P573" s="1013" t="str">
        <f t="shared" si="145"/>
        <v/>
      </c>
      <c r="Q573" s="1272"/>
      <c r="R573" s="1283"/>
      <c r="S573" s="1014" t="str">
        <f t="shared" si="146"/>
        <v/>
      </c>
      <c r="T573" s="1231" t="str">
        <f t="shared" si="150"/>
        <v>Sin Iniciar</v>
      </c>
      <c r="U573" s="1164" t="str">
        <f t="shared" si="151"/>
        <v>6</v>
      </c>
      <c r="V573" s="845"/>
      <c r="W573" s="1302">
        <f t="shared" si="147"/>
        <v>1</v>
      </c>
    </row>
    <row r="574" spans="1:23" s="105" customFormat="1" ht="51.75" hidden="1" customHeight="1" outlineLevel="3" thickBot="1" x14ac:dyDescent="0.3">
      <c r="A574" s="1601"/>
      <c r="B574" s="1559"/>
      <c r="C574" s="966" t="s">
        <v>1768</v>
      </c>
      <c r="D574" s="967"/>
      <c r="E574" s="967"/>
      <c r="F574" s="1045"/>
      <c r="G574" s="559" t="s">
        <v>1020</v>
      </c>
      <c r="H574" s="966" t="s">
        <v>70</v>
      </c>
      <c r="I574" s="767"/>
      <c r="J574" s="467">
        <v>6</v>
      </c>
      <c r="K574" s="780"/>
      <c r="L574" s="1076"/>
      <c r="M574" s="1085" t="str">
        <f t="shared" si="149"/>
        <v/>
      </c>
      <c r="N574" s="1216" t="str">
        <f t="shared" si="148"/>
        <v/>
      </c>
      <c r="O574" s="1186"/>
      <c r="P574" s="1013" t="str">
        <f t="shared" si="145"/>
        <v/>
      </c>
      <c r="Q574" s="1272"/>
      <c r="R574" s="1283"/>
      <c r="S574" s="1014" t="str">
        <f t="shared" si="146"/>
        <v/>
      </c>
      <c r="T574" s="1231" t="str">
        <f t="shared" si="150"/>
        <v>Sin Iniciar</v>
      </c>
      <c r="U574" s="1164" t="str">
        <f t="shared" si="151"/>
        <v>6</v>
      </c>
      <c r="V574" s="845"/>
      <c r="W574" s="1302">
        <f t="shared" si="147"/>
        <v>1</v>
      </c>
    </row>
    <row r="575" spans="1:23" s="105" customFormat="1" ht="39" hidden="1" customHeight="1" outlineLevel="3" thickBot="1" x14ac:dyDescent="0.3">
      <c r="A575" s="1601"/>
      <c r="B575" s="1559"/>
      <c r="C575" s="966" t="s">
        <v>1768</v>
      </c>
      <c r="D575" s="967"/>
      <c r="E575" s="967"/>
      <c r="F575" s="1045"/>
      <c r="G575" s="559" t="s">
        <v>1021</v>
      </c>
      <c r="H575" s="966" t="s">
        <v>70</v>
      </c>
      <c r="I575" s="767"/>
      <c r="J575" s="467">
        <v>20</v>
      </c>
      <c r="K575" s="780"/>
      <c r="L575" s="1076"/>
      <c r="M575" s="1085" t="str">
        <f t="shared" si="149"/>
        <v/>
      </c>
      <c r="N575" s="1216" t="str">
        <f t="shared" si="148"/>
        <v/>
      </c>
      <c r="O575" s="1186"/>
      <c r="P575" s="1013" t="str">
        <f t="shared" si="145"/>
        <v/>
      </c>
      <c r="Q575" s="1272"/>
      <c r="R575" s="1283"/>
      <c r="S575" s="1014" t="str">
        <f t="shared" si="146"/>
        <v/>
      </c>
      <c r="T575" s="1231" t="str">
        <f t="shared" si="150"/>
        <v>Sin Iniciar</v>
      </c>
      <c r="U575" s="1164" t="str">
        <f t="shared" si="151"/>
        <v>6</v>
      </c>
      <c r="V575" s="845"/>
      <c r="W575" s="1302">
        <f t="shared" si="147"/>
        <v>1</v>
      </c>
    </row>
    <row r="576" spans="1:23" s="105" customFormat="1" ht="35.25" hidden="1" customHeight="1" outlineLevel="3" thickBot="1" x14ac:dyDescent="0.3">
      <c r="A576" s="1601"/>
      <c r="B576" s="1559"/>
      <c r="C576" s="966" t="s">
        <v>1768</v>
      </c>
      <c r="D576" s="967"/>
      <c r="E576" s="967"/>
      <c r="F576" s="1045"/>
      <c r="G576" s="559" t="s">
        <v>1022</v>
      </c>
      <c r="H576" s="966" t="s">
        <v>70</v>
      </c>
      <c r="I576" s="767"/>
      <c r="J576" s="467">
        <v>20</v>
      </c>
      <c r="K576" s="780"/>
      <c r="L576" s="1076"/>
      <c r="M576" s="1085" t="str">
        <f t="shared" si="149"/>
        <v/>
      </c>
      <c r="N576" s="1216" t="str">
        <f t="shared" si="148"/>
        <v/>
      </c>
      <c r="O576" s="1186"/>
      <c r="P576" s="1013" t="str">
        <f t="shared" si="145"/>
        <v/>
      </c>
      <c r="Q576" s="1272"/>
      <c r="R576" s="1283"/>
      <c r="S576" s="1014" t="str">
        <f t="shared" si="146"/>
        <v/>
      </c>
      <c r="T576" s="1231" t="str">
        <f t="shared" si="150"/>
        <v>Sin Iniciar</v>
      </c>
      <c r="U576" s="1164" t="str">
        <f t="shared" si="151"/>
        <v>6</v>
      </c>
      <c r="V576" s="845"/>
      <c r="W576" s="1302">
        <f t="shared" si="147"/>
        <v>1</v>
      </c>
    </row>
    <row r="577" spans="1:23" s="105" customFormat="1" ht="35.25" hidden="1" customHeight="1" outlineLevel="3" thickBot="1" x14ac:dyDescent="0.3">
      <c r="A577" s="1601"/>
      <c r="B577" s="1559"/>
      <c r="C577" s="966" t="s">
        <v>1768</v>
      </c>
      <c r="D577" s="967"/>
      <c r="E577" s="967"/>
      <c r="F577" s="1045"/>
      <c r="G577" s="559" t="s">
        <v>1023</v>
      </c>
      <c r="H577" s="966" t="s">
        <v>70</v>
      </c>
      <c r="I577" s="767"/>
      <c r="J577" s="467">
        <v>10</v>
      </c>
      <c r="K577" s="780"/>
      <c r="L577" s="1076"/>
      <c r="M577" s="1085" t="str">
        <f t="shared" si="149"/>
        <v/>
      </c>
      <c r="N577" s="1216" t="str">
        <f t="shared" si="148"/>
        <v/>
      </c>
      <c r="O577" s="1186"/>
      <c r="P577" s="1013" t="str">
        <f t="shared" si="145"/>
        <v/>
      </c>
      <c r="Q577" s="1272"/>
      <c r="R577" s="1283"/>
      <c r="S577" s="1014" t="str">
        <f t="shared" si="146"/>
        <v/>
      </c>
      <c r="T577" s="1231" t="str">
        <f t="shared" si="150"/>
        <v>Sin Iniciar</v>
      </c>
      <c r="U577" s="1164" t="str">
        <f t="shared" si="151"/>
        <v>6</v>
      </c>
      <c r="V577" s="845"/>
      <c r="W577" s="1302">
        <f t="shared" si="147"/>
        <v>1</v>
      </c>
    </row>
    <row r="578" spans="1:23" s="105" customFormat="1" ht="35.25" hidden="1" customHeight="1" outlineLevel="3" thickBot="1" x14ac:dyDescent="0.3">
      <c r="A578" s="1601"/>
      <c r="B578" s="1559"/>
      <c r="C578" s="966" t="s">
        <v>1768</v>
      </c>
      <c r="D578" s="967"/>
      <c r="E578" s="967"/>
      <c r="F578" s="1045"/>
      <c r="G578" s="559" t="s">
        <v>1024</v>
      </c>
      <c r="H578" s="966" t="s">
        <v>70</v>
      </c>
      <c r="I578" s="767"/>
      <c r="J578" s="467">
        <v>10</v>
      </c>
      <c r="K578" s="780"/>
      <c r="L578" s="1076"/>
      <c r="M578" s="1085" t="str">
        <f t="shared" si="149"/>
        <v/>
      </c>
      <c r="N578" s="1216" t="str">
        <f t="shared" si="148"/>
        <v/>
      </c>
      <c r="O578" s="1186"/>
      <c r="P578" s="1013" t="str">
        <f t="shared" si="145"/>
        <v/>
      </c>
      <c r="Q578" s="1272"/>
      <c r="R578" s="1283"/>
      <c r="S578" s="1014" t="str">
        <f t="shared" si="146"/>
        <v/>
      </c>
      <c r="T578" s="1231" t="str">
        <f t="shared" si="150"/>
        <v>Sin Iniciar</v>
      </c>
      <c r="U578" s="1164" t="str">
        <f t="shared" si="151"/>
        <v>6</v>
      </c>
      <c r="V578" s="845"/>
      <c r="W578" s="1302">
        <f t="shared" si="147"/>
        <v>1</v>
      </c>
    </row>
    <row r="579" spans="1:23" s="105" customFormat="1" ht="39" hidden="1" customHeight="1" outlineLevel="3" thickBot="1" x14ac:dyDescent="0.3">
      <c r="A579" s="1601"/>
      <c r="B579" s="1559"/>
      <c r="C579" s="966" t="s">
        <v>1768</v>
      </c>
      <c r="D579" s="967"/>
      <c r="E579" s="967"/>
      <c r="F579" s="1045"/>
      <c r="G579" s="559" t="s">
        <v>1025</v>
      </c>
      <c r="H579" s="966" t="s">
        <v>70</v>
      </c>
      <c r="I579" s="767"/>
      <c r="J579" s="467">
        <v>8</v>
      </c>
      <c r="K579" s="780"/>
      <c r="L579" s="1076"/>
      <c r="M579" s="1085" t="str">
        <f t="shared" si="149"/>
        <v/>
      </c>
      <c r="N579" s="1216" t="str">
        <f t="shared" si="148"/>
        <v/>
      </c>
      <c r="O579" s="1186"/>
      <c r="P579" s="1013" t="str">
        <f t="shared" si="145"/>
        <v/>
      </c>
      <c r="Q579" s="1272"/>
      <c r="R579" s="1283"/>
      <c r="S579" s="1014" t="str">
        <f t="shared" si="146"/>
        <v/>
      </c>
      <c r="T579" s="1231" t="str">
        <f t="shared" si="150"/>
        <v>Sin Iniciar</v>
      </c>
      <c r="U579" s="1164" t="str">
        <f t="shared" si="151"/>
        <v>6</v>
      </c>
      <c r="V579" s="845"/>
      <c r="W579" s="1302">
        <f t="shared" si="147"/>
        <v>1</v>
      </c>
    </row>
    <row r="580" spans="1:23" s="105" customFormat="1" ht="39" hidden="1" customHeight="1" outlineLevel="3" thickBot="1" x14ac:dyDescent="0.3">
      <c r="A580" s="1601"/>
      <c r="B580" s="1559"/>
      <c r="C580" s="966" t="s">
        <v>1768</v>
      </c>
      <c r="D580" s="967"/>
      <c r="E580" s="967"/>
      <c r="F580" s="1045"/>
      <c r="G580" s="559" t="s">
        <v>1026</v>
      </c>
      <c r="H580" s="966" t="s">
        <v>70</v>
      </c>
      <c r="I580" s="767"/>
      <c r="J580" s="467">
        <v>8</v>
      </c>
      <c r="K580" s="780"/>
      <c r="L580" s="1076"/>
      <c r="M580" s="1085" t="str">
        <f t="shared" si="149"/>
        <v/>
      </c>
      <c r="N580" s="1216" t="str">
        <f t="shared" si="148"/>
        <v/>
      </c>
      <c r="O580" s="1186"/>
      <c r="P580" s="1013" t="str">
        <f t="shared" si="145"/>
        <v/>
      </c>
      <c r="Q580" s="1272"/>
      <c r="R580" s="1283"/>
      <c r="S580" s="1014" t="str">
        <f t="shared" si="146"/>
        <v/>
      </c>
      <c r="T580" s="1231" t="str">
        <f t="shared" si="150"/>
        <v>Sin Iniciar</v>
      </c>
      <c r="U580" s="1164" t="str">
        <f t="shared" si="151"/>
        <v>6</v>
      </c>
      <c r="V580" s="845"/>
      <c r="W580" s="1302">
        <f t="shared" si="147"/>
        <v>1</v>
      </c>
    </row>
    <row r="581" spans="1:23" s="105" customFormat="1" ht="35.25" hidden="1" customHeight="1" outlineLevel="3" thickBot="1" x14ac:dyDescent="0.3">
      <c r="A581" s="1601"/>
      <c r="B581" s="1559"/>
      <c r="C581" s="966" t="s">
        <v>1768</v>
      </c>
      <c r="D581" s="967"/>
      <c r="E581" s="967"/>
      <c r="F581" s="1045"/>
      <c r="G581" s="559" t="s">
        <v>1027</v>
      </c>
      <c r="H581" s="966" t="s">
        <v>70</v>
      </c>
      <c r="I581" s="767"/>
      <c r="J581" s="467">
        <v>20</v>
      </c>
      <c r="K581" s="780"/>
      <c r="L581" s="1076"/>
      <c r="M581" s="1085" t="str">
        <f t="shared" si="149"/>
        <v/>
      </c>
      <c r="N581" s="1216" t="str">
        <f t="shared" si="148"/>
        <v/>
      </c>
      <c r="O581" s="1186"/>
      <c r="P581" s="1013" t="str">
        <f t="shared" si="145"/>
        <v/>
      </c>
      <c r="Q581" s="1272"/>
      <c r="R581" s="1283"/>
      <c r="S581" s="1014" t="str">
        <f t="shared" si="146"/>
        <v/>
      </c>
      <c r="T581" s="1231" t="str">
        <f t="shared" si="150"/>
        <v>Sin Iniciar</v>
      </c>
      <c r="U581" s="1164" t="str">
        <f t="shared" si="151"/>
        <v>6</v>
      </c>
      <c r="V581" s="845"/>
      <c r="W581" s="1302">
        <f t="shared" si="147"/>
        <v>1</v>
      </c>
    </row>
    <row r="582" spans="1:23" s="105" customFormat="1" ht="35.25" hidden="1" customHeight="1" outlineLevel="3" thickBot="1" x14ac:dyDescent="0.3">
      <c r="A582" s="1601"/>
      <c r="B582" s="1559"/>
      <c r="C582" s="966" t="s">
        <v>1768</v>
      </c>
      <c r="D582" s="967"/>
      <c r="E582" s="967"/>
      <c r="F582" s="1045"/>
      <c r="G582" s="559" t="s">
        <v>1028</v>
      </c>
      <c r="H582" s="966" t="s">
        <v>70</v>
      </c>
      <c r="I582" s="767"/>
      <c r="J582" s="467">
        <v>30</v>
      </c>
      <c r="K582" s="780"/>
      <c r="L582" s="1076"/>
      <c r="M582" s="1085" t="str">
        <f t="shared" si="149"/>
        <v/>
      </c>
      <c r="N582" s="1216" t="str">
        <f t="shared" si="148"/>
        <v/>
      </c>
      <c r="O582" s="1186"/>
      <c r="P582" s="1013" t="str">
        <f t="shared" si="145"/>
        <v/>
      </c>
      <c r="Q582" s="1272"/>
      <c r="R582" s="1283"/>
      <c r="S582" s="1014" t="str">
        <f t="shared" si="146"/>
        <v/>
      </c>
      <c r="T582" s="1231" t="str">
        <f t="shared" si="150"/>
        <v>Sin Iniciar</v>
      </c>
      <c r="U582" s="1164" t="str">
        <f t="shared" si="151"/>
        <v>6</v>
      </c>
      <c r="V582" s="845"/>
      <c r="W582" s="1302">
        <f t="shared" si="147"/>
        <v>1</v>
      </c>
    </row>
    <row r="583" spans="1:23" s="105" customFormat="1" ht="39" hidden="1" customHeight="1" outlineLevel="3" thickBot="1" x14ac:dyDescent="0.3">
      <c r="A583" s="1601"/>
      <c r="B583" s="1559"/>
      <c r="C583" s="966" t="s">
        <v>1768</v>
      </c>
      <c r="D583" s="967"/>
      <c r="E583" s="967"/>
      <c r="F583" s="1045"/>
      <c r="G583" s="559" t="s">
        <v>1029</v>
      </c>
      <c r="H583" s="966" t="s">
        <v>70</v>
      </c>
      <c r="I583" s="767"/>
      <c r="J583" s="467">
        <v>8</v>
      </c>
      <c r="K583" s="780"/>
      <c r="L583" s="1076"/>
      <c r="M583" s="1085" t="str">
        <f t="shared" si="149"/>
        <v/>
      </c>
      <c r="N583" s="1216" t="str">
        <f t="shared" si="148"/>
        <v/>
      </c>
      <c r="O583" s="1186"/>
      <c r="P583" s="1013" t="str">
        <f t="shared" si="145"/>
        <v/>
      </c>
      <c r="Q583" s="1272"/>
      <c r="R583" s="1283"/>
      <c r="S583" s="1014" t="str">
        <f t="shared" si="146"/>
        <v/>
      </c>
      <c r="T583" s="1231" t="str">
        <f t="shared" si="150"/>
        <v>Sin Iniciar</v>
      </c>
      <c r="U583" s="1164" t="str">
        <f t="shared" si="151"/>
        <v>6</v>
      </c>
      <c r="V583" s="845"/>
      <c r="W583" s="1302">
        <f t="shared" si="147"/>
        <v>1</v>
      </c>
    </row>
    <row r="584" spans="1:23" s="105" customFormat="1" ht="39" hidden="1" customHeight="1" outlineLevel="3" thickBot="1" x14ac:dyDescent="0.3">
      <c r="A584" s="1601"/>
      <c r="B584" s="1559"/>
      <c r="C584" s="966" t="s">
        <v>1768</v>
      </c>
      <c r="D584" s="967"/>
      <c r="E584" s="967"/>
      <c r="F584" s="1045"/>
      <c r="G584" s="559" t="s">
        <v>1030</v>
      </c>
      <c r="H584" s="966" t="s">
        <v>70</v>
      </c>
      <c r="I584" s="767"/>
      <c r="J584" s="467">
        <v>10</v>
      </c>
      <c r="K584" s="780"/>
      <c r="L584" s="1076"/>
      <c r="M584" s="1085" t="str">
        <f t="shared" si="149"/>
        <v/>
      </c>
      <c r="N584" s="1216" t="str">
        <f t="shared" si="148"/>
        <v/>
      </c>
      <c r="O584" s="1186"/>
      <c r="P584" s="1013" t="str">
        <f t="shared" si="145"/>
        <v/>
      </c>
      <c r="Q584" s="1272"/>
      <c r="R584" s="1283"/>
      <c r="S584" s="1014" t="str">
        <f t="shared" si="146"/>
        <v/>
      </c>
      <c r="T584" s="1231" t="str">
        <f t="shared" si="150"/>
        <v>Sin Iniciar</v>
      </c>
      <c r="U584" s="1164" t="str">
        <f t="shared" si="151"/>
        <v>6</v>
      </c>
      <c r="V584" s="845"/>
      <c r="W584" s="1302">
        <f t="shared" si="147"/>
        <v>1</v>
      </c>
    </row>
    <row r="585" spans="1:23" s="105" customFormat="1" ht="39" hidden="1" customHeight="1" outlineLevel="3" thickBot="1" x14ac:dyDescent="0.3">
      <c r="A585" s="1601"/>
      <c r="B585" s="1559"/>
      <c r="C585" s="966" t="s">
        <v>1768</v>
      </c>
      <c r="D585" s="967"/>
      <c r="E585" s="967"/>
      <c r="F585" s="1045"/>
      <c r="G585" s="559" t="s">
        <v>1031</v>
      </c>
      <c r="H585" s="966" t="s">
        <v>70</v>
      </c>
      <c r="I585" s="767"/>
      <c r="J585" s="467">
        <v>10</v>
      </c>
      <c r="K585" s="780"/>
      <c r="L585" s="1076"/>
      <c r="M585" s="1085" t="str">
        <f t="shared" si="149"/>
        <v/>
      </c>
      <c r="N585" s="1216" t="str">
        <f t="shared" si="148"/>
        <v/>
      </c>
      <c r="O585" s="1186"/>
      <c r="P585" s="1013" t="str">
        <f t="shared" si="145"/>
        <v/>
      </c>
      <c r="Q585" s="1272"/>
      <c r="R585" s="1283"/>
      <c r="S585" s="1014" t="str">
        <f t="shared" si="146"/>
        <v/>
      </c>
      <c r="T585" s="1231" t="str">
        <f t="shared" si="150"/>
        <v>Sin Iniciar</v>
      </c>
      <c r="U585" s="1164" t="str">
        <f t="shared" si="151"/>
        <v>6</v>
      </c>
      <c r="V585" s="845"/>
      <c r="W585" s="1302">
        <f t="shared" si="147"/>
        <v>1</v>
      </c>
    </row>
    <row r="586" spans="1:23" s="105" customFormat="1" ht="35.25" hidden="1" customHeight="1" outlineLevel="3" thickBot="1" x14ac:dyDescent="0.3">
      <c r="A586" s="1601"/>
      <c r="B586" s="1559"/>
      <c r="C586" s="966" t="s">
        <v>1768</v>
      </c>
      <c r="D586" s="967"/>
      <c r="E586" s="967"/>
      <c r="F586" s="1045"/>
      <c r="G586" s="559" t="s">
        <v>1032</v>
      </c>
      <c r="H586" s="966" t="s">
        <v>70</v>
      </c>
      <c r="I586" s="767"/>
      <c r="J586" s="467">
        <v>10</v>
      </c>
      <c r="K586" s="780"/>
      <c r="L586" s="1076"/>
      <c r="M586" s="1085" t="str">
        <f t="shared" si="149"/>
        <v/>
      </c>
      <c r="N586" s="1216" t="str">
        <f t="shared" si="148"/>
        <v/>
      </c>
      <c r="O586" s="1186"/>
      <c r="P586" s="1013" t="str">
        <f t="shared" si="145"/>
        <v/>
      </c>
      <c r="Q586" s="1272"/>
      <c r="R586" s="1283"/>
      <c r="S586" s="1014" t="str">
        <f t="shared" si="146"/>
        <v/>
      </c>
      <c r="T586" s="1231" t="str">
        <f t="shared" si="150"/>
        <v>Sin Iniciar</v>
      </c>
      <c r="U586" s="1164" t="str">
        <f t="shared" si="151"/>
        <v>6</v>
      </c>
      <c r="V586" s="845"/>
      <c r="W586" s="1302">
        <f t="shared" si="147"/>
        <v>1</v>
      </c>
    </row>
    <row r="587" spans="1:23" s="105" customFormat="1" ht="35.25" hidden="1" customHeight="1" outlineLevel="3" thickBot="1" x14ac:dyDescent="0.3">
      <c r="A587" s="1601"/>
      <c r="B587" s="1559"/>
      <c r="C587" s="966" t="s">
        <v>1768</v>
      </c>
      <c r="D587" s="967"/>
      <c r="E587" s="967"/>
      <c r="F587" s="1045"/>
      <c r="G587" s="559" t="s">
        <v>1033</v>
      </c>
      <c r="H587" s="966" t="s">
        <v>70</v>
      </c>
      <c r="I587" s="767"/>
      <c r="J587" s="467">
        <v>3</v>
      </c>
      <c r="K587" s="780"/>
      <c r="L587" s="1076"/>
      <c r="M587" s="1085" t="str">
        <f t="shared" si="149"/>
        <v/>
      </c>
      <c r="N587" s="1216" t="str">
        <f t="shared" si="148"/>
        <v/>
      </c>
      <c r="O587" s="1186"/>
      <c r="P587" s="1013" t="str">
        <f t="shared" si="145"/>
        <v/>
      </c>
      <c r="Q587" s="1272"/>
      <c r="R587" s="1283"/>
      <c r="S587" s="1014" t="str">
        <f t="shared" si="146"/>
        <v/>
      </c>
      <c r="T587" s="1231" t="str">
        <f t="shared" si="150"/>
        <v>Sin Iniciar</v>
      </c>
      <c r="U587" s="1164" t="str">
        <f t="shared" si="151"/>
        <v>6</v>
      </c>
      <c r="V587" s="845"/>
      <c r="W587" s="1302">
        <f t="shared" si="147"/>
        <v>1</v>
      </c>
    </row>
    <row r="588" spans="1:23" s="105" customFormat="1" ht="35.25" hidden="1" customHeight="1" outlineLevel="3" thickBot="1" x14ac:dyDescent="0.3">
      <c r="A588" s="1601"/>
      <c r="B588" s="1559"/>
      <c r="C588" s="966" t="s">
        <v>1768</v>
      </c>
      <c r="D588" s="967"/>
      <c r="E588" s="967"/>
      <c r="F588" s="1045"/>
      <c r="G588" s="559" t="s">
        <v>1034</v>
      </c>
      <c r="H588" s="966" t="s">
        <v>70</v>
      </c>
      <c r="I588" s="767"/>
      <c r="J588" s="467">
        <v>3</v>
      </c>
      <c r="K588" s="780"/>
      <c r="L588" s="1076"/>
      <c r="M588" s="1085" t="str">
        <f t="shared" si="149"/>
        <v/>
      </c>
      <c r="N588" s="1216" t="str">
        <f t="shared" si="148"/>
        <v/>
      </c>
      <c r="O588" s="1186"/>
      <c r="P588" s="1013" t="str">
        <f t="shared" si="145"/>
        <v/>
      </c>
      <c r="Q588" s="1272"/>
      <c r="R588" s="1283"/>
      <c r="S588" s="1014" t="str">
        <f t="shared" si="146"/>
        <v/>
      </c>
      <c r="T588" s="1231" t="str">
        <f t="shared" si="150"/>
        <v>Sin Iniciar</v>
      </c>
      <c r="U588" s="1164" t="str">
        <f t="shared" si="151"/>
        <v>6</v>
      </c>
      <c r="V588" s="845"/>
      <c r="W588" s="1302">
        <f t="shared" si="147"/>
        <v>1</v>
      </c>
    </row>
    <row r="589" spans="1:23" s="105" customFormat="1" ht="35.25" hidden="1" customHeight="1" outlineLevel="3" thickBot="1" x14ac:dyDescent="0.3">
      <c r="A589" s="1601"/>
      <c r="B589" s="1559"/>
      <c r="C589" s="966" t="s">
        <v>1768</v>
      </c>
      <c r="D589" s="967"/>
      <c r="E589" s="967"/>
      <c r="F589" s="1045"/>
      <c r="G589" s="559" t="s">
        <v>1035</v>
      </c>
      <c r="H589" s="966" t="s">
        <v>70</v>
      </c>
      <c r="I589" s="767"/>
      <c r="J589" s="467">
        <v>1</v>
      </c>
      <c r="K589" s="780"/>
      <c r="L589" s="1076"/>
      <c r="M589" s="1085" t="str">
        <f t="shared" si="149"/>
        <v/>
      </c>
      <c r="N589" s="1216" t="str">
        <f t="shared" si="148"/>
        <v/>
      </c>
      <c r="O589" s="1186"/>
      <c r="P589" s="1013" t="str">
        <f t="shared" si="145"/>
        <v/>
      </c>
      <c r="Q589" s="1272"/>
      <c r="R589" s="1283"/>
      <c r="S589" s="1014" t="str">
        <f t="shared" si="146"/>
        <v/>
      </c>
      <c r="T589" s="1231" t="str">
        <f t="shared" si="150"/>
        <v>Sin Iniciar</v>
      </c>
      <c r="U589" s="1164" t="str">
        <f t="shared" si="151"/>
        <v>6</v>
      </c>
      <c r="V589" s="845"/>
      <c r="W589" s="1302">
        <f t="shared" si="147"/>
        <v>1</v>
      </c>
    </row>
    <row r="590" spans="1:23" s="105" customFormat="1" ht="35.25" hidden="1" customHeight="1" outlineLevel="3" thickBot="1" x14ac:dyDescent="0.3">
      <c r="A590" s="1601"/>
      <c r="B590" s="1559"/>
      <c r="C590" s="966" t="s">
        <v>1768</v>
      </c>
      <c r="D590" s="967"/>
      <c r="E590" s="967"/>
      <c r="F590" s="1045"/>
      <c r="G590" s="559" t="s">
        <v>1036</v>
      </c>
      <c r="H590" s="966" t="s">
        <v>70</v>
      </c>
      <c r="I590" s="767"/>
      <c r="J590" s="467">
        <v>1</v>
      </c>
      <c r="K590" s="780"/>
      <c r="L590" s="1076"/>
      <c r="M590" s="1085" t="str">
        <f t="shared" si="149"/>
        <v/>
      </c>
      <c r="N590" s="1216" t="str">
        <f t="shared" si="148"/>
        <v/>
      </c>
      <c r="O590" s="1186"/>
      <c r="P590" s="1013" t="str">
        <f t="shared" si="145"/>
        <v/>
      </c>
      <c r="Q590" s="1272"/>
      <c r="R590" s="1283"/>
      <c r="S590" s="1014" t="str">
        <f t="shared" si="146"/>
        <v/>
      </c>
      <c r="T590" s="1231" t="str">
        <f t="shared" si="150"/>
        <v>Sin Iniciar</v>
      </c>
      <c r="U590" s="1164" t="str">
        <f t="shared" si="151"/>
        <v>6</v>
      </c>
      <c r="V590" s="845"/>
      <c r="W590" s="1302">
        <f t="shared" si="147"/>
        <v>1</v>
      </c>
    </row>
    <row r="591" spans="1:23" s="105" customFormat="1" ht="35.25" hidden="1" customHeight="1" outlineLevel="3" thickBot="1" x14ac:dyDescent="0.3">
      <c r="A591" s="1601"/>
      <c r="B591" s="1559"/>
      <c r="C591" s="966" t="s">
        <v>1768</v>
      </c>
      <c r="D591" s="967"/>
      <c r="E591" s="967"/>
      <c r="F591" s="1045"/>
      <c r="G591" s="559" t="s">
        <v>1037</v>
      </c>
      <c r="H591" s="966" t="s">
        <v>70</v>
      </c>
      <c r="I591" s="767"/>
      <c r="J591" s="467">
        <v>3</v>
      </c>
      <c r="K591" s="780"/>
      <c r="L591" s="1076"/>
      <c r="M591" s="1085" t="str">
        <f t="shared" si="149"/>
        <v/>
      </c>
      <c r="N591" s="1216" t="str">
        <f t="shared" si="148"/>
        <v/>
      </c>
      <c r="O591" s="1186"/>
      <c r="P591" s="1013" t="str">
        <f t="shared" si="145"/>
        <v/>
      </c>
      <c r="Q591" s="1272"/>
      <c r="R591" s="1283"/>
      <c r="S591" s="1014" t="str">
        <f t="shared" si="146"/>
        <v/>
      </c>
      <c r="T591" s="1231" t="str">
        <f t="shared" si="150"/>
        <v>Sin Iniciar</v>
      </c>
      <c r="U591" s="1164" t="str">
        <f t="shared" si="151"/>
        <v>6</v>
      </c>
      <c r="V591" s="845"/>
      <c r="W591" s="1302">
        <f t="shared" si="147"/>
        <v>1</v>
      </c>
    </row>
    <row r="592" spans="1:23" s="105" customFormat="1" ht="35.25" hidden="1" customHeight="1" outlineLevel="3" thickBot="1" x14ac:dyDescent="0.3">
      <c r="A592" s="1601"/>
      <c r="B592" s="1559"/>
      <c r="C592" s="966" t="s">
        <v>1768</v>
      </c>
      <c r="D592" s="967"/>
      <c r="E592" s="967"/>
      <c r="F592" s="1045"/>
      <c r="G592" s="559" t="s">
        <v>1038</v>
      </c>
      <c r="H592" s="966" t="s">
        <v>70</v>
      </c>
      <c r="I592" s="767"/>
      <c r="J592" s="467">
        <v>2</v>
      </c>
      <c r="K592" s="780"/>
      <c r="L592" s="1076"/>
      <c r="M592" s="1085" t="str">
        <f t="shared" si="149"/>
        <v/>
      </c>
      <c r="N592" s="1216" t="str">
        <f t="shared" si="148"/>
        <v/>
      </c>
      <c r="O592" s="1186"/>
      <c r="P592" s="1013" t="str">
        <f t="shared" si="145"/>
        <v/>
      </c>
      <c r="Q592" s="1272"/>
      <c r="R592" s="1283"/>
      <c r="S592" s="1014" t="str">
        <f t="shared" si="146"/>
        <v/>
      </c>
      <c r="T592" s="1231" t="str">
        <f t="shared" si="150"/>
        <v>Sin Iniciar</v>
      </c>
      <c r="U592" s="1164" t="str">
        <f t="shared" si="151"/>
        <v>6</v>
      </c>
      <c r="V592" s="845"/>
      <c r="W592" s="1302">
        <f t="shared" si="147"/>
        <v>1</v>
      </c>
    </row>
    <row r="593" spans="1:23" s="105" customFormat="1" ht="35.25" hidden="1" customHeight="1" outlineLevel="3" thickBot="1" x14ac:dyDescent="0.3">
      <c r="A593" s="1601"/>
      <c r="B593" s="1559"/>
      <c r="C593" s="966" t="s">
        <v>1768</v>
      </c>
      <c r="D593" s="967"/>
      <c r="E593" s="967"/>
      <c r="F593" s="1045"/>
      <c r="G593" s="559" t="s">
        <v>1039</v>
      </c>
      <c r="H593" s="966" t="s">
        <v>70</v>
      </c>
      <c r="I593" s="767"/>
      <c r="J593" s="467">
        <v>2</v>
      </c>
      <c r="K593" s="780"/>
      <c r="L593" s="1076"/>
      <c r="M593" s="1085" t="str">
        <f t="shared" si="149"/>
        <v/>
      </c>
      <c r="N593" s="1216" t="str">
        <f t="shared" si="148"/>
        <v/>
      </c>
      <c r="O593" s="1186"/>
      <c r="P593" s="1013" t="str">
        <f t="shared" ref="P593:P656" si="152">+IF(N593="","",IFERROR(IF(MONTH($C$2)&lt;MONTH(D593),"",IF(E593&lt;$C$2,1,IF(D593&lt;$C$2,($C$2-D593)/(E593-D593),0))),0))</f>
        <v/>
      </c>
      <c r="Q593" s="1272"/>
      <c r="R593" s="1283"/>
      <c r="S593" s="1014" t="str">
        <f t="shared" ref="S593:S656" si="153">IF(P593="","",IF(Q593&gt;P593,1,(Q593/P593)))</f>
        <v/>
      </c>
      <c r="T593" s="1231" t="str">
        <f t="shared" si="150"/>
        <v>Sin Iniciar</v>
      </c>
      <c r="U593" s="1164" t="str">
        <f t="shared" si="151"/>
        <v>6</v>
      </c>
      <c r="V593" s="845"/>
      <c r="W593" s="1302">
        <f t="shared" si="147"/>
        <v>1</v>
      </c>
    </row>
    <row r="594" spans="1:23" s="105" customFormat="1" ht="35.25" hidden="1" customHeight="1" outlineLevel="3" thickBot="1" x14ac:dyDescent="0.3">
      <c r="A594" s="1601"/>
      <c r="B594" s="1559"/>
      <c r="C594" s="966" t="s">
        <v>1768</v>
      </c>
      <c r="D594" s="967"/>
      <c r="E594" s="967"/>
      <c r="F594" s="1045"/>
      <c r="G594" s="559" t="s">
        <v>1040</v>
      </c>
      <c r="H594" s="966" t="s">
        <v>70</v>
      </c>
      <c r="I594" s="767"/>
      <c r="J594" s="467">
        <v>3</v>
      </c>
      <c r="K594" s="780"/>
      <c r="L594" s="1076"/>
      <c r="M594" s="1085" t="str">
        <f t="shared" si="149"/>
        <v/>
      </c>
      <c r="N594" s="1216" t="str">
        <f t="shared" si="148"/>
        <v/>
      </c>
      <c r="O594" s="1186"/>
      <c r="P594" s="1013" t="str">
        <f t="shared" si="152"/>
        <v/>
      </c>
      <c r="Q594" s="1272"/>
      <c r="R594" s="1283"/>
      <c r="S594" s="1014" t="str">
        <f t="shared" si="153"/>
        <v/>
      </c>
      <c r="T594" s="1231" t="str">
        <f t="shared" si="150"/>
        <v>Sin Iniciar</v>
      </c>
      <c r="U594" s="1164" t="str">
        <f t="shared" si="151"/>
        <v>6</v>
      </c>
      <c r="V594" s="845"/>
      <c r="W594" s="1302">
        <f t="shared" si="147"/>
        <v>1</v>
      </c>
    </row>
    <row r="595" spans="1:23" s="105" customFormat="1" ht="35.25" hidden="1" customHeight="1" outlineLevel="3" thickBot="1" x14ac:dyDescent="0.3">
      <c r="A595" s="1601"/>
      <c r="B595" s="1559"/>
      <c r="C595" s="966" t="s">
        <v>1768</v>
      </c>
      <c r="D595" s="967"/>
      <c r="E595" s="967"/>
      <c r="F595" s="1045"/>
      <c r="G595" s="559" t="s">
        <v>1041</v>
      </c>
      <c r="H595" s="966" t="s">
        <v>70</v>
      </c>
      <c r="I595" s="767"/>
      <c r="J595" s="467">
        <v>1</v>
      </c>
      <c r="K595" s="780"/>
      <c r="L595" s="1076"/>
      <c r="M595" s="1085" t="str">
        <f t="shared" si="149"/>
        <v/>
      </c>
      <c r="N595" s="1216" t="str">
        <f t="shared" si="148"/>
        <v/>
      </c>
      <c r="O595" s="1186"/>
      <c r="P595" s="1013" t="str">
        <f t="shared" si="152"/>
        <v/>
      </c>
      <c r="Q595" s="1272"/>
      <c r="R595" s="1283"/>
      <c r="S595" s="1014" t="str">
        <f t="shared" si="153"/>
        <v/>
      </c>
      <c r="T595" s="1231" t="str">
        <f t="shared" si="150"/>
        <v>Sin Iniciar</v>
      </c>
      <c r="U595" s="1164" t="str">
        <f t="shared" si="151"/>
        <v>6</v>
      </c>
      <c r="V595" s="845"/>
      <c r="W595" s="1302">
        <f t="shared" si="147"/>
        <v>1</v>
      </c>
    </row>
    <row r="596" spans="1:23" s="105" customFormat="1" ht="39" hidden="1" customHeight="1" outlineLevel="3" thickBot="1" x14ac:dyDescent="0.3">
      <c r="A596" s="1601"/>
      <c r="B596" s="1559"/>
      <c r="C596" s="966" t="s">
        <v>1768</v>
      </c>
      <c r="D596" s="967"/>
      <c r="E596" s="967"/>
      <c r="F596" s="1045"/>
      <c r="G596" s="559" t="s">
        <v>1042</v>
      </c>
      <c r="H596" s="966" t="s">
        <v>70</v>
      </c>
      <c r="I596" s="767"/>
      <c r="J596" s="467">
        <v>2</v>
      </c>
      <c r="K596" s="780"/>
      <c r="L596" s="1076"/>
      <c r="M596" s="1085" t="str">
        <f t="shared" si="149"/>
        <v/>
      </c>
      <c r="N596" s="1216" t="str">
        <f t="shared" si="148"/>
        <v/>
      </c>
      <c r="O596" s="1186"/>
      <c r="P596" s="1013" t="str">
        <f t="shared" si="152"/>
        <v/>
      </c>
      <c r="Q596" s="1272"/>
      <c r="R596" s="1283"/>
      <c r="S596" s="1014" t="str">
        <f t="shared" si="153"/>
        <v/>
      </c>
      <c r="T596" s="1231" t="str">
        <f t="shared" si="150"/>
        <v>Sin Iniciar</v>
      </c>
      <c r="U596" s="1164" t="str">
        <f t="shared" si="151"/>
        <v>6</v>
      </c>
      <c r="V596" s="845"/>
      <c r="W596" s="1302">
        <f t="shared" si="147"/>
        <v>1</v>
      </c>
    </row>
    <row r="597" spans="1:23" s="105" customFormat="1" ht="35.25" hidden="1" customHeight="1" outlineLevel="3" thickBot="1" x14ac:dyDescent="0.3">
      <c r="A597" s="1601"/>
      <c r="B597" s="1559"/>
      <c r="C597" s="966" t="s">
        <v>1768</v>
      </c>
      <c r="D597" s="967"/>
      <c r="E597" s="967"/>
      <c r="F597" s="1045"/>
      <c r="G597" s="559" t="s">
        <v>1043</v>
      </c>
      <c r="H597" s="966" t="s">
        <v>70</v>
      </c>
      <c r="I597" s="767"/>
      <c r="J597" s="467">
        <v>10</v>
      </c>
      <c r="K597" s="780"/>
      <c r="L597" s="1076"/>
      <c r="M597" s="1085" t="str">
        <f t="shared" si="149"/>
        <v/>
      </c>
      <c r="N597" s="1216" t="str">
        <f t="shared" si="148"/>
        <v/>
      </c>
      <c r="O597" s="1186"/>
      <c r="P597" s="1013" t="str">
        <f t="shared" si="152"/>
        <v/>
      </c>
      <c r="Q597" s="1272"/>
      <c r="R597" s="1283"/>
      <c r="S597" s="1014" t="str">
        <f t="shared" si="153"/>
        <v/>
      </c>
      <c r="T597" s="1231" t="str">
        <f t="shared" si="150"/>
        <v>Sin Iniciar</v>
      </c>
      <c r="U597" s="1164" t="str">
        <f t="shared" si="151"/>
        <v>6</v>
      </c>
      <c r="V597" s="845"/>
      <c r="W597" s="1302">
        <f t="shared" si="147"/>
        <v>1</v>
      </c>
    </row>
    <row r="598" spans="1:23" s="105" customFormat="1" ht="35.25" hidden="1" customHeight="1" outlineLevel="3" thickBot="1" x14ac:dyDescent="0.3">
      <c r="A598" s="1601"/>
      <c r="B598" s="1559"/>
      <c r="C598" s="966" t="s">
        <v>1768</v>
      </c>
      <c r="D598" s="967"/>
      <c r="E598" s="967"/>
      <c r="F598" s="1045"/>
      <c r="G598" s="559" t="s">
        <v>1044</v>
      </c>
      <c r="H598" s="966" t="s">
        <v>70</v>
      </c>
      <c r="I598" s="767"/>
      <c r="J598" s="467">
        <v>10</v>
      </c>
      <c r="K598" s="780"/>
      <c r="L598" s="1076"/>
      <c r="M598" s="1085" t="str">
        <f t="shared" si="149"/>
        <v/>
      </c>
      <c r="N598" s="1216" t="str">
        <f t="shared" si="148"/>
        <v/>
      </c>
      <c r="O598" s="1186"/>
      <c r="P598" s="1013" t="str">
        <f t="shared" si="152"/>
        <v/>
      </c>
      <c r="Q598" s="1272"/>
      <c r="R598" s="1283"/>
      <c r="S598" s="1014" t="str">
        <f t="shared" si="153"/>
        <v/>
      </c>
      <c r="T598" s="1231" t="str">
        <f t="shared" si="150"/>
        <v>Sin Iniciar</v>
      </c>
      <c r="U598" s="1164" t="str">
        <f t="shared" si="151"/>
        <v>6</v>
      </c>
      <c r="V598" s="845"/>
      <c r="W598" s="1302">
        <f t="shared" si="147"/>
        <v>1</v>
      </c>
    </row>
    <row r="599" spans="1:23" s="105" customFormat="1" ht="35.25" hidden="1" customHeight="1" outlineLevel="3" thickBot="1" x14ac:dyDescent="0.3">
      <c r="A599" s="1601"/>
      <c r="B599" s="1559"/>
      <c r="C599" s="966" t="s">
        <v>1768</v>
      </c>
      <c r="D599" s="967"/>
      <c r="E599" s="967"/>
      <c r="F599" s="1045"/>
      <c r="G599" s="559" t="s">
        <v>1045</v>
      </c>
      <c r="H599" s="966" t="s">
        <v>70</v>
      </c>
      <c r="I599" s="767"/>
      <c r="J599" s="467">
        <v>1</v>
      </c>
      <c r="K599" s="780"/>
      <c r="L599" s="1076"/>
      <c r="M599" s="1085" t="str">
        <f t="shared" si="149"/>
        <v/>
      </c>
      <c r="N599" s="1216" t="str">
        <f t="shared" si="148"/>
        <v/>
      </c>
      <c r="O599" s="1186"/>
      <c r="P599" s="1013" t="str">
        <f t="shared" si="152"/>
        <v/>
      </c>
      <c r="Q599" s="1272"/>
      <c r="R599" s="1283"/>
      <c r="S599" s="1014" t="str">
        <f t="shared" si="153"/>
        <v/>
      </c>
      <c r="T599" s="1231" t="str">
        <f t="shared" si="150"/>
        <v>Sin Iniciar</v>
      </c>
      <c r="U599" s="1164" t="str">
        <f t="shared" si="151"/>
        <v>6</v>
      </c>
      <c r="V599" s="845"/>
      <c r="W599" s="1302">
        <f t="shared" si="147"/>
        <v>1</v>
      </c>
    </row>
    <row r="600" spans="1:23" s="105" customFormat="1" ht="35.25" hidden="1" customHeight="1" outlineLevel="3" thickBot="1" x14ac:dyDescent="0.3">
      <c r="A600" s="1601"/>
      <c r="B600" s="1559"/>
      <c r="C600" s="966" t="s">
        <v>1768</v>
      </c>
      <c r="D600" s="967"/>
      <c r="E600" s="967"/>
      <c r="F600" s="1045"/>
      <c r="G600" s="559" t="s">
        <v>1046</v>
      </c>
      <c r="H600" s="966" t="s">
        <v>70</v>
      </c>
      <c r="I600" s="767"/>
      <c r="J600" s="467">
        <v>5</v>
      </c>
      <c r="K600" s="780"/>
      <c r="L600" s="1076"/>
      <c r="M600" s="1085" t="str">
        <f t="shared" si="149"/>
        <v/>
      </c>
      <c r="N600" s="1216" t="str">
        <f t="shared" si="148"/>
        <v/>
      </c>
      <c r="O600" s="1186"/>
      <c r="P600" s="1013" t="str">
        <f t="shared" si="152"/>
        <v/>
      </c>
      <c r="Q600" s="1272"/>
      <c r="R600" s="1283"/>
      <c r="S600" s="1014" t="str">
        <f t="shared" si="153"/>
        <v/>
      </c>
      <c r="T600" s="1231" t="str">
        <f t="shared" si="150"/>
        <v>Sin Iniciar</v>
      </c>
      <c r="U600" s="1164" t="str">
        <f t="shared" si="151"/>
        <v>6</v>
      </c>
      <c r="V600" s="845"/>
      <c r="W600" s="1302">
        <f t="shared" si="147"/>
        <v>1</v>
      </c>
    </row>
    <row r="601" spans="1:23" s="105" customFormat="1" ht="35.25" hidden="1" customHeight="1" outlineLevel="3" thickBot="1" x14ac:dyDescent="0.3">
      <c r="A601" s="1601"/>
      <c r="B601" s="1559"/>
      <c r="C601" s="966" t="s">
        <v>1768</v>
      </c>
      <c r="D601" s="967"/>
      <c r="E601" s="967"/>
      <c r="F601" s="1045"/>
      <c r="G601" s="559" t="s">
        <v>1047</v>
      </c>
      <c r="H601" s="966" t="s">
        <v>70</v>
      </c>
      <c r="I601" s="767"/>
      <c r="J601" s="467">
        <v>2</v>
      </c>
      <c r="K601" s="780"/>
      <c r="L601" s="1076"/>
      <c r="M601" s="1085" t="str">
        <f t="shared" si="149"/>
        <v/>
      </c>
      <c r="N601" s="1216" t="str">
        <f t="shared" si="148"/>
        <v/>
      </c>
      <c r="O601" s="1186"/>
      <c r="P601" s="1013" t="str">
        <f t="shared" si="152"/>
        <v/>
      </c>
      <c r="Q601" s="1272"/>
      <c r="R601" s="1283"/>
      <c r="S601" s="1014" t="str">
        <f t="shared" si="153"/>
        <v/>
      </c>
      <c r="T601" s="1231" t="str">
        <f t="shared" si="150"/>
        <v>Sin Iniciar</v>
      </c>
      <c r="U601" s="1164" t="str">
        <f t="shared" si="151"/>
        <v>6</v>
      </c>
      <c r="V601" s="845"/>
      <c r="W601" s="1302">
        <f t="shared" si="147"/>
        <v>1</v>
      </c>
    </row>
    <row r="602" spans="1:23" s="105" customFormat="1" ht="35.25" hidden="1" customHeight="1" outlineLevel="3" thickBot="1" x14ac:dyDescent="0.3">
      <c r="A602" s="1601"/>
      <c r="B602" s="1559"/>
      <c r="C602" s="966" t="s">
        <v>1768</v>
      </c>
      <c r="D602" s="967"/>
      <c r="E602" s="967"/>
      <c r="F602" s="1045"/>
      <c r="G602" s="559" t="s">
        <v>1048</v>
      </c>
      <c r="H602" s="966" t="s">
        <v>70</v>
      </c>
      <c r="I602" s="767"/>
      <c r="J602" s="467">
        <v>2</v>
      </c>
      <c r="K602" s="780"/>
      <c r="L602" s="1076"/>
      <c r="M602" s="1085" t="str">
        <f t="shared" si="149"/>
        <v/>
      </c>
      <c r="N602" s="1216" t="str">
        <f t="shared" si="148"/>
        <v/>
      </c>
      <c r="O602" s="1186"/>
      <c r="P602" s="1013" t="str">
        <f t="shared" si="152"/>
        <v/>
      </c>
      <c r="Q602" s="1272"/>
      <c r="R602" s="1283"/>
      <c r="S602" s="1014" t="str">
        <f t="shared" si="153"/>
        <v/>
      </c>
      <c r="T602" s="1231" t="str">
        <f t="shared" si="150"/>
        <v>Sin Iniciar</v>
      </c>
      <c r="U602" s="1164" t="str">
        <f t="shared" si="151"/>
        <v>6</v>
      </c>
      <c r="V602" s="845"/>
      <c r="W602" s="1302">
        <f t="shared" si="147"/>
        <v>1</v>
      </c>
    </row>
    <row r="603" spans="1:23" s="105" customFormat="1" ht="39" hidden="1" customHeight="1" outlineLevel="3" thickBot="1" x14ac:dyDescent="0.3">
      <c r="A603" s="1601"/>
      <c r="B603" s="1559"/>
      <c r="C603" s="966" t="s">
        <v>1768</v>
      </c>
      <c r="D603" s="967"/>
      <c r="E603" s="967"/>
      <c r="F603" s="1045"/>
      <c r="G603" s="559" t="s">
        <v>1049</v>
      </c>
      <c r="H603" s="966" t="s">
        <v>70</v>
      </c>
      <c r="I603" s="767"/>
      <c r="J603" s="467">
        <v>5</v>
      </c>
      <c r="K603" s="780"/>
      <c r="L603" s="1076"/>
      <c r="M603" s="1085" t="str">
        <f t="shared" si="149"/>
        <v/>
      </c>
      <c r="N603" s="1216" t="str">
        <f t="shared" si="148"/>
        <v/>
      </c>
      <c r="O603" s="1186"/>
      <c r="P603" s="1013" t="str">
        <f t="shared" si="152"/>
        <v/>
      </c>
      <c r="Q603" s="1272"/>
      <c r="R603" s="1283"/>
      <c r="S603" s="1014" t="str">
        <f t="shared" si="153"/>
        <v/>
      </c>
      <c r="T603" s="1231" t="str">
        <f t="shared" si="150"/>
        <v>Sin Iniciar</v>
      </c>
      <c r="U603" s="1164" t="str">
        <f t="shared" si="151"/>
        <v>6</v>
      </c>
      <c r="V603" s="845"/>
      <c r="W603" s="1302">
        <f t="shared" si="147"/>
        <v>1</v>
      </c>
    </row>
    <row r="604" spans="1:23" s="105" customFormat="1" ht="39" hidden="1" customHeight="1" outlineLevel="3" thickBot="1" x14ac:dyDescent="0.3">
      <c r="A604" s="1601"/>
      <c r="B604" s="1559"/>
      <c r="C604" s="966" t="s">
        <v>1768</v>
      </c>
      <c r="D604" s="967"/>
      <c r="E604" s="967"/>
      <c r="F604" s="1045"/>
      <c r="G604" s="559" t="s">
        <v>1050</v>
      </c>
      <c r="H604" s="966" t="s">
        <v>70</v>
      </c>
      <c r="I604" s="767"/>
      <c r="J604" s="467" t="s">
        <v>1051</v>
      </c>
      <c r="K604" s="780"/>
      <c r="L604" s="1076"/>
      <c r="M604" s="1085" t="str">
        <f t="shared" si="149"/>
        <v/>
      </c>
      <c r="N604" s="1216" t="str">
        <f t="shared" si="148"/>
        <v/>
      </c>
      <c r="O604" s="1186"/>
      <c r="P604" s="1013" t="str">
        <f t="shared" si="152"/>
        <v/>
      </c>
      <c r="Q604" s="1272"/>
      <c r="R604" s="1283"/>
      <c r="S604" s="1014" t="str">
        <f t="shared" si="153"/>
        <v/>
      </c>
      <c r="T604" s="1231" t="str">
        <f t="shared" si="150"/>
        <v>Sin Iniciar</v>
      </c>
      <c r="U604" s="1164" t="str">
        <f t="shared" si="151"/>
        <v>6</v>
      </c>
      <c r="V604" s="845"/>
      <c r="W604" s="1302">
        <f t="shared" si="147"/>
        <v>1</v>
      </c>
    </row>
    <row r="605" spans="1:23" s="105" customFormat="1" ht="39" hidden="1" customHeight="1" outlineLevel="3" thickBot="1" x14ac:dyDescent="0.3">
      <c r="A605" s="1601"/>
      <c r="B605" s="1559"/>
      <c r="C605" s="966" t="s">
        <v>1768</v>
      </c>
      <c r="D605" s="967"/>
      <c r="E605" s="967"/>
      <c r="F605" s="1045"/>
      <c r="G605" s="559" t="s">
        <v>1052</v>
      </c>
      <c r="H605" s="966" t="s">
        <v>70</v>
      </c>
      <c r="I605" s="767"/>
      <c r="J605" s="467" t="s">
        <v>1053</v>
      </c>
      <c r="K605" s="780"/>
      <c r="L605" s="1076"/>
      <c r="M605" s="1085" t="str">
        <f t="shared" si="149"/>
        <v/>
      </c>
      <c r="N605" s="1216" t="str">
        <f t="shared" si="148"/>
        <v/>
      </c>
      <c r="O605" s="1186"/>
      <c r="P605" s="1013" t="str">
        <f t="shared" si="152"/>
        <v/>
      </c>
      <c r="Q605" s="1272"/>
      <c r="R605" s="1283"/>
      <c r="S605" s="1014" t="str">
        <f t="shared" si="153"/>
        <v/>
      </c>
      <c r="T605" s="1231" t="str">
        <f t="shared" si="150"/>
        <v>Sin Iniciar</v>
      </c>
      <c r="U605" s="1164" t="str">
        <f t="shared" si="151"/>
        <v>6</v>
      </c>
      <c r="V605" s="845"/>
      <c r="W605" s="1302">
        <f t="shared" si="147"/>
        <v>1</v>
      </c>
    </row>
    <row r="606" spans="1:23" s="105" customFormat="1" ht="35.25" hidden="1" customHeight="1" outlineLevel="3" thickBot="1" x14ac:dyDescent="0.3">
      <c r="A606" s="1601"/>
      <c r="B606" s="1559"/>
      <c r="C606" s="966" t="s">
        <v>1768</v>
      </c>
      <c r="D606" s="967"/>
      <c r="E606" s="967"/>
      <c r="F606" s="1045"/>
      <c r="G606" s="559" t="s">
        <v>1054</v>
      </c>
      <c r="H606" s="966" t="s">
        <v>70</v>
      </c>
      <c r="I606" s="767"/>
      <c r="J606" s="467" t="s">
        <v>1053</v>
      </c>
      <c r="K606" s="780"/>
      <c r="L606" s="1076"/>
      <c r="M606" s="1085" t="str">
        <f t="shared" si="149"/>
        <v/>
      </c>
      <c r="N606" s="1216" t="str">
        <f t="shared" si="148"/>
        <v/>
      </c>
      <c r="O606" s="1186"/>
      <c r="P606" s="1013" t="str">
        <f t="shared" si="152"/>
        <v/>
      </c>
      <c r="Q606" s="1272"/>
      <c r="R606" s="1283"/>
      <c r="S606" s="1014" t="str">
        <f t="shared" si="153"/>
        <v/>
      </c>
      <c r="T606" s="1231" t="str">
        <f t="shared" si="150"/>
        <v>Sin Iniciar</v>
      </c>
      <c r="U606" s="1164" t="str">
        <f t="shared" si="151"/>
        <v>6</v>
      </c>
      <c r="V606" s="845"/>
      <c r="W606" s="1302">
        <f t="shared" si="147"/>
        <v>1</v>
      </c>
    </row>
    <row r="607" spans="1:23" s="105" customFormat="1" ht="35.25" hidden="1" customHeight="1" outlineLevel="3" thickBot="1" x14ac:dyDescent="0.3">
      <c r="A607" s="1601"/>
      <c r="B607" s="1559"/>
      <c r="C607" s="966" t="s">
        <v>1768</v>
      </c>
      <c r="D607" s="967"/>
      <c r="E607" s="967"/>
      <c r="F607" s="1045"/>
      <c r="G607" s="559" t="s">
        <v>1055</v>
      </c>
      <c r="H607" s="966" t="s">
        <v>70</v>
      </c>
      <c r="I607" s="767"/>
      <c r="J607" s="467" t="s">
        <v>1053</v>
      </c>
      <c r="K607" s="780"/>
      <c r="L607" s="1076"/>
      <c r="M607" s="1085" t="str">
        <f t="shared" si="149"/>
        <v/>
      </c>
      <c r="N607" s="1216" t="str">
        <f t="shared" si="148"/>
        <v/>
      </c>
      <c r="O607" s="1186"/>
      <c r="P607" s="1013" t="str">
        <f t="shared" si="152"/>
        <v/>
      </c>
      <c r="Q607" s="1272"/>
      <c r="R607" s="1283"/>
      <c r="S607" s="1014" t="str">
        <f t="shared" si="153"/>
        <v/>
      </c>
      <c r="T607" s="1231" t="str">
        <f t="shared" si="150"/>
        <v>Sin Iniciar</v>
      </c>
      <c r="U607" s="1164" t="str">
        <f t="shared" si="151"/>
        <v>6</v>
      </c>
      <c r="V607" s="845"/>
      <c r="W607" s="1302">
        <f t="shared" ref="W607:W670" si="154">1-R607</f>
        <v>1</v>
      </c>
    </row>
    <row r="608" spans="1:23" s="105" customFormat="1" ht="35.25" hidden="1" customHeight="1" outlineLevel="3" thickBot="1" x14ac:dyDescent="0.3">
      <c r="A608" s="1601"/>
      <c r="B608" s="1559"/>
      <c r="C608" s="966" t="s">
        <v>1768</v>
      </c>
      <c r="D608" s="967"/>
      <c r="E608" s="967"/>
      <c r="F608" s="1045"/>
      <c r="G608" s="559" t="s">
        <v>1056</v>
      </c>
      <c r="H608" s="966" t="s">
        <v>70</v>
      </c>
      <c r="I608" s="767"/>
      <c r="J608" s="467" t="s">
        <v>1053</v>
      </c>
      <c r="K608" s="780"/>
      <c r="L608" s="1076"/>
      <c r="M608" s="1085" t="str">
        <f t="shared" si="149"/>
        <v/>
      </c>
      <c r="N608" s="1216" t="str">
        <f t="shared" si="148"/>
        <v/>
      </c>
      <c r="O608" s="1186"/>
      <c r="P608" s="1013" t="str">
        <f t="shared" si="152"/>
        <v/>
      </c>
      <c r="Q608" s="1272"/>
      <c r="R608" s="1283"/>
      <c r="S608" s="1014" t="str">
        <f t="shared" si="153"/>
        <v/>
      </c>
      <c r="T608" s="1231" t="str">
        <f t="shared" si="150"/>
        <v>Sin Iniciar</v>
      </c>
      <c r="U608" s="1164" t="str">
        <f t="shared" si="151"/>
        <v>6</v>
      </c>
      <c r="V608" s="845"/>
      <c r="W608" s="1302">
        <f t="shared" si="154"/>
        <v>1</v>
      </c>
    </row>
    <row r="609" spans="1:23" s="105" customFormat="1" ht="35.25" hidden="1" customHeight="1" outlineLevel="3" thickBot="1" x14ac:dyDescent="0.3">
      <c r="A609" s="1601"/>
      <c r="B609" s="1559"/>
      <c r="C609" s="966" t="s">
        <v>1768</v>
      </c>
      <c r="D609" s="967"/>
      <c r="E609" s="967"/>
      <c r="F609" s="1045"/>
      <c r="G609" s="559" t="s">
        <v>1057</v>
      </c>
      <c r="H609" s="966" t="s">
        <v>70</v>
      </c>
      <c r="I609" s="767"/>
      <c r="J609" s="467" t="s">
        <v>1051</v>
      </c>
      <c r="K609" s="780"/>
      <c r="L609" s="1076"/>
      <c r="M609" s="1085" t="str">
        <f t="shared" si="149"/>
        <v/>
      </c>
      <c r="N609" s="1216" t="str">
        <f t="shared" ref="N609:N672" si="155">+IF(D609="","",IF(AND(MONTH($C$2)&gt;=MONTH(D609),MONTH($C$2)&lt;=MONTH(E609)),"X",""))</f>
        <v/>
      </c>
      <c r="O609" s="1186"/>
      <c r="P609" s="1013" t="str">
        <f t="shared" si="152"/>
        <v/>
      </c>
      <c r="Q609" s="1272"/>
      <c r="R609" s="1283"/>
      <c r="S609" s="1014" t="str">
        <f t="shared" si="153"/>
        <v/>
      </c>
      <c r="T609" s="1231" t="str">
        <f t="shared" si="150"/>
        <v>Sin Iniciar</v>
      </c>
      <c r="U609" s="1164" t="str">
        <f t="shared" si="151"/>
        <v>6</v>
      </c>
      <c r="V609" s="845"/>
      <c r="W609" s="1302">
        <f t="shared" si="154"/>
        <v>1</v>
      </c>
    </row>
    <row r="610" spans="1:23" s="105" customFormat="1" ht="35.25" hidden="1" customHeight="1" outlineLevel="3" thickBot="1" x14ac:dyDescent="0.3">
      <c r="A610" s="1601"/>
      <c r="B610" s="1559"/>
      <c r="C610" s="966" t="s">
        <v>1768</v>
      </c>
      <c r="D610" s="967"/>
      <c r="E610" s="967"/>
      <c r="F610" s="1045"/>
      <c r="G610" s="559" t="s">
        <v>1058</v>
      </c>
      <c r="H610" s="966" t="s">
        <v>70</v>
      </c>
      <c r="I610" s="767"/>
      <c r="J610" s="467" t="s">
        <v>1059</v>
      </c>
      <c r="K610" s="780"/>
      <c r="L610" s="1076"/>
      <c r="M610" s="1085" t="str">
        <f t="shared" si="149"/>
        <v/>
      </c>
      <c r="N610" s="1216" t="str">
        <f t="shared" si="155"/>
        <v/>
      </c>
      <c r="O610" s="1186"/>
      <c r="P610" s="1013" t="str">
        <f t="shared" si="152"/>
        <v/>
      </c>
      <c r="Q610" s="1272"/>
      <c r="R610" s="1283"/>
      <c r="S610" s="1014" t="str">
        <f t="shared" si="153"/>
        <v/>
      </c>
      <c r="T610" s="1231" t="str">
        <f t="shared" si="150"/>
        <v>Sin Iniciar</v>
      </c>
      <c r="U610" s="1164" t="str">
        <f t="shared" si="151"/>
        <v>6</v>
      </c>
      <c r="V610" s="845"/>
      <c r="W610" s="1302">
        <f t="shared" si="154"/>
        <v>1</v>
      </c>
    </row>
    <row r="611" spans="1:23" s="105" customFormat="1" ht="35.25" hidden="1" customHeight="1" outlineLevel="3" thickBot="1" x14ac:dyDescent="0.3">
      <c r="A611" s="1601"/>
      <c r="B611" s="1559"/>
      <c r="C611" s="966" t="s">
        <v>1768</v>
      </c>
      <c r="D611" s="967"/>
      <c r="E611" s="967"/>
      <c r="F611" s="1045"/>
      <c r="G611" s="559" t="s">
        <v>1060</v>
      </c>
      <c r="H611" s="966" t="s">
        <v>70</v>
      </c>
      <c r="I611" s="767"/>
      <c r="J611" s="467" t="s">
        <v>1053</v>
      </c>
      <c r="K611" s="780"/>
      <c r="L611" s="1076"/>
      <c r="M611" s="1085" t="str">
        <f t="shared" si="149"/>
        <v/>
      </c>
      <c r="N611" s="1216" t="str">
        <f t="shared" si="155"/>
        <v/>
      </c>
      <c r="O611" s="1186"/>
      <c r="P611" s="1013" t="str">
        <f t="shared" si="152"/>
        <v/>
      </c>
      <c r="Q611" s="1272"/>
      <c r="R611" s="1283"/>
      <c r="S611" s="1014" t="str">
        <f t="shared" si="153"/>
        <v/>
      </c>
      <c r="T611" s="1231" t="str">
        <f t="shared" si="150"/>
        <v>Sin Iniciar</v>
      </c>
      <c r="U611" s="1164" t="str">
        <f t="shared" si="151"/>
        <v>6</v>
      </c>
      <c r="V611" s="845"/>
      <c r="W611" s="1302">
        <f t="shared" si="154"/>
        <v>1</v>
      </c>
    </row>
    <row r="612" spans="1:23" s="105" customFormat="1" ht="35.25" hidden="1" customHeight="1" outlineLevel="3" thickBot="1" x14ac:dyDescent="0.3">
      <c r="A612" s="1601"/>
      <c r="B612" s="1559"/>
      <c r="C612" s="966" t="s">
        <v>1768</v>
      </c>
      <c r="D612" s="967"/>
      <c r="E612" s="967"/>
      <c r="F612" s="1045"/>
      <c r="G612" s="559" t="s">
        <v>1061</v>
      </c>
      <c r="H612" s="966" t="s">
        <v>70</v>
      </c>
      <c r="I612" s="767"/>
      <c r="J612" s="467" t="s">
        <v>1051</v>
      </c>
      <c r="K612" s="780"/>
      <c r="L612" s="1076"/>
      <c r="M612" s="1085" t="str">
        <f t="shared" si="149"/>
        <v/>
      </c>
      <c r="N612" s="1216" t="str">
        <f t="shared" si="155"/>
        <v/>
      </c>
      <c r="O612" s="1186"/>
      <c r="P612" s="1013" t="str">
        <f t="shared" si="152"/>
        <v/>
      </c>
      <c r="Q612" s="1272"/>
      <c r="R612" s="1283"/>
      <c r="S612" s="1014" t="str">
        <f t="shared" si="153"/>
        <v/>
      </c>
      <c r="T612" s="1231" t="str">
        <f t="shared" si="150"/>
        <v>Sin Iniciar</v>
      </c>
      <c r="U612" s="1164" t="str">
        <f t="shared" si="151"/>
        <v>6</v>
      </c>
      <c r="V612" s="845"/>
      <c r="W612" s="1302">
        <f t="shared" si="154"/>
        <v>1</v>
      </c>
    </row>
    <row r="613" spans="1:23" s="105" customFormat="1" ht="35.25" hidden="1" customHeight="1" outlineLevel="3" thickBot="1" x14ac:dyDescent="0.3">
      <c r="A613" s="1601"/>
      <c r="B613" s="1559"/>
      <c r="C613" s="966" t="s">
        <v>1768</v>
      </c>
      <c r="D613" s="967"/>
      <c r="E613" s="967"/>
      <c r="F613" s="1045"/>
      <c r="G613" s="559" t="s">
        <v>1062</v>
      </c>
      <c r="H613" s="966" t="s">
        <v>70</v>
      </c>
      <c r="I613" s="767"/>
      <c r="J613" s="467" t="s">
        <v>1051</v>
      </c>
      <c r="K613" s="780"/>
      <c r="L613" s="1076"/>
      <c r="M613" s="1085" t="str">
        <f t="shared" si="149"/>
        <v/>
      </c>
      <c r="N613" s="1216" t="str">
        <f t="shared" si="155"/>
        <v/>
      </c>
      <c r="O613" s="1186"/>
      <c r="P613" s="1013" t="str">
        <f t="shared" si="152"/>
        <v/>
      </c>
      <c r="Q613" s="1272"/>
      <c r="R613" s="1283"/>
      <c r="S613" s="1014" t="str">
        <f t="shared" si="153"/>
        <v/>
      </c>
      <c r="T613" s="1231" t="str">
        <f t="shared" si="150"/>
        <v>Sin Iniciar</v>
      </c>
      <c r="U613" s="1164" t="str">
        <f t="shared" si="151"/>
        <v>6</v>
      </c>
      <c r="V613" s="845"/>
      <c r="W613" s="1302">
        <f t="shared" si="154"/>
        <v>1</v>
      </c>
    </row>
    <row r="614" spans="1:23" s="105" customFormat="1" ht="35.25" hidden="1" customHeight="1" outlineLevel="3" thickBot="1" x14ac:dyDescent="0.3">
      <c r="A614" s="1601"/>
      <c r="B614" s="1559"/>
      <c r="C614" s="966" t="s">
        <v>1768</v>
      </c>
      <c r="D614" s="967"/>
      <c r="E614" s="967"/>
      <c r="F614" s="1045"/>
      <c r="G614" s="559" t="s">
        <v>1063</v>
      </c>
      <c r="H614" s="966" t="s">
        <v>70</v>
      </c>
      <c r="I614" s="767"/>
      <c r="J614" s="467" t="s">
        <v>1051</v>
      </c>
      <c r="K614" s="780"/>
      <c r="L614" s="1076"/>
      <c r="M614" s="1085" t="str">
        <f t="shared" si="149"/>
        <v/>
      </c>
      <c r="N614" s="1216" t="str">
        <f t="shared" si="155"/>
        <v/>
      </c>
      <c r="O614" s="1186"/>
      <c r="P614" s="1013" t="str">
        <f t="shared" si="152"/>
        <v/>
      </c>
      <c r="Q614" s="1272"/>
      <c r="R614" s="1283"/>
      <c r="S614" s="1014" t="str">
        <f t="shared" si="153"/>
        <v/>
      </c>
      <c r="T614" s="1231" t="str">
        <f t="shared" si="150"/>
        <v>Sin Iniciar</v>
      </c>
      <c r="U614" s="1164" t="str">
        <f t="shared" si="151"/>
        <v>6</v>
      </c>
      <c r="V614" s="845"/>
      <c r="W614" s="1302">
        <f t="shared" si="154"/>
        <v>1</v>
      </c>
    </row>
    <row r="615" spans="1:23" s="105" customFormat="1" ht="35.25" hidden="1" customHeight="1" outlineLevel="3" thickBot="1" x14ac:dyDescent="0.3">
      <c r="A615" s="1601"/>
      <c r="B615" s="1559"/>
      <c r="C615" s="966" t="s">
        <v>1768</v>
      </c>
      <c r="D615" s="967"/>
      <c r="E615" s="967"/>
      <c r="F615" s="1045"/>
      <c r="G615" s="559" t="s">
        <v>1064</v>
      </c>
      <c r="H615" s="966" t="s">
        <v>70</v>
      </c>
      <c r="I615" s="767"/>
      <c r="J615" s="467" t="s">
        <v>1051</v>
      </c>
      <c r="K615" s="780"/>
      <c r="L615" s="1076"/>
      <c r="M615" s="1085" t="str">
        <f t="shared" si="149"/>
        <v/>
      </c>
      <c r="N615" s="1216" t="str">
        <f t="shared" si="155"/>
        <v/>
      </c>
      <c r="O615" s="1186"/>
      <c r="P615" s="1013" t="str">
        <f t="shared" si="152"/>
        <v/>
      </c>
      <c r="Q615" s="1272"/>
      <c r="R615" s="1283"/>
      <c r="S615" s="1014" t="str">
        <f t="shared" si="153"/>
        <v/>
      </c>
      <c r="T615" s="1231" t="str">
        <f t="shared" si="150"/>
        <v>Sin Iniciar</v>
      </c>
      <c r="U615" s="1164" t="str">
        <f t="shared" si="151"/>
        <v>6</v>
      </c>
      <c r="V615" s="845"/>
      <c r="W615" s="1302">
        <f t="shared" si="154"/>
        <v>1</v>
      </c>
    </row>
    <row r="616" spans="1:23" s="105" customFormat="1" ht="35.25" hidden="1" customHeight="1" outlineLevel="3" thickBot="1" x14ac:dyDescent="0.3">
      <c r="A616" s="1601"/>
      <c r="B616" s="1559"/>
      <c r="C616" s="966" t="s">
        <v>1768</v>
      </c>
      <c r="D616" s="967"/>
      <c r="E616" s="967"/>
      <c r="F616" s="1045"/>
      <c r="G616" s="559" t="s">
        <v>1065</v>
      </c>
      <c r="H616" s="966" t="s">
        <v>70</v>
      </c>
      <c r="I616" s="767"/>
      <c r="J616" s="467" t="s">
        <v>1059</v>
      </c>
      <c r="K616" s="780"/>
      <c r="L616" s="1076"/>
      <c r="M616" s="1085" t="str">
        <f t="shared" si="149"/>
        <v/>
      </c>
      <c r="N616" s="1216" t="str">
        <f t="shared" si="155"/>
        <v/>
      </c>
      <c r="O616" s="1186"/>
      <c r="P616" s="1013" t="str">
        <f t="shared" si="152"/>
        <v/>
      </c>
      <c r="Q616" s="1272"/>
      <c r="R616" s="1283"/>
      <c r="S616" s="1014" t="str">
        <f t="shared" si="153"/>
        <v/>
      </c>
      <c r="T616" s="1231" t="str">
        <f t="shared" si="150"/>
        <v>Sin Iniciar</v>
      </c>
      <c r="U616" s="1164" t="str">
        <f t="shared" si="151"/>
        <v>6</v>
      </c>
      <c r="V616" s="845"/>
      <c r="W616" s="1302">
        <f t="shared" si="154"/>
        <v>1</v>
      </c>
    </row>
    <row r="617" spans="1:23" s="105" customFormat="1" ht="35.25" hidden="1" customHeight="1" outlineLevel="3" thickBot="1" x14ac:dyDescent="0.3">
      <c r="A617" s="1601"/>
      <c r="B617" s="1559"/>
      <c r="C617" s="966" t="s">
        <v>1768</v>
      </c>
      <c r="D617" s="967"/>
      <c r="E617" s="967"/>
      <c r="F617" s="1045"/>
      <c r="G617" s="559" t="s">
        <v>1066</v>
      </c>
      <c r="H617" s="966" t="s">
        <v>70</v>
      </c>
      <c r="I617" s="767"/>
      <c r="J617" s="467" t="s">
        <v>1051</v>
      </c>
      <c r="K617" s="780"/>
      <c r="L617" s="1076"/>
      <c r="M617" s="1085" t="str">
        <f t="shared" si="149"/>
        <v/>
      </c>
      <c r="N617" s="1216" t="str">
        <f t="shared" si="155"/>
        <v/>
      </c>
      <c r="O617" s="1186"/>
      <c r="P617" s="1013" t="str">
        <f t="shared" si="152"/>
        <v/>
      </c>
      <c r="Q617" s="1272"/>
      <c r="R617" s="1283"/>
      <c r="S617" s="1014" t="str">
        <f t="shared" si="153"/>
        <v/>
      </c>
      <c r="T617" s="1231" t="str">
        <f t="shared" si="150"/>
        <v>Sin Iniciar</v>
      </c>
      <c r="U617" s="1164" t="str">
        <f t="shared" si="151"/>
        <v>6</v>
      </c>
      <c r="V617" s="845"/>
      <c r="W617" s="1302">
        <f t="shared" si="154"/>
        <v>1</v>
      </c>
    </row>
    <row r="618" spans="1:23" s="105" customFormat="1" ht="35.25" hidden="1" customHeight="1" outlineLevel="3" thickBot="1" x14ac:dyDescent="0.3">
      <c r="A618" s="1601"/>
      <c r="B618" s="1559"/>
      <c r="C618" s="966" t="s">
        <v>1768</v>
      </c>
      <c r="D618" s="967"/>
      <c r="E618" s="967"/>
      <c r="F618" s="1045"/>
      <c r="G618" s="559" t="s">
        <v>1067</v>
      </c>
      <c r="H618" s="966" t="s">
        <v>70</v>
      </c>
      <c r="I618" s="767"/>
      <c r="J618" s="467" t="s">
        <v>1059</v>
      </c>
      <c r="K618" s="780"/>
      <c r="L618" s="1076"/>
      <c r="M618" s="1085" t="str">
        <f t="shared" si="149"/>
        <v/>
      </c>
      <c r="N618" s="1216" t="str">
        <f t="shared" si="155"/>
        <v/>
      </c>
      <c r="O618" s="1186"/>
      <c r="P618" s="1013" t="str">
        <f t="shared" si="152"/>
        <v/>
      </c>
      <c r="Q618" s="1272"/>
      <c r="R618" s="1283"/>
      <c r="S618" s="1014" t="str">
        <f t="shared" si="153"/>
        <v/>
      </c>
      <c r="T618" s="1231" t="str">
        <f t="shared" si="150"/>
        <v>Sin Iniciar</v>
      </c>
      <c r="U618" s="1164" t="str">
        <f t="shared" si="151"/>
        <v>6</v>
      </c>
      <c r="V618" s="845"/>
      <c r="W618" s="1302">
        <f t="shared" si="154"/>
        <v>1</v>
      </c>
    </row>
    <row r="619" spans="1:23" s="105" customFormat="1" ht="35.25" hidden="1" customHeight="1" outlineLevel="3" thickBot="1" x14ac:dyDescent="0.3">
      <c r="A619" s="1601"/>
      <c r="B619" s="1559"/>
      <c r="C619" s="966" t="s">
        <v>1768</v>
      </c>
      <c r="D619" s="967"/>
      <c r="E619" s="967"/>
      <c r="F619" s="1045"/>
      <c r="G619" s="559" t="s">
        <v>1068</v>
      </c>
      <c r="H619" s="966" t="s">
        <v>70</v>
      </c>
      <c r="I619" s="767"/>
      <c r="J619" s="467" t="s">
        <v>1051</v>
      </c>
      <c r="K619" s="780"/>
      <c r="L619" s="1076"/>
      <c r="M619" s="1085" t="str">
        <f t="shared" si="149"/>
        <v/>
      </c>
      <c r="N619" s="1216" t="str">
        <f t="shared" si="155"/>
        <v/>
      </c>
      <c r="O619" s="1186"/>
      <c r="P619" s="1013" t="str">
        <f t="shared" si="152"/>
        <v/>
      </c>
      <c r="Q619" s="1272"/>
      <c r="R619" s="1283"/>
      <c r="S619" s="1014" t="str">
        <f t="shared" si="153"/>
        <v/>
      </c>
      <c r="T619" s="1231" t="str">
        <f t="shared" si="150"/>
        <v>Sin Iniciar</v>
      </c>
      <c r="U619" s="1164" t="str">
        <f t="shared" si="151"/>
        <v>6</v>
      </c>
      <c r="V619" s="845"/>
      <c r="W619" s="1302">
        <f t="shared" si="154"/>
        <v>1</v>
      </c>
    </row>
    <row r="620" spans="1:23" s="105" customFormat="1" ht="35.25" hidden="1" customHeight="1" outlineLevel="3" thickBot="1" x14ac:dyDescent="0.3">
      <c r="A620" s="1601"/>
      <c r="B620" s="1559"/>
      <c r="C620" s="966" t="s">
        <v>1768</v>
      </c>
      <c r="D620" s="967"/>
      <c r="E620" s="967"/>
      <c r="F620" s="1045"/>
      <c r="G620" s="559" t="s">
        <v>1069</v>
      </c>
      <c r="H620" s="966" t="s">
        <v>70</v>
      </c>
      <c r="I620" s="767"/>
      <c r="J620" s="467" t="s">
        <v>1059</v>
      </c>
      <c r="K620" s="780"/>
      <c r="L620" s="1076"/>
      <c r="M620" s="1085" t="str">
        <f t="shared" ref="M620:M683" si="156">+IF(D620="","",IF(MONTH($C$2)&lt;MONTH(D620),"",E620-D620))</f>
        <v/>
      </c>
      <c r="N620" s="1216" t="str">
        <f t="shared" si="155"/>
        <v/>
      </c>
      <c r="O620" s="1186"/>
      <c r="P620" s="1013" t="str">
        <f t="shared" si="152"/>
        <v/>
      </c>
      <c r="Q620" s="1272"/>
      <c r="R620" s="1283"/>
      <c r="S620" s="1014" t="str">
        <f t="shared" si="153"/>
        <v/>
      </c>
      <c r="T620" s="1231" t="str">
        <f t="shared" si="150"/>
        <v>Sin Iniciar</v>
      </c>
      <c r="U620" s="1164" t="str">
        <f t="shared" si="151"/>
        <v>6</v>
      </c>
      <c r="V620" s="845"/>
      <c r="W620" s="1302">
        <f t="shared" si="154"/>
        <v>1</v>
      </c>
    </row>
    <row r="621" spans="1:23" s="105" customFormat="1" ht="35.25" hidden="1" customHeight="1" outlineLevel="3" thickBot="1" x14ac:dyDescent="0.3">
      <c r="A621" s="1601"/>
      <c r="B621" s="1559"/>
      <c r="C621" s="966" t="s">
        <v>1768</v>
      </c>
      <c r="D621" s="967"/>
      <c r="E621" s="967"/>
      <c r="F621" s="1045"/>
      <c r="G621" s="559" t="s">
        <v>1070</v>
      </c>
      <c r="H621" s="966" t="s">
        <v>70</v>
      </c>
      <c r="I621" s="767"/>
      <c r="J621" s="467" t="s">
        <v>1059</v>
      </c>
      <c r="K621" s="780"/>
      <c r="L621" s="1076"/>
      <c r="M621" s="1085" t="str">
        <f t="shared" si="156"/>
        <v/>
      </c>
      <c r="N621" s="1216" t="str">
        <f t="shared" si="155"/>
        <v/>
      </c>
      <c r="O621" s="1186"/>
      <c r="P621" s="1013" t="str">
        <f t="shared" si="152"/>
        <v/>
      </c>
      <c r="Q621" s="1272"/>
      <c r="R621" s="1283"/>
      <c r="S621" s="1014" t="str">
        <f t="shared" si="153"/>
        <v/>
      </c>
      <c r="T621" s="1231" t="str">
        <f t="shared" si="150"/>
        <v>Sin Iniciar</v>
      </c>
      <c r="U621" s="1164" t="str">
        <f t="shared" si="151"/>
        <v>6</v>
      </c>
      <c r="V621" s="845"/>
      <c r="W621" s="1302">
        <f t="shared" si="154"/>
        <v>1</v>
      </c>
    </row>
    <row r="622" spans="1:23" s="105" customFormat="1" ht="39" hidden="1" customHeight="1" outlineLevel="3" thickBot="1" x14ac:dyDescent="0.3">
      <c r="A622" s="1601"/>
      <c r="B622" s="1559"/>
      <c r="C622" s="966" t="s">
        <v>1768</v>
      </c>
      <c r="D622" s="967"/>
      <c r="E622" s="967"/>
      <c r="F622" s="1045"/>
      <c r="G622" s="559" t="s">
        <v>1071</v>
      </c>
      <c r="H622" s="966" t="s">
        <v>70</v>
      </c>
      <c r="I622" s="767"/>
      <c r="J622" s="467" t="s">
        <v>1072</v>
      </c>
      <c r="K622" s="780"/>
      <c r="L622" s="1076"/>
      <c r="M622" s="1085" t="str">
        <f t="shared" si="156"/>
        <v/>
      </c>
      <c r="N622" s="1216" t="str">
        <f t="shared" si="155"/>
        <v/>
      </c>
      <c r="O622" s="1186"/>
      <c r="P622" s="1013" t="str">
        <f t="shared" si="152"/>
        <v/>
      </c>
      <c r="Q622" s="1272"/>
      <c r="R622" s="1283"/>
      <c r="S622" s="1014" t="str">
        <f t="shared" si="153"/>
        <v/>
      </c>
      <c r="T622" s="1231" t="str">
        <f t="shared" si="150"/>
        <v>Sin Iniciar</v>
      </c>
      <c r="U622" s="1164" t="str">
        <f t="shared" si="151"/>
        <v>6</v>
      </c>
      <c r="V622" s="845"/>
      <c r="W622" s="1302">
        <f t="shared" si="154"/>
        <v>1</v>
      </c>
    </row>
    <row r="623" spans="1:23" s="105" customFormat="1" ht="35.25" hidden="1" customHeight="1" outlineLevel="3" thickBot="1" x14ac:dyDescent="0.3">
      <c r="A623" s="1601"/>
      <c r="B623" s="1559"/>
      <c r="C623" s="966" t="s">
        <v>1768</v>
      </c>
      <c r="D623" s="967"/>
      <c r="E623" s="967"/>
      <c r="F623" s="1045"/>
      <c r="G623" s="559" t="s">
        <v>1073</v>
      </c>
      <c r="H623" s="966" t="s">
        <v>70</v>
      </c>
      <c r="I623" s="767"/>
      <c r="J623" s="467" t="s">
        <v>1074</v>
      </c>
      <c r="K623" s="780"/>
      <c r="L623" s="1076"/>
      <c r="M623" s="1085" t="str">
        <f t="shared" si="156"/>
        <v/>
      </c>
      <c r="N623" s="1216" t="str">
        <f t="shared" si="155"/>
        <v/>
      </c>
      <c r="O623" s="1186"/>
      <c r="P623" s="1013" t="str">
        <f t="shared" si="152"/>
        <v/>
      </c>
      <c r="Q623" s="1272"/>
      <c r="R623" s="1283"/>
      <c r="S623" s="1014" t="str">
        <f t="shared" si="153"/>
        <v/>
      </c>
      <c r="T623" s="1231" t="str">
        <f t="shared" si="150"/>
        <v>Sin Iniciar</v>
      </c>
      <c r="U623" s="1164" t="str">
        <f t="shared" si="151"/>
        <v>6</v>
      </c>
      <c r="V623" s="845"/>
      <c r="W623" s="1302">
        <f t="shared" si="154"/>
        <v>1</v>
      </c>
    </row>
    <row r="624" spans="1:23" s="105" customFormat="1" ht="35.25" hidden="1" customHeight="1" outlineLevel="3" thickBot="1" x14ac:dyDescent="0.3">
      <c r="A624" s="1601"/>
      <c r="B624" s="1559"/>
      <c r="C624" s="966" t="s">
        <v>1768</v>
      </c>
      <c r="D624" s="967"/>
      <c r="E624" s="967"/>
      <c r="F624" s="1045"/>
      <c r="G624" s="559" t="s">
        <v>1075</v>
      </c>
      <c r="H624" s="966" t="s">
        <v>70</v>
      </c>
      <c r="I624" s="767"/>
      <c r="J624" s="467" t="s">
        <v>1074</v>
      </c>
      <c r="K624" s="780"/>
      <c r="L624" s="1076"/>
      <c r="M624" s="1085" t="str">
        <f t="shared" si="156"/>
        <v/>
      </c>
      <c r="N624" s="1216" t="str">
        <f t="shared" si="155"/>
        <v/>
      </c>
      <c r="O624" s="1186"/>
      <c r="P624" s="1013" t="str">
        <f t="shared" si="152"/>
        <v/>
      </c>
      <c r="Q624" s="1272"/>
      <c r="R624" s="1283"/>
      <c r="S624" s="1014" t="str">
        <f t="shared" si="153"/>
        <v/>
      </c>
      <c r="T624" s="1231" t="str">
        <f t="shared" si="150"/>
        <v>Sin Iniciar</v>
      </c>
      <c r="U624" s="1164" t="str">
        <f t="shared" si="151"/>
        <v>6</v>
      </c>
      <c r="V624" s="845"/>
      <c r="W624" s="1302">
        <f t="shared" si="154"/>
        <v>1</v>
      </c>
    </row>
    <row r="625" spans="1:23" s="105" customFormat="1" ht="35.25" hidden="1" customHeight="1" outlineLevel="3" thickBot="1" x14ac:dyDescent="0.3">
      <c r="A625" s="1601"/>
      <c r="B625" s="1559"/>
      <c r="C625" s="966" t="s">
        <v>1768</v>
      </c>
      <c r="D625" s="967"/>
      <c r="E625" s="967"/>
      <c r="F625" s="1045"/>
      <c r="G625" s="559" t="s">
        <v>1076</v>
      </c>
      <c r="H625" s="966" t="s">
        <v>70</v>
      </c>
      <c r="I625" s="767"/>
      <c r="J625" s="467" t="s">
        <v>1074</v>
      </c>
      <c r="K625" s="780"/>
      <c r="L625" s="1076"/>
      <c r="M625" s="1085" t="str">
        <f t="shared" si="156"/>
        <v/>
      </c>
      <c r="N625" s="1216" t="str">
        <f t="shared" si="155"/>
        <v/>
      </c>
      <c r="O625" s="1186"/>
      <c r="P625" s="1013" t="str">
        <f t="shared" si="152"/>
        <v/>
      </c>
      <c r="Q625" s="1272"/>
      <c r="R625" s="1283"/>
      <c r="S625" s="1014" t="str">
        <f t="shared" si="153"/>
        <v/>
      </c>
      <c r="T625" s="1231" t="str">
        <f t="shared" si="150"/>
        <v>Sin Iniciar</v>
      </c>
      <c r="U625" s="1164" t="str">
        <f t="shared" si="151"/>
        <v>6</v>
      </c>
      <c r="V625" s="845"/>
      <c r="W625" s="1302">
        <f t="shared" si="154"/>
        <v>1</v>
      </c>
    </row>
    <row r="626" spans="1:23" s="105" customFormat="1" ht="35.25" hidden="1" customHeight="1" outlineLevel="3" thickBot="1" x14ac:dyDescent="0.3">
      <c r="A626" s="1601"/>
      <c r="B626" s="1559"/>
      <c r="C626" s="966" t="s">
        <v>1768</v>
      </c>
      <c r="D626" s="967"/>
      <c r="E626" s="967"/>
      <c r="F626" s="1045"/>
      <c r="G626" s="559" t="s">
        <v>1077</v>
      </c>
      <c r="H626" s="966" t="s">
        <v>70</v>
      </c>
      <c r="I626" s="767"/>
      <c r="J626" s="467" t="s">
        <v>1074</v>
      </c>
      <c r="K626" s="780"/>
      <c r="L626" s="1076"/>
      <c r="M626" s="1085" t="str">
        <f t="shared" si="156"/>
        <v/>
      </c>
      <c r="N626" s="1216" t="str">
        <f t="shared" si="155"/>
        <v/>
      </c>
      <c r="O626" s="1186"/>
      <c r="P626" s="1013" t="str">
        <f t="shared" si="152"/>
        <v/>
      </c>
      <c r="Q626" s="1272"/>
      <c r="R626" s="1283"/>
      <c r="S626" s="1014" t="str">
        <f t="shared" si="153"/>
        <v/>
      </c>
      <c r="T626" s="1231" t="str">
        <f t="shared" si="150"/>
        <v>Sin Iniciar</v>
      </c>
      <c r="U626" s="1164" t="str">
        <f t="shared" si="151"/>
        <v>6</v>
      </c>
      <c r="V626" s="845"/>
      <c r="W626" s="1302">
        <f t="shared" si="154"/>
        <v>1</v>
      </c>
    </row>
    <row r="627" spans="1:23" s="105" customFormat="1" ht="77.25" hidden="1" customHeight="1" outlineLevel="3" thickBot="1" x14ac:dyDescent="0.3">
      <c r="A627" s="1601"/>
      <c r="B627" s="1559"/>
      <c r="C627" s="966" t="s">
        <v>1768</v>
      </c>
      <c r="D627" s="967"/>
      <c r="E627" s="967"/>
      <c r="F627" s="1045"/>
      <c r="G627" s="559" t="s">
        <v>1078</v>
      </c>
      <c r="H627" s="966" t="s">
        <v>70</v>
      </c>
      <c r="I627" s="767"/>
      <c r="J627" s="467" t="s">
        <v>1079</v>
      </c>
      <c r="K627" s="780"/>
      <c r="L627" s="1076"/>
      <c r="M627" s="1085" t="str">
        <f t="shared" si="156"/>
        <v/>
      </c>
      <c r="N627" s="1216" t="str">
        <f t="shared" si="155"/>
        <v/>
      </c>
      <c r="O627" s="1186"/>
      <c r="P627" s="1013" t="str">
        <f t="shared" si="152"/>
        <v/>
      </c>
      <c r="Q627" s="1272"/>
      <c r="R627" s="1283"/>
      <c r="S627" s="1014" t="str">
        <f t="shared" si="153"/>
        <v/>
      </c>
      <c r="T627" s="1231" t="str">
        <f t="shared" si="150"/>
        <v>Sin Iniciar</v>
      </c>
      <c r="U627" s="1164" t="str">
        <f t="shared" si="151"/>
        <v>6</v>
      </c>
      <c r="V627" s="845"/>
      <c r="W627" s="1302">
        <f t="shared" si="154"/>
        <v>1</v>
      </c>
    </row>
    <row r="628" spans="1:23" s="105" customFormat="1" ht="77.25" hidden="1" customHeight="1" outlineLevel="3" thickBot="1" x14ac:dyDescent="0.3">
      <c r="A628" s="1601"/>
      <c r="B628" s="1559"/>
      <c r="C628" s="966" t="s">
        <v>1768</v>
      </c>
      <c r="D628" s="967"/>
      <c r="E628" s="967"/>
      <c r="F628" s="1045"/>
      <c r="G628" s="559" t="s">
        <v>1080</v>
      </c>
      <c r="H628" s="966" t="s">
        <v>70</v>
      </c>
      <c r="I628" s="767"/>
      <c r="J628" s="467" t="s">
        <v>1081</v>
      </c>
      <c r="K628" s="780"/>
      <c r="L628" s="1076"/>
      <c r="M628" s="1085" t="str">
        <f t="shared" si="156"/>
        <v/>
      </c>
      <c r="N628" s="1216" t="str">
        <f t="shared" si="155"/>
        <v/>
      </c>
      <c r="O628" s="1186"/>
      <c r="P628" s="1013" t="str">
        <f t="shared" si="152"/>
        <v/>
      </c>
      <c r="Q628" s="1272"/>
      <c r="R628" s="1283"/>
      <c r="S628" s="1014" t="str">
        <f t="shared" si="153"/>
        <v/>
      </c>
      <c r="T628" s="1231" t="str">
        <f t="shared" si="150"/>
        <v>Sin Iniciar</v>
      </c>
      <c r="U628" s="1164" t="str">
        <f t="shared" si="151"/>
        <v>6</v>
      </c>
      <c r="V628" s="845"/>
      <c r="W628" s="1302">
        <f t="shared" si="154"/>
        <v>1</v>
      </c>
    </row>
    <row r="629" spans="1:23" s="105" customFormat="1" ht="77.25" hidden="1" customHeight="1" outlineLevel="3" thickBot="1" x14ac:dyDescent="0.3">
      <c r="A629" s="1601"/>
      <c r="B629" s="1559"/>
      <c r="C629" s="966" t="s">
        <v>1768</v>
      </c>
      <c r="D629" s="967"/>
      <c r="E629" s="967"/>
      <c r="F629" s="1045"/>
      <c r="G629" s="559" t="s">
        <v>1082</v>
      </c>
      <c r="H629" s="966" t="s">
        <v>70</v>
      </c>
      <c r="I629" s="767"/>
      <c r="J629" s="467" t="s">
        <v>1083</v>
      </c>
      <c r="K629" s="780"/>
      <c r="L629" s="1076"/>
      <c r="M629" s="1085" t="str">
        <f t="shared" si="156"/>
        <v/>
      </c>
      <c r="N629" s="1216" t="str">
        <f t="shared" si="155"/>
        <v/>
      </c>
      <c r="O629" s="1186"/>
      <c r="P629" s="1013" t="str">
        <f t="shared" si="152"/>
        <v/>
      </c>
      <c r="Q629" s="1272"/>
      <c r="R629" s="1283"/>
      <c r="S629" s="1014" t="str">
        <f t="shared" si="153"/>
        <v/>
      </c>
      <c r="T629" s="1231" t="str">
        <f t="shared" si="150"/>
        <v>Sin Iniciar</v>
      </c>
      <c r="U629" s="1164" t="str">
        <f t="shared" si="151"/>
        <v>6</v>
      </c>
      <c r="V629" s="845"/>
      <c r="W629" s="1302">
        <f t="shared" si="154"/>
        <v>1</v>
      </c>
    </row>
    <row r="630" spans="1:23" s="105" customFormat="1" ht="77.25" hidden="1" customHeight="1" outlineLevel="3" thickBot="1" x14ac:dyDescent="0.3">
      <c r="A630" s="1601"/>
      <c r="B630" s="1559"/>
      <c r="C630" s="966" t="s">
        <v>1768</v>
      </c>
      <c r="D630" s="967"/>
      <c r="E630" s="967"/>
      <c r="F630" s="1045"/>
      <c r="G630" s="559" t="s">
        <v>1084</v>
      </c>
      <c r="H630" s="966" t="s">
        <v>70</v>
      </c>
      <c r="I630" s="767"/>
      <c r="J630" s="467" t="s">
        <v>1083</v>
      </c>
      <c r="K630" s="780"/>
      <c r="L630" s="1076"/>
      <c r="M630" s="1085" t="str">
        <f t="shared" si="156"/>
        <v/>
      </c>
      <c r="N630" s="1216" t="str">
        <f t="shared" si="155"/>
        <v/>
      </c>
      <c r="O630" s="1186"/>
      <c r="P630" s="1013" t="str">
        <f t="shared" si="152"/>
        <v/>
      </c>
      <c r="Q630" s="1272"/>
      <c r="R630" s="1283"/>
      <c r="S630" s="1014" t="str">
        <f t="shared" si="153"/>
        <v/>
      </c>
      <c r="T630" s="1231" t="str">
        <f t="shared" ref="T630:T693" si="157">+IF(S630="","Sin Iniciar",IF(S630&lt;0.6,"Crítico",IF(S630&lt;0.9,"En Proceso",IF(AND(P630=1,Q630=1,S630=1),"Terminado","Normal"))))</f>
        <v>Sin Iniciar</v>
      </c>
      <c r="U630" s="1164" t="str">
        <f t="shared" ref="U630:U693" si="158">+IF(T630="","",IF(T630="Sin Iniciar","6",IF(T630="Crítico","L",IF(T630="En Proceso","K",IF(T630="Normal","J","B")))))</f>
        <v>6</v>
      </c>
      <c r="V630" s="845"/>
      <c r="W630" s="1302">
        <f t="shared" si="154"/>
        <v>1</v>
      </c>
    </row>
    <row r="631" spans="1:23" s="105" customFormat="1" ht="39" hidden="1" customHeight="1" outlineLevel="3" thickBot="1" x14ac:dyDescent="0.3">
      <c r="A631" s="1601"/>
      <c r="B631" s="1559"/>
      <c r="C631" s="966" t="s">
        <v>1768</v>
      </c>
      <c r="D631" s="967"/>
      <c r="E631" s="967"/>
      <c r="F631" s="1045"/>
      <c r="G631" s="559" t="s">
        <v>1085</v>
      </c>
      <c r="H631" s="966" t="s">
        <v>70</v>
      </c>
      <c r="I631" s="767"/>
      <c r="J631" s="467" t="s">
        <v>1051</v>
      </c>
      <c r="K631" s="780"/>
      <c r="L631" s="1076"/>
      <c r="M631" s="1085" t="str">
        <f t="shared" si="156"/>
        <v/>
      </c>
      <c r="N631" s="1216" t="str">
        <f t="shared" si="155"/>
        <v/>
      </c>
      <c r="O631" s="1186"/>
      <c r="P631" s="1013" t="str">
        <f t="shared" si="152"/>
        <v/>
      </c>
      <c r="Q631" s="1272"/>
      <c r="R631" s="1283"/>
      <c r="S631" s="1014" t="str">
        <f t="shared" si="153"/>
        <v/>
      </c>
      <c r="T631" s="1231" t="str">
        <f t="shared" si="157"/>
        <v>Sin Iniciar</v>
      </c>
      <c r="U631" s="1164" t="str">
        <f t="shared" si="158"/>
        <v>6</v>
      </c>
      <c r="V631" s="845"/>
      <c r="W631" s="1302">
        <f t="shared" si="154"/>
        <v>1</v>
      </c>
    </row>
    <row r="632" spans="1:23" s="105" customFormat="1" ht="35.25" hidden="1" customHeight="1" outlineLevel="3" thickBot="1" x14ac:dyDescent="0.3">
      <c r="A632" s="1601"/>
      <c r="B632" s="1559"/>
      <c r="C632" s="966" t="s">
        <v>1768</v>
      </c>
      <c r="D632" s="967"/>
      <c r="E632" s="967"/>
      <c r="F632" s="1045"/>
      <c r="G632" s="559" t="s">
        <v>1086</v>
      </c>
      <c r="H632" s="966" t="s">
        <v>70</v>
      </c>
      <c r="I632" s="767"/>
      <c r="J632" s="467" t="s">
        <v>1087</v>
      </c>
      <c r="K632" s="780"/>
      <c r="L632" s="1076"/>
      <c r="M632" s="1085" t="str">
        <f t="shared" si="156"/>
        <v/>
      </c>
      <c r="N632" s="1216" t="str">
        <f t="shared" si="155"/>
        <v/>
      </c>
      <c r="O632" s="1186"/>
      <c r="P632" s="1013" t="str">
        <f t="shared" si="152"/>
        <v/>
      </c>
      <c r="Q632" s="1272"/>
      <c r="R632" s="1283"/>
      <c r="S632" s="1014" t="str">
        <f t="shared" si="153"/>
        <v/>
      </c>
      <c r="T632" s="1231" t="str">
        <f t="shared" si="157"/>
        <v>Sin Iniciar</v>
      </c>
      <c r="U632" s="1164" t="str">
        <f t="shared" si="158"/>
        <v>6</v>
      </c>
      <c r="V632" s="845"/>
      <c r="W632" s="1302">
        <f t="shared" si="154"/>
        <v>1</v>
      </c>
    </row>
    <row r="633" spans="1:23" s="105" customFormat="1" ht="35.25" hidden="1" customHeight="1" outlineLevel="3" thickBot="1" x14ac:dyDescent="0.3">
      <c r="A633" s="1601"/>
      <c r="B633" s="1559"/>
      <c r="C633" s="966" t="s">
        <v>1768</v>
      </c>
      <c r="D633" s="967"/>
      <c r="E633" s="967"/>
      <c r="F633" s="1045"/>
      <c r="G633" s="559" t="s">
        <v>1088</v>
      </c>
      <c r="H633" s="966" t="s">
        <v>70</v>
      </c>
      <c r="I633" s="767"/>
      <c r="J633" s="467" t="s">
        <v>1087</v>
      </c>
      <c r="K633" s="780"/>
      <c r="L633" s="1076"/>
      <c r="M633" s="1085" t="str">
        <f t="shared" si="156"/>
        <v/>
      </c>
      <c r="N633" s="1216" t="str">
        <f t="shared" si="155"/>
        <v/>
      </c>
      <c r="O633" s="1186"/>
      <c r="P633" s="1013" t="str">
        <f t="shared" si="152"/>
        <v/>
      </c>
      <c r="Q633" s="1272"/>
      <c r="R633" s="1283"/>
      <c r="S633" s="1014" t="str">
        <f t="shared" si="153"/>
        <v/>
      </c>
      <c r="T633" s="1231" t="str">
        <f t="shared" si="157"/>
        <v>Sin Iniciar</v>
      </c>
      <c r="U633" s="1164" t="str">
        <f t="shared" si="158"/>
        <v>6</v>
      </c>
      <c r="V633" s="845"/>
      <c r="W633" s="1302">
        <f t="shared" si="154"/>
        <v>1</v>
      </c>
    </row>
    <row r="634" spans="1:23" s="105" customFormat="1" ht="35.25" hidden="1" customHeight="1" outlineLevel="3" thickBot="1" x14ac:dyDescent="0.3">
      <c r="A634" s="1601"/>
      <c r="B634" s="1559"/>
      <c r="C634" s="966" t="s">
        <v>1768</v>
      </c>
      <c r="D634" s="967"/>
      <c r="E634" s="967"/>
      <c r="F634" s="1045"/>
      <c r="G634" s="559" t="s">
        <v>1089</v>
      </c>
      <c r="H634" s="966" t="s">
        <v>70</v>
      </c>
      <c r="I634" s="767"/>
      <c r="J634" s="467" t="s">
        <v>1087</v>
      </c>
      <c r="K634" s="780"/>
      <c r="L634" s="1076"/>
      <c r="M634" s="1085" t="str">
        <f t="shared" si="156"/>
        <v/>
      </c>
      <c r="N634" s="1216" t="str">
        <f t="shared" si="155"/>
        <v/>
      </c>
      <c r="O634" s="1186"/>
      <c r="P634" s="1013" t="str">
        <f t="shared" si="152"/>
        <v/>
      </c>
      <c r="Q634" s="1272"/>
      <c r="R634" s="1283"/>
      <c r="S634" s="1014" t="str">
        <f t="shared" si="153"/>
        <v/>
      </c>
      <c r="T634" s="1231" t="str">
        <f t="shared" si="157"/>
        <v>Sin Iniciar</v>
      </c>
      <c r="U634" s="1164" t="str">
        <f t="shared" si="158"/>
        <v>6</v>
      </c>
      <c r="V634" s="845"/>
      <c r="W634" s="1302">
        <f t="shared" si="154"/>
        <v>1</v>
      </c>
    </row>
    <row r="635" spans="1:23" s="105" customFormat="1" ht="39" hidden="1" customHeight="1" outlineLevel="3" thickBot="1" x14ac:dyDescent="0.3">
      <c r="A635" s="1601"/>
      <c r="B635" s="1559"/>
      <c r="C635" s="966" t="s">
        <v>1768</v>
      </c>
      <c r="D635" s="967"/>
      <c r="E635" s="967"/>
      <c r="F635" s="1045"/>
      <c r="G635" s="559" t="s">
        <v>1090</v>
      </c>
      <c r="H635" s="966" t="s">
        <v>70</v>
      </c>
      <c r="I635" s="767"/>
      <c r="J635" s="467" t="s">
        <v>1091</v>
      </c>
      <c r="K635" s="780"/>
      <c r="L635" s="1076"/>
      <c r="M635" s="1085" t="str">
        <f t="shared" si="156"/>
        <v/>
      </c>
      <c r="N635" s="1216" t="str">
        <f t="shared" si="155"/>
        <v/>
      </c>
      <c r="O635" s="1186"/>
      <c r="P635" s="1013" t="str">
        <f t="shared" si="152"/>
        <v/>
      </c>
      <c r="Q635" s="1272"/>
      <c r="R635" s="1283"/>
      <c r="S635" s="1014" t="str">
        <f t="shared" si="153"/>
        <v/>
      </c>
      <c r="T635" s="1231" t="str">
        <f t="shared" si="157"/>
        <v>Sin Iniciar</v>
      </c>
      <c r="U635" s="1164" t="str">
        <f t="shared" si="158"/>
        <v>6</v>
      </c>
      <c r="V635" s="845"/>
      <c r="W635" s="1302">
        <f t="shared" si="154"/>
        <v>1</v>
      </c>
    </row>
    <row r="636" spans="1:23" s="105" customFormat="1" ht="39" hidden="1" customHeight="1" outlineLevel="3" thickBot="1" x14ac:dyDescent="0.3">
      <c r="A636" s="1601"/>
      <c r="B636" s="1559"/>
      <c r="C636" s="966" t="s">
        <v>1768</v>
      </c>
      <c r="D636" s="967"/>
      <c r="E636" s="967"/>
      <c r="F636" s="1045"/>
      <c r="G636" s="559" t="s">
        <v>1092</v>
      </c>
      <c r="H636" s="966" t="s">
        <v>70</v>
      </c>
      <c r="I636" s="767"/>
      <c r="J636" s="467" t="s">
        <v>1072</v>
      </c>
      <c r="K636" s="780"/>
      <c r="L636" s="1076"/>
      <c r="M636" s="1085" t="str">
        <f t="shared" si="156"/>
        <v/>
      </c>
      <c r="N636" s="1216" t="str">
        <f t="shared" si="155"/>
        <v/>
      </c>
      <c r="O636" s="1186"/>
      <c r="P636" s="1013" t="str">
        <f t="shared" si="152"/>
        <v/>
      </c>
      <c r="Q636" s="1272"/>
      <c r="R636" s="1283"/>
      <c r="S636" s="1014" t="str">
        <f t="shared" si="153"/>
        <v/>
      </c>
      <c r="T636" s="1231" t="str">
        <f t="shared" si="157"/>
        <v>Sin Iniciar</v>
      </c>
      <c r="U636" s="1164" t="str">
        <f t="shared" si="158"/>
        <v>6</v>
      </c>
      <c r="V636" s="845"/>
      <c r="W636" s="1302">
        <f t="shared" si="154"/>
        <v>1</v>
      </c>
    </row>
    <row r="637" spans="1:23" s="105" customFormat="1" ht="39" hidden="1" customHeight="1" outlineLevel="3" thickBot="1" x14ac:dyDescent="0.3">
      <c r="A637" s="1601"/>
      <c r="B637" s="1559"/>
      <c r="C637" s="966" t="s">
        <v>1768</v>
      </c>
      <c r="D637" s="967"/>
      <c r="E637" s="967"/>
      <c r="F637" s="1045"/>
      <c r="G637" s="559" t="s">
        <v>1093</v>
      </c>
      <c r="H637" s="966" t="s">
        <v>70</v>
      </c>
      <c r="I637" s="767"/>
      <c r="J637" s="467" t="s">
        <v>1072</v>
      </c>
      <c r="K637" s="780"/>
      <c r="L637" s="1076"/>
      <c r="M637" s="1085" t="str">
        <f t="shared" si="156"/>
        <v/>
      </c>
      <c r="N637" s="1216" t="str">
        <f t="shared" si="155"/>
        <v/>
      </c>
      <c r="O637" s="1186"/>
      <c r="P637" s="1013" t="str">
        <f t="shared" si="152"/>
        <v/>
      </c>
      <c r="Q637" s="1272"/>
      <c r="R637" s="1283"/>
      <c r="S637" s="1014" t="str">
        <f t="shared" si="153"/>
        <v/>
      </c>
      <c r="T637" s="1231" t="str">
        <f t="shared" si="157"/>
        <v>Sin Iniciar</v>
      </c>
      <c r="U637" s="1164" t="str">
        <f t="shared" si="158"/>
        <v>6</v>
      </c>
      <c r="V637" s="845"/>
      <c r="W637" s="1302">
        <f t="shared" si="154"/>
        <v>1</v>
      </c>
    </row>
    <row r="638" spans="1:23" s="105" customFormat="1" ht="39" hidden="1" customHeight="1" outlineLevel="3" thickBot="1" x14ac:dyDescent="0.3">
      <c r="A638" s="1601"/>
      <c r="B638" s="1559"/>
      <c r="C638" s="966" t="s">
        <v>1768</v>
      </c>
      <c r="D638" s="967"/>
      <c r="E638" s="967"/>
      <c r="F638" s="1045"/>
      <c r="G638" s="559" t="s">
        <v>1094</v>
      </c>
      <c r="H638" s="966" t="s">
        <v>70</v>
      </c>
      <c r="I638" s="767"/>
      <c r="J638" s="467" t="s">
        <v>1072</v>
      </c>
      <c r="K638" s="780"/>
      <c r="L638" s="1076"/>
      <c r="M638" s="1085" t="str">
        <f t="shared" si="156"/>
        <v/>
      </c>
      <c r="N638" s="1216" t="str">
        <f t="shared" si="155"/>
        <v/>
      </c>
      <c r="O638" s="1186"/>
      <c r="P638" s="1013" t="str">
        <f t="shared" si="152"/>
        <v/>
      </c>
      <c r="Q638" s="1272"/>
      <c r="R638" s="1283"/>
      <c r="S638" s="1014" t="str">
        <f t="shared" si="153"/>
        <v/>
      </c>
      <c r="T638" s="1231" t="str">
        <f t="shared" si="157"/>
        <v>Sin Iniciar</v>
      </c>
      <c r="U638" s="1164" t="str">
        <f t="shared" si="158"/>
        <v>6</v>
      </c>
      <c r="V638" s="845"/>
      <c r="W638" s="1302">
        <f t="shared" si="154"/>
        <v>1</v>
      </c>
    </row>
    <row r="639" spans="1:23" s="105" customFormat="1" ht="39" hidden="1" customHeight="1" outlineLevel="3" thickBot="1" x14ac:dyDescent="0.3">
      <c r="A639" s="1601"/>
      <c r="B639" s="1559"/>
      <c r="C639" s="966" t="s">
        <v>1768</v>
      </c>
      <c r="D639" s="967"/>
      <c r="E639" s="967"/>
      <c r="F639" s="1045"/>
      <c r="G639" s="559" t="s">
        <v>1095</v>
      </c>
      <c r="H639" s="966" t="s">
        <v>70</v>
      </c>
      <c r="I639" s="767"/>
      <c r="J639" s="467" t="s">
        <v>1072</v>
      </c>
      <c r="K639" s="780"/>
      <c r="L639" s="1076"/>
      <c r="M639" s="1085" t="str">
        <f t="shared" si="156"/>
        <v/>
      </c>
      <c r="N639" s="1216" t="str">
        <f t="shared" si="155"/>
        <v/>
      </c>
      <c r="O639" s="1186"/>
      <c r="P639" s="1013" t="str">
        <f t="shared" si="152"/>
        <v/>
      </c>
      <c r="Q639" s="1272"/>
      <c r="R639" s="1283"/>
      <c r="S639" s="1014" t="str">
        <f t="shared" si="153"/>
        <v/>
      </c>
      <c r="T639" s="1231" t="str">
        <f t="shared" si="157"/>
        <v>Sin Iniciar</v>
      </c>
      <c r="U639" s="1164" t="str">
        <f t="shared" si="158"/>
        <v>6</v>
      </c>
      <c r="V639" s="845"/>
      <c r="W639" s="1302">
        <f t="shared" si="154"/>
        <v>1</v>
      </c>
    </row>
    <row r="640" spans="1:23" s="105" customFormat="1" ht="39" hidden="1" customHeight="1" outlineLevel="3" thickBot="1" x14ac:dyDescent="0.3">
      <c r="A640" s="1601"/>
      <c r="B640" s="1559"/>
      <c r="C640" s="966" t="s">
        <v>1768</v>
      </c>
      <c r="D640" s="967"/>
      <c r="E640" s="967"/>
      <c r="F640" s="1045"/>
      <c r="G640" s="559" t="s">
        <v>1096</v>
      </c>
      <c r="H640" s="966" t="s">
        <v>70</v>
      </c>
      <c r="I640" s="767"/>
      <c r="J640" s="467" t="s">
        <v>1097</v>
      </c>
      <c r="K640" s="780"/>
      <c r="L640" s="1076"/>
      <c r="M640" s="1085" t="str">
        <f t="shared" si="156"/>
        <v/>
      </c>
      <c r="N640" s="1216" t="str">
        <f t="shared" si="155"/>
        <v/>
      </c>
      <c r="O640" s="1186"/>
      <c r="P640" s="1013" t="str">
        <f t="shared" si="152"/>
        <v/>
      </c>
      <c r="Q640" s="1272"/>
      <c r="R640" s="1283"/>
      <c r="S640" s="1014" t="str">
        <f t="shared" si="153"/>
        <v/>
      </c>
      <c r="T640" s="1231" t="str">
        <f t="shared" si="157"/>
        <v>Sin Iniciar</v>
      </c>
      <c r="U640" s="1164" t="str">
        <f t="shared" si="158"/>
        <v>6</v>
      </c>
      <c r="V640" s="845"/>
      <c r="W640" s="1302">
        <f t="shared" si="154"/>
        <v>1</v>
      </c>
    </row>
    <row r="641" spans="1:23" s="105" customFormat="1" ht="39" hidden="1" customHeight="1" outlineLevel="3" thickBot="1" x14ac:dyDescent="0.3">
      <c r="A641" s="1601"/>
      <c r="B641" s="1559"/>
      <c r="C641" s="966" t="s">
        <v>1768</v>
      </c>
      <c r="D641" s="967"/>
      <c r="E641" s="967"/>
      <c r="F641" s="1045"/>
      <c r="G641" s="559" t="s">
        <v>1098</v>
      </c>
      <c r="H641" s="966" t="s">
        <v>70</v>
      </c>
      <c r="I641" s="767"/>
      <c r="J641" s="467" t="s">
        <v>1099</v>
      </c>
      <c r="K641" s="780"/>
      <c r="L641" s="1076"/>
      <c r="M641" s="1085" t="str">
        <f t="shared" si="156"/>
        <v/>
      </c>
      <c r="N641" s="1216" t="str">
        <f t="shared" si="155"/>
        <v/>
      </c>
      <c r="O641" s="1186"/>
      <c r="P641" s="1013" t="str">
        <f t="shared" si="152"/>
        <v/>
      </c>
      <c r="Q641" s="1272"/>
      <c r="R641" s="1283"/>
      <c r="S641" s="1014" t="str">
        <f t="shared" si="153"/>
        <v/>
      </c>
      <c r="T641" s="1231" t="str">
        <f t="shared" si="157"/>
        <v>Sin Iniciar</v>
      </c>
      <c r="U641" s="1164" t="str">
        <f t="shared" si="158"/>
        <v>6</v>
      </c>
      <c r="V641" s="845"/>
      <c r="W641" s="1302">
        <f t="shared" si="154"/>
        <v>1</v>
      </c>
    </row>
    <row r="642" spans="1:23" s="105" customFormat="1" ht="39" hidden="1" customHeight="1" outlineLevel="3" thickBot="1" x14ac:dyDescent="0.3">
      <c r="A642" s="1601"/>
      <c r="B642" s="1559"/>
      <c r="C642" s="966" t="s">
        <v>1768</v>
      </c>
      <c r="D642" s="967"/>
      <c r="E642" s="967"/>
      <c r="F642" s="1045"/>
      <c r="G642" s="559" t="s">
        <v>1100</v>
      </c>
      <c r="H642" s="966" t="s">
        <v>70</v>
      </c>
      <c r="I642" s="767"/>
      <c r="J642" s="467" t="s">
        <v>1053</v>
      </c>
      <c r="K642" s="780"/>
      <c r="L642" s="1076"/>
      <c r="M642" s="1085" t="str">
        <f t="shared" si="156"/>
        <v/>
      </c>
      <c r="N642" s="1216" t="str">
        <f t="shared" si="155"/>
        <v/>
      </c>
      <c r="O642" s="1186"/>
      <c r="P642" s="1013" t="str">
        <f t="shared" si="152"/>
        <v/>
      </c>
      <c r="Q642" s="1272"/>
      <c r="R642" s="1283"/>
      <c r="S642" s="1014" t="str">
        <f t="shared" si="153"/>
        <v/>
      </c>
      <c r="T642" s="1231" t="str">
        <f t="shared" si="157"/>
        <v>Sin Iniciar</v>
      </c>
      <c r="U642" s="1164" t="str">
        <f t="shared" si="158"/>
        <v>6</v>
      </c>
      <c r="V642" s="845"/>
      <c r="W642" s="1302">
        <f t="shared" si="154"/>
        <v>1</v>
      </c>
    </row>
    <row r="643" spans="1:23" s="105" customFormat="1" ht="39" hidden="1" customHeight="1" outlineLevel="3" thickBot="1" x14ac:dyDescent="0.3">
      <c r="A643" s="1601"/>
      <c r="B643" s="1559"/>
      <c r="C643" s="966" t="s">
        <v>1768</v>
      </c>
      <c r="D643" s="967"/>
      <c r="E643" s="967"/>
      <c r="F643" s="1045"/>
      <c r="G643" s="559" t="s">
        <v>1101</v>
      </c>
      <c r="H643" s="966" t="s">
        <v>70</v>
      </c>
      <c r="I643" s="767"/>
      <c r="J643" s="467" t="s">
        <v>1059</v>
      </c>
      <c r="K643" s="780"/>
      <c r="L643" s="1076"/>
      <c r="M643" s="1085" t="str">
        <f t="shared" si="156"/>
        <v/>
      </c>
      <c r="N643" s="1216" t="str">
        <f t="shared" si="155"/>
        <v/>
      </c>
      <c r="O643" s="1186"/>
      <c r="P643" s="1013" t="str">
        <f t="shared" si="152"/>
        <v/>
      </c>
      <c r="Q643" s="1272"/>
      <c r="R643" s="1283"/>
      <c r="S643" s="1014" t="str">
        <f t="shared" si="153"/>
        <v/>
      </c>
      <c r="T643" s="1231" t="str">
        <f t="shared" si="157"/>
        <v>Sin Iniciar</v>
      </c>
      <c r="U643" s="1164" t="str">
        <f t="shared" si="158"/>
        <v>6</v>
      </c>
      <c r="V643" s="845"/>
      <c r="W643" s="1302">
        <f t="shared" si="154"/>
        <v>1</v>
      </c>
    </row>
    <row r="644" spans="1:23" s="105" customFormat="1" ht="51.75" hidden="1" customHeight="1" outlineLevel="3" thickBot="1" x14ac:dyDescent="0.3">
      <c r="A644" s="1601"/>
      <c r="B644" s="1559"/>
      <c r="C644" s="966" t="s">
        <v>1768</v>
      </c>
      <c r="D644" s="967"/>
      <c r="E644" s="967"/>
      <c r="F644" s="1045"/>
      <c r="G644" s="559" t="s">
        <v>1102</v>
      </c>
      <c r="H644" s="966" t="s">
        <v>70</v>
      </c>
      <c r="I644" s="767"/>
      <c r="J644" s="467" t="s">
        <v>1103</v>
      </c>
      <c r="K644" s="780"/>
      <c r="L644" s="1076"/>
      <c r="M644" s="1085" t="str">
        <f t="shared" si="156"/>
        <v/>
      </c>
      <c r="N644" s="1216" t="str">
        <f t="shared" si="155"/>
        <v/>
      </c>
      <c r="O644" s="1186"/>
      <c r="P644" s="1013" t="str">
        <f t="shared" si="152"/>
        <v/>
      </c>
      <c r="Q644" s="1272"/>
      <c r="R644" s="1283"/>
      <c r="S644" s="1014" t="str">
        <f t="shared" si="153"/>
        <v/>
      </c>
      <c r="T644" s="1231" t="str">
        <f t="shared" si="157"/>
        <v>Sin Iniciar</v>
      </c>
      <c r="U644" s="1164" t="str">
        <f t="shared" si="158"/>
        <v>6</v>
      </c>
      <c r="V644" s="845"/>
      <c r="W644" s="1302">
        <f t="shared" si="154"/>
        <v>1</v>
      </c>
    </row>
    <row r="645" spans="1:23" s="105" customFormat="1" ht="51.75" hidden="1" customHeight="1" outlineLevel="3" thickBot="1" x14ac:dyDescent="0.3">
      <c r="A645" s="1601"/>
      <c r="B645" s="1559"/>
      <c r="C645" s="966" t="s">
        <v>1768</v>
      </c>
      <c r="D645" s="967"/>
      <c r="E645" s="967"/>
      <c r="F645" s="1045"/>
      <c r="G645" s="559" t="s">
        <v>1104</v>
      </c>
      <c r="H645" s="966" t="s">
        <v>70</v>
      </c>
      <c r="I645" s="767"/>
      <c r="J645" s="467" t="s">
        <v>1103</v>
      </c>
      <c r="K645" s="780"/>
      <c r="L645" s="1076"/>
      <c r="M645" s="1085" t="str">
        <f t="shared" si="156"/>
        <v/>
      </c>
      <c r="N645" s="1216" t="str">
        <f t="shared" si="155"/>
        <v/>
      </c>
      <c r="O645" s="1186"/>
      <c r="P645" s="1013" t="str">
        <f t="shared" si="152"/>
        <v/>
      </c>
      <c r="Q645" s="1272"/>
      <c r="R645" s="1283"/>
      <c r="S645" s="1014" t="str">
        <f t="shared" si="153"/>
        <v/>
      </c>
      <c r="T645" s="1231" t="str">
        <f t="shared" si="157"/>
        <v>Sin Iniciar</v>
      </c>
      <c r="U645" s="1164" t="str">
        <f t="shared" si="158"/>
        <v>6</v>
      </c>
      <c r="V645" s="845"/>
      <c r="W645" s="1302">
        <f t="shared" si="154"/>
        <v>1</v>
      </c>
    </row>
    <row r="646" spans="1:23" s="105" customFormat="1" ht="39" hidden="1" customHeight="1" outlineLevel="3" thickBot="1" x14ac:dyDescent="0.3">
      <c r="A646" s="1601"/>
      <c r="B646" s="1559"/>
      <c r="C646" s="966" t="s">
        <v>1768</v>
      </c>
      <c r="D646" s="967"/>
      <c r="E646" s="967"/>
      <c r="F646" s="1045"/>
      <c r="G646" s="559" t="s">
        <v>1105</v>
      </c>
      <c r="H646" s="966" t="s">
        <v>70</v>
      </c>
      <c r="I646" s="767"/>
      <c r="J646" s="467" t="s">
        <v>1103</v>
      </c>
      <c r="K646" s="780"/>
      <c r="L646" s="1076"/>
      <c r="M646" s="1085" t="str">
        <f t="shared" si="156"/>
        <v/>
      </c>
      <c r="N646" s="1216" t="str">
        <f t="shared" si="155"/>
        <v/>
      </c>
      <c r="O646" s="1186"/>
      <c r="P646" s="1013" t="str">
        <f t="shared" si="152"/>
        <v/>
      </c>
      <c r="Q646" s="1272"/>
      <c r="R646" s="1283"/>
      <c r="S646" s="1014" t="str">
        <f t="shared" si="153"/>
        <v/>
      </c>
      <c r="T646" s="1231" t="str">
        <f t="shared" si="157"/>
        <v>Sin Iniciar</v>
      </c>
      <c r="U646" s="1164" t="str">
        <f t="shared" si="158"/>
        <v>6</v>
      </c>
      <c r="V646" s="845"/>
      <c r="W646" s="1302">
        <f t="shared" si="154"/>
        <v>1</v>
      </c>
    </row>
    <row r="647" spans="1:23" s="105" customFormat="1" ht="35.25" hidden="1" customHeight="1" outlineLevel="3" thickBot="1" x14ac:dyDescent="0.3">
      <c r="A647" s="1601"/>
      <c r="B647" s="1559"/>
      <c r="C647" s="966" t="s">
        <v>1768</v>
      </c>
      <c r="D647" s="967"/>
      <c r="E647" s="967"/>
      <c r="F647" s="1045"/>
      <c r="G647" s="559" t="s">
        <v>1106</v>
      </c>
      <c r="H647" s="966" t="s">
        <v>70</v>
      </c>
      <c r="I647" s="767"/>
      <c r="J647" s="467" t="s">
        <v>1059</v>
      </c>
      <c r="K647" s="780"/>
      <c r="L647" s="1076"/>
      <c r="M647" s="1085" t="str">
        <f t="shared" si="156"/>
        <v/>
      </c>
      <c r="N647" s="1216" t="str">
        <f t="shared" si="155"/>
        <v/>
      </c>
      <c r="O647" s="1186"/>
      <c r="P647" s="1013" t="str">
        <f t="shared" si="152"/>
        <v/>
      </c>
      <c r="Q647" s="1272"/>
      <c r="R647" s="1283"/>
      <c r="S647" s="1014" t="str">
        <f t="shared" si="153"/>
        <v/>
      </c>
      <c r="T647" s="1231" t="str">
        <f t="shared" si="157"/>
        <v>Sin Iniciar</v>
      </c>
      <c r="U647" s="1164" t="str">
        <f t="shared" si="158"/>
        <v>6</v>
      </c>
      <c r="V647" s="845"/>
      <c r="W647" s="1302">
        <f t="shared" si="154"/>
        <v>1</v>
      </c>
    </row>
    <row r="648" spans="1:23" s="105" customFormat="1" ht="39" hidden="1" customHeight="1" outlineLevel="3" thickBot="1" x14ac:dyDescent="0.3">
      <c r="A648" s="1601"/>
      <c r="B648" s="1559"/>
      <c r="C648" s="966" t="s">
        <v>1768</v>
      </c>
      <c r="D648" s="967"/>
      <c r="E648" s="967"/>
      <c r="F648" s="1045"/>
      <c r="G648" s="559" t="s">
        <v>1107</v>
      </c>
      <c r="H648" s="966" t="s">
        <v>70</v>
      </c>
      <c r="I648" s="767"/>
      <c r="J648" s="467" t="s">
        <v>1108</v>
      </c>
      <c r="K648" s="780"/>
      <c r="L648" s="1076"/>
      <c r="M648" s="1085" t="str">
        <f t="shared" si="156"/>
        <v/>
      </c>
      <c r="N648" s="1216" t="str">
        <f t="shared" si="155"/>
        <v/>
      </c>
      <c r="O648" s="1186"/>
      <c r="P648" s="1013" t="str">
        <f t="shared" si="152"/>
        <v/>
      </c>
      <c r="Q648" s="1272"/>
      <c r="R648" s="1283"/>
      <c r="S648" s="1014" t="str">
        <f t="shared" si="153"/>
        <v/>
      </c>
      <c r="T648" s="1231" t="str">
        <f t="shared" si="157"/>
        <v>Sin Iniciar</v>
      </c>
      <c r="U648" s="1164" t="str">
        <f t="shared" si="158"/>
        <v>6</v>
      </c>
      <c r="V648" s="845"/>
      <c r="W648" s="1302">
        <f t="shared" si="154"/>
        <v>1</v>
      </c>
    </row>
    <row r="649" spans="1:23" s="105" customFormat="1" ht="51.75" hidden="1" customHeight="1" outlineLevel="3" thickBot="1" x14ac:dyDescent="0.3">
      <c r="A649" s="1601"/>
      <c r="B649" s="1559"/>
      <c r="C649" s="966" t="s">
        <v>1768</v>
      </c>
      <c r="D649" s="967"/>
      <c r="E649" s="967"/>
      <c r="F649" s="1045"/>
      <c r="G649" s="559" t="s">
        <v>1109</v>
      </c>
      <c r="H649" s="966" t="s">
        <v>70</v>
      </c>
      <c r="I649" s="767"/>
      <c r="J649" s="467" t="s">
        <v>1103</v>
      </c>
      <c r="K649" s="780"/>
      <c r="L649" s="1076"/>
      <c r="M649" s="1085" t="str">
        <f t="shared" si="156"/>
        <v/>
      </c>
      <c r="N649" s="1216" t="str">
        <f t="shared" si="155"/>
        <v/>
      </c>
      <c r="O649" s="1186"/>
      <c r="P649" s="1013" t="str">
        <f t="shared" si="152"/>
        <v/>
      </c>
      <c r="Q649" s="1272"/>
      <c r="R649" s="1283"/>
      <c r="S649" s="1014" t="str">
        <f t="shared" si="153"/>
        <v/>
      </c>
      <c r="T649" s="1231" t="str">
        <f t="shared" si="157"/>
        <v>Sin Iniciar</v>
      </c>
      <c r="U649" s="1164" t="str">
        <f t="shared" si="158"/>
        <v>6</v>
      </c>
      <c r="V649" s="845"/>
      <c r="W649" s="1302">
        <f t="shared" si="154"/>
        <v>1</v>
      </c>
    </row>
    <row r="650" spans="1:23" s="105" customFormat="1" ht="51.75" hidden="1" customHeight="1" outlineLevel="3" thickBot="1" x14ac:dyDescent="0.3">
      <c r="A650" s="1601"/>
      <c r="B650" s="1559"/>
      <c r="C650" s="966" t="s">
        <v>1768</v>
      </c>
      <c r="D650" s="967"/>
      <c r="E650" s="967"/>
      <c r="F650" s="1045"/>
      <c r="G650" s="559" t="s">
        <v>1110</v>
      </c>
      <c r="H650" s="966" t="s">
        <v>70</v>
      </c>
      <c r="I650" s="767"/>
      <c r="J650" s="467" t="s">
        <v>1053</v>
      </c>
      <c r="K650" s="780"/>
      <c r="L650" s="1076"/>
      <c r="M650" s="1085" t="str">
        <f t="shared" si="156"/>
        <v/>
      </c>
      <c r="N650" s="1216" t="str">
        <f t="shared" si="155"/>
        <v/>
      </c>
      <c r="O650" s="1186"/>
      <c r="P650" s="1013" t="str">
        <f t="shared" si="152"/>
        <v/>
      </c>
      <c r="Q650" s="1272"/>
      <c r="R650" s="1283"/>
      <c r="S650" s="1014" t="str">
        <f t="shared" si="153"/>
        <v/>
      </c>
      <c r="T650" s="1231" t="str">
        <f t="shared" si="157"/>
        <v>Sin Iniciar</v>
      </c>
      <c r="U650" s="1164" t="str">
        <f t="shared" si="158"/>
        <v>6</v>
      </c>
      <c r="V650" s="845"/>
      <c r="W650" s="1302">
        <f t="shared" si="154"/>
        <v>1</v>
      </c>
    </row>
    <row r="651" spans="1:23" s="105" customFormat="1" ht="51.75" hidden="1" customHeight="1" outlineLevel="3" thickBot="1" x14ac:dyDescent="0.3">
      <c r="A651" s="1601"/>
      <c r="B651" s="1559"/>
      <c r="C651" s="966" t="s">
        <v>1768</v>
      </c>
      <c r="D651" s="967"/>
      <c r="E651" s="967"/>
      <c r="F651" s="1045"/>
      <c r="G651" s="559" t="s">
        <v>1111</v>
      </c>
      <c r="H651" s="966" t="s">
        <v>70</v>
      </c>
      <c r="I651" s="767"/>
      <c r="J651" s="467" t="s">
        <v>1091</v>
      </c>
      <c r="K651" s="780"/>
      <c r="L651" s="1076"/>
      <c r="M651" s="1085" t="str">
        <f t="shared" si="156"/>
        <v/>
      </c>
      <c r="N651" s="1216" t="str">
        <f t="shared" si="155"/>
        <v/>
      </c>
      <c r="O651" s="1186"/>
      <c r="P651" s="1013" t="str">
        <f t="shared" si="152"/>
        <v/>
      </c>
      <c r="Q651" s="1272"/>
      <c r="R651" s="1283"/>
      <c r="S651" s="1014" t="str">
        <f t="shared" si="153"/>
        <v/>
      </c>
      <c r="T651" s="1231" t="str">
        <f t="shared" si="157"/>
        <v>Sin Iniciar</v>
      </c>
      <c r="U651" s="1164" t="str">
        <f t="shared" si="158"/>
        <v>6</v>
      </c>
      <c r="V651" s="845"/>
      <c r="W651" s="1302">
        <f t="shared" si="154"/>
        <v>1</v>
      </c>
    </row>
    <row r="652" spans="1:23" s="105" customFormat="1" ht="51.75" hidden="1" customHeight="1" outlineLevel="3" thickBot="1" x14ac:dyDescent="0.3">
      <c r="A652" s="1601"/>
      <c r="B652" s="1559"/>
      <c r="C652" s="966" t="s">
        <v>1768</v>
      </c>
      <c r="D652" s="967"/>
      <c r="E652" s="967"/>
      <c r="F652" s="1045"/>
      <c r="G652" s="559" t="s">
        <v>1112</v>
      </c>
      <c r="H652" s="966" t="s">
        <v>70</v>
      </c>
      <c r="I652" s="767"/>
      <c r="J652" s="467" t="s">
        <v>1091</v>
      </c>
      <c r="K652" s="780"/>
      <c r="L652" s="1076"/>
      <c r="M652" s="1085" t="str">
        <f t="shared" si="156"/>
        <v/>
      </c>
      <c r="N652" s="1216" t="str">
        <f t="shared" si="155"/>
        <v/>
      </c>
      <c r="O652" s="1186"/>
      <c r="P652" s="1013" t="str">
        <f t="shared" si="152"/>
        <v/>
      </c>
      <c r="Q652" s="1272"/>
      <c r="R652" s="1283"/>
      <c r="S652" s="1014" t="str">
        <f t="shared" si="153"/>
        <v/>
      </c>
      <c r="T652" s="1231" t="str">
        <f t="shared" si="157"/>
        <v>Sin Iniciar</v>
      </c>
      <c r="U652" s="1164" t="str">
        <f t="shared" si="158"/>
        <v>6</v>
      </c>
      <c r="V652" s="845"/>
      <c r="W652" s="1302">
        <f t="shared" si="154"/>
        <v>1</v>
      </c>
    </row>
    <row r="653" spans="1:23" s="105" customFormat="1" ht="51.75" hidden="1" customHeight="1" outlineLevel="3" thickBot="1" x14ac:dyDescent="0.3">
      <c r="A653" s="1601"/>
      <c r="B653" s="1559"/>
      <c r="C653" s="966" t="s">
        <v>1768</v>
      </c>
      <c r="D653" s="967"/>
      <c r="E653" s="967"/>
      <c r="F653" s="1045"/>
      <c r="G653" s="559" t="s">
        <v>1113</v>
      </c>
      <c r="H653" s="966" t="s">
        <v>70</v>
      </c>
      <c r="I653" s="767"/>
      <c r="J653" s="467" t="s">
        <v>1091</v>
      </c>
      <c r="K653" s="780"/>
      <c r="L653" s="1076"/>
      <c r="M653" s="1085" t="str">
        <f t="shared" si="156"/>
        <v/>
      </c>
      <c r="N653" s="1216" t="str">
        <f t="shared" si="155"/>
        <v/>
      </c>
      <c r="O653" s="1186"/>
      <c r="P653" s="1013" t="str">
        <f t="shared" si="152"/>
        <v/>
      </c>
      <c r="Q653" s="1272"/>
      <c r="R653" s="1283"/>
      <c r="S653" s="1014" t="str">
        <f t="shared" si="153"/>
        <v/>
      </c>
      <c r="T653" s="1231" t="str">
        <f t="shared" si="157"/>
        <v>Sin Iniciar</v>
      </c>
      <c r="U653" s="1164" t="str">
        <f t="shared" si="158"/>
        <v>6</v>
      </c>
      <c r="V653" s="845"/>
      <c r="W653" s="1302">
        <f t="shared" si="154"/>
        <v>1</v>
      </c>
    </row>
    <row r="654" spans="1:23" s="105" customFormat="1" ht="51.75" hidden="1" customHeight="1" outlineLevel="3" thickBot="1" x14ac:dyDescent="0.3">
      <c r="A654" s="1601"/>
      <c r="B654" s="1559"/>
      <c r="C654" s="966" t="s">
        <v>1768</v>
      </c>
      <c r="D654" s="967"/>
      <c r="E654" s="967"/>
      <c r="F654" s="1045"/>
      <c r="G654" s="559" t="s">
        <v>1114</v>
      </c>
      <c r="H654" s="966" t="s">
        <v>70</v>
      </c>
      <c r="I654" s="767"/>
      <c r="J654" s="467" t="s">
        <v>1091</v>
      </c>
      <c r="K654" s="780"/>
      <c r="L654" s="1076"/>
      <c r="M654" s="1085" t="str">
        <f t="shared" si="156"/>
        <v/>
      </c>
      <c r="N654" s="1216" t="str">
        <f t="shared" si="155"/>
        <v/>
      </c>
      <c r="O654" s="1186"/>
      <c r="P654" s="1013" t="str">
        <f t="shared" si="152"/>
        <v/>
      </c>
      <c r="Q654" s="1272"/>
      <c r="R654" s="1283"/>
      <c r="S654" s="1014" t="str">
        <f t="shared" si="153"/>
        <v/>
      </c>
      <c r="T654" s="1231" t="str">
        <f t="shared" si="157"/>
        <v>Sin Iniciar</v>
      </c>
      <c r="U654" s="1164" t="str">
        <f t="shared" si="158"/>
        <v>6</v>
      </c>
      <c r="V654" s="845"/>
      <c r="W654" s="1302">
        <f t="shared" si="154"/>
        <v>1</v>
      </c>
    </row>
    <row r="655" spans="1:23" s="105" customFormat="1" ht="51.75" hidden="1" customHeight="1" outlineLevel="3" thickBot="1" x14ac:dyDescent="0.3">
      <c r="A655" s="1601"/>
      <c r="B655" s="1559"/>
      <c r="C655" s="966" t="s">
        <v>1768</v>
      </c>
      <c r="D655" s="967"/>
      <c r="E655" s="967"/>
      <c r="F655" s="1045"/>
      <c r="G655" s="559" t="s">
        <v>1115</v>
      </c>
      <c r="H655" s="966" t="s">
        <v>70</v>
      </c>
      <c r="I655" s="767"/>
      <c r="J655" s="467" t="s">
        <v>1091</v>
      </c>
      <c r="K655" s="780"/>
      <c r="L655" s="1076"/>
      <c r="M655" s="1085" t="str">
        <f t="shared" si="156"/>
        <v/>
      </c>
      <c r="N655" s="1216" t="str">
        <f t="shared" si="155"/>
        <v/>
      </c>
      <c r="O655" s="1186"/>
      <c r="P655" s="1013" t="str">
        <f t="shared" si="152"/>
        <v/>
      </c>
      <c r="Q655" s="1272"/>
      <c r="R655" s="1283"/>
      <c r="S655" s="1014" t="str">
        <f t="shared" si="153"/>
        <v/>
      </c>
      <c r="T655" s="1231" t="str">
        <f t="shared" si="157"/>
        <v>Sin Iniciar</v>
      </c>
      <c r="U655" s="1164" t="str">
        <f t="shared" si="158"/>
        <v>6</v>
      </c>
      <c r="V655" s="845"/>
      <c r="W655" s="1302">
        <f t="shared" si="154"/>
        <v>1</v>
      </c>
    </row>
    <row r="656" spans="1:23" s="105" customFormat="1" ht="51.75" hidden="1" customHeight="1" outlineLevel="3" thickBot="1" x14ac:dyDescent="0.3">
      <c r="A656" s="1601"/>
      <c r="B656" s="1559"/>
      <c r="C656" s="966" t="s">
        <v>1768</v>
      </c>
      <c r="D656" s="967"/>
      <c r="E656" s="967"/>
      <c r="F656" s="1045"/>
      <c r="G656" s="559" t="s">
        <v>1116</v>
      </c>
      <c r="H656" s="966" t="s">
        <v>70</v>
      </c>
      <c r="I656" s="767"/>
      <c r="J656" s="467" t="s">
        <v>1072</v>
      </c>
      <c r="K656" s="780"/>
      <c r="L656" s="1076"/>
      <c r="M656" s="1085" t="str">
        <f t="shared" si="156"/>
        <v/>
      </c>
      <c r="N656" s="1216" t="str">
        <f t="shared" si="155"/>
        <v/>
      </c>
      <c r="O656" s="1186"/>
      <c r="P656" s="1013" t="str">
        <f t="shared" si="152"/>
        <v/>
      </c>
      <c r="Q656" s="1272"/>
      <c r="R656" s="1283"/>
      <c r="S656" s="1014" t="str">
        <f t="shared" si="153"/>
        <v/>
      </c>
      <c r="T656" s="1231" t="str">
        <f t="shared" si="157"/>
        <v>Sin Iniciar</v>
      </c>
      <c r="U656" s="1164" t="str">
        <f t="shared" si="158"/>
        <v>6</v>
      </c>
      <c r="V656" s="845"/>
      <c r="W656" s="1302">
        <f t="shared" si="154"/>
        <v>1</v>
      </c>
    </row>
    <row r="657" spans="1:23" s="105" customFormat="1" ht="51.75" hidden="1" customHeight="1" outlineLevel="3" thickBot="1" x14ac:dyDescent="0.3">
      <c r="A657" s="1601"/>
      <c r="B657" s="1559"/>
      <c r="C657" s="966" t="s">
        <v>1768</v>
      </c>
      <c r="D657" s="967"/>
      <c r="E657" s="967"/>
      <c r="F657" s="1045"/>
      <c r="G657" s="559" t="s">
        <v>1117</v>
      </c>
      <c r="H657" s="966" t="s">
        <v>70</v>
      </c>
      <c r="I657" s="767"/>
      <c r="J657" s="467" t="s">
        <v>1072</v>
      </c>
      <c r="K657" s="780"/>
      <c r="L657" s="1076"/>
      <c r="M657" s="1085" t="str">
        <f t="shared" si="156"/>
        <v/>
      </c>
      <c r="N657" s="1216" t="str">
        <f t="shared" si="155"/>
        <v/>
      </c>
      <c r="O657" s="1186"/>
      <c r="P657" s="1013" t="str">
        <f t="shared" ref="P657:P720" si="159">+IF(N657="","",IFERROR(IF(MONTH($C$2)&lt;MONTH(D657),"",IF(E657&lt;$C$2,1,IF(D657&lt;$C$2,($C$2-D657)/(E657-D657),0))),0))</f>
        <v/>
      </c>
      <c r="Q657" s="1272"/>
      <c r="R657" s="1283"/>
      <c r="S657" s="1014" t="str">
        <f t="shared" ref="S657:S720" si="160">IF(P657="","",IF(Q657&gt;P657,1,(Q657/P657)))</f>
        <v/>
      </c>
      <c r="T657" s="1231" t="str">
        <f t="shared" si="157"/>
        <v>Sin Iniciar</v>
      </c>
      <c r="U657" s="1164" t="str">
        <f t="shared" si="158"/>
        <v>6</v>
      </c>
      <c r="V657" s="845"/>
      <c r="W657" s="1302">
        <f t="shared" si="154"/>
        <v>1</v>
      </c>
    </row>
    <row r="658" spans="1:23" s="105" customFormat="1" ht="39" hidden="1" customHeight="1" outlineLevel="3" thickBot="1" x14ac:dyDescent="0.3">
      <c r="A658" s="1601"/>
      <c r="B658" s="1559"/>
      <c r="C658" s="966" t="s">
        <v>1768</v>
      </c>
      <c r="D658" s="967"/>
      <c r="E658" s="967"/>
      <c r="F658" s="1045"/>
      <c r="G658" s="559" t="s">
        <v>1118</v>
      </c>
      <c r="H658" s="966" t="s">
        <v>70</v>
      </c>
      <c r="I658" s="767"/>
      <c r="J658" s="467">
        <v>2</v>
      </c>
      <c r="K658" s="780"/>
      <c r="L658" s="1076"/>
      <c r="M658" s="1085" t="str">
        <f t="shared" si="156"/>
        <v/>
      </c>
      <c r="N658" s="1216" t="str">
        <f t="shared" si="155"/>
        <v/>
      </c>
      <c r="O658" s="1186"/>
      <c r="P658" s="1013" t="str">
        <f t="shared" si="159"/>
        <v/>
      </c>
      <c r="Q658" s="1272"/>
      <c r="R658" s="1283"/>
      <c r="S658" s="1014" t="str">
        <f t="shared" si="160"/>
        <v/>
      </c>
      <c r="T658" s="1231" t="str">
        <f t="shared" si="157"/>
        <v>Sin Iniciar</v>
      </c>
      <c r="U658" s="1164" t="str">
        <f t="shared" si="158"/>
        <v>6</v>
      </c>
      <c r="V658" s="845"/>
      <c r="W658" s="1302">
        <f t="shared" si="154"/>
        <v>1</v>
      </c>
    </row>
    <row r="659" spans="1:23" s="105" customFormat="1" ht="39" hidden="1" customHeight="1" outlineLevel="3" thickBot="1" x14ac:dyDescent="0.3">
      <c r="A659" s="1601"/>
      <c r="B659" s="1559"/>
      <c r="C659" s="966" t="s">
        <v>1768</v>
      </c>
      <c r="D659" s="967"/>
      <c r="E659" s="967"/>
      <c r="F659" s="1045"/>
      <c r="G659" s="559" t="s">
        <v>1119</v>
      </c>
      <c r="H659" s="966" t="s">
        <v>70</v>
      </c>
      <c r="I659" s="767"/>
      <c r="J659" s="467" t="s">
        <v>1087</v>
      </c>
      <c r="K659" s="780"/>
      <c r="L659" s="1076"/>
      <c r="M659" s="1085" t="str">
        <f t="shared" si="156"/>
        <v/>
      </c>
      <c r="N659" s="1216" t="str">
        <f t="shared" si="155"/>
        <v/>
      </c>
      <c r="O659" s="1186"/>
      <c r="P659" s="1013" t="str">
        <f t="shared" si="159"/>
        <v/>
      </c>
      <c r="Q659" s="1272"/>
      <c r="R659" s="1283"/>
      <c r="S659" s="1014" t="str">
        <f t="shared" si="160"/>
        <v/>
      </c>
      <c r="T659" s="1231" t="str">
        <f t="shared" si="157"/>
        <v>Sin Iniciar</v>
      </c>
      <c r="U659" s="1164" t="str">
        <f t="shared" si="158"/>
        <v>6</v>
      </c>
      <c r="V659" s="845"/>
      <c r="W659" s="1302">
        <f t="shared" si="154"/>
        <v>1</v>
      </c>
    </row>
    <row r="660" spans="1:23" s="105" customFormat="1" ht="35.25" hidden="1" customHeight="1" outlineLevel="3" thickBot="1" x14ac:dyDescent="0.3">
      <c r="A660" s="1601"/>
      <c r="B660" s="1559"/>
      <c r="C660" s="966" t="s">
        <v>1768</v>
      </c>
      <c r="D660" s="967"/>
      <c r="E660" s="967"/>
      <c r="F660" s="1045"/>
      <c r="G660" s="559" t="s">
        <v>1120</v>
      </c>
      <c r="H660" s="966" t="s">
        <v>70</v>
      </c>
      <c r="I660" s="767"/>
      <c r="J660" s="467" t="s">
        <v>1121</v>
      </c>
      <c r="K660" s="780"/>
      <c r="L660" s="1076"/>
      <c r="M660" s="1085" t="str">
        <f t="shared" si="156"/>
        <v/>
      </c>
      <c r="N660" s="1216" t="str">
        <f t="shared" si="155"/>
        <v/>
      </c>
      <c r="O660" s="1186"/>
      <c r="P660" s="1013" t="str">
        <f t="shared" si="159"/>
        <v/>
      </c>
      <c r="Q660" s="1272"/>
      <c r="R660" s="1283"/>
      <c r="S660" s="1014" t="str">
        <f t="shared" si="160"/>
        <v/>
      </c>
      <c r="T660" s="1231" t="str">
        <f t="shared" si="157"/>
        <v>Sin Iniciar</v>
      </c>
      <c r="U660" s="1164" t="str">
        <f t="shared" si="158"/>
        <v>6</v>
      </c>
      <c r="V660" s="845"/>
      <c r="W660" s="1302">
        <f t="shared" si="154"/>
        <v>1</v>
      </c>
    </row>
    <row r="661" spans="1:23" s="105" customFormat="1" ht="35.25" hidden="1" customHeight="1" outlineLevel="3" thickBot="1" x14ac:dyDescent="0.3">
      <c r="A661" s="1601"/>
      <c r="B661" s="1559"/>
      <c r="C661" s="966" t="s">
        <v>1768</v>
      </c>
      <c r="D661" s="967"/>
      <c r="E661" s="967"/>
      <c r="F661" s="1045"/>
      <c r="G661" s="559" t="s">
        <v>1122</v>
      </c>
      <c r="H661" s="966" t="s">
        <v>70</v>
      </c>
      <c r="I661" s="767"/>
      <c r="J661" s="467" t="s">
        <v>1121</v>
      </c>
      <c r="K661" s="780"/>
      <c r="L661" s="1076"/>
      <c r="M661" s="1085" t="str">
        <f t="shared" si="156"/>
        <v/>
      </c>
      <c r="N661" s="1216" t="str">
        <f t="shared" si="155"/>
        <v/>
      </c>
      <c r="O661" s="1186"/>
      <c r="P661" s="1013" t="str">
        <f t="shared" si="159"/>
        <v/>
      </c>
      <c r="Q661" s="1272"/>
      <c r="R661" s="1283"/>
      <c r="S661" s="1014" t="str">
        <f t="shared" si="160"/>
        <v/>
      </c>
      <c r="T661" s="1231" t="str">
        <f t="shared" si="157"/>
        <v>Sin Iniciar</v>
      </c>
      <c r="U661" s="1164" t="str">
        <f t="shared" si="158"/>
        <v>6</v>
      </c>
      <c r="V661" s="845"/>
      <c r="W661" s="1302">
        <f t="shared" si="154"/>
        <v>1</v>
      </c>
    </row>
    <row r="662" spans="1:23" s="105" customFormat="1" ht="35.25" hidden="1" customHeight="1" outlineLevel="3" thickBot="1" x14ac:dyDescent="0.3">
      <c r="A662" s="1601"/>
      <c r="B662" s="1559"/>
      <c r="C662" s="966" t="s">
        <v>1768</v>
      </c>
      <c r="D662" s="967"/>
      <c r="E662" s="967"/>
      <c r="F662" s="1045"/>
      <c r="G662" s="559" t="s">
        <v>1123</v>
      </c>
      <c r="H662" s="966" t="s">
        <v>70</v>
      </c>
      <c r="I662" s="767"/>
      <c r="J662" s="467">
        <v>1</v>
      </c>
      <c r="K662" s="780"/>
      <c r="L662" s="1076"/>
      <c r="M662" s="1085" t="str">
        <f t="shared" si="156"/>
        <v/>
      </c>
      <c r="N662" s="1216" t="str">
        <f t="shared" si="155"/>
        <v/>
      </c>
      <c r="O662" s="1186"/>
      <c r="P662" s="1013" t="str">
        <f t="shared" si="159"/>
        <v/>
      </c>
      <c r="Q662" s="1272"/>
      <c r="R662" s="1283"/>
      <c r="S662" s="1014" t="str">
        <f t="shared" si="160"/>
        <v/>
      </c>
      <c r="T662" s="1231" t="str">
        <f t="shared" si="157"/>
        <v>Sin Iniciar</v>
      </c>
      <c r="U662" s="1164" t="str">
        <f t="shared" si="158"/>
        <v>6</v>
      </c>
      <c r="V662" s="845"/>
      <c r="W662" s="1302">
        <f t="shared" si="154"/>
        <v>1</v>
      </c>
    </row>
    <row r="663" spans="1:23" s="105" customFormat="1" ht="35.25" hidden="1" customHeight="1" outlineLevel="3" thickBot="1" x14ac:dyDescent="0.3">
      <c r="A663" s="1601"/>
      <c r="B663" s="1559"/>
      <c r="C663" s="966" t="s">
        <v>1768</v>
      </c>
      <c r="D663" s="967"/>
      <c r="E663" s="967"/>
      <c r="F663" s="1045"/>
      <c r="G663" s="559" t="s">
        <v>1124</v>
      </c>
      <c r="H663" s="966" t="s">
        <v>70</v>
      </c>
      <c r="I663" s="767"/>
      <c r="J663" s="467">
        <v>30</v>
      </c>
      <c r="K663" s="780"/>
      <c r="L663" s="1076"/>
      <c r="M663" s="1085" t="str">
        <f t="shared" si="156"/>
        <v/>
      </c>
      <c r="N663" s="1216" t="str">
        <f t="shared" si="155"/>
        <v/>
      </c>
      <c r="O663" s="1186"/>
      <c r="P663" s="1013" t="str">
        <f t="shared" si="159"/>
        <v/>
      </c>
      <c r="Q663" s="1272"/>
      <c r="R663" s="1283"/>
      <c r="S663" s="1014" t="str">
        <f t="shared" si="160"/>
        <v/>
      </c>
      <c r="T663" s="1231" t="str">
        <f t="shared" si="157"/>
        <v>Sin Iniciar</v>
      </c>
      <c r="U663" s="1164" t="str">
        <f t="shared" si="158"/>
        <v>6</v>
      </c>
      <c r="V663" s="845"/>
      <c r="W663" s="1302">
        <f t="shared" si="154"/>
        <v>1</v>
      </c>
    </row>
    <row r="664" spans="1:23" s="105" customFormat="1" ht="35.25" hidden="1" customHeight="1" outlineLevel="3" thickBot="1" x14ac:dyDescent="0.3">
      <c r="A664" s="1601"/>
      <c r="B664" s="1559"/>
      <c r="C664" s="966" t="s">
        <v>1768</v>
      </c>
      <c r="D664" s="967"/>
      <c r="E664" s="967"/>
      <c r="F664" s="1045"/>
      <c r="G664" s="559" t="s">
        <v>1125</v>
      </c>
      <c r="H664" s="966" t="s">
        <v>70</v>
      </c>
      <c r="I664" s="767"/>
      <c r="J664" s="467">
        <v>25</v>
      </c>
      <c r="K664" s="780"/>
      <c r="L664" s="1076"/>
      <c r="M664" s="1085" t="str">
        <f t="shared" si="156"/>
        <v/>
      </c>
      <c r="N664" s="1216" t="str">
        <f t="shared" si="155"/>
        <v/>
      </c>
      <c r="O664" s="1186"/>
      <c r="P664" s="1013" t="str">
        <f t="shared" si="159"/>
        <v/>
      </c>
      <c r="Q664" s="1272"/>
      <c r="R664" s="1283"/>
      <c r="S664" s="1014" t="str">
        <f t="shared" si="160"/>
        <v/>
      </c>
      <c r="T664" s="1231" t="str">
        <f t="shared" si="157"/>
        <v>Sin Iniciar</v>
      </c>
      <c r="U664" s="1164" t="str">
        <f t="shared" si="158"/>
        <v>6</v>
      </c>
      <c r="V664" s="845"/>
      <c r="W664" s="1302">
        <f t="shared" si="154"/>
        <v>1</v>
      </c>
    </row>
    <row r="665" spans="1:23" s="105" customFormat="1" ht="35.25" hidden="1" customHeight="1" outlineLevel="3" thickBot="1" x14ac:dyDescent="0.3">
      <c r="A665" s="1601"/>
      <c r="B665" s="1559"/>
      <c r="C665" s="966" t="s">
        <v>1768</v>
      </c>
      <c r="D665" s="967"/>
      <c r="E665" s="967"/>
      <c r="F665" s="1045"/>
      <c r="G665" s="559" t="s">
        <v>1126</v>
      </c>
      <c r="H665" s="966" t="s">
        <v>70</v>
      </c>
      <c r="I665" s="767"/>
      <c r="J665" s="467">
        <v>100</v>
      </c>
      <c r="K665" s="780"/>
      <c r="L665" s="1076"/>
      <c r="M665" s="1085" t="str">
        <f t="shared" si="156"/>
        <v/>
      </c>
      <c r="N665" s="1216" t="str">
        <f t="shared" si="155"/>
        <v/>
      </c>
      <c r="O665" s="1186"/>
      <c r="P665" s="1013" t="str">
        <f t="shared" si="159"/>
        <v/>
      </c>
      <c r="Q665" s="1272"/>
      <c r="R665" s="1283"/>
      <c r="S665" s="1014" t="str">
        <f t="shared" si="160"/>
        <v/>
      </c>
      <c r="T665" s="1231" t="str">
        <f t="shared" si="157"/>
        <v>Sin Iniciar</v>
      </c>
      <c r="U665" s="1164" t="str">
        <f t="shared" si="158"/>
        <v>6</v>
      </c>
      <c r="V665" s="845"/>
      <c r="W665" s="1302">
        <f t="shared" si="154"/>
        <v>1</v>
      </c>
    </row>
    <row r="666" spans="1:23" s="105" customFormat="1" ht="35.25" hidden="1" customHeight="1" outlineLevel="3" thickBot="1" x14ac:dyDescent="0.3">
      <c r="A666" s="1601"/>
      <c r="B666" s="1559"/>
      <c r="C666" s="966" t="s">
        <v>1768</v>
      </c>
      <c r="D666" s="967"/>
      <c r="E666" s="967"/>
      <c r="F666" s="1045"/>
      <c r="G666" s="559" t="s">
        <v>1127</v>
      </c>
      <c r="H666" s="966" t="s">
        <v>70</v>
      </c>
      <c r="I666" s="767"/>
      <c r="J666" s="467">
        <v>15</v>
      </c>
      <c r="K666" s="780"/>
      <c r="L666" s="1076"/>
      <c r="M666" s="1085" t="str">
        <f t="shared" si="156"/>
        <v/>
      </c>
      <c r="N666" s="1216" t="str">
        <f t="shared" si="155"/>
        <v/>
      </c>
      <c r="O666" s="1186"/>
      <c r="P666" s="1013" t="str">
        <f t="shared" si="159"/>
        <v/>
      </c>
      <c r="Q666" s="1272"/>
      <c r="R666" s="1283"/>
      <c r="S666" s="1014" t="str">
        <f t="shared" si="160"/>
        <v/>
      </c>
      <c r="T666" s="1231" t="str">
        <f t="shared" si="157"/>
        <v>Sin Iniciar</v>
      </c>
      <c r="U666" s="1164" t="str">
        <f t="shared" si="158"/>
        <v>6</v>
      </c>
      <c r="V666" s="845"/>
      <c r="W666" s="1302">
        <f t="shared" si="154"/>
        <v>1</v>
      </c>
    </row>
    <row r="667" spans="1:23" s="105" customFormat="1" ht="39" hidden="1" customHeight="1" outlineLevel="3" thickBot="1" x14ac:dyDescent="0.3">
      <c r="A667" s="1601"/>
      <c r="B667" s="1559"/>
      <c r="C667" s="966" t="s">
        <v>1768</v>
      </c>
      <c r="D667" s="967"/>
      <c r="E667" s="967"/>
      <c r="F667" s="1045"/>
      <c r="G667" s="559" t="s">
        <v>1128</v>
      </c>
      <c r="H667" s="966" t="s">
        <v>70</v>
      </c>
      <c r="I667" s="767"/>
      <c r="J667" s="467">
        <v>20</v>
      </c>
      <c r="K667" s="780"/>
      <c r="L667" s="1076"/>
      <c r="M667" s="1085" t="str">
        <f t="shared" si="156"/>
        <v/>
      </c>
      <c r="N667" s="1216" t="str">
        <f t="shared" si="155"/>
        <v/>
      </c>
      <c r="O667" s="1186"/>
      <c r="P667" s="1013" t="str">
        <f t="shared" si="159"/>
        <v/>
      </c>
      <c r="Q667" s="1272"/>
      <c r="R667" s="1283"/>
      <c r="S667" s="1014" t="str">
        <f t="shared" si="160"/>
        <v/>
      </c>
      <c r="T667" s="1231" t="str">
        <f t="shared" si="157"/>
        <v>Sin Iniciar</v>
      </c>
      <c r="U667" s="1164" t="str">
        <f t="shared" si="158"/>
        <v>6</v>
      </c>
      <c r="V667" s="845"/>
      <c r="W667" s="1302">
        <f t="shared" si="154"/>
        <v>1</v>
      </c>
    </row>
    <row r="668" spans="1:23" s="105" customFormat="1" ht="39" hidden="1" customHeight="1" outlineLevel="3" thickBot="1" x14ac:dyDescent="0.3">
      <c r="A668" s="1601"/>
      <c r="B668" s="1559"/>
      <c r="C668" s="966" t="s">
        <v>1768</v>
      </c>
      <c r="D668" s="967"/>
      <c r="E668" s="967"/>
      <c r="F668" s="1045"/>
      <c r="G668" s="559" t="s">
        <v>1129</v>
      </c>
      <c r="H668" s="966" t="s">
        <v>70</v>
      </c>
      <c r="I668" s="767"/>
      <c r="J668" s="467">
        <v>20</v>
      </c>
      <c r="K668" s="780"/>
      <c r="L668" s="1076"/>
      <c r="M668" s="1085" t="str">
        <f t="shared" si="156"/>
        <v/>
      </c>
      <c r="N668" s="1216" t="str">
        <f t="shared" si="155"/>
        <v/>
      </c>
      <c r="O668" s="1186"/>
      <c r="P668" s="1013" t="str">
        <f t="shared" si="159"/>
        <v/>
      </c>
      <c r="Q668" s="1272"/>
      <c r="R668" s="1283"/>
      <c r="S668" s="1014" t="str">
        <f t="shared" si="160"/>
        <v/>
      </c>
      <c r="T668" s="1231" t="str">
        <f t="shared" si="157"/>
        <v>Sin Iniciar</v>
      </c>
      <c r="U668" s="1164" t="str">
        <f t="shared" si="158"/>
        <v>6</v>
      </c>
      <c r="V668" s="845"/>
      <c r="W668" s="1302">
        <f t="shared" si="154"/>
        <v>1</v>
      </c>
    </row>
    <row r="669" spans="1:23" s="105" customFormat="1" ht="35.25" hidden="1" customHeight="1" outlineLevel="3" thickBot="1" x14ac:dyDescent="0.3">
      <c r="A669" s="1601"/>
      <c r="B669" s="1559"/>
      <c r="C669" s="966" t="s">
        <v>1768</v>
      </c>
      <c r="D669" s="967"/>
      <c r="E669" s="967"/>
      <c r="F669" s="1045"/>
      <c r="G669" s="559" t="s">
        <v>1130</v>
      </c>
      <c r="H669" s="966" t="s">
        <v>70</v>
      </c>
      <c r="I669" s="767"/>
      <c r="J669" s="467">
        <v>30</v>
      </c>
      <c r="K669" s="780"/>
      <c r="L669" s="1076"/>
      <c r="M669" s="1085" t="str">
        <f t="shared" si="156"/>
        <v/>
      </c>
      <c r="N669" s="1216" t="str">
        <f t="shared" si="155"/>
        <v/>
      </c>
      <c r="O669" s="1186"/>
      <c r="P669" s="1013" t="str">
        <f t="shared" si="159"/>
        <v/>
      </c>
      <c r="Q669" s="1272"/>
      <c r="R669" s="1283"/>
      <c r="S669" s="1014" t="str">
        <f t="shared" si="160"/>
        <v/>
      </c>
      <c r="T669" s="1231" t="str">
        <f t="shared" si="157"/>
        <v>Sin Iniciar</v>
      </c>
      <c r="U669" s="1164" t="str">
        <f t="shared" si="158"/>
        <v>6</v>
      </c>
      <c r="V669" s="845"/>
      <c r="W669" s="1302">
        <f t="shared" si="154"/>
        <v>1</v>
      </c>
    </row>
    <row r="670" spans="1:23" s="105" customFormat="1" ht="39" hidden="1" customHeight="1" outlineLevel="3" thickBot="1" x14ac:dyDescent="0.3">
      <c r="A670" s="1601"/>
      <c r="B670" s="1559"/>
      <c r="C670" s="966" t="s">
        <v>1768</v>
      </c>
      <c r="D670" s="967"/>
      <c r="E670" s="967"/>
      <c r="F670" s="1045"/>
      <c r="G670" s="559" t="s">
        <v>1131</v>
      </c>
      <c r="H670" s="966" t="s">
        <v>70</v>
      </c>
      <c r="I670" s="767"/>
      <c r="J670" s="467">
        <v>100</v>
      </c>
      <c r="K670" s="780"/>
      <c r="L670" s="1076"/>
      <c r="M670" s="1085" t="str">
        <f t="shared" si="156"/>
        <v/>
      </c>
      <c r="N670" s="1216" t="str">
        <f t="shared" si="155"/>
        <v/>
      </c>
      <c r="O670" s="1186"/>
      <c r="P670" s="1013" t="str">
        <f t="shared" si="159"/>
        <v/>
      </c>
      <c r="Q670" s="1272"/>
      <c r="R670" s="1283"/>
      <c r="S670" s="1014" t="str">
        <f t="shared" si="160"/>
        <v/>
      </c>
      <c r="T670" s="1231" t="str">
        <f t="shared" si="157"/>
        <v>Sin Iniciar</v>
      </c>
      <c r="U670" s="1164" t="str">
        <f t="shared" si="158"/>
        <v>6</v>
      </c>
      <c r="V670" s="845"/>
      <c r="W670" s="1302">
        <f t="shared" si="154"/>
        <v>1</v>
      </c>
    </row>
    <row r="671" spans="1:23" s="105" customFormat="1" ht="35.25" hidden="1" customHeight="1" outlineLevel="3" thickBot="1" x14ac:dyDescent="0.3">
      <c r="A671" s="1601"/>
      <c r="B671" s="1559"/>
      <c r="C671" s="966" t="s">
        <v>1768</v>
      </c>
      <c r="D671" s="967"/>
      <c r="E671" s="967"/>
      <c r="F671" s="1045"/>
      <c r="G671" s="559" t="s">
        <v>1132</v>
      </c>
      <c r="H671" s="966" t="s">
        <v>70</v>
      </c>
      <c r="I671" s="767"/>
      <c r="J671" s="467">
        <v>100</v>
      </c>
      <c r="K671" s="780"/>
      <c r="L671" s="1076"/>
      <c r="M671" s="1085" t="str">
        <f t="shared" si="156"/>
        <v/>
      </c>
      <c r="N671" s="1216" t="str">
        <f t="shared" si="155"/>
        <v/>
      </c>
      <c r="O671" s="1186"/>
      <c r="P671" s="1013" t="str">
        <f t="shared" si="159"/>
        <v/>
      </c>
      <c r="Q671" s="1272"/>
      <c r="R671" s="1283"/>
      <c r="S671" s="1014" t="str">
        <f t="shared" si="160"/>
        <v/>
      </c>
      <c r="T671" s="1231" t="str">
        <f t="shared" si="157"/>
        <v>Sin Iniciar</v>
      </c>
      <c r="U671" s="1164" t="str">
        <f t="shared" si="158"/>
        <v>6</v>
      </c>
      <c r="V671" s="845"/>
      <c r="W671" s="1302">
        <f t="shared" ref="W671:W734" si="161">1-R671</f>
        <v>1</v>
      </c>
    </row>
    <row r="672" spans="1:23" s="105" customFormat="1" ht="35.25" hidden="1" customHeight="1" outlineLevel="3" thickBot="1" x14ac:dyDescent="0.3">
      <c r="A672" s="1601"/>
      <c r="B672" s="1559"/>
      <c r="C672" s="966" t="s">
        <v>1768</v>
      </c>
      <c r="D672" s="967"/>
      <c r="E672" s="967"/>
      <c r="F672" s="1045"/>
      <c r="G672" s="559" t="s">
        <v>1133</v>
      </c>
      <c r="H672" s="966" t="s">
        <v>70</v>
      </c>
      <c r="I672" s="767"/>
      <c r="J672" s="467">
        <v>2</v>
      </c>
      <c r="K672" s="780"/>
      <c r="L672" s="1076"/>
      <c r="M672" s="1085" t="str">
        <f t="shared" si="156"/>
        <v/>
      </c>
      <c r="N672" s="1216" t="str">
        <f t="shared" si="155"/>
        <v/>
      </c>
      <c r="O672" s="1186"/>
      <c r="P672" s="1013" t="str">
        <f t="shared" si="159"/>
        <v/>
      </c>
      <c r="Q672" s="1272"/>
      <c r="R672" s="1283"/>
      <c r="S672" s="1014" t="str">
        <f t="shared" si="160"/>
        <v/>
      </c>
      <c r="T672" s="1231" t="str">
        <f t="shared" si="157"/>
        <v>Sin Iniciar</v>
      </c>
      <c r="U672" s="1164" t="str">
        <f t="shared" si="158"/>
        <v>6</v>
      </c>
      <c r="V672" s="845"/>
      <c r="W672" s="1302">
        <f t="shared" si="161"/>
        <v>1</v>
      </c>
    </row>
    <row r="673" spans="1:23" s="105" customFormat="1" ht="35.25" hidden="1" customHeight="1" outlineLevel="3" thickBot="1" x14ac:dyDescent="0.3">
      <c r="A673" s="1601"/>
      <c r="B673" s="1559"/>
      <c r="C673" s="966" t="s">
        <v>1768</v>
      </c>
      <c r="D673" s="967"/>
      <c r="E673" s="967"/>
      <c r="F673" s="1045"/>
      <c r="G673" s="559" t="s">
        <v>1134</v>
      </c>
      <c r="H673" s="966" t="s">
        <v>70</v>
      </c>
      <c r="I673" s="767"/>
      <c r="J673" s="467">
        <v>12</v>
      </c>
      <c r="K673" s="780"/>
      <c r="L673" s="1076"/>
      <c r="M673" s="1085" t="str">
        <f t="shared" si="156"/>
        <v/>
      </c>
      <c r="N673" s="1216" t="str">
        <f t="shared" ref="N673:N736" si="162">+IF(D673="","",IF(AND(MONTH($C$2)&gt;=MONTH(D673),MONTH($C$2)&lt;=MONTH(E673)),"X",""))</f>
        <v/>
      </c>
      <c r="O673" s="1186"/>
      <c r="P673" s="1013" t="str">
        <f t="shared" si="159"/>
        <v/>
      </c>
      <c r="Q673" s="1272"/>
      <c r="R673" s="1283"/>
      <c r="S673" s="1014" t="str">
        <f t="shared" si="160"/>
        <v/>
      </c>
      <c r="T673" s="1231" t="str">
        <f t="shared" si="157"/>
        <v>Sin Iniciar</v>
      </c>
      <c r="U673" s="1164" t="str">
        <f t="shared" si="158"/>
        <v>6</v>
      </c>
      <c r="V673" s="845"/>
      <c r="W673" s="1302">
        <f t="shared" si="161"/>
        <v>1</v>
      </c>
    </row>
    <row r="674" spans="1:23" s="105" customFormat="1" ht="35.25" hidden="1" customHeight="1" outlineLevel="3" thickBot="1" x14ac:dyDescent="0.3">
      <c r="A674" s="1601"/>
      <c r="B674" s="1559"/>
      <c r="C674" s="966" t="s">
        <v>1768</v>
      </c>
      <c r="D674" s="967"/>
      <c r="E674" s="967"/>
      <c r="F674" s="1045"/>
      <c r="G674" s="559" t="s">
        <v>1135</v>
      </c>
      <c r="H674" s="966" t="s">
        <v>70</v>
      </c>
      <c r="I674" s="767"/>
      <c r="J674" s="467">
        <v>12</v>
      </c>
      <c r="K674" s="780"/>
      <c r="L674" s="1076"/>
      <c r="M674" s="1085" t="str">
        <f t="shared" si="156"/>
        <v/>
      </c>
      <c r="N674" s="1216" t="str">
        <f t="shared" si="162"/>
        <v/>
      </c>
      <c r="O674" s="1186"/>
      <c r="P674" s="1013" t="str">
        <f t="shared" si="159"/>
        <v/>
      </c>
      <c r="Q674" s="1272"/>
      <c r="R674" s="1283"/>
      <c r="S674" s="1014" t="str">
        <f t="shared" si="160"/>
        <v/>
      </c>
      <c r="T674" s="1231" t="str">
        <f t="shared" si="157"/>
        <v>Sin Iniciar</v>
      </c>
      <c r="U674" s="1164" t="str">
        <f t="shared" si="158"/>
        <v>6</v>
      </c>
      <c r="V674" s="845"/>
      <c r="W674" s="1302">
        <f t="shared" si="161"/>
        <v>1</v>
      </c>
    </row>
    <row r="675" spans="1:23" s="105" customFormat="1" ht="35.25" hidden="1" customHeight="1" outlineLevel="3" thickBot="1" x14ac:dyDescent="0.3">
      <c r="A675" s="1601"/>
      <c r="B675" s="1559"/>
      <c r="C675" s="966" t="s">
        <v>1768</v>
      </c>
      <c r="D675" s="967"/>
      <c r="E675" s="967"/>
      <c r="F675" s="1045"/>
      <c r="G675" s="559" t="s">
        <v>1136</v>
      </c>
      <c r="H675" s="966" t="s">
        <v>70</v>
      </c>
      <c r="I675" s="767"/>
      <c r="J675" s="467">
        <v>12</v>
      </c>
      <c r="K675" s="780"/>
      <c r="L675" s="1076"/>
      <c r="M675" s="1085" t="str">
        <f t="shared" si="156"/>
        <v/>
      </c>
      <c r="N675" s="1216" t="str">
        <f t="shared" si="162"/>
        <v/>
      </c>
      <c r="O675" s="1186"/>
      <c r="P675" s="1013" t="str">
        <f t="shared" si="159"/>
        <v/>
      </c>
      <c r="Q675" s="1272"/>
      <c r="R675" s="1283"/>
      <c r="S675" s="1014" t="str">
        <f t="shared" si="160"/>
        <v/>
      </c>
      <c r="T675" s="1231" t="str">
        <f t="shared" si="157"/>
        <v>Sin Iniciar</v>
      </c>
      <c r="U675" s="1164" t="str">
        <f t="shared" si="158"/>
        <v>6</v>
      </c>
      <c r="V675" s="845"/>
      <c r="W675" s="1302">
        <f t="shared" si="161"/>
        <v>1</v>
      </c>
    </row>
    <row r="676" spans="1:23" s="105" customFormat="1" ht="35.25" hidden="1" customHeight="1" outlineLevel="3" thickBot="1" x14ac:dyDescent="0.3">
      <c r="A676" s="1601"/>
      <c r="B676" s="1559"/>
      <c r="C676" s="966" t="s">
        <v>1768</v>
      </c>
      <c r="D676" s="967"/>
      <c r="E676" s="967"/>
      <c r="F676" s="1045"/>
      <c r="G676" s="559" t="s">
        <v>1137</v>
      </c>
      <c r="H676" s="966" t="s">
        <v>70</v>
      </c>
      <c r="I676" s="767"/>
      <c r="J676" s="467">
        <v>50</v>
      </c>
      <c r="K676" s="780"/>
      <c r="L676" s="1076"/>
      <c r="M676" s="1085" t="str">
        <f t="shared" si="156"/>
        <v/>
      </c>
      <c r="N676" s="1216" t="str">
        <f t="shared" si="162"/>
        <v/>
      </c>
      <c r="O676" s="1186"/>
      <c r="P676" s="1013" t="str">
        <f t="shared" si="159"/>
        <v/>
      </c>
      <c r="Q676" s="1272"/>
      <c r="R676" s="1283"/>
      <c r="S676" s="1014" t="str">
        <f t="shared" si="160"/>
        <v/>
      </c>
      <c r="T676" s="1231" t="str">
        <f t="shared" si="157"/>
        <v>Sin Iniciar</v>
      </c>
      <c r="U676" s="1164" t="str">
        <f t="shared" si="158"/>
        <v>6</v>
      </c>
      <c r="V676" s="845"/>
      <c r="W676" s="1302">
        <f t="shared" si="161"/>
        <v>1</v>
      </c>
    </row>
    <row r="677" spans="1:23" s="105" customFormat="1" ht="35.25" hidden="1" customHeight="1" outlineLevel="3" thickBot="1" x14ac:dyDescent="0.3">
      <c r="A677" s="1601"/>
      <c r="B677" s="1559"/>
      <c r="C677" s="966" t="s">
        <v>1768</v>
      </c>
      <c r="D677" s="967"/>
      <c r="E677" s="967"/>
      <c r="F677" s="1045"/>
      <c r="G677" s="559" t="s">
        <v>1138</v>
      </c>
      <c r="H677" s="966" t="s">
        <v>70</v>
      </c>
      <c r="I677" s="767"/>
      <c r="J677" s="467">
        <v>12</v>
      </c>
      <c r="K677" s="780"/>
      <c r="L677" s="1076"/>
      <c r="M677" s="1085" t="str">
        <f t="shared" si="156"/>
        <v/>
      </c>
      <c r="N677" s="1216" t="str">
        <f t="shared" si="162"/>
        <v/>
      </c>
      <c r="O677" s="1186"/>
      <c r="P677" s="1013" t="str">
        <f t="shared" si="159"/>
        <v/>
      </c>
      <c r="Q677" s="1272"/>
      <c r="R677" s="1283"/>
      <c r="S677" s="1014" t="str">
        <f t="shared" si="160"/>
        <v/>
      </c>
      <c r="T677" s="1231" t="str">
        <f t="shared" si="157"/>
        <v>Sin Iniciar</v>
      </c>
      <c r="U677" s="1164" t="str">
        <f t="shared" si="158"/>
        <v>6</v>
      </c>
      <c r="V677" s="845"/>
      <c r="W677" s="1302">
        <f t="shared" si="161"/>
        <v>1</v>
      </c>
    </row>
    <row r="678" spans="1:23" s="105" customFormat="1" ht="35.25" hidden="1" customHeight="1" outlineLevel="3" thickBot="1" x14ac:dyDescent="0.3">
      <c r="A678" s="1601"/>
      <c r="B678" s="1559"/>
      <c r="C678" s="966" t="s">
        <v>1768</v>
      </c>
      <c r="D678" s="967"/>
      <c r="E678" s="967"/>
      <c r="F678" s="1045"/>
      <c r="G678" s="559" t="s">
        <v>1139</v>
      </c>
      <c r="H678" s="966" t="s">
        <v>70</v>
      </c>
      <c r="I678" s="767"/>
      <c r="J678" s="467">
        <v>1</v>
      </c>
      <c r="K678" s="780"/>
      <c r="L678" s="1076"/>
      <c r="M678" s="1085" t="str">
        <f t="shared" si="156"/>
        <v/>
      </c>
      <c r="N678" s="1216" t="str">
        <f t="shared" si="162"/>
        <v/>
      </c>
      <c r="O678" s="1186"/>
      <c r="P678" s="1013" t="str">
        <f t="shared" si="159"/>
        <v/>
      </c>
      <c r="Q678" s="1272"/>
      <c r="R678" s="1283"/>
      <c r="S678" s="1014" t="str">
        <f t="shared" si="160"/>
        <v/>
      </c>
      <c r="T678" s="1231" t="str">
        <f t="shared" si="157"/>
        <v>Sin Iniciar</v>
      </c>
      <c r="U678" s="1164" t="str">
        <f t="shared" si="158"/>
        <v>6</v>
      </c>
      <c r="V678" s="845"/>
      <c r="W678" s="1302">
        <f t="shared" si="161"/>
        <v>1</v>
      </c>
    </row>
    <row r="679" spans="1:23" s="105" customFormat="1" ht="35.25" hidden="1" customHeight="1" outlineLevel="3" thickBot="1" x14ac:dyDescent="0.3">
      <c r="A679" s="1601"/>
      <c r="B679" s="1559"/>
      <c r="C679" s="966" t="s">
        <v>1768</v>
      </c>
      <c r="D679" s="967"/>
      <c r="E679" s="967"/>
      <c r="F679" s="1045"/>
      <c r="G679" s="559" t="s">
        <v>1140</v>
      </c>
      <c r="H679" s="966" t="s">
        <v>70</v>
      </c>
      <c r="I679" s="767"/>
      <c r="J679" s="467">
        <v>80</v>
      </c>
      <c r="K679" s="780"/>
      <c r="L679" s="1076"/>
      <c r="M679" s="1085" t="str">
        <f t="shared" si="156"/>
        <v/>
      </c>
      <c r="N679" s="1216" t="str">
        <f t="shared" si="162"/>
        <v/>
      </c>
      <c r="O679" s="1186"/>
      <c r="P679" s="1013" t="str">
        <f t="shared" si="159"/>
        <v/>
      </c>
      <c r="Q679" s="1272"/>
      <c r="R679" s="1283"/>
      <c r="S679" s="1014" t="str">
        <f t="shared" si="160"/>
        <v/>
      </c>
      <c r="T679" s="1231" t="str">
        <f t="shared" si="157"/>
        <v>Sin Iniciar</v>
      </c>
      <c r="U679" s="1164" t="str">
        <f t="shared" si="158"/>
        <v>6</v>
      </c>
      <c r="V679" s="845"/>
      <c r="W679" s="1302">
        <f t="shared" si="161"/>
        <v>1</v>
      </c>
    </row>
    <row r="680" spans="1:23" s="105" customFormat="1" ht="35.25" hidden="1" customHeight="1" outlineLevel="3" thickBot="1" x14ac:dyDescent="0.3">
      <c r="A680" s="1601"/>
      <c r="B680" s="1559"/>
      <c r="C680" s="966" t="s">
        <v>1768</v>
      </c>
      <c r="D680" s="967"/>
      <c r="E680" s="967"/>
      <c r="F680" s="1045"/>
      <c r="G680" s="559" t="s">
        <v>1141</v>
      </c>
      <c r="H680" s="966" t="s">
        <v>70</v>
      </c>
      <c r="I680" s="767"/>
      <c r="J680" s="467">
        <v>100</v>
      </c>
      <c r="K680" s="780"/>
      <c r="L680" s="1076"/>
      <c r="M680" s="1085" t="str">
        <f t="shared" si="156"/>
        <v/>
      </c>
      <c r="N680" s="1216" t="str">
        <f t="shared" si="162"/>
        <v/>
      </c>
      <c r="O680" s="1186"/>
      <c r="P680" s="1013" t="str">
        <f t="shared" si="159"/>
        <v/>
      </c>
      <c r="Q680" s="1272"/>
      <c r="R680" s="1283"/>
      <c r="S680" s="1014" t="str">
        <f t="shared" si="160"/>
        <v/>
      </c>
      <c r="T680" s="1231" t="str">
        <f t="shared" si="157"/>
        <v>Sin Iniciar</v>
      </c>
      <c r="U680" s="1164" t="str">
        <f t="shared" si="158"/>
        <v>6</v>
      </c>
      <c r="V680" s="845"/>
      <c r="W680" s="1302">
        <f t="shared" si="161"/>
        <v>1</v>
      </c>
    </row>
    <row r="681" spans="1:23" s="105" customFormat="1" ht="39" hidden="1" customHeight="1" outlineLevel="3" thickBot="1" x14ac:dyDescent="0.3">
      <c r="A681" s="1601"/>
      <c r="B681" s="1559"/>
      <c r="C681" s="966" t="s">
        <v>1768</v>
      </c>
      <c r="D681" s="967"/>
      <c r="E681" s="967"/>
      <c r="F681" s="1045"/>
      <c r="G681" s="559" t="s">
        <v>1142</v>
      </c>
      <c r="H681" s="966" t="s">
        <v>70</v>
      </c>
      <c r="I681" s="767"/>
      <c r="J681" s="467">
        <v>6</v>
      </c>
      <c r="K681" s="780"/>
      <c r="L681" s="1076"/>
      <c r="M681" s="1085" t="str">
        <f t="shared" si="156"/>
        <v/>
      </c>
      <c r="N681" s="1216" t="str">
        <f t="shared" si="162"/>
        <v/>
      </c>
      <c r="O681" s="1186"/>
      <c r="P681" s="1013" t="str">
        <f t="shared" si="159"/>
        <v/>
      </c>
      <c r="Q681" s="1272"/>
      <c r="R681" s="1283"/>
      <c r="S681" s="1014" t="str">
        <f t="shared" si="160"/>
        <v/>
      </c>
      <c r="T681" s="1231" t="str">
        <f t="shared" si="157"/>
        <v>Sin Iniciar</v>
      </c>
      <c r="U681" s="1164" t="str">
        <f t="shared" si="158"/>
        <v>6</v>
      </c>
      <c r="V681" s="845"/>
      <c r="W681" s="1302">
        <f t="shared" si="161"/>
        <v>1</v>
      </c>
    </row>
    <row r="682" spans="1:23" s="105" customFormat="1" ht="39" hidden="1" customHeight="1" outlineLevel="3" thickBot="1" x14ac:dyDescent="0.3">
      <c r="A682" s="1601"/>
      <c r="B682" s="1559"/>
      <c r="C682" s="966" t="s">
        <v>1768</v>
      </c>
      <c r="D682" s="967"/>
      <c r="E682" s="967"/>
      <c r="F682" s="1045"/>
      <c r="G682" s="559" t="s">
        <v>1143</v>
      </c>
      <c r="H682" s="966" t="s">
        <v>70</v>
      </c>
      <c r="I682" s="767"/>
      <c r="J682" s="467">
        <v>2</v>
      </c>
      <c r="K682" s="780"/>
      <c r="L682" s="1076"/>
      <c r="M682" s="1085" t="str">
        <f t="shared" si="156"/>
        <v/>
      </c>
      <c r="N682" s="1216" t="str">
        <f t="shared" si="162"/>
        <v/>
      </c>
      <c r="O682" s="1186"/>
      <c r="P682" s="1013" t="str">
        <f t="shared" si="159"/>
        <v/>
      </c>
      <c r="Q682" s="1272"/>
      <c r="R682" s="1283"/>
      <c r="S682" s="1014" t="str">
        <f t="shared" si="160"/>
        <v/>
      </c>
      <c r="T682" s="1231" t="str">
        <f t="shared" si="157"/>
        <v>Sin Iniciar</v>
      </c>
      <c r="U682" s="1164" t="str">
        <f t="shared" si="158"/>
        <v>6</v>
      </c>
      <c r="V682" s="845"/>
      <c r="W682" s="1302">
        <f t="shared" si="161"/>
        <v>1</v>
      </c>
    </row>
    <row r="683" spans="1:23" s="105" customFormat="1" ht="35.25" hidden="1" customHeight="1" outlineLevel="3" thickBot="1" x14ac:dyDescent="0.3">
      <c r="A683" s="1601"/>
      <c r="B683" s="1559"/>
      <c r="C683" s="966" t="s">
        <v>1768</v>
      </c>
      <c r="D683" s="967"/>
      <c r="E683" s="967"/>
      <c r="F683" s="1045"/>
      <c r="G683" s="559" t="s">
        <v>1144</v>
      </c>
      <c r="H683" s="966" t="s">
        <v>70</v>
      </c>
      <c r="I683" s="767"/>
      <c r="J683" s="467">
        <v>10</v>
      </c>
      <c r="K683" s="780"/>
      <c r="L683" s="1076"/>
      <c r="M683" s="1085" t="str">
        <f t="shared" si="156"/>
        <v/>
      </c>
      <c r="N683" s="1216" t="str">
        <f t="shared" si="162"/>
        <v/>
      </c>
      <c r="O683" s="1186"/>
      <c r="P683" s="1013" t="str">
        <f t="shared" si="159"/>
        <v/>
      </c>
      <c r="Q683" s="1272"/>
      <c r="R683" s="1283"/>
      <c r="S683" s="1014" t="str">
        <f t="shared" si="160"/>
        <v/>
      </c>
      <c r="T683" s="1231" t="str">
        <f t="shared" si="157"/>
        <v>Sin Iniciar</v>
      </c>
      <c r="U683" s="1164" t="str">
        <f t="shared" si="158"/>
        <v>6</v>
      </c>
      <c r="V683" s="845"/>
      <c r="W683" s="1302">
        <f t="shared" si="161"/>
        <v>1</v>
      </c>
    </row>
    <row r="684" spans="1:23" s="105" customFormat="1" ht="35.25" hidden="1" customHeight="1" outlineLevel="3" thickBot="1" x14ac:dyDescent="0.3">
      <c r="A684" s="1601"/>
      <c r="B684" s="1559"/>
      <c r="C684" s="966" t="s">
        <v>1768</v>
      </c>
      <c r="D684" s="967"/>
      <c r="E684" s="967"/>
      <c r="F684" s="1045"/>
      <c r="G684" s="559" t="s">
        <v>1145</v>
      </c>
      <c r="H684" s="966" t="s">
        <v>70</v>
      </c>
      <c r="I684" s="767"/>
      <c r="J684" s="467">
        <v>100</v>
      </c>
      <c r="K684" s="780"/>
      <c r="L684" s="1076"/>
      <c r="M684" s="1085" t="str">
        <f t="shared" ref="M684:M747" si="163">+IF(D684="","",IF(MONTH($C$2)&lt;MONTH(D684),"",E684-D684))</f>
        <v/>
      </c>
      <c r="N684" s="1216" t="str">
        <f t="shared" si="162"/>
        <v/>
      </c>
      <c r="O684" s="1186"/>
      <c r="P684" s="1013" t="str">
        <f t="shared" si="159"/>
        <v/>
      </c>
      <c r="Q684" s="1272"/>
      <c r="R684" s="1283"/>
      <c r="S684" s="1014" t="str">
        <f t="shared" si="160"/>
        <v/>
      </c>
      <c r="T684" s="1231" t="str">
        <f t="shared" si="157"/>
        <v>Sin Iniciar</v>
      </c>
      <c r="U684" s="1164" t="str">
        <f t="shared" si="158"/>
        <v>6</v>
      </c>
      <c r="V684" s="845"/>
      <c r="W684" s="1302">
        <f t="shared" si="161"/>
        <v>1</v>
      </c>
    </row>
    <row r="685" spans="1:23" s="105" customFormat="1" ht="35.25" hidden="1" customHeight="1" outlineLevel="3" thickBot="1" x14ac:dyDescent="0.3">
      <c r="A685" s="1601"/>
      <c r="B685" s="1559"/>
      <c r="C685" s="966" t="s">
        <v>1768</v>
      </c>
      <c r="D685" s="967"/>
      <c r="E685" s="967"/>
      <c r="F685" s="1045"/>
      <c r="G685" s="559" t="s">
        <v>1146</v>
      </c>
      <c r="H685" s="966" t="s">
        <v>70</v>
      </c>
      <c r="I685" s="767"/>
      <c r="J685" s="467">
        <v>100</v>
      </c>
      <c r="K685" s="780"/>
      <c r="L685" s="1076"/>
      <c r="M685" s="1085" t="str">
        <f t="shared" si="163"/>
        <v/>
      </c>
      <c r="N685" s="1216" t="str">
        <f t="shared" si="162"/>
        <v/>
      </c>
      <c r="O685" s="1186"/>
      <c r="P685" s="1013" t="str">
        <f t="shared" si="159"/>
        <v/>
      </c>
      <c r="Q685" s="1272"/>
      <c r="R685" s="1283"/>
      <c r="S685" s="1014" t="str">
        <f t="shared" si="160"/>
        <v/>
      </c>
      <c r="T685" s="1231" t="str">
        <f t="shared" si="157"/>
        <v>Sin Iniciar</v>
      </c>
      <c r="U685" s="1164" t="str">
        <f t="shared" si="158"/>
        <v>6</v>
      </c>
      <c r="V685" s="845"/>
      <c r="W685" s="1302">
        <f t="shared" si="161"/>
        <v>1</v>
      </c>
    </row>
    <row r="686" spans="1:23" s="105" customFormat="1" ht="39" hidden="1" customHeight="1" outlineLevel="3" thickBot="1" x14ac:dyDescent="0.3">
      <c r="A686" s="1601"/>
      <c r="B686" s="1559"/>
      <c r="C686" s="966" t="s">
        <v>1768</v>
      </c>
      <c r="D686" s="967"/>
      <c r="E686" s="967"/>
      <c r="F686" s="1045"/>
      <c r="G686" s="559" t="s">
        <v>1147</v>
      </c>
      <c r="H686" s="966" t="s">
        <v>70</v>
      </c>
      <c r="I686" s="767"/>
      <c r="J686" s="467">
        <v>2</v>
      </c>
      <c r="K686" s="780"/>
      <c r="L686" s="1076"/>
      <c r="M686" s="1085" t="str">
        <f t="shared" si="163"/>
        <v/>
      </c>
      <c r="N686" s="1216" t="str">
        <f t="shared" si="162"/>
        <v/>
      </c>
      <c r="O686" s="1186"/>
      <c r="P686" s="1013" t="str">
        <f t="shared" si="159"/>
        <v/>
      </c>
      <c r="Q686" s="1272"/>
      <c r="R686" s="1283"/>
      <c r="S686" s="1014" t="str">
        <f t="shared" si="160"/>
        <v/>
      </c>
      <c r="T686" s="1231" t="str">
        <f t="shared" si="157"/>
        <v>Sin Iniciar</v>
      </c>
      <c r="U686" s="1164" t="str">
        <f t="shared" si="158"/>
        <v>6</v>
      </c>
      <c r="V686" s="845"/>
      <c r="W686" s="1302">
        <f t="shared" si="161"/>
        <v>1</v>
      </c>
    </row>
    <row r="687" spans="1:23" s="105" customFormat="1" ht="35.25" hidden="1" customHeight="1" outlineLevel="3" thickBot="1" x14ac:dyDescent="0.3">
      <c r="A687" s="1601"/>
      <c r="B687" s="1559"/>
      <c r="C687" s="966" t="s">
        <v>1768</v>
      </c>
      <c r="D687" s="967"/>
      <c r="E687" s="967"/>
      <c r="F687" s="1045"/>
      <c r="G687" s="559" t="s">
        <v>1148</v>
      </c>
      <c r="H687" s="966" t="s">
        <v>70</v>
      </c>
      <c r="I687" s="767"/>
      <c r="J687" s="467">
        <v>2</v>
      </c>
      <c r="K687" s="780"/>
      <c r="L687" s="1076"/>
      <c r="M687" s="1085" t="str">
        <f t="shared" si="163"/>
        <v/>
      </c>
      <c r="N687" s="1216" t="str">
        <f t="shared" si="162"/>
        <v/>
      </c>
      <c r="O687" s="1186"/>
      <c r="P687" s="1013" t="str">
        <f t="shared" si="159"/>
        <v/>
      </c>
      <c r="Q687" s="1272"/>
      <c r="R687" s="1283"/>
      <c r="S687" s="1014" t="str">
        <f t="shared" si="160"/>
        <v/>
      </c>
      <c r="T687" s="1231" t="str">
        <f t="shared" si="157"/>
        <v>Sin Iniciar</v>
      </c>
      <c r="U687" s="1164" t="str">
        <f t="shared" si="158"/>
        <v>6</v>
      </c>
      <c r="V687" s="845"/>
      <c r="W687" s="1302">
        <f t="shared" si="161"/>
        <v>1</v>
      </c>
    </row>
    <row r="688" spans="1:23" s="105" customFormat="1" ht="51.75" hidden="1" customHeight="1" outlineLevel="3" thickBot="1" x14ac:dyDescent="0.3">
      <c r="A688" s="1601"/>
      <c r="B688" s="1559"/>
      <c r="C688" s="966" t="s">
        <v>1768</v>
      </c>
      <c r="D688" s="967"/>
      <c r="E688" s="967"/>
      <c r="F688" s="1045"/>
      <c r="G688" s="559" t="s">
        <v>1149</v>
      </c>
      <c r="H688" s="966" t="s">
        <v>70</v>
      </c>
      <c r="I688" s="767"/>
      <c r="J688" s="467">
        <v>2</v>
      </c>
      <c r="K688" s="780"/>
      <c r="L688" s="1076"/>
      <c r="M688" s="1085" t="str">
        <f t="shared" si="163"/>
        <v/>
      </c>
      <c r="N688" s="1216" t="str">
        <f t="shared" si="162"/>
        <v/>
      </c>
      <c r="O688" s="1186"/>
      <c r="P688" s="1013" t="str">
        <f t="shared" si="159"/>
        <v/>
      </c>
      <c r="Q688" s="1272"/>
      <c r="R688" s="1283"/>
      <c r="S688" s="1014" t="str">
        <f t="shared" si="160"/>
        <v/>
      </c>
      <c r="T688" s="1231" t="str">
        <f t="shared" si="157"/>
        <v>Sin Iniciar</v>
      </c>
      <c r="U688" s="1164" t="str">
        <f t="shared" si="158"/>
        <v>6</v>
      </c>
      <c r="V688" s="845"/>
      <c r="W688" s="1302">
        <f t="shared" si="161"/>
        <v>1</v>
      </c>
    </row>
    <row r="689" spans="1:23" s="105" customFormat="1" ht="35.25" hidden="1" customHeight="1" outlineLevel="3" thickBot="1" x14ac:dyDescent="0.3">
      <c r="A689" s="1601"/>
      <c r="B689" s="1559"/>
      <c r="C689" s="966" t="s">
        <v>1768</v>
      </c>
      <c r="D689" s="967"/>
      <c r="E689" s="967"/>
      <c r="F689" s="1045"/>
      <c r="G689" s="559" t="s">
        <v>1150</v>
      </c>
      <c r="H689" s="966" t="s">
        <v>70</v>
      </c>
      <c r="I689" s="767"/>
      <c r="J689" s="467">
        <v>1</v>
      </c>
      <c r="K689" s="780"/>
      <c r="L689" s="1076"/>
      <c r="M689" s="1085" t="str">
        <f t="shared" si="163"/>
        <v/>
      </c>
      <c r="N689" s="1216" t="str">
        <f t="shared" si="162"/>
        <v/>
      </c>
      <c r="O689" s="1186"/>
      <c r="P689" s="1013" t="str">
        <f t="shared" si="159"/>
        <v/>
      </c>
      <c r="Q689" s="1272"/>
      <c r="R689" s="1283"/>
      <c r="S689" s="1014" t="str">
        <f t="shared" si="160"/>
        <v/>
      </c>
      <c r="T689" s="1231" t="str">
        <f t="shared" si="157"/>
        <v>Sin Iniciar</v>
      </c>
      <c r="U689" s="1164" t="str">
        <f t="shared" si="158"/>
        <v>6</v>
      </c>
      <c r="V689" s="845"/>
      <c r="W689" s="1302">
        <f t="shared" si="161"/>
        <v>1</v>
      </c>
    </row>
    <row r="690" spans="1:23" s="105" customFormat="1" ht="35.25" hidden="1" customHeight="1" outlineLevel="3" thickBot="1" x14ac:dyDescent="0.3">
      <c r="A690" s="1601"/>
      <c r="B690" s="1559"/>
      <c r="C690" s="966" t="s">
        <v>1768</v>
      </c>
      <c r="D690" s="967"/>
      <c r="E690" s="967"/>
      <c r="F690" s="1045"/>
      <c r="G690" s="559" t="s">
        <v>1151</v>
      </c>
      <c r="H690" s="966" t="s">
        <v>70</v>
      </c>
      <c r="I690" s="767"/>
      <c r="J690" s="467">
        <v>1</v>
      </c>
      <c r="K690" s="780"/>
      <c r="L690" s="1076"/>
      <c r="M690" s="1085" t="str">
        <f t="shared" si="163"/>
        <v/>
      </c>
      <c r="N690" s="1216" t="str">
        <f t="shared" si="162"/>
        <v/>
      </c>
      <c r="O690" s="1186"/>
      <c r="P690" s="1013" t="str">
        <f t="shared" si="159"/>
        <v/>
      </c>
      <c r="Q690" s="1272"/>
      <c r="R690" s="1283"/>
      <c r="S690" s="1014" t="str">
        <f t="shared" si="160"/>
        <v/>
      </c>
      <c r="T690" s="1231" t="str">
        <f t="shared" si="157"/>
        <v>Sin Iniciar</v>
      </c>
      <c r="U690" s="1164" t="str">
        <f t="shared" si="158"/>
        <v>6</v>
      </c>
      <c r="V690" s="845"/>
      <c r="W690" s="1302">
        <f t="shared" si="161"/>
        <v>1</v>
      </c>
    </row>
    <row r="691" spans="1:23" s="105" customFormat="1" ht="39" hidden="1" customHeight="1" outlineLevel="3" thickBot="1" x14ac:dyDescent="0.3">
      <c r="A691" s="1601"/>
      <c r="B691" s="1559"/>
      <c r="C691" s="966" t="s">
        <v>1768</v>
      </c>
      <c r="D691" s="967"/>
      <c r="E691" s="967"/>
      <c r="F691" s="1045"/>
      <c r="G691" s="559" t="s">
        <v>1152</v>
      </c>
      <c r="H691" s="966" t="s">
        <v>70</v>
      </c>
      <c r="I691" s="767"/>
      <c r="J691" s="467">
        <v>10</v>
      </c>
      <c r="K691" s="780"/>
      <c r="L691" s="1076"/>
      <c r="M691" s="1085" t="str">
        <f t="shared" si="163"/>
        <v/>
      </c>
      <c r="N691" s="1216" t="str">
        <f t="shared" si="162"/>
        <v/>
      </c>
      <c r="O691" s="1186"/>
      <c r="P691" s="1013" t="str">
        <f t="shared" si="159"/>
        <v/>
      </c>
      <c r="Q691" s="1272"/>
      <c r="R691" s="1283"/>
      <c r="S691" s="1014" t="str">
        <f t="shared" si="160"/>
        <v/>
      </c>
      <c r="T691" s="1231" t="str">
        <f t="shared" si="157"/>
        <v>Sin Iniciar</v>
      </c>
      <c r="U691" s="1164" t="str">
        <f t="shared" si="158"/>
        <v>6</v>
      </c>
      <c r="V691" s="845"/>
      <c r="W691" s="1302">
        <f t="shared" si="161"/>
        <v>1</v>
      </c>
    </row>
    <row r="692" spans="1:23" s="105" customFormat="1" ht="35.25" hidden="1" customHeight="1" outlineLevel="3" thickBot="1" x14ac:dyDescent="0.3">
      <c r="A692" s="1601"/>
      <c r="B692" s="1559"/>
      <c r="C692" s="966" t="s">
        <v>1768</v>
      </c>
      <c r="D692" s="967"/>
      <c r="E692" s="967"/>
      <c r="F692" s="1045"/>
      <c r="G692" s="559" t="s">
        <v>1153</v>
      </c>
      <c r="H692" s="966" t="s">
        <v>70</v>
      </c>
      <c r="I692" s="767"/>
      <c r="J692" s="467">
        <v>20</v>
      </c>
      <c r="K692" s="780"/>
      <c r="L692" s="1076"/>
      <c r="M692" s="1085" t="str">
        <f t="shared" si="163"/>
        <v/>
      </c>
      <c r="N692" s="1216" t="str">
        <f t="shared" si="162"/>
        <v/>
      </c>
      <c r="O692" s="1186"/>
      <c r="P692" s="1013" t="str">
        <f t="shared" si="159"/>
        <v/>
      </c>
      <c r="Q692" s="1272"/>
      <c r="R692" s="1283"/>
      <c r="S692" s="1014" t="str">
        <f t="shared" si="160"/>
        <v/>
      </c>
      <c r="T692" s="1231" t="str">
        <f t="shared" si="157"/>
        <v>Sin Iniciar</v>
      </c>
      <c r="U692" s="1164" t="str">
        <f t="shared" si="158"/>
        <v>6</v>
      </c>
      <c r="V692" s="845"/>
      <c r="W692" s="1302">
        <f t="shared" si="161"/>
        <v>1</v>
      </c>
    </row>
    <row r="693" spans="1:23" s="105" customFormat="1" ht="35.25" hidden="1" customHeight="1" outlineLevel="3" thickBot="1" x14ac:dyDescent="0.3">
      <c r="A693" s="1601"/>
      <c r="B693" s="1559"/>
      <c r="C693" s="966" t="s">
        <v>1768</v>
      </c>
      <c r="D693" s="967"/>
      <c r="E693" s="967"/>
      <c r="F693" s="1045"/>
      <c r="G693" s="559" t="s">
        <v>1154</v>
      </c>
      <c r="H693" s="966" t="s">
        <v>70</v>
      </c>
      <c r="I693" s="767"/>
      <c r="J693" s="467">
        <v>25</v>
      </c>
      <c r="K693" s="780"/>
      <c r="L693" s="1076"/>
      <c r="M693" s="1085" t="str">
        <f t="shared" si="163"/>
        <v/>
      </c>
      <c r="N693" s="1216" t="str">
        <f t="shared" si="162"/>
        <v/>
      </c>
      <c r="O693" s="1186"/>
      <c r="P693" s="1013" t="str">
        <f t="shared" si="159"/>
        <v/>
      </c>
      <c r="Q693" s="1272"/>
      <c r="R693" s="1283"/>
      <c r="S693" s="1014" t="str">
        <f t="shared" si="160"/>
        <v/>
      </c>
      <c r="T693" s="1231" t="str">
        <f t="shared" si="157"/>
        <v>Sin Iniciar</v>
      </c>
      <c r="U693" s="1164" t="str">
        <f t="shared" si="158"/>
        <v>6</v>
      </c>
      <c r="V693" s="845"/>
      <c r="W693" s="1302">
        <f t="shared" si="161"/>
        <v>1</v>
      </c>
    </row>
    <row r="694" spans="1:23" s="105" customFormat="1" ht="35.25" hidden="1" customHeight="1" outlineLevel="3" thickBot="1" x14ac:dyDescent="0.3">
      <c r="A694" s="1601"/>
      <c r="B694" s="1559"/>
      <c r="C694" s="966" t="s">
        <v>1768</v>
      </c>
      <c r="D694" s="967"/>
      <c r="E694" s="967"/>
      <c r="F694" s="1045"/>
      <c r="G694" s="559" t="s">
        <v>1155</v>
      </c>
      <c r="H694" s="966" t="s">
        <v>70</v>
      </c>
      <c r="I694" s="767"/>
      <c r="J694" s="467">
        <v>25</v>
      </c>
      <c r="K694" s="780"/>
      <c r="L694" s="1076"/>
      <c r="M694" s="1085" t="str">
        <f t="shared" si="163"/>
        <v/>
      </c>
      <c r="N694" s="1216" t="str">
        <f t="shared" si="162"/>
        <v/>
      </c>
      <c r="O694" s="1186"/>
      <c r="P694" s="1013" t="str">
        <f t="shared" si="159"/>
        <v/>
      </c>
      <c r="Q694" s="1272"/>
      <c r="R694" s="1283"/>
      <c r="S694" s="1014" t="str">
        <f t="shared" si="160"/>
        <v/>
      </c>
      <c r="T694" s="1231" t="str">
        <f t="shared" ref="T694:T757" si="164">+IF(S694="","Sin Iniciar",IF(S694&lt;0.6,"Crítico",IF(S694&lt;0.9,"En Proceso",IF(AND(P694=1,Q694=1,S694=1),"Terminado","Normal"))))</f>
        <v>Sin Iniciar</v>
      </c>
      <c r="U694" s="1164" t="str">
        <f t="shared" ref="U694:U757" si="165">+IF(T694="","",IF(T694="Sin Iniciar","6",IF(T694="Crítico","L",IF(T694="En Proceso","K",IF(T694="Normal","J","B")))))</f>
        <v>6</v>
      </c>
      <c r="V694" s="845"/>
      <c r="W694" s="1302">
        <f t="shared" si="161"/>
        <v>1</v>
      </c>
    </row>
    <row r="695" spans="1:23" s="105" customFormat="1" ht="35.25" hidden="1" customHeight="1" outlineLevel="3" thickBot="1" x14ac:dyDescent="0.3">
      <c r="A695" s="1601"/>
      <c r="B695" s="1559"/>
      <c r="C695" s="966" t="s">
        <v>1768</v>
      </c>
      <c r="D695" s="967"/>
      <c r="E695" s="967"/>
      <c r="F695" s="1045"/>
      <c r="G695" s="559" t="s">
        <v>1156</v>
      </c>
      <c r="H695" s="966" t="s">
        <v>70</v>
      </c>
      <c r="I695" s="767"/>
      <c r="J695" s="467">
        <v>25</v>
      </c>
      <c r="K695" s="780"/>
      <c r="L695" s="1076"/>
      <c r="M695" s="1085" t="str">
        <f t="shared" si="163"/>
        <v/>
      </c>
      <c r="N695" s="1216" t="str">
        <f t="shared" si="162"/>
        <v/>
      </c>
      <c r="O695" s="1186"/>
      <c r="P695" s="1013" t="str">
        <f t="shared" si="159"/>
        <v/>
      </c>
      <c r="Q695" s="1272"/>
      <c r="R695" s="1283"/>
      <c r="S695" s="1014" t="str">
        <f t="shared" si="160"/>
        <v/>
      </c>
      <c r="T695" s="1231" t="str">
        <f t="shared" si="164"/>
        <v>Sin Iniciar</v>
      </c>
      <c r="U695" s="1164" t="str">
        <f t="shared" si="165"/>
        <v>6</v>
      </c>
      <c r="V695" s="845"/>
      <c r="W695" s="1302">
        <f t="shared" si="161"/>
        <v>1</v>
      </c>
    </row>
    <row r="696" spans="1:23" s="105" customFormat="1" ht="35.25" hidden="1" customHeight="1" outlineLevel="3" thickBot="1" x14ac:dyDescent="0.3">
      <c r="A696" s="1601"/>
      <c r="B696" s="1559"/>
      <c r="C696" s="966" t="s">
        <v>1768</v>
      </c>
      <c r="D696" s="967"/>
      <c r="E696" s="967"/>
      <c r="F696" s="1045"/>
      <c r="G696" s="559" t="s">
        <v>1157</v>
      </c>
      <c r="H696" s="966" t="s">
        <v>70</v>
      </c>
      <c r="I696" s="767"/>
      <c r="J696" s="467">
        <v>25</v>
      </c>
      <c r="K696" s="780"/>
      <c r="L696" s="1076"/>
      <c r="M696" s="1085" t="str">
        <f t="shared" si="163"/>
        <v/>
      </c>
      <c r="N696" s="1216" t="str">
        <f t="shared" si="162"/>
        <v/>
      </c>
      <c r="O696" s="1186"/>
      <c r="P696" s="1013" t="str">
        <f t="shared" si="159"/>
        <v/>
      </c>
      <c r="Q696" s="1272"/>
      <c r="R696" s="1283"/>
      <c r="S696" s="1014" t="str">
        <f t="shared" si="160"/>
        <v/>
      </c>
      <c r="T696" s="1231" t="str">
        <f t="shared" si="164"/>
        <v>Sin Iniciar</v>
      </c>
      <c r="U696" s="1164" t="str">
        <f t="shared" si="165"/>
        <v>6</v>
      </c>
      <c r="V696" s="845"/>
      <c r="W696" s="1302">
        <f t="shared" si="161"/>
        <v>1</v>
      </c>
    </row>
    <row r="697" spans="1:23" s="105" customFormat="1" ht="35.25" hidden="1" customHeight="1" outlineLevel="3" thickBot="1" x14ac:dyDescent="0.3">
      <c r="A697" s="1601"/>
      <c r="B697" s="1559"/>
      <c r="C697" s="966" t="s">
        <v>1768</v>
      </c>
      <c r="D697" s="967"/>
      <c r="E697" s="967"/>
      <c r="F697" s="1045"/>
      <c r="G697" s="559" t="s">
        <v>1158</v>
      </c>
      <c r="H697" s="966" t="s">
        <v>70</v>
      </c>
      <c r="I697" s="767"/>
      <c r="J697" s="467">
        <v>25</v>
      </c>
      <c r="K697" s="780"/>
      <c r="L697" s="1076"/>
      <c r="M697" s="1085" t="str">
        <f t="shared" si="163"/>
        <v/>
      </c>
      <c r="N697" s="1216" t="str">
        <f t="shared" si="162"/>
        <v/>
      </c>
      <c r="O697" s="1186"/>
      <c r="P697" s="1013" t="str">
        <f t="shared" si="159"/>
        <v/>
      </c>
      <c r="Q697" s="1272"/>
      <c r="R697" s="1283"/>
      <c r="S697" s="1014" t="str">
        <f t="shared" si="160"/>
        <v/>
      </c>
      <c r="T697" s="1231" t="str">
        <f t="shared" si="164"/>
        <v>Sin Iniciar</v>
      </c>
      <c r="U697" s="1164" t="str">
        <f t="shared" si="165"/>
        <v>6</v>
      </c>
      <c r="V697" s="845"/>
      <c r="W697" s="1302">
        <f t="shared" si="161"/>
        <v>1</v>
      </c>
    </row>
    <row r="698" spans="1:23" s="105" customFormat="1" ht="35.25" hidden="1" customHeight="1" outlineLevel="3" thickBot="1" x14ac:dyDescent="0.3">
      <c r="A698" s="1601"/>
      <c r="B698" s="1559"/>
      <c r="C698" s="966" t="s">
        <v>1768</v>
      </c>
      <c r="D698" s="967"/>
      <c r="E698" s="967"/>
      <c r="F698" s="1045"/>
      <c r="G698" s="559" t="s">
        <v>1159</v>
      </c>
      <c r="H698" s="966" t="s">
        <v>70</v>
      </c>
      <c r="I698" s="767"/>
      <c r="J698" s="467">
        <v>30</v>
      </c>
      <c r="K698" s="780"/>
      <c r="L698" s="1076"/>
      <c r="M698" s="1085" t="str">
        <f t="shared" si="163"/>
        <v/>
      </c>
      <c r="N698" s="1216" t="str">
        <f t="shared" si="162"/>
        <v/>
      </c>
      <c r="O698" s="1186"/>
      <c r="P698" s="1013" t="str">
        <f t="shared" si="159"/>
        <v/>
      </c>
      <c r="Q698" s="1272"/>
      <c r="R698" s="1283"/>
      <c r="S698" s="1014" t="str">
        <f t="shared" si="160"/>
        <v/>
      </c>
      <c r="T698" s="1231" t="str">
        <f t="shared" si="164"/>
        <v>Sin Iniciar</v>
      </c>
      <c r="U698" s="1164" t="str">
        <f t="shared" si="165"/>
        <v>6</v>
      </c>
      <c r="V698" s="845"/>
      <c r="W698" s="1302">
        <f t="shared" si="161"/>
        <v>1</v>
      </c>
    </row>
    <row r="699" spans="1:23" s="105" customFormat="1" ht="35.25" hidden="1" customHeight="1" outlineLevel="3" thickBot="1" x14ac:dyDescent="0.3">
      <c r="A699" s="1601"/>
      <c r="B699" s="1559"/>
      <c r="C699" s="966" t="s">
        <v>1768</v>
      </c>
      <c r="D699" s="967"/>
      <c r="E699" s="967"/>
      <c r="F699" s="1045"/>
      <c r="G699" s="559" t="s">
        <v>1160</v>
      </c>
      <c r="H699" s="966" t="s">
        <v>70</v>
      </c>
      <c r="I699" s="767"/>
      <c r="J699" s="467">
        <v>10</v>
      </c>
      <c r="K699" s="780"/>
      <c r="L699" s="1076"/>
      <c r="M699" s="1085" t="str">
        <f t="shared" si="163"/>
        <v/>
      </c>
      <c r="N699" s="1216" t="str">
        <f t="shared" si="162"/>
        <v/>
      </c>
      <c r="O699" s="1186"/>
      <c r="P699" s="1013" t="str">
        <f t="shared" si="159"/>
        <v/>
      </c>
      <c r="Q699" s="1272"/>
      <c r="R699" s="1283"/>
      <c r="S699" s="1014" t="str">
        <f t="shared" si="160"/>
        <v/>
      </c>
      <c r="T699" s="1231" t="str">
        <f t="shared" si="164"/>
        <v>Sin Iniciar</v>
      </c>
      <c r="U699" s="1164" t="str">
        <f t="shared" si="165"/>
        <v>6</v>
      </c>
      <c r="V699" s="845"/>
      <c r="W699" s="1302">
        <f t="shared" si="161"/>
        <v>1</v>
      </c>
    </row>
    <row r="700" spans="1:23" s="105" customFormat="1" ht="35.25" hidden="1" customHeight="1" outlineLevel="3" thickBot="1" x14ac:dyDescent="0.3">
      <c r="A700" s="1601"/>
      <c r="B700" s="1559"/>
      <c r="C700" s="966" t="s">
        <v>1768</v>
      </c>
      <c r="D700" s="967"/>
      <c r="E700" s="967"/>
      <c r="F700" s="1045"/>
      <c r="G700" s="559" t="s">
        <v>1161</v>
      </c>
      <c r="H700" s="966" t="s">
        <v>70</v>
      </c>
      <c r="I700" s="767"/>
      <c r="J700" s="467">
        <v>10</v>
      </c>
      <c r="K700" s="780"/>
      <c r="L700" s="1076"/>
      <c r="M700" s="1085" t="str">
        <f t="shared" si="163"/>
        <v/>
      </c>
      <c r="N700" s="1216" t="str">
        <f t="shared" si="162"/>
        <v/>
      </c>
      <c r="O700" s="1186"/>
      <c r="P700" s="1013" t="str">
        <f t="shared" si="159"/>
        <v/>
      </c>
      <c r="Q700" s="1272"/>
      <c r="R700" s="1283"/>
      <c r="S700" s="1014" t="str">
        <f t="shared" si="160"/>
        <v/>
      </c>
      <c r="T700" s="1231" t="str">
        <f t="shared" si="164"/>
        <v>Sin Iniciar</v>
      </c>
      <c r="U700" s="1164" t="str">
        <f t="shared" si="165"/>
        <v>6</v>
      </c>
      <c r="V700" s="845"/>
      <c r="W700" s="1302">
        <f t="shared" si="161"/>
        <v>1</v>
      </c>
    </row>
    <row r="701" spans="1:23" s="105" customFormat="1" ht="39" hidden="1" customHeight="1" outlineLevel="3" thickBot="1" x14ac:dyDescent="0.3">
      <c r="A701" s="1601"/>
      <c r="B701" s="1559"/>
      <c r="C701" s="966" t="s">
        <v>1768</v>
      </c>
      <c r="D701" s="967"/>
      <c r="E701" s="967"/>
      <c r="F701" s="1045"/>
      <c r="G701" s="559" t="s">
        <v>1162</v>
      </c>
      <c r="H701" s="966" t="s">
        <v>70</v>
      </c>
      <c r="I701" s="767"/>
      <c r="J701" s="467">
        <v>3</v>
      </c>
      <c r="K701" s="780"/>
      <c r="L701" s="1076"/>
      <c r="M701" s="1085" t="str">
        <f t="shared" si="163"/>
        <v/>
      </c>
      <c r="N701" s="1216" t="str">
        <f t="shared" si="162"/>
        <v/>
      </c>
      <c r="O701" s="1186"/>
      <c r="P701" s="1013" t="str">
        <f t="shared" si="159"/>
        <v/>
      </c>
      <c r="Q701" s="1272"/>
      <c r="R701" s="1283"/>
      <c r="S701" s="1014" t="str">
        <f t="shared" si="160"/>
        <v/>
      </c>
      <c r="T701" s="1231" t="str">
        <f t="shared" si="164"/>
        <v>Sin Iniciar</v>
      </c>
      <c r="U701" s="1164" t="str">
        <f t="shared" si="165"/>
        <v>6</v>
      </c>
      <c r="V701" s="845"/>
      <c r="W701" s="1302">
        <f t="shared" si="161"/>
        <v>1</v>
      </c>
    </row>
    <row r="702" spans="1:23" s="105" customFormat="1" ht="35.25" hidden="1" customHeight="1" outlineLevel="3" thickBot="1" x14ac:dyDescent="0.3">
      <c r="A702" s="1601"/>
      <c r="B702" s="1559"/>
      <c r="C702" s="966" t="s">
        <v>1768</v>
      </c>
      <c r="D702" s="967"/>
      <c r="E702" s="967"/>
      <c r="F702" s="1045"/>
      <c r="G702" s="559" t="s">
        <v>1163</v>
      </c>
      <c r="H702" s="966" t="s">
        <v>70</v>
      </c>
      <c r="I702" s="767"/>
      <c r="J702" s="467">
        <v>60</v>
      </c>
      <c r="K702" s="780"/>
      <c r="L702" s="1076"/>
      <c r="M702" s="1085" t="str">
        <f t="shared" si="163"/>
        <v/>
      </c>
      <c r="N702" s="1216" t="str">
        <f t="shared" si="162"/>
        <v/>
      </c>
      <c r="O702" s="1186"/>
      <c r="P702" s="1013" t="str">
        <f t="shared" si="159"/>
        <v/>
      </c>
      <c r="Q702" s="1272"/>
      <c r="R702" s="1283"/>
      <c r="S702" s="1014" t="str">
        <f t="shared" si="160"/>
        <v/>
      </c>
      <c r="T702" s="1231" t="str">
        <f t="shared" si="164"/>
        <v>Sin Iniciar</v>
      </c>
      <c r="U702" s="1164" t="str">
        <f t="shared" si="165"/>
        <v>6</v>
      </c>
      <c r="V702" s="845"/>
      <c r="W702" s="1302">
        <f t="shared" si="161"/>
        <v>1</v>
      </c>
    </row>
    <row r="703" spans="1:23" s="105" customFormat="1" ht="35.25" hidden="1" customHeight="1" outlineLevel="3" thickBot="1" x14ac:dyDescent="0.3">
      <c r="A703" s="1601"/>
      <c r="B703" s="1559"/>
      <c r="C703" s="966" t="s">
        <v>1768</v>
      </c>
      <c r="D703" s="967"/>
      <c r="E703" s="967"/>
      <c r="F703" s="1045"/>
      <c r="G703" s="559" t="s">
        <v>1164</v>
      </c>
      <c r="H703" s="966" t="s">
        <v>70</v>
      </c>
      <c r="I703" s="767"/>
      <c r="J703" s="467">
        <v>10</v>
      </c>
      <c r="K703" s="780"/>
      <c r="L703" s="1076"/>
      <c r="M703" s="1085" t="str">
        <f t="shared" si="163"/>
        <v/>
      </c>
      <c r="N703" s="1216" t="str">
        <f t="shared" si="162"/>
        <v/>
      </c>
      <c r="O703" s="1186"/>
      <c r="P703" s="1013" t="str">
        <f t="shared" si="159"/>
        <v/>
      </c>
      <c r="Q703" s="1272"/>
      <c r="R703" s="1283"/>
      <c r="S703" s="1014" t="str">
        <f t="shared" si="160"/>
        <v/>
      </c>
      <c r="T703" s="1231" t="str">
        <f t="shared" si="164"/>
        <v>Sin Iniciar</v>
      </c>
      <c r="U703" s="1164" t="str">
        <f t="shared" si="165"/>
        <v>6</v>
      </c>
      <c r="V703" s="845"/>
      <c r="W703" s="1302">
        <f t="shared" si="161"/>
        <v>1</v>
      </c>
    </row>
    <row r="704" spans="1:23" s="105" customFormat="1" ht="39" hidden="1" customHeight="1" outlineLevel="3" thickBot="1" x14ac:dyDescent="0.3">
      <c r="A704" s="1601"/>
      <c r="B704" s="1559"/>
      <c r="C704" s="966" t="s">
        <v>1768</v>
      </c>
      <c r="D704" s="967"/>
      <c r="E704" s="967"/>
      <c r="F704" s="1045"/>
      <c r="G704" s="559" t="s">
        <v>1165</v>
      </c>
      <c r="H704" s="966" t="s">
        <v>70</v>
      </c>
      <c r="I704" s="767"/>
      <c r="J704" s="467">
        <v>3</v>
      </c>
      <c r="K704" s="780"/>
      <c r="L704" s="1076"/>
      <c r="M704" s="1085" t="str">
        <f t="shared" si="163"/>
        <v/>
      </c>
      <c r="N704" s="1216" t="str">
        <f t="shared" si="162"/>
        <v/>
      </c>
      <c r="O704" s="1186"/>
      <c r="P704" s="1013" t="str">
        <f t="shared" si="159"/>
        <v/>
      </c>
      <c r="Q704" s="1272"/>
      <c r="R704" s="1283"/>
      <c r="S704" s="1014" t="str">
        <f t="shared" si="160"/>
        <v/>
      </c>
      <c r="T704" s="1231" t="str">
        <f t="shared" si="164"/>
        <v>Sin Iniciar</v>
      </c>
      <c r="U704" s="1164" t="str">
        <f t="shared" si="165"/>
        <v>6</v>
      </c>
      <c r="V704" s="845"/>
      <c r="W704" s="1302">
        <f t="shared" si="161"/>
        <v>1</v>
      </c>
    </row>
    <row r="705" spans="1:23" s="105" customFormat="1" ht="35.25" hidden="1" customHeight="1" outlineLevel="3" thickBot="1" x14ac:dyDescent="0.3">
      <c r="A705" s="1601"/>
      <c r="B705" s="1559"/>
      <c r="C705" s="966" t="s">
        <v>1768</v>
      </c>
      <c r="D705" s="967"/>
      <c r="E705" s="967"/>
      <c r="F705" s="1045"/>
      <c r="G705" s="559" t="s">
        <v>1166</v>
      </c>
      <c r="H705" s="966" t="s">
        <v>70</v>
      </c>
      <c r="I705" s="767"/>
      <c r="J705" s="467">
        <v>40</v>
      </c>
      <c r="K705" s="780"/>
      <c r="L705" s="1076"/>
      <c r="M705" s="1085" t="str">
        <f t="shared" si="163"/>
        <v/>
      </c>
      <c r="N705" s="1216" t="str">
        <f t="shared" si="162"/>
        <v/>
      </c>
      <c r="O705" s="1186"/>
      <c r="P705" s="1013" t="str">
        <f t="shared" si="159"/>
        <v/>
      </c>
      <c r="Q705" s="1272"/>
      <c r="R705" s="1283"/>
      <c r="S705" s="1014" t="str">
        <f t="shared" si="160"/>
        <v/>
      </c>
      <c r="T705" s="1231" t="str">
        <f t="shared" si="164"/>
        <v>Sin Iniciar</v>
      </c>
      <c r="U705" s="1164" t="str">
        <f t="shared" si="165"/>
        <v>6</v>
      </c>
      <c r="V705" s="845"/>
      <c r="W705" s="1302">
        <f t="shared" si="161"/>
        <v>1</v>
      </c>
    </row>
    <row r="706" spans="1:23" s="105" customFormat="1" ht="35.25" hidden="1" customHeight="1" outlineLevel="3" thickBot="1" x14ac:dyDescent="0.3">
      <c r="A706" s="1601"/>
      <c r="B706" s="1559"/>
      <c r="C706" s="966" t="s">
        <v>1768</v>
      </c>
      <c r="D706" s="967"/>
      <c r="E706" s="967"/>
      <c r="F706" s="1045"/>
      <c r="G706" s="559" t="s">
        <v>1167</v>
      </c>
      <c r="H706" s="966" t="s">
        <v>70</v>
      </c>
      <c r="I706" s="767"/>
      <c r="J706" s="467">
        <v>10</v>
      </c>
      <c r="K706" s="780"/>
      <c r="L706" s="1076"/>
      <c r="M706" s="1085" t="str">
        <f t="shared" si="163"/>
        <v/>
      </c>
      <c r="N706" s="1216" t="str">
        <f t="shared" si="162"/>
        <v/>
      </c>
      <c r="O706" s="1186"/>
      <c r="P706" s="1013" t="str">
        <f t="shared" si="159"/>
        <v/>
      </c>
      <c r="Q706" s="1272"/>
      <c r="R706" s="1283"/>
      <c r="S706" s="1014" t="str">
        <f t="shared" si="160"/>
        <v/>
      </c>
      <c r="T706" s="1231" t="str">
        <f t="shared" si="164"/>
        <v>Sin Iniciar</v>
      </c>
      <c r="U706" s="1164" t="str">
        <f t="shared" si="165"/>
        <v>6</v>
      </c>
      <c r="V706" s="845"/>
      <c r="W706" s="1302">
        <f t="shared" si="161"/>
        <v>1</v>
      </c>
    </row>
    <row r="707" spans="1:23" s="105" customFormat="1" ht="35.25" hidden="1" customHeight="1" outlineLevel="3" thickBot="1" x14ac:dyDescent="0.3">
      <c r="A707" s="1601"/>
      <c r="B707" s="1559"/>
      <c r="C707" s="966" t="s">
        <v>1768</v>
      </c>
      <c r="D707" s="967"/>
      <c r="E707" s="967"/>
      <c r="F707" s="1045"/>
      <c r="G707" s="559" t="s">
        <v>1168</v>
      </c>
      <c r="H707" s="966" t="s">
        <v>70</v>
      </c>
      <c r="I707" s="767"/>
      <c r="J707" s="467">
        <v>20</v>
      </c>
      <c r="K707" s="780"/>
      <c r="L707" s="1076"/>
      <c r="M707" s="1085" t="str">
        <f t="shared" si="163"/>
        <v/>
      </c>
      <c r="N707" s="1216" t="str">
        <f t="shared" si="162"/>
        <v/>
      </c>
      <c r="O707" s="1186"/>
      <c r="P707" s="1013" t="str">
        <f t="shared" si="159"/>
        <v/>
      </c>
      <c r="Q707" s="1272"/>
      <c r="R707" s="1283"/>
      <c r="S707" s="1014" t="str">
        <f t="shared" si="160"/>
        <v/>
      </c>
      <c r="T707" s="1231" t="str">
        <f t="shared" si="164"/>
        <v>Sin Iniciar</v>
      </c>
      <c r="U707" s="1164" t="str">
        <f t="shared" si="165"/>
        <v>6</v>
      </c>
      <c r="V707" s="845"/>
      <c r="W707" s="1302">
        <f t="shared" si="161"/>
        <v>1</v>
      </c>
    </row>
    <row r="708" spans="1:23" s="105" customFormat="1" ht="35.25" hidden="1" customHeight="1" outlineLevel="3" thickBot="1" x14ac:dyDescent="0.3">
      <c r="A708" s="1601"/>
      <c r="B708" s="1559"/>
      <c r="C708" s="966" t="s">
        <v>1768</v>
      </c>
      <c r="D708" s="967"/>
      <c r="E708" s="967"/>
      <c r="F708" s="1045"/>
      <c r="G708" s="559" t="s">
        <v>1169</v>
      </c>
      <c r="H708" s="966" t="s">
        <v>70</v>
      </c>
      <c r="I708" s="767"/>
      <c r="J708" s="467">
        <v>25</v>
      </c>
      <c r="K708" s="780"/>
      <c r="L708" s="1076"/>
      <c r="M708" s="1085" t="str">
        <f t="shared" si="163"/>
        <v/>
      </c>
      <c r="N708" s="1216" t="str">
        <f t="shared" si="162"/>
        <v/>
      </c>
      <c r="O708" s="1186"/>
      <c r="P708" s="1013" t="str">
        <f t="shared" si="159"/>
        <v/>
      </c>
      <c r="Q708" s="1272"/>
      <c r="R708" s="1283"/>
      <c r="S708" s="1014" t="str">
        <f t="shared" si="160"/>
        <v/>
      </c>
      <c r="T708" s="1231" t="str">
        <f t="shared" si="164"/>
        <v>Sin Iniciar</v>
      </c>
      <c r="U708" s="1164" t="str">
        <f t="shared" si="165"/>
        <v>6</v>
      </c>
      <c r="V708" s="845"/>
      <c r="W708" s="1302">
        <f t="shared" si="161"/>
        <v>1</v>
      </c>
    </row>
    <row r="709" spans="1:23" s="105" customFormat="1" ht="35.25" hidden="1" customHeight="1" outlineLevel="3" thickBot="1" x14ac:dyDescent="0.3">
      <c r="A709" s="1601"/>
      <c r="B709" s="1559"/>
      <c r="C709" s="966" t="s">
        <v>1768</v>
      </c>
      <c r="D709" s="967"/>
      <c r="E709" s="967"/>
      <c r="F709" s="1045"/>
      <c r="G709" s="559" t="s">
        <v>1170</v>
      </c>
      <c r="H709" s="966" t="s">
        <v>70</v>
      </c>
      <c r="I709" s="767"/>
      <c r="J709" s="467">
        <v>4</v>
      </c>
      <c r="K709" s="780"/>
      <c r="L709" s="1076"/>
      <c r="M709" s="1085" t="str">
        <f t="shared" si="163"/>
        <v/>
      </c>
      <c r="N709" s="1216" t="str">
        <f t="shared" si="162"/>
        <v/>
      </c>
      <c r="O709" s="1186"/>
      <c r="P709" s="1013" t="str">
        <f t="shared" si="159"/>
        <v/>
      </c>
      <c r="Q709" s="1272"/>
      <c r="R709" s="1283"/>
      <c r="S709" s="1014" t="str">
        <f t="shared" si="160"/>
        <v/>
      </c>
      <c r="T709" s="1231" t="str">
        <f t="shared" si="164"/>
        <v>Sin Iniciar</v>
      </c>
      <c r="U709" s="1164" t="str">
        <f t="shared" si="165"/>
        <v>6</v>
      </c>
      <c r="V709" s="845"/>
      <c r="W709" s="1302">
        <f t="shared" si="161"/>
        <v>1</v>
      </c>
    </row>
    <row r="710" spans="1:23" s="105" customFormat="1" ht="35.25" hidden="1" customHeight="1" outlineLevel="3" thickBot="1" x14ac:dyDescent="0.3">
      <c r="A710" s="1601"/>
      <c r="B710" s="1559"/>
      <c r="C710" s="966" t="s">
        <v>1768</v>
      </c>
      <c r="D710" s="967"/>
      <c r="E710" s="967"/>
      <c r="F710" s="1045"/>
      <c r="G710" s="559" t="s">
        <v>1171</v>
      </c>
      <c r="H710" s="966" t="s">
        <v>70</v>
      </c>
      <c r="I710" s="767"/>
      <c r="J710" s="467">
        <v>20</v>
      </c>
      <c r="K710" s="780"/>
      <c r="L710" s="1076"/>
      <c r="M710" s="1085" t="str">
        <f t="shared" si="163"/>
        <v/>
      </c>
      <c r="N710" s="1216" t="str">
        <f t="shared" si="162"/>
        <v/>
      </c>
      <c r="O710" s="1186"/>
      <c r="P710" s="1013" t="str">
        <f t="shared" si="159"/>
        <v/>
      </c>
      <c r="Q710" s="1272"/>
      <c r="R710" s="1283"/>
      <c r="S710" s="1014" t="str">
        <f t="shared" si="160"/>
        <v/>
      </c>
      <c r="T710" s="1231" t="str">
        <f t="shared" si="164"/>
        <v>Sin Iniciar</v>
      </c>
      <c r="U710" s="1164" t="str">
        <f t="shared" si="165"/>
        <v>6</v>
      </c>
      <c r="V710" s="845"/>
      <c r="W710" s="1302">
        <f t="shared" si="161"/>
        <v>1</v>
      </c>
    </row>
    <row r="711" spans="1:23" s="105" customFormat="1" ht="35.25" hidden="1" customHeight="1" outlineLevel="3" thickBot="1" x14ac:dyDescent="0.3">
      <c r="A711" s="1601"/>
      <c r="B711" s="1559"/>
      <c r="C711" s="966" t="s">
        <v>1768</v>
      </c>
      <c r="D711" s="967"/>
      <c r="E711" s="967"/>
      <c r="F711" s="1045"/>
      <c r="G711" s="559" t="s">
        <v>1172</v>
      </c>
      <c r="H711" s="966" t="s">
        <v>70</v>
      </c>
      <c r="I711" s="767"/>
      <c r="J711" s="467">
        <v>10</v>
      </c>
      <c r="K711" s="780"/>
      <c r="L711" s="1076"/>
      <c r="M711" s="1085" t="str">
        <f t="shared" si="163"/>
        <v/>
      </c>
      <c r="N711" s="1216" t="str">
        <f t="shared" si="162"/>
        <v/>
      </c>
      <c r="O711" s="1186"/>
      <c r="P711" s="1013" t="str">
        <f t="shared" si="159"/>
        <v/>
      </c>
      <c r="Q711" s="1272"/>
      <c r="R711" s="1283"/>
      <c r="S711" s="1014" t="str">
        <f t="shared" si="160"/>
        <v/>
      </c>
      <c r="T711" s="1231" t="str">
        <f t="shared" si="164"/>
        <v>Sin Iniciar</v>
      </c>
      <c r="U711" s="1164" t="str">
        <f t="shared" si="165"/>
        <v>6</v>
      </c>
      <c r="V711" s="845"/>
      <c r="W711" s="1302">
        <f t="shared" si="161"/>
        <v>1</v>
      </c>
    </row>
    <row r="712" spans="1:23" s="105" customFormat="1" ht="35.25" hidden="1" customHeight="1" outlineLevel="3" thickBot="1" x14ac:dyDescent="0.3">
      <c r="A712" s="1601"/>
      <c r="B712" s="1559"/>
      <c r="C712" s="966" t="s">
        <v>1768</v>
      </c>
      <c r="D712" s="967"/>
      <c r="E712" s="967"/>
      <c r="F712" s="1045"/>
      <c r="G712" s="559" t="s">
        <v>1173</v>
      </c>
      <c r="H712" s="966" t="s">
        <v>70</v>
      </c>
      <c r="I712" s="767"/>
      <c r="J712" s="467">
        <v>10</v>
      </c>
      <c r="K712" s="780"/>
      <c r="L712" s="1076"/>
      <c r="M712" s="1085" t="str">
        <f t="shared" si="163"/>
        <v/>
      </c>
      <c r="N712" s="1216" t="str">
        <f t="shared" si="162"/>
        <v/>
      </c>
      <c r="O712" s="1186"/>
      <c r="P712" s="1013" t="str">
        <f t="shared" si="159"/>
        <v/>
      </c>
      <c r="Q712" s="1272"/>
      <c r="R712" s="1283"/>
      <c r="S712" s="1014" t="str">
        <f t="shared" si="160"/>
        <v/>
      </c>
      <c r="T712" s="1231" t="str">
        <f t="shared" si="164"/>
        <v>Sin Iniciar</v>
      </c>
      <c r="U712" s="1164" t="str">
        <f t="shared" si="165"/>
        <v>6</v>
      </c>
      <c r="V712" s="845"/>
      <c r="W712" s="1302">
        <f t="shared" si="161"/>
        <v>1</v>
      </c>
    </row>
    <row r="713" spans="1:23" s="105" customFormat="1" ht="35.25" hidden="1" customHeight="1" outlineLevel="3" thickBot="1" x14ac:dyDescent="0.3">
      <c r="A713" s="1601"/>
      <c r="B713" s="1559"/>
      <c r="C713" s="966" t="s">
        <v>1768</v>
      </c>
      <c r="D713" s="967"/>
      <c r="E713" s="967"/>
      <c r="F713" s="1045"/>
      <c r="G713" s="559" t="s">
        <v>1174</v>
      </c>
      <c r="H713" s="966" t="s">
        <v>70</v>
      </c>
      <c r="I713" s="767"/>
      <c r="J713" s="467">
        <v>10</v>
      </c>
      <c r="K713" s="780"/>
      <c r="L713" s="1076"/>
      <c r="M713" s="1085" t="str">
        <f t="shared" si="163"/>
        <v/>
      </c>
      <c r="N713" s="1216" t="str">
        <f t="shared" si="162"/>
        <v/>
      </c>
      <c r="O713" s="1186"/>
      <c r="P713" s="1013" t="str">
        <f t="shared" si="159"/>
        <v/>
      </c>
      <c r="Q713" s="1272"/>
      <c r="R713" s="1283"/>
      <c r="S713" s="1014" t="str">
        <f t="shared" si="160"/>
        <v/>
      </c>
      <c r="T713" s="1231" t="str">
        <f t="shared" si="164"/>
        <v>Sin Iniciar</v>
      </c>
      <c r="U713" s="1164" t="str">
        <f t="shared" si="165"/>
        <v>6</v>
      </c>
      <c r="V713" s="845"/>
      <c r="W713" s="1302">
        <f t="shared" si="161"/>
        <v>1</v>
      </c>
    </row>
    <row r="714" spans="1:23" s="105" customFormat="1" ht="35.25" hidden="1" customHeight="1" outlineLevel="3" thickBot="1" x14ac:dyDescent="0.3">
      <c r="A714" s="1601"/>
      <c r="B714" s="1559"/>
      <c r="C714" s="966" t="s">
        <v>1768</v>
      </c>
      <c r="D714" s="967"/>
      <c r="E714" s="967"/>
      <c r="F714" s="1045"/>
      <c r="G714" s="559" t="s">
        <v>1175</v>
      </c>
      <c r="H714" s="966" t="s">
        <v>70</v>
      </c>
      <c r="I714" s="767"/>
      <c r="J714" s="467">
        <v>10</v>
      </c>
      <c r="K714" s="780"/>
      <c r="L714" s="1076"/>
      <c r="M714" s="1085" t="str">
        <f t="shared" si="163"/>
        <v/>
      </c>
      <c r="N714" s="1216" t="str">
        <f t="shared" si="162"/>
        <v/>
      </c>
      <c r="O714" s="1186"/>
      <c r="P714" s="1013" t="str">
        <f t="shared" si="159"/>
        <v/>
      </c>
      <c r="Q714" s="1272"/>
      <c r="R714" s="1283"/>
      <c r="S714" s="1014" t="str">
        <f t="shared" si="160"/>
        <v/>
      </c>
      <c r="T714" s="1231" t="str">
        <f t="shared" si="164"/>
        <v>Sin Iniciar</v>
      </c>
      <c r="U714" s="1164" t="str">
        <f t="shared" si="165"/>
        <v>6</v>
      </c>
      <c r="V714" s="845"/>
      <c r="W714" s="1302">
        <f t="shared" si="161"/>
        <v>1</v>
      </c>
    </row>
    <row r="715" spans="1:23" s="105" customFormat="1" ht="35.25" hidden="1" customHeight="1" outlineLevel="3" thickBot="1" x14ac:dyDescent="0.3">
      <c r="A715" s="1601"/>
      <c r="B715" s="1559"/>
      <c r="C715" s="966" t="s">
        <v>1768</v>
      </c>
      <c r="D715" s="967"/>
      <c r="E715" s="967"/>
      <c r="F715" s="1045"/>
      <c r="G715" s="559" t="s">
        <v>1176</v>
      </c>
      <c r="H715" s="966" t="s">
        <v>70</v>
      </c>
      <c r="I715" s="767"/>
      <c r="J715" s="467">
        <v>20</v>
      </c>
      <c r="K715" s="780"/>
      <c r="L715" s="1076"/>
      <c r="M715" s="1085" t="str">
        <f t="shared" si="163"/>
        <v/>
      </c>
      <c r="N715" s="1216" t="str">
        <f t="shared" si="162"/>
        <v/>
      </c>
      <c r="O715" s="1186"/>
      <c r="P715" s="1013" t="str">
        <f t="shared" si="159"/>
        <v/>
      </c>
      <c r="Q715" s="1272"/>
      <c r="R715" s="1283"/>
      <c r="S715" s="1014" t="str">
        <f t="shared" si="160"/>
        <v/>
      </c>
      <c r="T715" s="1231" t="str">
        <f t="shared" si="164"/>
        <v>Sin Iniciar</v>
      </c>
      <c r="U715" s="1164" t="str">
        <f t="shared" si="165"/>
        <v>6</v>
      </c>
      <c r="V715" s="845"/>
      <c r="W715" s="1302">
        <f t="shared" si="161"/>
        <v>1</v>
      </c>
    </row>
    <row r="716" spans="1:23" s="105" customFormat="1" ht="35.25" hidden="1" customHeight="1" outlineLevel="3" thickBot="1" x14ac:dyDescent="0.3">
      <c r="A716" s="1601"/>
      <c r="B716" s="1559"/>
      <c r="C716" s="966" t="s">
        <v>1768</v>
      </c>
      <c r="D716" s="967"/>
      <c r="E716" s="967"/>
      <c r="F716" s="1045"/>
      <c r="G716" s="559" t="s">
        <v>1177</v>
      </c>
      <c r="H716" s="966" t="s">
        <v>70</v>
      </c>
      <c r="I716" s="767"/>
      <c r="J716" s="467">
        <v>30</v>
      </c>
      <c r="K716" s="780"/>
      <c r="L716" s="1076"/>
      <c r="M716" s="1085" t="str">
        <f t="shared" si="163"/>
        <v/>
      </c>
      <c r="N716" s="1216" t="str">
        <f t="shared" si="162"/>
        <v/>
      </c>
      <c r="O716" s="1186"/>
      <c r="P716" s="1013" t="str">
        <f t="shared" si="159"/>
        <v/>
      </c>
      <c r="Q716" s="1272"/>
      <c r="R716" s="1283"/>
      <c r="S716" s="1014" t="str">
        <f t="shared" si="160"/>
        <v/>
      </c>
      <c r="T716" s="1231" t="str">
        <f t="shared" si="164"/>
        <v>Sin Iniciar</v>
      </c>
      <c r="U716" s="1164" t="str">
        <f t="shared" si="165"/>
        <v>6</v>
      </c>
      <c r="V716" s="845"/>
      <c r="W716" s="1302">
        <f t="shared" si="161"/>
        <v>1</v>
      </c>
    </row>
    <row r="717" spans="1:23" s="105" customFormat="1" ht="39" hidden="1" customHeight="1" outlineLevel="3" thickBot="1" x14ac:dyDescent="0.3">
      <c r="A717" s="1601"/>
      <c r="B717" s="1559"/>
      <c r="C717" s="966" t="s">
        <v>1768</v>
      </c>
      <c r="D717" s="967"/>
      <c r="E717" s="967"/>
      <c r="F717" s="1045"/>
      <c r="G717" s="559" t="s">
        <v>1178</v>
      </c>
      <c r="H717" s="966" t="s">
        <v>70</v>
      </c>
      <c r="I717" s="767"/>
      <c r="J717" s="467">
        <v>30</v>
      </c>
      <c r="K717" s="780"/>
      <c r="L717" s="1076"/>
      <c r="M717" s="1085" t="str">
        <f t="shared" si="163"/>
        <v/>
      </c>
      <c r="N717" s="1216" t="str">
        <f t="shared" si="162"/>
        <v/>
      </c>
      <c r="O717" s="1186"/>
      <c r="P717" s="1013" t="str">
        <f t="shared" si="159"/>
        <v/>
      </c>
      <c r="Q717" s="1272"/>
      <c r="R717" s="1283"/>
      <c r="S717" s="1014" t="str">
        <f t="shared" si="160"/>
        <v/>
      </c>
      <c r="T717" s="1231" t="str">
        <f t="shared" si="164"/>
        <v>Sin Iniciar</v>
      </c>
      <c r="U717" s="1164" t="str">
        <f t="shared" si="165"/>
        <v>6</v>
      </c>
      <c r="V717" s="845"/>
      <c r="W717" s="1302">
        <f t="shared" si="161"/>
        <v>1</v>
      </c>
    </row>
    <row r="718" spans="1:23" s="105" customFormat="1" ht="35.25" hidden="1" customHeight="1" outlineLevel="3" thickBot="1" x14ac:dyDescent="0.3">
      <c r="A718" s="1601"/>
      <c r="B718" s="1559"/>
      <c r="C718" s="966" t="s">
        <v>1768</v>
      </c>
      <c r="D718" s="967"/>
      <c r="E718" s="967"/>
      <c r="F718" s="1045"/>
      <c r="G718" s="559" t="s">
        <v>1179</v>
      </c>
      <c r="H718" s="966" t="s">
        <v>70</v>
      </c>
      <c r="I718" s="767"/>
      <c r="J718" s="467">
        <v>30</v>
      </c>
      <c r="K718" s="780"/>
      <c r="L718" s="1076"/>
      <c r="M718" s="1085" t="str">
        <f t="shared" si="163"/>
        <v/>
      </c>
      <c r="N718" s="1216" t="str">
        <f t="shared" si="162"/>
        <v/>
      </c>
      <c r="O718" s="1186"/>
      <c r="P718" s="1013" t="str">
        <f t="shared" si="159"/>
        <v/>
      </c>
      <c r="Q718" s="1272"/>
      <c r="R718" s="1283"/>
      <c r="S718" s="1014" t="str">
        <f t="shared" si="160"/>
        <v/>
      </c>
      <c r="T718" s="1231" t="str">
        <f t="shared" si="164"/>
        <v>Sin Iniciar</v>
      </c>
      <c r="U718" s="1164" t="str">
        <f t="shared" si="165"/>
        <v>6</v>
      </c>
      <c r="V718" s="845"/>
      <c r="W718" s="1302">
        <f t="shared" si="161"/>
        <v>1</v>
      </c>
    </row>
    <row r="719" spans="1:23" s="105" customFormat="1" ht="35.25" hidden="1" customHeight="1" outlineLevel="3" thickBot="1" x14ac:dyDescent="0.3">
      <c r="A719" s="1601"/>
      <c r="B719" s="1559"/>
      <c r="C719" s="966" t="s">
        <v>1768</v>
      </c>
      <c r="D719" s="967"/>
      <c r="E719" s="967"/>
      <c r="F719" s="1045"/>
      <c r="G719" s="559" t="s">
        <v>1180</v>
      </c>
      <c r="H719" s="966" t="s">
        <v>70</v>
      </c>
      <c r="I719" s="767"/>
      <c r="J719" s="467">
        <v>30</v>
      </c>
      <c r="K719" s="780"/>
      <c r="L719" s="1076"/>
      <c r="M719" s="1085" t="str">
        <f t="shared" si="163"/>
        <v/>
      </c>
      <c r="N719" s="1216" t="str">
        <f t="shared" si="162"/>
        <v/>
      </c>
      <c r="O719" s="1186"/>
      <c r="P719" s="1013" t="str">
        <f t="shared" si="159"/>
        <v/>
      </c>
      <c r="Q719" s="1272"/>
      <c r="R719" s="1283"/>
      <c r="S719" s="1014" t="str">
        <f t="shared" si="160"/>
        <v/>
      </c>
      <c r="T719" s="1231" t="str">
        <f t="shared" si="164"/>
        <v>Sin Iniciar</v>
      </c>
      <c r="U719" s="1164" t="str">
        <f t="shared" si="165"/>
        <v>6</v>
      </c>
      <c r="V719" s="845"/>
      <c r="W719" s="1302">
        <f t="shared" si="161"/>
        <v>1</v>
      </c>
    </row>
    <row r="720" spans="1:23" s="105" customFormat="1" ht="35.25" hidden="1" customHeight="1" outlineLevel="3" thickBot="1" x14ac:dyDescent="0.3">
      <c r="A720" s="1601"/>
      <c r="B720" s="1559"/>
      <c r="C720" s="966" t="s">
        <v>1768</v>
      </c>
      <c r="D720" s="967"/>
      <c r="E720" s="967"/>
      <c r="F720" s="1045"/>
      <c r="G720" s="559" t="s">
        <v>1181</v>
      </c>
      <c r="H720" s="966" t="s">
        <v>70</v>
      </c>
      <c r="I720" s="767"/>
      <c r="J720" s="467">
        <v>30</v>
      </c>
      <c r="K720" s="780"/>
      <c r="L720" s="1076"/>
      <c r="M720" s="1085" t="str">
        <f t="shared" si="163"/>
        <v/>
      </c>
      <c r="N720" s="1216" t="str">
        <f t="shared" si="162"/>
        <v/>
      </c>
      <c r="O720" s="1186"/>
      <c r="P720" s="1013" t="str">
        <f t="shared" si="159"/>
        <v/>
      </c>
      <c r="Q720" s="1272"/>
      <c r="R720" s="1283"/>
      <c r="S720" s="1014" t="str">
        <f t="shared" si="160"/>
        <v/>
      </c>
      <c r="T720" s="1231" t="str">
        <f t="shared" si="164"/>
        <v>Sin Iniciar</v>
      </c>
      <c r="U720" s="1164" t="str">
        <f t="shared" si="165"/>
        <v>6</v>
      </c>
      <c r="V720" s="845"/>
      <c r="W720" s="1302">
        <f t="shared" si="161"/>
        <v>1</v>
      </c>
    </row>
    <row r="721" spans="1:23" s="105" customFormat="1" ht="35.25" hidden="1" customHeight="1" outlineLevel="3" thickBot="1" x14ac:dyDescent="0.3">
      <c r="A721" s="1601"/>
      <c r="B721" s="1559"/>
      <c r="C721" s="966" t="s">
        <v>1768</v>
      </c>
      <c r="D721" s="967"/>
      <c r="E721" s="967"/>
      <c r="F721" s="1045"/>
      <c r="G721" s="559" t="s">
        <v>1182</v>
      </c>
      <c r="H721" s="966" t="s">
        <v>70</v>
      </c>
      <c r="I721" s="767"/>
      <c r="J721" s="467">
        <v>30</v>
      </c>
      <c r="K721" s="780"/>
      <c r="L721" s="1076"/>
      <c r="M721" s="1085" t="str">
        <f t="shared" si="163"/>
        <v/>
      </c>
      <c r="N721" s="1216" t="str">
        <f t="shared" si="162"/>
        <v/>
      </c>
      <c r="O721" s="1186"/>
      <c r="P721" s="1013" t="str">
        <f t="shared" ref="P721:P784" si="166">+IF(N721="","",IFERROR(IF(MONTH($C$2)&lt;MONTH(D721),"",IF(E721&lt;$C$2,1,IF(D721&lt;$C$2,($C$2-D721)/(E721-D721),0))),0))</f>
        <v/>
      </c>
      <c r="Q721" s="1272"/>
      <c r="R721" s="1283"/>
      <c r="S721" s="1014" t="str">
        <f t="shared" ref="S721:S784" si="167">IF(P721="","",IF(Q721&gt;P721,1,(Q721/P721)))</f>
        <v/>
      </c>
      <c r="T721" s="1231" t="str">
        <f t="shared" si="164"/>
        <v>Sin Iniciar</v>
      </c>
      <c r="U721" s="1164" t="str">
        <f t="shared" si="165"/>
        <v>6</v>
      </c>
      <c r="V721" s="845"/>
      <c r="W721" s="1302">
        <f t="shared" si="161"/>
        <v>1</v>
      </c>
    </row>
    <row r="722" spans="1:23" s="105" customFormat="1" ht="35.25" hidden="1" customHeight="1" outlineLevel="3" thickBot="1" x14ac:dyDescent="0.3">
      <c r="A722" s="1601"/>
      <c r="B722" s="1559"/>
      <c r="C722" s="966" t="s">
        <v>1768</v>
      </c>
      <c r="D722" s="967"/>
      <c r="E722" s="967"/>
      <c r="F722" s="1045"/>
      <c r="G722" s="559" t="s">
        <v>1183</v>
      </c>
      <c r="H722" s="966" t="s">
        <v>70</v>
      </c>
      <c r="I722" s="767"/>
      <c r="J722" s="467">
        <v>30</v>
      </c>
      <c r="K722" s="780"/>
      <c r="L722" s="1076"/>
      <c r="M722" s="1085" t="str">
        <f t="shared" si="163"/>
        <v/>
      </c>
      <c r="N722" s="1216" t="str">
        <f t="shared" si="162"/>
        <v/>
      </c>
      <c r="O722" s="1186"/>
      <c r="P722" s="1013" t="str">
        <f t="shared" si="166"/>
        <v/>
      </c>
      <c r="Q722" s="1272"/>
      <c r="R722" s="1283"/>
      <c r="S722" s="1014" t="str">
        <f t="shared" si="167"/>
        <v/>
      </c>
      <c r="T722" s="1231" t="str">
        <f t="shared" si="164"/>
        <v>Sin Iniciar</v>
      </c>
      <c r="U722" s="1164" t="str">
        <f t="shared" si="165"/>
        <v>6</v>
      </c>
      <c r="V722" s="845"/>
      <c r="W722" s="1302">
        <f t="shared" si="161"/>
        <v>1</v>
      </c>
    </row>
    <row r="723" spans="1:23" s="105" customFormat="1" ht="39" hidden="1" customHeight="1" outlineLevel="3" thickBot="1" x14ac:dyDescent="0.3">
      <c r="A723" s="1601"/>
      <c r="B723" s="1559"/>
      <c r="C723" s="966" t="s">
        <v>1768</v>
      </c>
      <c r="D723" s="967"/>
      <c r="E723" s="967"/>
      <c r="F723" s="1045"/>
      <c r="G723" s="559" t="s">
        <v>1178</v>
      </c>
      <c r="H723" s="966" t="s">
        <v>70</v>
      </c>
      <c r="I723" s="767"/>
      <c r="J723" s="467">
        <v>30</v>
      </c>
      <c r="K723" s="780"/>
      <c r="L723" s="1076"/>
      <c r="M723" s="1085" t="str">
        <f t="shared" si="163"/>
        <v/>
      </c>
      <c r="N723" s="1216" t="str">
        <f t="shared" si="162"/>
        <v/>
      </c>
      <c r="O723" s="1186"/>
      <c r="P723" s="1013" t="str">
        <f t="shared" si="166"/>
        <v/>
      </c>
      <c r="Q723" s="1272"/>
      <c r="R723" s="1283"/>
      <c r="S723" s="1014" t="str">
        <f t="shared" si="167"/>
        <v/>
      </c>
      <c r="T723" s="1231" t="str">
        <f t="shared" si="164"/>
        <v>Sin Iniciar</v>
      </c>
      <c r="U723" s="1164" t="str">
        <f t="shared" si="165"/>
        <v>6</v>
      </c>
      <c r="V723" s="845"/>
      <c r="W723" s="1302">
        <f t="shared" si="161"/>
        <v>1</v>
      </c>
    </row>
    <row r="724" spans="1:23" s="105" customFormat="1" ht="39" hidden="1" customHeight="1" outlineLevel="3" thickBot="1" x14ac:dyDescent="0.3">
      <c r="A724" s="1601"/>
      <c r="B724" s="1559"/>
      <c r="C724" s="966" t="s">
        <v>1768</v>
      </c>
      <c r="D724" s="967"/>
      <c r="E724" s="967"/>
      <c r="F724" s="1045"/>
      <c r="G724" s="559" t="s">
        <v>1184</v>
      </c>
      <c r="H724" s="966" t="s">
        <v>70</v>
      </c>
      <c r="I724" s="767"/>
      <c r="J724" s="467">
        <v>5</v>
      </c>
      <c r="K724" s="780"/>
      <c r="L724" s="1076"/>
      <c r="M724" s="1085" t="str">
        <f t="shared" si="163"/>
        <v/>
      </c>
      <c r="N724" s="1216" t="str">
        <f t="shared" si="162"/>
        <v/>
      </c>
      <c r="O724" s="1186"/>
      <c r="P724" s="1013" t="str">
        <f t="shared" si="166"/>
        <v/>
      </c>
      <c r="Q724" s="1272"/>
      <c r="R724" s="1283"/>
      <c r="S724" s="1014" t="str">
        <f t="shared" si="167"/>
        <v/>
      </c>
      <c r="T724" s="1231" t="str">
        <f t="shared" si="164"/>
        <v>Sin Iniciar</v>
      </c>
      <c r="U724" s="1164" t="str">
        <f t="shared" si="165"/>
        <v>6</v>
      </c>
      <c r="V724" s="845"/>
      <c r="W724" s="1302">
        <f t="shared" si="161"/>
        <v>1</v>
      </c>
    </row>
    <row r="725" spans="1:23" s="105" customFormat="1" ht="35.25" hidden="1" customHeight="1" outlineLevel="3" thickBot="1" x14ac:dyDescent="0.3">
      <c r="A725" s="1601"/>
      <c r="B725" s="1559"/>
      <c r="C725" s="966" t="s">
        <v>1768</v>
      </c>
      <c r="D725" s="967"/>
      <c r="E725" s="967"/>
      <c r="F725" s="1045"/>
      <c r="G725" s="559" t="s">
        <v>1185</v>
      </c>
      <c r="H725" s="966" t="s">
        <v>70</v>
      </c>
      <c r="I725" s="767"/>
      <c r="J725" s="467">
        <v>1000</v>
      </c>
      <c r="K725" s="780"/>
      <c r="L725" s="1076"/>
      <c r="M725" s="1085" t="str">
        <f t="shared" si="163"/>
        <v/>
      </c>
      <c r="N725" s="1216" t="str">
        <f t="shared" si="162"/>
        <v/>
      </c>
      <c r="O725" s="1186"/>
      <c r="P725" s="1013" t="str">
        <f t="shared" si="166"/>
        <v/>
      </c>
      <c r="Q725" s="1272"/>
      <c r="R725" s="1283"/>
      <c r="S725" s="1014" t="str">
        <f t="shared" si="167"/>
        <v/>
      </c>
      <c r="T725" s="1231" t="str">
        <f t="shared" si="164"/>
        <v>Sin Iniciar</v>
      </c>
      <c r="U725" s="1164" t="str">
        <f t="shared" si="165"/>
        <v>6</v>
      </c>
      <c r="V725" s="845"/>
      <c r="W725" s="1302">
        <f t="shared" si="161"/>
        <v>1</v>
      </c>
    </row>
    <row r="726" spans="1:23" s="105" customFormat="1" ht="35.25" hidden="1" customHeight="1" outlineLevel="3" thickBot="1" x14ac:dyDescent="0.3">
      <c r="A726" s="1601"/>
      <c r="B726" s="1559"/>
      <c r="C726" s="966" t="s">
        <v>1768</v>
      </c>
      <c r="D726" s="967"/>
      <c r="E726" s="967"/>
      <c r="F726" s="1045"/>
      <c r="G726" s="559" t="s">
        <v>1186</v>
      </c>
      <c r="H726" s="966" t="s">
        <v>70</v>
      </c>
      <c r="I726" s="767"/>
      <c r="J726" s="467">
        <v>100</v>
      </c>
      <c r="K726" s="780"/>
      <c r="L726" s="1076"/>
      <c r="M726" s="1085" t="str">
        <f t="shared" si="163"/>
        <v/>
      </c>
      <c r="N726" s="1216" t="str">
        <f t="shared" si="162"/>
        <v/>
      </c>
      <c r="O726" s="1186"/>
      <c r="P726" s="1013" t="str">
        <f t="shared" si="166"/>
        <v/>
      </c>
      <c r="Q726" s="1272"/>
      <c r="R726" s="1283"/>
      <c r="S726" s="1014" t="str">
        <f t="shared" si="167"/>
        <v/>
      </c>
      <c r="T726" s="1231" t="str">
        <f t="shared" si="164"/>
        <v>Sin Iniciar</v>
      </c>
      <c r="U726" s="1164" t="str">
        <f t="shared" si="165"/>
        <v>6</v>
      </c>
      <c r="V726" s="845"/>
      <c r="W726" s="1302">
        <f t="shared" si="161"/>
        <v>1</v>
      </c>
    </row>
    <row r="727" spans="1:23" s="105" customFormat="1" ht="35.25" hidden="1" customHeight="1" outlineLevel="3" thickBot="1" x14ac:dyDescent="0.3">
      <c r="A727" s="1601"/>
      <c r="B727" s="1559"/>
      <c r="C727" s="966" t="s">
        <v>1768</v>
      </c>
      <c r="D727" s="967"/>
      <c r="E727" s="967"/>
      <c r="F727" s="1045"/>
      <c r="G727" s="559" t="s">
        <v>1187</v>
      </c>
      <c r="H727" s="966" t="s">
        <v>70</v>
      </c>
      <c r="I727" s="767"/>
      <c r="J727" s="467">
        <v>1</v>
      </c>
      <c r="K727" s="780"/>
      <c r="L727" s="1076"/>
      <c r="M727" s="1085" t="str">
        <f t="shared" si="163"/>
        <v/>
      </c>
      <c r="N727" s="1216" t="str">
        <f t="shared" si="162"/>
        <v/>
      </c>
      <c r="O727" s="1186"/>
      <c r="P727" s="1013" t="str">
        <f t="shared" si="166"/>
        <v/>
      </c>
      <c r="Q727" s="1272"/>
      <c r="R727" s="1283"/>
      <c r="S727" s="1014" t="str">
        <f t="shared" si="167"/>
        <v/>
      </c>
      <c r="T727" s="1231" t="str">
        <f t="shared" si="164"/>
        <v>Sin Iniciar</v>
      </c>
      <c r="U727" s="1164" t="str">
        <f t="shared" si="165"/>
        <v>6</v>
      </c>
      <c r="V727" s="845"/>
      <c r="W727" s="1302">
        <f t="shared" si="161"/>
        <v>1</v>
      </c>
    </row>
    <row r="728" spans="1:23" s="105" customFormat="1" ht="35.25" hidden="1" customHeight="1" outlineLevel="3" thickBot="1" x14ac:dyDescent="0.3">
      <c r="A728" s="1601"/>
      <c r="B728" s="1559"/>
      <c r="C728" s="966" t="s">
        <v>1768</v>
      </c>
      <c r="D728" s="967"/>
      <c r="E728" s="967"/>
      <c r="F728" s="1045"/>
      <c r="G728" s="559" t="s">
        <v>1188</v>
      </c>
      <c r="H728" s="966" t="s">
        <v>70</v>
      </c>
      <c r="I728" s="767"/>
      <c r="J728" s="467">
        <v>1</v>
      </c>
      <c r="K728" s="780"/>
      <c r="L728" s="1076"/>
      <c r="M728" s="1085" t="str">
        <f t="shared" si="163"/>
        <v/>
      </c>
      <c r="N728" s="1216" t="str">
        <f t="shared" si="162"/>
        <v/>
      </c>
      <c r="O728" s="1186"/>
      <c r="P728" s="1013" t="str">
        <f t="shared" si="166"/>
        <v/>
      </c>
      <c r="Q728" s="1272"/>
      <c r="R728" s="1283"/>
      <c r="S728" s="1014" t="str">
        <f t="shared" si="167"/>
        <v/>
      </c>
      <c r="T728" s="1231" t="str">
        <f t="shared" si="164"/>
        <v>Sin Iniciar</v>
      </c>
      <c r="U728" s="1164" t="str">
        <f t="shared" si="165"/>
        <v>6</v>
      </c>
      <c r="V728" s="845"/>
      <c r="W728" s="1302">
        <f t="shared" si="161"/>
        <v>1</v>
      </c>
    </row>
    <row r="729" spans="1:23" s="105" customFormat="1" ht="35.25" hidden="1" customHeight="1" outlineLevel="3" thickBot="1" x14ac:dyDescent="0.3">
      <c r="A729" s="1601"/>
      <c r="B729" s="1559"/>
      <c r="C729" s="966" t="s">
        <v>1768</v>
      </c>
      <c r="D729" s="967"/>
      <c r="E729" s="967"/>
      <c r="F729" s="1045"/>
      <c r="G729" s="559" t="s">
        <v>1189</v>
      </c>
      <c r="H729" s="966" t="s">
        <v>70</v>
      </c>
      <c r="I729" s="767"/>
      <c r="J729" s="467">
        <v>1</v>
      </c>
      <c r="K729" s="780"/>
      <c r="L729" s="1076"/>
      <c r="M729" s="1085" t="str">
        <f t="shared" si="163"/>
        <v/>
      </c>
      <c r="N729" s="1216" t="str">
        <f t="shared" si="162"/>
        <v/>
      </c>
      <c r="O729" s="1186"/>
      <c r="P729" s="1013" t="str">
        <f t="shared" si="166"/>
        <v/>
      </c>
      <c r="Q729" s="1272"/>
      <c r="R729" s="1283"/>
      <c r="S729" s="1014" t="str">
        <f t="shared" si="167"/>
        <v/>
      </c>
      <c r="T729" s="1231" t="str">
        <f t="shared" si="164"/>
        <v>Sin Iniciar</v>
      </c>
      <c r="U729" s="1164" t="str">
        <f t="shared" si="165"/>
        <v>6</v>
      </c>
      <c r="V729" s="845"/>
      <c r="W729" s="1302">
        <f t="shared" si="161"/>
        <v>1</v>
      </c>
    </row>
    <row r="730" spans="1:23" s="105" customFormat="1" ht="35.25" hidden="1" customHeight="1" outlineLevel="3" thickBot="1" x14ac:dyDescent="0.3">
      <c r="A730" s="1601"/>
      <c r="B730" s="1559"/>
      <c r="C730" s="966" t="s">
        <v>1768</v>
      </c>
      <c r="D730" s="967"/>
      <c r="E730" s="967"/>
      <c r="F730" s="1045"/>
      <c r="G730" s="559" t="s">
        <v>1190</v>
      </c>
      <c r="H730" s="966" t="s">
        <v>70</v>
      </c>
      <c r="I730" s="767"/>
      <c r="J730" s="467">
        <v>10</v>
      </c>
      <c r="K730" s="780"/>
      <c r="L730" s="1076"/>
      <c r="M730" s="1085" t="str">
        <f t="shared" si="163"/>
        <v/>
      </c>
      <c r="N730" s="1216" t="str">
        <f t="shared" si="162"/>
        <v/>
      </c>
      <c r="O730" s="1186"/>
      <c r="P730" s="1013" t="str">
        <f t="shared" si="166"/>
        <v/>
      </c>
      <c r="Q730" s="1272"/>
      <c r="R730" s="1283"/>
      <c r="S730" s="1014" t="str">
        <f t="shared" si="167"/>
        <v/>
      </c>
      <c r="T730" s="1231" t="str">
        <f t="shared" si="164"/>
        <v>Sin Iniciar</v>
      </c>
      <c r="U730" s="1164" t="str">
        <f t="shared" si="165"/>
        <v>6</v>
      </c>
      <c r="V730" s="845"/>
      <c r="W730" s="1302">
        <f t="shared" si="161"/>
        <v>1</v>
      </c>
    </row>
    <row r="731" spans="1:23" s="105" customFormat="1" ht="35.25" hidden="1" customHeight="1" outlineLevel="3" thickBot="1" x14ac:dyDescent="0.3">
      <c r="A731" s="1601"/>
      <c r="B731" s="1559"/>
      <c r="C731" s="966" t="s">
        <v>1768</v>
      </c>
      <c r="D731" s="967"/>
      <c r="E731" s="967"/>
      <c r="F731" s="1045"/>
      <c r="G731" s="559" t="s">
        <v>1191</v>
      </c>
      <c r="H731" s="966" t="s">
        <v>70</v>
      </c>
      <c r="I731" s="767"/>
      <c r="J731" s="467">
        <v>40</v>
      </c>
      <c r="K731" s="780"/>
      <c r="L731" s="1076"/>
      <c r="M731" s="1085" t="str">
        <f t="shared" si="163"/>
        <v/>
      </c>
      <c r="N731" s="1216" t="str">
        <f t="shared" si="162"/>
        <v/>
      </c>
      <c r="O731" s="1186"/>
      <c r="P731" s="1013" t="str">
        <f t="shared" si="166"/>
        <v/>
      </c>
      <c r="Q731" s="1272"/>
      <c r="R731" s="1283"/>
      <c r="S731" s="1014" t="str">
        <f t="shared" si="167"/>
        <v/>
      </c>
      <c r="T731" s="1231" t="str">
        <f t="shared" si="164"/>
        <v>Sin Iniciar</v>
      </c>
      <c r="U731" s="1164" t="str">
        <f t="shared" si="165"/>
        <v>6</v>
      </c>
      <c r="V731" s="845"/>
      <c r="W731" s="1302">
        <f t="shared" si="161"/>
        <v>1</v>
      </c>
    </row>
    <row r="732" spans="1:23" s="105" customFormat="1" ht="35.25" hidden="1" customHeight="1" outlineLevel="3" thickBot="1" x14ac:dyDescent="0.3">
      <c r="A732" s="1601"/>
      <c r="B732" s="1559"/>
      <c r="C732" s="966" t="s">
        <v>1768</v>
      </c>
      <c r="D732" s="967"/>
      <c r="E732" s="967"/>
      <c r="F732" s="1045"/>
      <c r="G732" s="559" t="s">
        <v>1192</v>
      </c>
      <c r="H732" s="966" t="s">
        <v>70</v>
      </c>
      <c r="I732" s="767"/>
      <c r="J732" s="467">
        <v>4</v>
      </c>
      <c r="K732" s="780"/>
      <c r="L732" s="1076"/>
      <c r="M732" s="1085" t="str">
        <f t="shared" si="163"/>
        <v/>
      </c>
      <c r="N732" s="1216" t="str">
        <f t="shared" si="162"/>
        <v/>
      </c>
      <c r="O732" s="1186"/>
      <c r="P732" s="1013" t="str">
        <f t="shared" si="166"/>
        <v/>
      </c>
      <c r="Q732" s="1272"/>
      <c r="R732" s="1283"/>
      <c r="S732" s="1014" t="str">
        <f t="shared" si="167"/>
        <v/>
      </c>
      <c r="T732" s="1231" t="str">
        <f t="shared" si="164"/>
        <v>Sin Iniciar</v>
      </c>
      <c r="U732" s="1164" t="str">
        <f t="shared" si="165"/>
        <v>6</v>
      </c>
      <c r="V732" s="845"/>
      <c r="W732" s="1302">
        <f t="shared" si="161"/>
        <v>1</v>
      </c>
    </row>
    <row r="733" spans="1:23" s="105" customFormat="1" ht="39" hidden="1" customHeight="1" outlineLevel="3" thickBot="1" x14ac:dyDescent="0.3">
      <c r="A733" s="1601"/>
      <c r="B733" s="1559"/>
      <c r="C733" s="966" t="s">
        <v>1768</v>
      </c>
      <c r="D733" s="967"/>
      <c r="E733" s="967"/>
      <c r="F733" s="1045"/>
      <c r="G733" s="559" t="s">
        <v>1193</v>
      </c>
      <c r="H733" s="966" t="s">
        <v>70</v>
      </c>
      <c r="I733" s="767"/>
      <c r="J733" s="467">
        <v>5</v>
      </c>
      <c r="K733" s="780"/>
      <c r="L733" s="1076"/>
      <c r="M733" s="1085" t="str">
        <f t="shared" si="163"/>
        <v/>
      </c>
      <c r="N733" s="1216" t="str">
        <f t="shared" si="162"/>
        <v/>
      </c>
      <c r="O733" s="1186"/>
      <c r="P733" s="1013" t="str">
        <f t="shared" si="166"/>
        <v/>
      </c>
      <c r="Q733" s="1272"/>
      <c r="R733" s="1283"/>
      <c r="S733" s="1014" t="str">
        <f t="shared" si="167"/>
        <v/>
      </c>
      <c r="T733" s="1231" t="str">
        <f t="shared" si="164"/>
        <v>Sin Iniciar</v>
      </c>
      <c r="U733" s="1164" t="str">
        <f t="shared" si="165"/>
        <v>6</v>
      </c>
      <c r="V733" s="845"/>
      <c r="W733" s="1302">
        <f t="shared" si="161"/>
        <v>1</v>
      </c>
    </row>
    <row r="734" spans="1:23" s="105" customFormat="1" ht="39" hidden="1" customHeight="1" outlineLevel="3" thickBot="1" x14ac:dyDescent="0.3">
      <c r="A734" s="1601"/>
      <c r="B734" s="1559"/>
      <c r="C734" s="966" t="s">
        <v>1768</v>
      </c>
      <c r="D734" s="967"/>
      <c r="E734" s="967"/>
      <c r="F734" s="1045"/>
      <c r="G734" s="559" t="s">
        <v>1194</v>
      </c>
      <c r="H734" s="966" t="s">
        <v>70</v>
      </c>
      <c r="I734" s="767"/>
      <c r="J734" s="467">
        <v>5</v>
      </c>
      <c r="K734" s="780"/>
      <c r="L734" s="1076"/>
      <c r="M734" s="1085" t="str">
        <f t="shared" si="163"/>
        <v/>
      </c>
      <c r="N734" s="1216" t="str">
        <f t="shared" si="162"/>
        <v/>
      </c>
      <c r="O734" s="1186"/>
      <c r="P734" s="1013" t="str">
        <f t="shared" si="166"/>
        <v/>
      </c>
      <c r="Q734" s="1272"/>
      <c r="R734" s="1283"/>
      <c r="S734" s="1014" t="str">
        <f t="shared" si="167"/>
        <v/>
      </c>
      <c r="T734" s="1231" t="str">
        <f t="shared" si="164"/>
        <v>Sin Iniciar</v>
      </c>
      <c r="U734" s="1164" t="str">
        <f t="shared" si="165"/>
        <v>6</v>
      </c>
      <c r="V734" s="845"/>
      <c r="W734" s="1302">
        <f t="shared" si="161"/>
        <v>1</v>
      </c>
    </row>
    <row r="735" spans="1:23" s="105" customFormat="1" ht="35.25" hidden="1" customHeight="1" outlineLevel="3" thickBot="1" x14ac:dyDescent="0.3">
      <c r="A735" s="1601"/>
      <c r="B735" s="1559"/>
      <c r="C735" s="966" t="s">
        <v>1768</v>
      </c>
      <c r="D735" s="967"/>
      <c r="E735" s="967"/>
      <c r="F735" s="1045"/>
      <c r="G735" s="559" t="s">
        <v>1195</v>
      </c>
      <c r="H735" s="966" t="s">
        <v>70</v>
      </c>
      <c r="I735" s="767"/>
      <c r="J735" s="467">
        <v>100</v>
      </c>
      <c r="K735" s="780"/>
      <c r="L735" s="1076"/>
      <c r="M735" s="1085" t="str">
        <f t="shared" si="163"/>
        <v/>
      </c>
      <c r="N735" s="1216" t="str">
        <f t="shared" si="162"/>
        <v/>
      </c>
      <c r="O735" s="1186"/>
      <c r="P735" s="1013" t="str">
        <f t="shared" si="166"/>
        <v/>
      </c>
      <c r="Q735" s="1272"/>
      <c r="R735" s="1283"/>
      <c r="S735" s="1014" t="str">
        <f t="shared" si="167"/>
        <v/>
      </c>
      <c r="T735" s="1231" t="str">
        <f t="shared" si="164"/>
        <v>Sin Iniciar</v>
      </c>
      <c r="U735" s="1164" t="str">
        <f t="shared" si="165"/>
        <v>6</v>
      </c>
      <c r="V735" s="845"/>
      <c r="W735" s="1302">
        <f t="shared" ref="W735:W798" si="168">1-R735</f>
        <v>1</v>
      </c>
    </row>
    <row r="736" spans="1:23" s="105" customFormat="1" ht="35.25" hidden="1" customHeight="1" outlineLevel="3" thickBot="1" x14ac:dyDescent="0.3">
      <c r="A736" s="1601"/>
      <c r="B736" s="1559"/>
      <c r="C736" s="966" t="s">
        <v>1768</v>
      </c>
      <c r="D736" s="967"/>
      <c r="E736" s="967"/>
      <c r="F736" s="1045"/>
      <c r="G736" s="559" t="s">
        <v>1196</v>
      </c>
      <c r="H736" s="966" t="s">
        <v>70</v>
      </c>
      <c r="I736" s="767"/>
      <c r="J736" s="467">
        <v>100</v>
      </c>
      <c r="K736" s="780"/>
      <c r="L736" s="1076"/>
      <c r="M736" s="1085" t="str">
        <f t="shared" si="163"/>
        <v/>
      </c>
      <c r="N736" s="1216" t="str">
        <f t="shared" si="162"/>
        <v/>
      </c>
      <c r="O736" s="1186"/>
      <c r="P736" s="1013" t="str">
        <f t="shared" si="166"/>
        <v/>
      </c>
      <c r="Q736" s="1272"/>
      <c r="R736" s="1283"/>
      <c r="S736" s="1014" t="str">
        <f t="shared" si="167"/>
        <v/>
      </c>
      <c r="T736" s="1231" t="str">
        <f t="shared" si="164"/>
        <v>Sin Iniciar</v>
      </c>
      <c r="U736" s="1164" t="str">
        <f t="shared" si="165"/>
        <v>6</v>
      </c>
      <c r="V736" s="845"/>
      <c r="W736" s="1302">
        <f t="shared" si="168"/>
        <v>1</v>
      </c>
    </row>
    <row r="737" spans="1:23" s="105" customFormat="1" ht="35.25" hidden="1" customHeight="1" outlineLevel="3" thickBot="1" x14ac:dyDescent="0.3">
      <c r="A737" s="1601"/>
      <c r="B737" s="1559"/>
      <c r="C737" s="966" t="s">
        <v>1768</v>
      </c>
      <c r="D737" s="967"/>
      <c r="E737" s="967"/>
      <c r="F737" s="1045"/>
      <c r="G737" s="559" t="s">
        <v>1197</v>
      </c>
      <c r="H737" s="966" t="s">
        <v>70</v>
      </c>
      <c r="I737" s="767"/>
      <c r="J737" s="467">
        <v>1</v>
      </c>
      <c r="K737" s="780"/>
      <c r="L737" s="1076"/>
      <c r="M737" s="1085" t="str">
        <f t="shared" si="163"/>
        <v/>
      </c>
      <c r="N737" s="1216" t="str">
        <f t="shared" ref="N737:N800" si="169">+IF(D737="","",IF(AND(MONTH($C$2)&gt;=MONTH(D737),MONTH($C$2)&lt;=MONTH(E737)),"X",""))</f>
        <v/>
      </c>
      <c r="O737" s="1186"/>
      <c r="P737" s="1013" t="str">
        <f t="shared" si="166"/>
        <v/>
      </c>
      <c r="Q737" s="1272"/>
      <c r="R737" s="1283"/>
      <c r="S737" s="1014" t="str">
        <f t="shared" si="167"/>
        <v/>
      </c>
      <c r="T737" s="1231" t="str">
        <f t="shared" si="164"/>
        <v>Sin Iniciar</v>
      </c>
      <c r="U737" s="1164" t="str">
        <f t="shared" si="165"/>
        <v>6</v>
      </c>
      <c r="V737" s="845"/>
      <c r="W737" s="1302">
        <f t="shared" si="168"/>
        <v>1</v>
      </c>
    </row>
    <row r="738" spans="1:23" s="105" customFormat="1" ht="35.25" hidden="1" customHeight="1" outlineLevel="3" thickBot="1" x14ac:dyDescent="0.3">
      <c r="A738" s="1601"/>
      <c r="B738" s="1559"/>
      <c r="C738" s="966" t="s">
        <v>1768</v>
      </c>
      <c r="D738" s="967"/>
      <c r="E738" s="967"/>
      <c r="F738" s="1045"/>
      <c r="G738" s="559" t="s">
        <v>1198</v>
      </c>
      <c r="H738" s="966" t="s">
        <v>70</v>
      </c>
      <c r="I738" s="767"/>
      <c r="J738" s="467">
        <v>1</v>
      </c>
      <c r="K738" s="780"/>
      <c r="L738" s="1076"/>
      <c r="M738" s="1085" t="str">
        <f t="shared" si="163"/>
        <v/>
      </c>
      <c r="N738" s="1216" t="str">
        <f t="shared" si="169"/>
        <v/>
      </c>
      <c r="O738" s="1186"/>
      <c r="P738" s="1013" t="str">
        <f t="shared" si="166"/>
        <v/>
      </c>
      <c r="Q738" s="1272"/>
      <c r="R738" s="1283"/>
      <c r="S738" s="1014" t="str">
        <f t="shared" si="167"/>
        <v/>
      </c>
      <c r="T738" s="1231" t="str">
        <f t="shared" si="164"/>
        <v>Sin Iniciar</v>
      </c>
      <c r="U738" s="1164" t="str">
        <f t="shared" si="165"/>
        <v>6</v>
      </c>
      <c r="V738" s="845"/>
      <c r="W738" s="1302">
        <f t="shared" si="168"/>
        <v>1</v>
      </c>
    </row>
    <row r="739" spans="1:23" s="105" customFormat="1" ht="35.25" hidden="1" customHeight="1" outlineLevel="3" thickBot="1" x14ac:dyDescent="0.3">
      <c r="A739" s="1601"/>
      <c r="B739" s="1559"/>
      <c r="C739" s="966" t="s">
        <v>1768</v>
      </c>
      <c r="D739" s="967"/>
      <c r="E739" s="967"/>
      <c r="F739" s="1045"/>
      <c r="G739" s="559" t="s">
        <v>1199</v>
      </c>
      <c r="H739" s="966" t="s">
        <v>70</v>
      </c>
      <c r="I739" s="767"/>
      <c r="J739" s="467">
        <v>1</v>
      </c>
      <c r="K739" s="780"/>
      <c r="L739" s="1076"/>
      <c r="M739" s="1085" t="str">
        <f t="shared" si="163"/>
        <v/>
      </c>
      <c r="N739" s="1216" t="str">
        <f t="shared" si="169"/>
        <v/>
      </c>
      <c r="O739" s="1186"/>
      <c r="P739" s="1013" t="str">
        <f t="shared" si="166"/>
        <v/>
      </c>
      <c r="Q739" s="1272"/>
      <c r="R739" s="1283"/>
      <c r="S739" s="1014" t="str">
        <f t="shared" si="167"/>
        <v/>
      </c>
      <c r="T739" s="1231" t="str">
        <f t="shared" si="164"/>
        <v>Sin Iniciar</v>
      </c>
      <c r="U739" s="1164" t="str">
        <f t="shared" si="165"/>
        <v>6</v>
      </c>
      <c r="V739" s="845"/>
      <c r="W739" s="1302">
        <f t="shared" si="168"/>
        <v>1</v>
      </c>
    </row>
    <row r="740" spans="1:23" s="105" customFormat="1" ht="39" hidden="1" customHeight="1" outlineLevel="3" thickBot="1" x14ac:dyDescent="0.3">
      <c r="A740" s="1601"/>
      <c r="B740" s="1559"/>
      <c r="C740" s="966" t="s">
        <v>1768</v>
      </c>
      <c r="D740" s="967"/>
      <c r="E740" s="967"/>
      <c r="F740" s="1045"/>
      <c r="G740" s="559" t="s">
        <v>1200</v>
      </c>
      <c r="H740" s="966" t="s">
        <v>70</v>
      </c>
      <c r="I740" s="767"/>
      <c r="J740" s="467">
        <v>1</v>
      </c>
      <c r="K740" s="780"/>
      <c r="L740" s="1076"/>
      <c r="M740" s="1085" t="str">
        <f t="shared" si="163"/>
        <v/>
      </c>
      <c r="N740" s="1216" t="str">
        <f t="shared" si="169"/>
        <v/>
      </c>
      <c r="O740" s="1186"/>
      <c r="P740" s="1013" t="str">
        <f t="shared" si="166"/>
        <v/>
      </c>
      <c r="Q740" s="1272"/>
      <c r="R740" s="1283"/>
      <c r="S740" s="1014" t="str">
        <f t="shared" si="167"/>
        <v/>
      </c>
      <c r="T740" s="1231" t="str">
        <f t="shared" si="164"/>
        <v>Sin Iniciar</v>
      </c>
      <c r="U740" s="1164" t="str">
        <f t="shared" si="165"/>
        <v>6</v>
      </c>
      <c r="V740" s="845"/>
      <c r="W740" s="1302">
        <f t="shared" si="168"/>
        <v>1</v>
      </c>
    </row>
    <row r="741" spans="1:23" s="105" customFormat="1" ht="39" hidden="1" customHeight="1" outlineLevel="3" thickBot="1" x14ac:dyDescent="0.3">
      <c r="A741" s="1601"/>
      <c r="B741" s="1559"/>
      <c r="C741" s="966" t="s">
        <v>1768</v>
      </c>
      <c r="D741" s="967"/>
      <c r="E741" s="967"/>
      <c r="F741" s="1045"/>
      <c r="G741" s="559" t="s">
        <v>1201</v>
      </c>
      <c r="H741" s="966" t="s">
        <v>70</v>
      </c>
      <c r="I741" s="767"/>
      <c r="J741" s="467">
        <v>1</v>
      </c>
      <c r="K741" s="780"/>
      <c r="L741" s="1076"/>
      <c r="M741" s="1085" t="str">
        <f t="shared" si="163"/>
        <v/>
      </c>
      <c r="N741" s="1216" t="str">
        <f t="shared" si="169"/>
        <v/>
      </c>
      <c r="O741" s="1186"/>
      <c r="P741" s="1013" t="str">
        <f t="shared" si="166"/>
        <v/>
      </c>
      <c r="Q741" s="1272"/>
      <c r="R741" s="1283"/>
      <c r="S741" s="1014" t="str">
        <f t="shared" si="167"/>
        <v/>
      </c>
      <c r="T741" s="1231" t="str">
        <f t="shared" si="164"/>
        <v>Sin Iniciar</v>
      </c>
      <c r="U741" s="1164" t="str">
        <f t="shared" si="165"/>
        <v>6</v>
      </c>
      <c r="V741" s="845"/>
      <c r="W741" s="1302">
        <f t="shared" si="168"/>
        <v>1</v>
      </c>
    </row>
    <row r="742" spans="1:23" s="105" customFormat="1" ht="35.25" hidden="1" customHeight="1" outlineLevel="3" thickBot="1" x14ac:dyDescent="0.3">
      <c r="A742" s="1601"/>
      <c r="B742" s="1559"/>
      <c r="C742" s="966" t="s">
        <v>1768</v>
      </c>
      <c r="D742" s="967"/>
      <c r="E742" s="967"/>
      <c r="F742" s="1045"/>
      <c r="G742" s="559" t="s">
        <v>1202</v>
      </c>
      <c r="H742" s="966" t="s">
        <v>70</v>
      </c>
      <c r="I742" s="767"/>
      <c r="J742" s="467">
        <v>1</v>
      </c>
      <c r="K742" s="780"/>
      <c r="L742" s="1076"/>
      <c r="M742" s="1085" t="str">
        <f t="shared" si="163"/>
        <v/>
      </c>
      <c r="N742" s="1216" t="str">
        <f t="shared" si="169"/>
        <v/>
      </c>
      <c r="O742" s="1186"/>
      <c r="P742" s="1013" t="str">
        <f t="shared" si="166"/>
        <v/>
      </c>
      <c r="Q742" s="1272"/>
      <c r="R742" s="1283"/>
      <c r="S742" s="1014" t="str">
        <f t="shared" si="167"/>
        <v/>
      </c>
      <c r="T742" s="1231" t="str">
        <f t="shared" si="164"/>
        <v>Sin Iniciar</v>
      </c>
      <c r="U742" s="1164" t="str">
        <f t="shared" si="165"/>
        <v>6</v>
      </c>
      <c r="V742" s="845"/>
      <c r="W742" s="1302">
        <f t="shared" si="168"/>
        <v>1</v>
      </c>
    </row>
    <row r="743" spans="1:23" s="105" customFormat="1" ht="35.25" hidden="1" customHeight="1" outlineLevel="3" thickBot="1" x14ac:dyDescent="0.3">
      <c r="A743" s="1601"/>
      <c r="B743" s="1559"/>
      <c r="C743" s="966" t="s">
        <v>1768</v>
      </c>
      <c r="D743" s="967"/>
      <c r="E743" s="967"/>
      <c r="F743" s="1045"/>
      <c r="G743" s="559" t="s">
        <v>1203</v>
      </c>
      <c r="H743" s="966" t="s">
        <v>70</v>
      </c>
      <c r="I743" s="767"/>
      <c r="J743" s="467">
        <v>10</v>
      </c>
      <c r="K743" s="780"/>
      <c r="L743" s="1076"/>
      <c r="M743" s="1085" t="str">
        <f t="shared" si="163"/>
        <v/>
      </c>
      <c r="N743" s="1216" t="str">
        <f t="shared" si="169"/>
        <v/>
      </c>
      <c r="O743" s="1186"/>
      <c r="P743" s="1013" t="str">
        <f t="shared" si="166"/>
        <v/>
      </c>
      <c r="Q743" s="1272"/>
      <c r="R743" s="1283"/>
      <c r="S743" s="1014" t="str">
        <f t="shared" si="167"/>
        <v/>
      </c>
      <c r="T743" s="1231" t="str">
        <f t="shared" si="164"/>
        <v>Sin Iniciar</v>
      </c>
      <c r="U743" s="1164" t="str">
        <f t="shared" si="165"/>
        <v>6</v>
      </c>
      <c r="V743" s="845"/>
      <c r="W743" s="1302">
        <f t="shared" si="168"/>
        <v>1</v>
      </c>
    </row>
    <row r="744" spans="1:23" s="105" customFormat="1" ht="35.25" hidden="1" customHeight="1" outlineLevel="3" thickBot="1" x14ac:dyDescent="0.3">
      <c r="A744" s="1601"/>
      <c r="B744" s="1559"/>
      <c r="C744" s="966" t="s">
        <v>1768</v>
      </c>
      <c r="D744" s="967"/>
      <c r="E744" s="967"/>
      <c r="F744" s="1045"/>
      <c r="G744" s="559" t="s">
        <v>1204</v>
      </c>
      <c r="H744" s="966" t="s">
        <v>70</v>
      </c>
      <c r="I744" s="767"/>
      <c r="J744" s="467">
        <v>3</v>
      </c>
      <c r="K744" s="780"/>
      <c r="L744" s="1076"/>
      <c r="M744" s="1085" t="str">
        <f t="shared" si="163"/>
        <v/>
      </c>
      <c r="N744" s="1216" t="str">
        <f t="shared" si="169"/>
        <v/>
      </c>
      <c r="O744" s="1186"/>
      <c r="P744" s="1013" t="str">
        <f t="shared" si="166"/>
        <v/>
      </c>
      <c r="Q744" s="1272"/>
      <c r="R744" s="1283"/>
      <c r="S744" s="1014" t="str">
        <f t="shared" si="167"/>
        <v/>
      </c>
      <c r="T744" s="1231" t="str">
        <f t="shared" si="164"/>
        <v>Sin Iniciar</v>
      </c>
      <c r="U744" s="1164" t="str">
        <f t="shared" si="165"/>
        <v>6</v>
      </c>
      <c r="V744" s="845"/>
      <c r="W744" s="1302">
        <f t="shared" si="168"/>
        <v>1</v>
      </c>
    </row>
    <row r="745" spans="1:23" s="105" customFormat="1" ht="39" hidden="1" customHeight="1" outlineLevel="3" thickBot="1" x14ac:dyDescent="0.3">
      <c r="A745" s="1601"/>
      <c r="B745" s="1559"/>
      <c r="C745" s="966" t="s">
        <v>1768</v>
      </c>
      <c r="D745" s="967"/>
      <c r="E745" s="967"/>
      <c r="F745" s="1045"/>
      <c r="G745" s="559" t="s">
        <v>1205</v>
      </c>
      <c r="H745" s="966" t="s">
        <v>70</v>
      </c>
      <c r="I745" s="767"/>
      <c r="J745" s="467">
        <v>1</v>
      </c>
      <c r="K745" s="780"/>
      <c r="L745" s="1076"/>
      <c r="M745" s="1085" t="str">
        <f t="shared" si="163"/>
        <v/>
      </c>
      <c r="N745" s="1216" t="str">
        <f t="shared" si="169"/>
        <v/>
      </c>
      <c r="O745" s="1186"/>
      <c r="P745" s="1013" t="str">
        <f t="shared" si="166"/>
        <v/>
      </c>
      <c r="Q745" s="1272"/>
      <c r="R745" s="1283"/>
      <c r="S745" s="1014" t="str">
        <f t="shared" si="167"/>
        <v/>
      </c>
      <c r="T745" s="1231" t="str">
        <f t="shared" si="164"/>
        <v>Sin Iniciar</v>
      </c>
      <c r="U745" s="1164" t="str">
        <f t="shared" si="165"/>
        <v>6</v>
      </c>
      <c r="V745" s="845"/>
      <c r="W745" s="1302">
        <f t="shared" si="168"/>
        <v>1</v>
      </c>
    </row>
    <row r="746" spans="1:23" s="105" customFormat="1" ht="35.25" hidden="1" customHeight="1" outlineLevel="3" thickBot="1" x14ac:dyDescent="0.3">
      <c r="A746" s="1601"/>
      <c r="B746" s="1559"/>
      <c r="C746" s="966" t="s">
        <v>1768</v>
      </c>
      <c r="D746" s="967"/>
      <c r="E746" s="967"/>
      <c r="F746" s="1045"/>
      <c r="G746" s="559" t="s">
        <v>1206</v>
      </c>
      <c r="H746" s="966" t="s">
        <v>70</v>
      </c>
      <c r="I746" s="767"/>
      <c r="J746" s="467">
        <v>1</v>
      </c>
      <c r="K746" s="780"/>
      <c r="L746" s="1076"/>
      <c r="M746" s="1085" t="str">
        <f t="shared" si="163"/>
        <v/>
      </c>
      <c r="N746" s="1216" t="str">
        <f t="shared" si="169"/>
        <v/>
      </c>
      <c r="O746" s="1186"/>
      <c r="P746" s="1013" t="str">
        <f t="shared" si="166"/>
        <v/>
      </c>
      <c r="Q746" s="1272"/>
      <c r="R746" s="1283"/>
      <c r="S746" s="1014" t="str">
        <f t="shared" si="167"/>
        <v/>
      </c>
      <c r="T746" s="1231" t="str">
        <f t="shared" si="164"/>
        <v>Sin Iniciar</v>
      </c>
      <c r="U746" s="1164" t="str">
        <f t="shared" si="165"/>
        <v>6</v>
      </c>
      <c r="V746" s="845"/>
      <c r="W746" s="1302">
        <f t="shared" si="168"/>
        <v>1</v>
      </c>
    </row>
    <row r="747" spans="1:23" s="105" customFormat="1" ht="35.25" hidden="1" customHeight="1" outlineLevel="3" thickBot="1" x14ac:dyDescent="0.3">
      <c r="A747" s="1601"/>
      <c r="B747" s="1559"/>
      <c r="C747" s="966" t="s">
        <v>1768</v>
      </c>
      <c r="D747" s="967"/>
      <c r="E747" s="967"/>
      <c r="F747" s="1045"/>
      <c r="G747" s="559" t="s">
        <v>1207</v>
      </c>
      <c r="H747" s="966" t="s">
        <v>70</v>
      </c>
      <c r="I747" s="767"/>
      <c r="J747" s="467">
        <v>1</v>
      </c>
      <c r="K747" s="780"/>
      <c r="L747" s="1076"/>
      <c r="M747" s="1085" t="str">
        <f t="shared" si="163"/>
        <v/>
      </c>
      <c r="N747" s="1216" t="str">
        <f t="shared" si="169"/>
        <v/>
      </c>
      <c r="O747" s="1186"/>
      <c r="P747" s="1013" t="str">
        <f t="shared" si="166"/>
        <v/>
      </c>
      <c r="Q747" s="1272"/>
      <c r="R747" s="1283"/>
      <c r="S747" s="1014" t="str">
        <f t="shared" si="167"/>
        <v/>
      </c>
      <c r="T747" s="1231" t="str">
        <f t="shared" si="164"/>
        <v>Sin Iniciar</v>
      </c>
      <c r="U747" s="1164" t="str">
        <f t="shared" si="165"/>
        <v>6</v>
      </c>
      <c r="V747" s="845"/>
      <c r="W747" s="1302">
        <f t="shared" si="168"/>
        <v>1</v>
      </c>
    </row>
    <row r="748" spans="1:23" s="105" customFormat="1" ht="39" hidden="1" customHeight="1" outlineLevel="3" thickBot="1" x14ac:dyDescent="0.3">
      <c r="A748" s="1601"/>
      <c r="B748" s="1559"/>
      <c r="C748" s="966" t="s">
        <v>1768</v>
      </c>
      <c r="D748" s="967"/>
      <c r="E748" s="967"/>
      <c r="F748" s="1045"/>
      <c r="G748" s="559" t="s">
        <v>1208</v>
      </c>
      <c r="H748" s="966" t="s">
        <v>70</v>
      </c>
      <c r="I748" s="767"/>
      <c r="J748" s="467">
        <v>3</v>
      </c>
      <c r="K748" s="780"/>
      <c r="L748" s="1076"/>
      <c r="M748" s="1085" t="str">
        <f t="shared" ref="M748:M811" si="170">+IF(D748="","",IF(MONTH($C$2)&lt;MONTH(D748),"",E748-D748))</f>
        <v/>
      </c>
      <c r="N748" s="1216" t="str">
        <f t="shared" si="169"/>
        <v/>
      </c>
      <c r="O748" s="1186"/>
      <c r="P748" s="1013" t="str">
        <f t="shared" si="166"/>
        <v/>
      </c>
      <c r="Q748" s="1272"/>
      <c r="R748" s="1283"/>
      <c r="S748" s="1014" t="str">
        <f t="shared" si="167"/>
        <v/>
      </c>
      <c r="T748" s="1231" t="str">
        <f t="shared" si="164"/>
        <v>Sin Iniciar</v>
      </c>
      <c r="U748" s="1164" t="str">
        <f t="shared" si="165"/>
        <v>6</v>
      </c>
      <c r="V748" s="845"/>
      <c r="W748" s="1302">
        <f t="shared" si="168"/>
        <v>1</v>
      </c>
    </row>
    <row r="749" spans="1:23" s="105" customFormat="1" ht="39" hidden="1" customHeight="1" outlineLevel="3" thickBot="1" x14ac:dyDescent="0.3">
      <c r="A749" s="1601"/>
      <c r="B749" s="1559"/>
      <c r="C749" s="966" t="s">
        <v>1768</v>
      </c>
      <c r="D749" s="967"/>
      <c r="E749" s="967"/>
      <c r="F749" s="1045"/>
      <c r="G749" s="559" t="s">
        <v>1208</v>
      </c>
      <c r="H749" s="966" t="s">
        <v>70</v>
      </c>
      <c r="I749" s="767"/>
      <c r="J749" s="467">
        <v>3</v>
      </c>
      <c r="K749" s="780"/>
      <c r="L749" s="1076"/>
      <c r="M749" s="1085" t="str">
        <f t="shared" si="170"/>
        <v/>
      </c>
      <c r="N749" s="1216" t="str">
        <f t="shared" si="169"/>
        <v/>
      </c>
      <c r="O749" s="1186"/>
      <c r="P749" s="1013" t="str">
        <f t="shared" si="166"/>
        <v/>
      </c>
      <c r="Q749" s="1272"/>
      <c r="R749" s="1283"/>
      <c r="S749" s="1014" t="str">
        <f t="shared" si="167"/>
        <v/>
      </c>
      <c r="T749" s="1231" t="str">
        <f t="shared" si="164"/>
        <v>Sin Iniciar</v>
      </c>
      <c r="U749" s="1164" t="str">
        <f t="shared" si="165"/>
        <v>6</v>
      </c>
      <c r="V749" s="845"/>
      <c r="W749" s="1302">
        <f t="shared" si="168"/>
        <v>1</v>
      </c>
    </row>
    <row r="750" spans="1:23" s="105" customFormat="1" ht="39" hidden="1" customHeight="1" outlineLevel="3" thickBot="1" x14ac:dyDescent="0.3">
      <c r="A750" s="1601"/>
      <c r="B750" s="1559"/>
      <c r="C750" s="966" t="s">
        <v>1768</v>
      </c>
      <c r="D750" s="967"/>
      <c r="E750" s="967"/>
      <c r="F750" s="1045"/>
      <c r="G750" s="559" t="s">
        <v>1209</v>
      </c>
      <c r="H750" s="966" t="s">
        <v>70</v>
      </c>
      <c r="I750" s="767"/>
      <c r="J750" s="467">
        <v>3</v>
      </c>
      <c r="K750" s="780"/>
      <c r="L750" s="1076"/>
      <c r="M750" s="1085" t="str">
        <f t="shared" si="170"/>
        <v/>
      </c>
      <c r="N750" s="1216" t="str">
        <f t="shared" si="169"/>
        <v/>
      </c>
      <c r="O750" s="1186"/>
      <c r="P750" s="1013" t="str">
        <f t="shared" si="166"/>
        <v/>
      </c>
      <c r="Q750" s="1272"/>
      <c r="R750" s="1283"/>
      <c r="S750" s="1014" t="str">
        <f t="shared" si="167"/>
        <v/>
      </c>
      <c r="T750" s="1231" t="str">
        <f t="shared" si="164"/>
        <v>Sin Iniciar</v>
      </c>
      <c r="U750" s="1164" t="str">
        <f t="shared" si="165"/>
        <v>6</v>
      </c>
      <c r="V750" s="845"/>
      <c r="W750" s="1302">
        <f t="shared" si="168"/>
        <v>1</v>
      </c>
    </row>
    <row r="751" spans="1:23" s="105" customFormat="1" ht="35.25" hidden="1" customHeight="1" outlineLevel="3" thickBot="1" x14ac:dyDescent="0.3">
      <c r="A751" s="1601"/>
      <c r="B751" s="1559"/>
      <c r="C751" s="966" t="s">
        <v>1768</v>
      </c>
      <c r="D751" s="967"/>
      <c r="E751" s="967"/>
      <c r="F751" s="1045"/>
      <c r="G751" s="559" t="s">
        <v>1210</v>
      </c>
      <c r="H751" s="966" t="s">
        <v>70</v>
      </c>
      <c r="I751" s="767"/>
      <c r="J751" s="467">
        <v>50</v>
      </c>
      <c r="K751" s="780"/>
      <c r="L751" s="1076"/>
      <c r="M751" s="1085" t="str">
        <f t="shared" si="170"/>
        <v/>
      </c>
      <c r="N751" s="1216" t="str">
        <f t="shared" si="169"/>
        <v/>
      </c>
      <c r="O751" s="1186"/>
      <c r="P751" s="1013" t="str">
        <f t="shared" si="166"/>
        <v/>
      </c>
      <c r="Q751" s="1272"/>
      <c r="R751" s="1283"/>
      <c r="S751" s="1014" t="str">
        <f t="shared" si="167"/>
        <v/>
      </c>
      <c r="T751" s="1231" t="str">
        <f t="shared" si="164"/>
        <v>Sin Iniciar</v>
      </c>
      <c r="U751" s="1164" t="str">
        <f t="shared" si="165"/>
        <v>6</v>
      </c>
      <c r="V751" s="845"/>
      <c r="W751" s="1302">
        <f t="shared" si="168"/>
        <v>1</v>
      </c>
    </row>
    <row r="752" spans="1:23" s="105" customFormat="1" ht="39" hidden="1" customHeight="1" outlineLevel="3" thickBot="1" x14ac:dyDescent="0.3">
      <c r="A752" s="1601"/>
      <c r="B752" s="1559"/>
      <c r="C752" s="966" t="s">
        <v>1768</v>
      </c>
      <c r="D752" s="967"/>
      <c r="E752" s="967"/>
      <c r="F752" s="1045"/>
      <c r="G752" s="559" t="s">
        <v>1211</v>
      </c>
      <c r="H752" s="966" t="s">
        <v>70</v>
      </c>
      <c r="I752" s="767"/>
      <c r="J752" s="467">
        <v>15</v>
      </c>
      <c r="K752" s="780"/>
      <c r="L752" s="1076"/>
      <c r="M752" s="1085" t="str">
        <f t="shared" si="170"/>
        <v/>
      </c>
      <c r="N752" s="1216" t="str">
        <f t="shared" si="169"/>
        <v/>
      </c>
      <c r="O752" s="1186"/>
      <c r="P752" s="1013" t="str">
        <f t="shared" si="166"/>
        <v/>
      </c>
      <c r="Q752" s="1272"/>
      <c r="R752" s="1283"/>
      <c r="S752" s="1014" t="str">
        <f t="shared" si="167"/>
        <v/>
      </c>
      <c r="T752" s="1231" t="str">
        <f t="shared" si="164"/>
        <v>Sin Iniciar</v>
      </c>
      <c r="U752" s="1164" t="str">
        <f t="shared" si="165"/>
        <v>6</v>
      </c>
      <c r="V752" s="845"/>
      <c r="W752" s="1302">
        <f t="shared" si="168"/>
        <v>1</v>
      </c>
    </row>
    <row r="753" spans="1:23" s="105" customFormat="1" ht="39" hidden="1" customHeight="1" outlineLevel="3" thickBot="1" x14ac:dyDescent="0.3">
      <c r="A753" s="1601"/>
      <c r="B753" s="1559"/>
      <c r="C753" s="966" t="s">
        <v>1768</v>
      </c>
      <c r="D753" s="967"/>
      <c r="E753" s="967"/>
      <c r="F753" s="1045"/>
      <c r="G753" s="559" t="s">
        <v>1212</v>
      </c>
      <c r="H753" s="966" t="s">
        <v>70</v>
      </c>
      <c r="I753" s="767"/>
      <c r="J753" s="467">
        <v>2</v>
      </c>
      <c r="K753" s="780"/>
      <c r="L753" s="1076"/>
      <c r="M753" s="1085" t="str">
        <f t="shared" si="170"/>
        <v/>
      </c>
      <c r="N753" s="1216" t="str">
        <f t="shared" si="169"/>
        <v/>
      </c>
      <c r="O753" s="1186"/>
      <c r="P753" s="1013" t="str">
        <f t="shared" si="166"/>
        <v/>
      </c>
      <c r="Q753" s="1272"/>
      <c r="R753" s="1283"/>
      <c r="S753" s="1014" t="str">
        <f t="shared" si="167"/>
        <v/>
      </c>
      <c r="T753" s="1231" t="str">
        <f t="shared" si="164"/>
        <v>Sin Iniciar</v>
      </c>
      <c r="U753" s="1164" t="str">
        <f t="shared" si="165"/>
        <v>6</v>
      </c>
      <c r="V753" s="845"/>
      <c r="W753" s="1302">
        <f t="shared" si="168"/>
        <v>1</v>
      </c>
    </row>
    <row r="754" spans="1:23" s="105" customFormat="1" ht="39" hidden="1" customHeight="1" outlineLevel="3" thickBot="1" x14ac:dyDescent="0.3">
      <c r="A754" s="1601"/>
      <c r="B754" s="1559"/>
      <c r="C754" s="966" t="s">
        <v>1768</v>
      </c>
      <c r="D754" s="967"/>
      <c r="E754" s="967"/>
      <c r="F754" s="1045"/>
      <c r="G754" s="559" t="s">
        <v>1213</v>
      </c>
      <c r="H754" s="966" t="s">
        <v>70</v>
      </c>
      <c r="I754" s="767"/>
      <c r="J754" s="467">
        <v>2</v>
      </c>
      <c r="K754" s="780"/>
      <c r="L754" s="1076"/>
      <c r="M754" s="1085" t="str">
        <f t="shared" si="170"/>
        <v/>
      </c>
      <c r="N754" s="1216" t="str">
        <f t="shared" si="169"/>
        <v/>
      </c>
      <c r="O754" s="1186"/>
      <c r="P754" s="1013" t="str">
        <f t="shared" si="166"/>
        <v/>
      </c>
      <c r="Q754" s="1272"/>
      <c r="R754" s="1283"/>
      <c r="S754" s="1014" t="str">
        <f t="shared" si="167"/>
        <v/>
      </c>
      <c r="T754" s="1231" t="str">
        <f t="shared" si="164"/>
        <v>Sin Iniciar</v>
      </c>
      <c r="U754" s="1164" t="str">
        <f t="shared" si="165"/>
        <v>6</v>
      </c>
      <c r="V754" s="845"/>
      <c r="W754" s="1302">
        <f t="shared" si="168"/>
        <v>1</v>
      </c>
    </row>
    <row r="755" spans="1:23" s="105" customFormat="1" ht="39" hidden="1" customHeight="1" outlineLevel="3" thickBot="1" x14ac:dyDescent="0.3">
      <c r="A755" s="1601"/>
      <c r="B755" s="1559"/>
      <c r="C755" s="966" t="s">
        <v>1768</v>
      </c>
      <c r="D755" s="967"/>
      <c r="E755" s="967"/>
      <c r="F755" s="1045"/>
      <c r="G755" s="559" t="s">
        <v>1214</v>
      </c>
      <c r="H755" s="966" t="s">
        <v>70</v>
      </c>
      <c r="I755" s="767"/>
      <c r="J755" s="467">
        <v>2</v>
      </c>
      <c r="K755" s="780"/>
      <c r="L755" s="1076"/>
      <c r="M755" s="1085" t="str">
        <f t="shared" si="170"/>
        <v/>
      </c>
      <c r="N755" s="1216" t="str">
        <f t="shared" si="169"/>
        <v/>
      </c>
      <c r="O755" s="1186"/>
      <c r="P755" s="1013" t="str">
        <f t="shared" si="166"/>
        <v/>
      </c>
      <c r="Q755" s="1272"/>
      <c r="R755" s="1283"/>
      <c r="S755" s="1014" t="str">
        <f t="shared" si="167"/>
        <v/>
      </c>
      <c r="T755" s="1231" t="str">
        <f t="shared" si="164"/>
        <v>Sin Iniciar</v>
      </c>
      <c r="U755" s="1164" t="str">
        <f t="shared" si="165"/>
        <v>6</v>
      </c>
      <c r="V755" s="845"/>
      <c r="W755" s="1302">
        <f t="shared" si="168"/>
        <v>1</v>
      </c>
    </row>
    <row r="756" spans="1:23" s="105" customFormat="1" ht="39" hidden="1" customHeight="1" outlineLevel="3" thickBot="1" x14ac:dyDescent="0.3">
      <c r="A756" s="1601"/>
      <c r="B756" s="1559"/>
      <c r="C756" s="966" t="s">
        <v>1768</v>
      </c>
      <c r="D756" s="967"/>
      <c r="E756" s="967"/>
      <c r="F756" s="1045"/>
      <c r="G756" s="559" t="s">
        <v>1215</v>
      </c>
      <c r="H756" s="966" t="s">
        <v>70</v>
      </c>
      <c r="I756" s="767"/>
      <c r="J756" s="467">
        <v>10</v>
      </c>
      <c r="K756" s="780"/>
      <c r="L756" s="1076"/>
      <c r="M756" s="1085" t="str">
        <f t="shared" si="170"/>
        <v/>
      </c>
      <c r="N756" s="1216" t="str">
        <f t="shared" si="169"/>
        <v/>
      </c>
      <c r="O756" s="1186"/>
      <c r="P756" s="1013" t="str">
        <f t="shared" si="166"/>
        <v/>
      </c>
      <c r="Q756" s="1272"/>
      <c r="R756" s="1283"/>
      <c r="S756" s="1014" t="str">
        <f t="shared" si="167"/>
        <v/>
      </c>
      <c r="T756" s="1231" t="str">
        <f t="shared" si="164"/>
        <v>Sin Iniciar</v>
      </c>
      <c r="U756" s="1164" t="str">
        <f t="shared" si="165"/>
        <v>6</v>
      </c>
      <c r="V756" s="845"/>
      <c r="W756" s="1302">
        <f t="shared" si="168"/>
        <v>1</v>
      </c>
    </row>
    <row r="757" spans="1:23" s="105" customFormat="1" ht="39" hidden="1" customHeight="1" outlineLevel="3" thickBot="1" x14ac:dyDescent="0.3">
      <c r="A757" s="1601"/>
      <c r="B757" s="1559"/>
      <c r="C757" s="966" t="s">
        <v>1768</v>
      </c>
      <c r="D757" s="967"/>
      <c r="E757" s="967"/>
      <c r="F757" s="1045"/>
      <c r="G757" s="559" t="s">
        <v>1216</v>
      </c>
      <c r="H757" s="966" t="s">
        <v>70</v>
      </c>
      <c r="I757" s="767"/>
      <c r="J757" s="467">
        <v>10</v>
      </c>
      <c r="K757" s="780"/>
      <c r="L757" s="1076"/>
      <c r="M757" s="1085" t="str">
        <f t="shared" si="170"/>
        <v/>
      </c>
      <c r="N757" s="1216" t="str">
        <f t="shared" si="169"/>
        <v/>
      </c>
      <c r="O757" s="1186"/>
      <c r="P757" s="1013" t="str">
        <f t="shared" si="166"/>
        <v/>
      </c>
      <c r="Q757" s="1272"/>
      <c r="R757" s="1283"/>
      <c r="S757" s="1014" t="str">
        <f t="shared" si="167"/>
        <v/>
      </c>
      <c r="T757" s="1231" t="str">
        <f t="shared" si="164"/>
        <v>Sin Iniciar</v>
      </c>
      <c r="U757" s="1164" t="str">
        <f t="shared" si="165"/>
        <v>6</v>
      </c>
      <c r="V757" s="845"/>
      <c r="W757" s="1302">
        <f t="shared" si="168"/>
        <v>1</v>
      </c>
    </row>
    <row r="758" spans="1:23" s="105" customFormat="1" ht="39" hidden="1" customHeight="1" outlineLevel="3" thickBot="1" x14ac:dyDescent="0.3">
      <c r="A758" s="1601"/>
      <c r="B758" s="1559"/>
      <c r="C758" s="966" t="s">
        <v>1768</v>
      </c>
      <c r="D758" s="967"/>
      <c r="E758" s="967"/>
      <c r="F758" s="1045"/>
      <c r="G758" s="559" t="s">
        <v>1217</v>
      </c>
      <c r="H758" s="966" t="s">
        <v>70</v>
      </c>
      <c r="I758" s="767"/>
      <c r="J758" s="467">
        <v>15</v>
      </c>
      <c r="K758" s="780"/>
      <c r="L758" s="1076"/>
      <c r="M758" s="1085" t="str">
        <f t="shared" si="170"/>
        <v/>
      </c>
      <c r="N758" s="1216" t="str">
        <f t="shared" si="169"/>
        <v/>
      </c>
      <c r="O758" s="1186"/>
      <c r="P758" s="1013" t="str">
        <f t="shared" si="166"/>
        <v/>
      </c>
      <c r="Q758" s="1272"/>
      <c r="R758" s="1283"/>
      <c r="S758" s="1014" t="str">
        <f t="shared" si="167"/>
        <v/>
      </c>
      <c r="T758" s="1231" t="str">
        <f t="shared" ref="T758:T821" si="171">+IF(S758="","Sin Iniciar",IF(S758&lt;0.6,"Crítico",IF(S758&lt;0.9,"En Proceso",IF(AND(P758=1,Q758=1,S758=1),"Terminado","Normal"))))</f>
        <v>Sin Iniciar</v>
      </c>
      <c r="U758" s="1164" t="str">
        <f t="shared" ref="U758:U821" si="172">+IF(T758="","",IF(T758="Sin Iniciar","6",IF(T758="Crítico","L",IF(T758="En Proceso","K",IF(T758="Normal","J","B")))))</f>
        <v>6</v>
      </c>
      <c r="V758" s="845"/>
      <c r="W758" s="1302">
        <f t="shared" si="168"/>
        <v>1</v>
      </c>
    </row>
    <row r="759" spans="1:23" s="105" customFormat="1" ht="35.25" hidden="1" customHeight="1" outlineLevel="3" thickBot="1" x14ac:dyDescent="0.3">
      <c r="A759" s="1601"/>
      <c r="B759" s="1559"/>
      <c r="C759" s="966" t="s">
        <v>1768</v>
      </c>
      <c r="D759" s="967"/>
      <c r="E759" s="967"/>
      <c r="F759" s="1045"/>
      <c r="G759" s="559" t="s">
        <v>1218</v>
      </c>
      <c r="H759" s="966" t="s">
        <v>70</v>
      </c>
      <c r="I759" s="767"/>
      <c r="J759" s="467">
        <v>5</v>
      </c>
      <c r="K759" s="780"/>
      <c r="L759" s="1076"/>
      <c r="M759" s="1085" t="str">
        <f t="shared" si="170"/>
        <v/>
      </c>
      <c r="N759" s="1216" t="str">
        <f t="shared" si="169"/>
        <v/>
      </c>
      <c r="O759" s="1186"/>
      <c r="P759" s="1013" t="str">
        <f t="shared" si="166"/>
        <v/>
      </c>
      <c r="Q759" s="1272"/>
      <c r="R759" s="1283"/>
      <c r="S759" s="1014" t="str">
        <f t="shared" si="167"/>
        <v/>
      </c>
      <c r="T759" s="1231" t="str">
        <f t="shared" si="171"/>
        <v>Sin Iniciar</v>
      </c>
      <c r="U759" s="1164" t="str">
        <f t="shared" si="172"/>
        <v>6</v>
      </c>
      <c r="V759" s="845"/>
      <c r="W759" s="1302">
        <f t="shared" si="168"/>
        <v>1</v>
      </c>
    </row>
    <row r="760" spans="1:23" s="105" customFormat="1" ht="39" hidden="1" customHeight="1" outlineLevel="3" thickBot="1" x14ac:dyDescent="0.3">
      <c r="A760" s="1601"/>
      <c r="B760" s="1559"/>
      <c r="C760" s="966" t="s">
        <v>1768</v>
      </c>
      <c r="D760" s="967"/>
      <c r="E760" s="967"/>
      <c r="F760" s="1045"/>
      <c r="G760" s="559" t="s">
        <v>1219</v>
      </c>
      <c r="H760" s="966" t="s">
        <v>70</v>
      </c>
      <c r="I760" s="767"/>
      <c r="J760" s="467">
        <v>4</v>
      </c>
      <c r="K760" s="780"/>
      <c r="L760" s="1076"/>
      <c r="M760" s="1085" t="str">
        <f t="shared" si="170"/>
        <v/>
      </c>
      <c r="N760" s="1216" t="str">
        <f t="shared" si="169"/>
        <v/>
      </c>
      <c r="O760" s="1186"/>
      <c r="P760" s="1013" t="str">
        <f t="shared" si="166"/>
        <v/>
      </c>
      <c r="Q760" s="1272"/>
      <c r="R760" s="1283"/>
      <c r="S760" s="1014" t="str">
        <f t="shared" si="167"/>
        <v/>
      </c>
      <c r="T760" s="1231" t="str">
        <f t="shared" si="171"/>
        <v>Sin Iniciar</v>
      </c>
      <c r="U760" s="1164" t="str">
        <f t="shared" si="172"/>
        <v>6</v>
      </c>
      <c r="V760" s="845"/>
      <c r="W760" s="1302">
        <f t="shared" si="168"/>
        <v>1</v>
      </c>
    </row>
    <row r="761" spans="1:23" s="105" customFormat="1" ht="51.75" hidden="1" customHeight="1" outlineLevel="3" thickBot="1" x14ac:dyDescent="0.3">
      <c r="A761" s="1601"/>
      <c r="B761" s="1559"/>
      <c r="C761" s="966" t="s">
        <v>1768</v>
      </c>
      <c r="D761" s="967"/>
      <c r="E761" s="967"/>
      <c r="F761" s="1045"/>
      <c r="G761" s="559" t="s">
        <v>1220</v>
      </c>
      <c r="H761" s="966" t="s">
        <v>70</v>
      </c>
      <c r="I761" s="767"/>
      <c r="J761" s="467">
        <v>3</v>
      </c>
      <c r="K761" s="780"/>
      <c r="L761" s="1076"/>
      <c r="M761" s="1085" t="str">
        <f t="shared" si="170"/>
        <v/>
      </c>
      <c r="N761" s="1216" t="str">
        <f t="shared" si="169"/>
        <v/>
      </c>
      <c r="O761" s="1186"/>
      <c r="P761" s="1013" t="str">
        <f t="shared" si="166"/>
        <v/>
      </c>
      <c r="Q761" s="1272"/>
      <c r="R761" s="1283"/>
      <c r="S761" s="1014" t="str">
        <f t="shared" si="167"/>
        <v/>
      </c>
      <c r="T761" s="1231" t="str">
        <f t="shared" si="171"/>
        <v>Sin Iniciar</v>
      </c>
      <c r="U761" s="1164" t="str">
        <f t="shared" si="172"/>
        <v>6</v>
      </c>
      <c r="V761" s="845"/>
      <c r="W761" s="1302">
        <f t="shared" si="168"/>
        <v>1</v>
      </c>
    </row>
    <row r="762" spans="1:23" s="105" customFormat="1" ht="35.25" hidden="1" customHeight="1" outlineLevel="3" thickBot="1" x14ac:dyDescent="0.3">
      <c r="A762" s="1601"/>
      <c r="B762" s="1559"/>
      <c r="C762" s="966" t="s">
        <v>1768</v>
      </c>
      <c r="D762" s="967"/>
      <c r="E762" s="967"/>
      <c r="F762" s="1045"/>
      <c r="G762" s="559" t="s">
        <v>1221</v>
      </c>
      <c r="H762" s="966" t="s">
        <v>70</v>
      </c>
      <c r="I762" s="767"/>
      <c r="J762" s="467">
        <v>50</v>
      </c>
      <c r="K762" s="780"/>
      <c r="L762" s="1076"/>
      <c r="M762" s="1085" t="str">
        <f t="shared" si="170"/>
        <v/>
      </c>
      <c r="N762" s="1216" t="str">
        <f t="shared" si="169"/>
        <v/>
      </c>
      <c r="O762" s="1186"/>
      <c r="P762" s="1013" t="str">
        <f t="shared" si="166"/>
        <v/>
      </c>
      <c r="Q762" s="1272"/>
      <c r="R762" s="1283"/>
      <c r="S762" s="1014" t="str">
        <f t="shared" si="167"/>
        <v/>
      </c>
      <c r="T762" s="1231" t="str">
        <f t="shared" si="171"/>
        <v>Sin Iniciar</v>
      </c>
      <c r="U762" s="1164" t="str">
        <f t="shared" si="172"/>
        <v>6</v>
      </c>
      <c r="V762" s="845"/>
      <c r="W762" s="1302">
        <f t="shared" si="168"/>
        <v>1</v>
      </c>
    </row>
    <row r="763" spans="1:23" s="105" customFormat="1" ht="39" hidden="1" customHeight="1" outlineLevel="3" thickBot="1" x14ac:dyDescent="0.3">
      <c r="A763" s="1601"/>
      <c r="B763" s="1559"/>
      <c r="C763" s="966" t="s">
        <v>1768</v>
      </c>
      <c r="D763" s="967"/>
      <c r="E763" s="967"/>
      <c r="F763" s="1045"/>
      <c r="G763" s="559" t="s">
        <v>1222</v>
      </c>
      <c r="H763" s="966" t="s">
        <v>70</v>
      </c>
      <c r="I763" s="767"/>
      <c r="J763" s="467">
        <v>50</v>
      </c>
      <c r="K763" s="780"/>
      <c r="L763" s="1076"/>
      <c r="M763" s="1085" t="str">
        <f t="shared" si="170"/>
        <v/>
      </c>
      <c r="N763" s="1216" t="str">
        <f t="shared" si="169"/>
        <v/>
      </c>
      <c r="O763" s="1186"/>
      <c r="P763" s="1013" t="str">
        <f t="shared" si="166"/>
        <v/>
      </c>
      <c r="Q763" s="1272"/>
      <c r="R763" s="1283"/>
      <c r="S763" s="1014" t="str">
        <f t="shared" si="167"/>
        <v/>
      </c>
      <c r="T763" s="1231" t="str">
        <f t="shared" si="171"/>
        <v>Sin Iniciar</v>
      </c>
      <c r="U763" s="1164" t="str">
        <f t="shared" si="172"/>
        <v>6</v>
      </c>
      <c r="V763" s="845"/>
      <c r="W763" s="1302">
        <f t="shared" si="168"/>
        <v>1</v>
      </c>
    </row>
    <row r="764" spans="1:23" s="105" customFormat="1" ht="39" hidden="1" customHeight="1" outlineLevel="3" thickBot="1" x14ac:dyDescent="0.3">
      <c r="A764" s="1601"/>
      <c r="B764" s="1559"/>
      <c r="C764" s="966" t="s">
        <v>1768</v>
      </c>
      <c r="D764" s="967"/>
      <c r="E764" s="967"/>
      <c r="F764" s="1045"/>
      <c r="G764" s="559" t="s">
        <v>1223</v>
      </c>
      <c r="H764" s="966" t="s">
        <v>70</v>
      </c>
      <c r="I764" s="767"/>
      <c r="J764" s="467">
        <v>50</v>
      </c>
      <c r="K764" s="780"/>
      <c r="L764" s="1076"/>
      <c r="M764" s="1085" t="str">
        <f t="shared" si="170"/>
        <v/>
      </c>
      <c r="N764" s="1216" t="str">
        <f t="shared" si="169"/>
        <v/>
      </c>
      <c r="O764" s="1186"/>
      <c r="P764" s="1013" t="str">
        <f t="shared" si="166"/>
        <v/>
      </c>
      <c r="Q764" s="1272"/>
      <c r="R764" s="1283"/>
      <c r="S764" s="1014" t="str">
        <f t="shared" si="167"/>
        <v/>
      </c>
      <c r="T764" s="1231" t="str">
        <f t="shared" si="171"/>
        <v>Sin Iniciar</v>
      </c>
      <c r="U764" s="1164" t="str">
        <f t="shared" si="172"/>
        <v>6</v>
      </c>
      <c r="V764" s="845"/>
      <c r="W764" s="1302">
        <f t="shared" si="168"/>
        <v>1</v>
      </c>
    </row>
    <row r="765" spans="1:23" s="105" customFormat="1" ht="35.25" hidden="1" customHeight="1" outlineLevel="3" thickBot="1" x14ac:dyDescent="0.3">
      <c r="A765" s="1601"/>
      <c r="B765" s="1559"/>
      <c r="C765" s="966" t="s">
        <v>1768</v>
      </c>
      <c r="D765" s="967"/>
      <c r="E765" s="967"/>
      <c r="F765" s="1045"/>
      <c r="G765" s="559" t="s">
        <v>1224</v>
      </c>
      <c r="H765" s="966" t="s">
        <v>70</v>
      </c>
      <c r="I765" s="767"/>
      <c r="J765" s="467">
        <v>50</v>
      </c>
      <c r="K765" s="780"/>
      <c r="L765" s="1076"/>
      <c r="M765" s="1085" t="str">
        <f t="shared" si="170"/>
        <v/>
      </c>
      <c r="N765" s="1216" t="str">
        <f t="shared" si="169"/>
        <v/>
      </c>
      <c r="O765" s="1186"/>
      <c r="P765" s="1013" t="str">
        <f t="shared" si="166"/>
        <v/>
      </c>
      <c r="Q765" s="1272"/>
      <c r="R765" s="1283"/>
      <c r="S765" s="1014" t="str">
        <f t="shared" si="167"/>
        <v/>
      </c>
      <c r="T765" s="1231" t="str">
        <f t="shared" si="171"/>
        <v>Sin Iniciar</v>
      </c>
      <c r="U765" s="1164" t="str">
        <f t="shared" si="172"/>
        <v>6</v>
      </c>
      <c r="V765" s="845"/>
      <c r="W765" s="1302">
        <f t="shared" si="168"/>
        <v>1</v>
      </c>
    </row>
    <row r="766" spans="1:23" s="105" customFormat="1" ht="35.25" hidden="1" customHeight="1" outlineLevel="3" thickBot="1" x14ac:dyDescent="0.3">
      <c r="A766" s="1601"/>
      <c r="B766" s="1559"/>
      <c r="C766" s="966" t="s">
        <v>1768</v>
      </c>
      <c r="D766" s="967"/>
      <c r="E766" s="967"/>
      <c r="F766" s="1045"/>
      <c r="G766" s="559" t="s">
        <v>1225</v>
      </c>
      <c r="H766" s="966" t="s">
        <v>70</v>
      </c>
      <c r="I766" s="767"/>
      <c r="J766" s="467">
        <v>50</v>
      </c>
      <c r="K766" s="780"/>
      <c r="L766" s="1076"/>
      <c r="M766" s="1085" t="str">
        <f t="shared" si="170"/>
        <v/>
      </c>
      <c r="N766" s="1216" t="str">
        <f t="shared" si="169"/>
        <v/>
      </c>
      <c r="O766" s="1186"/>
      <c r="P766" s="1013" t="str">
        <f t="shared" si="166"/>
        <v/>
      </c>
      <c r="Q766" s="1272"/>
      <c r="R766" s="1283"/>
      <c r="S766" s="1014" t="str">
        <f t="shared" si="167"/>
        <v/>
      </c>
      <c r="T766" s="1231" t="str">
        <f t="shared" si="171"/>
        <v>Sin Iniciar</v>
      </c>
      <c r="U766" s="1164" t="str">
        <f t="shared" si="172"/>
        <v>6</v>
      </c>
      <c r="V766" s="845"/>
      <c r="W766" s="1302">
        <f t="shared" si="168"/>
        <v>1</v>
      </c>
    </row>
    <row r="767" spans="1:23" s="105" customFormat="1" ht="35.25" hidden="1" customHeight="1" outlineLevel="3" thickBot="1" x14ac:dyDescent="0.3">
      <c r="A767" s="1601"/>
      <c r="B767" s="1559"/>
      <c r="C767" s="966" t="s">
        <v>1768</v>
      </c>
      <c r="D767" s="967"/>
      <c r="E767" s="967"/>
      <c r="F767" s="1045"/>
      <c r="G767" s="559" t="s">
        <v>1226</v>
      </c>
      <c r="H767" s="966" t="s">
        <v>70</v>
      </c>
      <c r="I767" s="767"/>
      <c r="J767" s="467">
        <v>50</v>
      </c>
      <c r="K767" s="780"/>
      <c r="L767" s="1076"/>
      <c r="M767" s="1085" t="str">
        <f t="shared" si="170"/>
        <v/>
      </c>
      <c r="N767" s="1216" t="str">
        <f t="shared" si="169"/>
        <v/>
      </c>
      <c r="O767" s="1186"/>
      <c r="P767" s="1013" t="str">
        <f t="shared" si="166"/>
        <v/>
      </c>
      <c r="Q767" s="1272"/>
      <c r="R767" s="1283"/>
      <c r="S767" s="1014" t="str">
        <f t="shared" si="167"/>
        <v/>
      </c>
      <c r="T767" s="1231" t="str">
        <f t="shared" si="171"/>
        <v>Sin Iniciar</v>
      </c>
      <c r="U767" s="1164" t="str">
        <f t="shared" si="172"/>
        <v>6</v>
      </c>
      <c r="V767" s="845"/>
      <c r="W767" s="1302">
        <f t="shared" si="168"/>
        <v>1</v>
      </c>
    </row>
    <row r="768" spans="1:23" s="105" customFormat="1" ht="35.25" hidden="1" customHeight="1" outlineLevel="3" thickBot="1" x14ac:dyDescent="0.3">
      <c r="A768" s="1601"/>
      <c r="B768" s="1559"/>
      <c r="C768" s="966" t="s">
        <v>1768</v>
      </c>
      <c r="D768" s="967"/>
      <c r="E768" s="967"/>
      <c r="F768" s="1045"/>
      <c r="G768" s="559" t="s">
        <v>1227</v>
      </c>
      <c r="H768" s="966" t="s">
        <v>70</v>
      </c>
      <c r="I768" s="767"/>
      <c r="J768" s="467">
        <v>50</v>
      </c>
      <c r="K768" s="780"/>
      <c r="L768" s="1076"/>
      <c r="M768" s="1085" t="str">
        <f t="shared" si="170"/>
        <v/>
      </c>
      <c r="N768" s="1216" t="str">
        <f t="shared" si="169"/>
        <v/>
      </c>
      <c r="O768" s="1186"/>
      <c r="P768" s="1013" t="str">
        <f t="shared" si="166"/>
        <v/>
      </c>
      <c r="Q768" s="1272"/>
      <c r="R768" s="1283"/>
      <c r="S768" s="1014" t="str">
        <f t="shared" si="167"/>
        <v/>
      </c>
      <c r="T768" s="1231" t="str">
        <f t="shared" si="171"/>
        <v>Sin Iniciar</v>
      </c>
      <c r="U768" s="1164" t="str">
        <f t="shared" si="172"/>
        <v>6</v>
      </c>
      <c r="V768" s="845"/>
      <c r="W768" s="1302">
        <f t="shared" si="168"/>
        <v>1</v>
      </c>
    </row>
    <row r="769" spans="1:23" s="105" customFormat="1" ht="51.75" hidden="1" customHeight="1" outlineLevel="3" thickBot="1" x14ac:dyDescent="0.3">
      <c r="A769" s="1601"/>
      <c r="B769" s="1559"/>
      <c r="C769" s="966" t="s">
        <v>1768</v>
      </c>
      <c r="D769" s="967"/>
      <c r="E769" s="967"/>
      <c r="F769" s="1045"/>
      <c r="G769" s="559" t="s">
        <v>1228</v>
      </c>
      <c r="H769" s="966" t="s">
        <v>70</v>
      </c>
      <c r="I769" s="767"/>
      <c r="J769" s="467">
        <v>50</v>
      </c>
      <c r="K769" s="780"/>
      <c r="L769" s="1076"/>
      <c r="M769" s="1085" t="str">
        <f t="shared" si="170"/>
        <v/>
      </c>
      <c r="N769" s="1216" t="str">
        <f t="shared" si="169"/>
        <v/>
      </c>
      <c r="O769" s="1186"/>
      <c r="P769" s="1013" t="str">
        <f t="shared" si="166"/>
        <v/>
      </c>
      <c r="Q769" s="1272"/>
      <c r="R769" s="1283"/>
      <c r="S769" s="1014" t="str">
        <f t="shared" si="167"/>
        <v/>
      </c>
      <c r="T769" s="1231" t="str">
        <f t="shared" si="171"/>
        <v>Sin Iniciar</v>
      </c>
      <c r="U769" s="1164" t="str">
        <f t="shared" si="172"/>
        <v>6</v>
      </c>
      <c r="V769" s="845"/>
      <c r="W769" s="1302">
        <f t="shared" si="168"/>
        <v>1</v>
      </c>
    </row>
    <row r="770" spans="1:23" s="105" customFormat="1" ht="39" hidden="1" customHeight="1" outlineLevel="3" thickBot="1" x14ac:dyDescent="0.3">
      <c r="A770" s="1601"/>
      <c r="B770" s="1559"/>
      <c r="C770" s="966" t="s">
        <v>1768</v>
      </c>
      <c r="D770" s="967"/>
      <c r="E770" s="967"/>
      <c r="F770" s="1045"/>
      <c r="G770" s="559" t="s">
        <v>1229</v>
      </c>
      <c r="H770" s="966" t="s">
        <v>70</v>
      </c>
      <c r="I770" s="767"/>
      <c r="J770" s="467">
        <v>20</v>
      </c>
      <c r="K770" s="780"/>
      <c r="L770" s="1076"/>
      <c r="M770" s="1085" t="str">
        <f t="shared" si="170"/>
        <v/>
      </c>
      <c r="N770" s="1216" t="str">
        <f t="shared" si="169"/>
        <v/>
      </c>
      <c r="O770" s="1186"/>
      <c r="P770" s="1013" t="str">
        <f t="shared" si="166"/>
        <v/>
      </c>
      <c r="Q770" s="1272"/>
      <c r="R770" s="1283"/>
      <c r="S770" s="1014" t="str">
        <f t="shared" si="167"/>
        <v/>
      </c>
      <c r="T770" s="1231" t="str">
        <f t="shared" si="171"/>
        <v>Sin Iniciar</v>
      </c>
      <c r="U770" s="1164" t="str">
        <f t="shared" si="172"/>
        <v>6</v>
      </c>
      <c r="V770" s="845"/>
      <c r="W770" s="1302">
        <f t="shared" si="168"/>
        <v>1</v>
      </c>
    </row>
    <row r="771" spans="1:23" s="105" customFormat="1" ht="35.25" hidden="1" customHeight="1" outlineLevel="3" thickBot="1" x14ac:dyDescent="0.3">
      <c r="A771" s="1601"/>
      <c r="B771" s="1559"/>
      <c r="C771" s="966" t="s">
        <v>1768</v>
      </c>
      <c r="D771" s="967"/>
      <c r="E771" s="967"/>
      <c r="F771" s="1045"/>
      <c r="G771" s="559" t="s">
        <v>1230</v>
      </c>
      <c r="H771" s="966" t="s">
        <v>70</v>
      </c>
      <c r="I771" s="767"/>
      <c r="J771" s="467">
        <v>10</v>
      </c>
      <c r="K771" s="780"/>
      <c r="L771" s="1076"/>
      <c r="M771" s="1085" t="str">
        <f t="shared" si="170"/>
        <v/>
      </c>
      <c r="N771" s="1216" t="str">
        <f t="shared" si="169"/>
        <v/>
      </c>
      <c r="O771" s="1186"/>
      <c r="P771" s="1013" t="str">
        <f t="shared" si="166"/>
        <v/>
      </c>
      <c r="Q771" s="1272"/>
      <c r="R771" s="1283"/>
      <c r="S771" s="1014" t="str">
        <f t="shared" si="167"/>
        <v/>
      </c>
      <c r="T771" s="1231" t="str">
        <f t="shared" si="171"/>
        <v>Sin Iniciar</v>
      </c>
      <c r="U771" s="1164" t="str">
        <f t="shared" si="172"/>
        <v>6</v>
      </c>
      <c r="V771" s="845"/>
      <c r="W771" s="1302">
        <f t="shared" si="168"/>
        <v>1</v>
      </c>
    </row>
    <row r="772" spans="1:23" s="105" customFormat="1" ht="51.75" hidden="1" customHeight="1" outlineLevel="3" thickBot="1" x14ac:dyDescent="0.3">
      <c r="A772" s="1601"/>
      <c r="B772" s="1559"/>
      <c r="C772" s="966" t="s">
        <v>1768</v>
      </c>
      <c r="D772" s="967"/>
      <c r="E772" s="967"/>
      <c r="F772" s="1045"/>
      <c r="G772" s="559" t="s">
        <v>1231</v>
      </c>
      <c r="H772" s="966" t="s">
        <v>70</v>
      </c>
      <c r="I772" s="767"/>
      <c r="J772" s="467">
        <v>10</v>
      </c>
      <c r="K772" s="780"/>
      <c r="L772" s="1076"/>
      <c r="M772" s="1085" t="str">
        <f t="shared" si="170"/>
        <v/>
      </c>
      <c r="N772" s="1216" t="str">
        <f t="shared" si="169"/>
        <v/>
      </c>
      <c r="O772" s="1186"/>
      <c r="P772" s="1013" t="str">
        <f t="shared" si="166"/>
        <v/>
      </c>
      <c r="Q772" s="1272"/>
      <c r="R772" s="1283"/>
      <c r="S772" s="1014" t="str">
        <f t="shared" si="167"/>
        <v/>
      </c>
      <c r="T772" s="1231" t="str">
        <f t="shared" si="171"/>
        <v>Sin Iniciar</v>
      </c>
      <c r="U772" s="1164" t="str">
        <f t="shared" si="172"/>
        <v>6</v>
      </c>
      <c r="V772" s="845"/>
      <c r="W772" s="1302">
        <f t="shared" si="168"/>
        <v>1</v>
      </c>
    </row>
    <row r="773" spans="1:23" s="105" customFormat="1" ht="35.25" hidden="1" customHeight="1" outlineLevel="3" thickBot="1" x14ac:dyDescent="0.3">
      <c r="A773" s="1601"/>
      <c r="B773" s="1559"/>
      <c r="C773" s="966" t="s">
        <v>1768</v>
      </c>
      <c r="D773" s="967"/>
      <c r="E773" s="967"/>
      <c r="F773" s="1045"/>
      <c r="G773" s="559" t="s">
        <v>1232</v>
      </c>
      <c r="H773" s="966" t="s">
        <v>70</v>
      </c>
      <c r="I773" s="767"/>
      <c r="J773" s="467">
        <v>10</v>
      </c>
      <c r="K773" s="780"/>
      <c r="L773" s="1076"/>
      <c r="M773" s="1085" t="str">
        <f t="shared" si="170"/>
        <v/>
      </c>
      <c r="N773" s="1216" t="str">
        <f t="shared" si="169"/>
        <v/>
      </c>
      <c r="O773" s="1186"/>
      <c r="P773" s="1013" t="str">
        <f t="shared" si="166"/>
        <v/>
      </c>
      <c r="Q773" s="1272"/>
      <c r="R773" s="1283"/>
      <c r="S773" s="1014" t="str">
        <f t="shared" si="167"/>
        <v/>
      </c>
      <c r="T773" s="1231" t="str">
        <f t="shared" si="171"/>
        <v>Sin Iniciar</v>
      </c>
      <c r="U773" s="1164" t="str">
        <f t="shared" si="172"/>
        <v>6</v>
      </c>
      <c r="V773" s="845"/>
      <c r="W773" s="1302">
        <f t="shared" si="168"/>
        <v>1</v>
      </c>
    </row>
    <row r="774" spans="1:23" s="105" customFormat="1" ht="39" hidden="1" customHeight="1" outlineLevel="3" thickBot="1" x14ac:dyDescent="0.3">
      <c r="A774" s="1601"/>
      <c r="B774" s="1559"/>
      <c r="C774" s="966" t="s">
        <v>1768</v>
      </c>
      <c r="D774" s="967"/>
      <c r="E774" s="967"/>
      <c r="F774" s="1045"/>
      <c r="G774" s="559" t="s">
        <v>1233</v>
      </c>
      <c r="H774" s="966" t="s">
        <v>70</v>
      </c>
      <c r="I774" s="767"/>
      <c r="J774" s="467">
        <v>3</v>
      </c>
      <c r="K774" s="780"/>
      <c r="L774" s="1076"/>
      <c r="M774" s="1085" t="str">
        <f t="shared" si="170"/>
        <v/>
      </c>
      <c r="N774" s="1216" t="str">
        <f t="shared" si="169"/>
        <v/>
      </c>
      <c r="O774" s="1186"/>
      <c r="P774" s="1013" t="str">
        <f t="shared" si="166"/>
        <v/>
      </c>
      <c r="Q774" s="1272"/>
      <c r="R774" s="1283"/>
      <c r="S774" s="1014" t="str">
        <f t="shared" si="167"/>
        <v/>
      </c>
      <c r="T774" s="1231" t="str">
        <f t="shared" si="171"/>
        <v>Sin Iniciar</v>
      </c>
      <c r="U774" s="1164" t="str">
        <f t="shared" si="172"/>
        <v>6</v>
      </c>
      <c r="V774" s="845"/>
      <c r="W774" s="1302">
        <f t="shared" si="168"/>
        <v>1</v>
      </c>
    </row>
    <row r="775" spans="1:23" s="105" customFormat="1" ht="39" hidden="1" customHeight="1" outlineLevel="3" thickBot="1" x14ac:dyDescent="0.3">
      <c r="A775" s="1601"/>
      <c r="B775" s="1559"/>
      <c r="C775" s="966" t="s">
        <v>1768</v>
      </c>
      <c r="D775" s="967"/>
      <c r="E775" s="967"/>
      <c r="F775" s="1045"/>
      <c r="G775" s="559" t="s">
        <v>1234</v>
      </c>
      <c r="H775" s="966" t="s">
        <v>70</v>
      </c>
      <c r="I775" s="767"/>
      <c r="J775" s="467">
        <v>40</v>
      </c>
      <c r="K775" s="780"/>
      <c r="L775" s="1076"/>
      <c r="M775" s="1085" t="str">
        <f t="shared" si="170"/>
        <v/>
      </c>
      <c r="N775" s="1216" t="str">
        <f t="shared" si="169"/>
        <v/>
      </c>
      <c r="O775" s="1186"/>
      <c r="P775" s="1013" t="str">
        <f t="shared" si="166"/>
        <v/>
      </c>
      <c r="Q775" s="1272"/>
      <c r="R775" s="1283"/>
      <c r="S775" s="1014" t="str">
        <f t="shared" si="167"/>
        <v/>
      </c>
      <c r="T775" s="1231" t="str">
        <f t="shared" si="171"/>
        <v>Sin Iniciar</v>
      </c>
      <c r="U775" s="1164" t="str">
        <f t="shared" si="172"/>
        <v>6</v>
      </c>
      <c r="V775" s="845"/>
      <c r="W775" s="1302">
        <f t="shared" si="168"/>
        <v>1</v>
      </c>
    </row>
    <row r="776" spans="1:23" s="105" customFormat="1" ht="39" hidden="1" customHeight="1" outlineLevel="3" thickBot="1" x14ac:dyDescent="0.3">
      <c r="A776" s="1601"/>
      <c r="B776" s="1559"/>
      <c r="C776" s="966" t="s">
        <v>1768</v>
      </c>
      <c r="D776" s="967"/>
      <c r="E776" s="967"/>
      <c r="F776" s="1045"/>
      <c r="G776" s="559" t="s">
        <v>1235</v>
      </c>
      <c r="H776" s="966" t="s">
        <v>70</v>
      </c>
      <c r="I776" s="767"/>
      <c r="J776" s="467">
        <v>2</v>
      </c>
      <c r="K776" s="780"/>
      <c r="L776" s="1076"/>
      <c r="M776" s="1085" t="str">
        <f t="shared" si="170"/>
        <v/>
      </c>
      <c r="N776" s="1216" t="str">
        <f t="shared" si="169"/>
        <v/>
      </c>
      <c r="O776" s="1186"/>
      <c r="P776" s="1013" t="str">
        <f t="shared" si="166"/>
        <v/>
      </c>
      <c r="Q776" s="1272"/>
      <c r="R776" s="1283"/>
      <c r="S776" s="1014" t="str">
        <f t="shared" si="167"/>
        <v/>
      </c>
      <c r="T776" s="1231" t="str">
        <f t="shared" si="171"/>
        <v>Sin Iniciar</v>
      </c>
      <c r="U776" s="1164" t="str">
        <f t="shared" si="172"/>
        <v>6</v>
      </c>
      <c r="V776" s="845"/>
      <c r="W776" s="1302">
        <f t="shared" si="168"/>
        <v>1</v>
      </c>
    </row>
    <row r="777" spans="1:23" s="105" customFormat="1" ht="35.25" hidden="1" customHeight="1" outlineLevel="3" thickBot="1" x14ac:dyDescent="0.3">
      <c r="A777" s="1601"/>
      <c r="B777" s="1559"/>
      <c r="C777" s="966" t="s">
        <v>1768</v>
      </c>
      <c r="D777" s="967"/>
      <c r="E777" s="967"/>
      <c r="F777" s="1045"/>
      <c r="G777" s="559" t="s">
        <v>1236</v>
      </c>
      <c r="H777" s="966" t="s">
        <v>70</v>
      </c>
      <c r="I777" s="767"/>
      <c r="J777" s="467">
        <v>10</v>
      </c>
      <c r="K777" s="780"/>
      <c r="L777" s="1076"/>
      <c r="M777" s="1085" t="str">
        <f t="shared" si="170"/>
        <v/>
      </c>
      <c r="N777" s="1216" t="str">
        <f t="shared" si="169"/>
        <v/>
      </c>
      <c r="O777" s="1186"/>
      <c r="P777" s="1013" t="str">
        <f t="shared" si="166"/>
        <v/>
      </c>
      <c r="Q777" s="1272"/>
      <c r="R777" s="1283"/>
      <c r="S777" s="1014" t="str">
        <f t="shared" si="167"/>
        <v/>
      </c>
      <c r="T777" s="1231" t="str">
        <f t="shared" si="171"/>
        <v>Sin Iniciar</v>
      </c>
      <c r="U777" s="1164" t="str">
        <f t="shared" si="172"/>
        <v>6</v>
      </c>
      <c r="V777" s="845"/>
      <c r="W777" s="1302">
        <f t="shared" si="168"/>
        <v>1</v>
      </c>
    </row>
    <row r="778" spans="1:23" s="105" customFormat="1" ht="39" hidden="1" customHeight="1" outlineLevel="3" thickBot="1" x14ac:dyDescent="0.3">
      <c r="A778" s="1601"/>
      <c r="B778" s="1559"/>
      <c r="C778" s="966" t="s">
        <v>1768</v>
      </c>
      <c r="D778" s="967"/>
      <c r="E778" s="967"/>
      <c r="F778" s="1045"/>
      <c r="G778" s="559" t="s">
        <v>1237</v>
      </c>
      <c r="H778" s="966" t="s">
        <v>70</v>
      </c>
      <c r="I778" s="767"/>
      <c r="J778" s="467">
        <v>6</v>
      </c>
      <c r="K778" s="780"/>
      <c r="L778" s="1076"/>
      <c r="M778" s="1085" t="str">
        <f t="shared" si="170"/>
        <v/>
      </c>
      <c r="N778" s="1216" t="str">
        <f t="shared" si="169"/>
        <v/>
      </c>
      <c r="O778" s="1186"/>
      <c r="P778" s="1013" t="str">
        <f t="shared" si="166"/>
        <v/>
      </c>
      <c r="Q778" s="1272"/>
      <c r="R778" s="1283"/>
      <c r="S778" s="1014" t="str">
        <f t="shared" si="167"/>
        <v/>
      </c>
      <c r="T778" s="1231" t="str">
        <f t="shared" si="171"/>
        <v>Sin Iniciar</v>
      </c>
      <c r="U778" s="1164" t="str">
        <f t="shared" si="172"/>
        <v>6</v>
      </c>
      <c r="V778" s="845"/>
      <c r="W778" s="1302">
        <f t="shared" si="168"/>
        <v>1</v>
      </c>
    </row>
    <row r="779" spans="1:23" s="105" customFormat="1" ht="39" hidden="1" customHeight="1" outlineLevel="3" thickBot="1" x14ac:dyDescent="0.3">
      <c r="A779" s="1601"/>
      <c r="B779" s="1559"/>
      <c r="C779" s="966" t="s">
        <v>1768</v>
      </c>
      <c r="D779" s="967"/>
      <c r="E779" s="967"/>
      <c r="F779" s="1045"/>
      <c r="G779" s="559" t="s">
        <v>1238</v>
      </c>
      <c r="H779" s="966" t="s">
        <v>70</v>
      </c>
      <c r="I779" s="767"/>
      <c r="J779" s="467">
        <v>10</v>
      </c>
      <c r="K779" s="780"/>
      <c r="L779" s="1076"/>
      <c r="M779" s="1085" t="str">
        <f t="shared" si="170"/>
        <v/>
      </c>
      <c r="N779" s="1216" t="str">
        <f t="shared" si="169"/>
        <v/>
      </c>
      <c r="O779" s="1186"/>
      <c r="P779" s="1013" t="str">
        <f t="shared" si="166"/>
        <v/>
      </c>
      <c r="Q779" s="1272"/>
      <c r="R779" s="1283"/>
      <c r="S779" s="1014" t="str">
        <f t="shared" si="167"/>
        <v/>
      </c>
      <c r="T779" s="1231" t="str">
        <f t="shared" si="171"/>
        <v>Sin Iniciar</v>
      </c>
      <c r="U779" s="1164" t="str">
        <f t="shared" si="172"/>
        <v>6</v>
      </c>
      <c r="V779" s="845"/>
      <c r="W779" s="1302">
        <f t="shared" si="168"/>
        <v>1</v>
      </c>
    </row>
    <row r="780" spans="1:23" s="105" customFormat="1" ht="90" hidden="1" customHeight="1" outlineLevel="3" thickBot="1" x14ac:dyDescent="0.3">
      <c r="A780" s="1601"/>
      <c r="B780" s="1559"/>
      <c r="C780" s="966" t="s">
        <v>1768</v>
      </c>
      <c r="D780" s="967"/>
      <c r="E780" s="967"/>
      <c r="F780" s="1045"/>
      <c r="G780" s="559" t="s">
        <v>1239</v>
      </c>
      <c r="H780" s="966" t="s">
        <v>70</v>
      </c>
      <c r="I780" s="767"/>
      <c r="J780" s="467">
        <v>100</v>
      </c>
      <c r="K780" s="780"/>
      <c r="L780" s="1076"/>
      <c r="M780" s="1085" t="str">
        <f t="shared" si="170"/>
        <v/>
      </c>
      <c r="N780" s="1216" t="str">
        <f t="shared" si="169"/>
        <v/>
      </c>
      <c r="O780" s="1186"/>
      <c r="P780" s="1013" t="str">
        <f t="shared" si="166"/>
        <v/>
      </c>
      <c r="Q780" s="1272"/>
      <c r="R780" s="1283"/>
      <c r="S780" s="1014" t="str">
        <f t="shared" si="167"/>
        <v/>
      </c>
      <c r="T780" s="1231" t="str">
        <f t="shared" si="171"/>
        <v>Sin Iniciar</v>
      </c>
      <c r="U780" s="1164" t="str">
        <f t="shared" si="172"/>
        <v>6</v>
      </c>
      <c r="V780" s="845"/>
      <c r="W780" s="1302">
        <f t="shared" si="168"/>
        <v>1</v>
      </c>
    </row>
    <row r="781" spans="1:23" s="105" customFormat="1" ht="51.75" hidden="1" customHeight="1" outlineLevel="3" thickBot="1" x14ac:dyDescent="0.3">
      <c r="A781" s="1601"/>
      <c r="B781" s="1559"/>
      <c r="C781" s="966" t="s">
        <v>1768</v>
      </c>
      <c r="D781" s="967"/>
      <c r="E781" s="967"/>
      <c r="F781" s="1045"/>
      <c r="G781" s="559" t="s">
        <v>1240</v>
      </c>
      <c r="H781" s="966" t="s">
        <v>70</v>
      </c>
      <c r="I781" s="767"/>
      <c r="J781" s="467">
        <v>100</v>
      </c>
      <c r="K781" s="780"/>
      <c r="L781" s="1076"/>
      <c r="M781" s="1085" t="str">
        <f t="shared" si="170"/>
        <v/>
      </c>
      <c r="N781" s="1216" t="str">
        <f t="shared" si="169"/>
        <v/>
      </c>
      <c r="O781" s="1186"/>
      <c r="P781" s="1013" t="str">
        <f t="shared" si="166"/>
        <v/>
      </c>
      <c r="Q781" s="1272"/>
      <c r="R781" s="1283"/>
      <c r="S781" s="1014" t="str">
        <f t="shared" si="167"/>
        <v/>
      </c>
      <c r="T781" s="1231" t="str">
        <f t="shared" si="171"/>
        <v>Sin Iniciar</v>
      </c>
      <c r="U781" s="1164" t="str">
        <f t="shared" si="172"/>
        <v>6</v>
      </c>
      <c r="V781" s="845"/>
      <c r="W781" s="1302">
        <f t="shared" si="168"/>
        <v>1</v>
      </c>
    </row>
    <row r="782" spans="1:23" s="105" customFormat="1" ht="35.25" hidden="1" customHeight="1" outlineLevel="3" thickBot="1" x14ac:dyDescent="0.3">
      <c r="A782" s="1601"/>
      <c r="B782" s="1559"/>
      <c r="C782" s="966" t="s">
        <v>1768</v>
      </c>
      <c r="D782" s="967"/>
      <c r="E782" s="967"/>
      <c r="F782" s="1045"/>
      <c r="G782" s="559" t="s">
        <v>1241</v>
      </c>
      <c r="H782" s="966" t="s">
        <v>70</v>
      </c>
      <c r="I782" s="767"/>
      <c r="J782" s="467">
        <v>100</v>
      </c>
      <c r="K782" s="780"/>
      <c r="L782" s="1076"/>
      <c r="M782" s="1085" t="str">
        <f t="shared" si="170"/>
        <v/>
      </c>
      <c r="N782" s="1216" t="str">
        <f t="shared" si="169"/>
        <v/>
      </c>
      <c r="O782" s="1186"/>
      <c r="P782" s="1013" t="str">
        <f t="shared" si="166"/>
        <v/>
      </c>
      <c r="Q782" s="1272"/>
      <c r="R782" s="1283"/>
      <c r="S782" s="1014" t="str">
        <f t="shared" si="167"/>
        <v/>
      </c>
      <c r="T782" s="1231" t="str">
        <f t="shared" si="171"/>
        <v>Sin Iniciar</v>
      </c>
      <c r="U782" s="1164" t="str">
        <f t="shared" si="172"/>
        <v>6</v>
      </c>
      <c r="V782" s="845"/>
      <c r="W782" s="1302">
        <f t="shared" si="168"/>
        <v>1</v>
      </c>
    </row>
    <row r="783" spans="1:23" s="105" customFormat="1" ht="35.25" hidden="1" customHeight="1" outlineLevel="3" thickBot="1" x14ac:dyDescent="0.3">
      <c r="A783" s="1601"/>
      <c r="B783" s="1559"/>
      <c r="C783" s="966" t="s">
        <v>1768</v>
      </c>
      <c r="D783" s="967"/>
      <c r="E783" s="967"/>
      <c r="F783" s="1045"/>
      <c r="G783" s="559" t="s">
        <v>1242</v>
      </c>
      <c r="H783" s="966" t="s">
        <v>70</v>
      </c>
      <c r="I783" s="767"/>
      <c r="J783" s="467">
        <v>500</v>
      </c>
      <c r="K783" s="780"/>
      <c r="L783" s="1076"/>
      <c r="M783" s="1085" t="str">
        <f t="shared" si="170"/>
        <v/>
      </c>
      <c r="N783" s="1216" t="str">
        <f t="shared" si="169"/>
        <v/>
      </c>
      <c r="O783" s="1186"/>
      <c r="P783" s="1013" t="str">
        <f t="shared" si="166"/>
        <v/>
      </c>
      <c r="Q783" s="1272"/>
      <c r="R783" s="1283"/>
      <c r="S783" s="1014" t="str">
        <f t="shared" si="167"/>
        <v/>
      </c>
      <c r="T783" s="1231" t="str">
        <f t="shared" si="171"/>
        <v>Sin Iniciar</v>
      </c>
      <c r="U783" s="1164" t="str">
        <f t="shared" si="172"/>
        <v>6</v>
      </c>
      <c r="V783" s="845"/>
      <c r="W783" s="1302">
        <f t="shared" si="168"/>
        <v>1</v>
      </c>
    </row>
    <row r="784" spans="1:23" s="105" customFormat="1" ht="39" hidden="1" customHeight="1" outlineLevel="3" thickBot="1" x14ac:dyDescent="0.3">
      <c r="A784" s="1601"/>
      <c r="B784" s="1559"/>
      <c r="C784" s="966" t="s">
        <v>1768</v>
      </c>
      <c r="D784" s="967"/>
      <c r="E784" s="967"/>
      <c r="F784" s="1045"/>
      <c r="G784" s="559" t="s">
        <v>1243</v>
      </c>
      <c r="H784" s="966" t="s">
        <v>70</v>
      </c>
      <c r="I784" s="767"/>
      <c r="J784" s="467">
        <v>1</v>
      </c>
      <c r="K784" s="780"/>
      <c r="L784" s="1076"/>
      <c r="M784" s="1085" t="str">
        <f t="shared" si="170"/>
        <v/>
      </c>
      <c r="N784" s="1216" t="str">
        <f t="shared" si="169"/>
        <v/>
      </c>
      <c r="O784" s="1186"/>
      <c r="P784" s="1013" t="str">
        <f t="shared" si="166"/>
        <v/>
      </c>
      <c r="Q784" s="1272"/>
      <c r="R784" s="1283"/>
      <c r="S784" s="1014" t="str">
        <f t="shared" si="167"/>
        <v/>
      </c>
      <c r="T784" s="1231" t="str">
        <f t="shared" si="171"/>
        <v>Sin Iniciar</v>
      </c>
      <c r="U784" s="1164" t="str">
        <f t="shared" si="172"/>
        <v>6</v>
      </c>
      <c r="V784" s="845"/>
      <c r="W784" s="1302">
        <f t="shared" si="168"/>
        <v>1</v>
      </c>
    </row>
    <row r="785" spans="1:23" s="105" customFormat="1" ht="51.75" hidden="1" customHeight="1" outlineLevel="3" thickBot="1" x14ac:dyDescent="0.3">
      <c r="A785" s="1601"/>
      <c r="B785" s="1559"/>
      <c r="C785" s="966" t="s">
        <v>1768</v>
      </c>
      <c r="D785" s="967"/>
      <c r="E785" s="967"/>
      <c r="F785" s="1045"/>
      <c r="G785" s="559" t="s">
        <v>1244</v>
      </c>
      <c r="H785" s="966" t="s">
        <v>70</v>
      </c>
      <c r="I785" s="767"/>
      <c r="J785" s="467">
        <v>20</v>
      </c>
      <c r="K785" s="780"/>
      <c r="L785" s="1076"/>
      <c r="M785" s="1085" t="str">
        <f t="shared" si="170"/>
        <v/>
      </c>
      <c r="N785" s="1216" t="str">
        <f t="shared" si="169"/>
        <v/>
      </c>
      <c r="O785" s="1186"/>
      <c r="P785" s="1013" t="str">
        <f t="shared" ref="P785:P848" si="173">+IF(N785="","",IFERROR(IF(MONTH($C$2)&lt;MONTH(D785),"",IF(E785&lt;$C$2,1,IF(D785&lt;$C$2,($C$2-D785)/(E785-D785),0))),0))</f>
        <v/>
      </c>
      <c r="Q785" s="1272"/>
      <c r="R785" s="1283"/>
      <c r="S785" s="1014" t="str">
        <f t="shared" ref="S785:S848" si="174">IF(P785="","",IF(Q785&gt;P785,1,(Q785/P785)))</f>
        <v/>
      </c>
      <c r="T785" s="1231" t="str">
        <f t="shared" si="171"/>
        <v>Sin Iniciar</v>
      </c>
      <c r="U785" s="1164" t="str">
        <f t="shared" si="172"/>
        <v>6</v>
      </c>
      <c r="V785" s="845"/>
      <c r="W785" s="1302">
        <f t="shared" si="168"/>
        <v>1</v>
      </c>
    </row>
    <row r="786" spans="1:23" s="105" customFormat="1" ht="51.75" hidden="1" customHeight="1" outlineLevel="3" thickBot="1" x14ac:dyDescent="0.3">
      <c r="A786" s="1601"/>
      <c r="B786" s="1559"/>
      <c r="C786" s="966" t="s">
        <v>1768</v>
      </c>
      <c r="D786" s="967"/>
      <c r="E786" s="967"/>
      <c r="F786" s="1045"/>
      <c r="G786" s="559" t="s">
        <v>1245</v>
      </c>
      <c r="H786" s="966" t="s">
        <v>70</v>
      </c>
      <c r="I786" s="767"/>
      <c r="J786" s="467">
        <v>20</v>
      </c>
      <c r="K786" s="780"/>
      <c r="L786" s="1076"/>
      <c r="M786" s="1085" t="str">
        <f t="shared" si="170"/>
        <v/>
      </c>
      <c r="N786" s="1216" t="str">
        <f t="shared" si="169"/>
        <v/>
      </c>
      <c r="O786" s="1186"/>
      <c r="P786" s="1013" t="str">
        <f t="shared" si="173"/>
        <v/>
      </c>
      <c r="Q786" s="1272"/>
      <c r="R786" s="1283"/>
      <c r="S786" s="1014" t="str">
        <f t="shared" si="174"/>
        <v/>
      </c>
      <c r="T786" s="1231" t="str">
        <f t="shared" si="171"/>
        <v>Sin Iniciar</v>
      </c>
      <c r="U786" s="1164" t="str">
        <f t="shared" si="172"/>
        <v>6</v>
      </c>
      <c r="V786" s="845"/>
      <c r="W786" s="1302">
        <f t="shared" si="168"/>
        <v>1</v>
      </c>
    </row>
    <row r="787" spans="1:23" s="105" customFormat="1" ht="51.75" hidden="1" customHeight="1" outlineLevel="3" thickBot="1" x14ac:dyDescent="0.3">
      <c r="A787" s="1601"/>
      <c r="B787" s="1559"/>
      <c r="C787" s="966" t="s">
        <v>1768</v>
      </c>
      <c r="D787" s="967"/>
      <c r="E787" s="967"/>
      <c r="F787" s="1045"/>
      <c r="G787" s="559" t="s">
        <v>1246</v>
      </c>
      <c r="H787" s="966" t="s">
        <v>70</v>
      </c>
      <c r="I787" s="767"/>
      <c r="J787" s="467">
        <v>20</v>
      </c>
      <c r="K787" s="780"/>
      <c r="L787" s="1076"/>
      <c r="M787" s="1085" t="str">
        <f t="shared" si="170"/>
        <v/>
      </c>
      <c r="N787" s="1216" t="str">
        <f t="shared" si="169"/>
        <v/>
      </c>
      <c r="O787" s="1186"/>
      <c r="P787" s="1013" t="str">
        <f t="shared" si="173"/>
        <v/>
      </c>
      <c r="Q787" s="1272"/>
      <c r="R787" s="1283"/>
      <c r="S787" s="1014" t="str">
        <f t="shared" si="174"/>
        <v/>
      </c>
      <c r="T787" s="1231" t="str">
        <f t="shared" si="171"/>
        <v>Sin Iniciar</v>
      </c>
      <c r="U787" s="1164" t="str">
        <f t="shared" si="172"/>
        <v>6</v>
      </c>
      <c r="V787" s="845"/>
      <c r="W787" s="1302">
        <f t="shared" si="168"/>
        <v>1</v>
      </c>
    </row>
    <row r="788" spans="1:23" s="105" customFormat="1" ht="51.75" hidden="1" customHeight="1" outlineLevel="3" thickBot="1" x14ac:dyDescent="0.3">
      <c r="A788" s="1601"/>
      <c r="B788" s="1559"/>
      <c r="C788" s="966" t="s">
        <v>1768</v>
      </c>
      <c r="D788" s="967"/>
      <c r="E788" s="967"/>
      <c r="F788" s="1045"/>
      <c r="G788" s="559" t="s">
        <v>1247</v>
      </c>
      <c r="H788" s="966" t="s">
        <v>70</v>
      </c>
      <c r="I788" s="767"/>
      <c r="J788" s="467">
        <v>0.5</v>
      </c>
      <c r="K788" s="780"/>
      <c r="L788" s="1076"/>
      <c r="M788" s="1085" t="str">
        <f t="shared" si="170"/>
        <v/>
      </c>
      <c r="N788" s="1216" t="str">
        <f t="shared" si="169"/>
        <v/>
      </c>
      <c r="O788" s="1186"/>
      <c r="P788" s="1013" t="str">
        <f t="shared" si="173"/>
        <v/>
      </c>
      <c r="Q788" s="1272"/>
      <c r="R788" s="1283"/>
      <c r="S788" s="1014" t="str">
        <f t="shared" si="174"/>
        <v/>
      </c>
      <c r="T788" s="1231" t="str">
        <f t="shared" si="171"/>
        <v>Sin Iniciar</v>
      </c>
      <c r="U788" s="1164" t="str">
        <f t="shared" si="172"/>
        <v>6</v>
      </c>
      <c r="V788" s="845"/>
      <c r="W788" s="1302">
        <f t="shared" si="168"/>
        <v>1</v>
      </c>
    </row>
    <row r="789" spans="1:23" s="105" customFormat="1" ht="51.75" hidden="1" customHeight="1" outlineLevel="3" thickBot="1" x14ac:dyDescent="0.3">
      <c r="A789" s="1601"/>
      <c r="B789" s="1559"/>
      <c r="C789" s="966" t="s">
        <v>1768</v>
      </c>
      <c r="D789" s="967"/>
      <c r="E789" s="967"/>
      <c r="F789" s="1045"/>
      <c r="G789" s="559" t="s">
        <v>1248</v>
      </c>
      <c r="H789" s="966" t="s">
        <v>70</v>
      </c>
      <c r="I789" s="767"/>
      <c r="J789" s="467">
        <v>200</v>
      </c>
      <c r="K789" s="780"/>
      <c r="L789" s="1076"/>
      <c r="M789" s="1085" t="str">
        <f t="shared" si="170"/>
        <v/>
      </c>
      <c r="N789" s="1216" t="str">
        <f t="shared" si="169"/>
        <v/>
      </c>
      <c r="O789" s="1186"/>
      <c r="P789" s="1013" t="str">
        <f t="shared" si="173"/>
        <v/>
      </c>
      <c r="Q789" s="1272"/>
      <c r="R789" s="1283"/>
      <c r="S789" s="1014" t="str">
        <f t="shared" si="174"/>
        <v/>
      </c>
      <c r="T789" s="1231" t="str">
        <f t="shared" si="171"/>
        <v>Sin Iniciar</v>
      </c>
      <c r="U789" s="1164" t="str">
        <f t="shared" si="172"/>
        <v>6</v>
      </c>
      <c r="V789" s="845"/>
      <c r="W789" s="1302">
        <f t="shared" si="168"/>
        <v>1</v>
      </c>
    </row>
    <row r="790" spans="1:23" s="105" customFormat="1" ht="51.75" hidden="1" customHeight="1" outlineLevel="3" thickBot="1" x14ac:dyDescent="0.3">
      <c r="A790" s="1601"/>
      <c r="B790" s="1559"/>
      <c r="C790" s="966" t="s">
        <v>1768</v>
      </c>
      <c r="D790" s="967"/>
      <c r="E790" s="967"/>
      <c r="F790" s="1045"/>
      <c r="G790" s="559" t="s">
        <v>1249</v>
      </c>
      <c r="H790" s="966" t="s">
        <v>70</v>
      </c>
      <c r="I790" s="767"/>
      <c r="J790" s="467">
        <v>200</v>
      </c>
      <c r="K790" s="780"/>
      <c r="L790" s="1076"/>
      <c r="M790" s="1085" t="str">
        <f t="shared" si="170"/>
        <v/>
      </c>
      <c r="N790" s="1216" t="str">
        <f t="shared" si="169"/>
        <v/>
      </c>
      <c r="O790" s="1186"/>
      <c r="P790" s="1013" t="str">
        <f t="shared" si="173"/>
        <v/>
      </c>
      <c r="Q790" s="1272"/>
      <c r="R790" s="1283"/>
      <c r="S790" s="1014" t="str">
        <f t="shared" si="174"/>
        <v/>
      </c>
      <c r="T790" s="1231" t="str">
        <f t="shared" si="171"/>
        <v>Sin Iniciar</v>
      </c>
      <c r="U790" s="1164" t="str">
        <f t="shared" si="172"/>
        <v>6</v>
      </c>
      <c r="V790" s="845"/>
      <c r="W790" s="1302">
        <f t="shared" si="168"/>
        <v>1</v>
      </c>
    </row>
    <row r="791" spans="1:23" s="105" customFormat="1" ht="39" hidden="1" customHeight="1" outlineLevel="3" thickBot="1" x14ac:dyDescent="0.3">
      <c r="A791" s="1601"/>
      <c r="B791" s="1559"/>
      <c r="C791" s="966" t="s">
        <v>1768</v>
      </c>
      <c r="D791" s="967"/>
      <c r="E791" s="967"/>
      <c r="F791" s="1045"/>
      <c r="G791" s="559" t="s">
        <v>1250</v>
      </c>
      <c r="H791" s="966" t="s">
        <v>70</v>
      </c>
      <c r="I791" s="767"/>
      <c r="J791" s="467">
        <v>30</v>
      </c>
      <c r="K791" s="780"/>
      <c r="L791" s="1076"/>
      <c r="M791" s="1085" t="str">
        <f t="shared" si="170"/>
        <v/>
      </c>
      <c r="N791" s="1216" t="str">
        <f t="shared" si="169"/>
        <v/>
      </c>
      <c r="O791" s="1186"/>
      <c r="P791" s="1013" t="str">
        <f t="shared" si="173"/>
        <v/>
      </c>
      <c r="Q791" s="1272"/>
      <c r="R791" s="1283"/>
      <c r="S791" s="1014" t="str">
        <f t="shared" si="174"/>
        <v/>
      </c>
      <c r="T791" s="1231" t="str">
        <f t="shared" si="171"/>
        <v>Sin Iniciar</v>
      </c>
      <c r="U791" s="1164" t="str">
        <f t="shared" si="172"/>
        <v>6</v>
      </c>
      <c r="V791" s="845"/>
      <c r="W791" s="1302">
        <f t="shared" si="168"/>
        <v>1</v>
      </c>
    </row>
    <row r="792" spans="1:23" s="105" customFormat="1" ht="39" hidden="1" customHeight="1" outlineLevel="3" thickBot="1" x14ac:dyDescent="0.3">
      <c r="A792" s="1601"/>
      <c r="B792" s="1559"/>
      <c r="C792" s="966" t="s">
        <v>1768</v>
      </c>
      <c r="D792" s="967"/>
      <c r="E792" s="967"/>
      <c r="F792" s="1045"/>
      <c r="G792" s="559" t="s">
        <v>1251</v>
      </c>
      <c r="H792" s="966" t="s">
        <v>70</v>
      </c>
      <c r="I792" s="767"/>
      <c r="J792" s="467">
        <v>30</v>
      </c>
      <c r="K792" s="780"/>
      <c r="L792" s="1076"/>
      <c r="M792" s="1085" t="str">
        <f t="shared" si="170"/>
        <v/>
      </c>
      <c r="N792" s="1216" t="str">
        <f t="shared" si="169"/>
        <v/>
      </c>
      <c r="O792" s="1186"/>
      <c r="P792" s="1013" t="str">
        <f t="shared" si="173"/>
        <v/>
      </c>
      <c r="Q792" s="1272"/>
      <c r="R792" s="1283"/>
      <c r="S792" s="1014" t="str">
        <f t="shared" si="174"/>
        <v/>
      </c>
      <c r="T792" s="1231" t="str">
        <f t="shared" si="171"/>
        <v>Sin Iniciar</v>
      </c>
      <c r="U792" s="1164" t="str">
        <f t="shared" si="172"/>
        <v>6</v>
      </c>
      <c r="V792" s="845"/>
      <c r="W792" s="1302">
        <f t="shared" si="168"/>
        <v>1</v>
      </c>
    </row>
    <row r="793" spans="1:23" s="105" customFormat="1" ht="35.25" hidden="1" customHeight="1" outlineLevel="3" thickBot="1" x14ac:dyDescent="0.3">
      <c r="A793" s="1601"/>
      <c r="B793" s="1559"/>
      <c r="C793" s="966" t="s">
        <v>1768</v>
      </c>
      <c r="D793" s="967"/>
      <c r="E793" s="967"/>
      <c r="F793" s="1045"/>
      <c r="G793" s="559" t="s">
        <v>1252</v>
      </c>
      <c r="H793" s="966" t="s">
        <v>70</v>
      </c>
      <c r="I793" s="767"/>
      <c r="J793" s="467">
        <v>0.5</v>
      </c>
      <c r="K793" s="780"/>
      <c r="L793" s="1076"/>
      <c r="M793" s="1085" t="str">
        <f t="shared" si="170"/>
        <v/>
      </c>
      <c r="N793" s="1216" t="str">
        <f t="shared" si="169"/>
        <v/>
      </c>
      <c r="O793" s="1186"/>
      <c r="P793" s="1013" t="str">
        <f t="shared" si="173"/>
        <v/>
      </c>
      <c r="Q793" s="1272"/>
      <c r="R793" s="1283"/>
      <c r="S793" s="1014" t="str">
        <f t="shared" si="174"/>
        <v/>
      </c>
      <c r="T793" s="1231" t="str">
        <f t="shared" si="171"/>
        <v>Sin Iniciar</v>
      </c>
      <c r="U793" s="1164" t="str">
        <f t="shared" si="172"/>
        <v>6</v>
      </c>
      <c r="V793" s="845"/>
      <c r="W793" s="1302">
        <f t="shared" si="168"/>
        <v>1</v>
      </c>
    </row>
    <row r="794" spans="1:23" s="105" customFormat="1" ht="39" hidden="1" customHeight="1" outlineLevel="3" thickBot="1" x14ac:dyDescent="0.3">
      <c r="A794" s="1601"/>
      <c r="B794" s="1559"/>
      <c r="C794" s="966" t="s">
        <v>1768</v>
      </c>
      <c r="D794" s="967"/>
      <c r="E794" s="967"/>
      <c r="F794" s="1045"/>
      <c r="G794" s="559" t="s">
        <v>1253</v>
      </c>
      <c r="H794" s="966" t="s">
        <v>70</v>
      </c>
      <c r="I794" s="767"/>
      <c r="J794" s="467">
        <v>50</v>
      </c>
      <c r="K794" s="780"/>
      <c r="L794" s="1076"/>
      <c r="M794" s="1085" t="str">
        <f t="shared" si="170"/>
        <v/>
      </c>
      <c r="N794" s="1216" t="str">
        <f t="shared" si="169"/>
        <v/>
      </c>
      <c r="O794" s="1186"/>
      <c r="P794" s="1013" t="str">
        <f t="shared" si="173"/>
        <v/>
      </c>
      <c r="Q794" s="1272"/>
      <c r="R794" s="1283"/>
      <c r="S794" s="1014" t="str">
        <f t="shared" si="174"/>
        <v/>
      </c>
      <c r="T794" s="1231" t="str">
        <f t="shared" si="171"/>
        <v>Sin Iniciar</v>
      </c>
      <c r="U794" s="1164" t="str">
        <f t="shared" si="172"/>
        <v>6</v>
      </c>
      <c r="V794" s="845"/>
      <c r="W794" s="1302">
        <f t="shared" si="168"/>
        <v>1</v>
      </c>
    </row>
    <row r="795" spans="1:23" s="105" customFormat="1" ht="39" hidden="1" customHeight="1" outlineLevel="3" thickBot="1" x14ac:dyDescent="0.3">
      <c r="A795" s="1601"/>
      <c r="B795" s="1559"/>
      <c r="C795" s="966" t="s">
        <v>1768</v>
      </c>
      <c r="D795" s="967"/>
      <c r="E795" s="967"/>
      <c r="F795" s="1045"/>
      <c r="G795" s="559" t="s">
        <v>1254</v>
      </c>
      <c r="H795" s="966" t="s">
        <v>70</v>
      </c>
      <c r="I795" s="767"/>
      <c r="J795" s="467">
        <v>50</v>
      </c>
      <c r="K795" s="780"/>
      <c r="L795" s="1076"/>
      <c r="M795" s="1085" t="str">
        <f t="shared" si="170"/>
        <v/>
      </c>
      <c r="N795" s="1216" t="str">
        <f t="shared" si="169"/>
        <v/>
      </c>
      <c r="O795" s="1186"/>
      <c r="P795" s="1013" t="str">
        <f t="shared" si="173"/>
        <v/>
      </c>
      <c r="Q795" s="1272"/>
      <c r="R795" s="1283"/>
      <c r="S795" s="1014" t="str">
        <f t="shared" si="174"/>
        <v/>
      </c>
      <c r="T795" s="1231" t="str">
        <f t="shared" si="171"/>
        <v>Sin Iniciar</v>
      </c>
      <c r="U795" s="1164" t="str">
        <f t="shared" si="172"/>
        <v>6</v>
      </c>
      <c r="V795" s="845"/>
      <c r="W795" s="1302">
        <f t="shared" si="168"/>
        <v>1</v>
      </c>
    </row>
    <row r="796" spans="1:23" s="105" customFormat="1" ht="39" hidden="1" customHeight="1" outlineLevel="3" thickBot="1" x14ac:dyDescent="0.3">
      <c r="A796" s="1601"/>
      <c r="B796" s="1559"/>
      <c r="C796" s="966" t="s">
        <v>1768</v>
      </c>
      <c r="D796" s="967"/>
      <c r="E796" s="967"/>
      <c r="F796" s="1045"/>
      <c r="G796" s="559" t="s">
        <v>1255</v>
      </c>
      <c r="H796" s="966" t="s">
        <v>70</v>
      </c>
      <c r="I796" s="767"/>
      <c r="J796" s="467">
        <v>50</v>
      </c>
      <c r="K796" s="780"/>
      <c r="L796" s="1076"/>
      <c r="M796" s="1085" t="str">
        <f t="shared" si="170"/>
        <v/>
      </c>
      <c r="N796" s="1216" t="str">
        <f t="shared" si="169"/>
        <v/>
      </c>
      <c r="O796" s="1186"/>
      <c r="P796" s="1013" t="str">
        <f t="shared" si="173"/>
        <v/>
      </c>
      <c r="Q796" s="1272"/>
      <c r="R796" s="1283"/>
      <c r="S796" s="1014" t="str">
        <f t="shared" si="174"/>
        <v/>
      </c>
      <c r="T796" s="1231" t="str">
        <f t="shared" si="171"/>
        <v>Sin Iniciar</v>
      </c>
      <c r="U796" s="1164" t="str">
        <f t="shared" si="172"/>
        <v>6</v>
      </c>
      <c r="V796" s="845"/>
      <c r="W796" s="1302">
        <f t="shared" si="168"/>
        <v>1</v>
      </c>
    </row>
    <row r="797" spans="1:23" s="105" customFormat="1" ht="39" hidden="1" customHeight="1" outlineLevel="3" thickBot="1" x14ac:dyDescent="0.3">
      <c r="A797" s="1601"/>
      <c r="B797" s="1559"/>
      <c r="C797" s="966" t="s">
        <v>1768</v>
      </c>
      <c r="D797" s="967"/>
      <c r="E797" s="967"/>
      <c r="F797" s="1045"/>
      <c r="G797" s="559" t="s">
        <v>1256</v>
      </c>
      <c r="H797" s="966" t="s">
        <v>70</v>
      </c>
      <c r="I797" s="767"/>
      <c r="J797" s="467">
        <v>50</v>
      </c>
      <c r="K797" s="780"/>
      <c r="L797" s="1076"/>
      <c r="M797" s="1085" t="str">
        <f t="shared" si="170"/>
        <v/>
      </c>
      <c r="N797" s="1216" t="str">
        <f t="shared" si="169"/>
        <v/>
      </c>
      <c r="O797" s="1186"/>
      <c r="P797" s="1013" t="str">
        <f t="shared" si="173"/>
        <v/>
      </c>
      <c r="Q797" s="1272"/>
      <c r="R797" s="1283"/>
      <c r="S797" s="1014" t="str">
        <f t="shared" si="174"/>
        <v/>
      </c>
      <c r="T797" s="1231" t="str">
        <f t="shared" si="171"/>
        <v>Sin Iniciar</v>
      </c>
      <c r="U797" s="1164" t="str">
        <f t="shared" si="172"/>
        <v>6</v>
      </c>
      <c r="V797" s="845"/>
      <c r="W797" s="1302">
        <f t="shared" si="168"/>
        <v>1</v>
      </c>
    </row>
    <row r="798" spans="1:23" s="105" customFormat="1" ht="39" hidden="1" customHeight="1" outlineLevel="3" thickBot="1" x14ac:dyDescent="0.3">
      <c r="A798" s="1601"/>
      <c r="B798" s="1559"/>
      <c r="C798" s="966" t="s">
        <v>1768</v>
      </c>
      <c r="D798" s="967"/>
      <c r="E798" s="967"/>
      <c r="F798" s="1045"/>
      <c r="G798" s="559" t="s">
        <v>1257</v>
      </c>
      <c r="H798" s="966" t="s">
        <v>70</v>
      </c>
      <c r="I798" s="767"/>
      <c r="J798" s="467">
        <v>30</v>
      </c>
      <c r="K798" s="780"/>
      <c r="L798" s="1076"/>
      <c r="M798" s="1085" t="str">
        <f t="shared" si="170"/>
        <v/>
      </c>
      <c r="N798" s="1216" t="str">
        <f t="shared" si="169"/>
        <v/>
      </c>
      <c r="O798" s="1186"/>
      <c r="P798" s="1013" t="str">
        <f t="shared" si="173"/>
        <v/>
      </c>
      <c r="Q798" s="1272"/>
      <c r="R798" s="1283"/>
      <c r="S798" s="1014" t="str">
        <f t="shared" si="174"/>
        <v/>
      </c>
      <c r="T798" s="1231" t="str">
        <f t="shared" si="171"/>
        <v>Sin Iniciar</v>
      </c>
      <c r="U798" s="1164" t="str">
        <f t="shared" si="172"/>
        <v>6</v>
      </c>
      <c r="V798" s="845"/>
      <c r="W798" s="1302">
        <f t="shared" si="168"/>
        <v>1</v>
      </c>
    </row>
    <row r="799" spans="1:23" s="105" customFormat="1" ht="39" hidden="1" customHeight="1" outlineLevel="3" thickBot="1" x14ac:dyDescent="0.3">
      <c r="A799" s="1601"/>
      <c r="B799" s="1559"/>
      <c r="C799" s="966" t="s">
        <v>1768</v>
      </c>
      <c r="D799" s="967"/>
      <c r="E799" s="967"/>
      <c r="F799" s="1045"/>
      <c r="G799" s="559" t="s">
        <v>1258</v>
      </c>
      <c r="H799" s="966" t="s">
        <v>70</v>
      </c>
      <c r="I799" s="767"/>
      <c r="J799" s="467">
        <v>30</v>
      </c>
      <c r="K799" s="780"/>
      <c r="L799" s="1076"/>
      <c r="M799" s="1085" t="str">
        <f t="shared" si="170"/>
        <v/>
      </c>
      <c r="N799" s="1216" t="str">
        <f t="shared" si="169"/>
        <v/>
      </c>
      <c r="O799" s="1186"/>
      <c r="P799" s="1013" t="str">
        <f t="shared" si="173"/>
        <v/>
      </c>
      <c r="Q799" s="1272"/>
      <c r="R799" s="1283"/>
      <c r="S799" s="1014" t="str">
        <f t="shared" si="174"/>
        <v/>
      </c>
      <c r="T799" s="1231" t="str">
        <f t="shared" si="171"/>
        <v>Sin Iniciar</v>
      </c>
      <c r="U799" s="1164" t="str">
        <f t="shared" si="172"/>
        <v>6</v>
      </c>
      <c r="V799" s="845"/>
      <c r="W799" s="1302">
        <f t="shared" ref="W799:W862" si="175">1-R799</f>
        <v>1</v>
      </c>
    </row>
    <row r="800" spans="1:23" s="105" customFormat="1" ht="39" hidden="1" customHeight="1" outlineLevel="3" thickBot="1" x14ac:dyDescent="0.3">
      <c r="A800" s="1601"/>
      <c r="B800" s="1559"/>
      <c r="C800" s="966" t="s">
        <v>1768</v>
      </c>
      <c r="D800" s="967"/>
      <c r="E800" s="967"/>
      <c r="F800" s="1045"/>
      <c r="G800" s="559" t="s">
        <v>1259</v>
      </c>
      <c r="H800" s="966" t="s">
        <v>70</v>
      </c>
      <c r="I800" s="767"/>
      <c r="J800" s="467">
        <v>30</v>
      </c>
      <c r="K800" s="780"/>
      <c r="L800" s="1076"/>
      <c r="M800" s="1085" t="str">
        <f t="shared" si="170"/>
        <v/>
      </c>
      <c r="N800" s="1216" t="str">
        <f t="shared" si="169"/>
        <v/>
      </c>
      <c r="O800" s="1186"/>
      <c r="P800" s="1013" t="str">
        <f t="shared" si="173"/>
        <v/>
      </c>
      <c r="Q800" s="1272"/>
      <c r="R800" s="1283"/>
      <c r="S800" s="1014" t="str">
        <f t="shared" si="174"/>
        <v/>
      </c>
      <c r="T800" s="1231" t="str">
        <f t="shared" si="171"/>
        <v>Sin Iniciar</v>
      </c>
      <c r="U800" s="1164" t="str">
        <f t="shared" si="172"/>
        <v>6</v>
      </c>
      <c r="V800" s="845"/>
      <c r="W800" s="1302">
        <f t="shared" si="175"/>
        <v>1</v>
      </c>
    </row>
    <row r="801" spans="1:23" s="105" customFormat="1" ht="39" hidden="1" customHeight="1" outlineLevel="3" thickBot="1" x14ac:dyDescent="0.3">
      <c r="A801" s="1601"/>
      <c r="B801" s="1559"/>
      <c r="C801" s="966" t="s">
        <v>1768</v>
      </c>
      <c r="D801" s="967"/>
      <c r="E801" s="967"/>
      <c r="F801" s="1045"/>
      <c r="G801" s="559" t="s">
        <v>1260</v>
      </c>
      <c r="H801" s="966" t="s">
        <v>70</v>
      </c>
      <c r="I801" s="767"/>
      <c r="J801" s="467">
        <v>30</v>
      </c>
      <c r="K801" s="780"/>
      <c r="L801" s="1076"/>
      <c r="M801" s="1085" t="str">
        <f t="shared" si="170"/>
        <v/>
      </c>
      <c r="N801" s="1216" t="str">
        <f t="shared" ref="N801:N864" si="176">+IF(D801="","",IF(AND(MONTH($C$2)&gt;=MONTH(D801),MONTH($C$2)&lt;=MONTH(E801)),"X",""))</f>
        <v/>
      </c>
      <c r="O801" s="1186"/>
      <c r="P801" s="1013" t="str">
        <f t="shared" si="173"/>
        <v/>
      </c>
      <c r="Q801" s="1272"/>
      <c r="R801" s="1283"/>
      <c r="S801" s="1014" t="str">
        <f t="shared" si="174"/>
        <v/>
      </c>
      <c r="T801" s="1231" t="str">
        <f t="shared" si="171"/>
        <v>Sin Iniciar</v>
      </c>
      <c r="U801" s="1164" t="str">
        <f t="shared" si="172"/>
        <v>6</v>
      </c>
      <c r="V801" s="845"/>
      <c r="W801" s="1302">
        <f t="shared" si="175"/>
        <v>1</v>
      </c>
    </row>
    <row r="802" spans="1:23" s="105" customFormat="1" ht="39" hidden="1" customHeight="1" outlineLevel="3" thickBot="1" x14ac:dyDescent="0.3">
      <c r="A802" s="1601"/>
      <c r="B802" s="1559"/>
      <c r="C802" s="966" t="s">
        <v>1768</v>
      </c>
      <c r="D802" s="967"/>
      <c r="E802" s="967"/>
      <c r="F802" s="1045"/>
      <c r="G802" s="559" t="s">
        <v>1261</v>
      </c>
      <c r="H802" s="966" t="s">
        <v>70</v>
      </c>
      <c r="I802" s="767"/>
      <c r="J802" s="467">
        <v>30</v>
      </c>
      <c r="K802" s="780"/>
      <c r="L802" s="1076"/>
      <c r="M802" s="1085" t="str">
        <f t="shared" si="170"/>
        <v/>
      </c>
      <c r="N802" s="1216" t="str">
        <f t="shared" si="176"/>
        <v/>
      </c>
      <c r="O802" s="1186"/>
      <c r="P802" s="1013" t="str">
        <f t="shared" si="173"/>
        <v/>
      </c>
      <c r="Q802" s="1272"/>
      <c r="R802" s="1283"/>
      <c r="S802" s="1014" t="str">
        <f t="shared" si="174"/>
        <v/>
      </c>
      <c r="T802" s="1231" t="str">
        <f t="shared" si="171"/>
        <v>Sin Iniciar</v>
      </c>
      <c r="U802" s="1164" t="str">
        <f t="shared" si="172"/>
        <v>6</v>
      </c>
      <c r="V802" s="845"/>
      <c r="W802" s="1302">
        <f t="shared" si="175"/>
        <v>1</v>
      </c>
    </row>
    <row r="803" spans="1:23" s="105" customFormat="1" ht="39" hidden="1" customHeight="1" outlineLevel="3" thickBot="1" x14ac:dyDescent="0.3">
      <c r="A803" s="1601"/>
      <c r="B803" s="1559"/>
      <c r="C803" s="966" t="s">
        <v>1768</v>
      </c>
      <c r="D803" s="967"/>
      <c r="E803" s="967"/>
      <c r="F803" s="1045"/>
      <c r="G803" s="559" t="s">
        <v>1262</v>
      </c>
      <c r="H803" s="966" t="s">
        <v>70</v>
      </c>
      <c r="I803" s="767"/>
      <c r="J803" s="467">
        <v>30</v>
      </c>
      <c r="K803" s="780"/>
      <c r="L803" s="1076"/>
      <c r="M803" s="1085" t="str">
        <f t="shared" si="170"/>
        <v/>
      </c>
      <c r="N803" s="1216" t="str">
        <f t="shared" si="176"/>
        <v/>
      </c>
      <c r="O803" s="1186"/>
      <c r="P803" s="1013" t="str">
        <f t="shared" si="173"/>
        <v/>
      </c>
      <c r="Q803" s="1272"/>
      <c r="R803" s="1283"/>
      <c r="S803" s="1014" t="str">
        <f t="shared" si="174"/>
        <v/>
      </c>
      <c r="T803" s="1231" t="str">
        <f t="shared" si="171"/>
        <v>Sin Iniciar</v>
      </c>
      <c r="U803" s="1164" t="str">
        <f t="shared" si="172"/>
        <v>6</v>
      </c>
      <c r="V803" s="845"/>
      <c r="W803" s="1302">
        <f t="shared" si="175"/>
        <v>1</v>
      </c>
    </row>
    <row r="804" spans="1:23" s="105" customFormat="1" ht="39" hidden="1" customHeight="1" outlineLevel="3" thickBot="1" x14ac:dyDescent="0.3">
      <c r="A804" s="1601"/>
      <c r="B804" s="1559"/>
      <c r="C804" s="966" t="s">
        <v>1768</v>
      </c>
      <c r="D804" s="967"/>
      <c r="E804" s="967"/>
      <c r="F804" s="1045"/>
      <c r="G804" s="559" t="s">
        <v>1263</v>
      </c>
      <c r="H804" s="966" t="s">
        <v>70</v>
      </c>
      <c r="I804" s="767"/>
      <c r="J804" s="467">
        <v>30</v>
      </c>
      <c r="K804" s="780"/>
      <c r="L804" s="1076"/>
      <c r="M804" s="1085" t="str">
        <f t="shared" si="170"/>
        <v/>
      </c>
      <c r="N804" s="1216" t="str">
        <f t="shared" si="176"/>
        <v/>
      </c>
      <c r="O804" s="1186"/>
      <c r="P804" s="1013" t="str">
        <f t="shared" si="173"/>
        <v/>
      </c>
      <c r="Q804" s="1272"/>
      <c r="R804" s="1283"/>
      <c r="S804" s="1014" t="str">
        <f t="shared" si="174"/>
        <v/>
      </c>
      <c r="T804" s="1231" t="str">
        <f t="shared" si="171"/>
        <v>Sin Iniciar</v>
      </c>
      <c r="U804" s="1164" t="str">
        <f t="shared" si="172"/>
        <v>6</v>
      </c>
      <c r="V804" s="845"/>
      <c r="W804" s="1302">
        <f t="shared" si="175"/>
        <v>1</v>
      </c>
    </row>
    <row r="805" spans="1:23" s="105" customFormat="1" ht="35.25" hidden="1" customHeight="1" outlineLevel="3" thickBot="1" x14ac:dyDescent="0.3">
      <c r="A805" s="1601"/>
      <c r="B805" s="1559"/>
      <c r="C805" s="966" t="s">
        <v>1768</v>
      </c>
      <c r="D805" s="967"/>
      <c r="E805" s="967"/>
      <c r="F805" s="1045"/>
      <c r="G805" s="559" t="s">
        <v>1264</v>
      </c>
      <c r="H805" s="966" t="s">
        <v>70</v>
      </c>
      <c r="I805" s="767"/>
      <c r="J805" s="467">
        <v>20</v>
      </c>
      <c r="K805" s="780"/>
      <c r="L805" s="1076"/>
      <c r="M805" s="1085" t="str">
        <f t="shared" si="170"/>
        <v/>
      </c>
      <c r="N805" s="1216" t="str">
        <f t="shared" si="176"/>
        <v/>
      </c>
      <c r="O805" s="1186"/>
      <c r="P805" s="1013" t="str">
        <f t="shared" si="173"/>
        <v/>
      </c>
      <c r="Q805" s="1272"/>
      <c r="R805" s="1283"/>
      <c r="S805" s="1014" t="str">
        <f t="shared" si="174"/>
        <v/>
      </c>
      <c r="T805" s="1231" t="str">
        <f t="shared" si="171"/>
        <v>Sin Iniciar</v>
      </c>
      <c r="U805" s="1164" t="str">
        <f t="shared" si="172"/>
        <v>6</v>
      </c>
      <c r="V805" s="845"/>
      <c r="W805" s="1302">
        <f t="shared" si="175"/>
        <v>1</v>
      </c>
    </row>
    <row r="806" spans="1:23" s="105" customFormat="1" ht="39" hidden="1" customHeight="1" outlineLevel="3" thickBot="1" x14ac:dyDescent="0.3">
      <c r="A806" s="1601"/>
      <c r="B806" s="1559"/>
      <c r="C806" s="966" t="s">
        <v>1768</v>
      </c>
      <c r="D806" s="967"/>
      <c r="E806" s="967"/>
      <c r="F806" s="1045"/>
      <c r="G806" s="559" t="s">
        <v>1265</v>
      </c>
      <c r="H806" s="966" t="s">
        <v>70</v>
      </c>
      <c r="I806" s="767"/>
      <c r="J806" s="467">
        <v>10</v>
      </c>
      <c r="K806" s="780"/>
      <c r="L806" s="1076"/>
      <c r="M806" s="1085" t="str">
        <f t="shared" si="170"/>
        <v/>
      </c>
      <c r="N806" s="1216" t="str">
        <f t="shared" si="176"/>
        <v/>
      </c>
      <c r="O806" s="1186"/>
      <c r="P806" s="1013" t="str">
        <f t="shared" si="173"/>
        <v/>
      </c>
      <c r="Q806" s="1272"/>
      <c r="R806" s="1283"/>
      <c r="S806" s="1014" t="str">
        <f t="shared" si="174"/>
        <v/>
      </c>
      <c r="T806" s="1231" t="str">
        <f t="shared" si="171"/>
        <v>Sin Iniciar</v>
      </c>
      <c r="U806" s="1164" t="str">
        <f t="shared" si="172"/>
        <v>6</v>
      </c>
      <c r="V806" s="845"/>
      <c r="W806" s="1302">
        <f t="shared" si="175"/>
        <v>1</v>
      </c>
    </row>
    <row r="807" spans="1:23" s="105" customFormat="1" ht="39" hidden="1" customHeight="1" outlineLevel="3" thickBot="1" x14ac:dyDescent="0.3">
      <c r="A807" s="1601"/>
      <c r="B807" s="1559"/>
      <c r="C807" s="966" t="s">
        <v>1768</v>
      </c>
      <c r="D807" s="967"/>
      <c r="E807" s="967"/>
      <c r="F807" s="1045"/>
      <c r="G807" s="559" t="s">
        <v>1266</v>
      </c>
      <c r="H807" s="966" t="s">
        <v>70</v>
      </c>
      <c r="I807" s="767"/>
      <c r="J807" s="467">
        <v>5</v>
      </c>
      <c r="K807" s="780"/>
      <c r="L807" s="1076"/>
      <c r="M807" s="1085" t="str">
        <f t="shared" si="170"/>
        <v/>
      </c>
      <c r="N807" s="1216" t="str">
        <f t="shared" si="176"/>
        <v/>
      </c>
      <c r="O807" s="1186"/>
      <c r="P807" s="1013" t="str">
        <f t="shared" si="173"/>
        <v/>
      </c>
      <c r="Q807" s="1272"/>
      <c r="R807" s="1283"/>
      <c r="S807" s="1014" t="str">
        <f t="shared" si="174"/>
        <v/>
      </c>
      <c r="T807" s="1231" t="str">
        <f t="shared" si="171"/>
        <v>Sin Iniciar</v>
      </c>
      <c r="U807" s="1164" t="str">
        <f t="shared" si="172"/>
        <v>6</v>
      </c>
      <c r="V807" s="845"/>
      <c r="W807" s="1302">
        <f t="shared" si="175"/>
        <v>1</v>
      </c>
    </row>
    <row r="808" spans="1:23" s="105" customFormat="1" ht="39" hidden="1" customHeight="1" outlineLevel="3" thickBot="1" x14ac:dyDescent="0.3">
      <c r="A808" s="1601"/>
      <c r="B808" s="1559"/>
      <c r="C808" s="966" t="s">
        <v>1768</v>
      </c>
      <c r="D808" s="967"/>
      <c r="E808" s="967"/>
      <c r="F808" s="1045"/>
      <c r="G808" s="559" t="s">
        <v>1267</v>
      </c>
      <c r="H808" s="966" t="s">
        <v>70</v>
      </c>
      <c r="I808" s="767"/>
      <c r="J808" s="467">
        <v>10</v>
      </c>
      <c r="K808" s="780"/>
      <c r="L808" s="1076"/>
      <c r="M808" s="1085" t="str">
        <f t="shared" si="170"/>
        <v/>
      </c>
      <c r="N808" s="1216" t="str">
        <f t="shared" si="176"/>
        <v/>
      </c>
      <c r="O808" s="1186"/>
      <c r="P808" s="1013" t="str">
        <f t="shared" si="173"/>
        <v/>
      </c>
      <c r="Q808" s="1272"/>
      <c r="R808" s="1283"/>
      <c r="S808" s="1014" t="str">
        <f t="shared" si="174"/>
        <v/>
      </c>
      <c r="T808" s="1231" t="str">
        <f t="shared" si="171"/>
        <v>Sin Iniciar</v>
      </c>
      <c r="U808" s="1164" t="str">
        <f t="shared" si="172"/>
        <v>6</v>
      </c>
      <c r="V808" s="845"/>
      <c r="W808" s="1302">
        <f t="shared" si="175"/>
        <v>1</v>
      </c>
    </row>
    <row r="809" spans="1:23" s="105" customFormat="1" ht="39" hidden="1" customHeight="1" outlineLevel="3" thickBot="1" x14ac:dyDescent="0.3">
      <c r="A809" s="1601"/>
      <c r="B809" s="1559"/>
      <c r="C809" s="966" t="s">
        <v>1768</v>
      </c>
      <c r="D809" s="967"/>
      <c r="E809" s="967"/>
      <c r="F809" s="1045"/>
      <c r="G809" s="559" t="s">
        <v>1268</v>
      </c>
      <c r="H809" s="966" t="s">
        <v>70</v>
      </c>
      <c r="I809" s="767"/>
      <c r="J809" s="467">
        <v>2</v>
      </c>
      <c r="K809" s="780"/>
      <c r="L809" s="1076"/>
      <c r="M809" s="1085" t="str">
        <f t="shared" si="170"/>
        <v/>
      </c>
      <c r="N809" s="1216" t="str">
        <f t="shared" si="176"/>
        <v/>
      </c>
      <c r="O809" s="1186"/>
      <c r="P809" s="1013" t="str">
        <f t="shared" si="173"/>
        <v/>
      </c>
      <c r="Q809" s="1272"/>
      <c r="R809" s="1283"/>
      <c r="S809" s="1014" t="str">
        <f t="shared" si="174"/>
        <v/>
      </c>
      <c r="T809" s="1231" t="str">
        <f t="shared" si="171"/>
        <v>Sin Iniciar</v>
      </c>
      <c r="U809" s="1164" t="str">
        <f t="shared" si="172"/>
        <v>6</v>
      </c>
      <c r="V809" s="845"/>
      <c r="W809" s="1302">
        <f t="shared" si="175"/>
        <v>1</v>
      </c>
    </row>
    <row r="810" spans="1:23" s="105" customFormat="1" ht="39" hidden="1" customHeight="1" outlineLevel="3" thickBot="1" x14ac:dyDescent="0.3">
      <c r="A810" s="1601"/>
      <c r="B810" s="1559"/>
      <c r="C810" s="966" t="s">
        <v>1768</v>
      </c>
      <c r="D810" s="967"/>
      <c r="E810" s="967"/>
      <c r="F810" s="1045"/>
      <c r="G810" s="559" t="s">
        <v>1269</v>
      </c>
      <c r="H810" s="966" t="s">
        <v>70</v>
      </c>
      <c r="I810" s="767"/>
      <c r="J810" s="467">
        <v>2</v>
      </c>
      <c r="K810" s="780"/>
      <c r="L810" s="1076"/>
      <c r="M810" s="1085" t="str">
        <f t="shared" si="170"/>
        <v/>
      </c>
      <c r="N810" s="1216" t="str">
        <f t="shared" si="176"/>
        <v/>
      </c>
      <c r="O810" s="1186"/>
      <c r="P810" s="1013" t="str">
        <f t="shared" si="173"/>
        <v/>
      </c>
      <c r="Q810" s="1272"/>
      <c r="R810" s="1283"/>
      <c r="S810" s="1014" t="str">
        <f t="shared" si="174"/>
        <v/>
      </c>
      <c r="T810" s="1231" t="str">
        <f t="shared" si="171"/>
        <v>Sin Iniciar</v>
      </c>
      <c r="U810" s="1164" t="str">
        <f t="shared" si="172"/>
        <v>6</v>
      </c>
      <c r="V810" s="845"/>
      <c r="W810" s="1302">
        <f t="shared" si="175"/>
        <v>1</v>
      </c>
    </row>
    <row r="811" spans="1:23" s="105" customFormat="1" ht="35.25" hidden="1" customHeight="1" outlineLevel="3" thickBot="1" x14ac:dyDescent="0.3">
      <c r="A811" s="1601"/>
      <c r="B811" s="1559"/>
      <c r="C811" s="966" t="s">
        <v>1768</v>
      </c>
      <c r="D811" s="967"/>
      <c r="E811" s="967"/>
      <c r="F811" s="1045"/>
      <c r="G811" s="559" t="s">
        <v>1270</v>
      </c>
      <c r="H811" s="966" t="s">
        <v>70</v>
      </c>
      <c r="I811" s="767"/>
      <c r="J811" s="467">
        <v>5</v>
      </c>
      <c r="K811" s="780"/>
      <c r="L811" s="1076"/>
      <c r="M811" s="1085" t="str">
        <f t="shared" si="170"/>
        <v/>
      </c>
      <c r="N811" s="1216" t="str">
        <f t="shared" si="176"/>
        <v/>
      </c>
      <c r="O811" s="1186"/>
      <c r="P811" s="1013" t="str">
        <f t="shared" si="173"/>
        <v/>
      </c>
      <c r="Q811" s="1272"/>
      <c r="R811" s="1283"/>
      <c r="S811" s="1014" t="str">
        <f t="shared" si="174"/>
        <v/>
      </c>
      <c r="T811" s="1231" t="str">
        <f t="shared" si="171"/>
        <v>Sin Iniciar</v>
      </c>
      <c r="U811" s="1164" t="str">
        <f t="shared" si="172"/>
        <v>6</v>
      </c>
      <c r="V811" s="845"/>
      <c r="W811" s="1302">
        <f t="shared" si="175"/>
        <v>1</v>
      </c>
    </row>
    <row r="812" spans="1:23" s="105" customFormat="1" ht="39" hidden="1" customHeight="1" outlineLevel="3" thickBot="1" x14ac:dyDescent="0.3">
      <c r="A812" s="1601"/>
      <c r="B812" s="1559"/>
      <c r="C812" s="966" t="s">
        <v>1768</v>
      </c>
      <c r="D812" s="967"/>
      <c r="E812" s="967"/>
      <c r="F812" s="1045"/>
      <c r="G812" s="559" t="s">
        <v>1271</v>
      </c>
      <c r="H812" s="966" t="s">
        <v>70</v>
      </c>
      <c r="I812" s="767"/>
      <c r="J812" s="467">
        <v>1</v>
      </c>
      <c r="K812" s="780"/>
      <c r="L812" s="1076"/>
      <c r="M812" s="1085" t="str">
        <f t="shared" ref="M812:M875" si="177">+IF(D812="","",IF(MONTH($C$2)&lt;MONTH(D812),"",E812-D812))</f>
        <v/>
      </c>
      <c r="N812" s="1216" t="str">
        <f t="shared" si="176"/>
        <v/>
      </c>
      <c r="O812" s="1186"/>
      <c r="P812" s="1013" t="str">
        <f t="shared" si="173"/>
        <v/>
      </c>
      <c r="Q812" s="1272"/>
      <c r="R812" s="1283"/>
      <c r="S812" s="1014" t="str">
        <f t="shared" si="174"/>
        <v/>
      </c>
      <c r="T812" s="1231" t="str">
        <f t="shared" si="171"/>
        <v>Sin Iniciar</v>
      </c>
      <c r="U812" s="1164" t="str">
        <f t="shared" si="172"/>
        <v>6</v>
      </c>
      <c r="V812" s="845"/>
      <c r="W812" s="1302">
        <f t="shared" si="175"/>
        <v>1</v>
      </c>
    </row>
    <row r="813" spans="1:23" s="105" customFormat="1" ht="35.25" hidden="1" customHeight="1" outlineLevel="3" thickBot="1" x14ac:dyDescent="0.3">
      <c r="A813" s="1601"/>
      <c r="B813" s="1559"/>
      <c r="C813" s="966" t="s">
        <v>1768</v>
      </c>
      <c r="D813" s="967"/>
      <c r="E813" s="967"/>
      <c r="F813" s="1045"/>
      <c r="G813" s="559" t="s">
        <v>1272</v>
      </c>
      <c r="H813" s="966" t="s">
        <v>70</v>
      </c>
      <c r="I813" s="767"/>
      <c r="J813" s="467">
        <v>3</v>
      </c>
      <c r="K813" s="780"/>
      <c r="L813" s="1076"/>
      <c r="M813" s="1085" t="str">
        <f t="shared" si="177"/>
        <v/>
      </c>
      <c r="N813" s="1216" t="str">
        <f t="shared" si="176"/>
        <v/>
      </c>
      <c r="O813" s="1186"/>
      <c r="P813" s="1013" t="str">
        <f t="shared" si="173"/>
        <v/>
      </c>
      <c r="Q813" s="1272"/>
      <c r="R813" s="1283"/>
      <c r="S813" s="1014" t="str">
        <f t="shared" si="174"/>
        <v/>
      </c>
      <c r="T813" s="1231" t="str">
        <f t="shared" si="171"/>
        <v>Sin Iniciar</v>
      </c>
      <c r="U813" s="1164" t="str">
        <f t="shared" si="172"/>
        <v>6</v>
      </c>
      <c r="V813" s="845"/>
      <c r="W813" s="1302">
        <f t="shared" si="175"/>
        <v>1</v>
      </c>
    </row>
    <row r="814" spans="1:23" s="105" customFormat="1" ht="35.25" hidden="1" customHeight="1" outlineLevel="3" thickBot="1" x14ac:dyDescent="0.3">
      <c r="A814" s="1601"/>
      <c r="B814" s="1559"/>
      <c r="C814" s="966" t="s">
        <v>1768</v>
      </c>
      <c r="D814" s="967"/>
      <c r="E814" s="967"/>
      <c r="F814" s="1045"/>
      <c r="G814" s="559" t="s">
        <v>1273</v>
      </c>
      <c r="H814" s="966" t="s">
        <v>70</v>
      </c>
      <c r="I814" s="767"/>
      <c r="J814" s="467">
        <v>2</v>
      </c>
      <c r="K814" s="780"/>
      <c r="L814" s="1076"/>
      <c r="M814" s="1085" t="str">
        <f t="shared" si="177"/>
        <v/>
      </c>
      <c r="N814" s="1216" t="str">
        <f t="shared" si="176"/>
        <v/>
      </c>
      <c r="O814" s="1186"/>
      <c r="P814" s="1013" t="str">
        <f t="shared" si="173"/>
        <v/>
      </c>
      <c r="Q814" s="1272"/>
      <c r="R814" s="1283"/>
      <c r="S814" s="1014" t="str">
        <f t="shared" si="174"/>
        <v/>
      </c>
      <c r="T814" s="1231" t="str">
        <f t="shared" si="171"/>
        <v>Sin Iniciar</v>
      </c>
      <c r="U814" s="1164" t="str">
        <f t="shared" si="172"/>
        <v>6</v>
      </c>
      <c r="V814" s="845"/>
      <c r="W814" s="1302">
        <f t="shared" si="175"/>
        <v>1</v>
      </c>
    </row>
    <row r="815" spans="1:23" s="105" customFormat="1" ht="39" hidden="1" customHeight="1" outlineLevel="3" thickBot="1" x14ac:dyDescent="0.3">
      <c r="A815" s="1601"/>
      <c r="B815" s="1559"/>
      <c r="C815" s="966" t="s">
        <v>1768</v>
      </c>
      <c r="D815" s="967"/>
      <c r="E815" s="967"/>
      <c r="F815" s="1045"/>
      <c r="G815" s="559" t="s">
        <v>1274</v>
      </c>
      <c r="H815" s="966" t="s">
        <v>70</v>
      </c>
      <c r="I815" s="767"/>
      <c r="J815" s="467">
        <v>2</v>
      </c>
      <c r="K815" s="780"/>
      <c r="L815" s="1076"/>
      <c r="M815" s="1085" t="str">
        <f t="shared" si="177"/>
        <v/>
      </c>
      <c r="N815" s="1216" t="str">
        <f t="shared" si="176"/>
        <v/>
      </c>
      <c r="O815" s="1186"/>
      <c r="P815" s="1013" t="str">
        <f t="shared" si="173"/>
        <v/>
      </c>
      <c r="Q815" s="1272"/>
      <c r="R815" s="1283"/>
      <c r="S815" s="1014" t="str">
        <f t="shared" si="174"/>
        <v/>
      </c>
      <c r="T815" s="1231" t="str">
        <f t="shared" si="171"/>
        <v>Sin Iniciar</v>
      </c>
      <c r="U815" s="1164" t="str">
        <f t="shared" si="172"/>
        <v>6</v>
      </c>
      <c r="V815" s="845"/>
      <c r="W815" s="1302">
        <f t="shared" si="175"/>
        <v>1</v>
      </c>
    </row>
    <row r="816" spans="1:23" s="105" customFormat="1" ht="39" hidden="1" customHeight="1" outlineLevel="3" thickBot="1" x14ac:dyDescent="0.3">
      <c r="A816" s="1601"/>
      <c r="B816" s="1559"/>
      <c r="C816" s="966" t="s">
        <v>1768</v>
      </c>
      <c r="D816" s="967"/>
      <c r="E816" s="967"/>
      <c r="F816" s="1045"/>
      <c r="G816" s="559" t="s">
        <v>1275</v>
      </c>
      <c r="H816" s="966" t="s">
        <v>70</v>
      </c>
      <c r="I816" s="767"/>
      <c r="J816" s="467">
        <v>2</v>
      </c>
      <c r="K816" s="780"/>
      <c r="L816" s="1076"/>
      <c r="M816" s="1085" t="str">
        <f t="shared" si="177"/>
        <v/>
      </c>
      <c r="N816" s="1216" t="str">
        <f t="shared" si="176"/>
        <v/>
      </c>
      <c r="O816" s="1186"/>
      <c r="P816" s="1013" t="str">
        <f t="shared" si="173"/>
        <v/>
      </c>
      <c r="Q816" s="1272"/>
      <c r="R816" s="1283"/>
      <c r="S816" s="1014" t="str">
        <f t="shared" si="174"/>
        <v/>
      </c>
      <c r="T816" s="1231" t="str">
        <f t="shared" si="171"/>
        <v>Sin Iniciar</v>
      </c>
      <c r="U816" s="1164" t="str">
        <f t="shared" si="172"/>
        <v>6</v>
      </c>
      <c r="V816" s="845"/>
      <c r="W816" s="1302">
        <f t="shared" si="175"/>
        <v>1</v>
      </c>
    </row>
    <row r="817" spans="1:23" s="105" customFormat="1" ht="39" hidden="1" customHeight="1" outlineLevel="3" thickBot="1" x14ac:dyDescent="0.3">
      <c r="A817" s="1601"/>
      <c r="B817" s="1559"/>
      <c r="C817" s="966" t="s">
        <v>1768</v>
      </c>
      <c r="D817" s="967"/>
      <c r="E817" s="967"/>
      <c r="F817" s="1045"/>
      <c r="G817" s="559" t="s">
        <v>1276</v>
      </c>
      <c r="H817" s="966" t="s">
        <v>70</v>
      </c>
      <c r="I817" s="767"/>
      <c r="J817" s="467">
        <v>2</v>
      </c>
      <c r="K817" s="780"/>
      <c r="L817" s="1076"/>
      <c r="M817" s="1085" t="str">
        <f t="shared" si="177"/>
        <v/>
      </c>
      <c r="N817" s="1216" t="str">
        <f t="shared" si="176"/>
        <v/>
      </c>
      <c r="O817" s="1186"/>
      <c r="P817" s="1013" t="str">
        <f t="shared" si="173"/>
        <v/>
      </c>
      <c r="Q817" s="1272"/>
      <c r="R817" s="1283"/>
      <c r="S817" s="1014" t="str">
        <f t="shared" si="174"/>
        <v/>
      </c>
      <c r="T817" s="1231" t="str">
        <f t="shared" si="171"/>
        <v>Sin Iniciar</v>
      </c>
      <c r="U817" s="1164" t="str">
        <f t="shared" si="172"/>
        <v>6</v>
      </c>
      <c r="V817" s="845"/>
      <c r="W817" s="1302">
        <f t="shared" si="175"/>
        <v>1</v>
      </c>
    </row>
    <row r="818" spans="1:23" s="105" customFormat="1" ht="39" hidden="1" customHeight="1" outlineLevel="3" thickBot="1" x14ac:dyDescent="0.3">
      <c r="A818" s="1601"/>
      <c r="B818" s="1559"/>
      <c r="C818" s="966" t="s">
        <v>1768</v>
      </c>
      <c r="D818" s="967"/>
      <c r="E818" s="967"/>
      <c r="F818" s="1045"/>
      <c r="G818" s="559" t="s">
        <v>1277</v>
      </c>
      <c r="H818" s="966" t="s">
        <v>70</v>
      </c>
      <c r="I818" s="767"/>
      <c r="J818" s="467">
        <v>2</v>
      </c>
      <c r="K818" s="780"/>
      <c r="L818" s="1076"/>
      <c r="M818" s="1085" t="str">
        <f t="shared" si="177"/>
        <v/>
      </c>
      <c r="N818" s="1216" t="str">
        <f t="shared" si="176"/>
        <v/>
      </c>
      <c r="O818" s="1186"/>
      <c r="P818" s="1013" t="str">
        <f t="shared" si="173"/>
        <v/>
      </c>
      <c r="Q818" s="1272"/>
      <c r="R818" s="1283"/>
      <c r="S818" s="1014" t="str">
        <f t="shared" si="174"/>
        <v/>
      </c>
      <c r="T818" s="1231" t="str">
        <f t="shared" si="171"/>
        <v>Sin Iniciar</v>
      </c>
      <c r="U818" s="1164" t="str">
        <f t="shared" si="172"/>
        <v>6</v>
      </c>
      <c r="V818" s="845"/>
      <c r="W818" s="1302">
        <f t="shared" si="175"/>
        <v>1</v>
      </c>
    </row>
    <row r="819" spans="1:23" s="105" customFormat="1" ht="35.25" hidden="1" customHeight="1" outlineLevel="3" thickBot="1" x14ac:dyDescent="0.3">
      <c r="A819" s="1601"/>
      <c r="B819" s="1559"/>
      <c r="C819" s="966" t="s">
        <v>1768</v>
      </c>
      <c r="D819" s="967"/>
      <c r="E819" s="967"/>
      <c r="F819" s="1045"/>
      <c r="G819" s="559" t="s">
        <v>1278</v>
      </c>
      <c r="H819" s="966" t="s">
        <v>70</v>
      </c>
      <c r="I819" s="767"/>
      <c r="J819" s="467">
        <v>2</v>
      </c>
      <c r="K819" s="780"/>
      <c r="L819" s="1076"/>
      <c r="M819" s="1085" t="str">
        <f t="shared" si="177"/>
        <v/>
      </c>
      <c r="N819" s="1216" t="str">
        <f t="shared" si="176"/>
        <v/>
      </c>
      <c r="O819" s="1186"/>
      <c r="P819" s="1013" t="str">
        <f t="shared" si="173"/>
        <v/>
      </c>
      <c r="Q819" s="1272"/>
      <c r="R819" s="1283"/>
      <c r="S819" s="1014" t="str">
        <f t="shared" si="174"/>
        <v/>
      </c>
      <c r="T819" s="1231" t="str">
        <f t="shared" si="171"/>
        <v>Sin Iniciar</v>
      </c>
      <c r="U819" s="1164" t="str">
        <f t="shared" si="172"/>
        <v>6</v>
      </c>
      <c r="V819" s="845"/>
      <c r="W819" s="1302">
        <f t="shared" si="175"/>
        <v>1</v>
      </c>
    </row>
    <row r="820" spans="1:23" s="105" customFormat="1" ht="35.25" hidden="1" customHeight="1" outlineLevel="3" thickBot="1" x14ac:dyDescent="0.3">
      <c r="A820" s="1601"/>
      <c r="B820" s="1559"/>
      <c r="C820" s="966" t="s">
        <v>1768</v>
      </c>
      <c r="D820" s="967"/>
      <c r="E820" s="967"/>
      <c r="F820" s="1045"/>
      <c r="G820" s="559" t="s">
        <v>1279</v>
      </c>
      <c r="H820" s="966" t="s">
        <v>70</v>
      </c>
      <c r="I820" s="767"/>
      <c r="J820" s="467">
        <v>2</v>
      </c>
      <c r="K820" s="780"/>
      <c r="L820" s="1076"/>
      <c r="M820" s="1085" t="str">
        <f t="shared" si="177"/>
        <v/>
      </c>
      <c r="N820" s="1216" t="str">
        <f t="shared" si="176"/>
        <v/>
      </c>
      <c r="O820" s="1186"/>
      <c r="P820" s="1013" t="str">
        <f t="shared" si="173"/>
        <v/>
      </c>
      <c r="Q820" s="1272"/>
      <c r="R820" s="1283"/>
      <c r="S820" s="1014" t="str">
        <f t="shared" si="174"/>
        <v/>
      </c>
      <c r="T820" s="1231" t="str">
        <f t="shared" si="171"/>
        <v>Sin Iniciar</v>
      </c>
      <c r="U820" s="1164" t="str">
        <f t="shared" si="172"/>
        <v>6</v>
      </c>
      <c r="V820" s="845"/>
      <c r="W820" s="1302">
        <f t="shared" si="175"/>
        <v>1</v>
      </c>
    </row>
    <row r="821" spans="1:23" s="105" customFormat="1" ht="35.25" hidden="1" customHeight="1" outlineLevel="3" thickBot="1" x14ac:dyDescent="0.3">
      <c r="A821" s="1601"/>
      <c r="B821" s="1559"/>
      <c r="C821" s="966" t="s">
        <v>1768</v>
      </c>
      <c r="D821" s="967"/>
      <c r="E821" s="967"/>
      <c r="F821" s="1045"/>
      <c r="G821" s="559" t="s">
        <v>1280</v>
      </c>
      <c r="H821" s="966" t="s">
        <v>70</v>
      </c>
      <c r="I821" s="767"/>
      <c r="J821" s="467">
        <v>2</v>
      </c>
      <c r="K821" s="780"/>
      <c r="L821" s="1076"/>
      <c r="M821" s="1085" t="str">
        <f t="shared" si="177"/>
        <v/>
      </c>
      <c r="N821" s="1216" t="str">
        <f t="shared" si="176"/>
        <v/>
      </c>
      <c r="O821" s="1186"/>
      <c r="P821" s="1013" t="str">
        <f t="shared" si="173"/>
        <v/>
      </c>
      <c r="Q821" s="1272"/>
      <c r="R821" s="1283"/>
      <c r="S821" s="1014" t="str">
        <f t="shared" si="174"/>
        <v/>
      </c>
      <c r="T821" s="1231" t="str">
        <f t="shared" si="171"/>
        <v>Sin Iniciar</v>
      </c>
      <c r="U821" s="1164" t="str">
        <f t="shared" si="172"/>
        <v>6</v>
      </c>
      <c r="V821" s="845"/>
      <c r="W821" s="1302">
        <f t="shared" si="175"/>
        <v>1</v>
      </c>
    </row>
    <row r="822" spans="1:23" s="105" customFormat="1" ht="35.25" hidden="1" customHeight="1" outlineLevel="3" thickBot="1" x14ac:dyDescent="0.3">
      <c r="A822" s="1601"/>
      <c r="B822" s="1559"/>
      <c r="C822" s="966" t="s">
        <v>1768</v>
      </c>
      <c r="D822" s="967"/>
      <c r="E822" s="967"/>
      <c r="F822" s="1045"/>
      <c r="G822" s="559" t="s">
        <v>1281</v>
      </c>
      <c r="H822" s="966" t="s">
        <v>70</v>
      </c>
      <c r="I822" s="767"/>
      <c r="J822" s="467">
        <v>2</v>
      </c>
      <c r="K822" s="780"/>
      <c r="L822" s="1076"/>
      <c r="M822" s="1085" t="str">
        <f t="shared" si="177"/>
        <v/>
      </c>
      <c r="N822" s="1216" t="str">
        <f t="shared" si="176"/>
        <v/>
      </c>
      <c r="O822" s="1186"/>
      <c r="P822" s="1013" t="str">
        <f t="shared" si="173"/>
        <v/>
      </c>
      <c r="Q822" s="1272"/>
      <c r="R822" s="1283"/>
      <c r="S822" s="1014" t="str">
        <f t="shared" si="174"/>
        <v/>
      </c>
      <c r="T822" s="1231" t="str">
        <f t="shared" ref="T822:T885" si="178">+IF(S822="","Sin Iniciar",IF(S822&lt;0.6,"Crítico",IF(S822&lt;0.9,"En Proceso",IF(AND(P822=1,Q822=1,S822=1),"Terminado","Normal"))))</f>
        <v>Sin Iniciar</v>
      </c>
      <c r="U822" s="1164" t="str">
        <f t="shared" ref="U822:U885" si="179">+IF(T822="","",IF(T822="Sin Iniciar","6",IF(T822="Crítico","L",IF(T822="En Proceso","K",IF(T822="Normal","J","B")))))</f>
        <v>6</v>
      </c>
      <c r="V822" s="845"/>
      <c r="W822" s="1302">
        <f t="shared" si="175"/>
        <v>1</v>
      </c>
    </row>
    <row r="823" spans="1:23" s="105" customFormat="1" ht="35.25" hidden="1" customHeight="1" outlineLevel="3" thickBot="1" x14ac:dyDescent="0.3">
      <c r="A823" s="1601"/>
      <c r="B823" s="1559"/>
      <c r="C823" s="966" t="s">
        <v>1768</v>
      </c>
      <c r="D823" s="967"/>
      <c r="E823" s="967"/>
      <c r="F823" s="1045"/>
      <c r="G823" s="559" t="s">
        <v>1282</v>
      </c>
      <c r="H823" s="966" t="s">
        <v>70</v>
      </c>
      <c r="I823" s="767"/>
      <c r="J823" s="467">
        <v>2</v>
      </c>
      <c r="K823" s="780"/>
      <c r="L823" s="1076"/>
      <c r="M823" s="1085" t="str">
        <f t="shared" si="177"/>
        <v/>
      </c>
      <c r="N823" s="1216" t="str">
        <f t="shared" si="176"/>
        <v/>
      </c>
      <c r="O823" s="1186"/>
      <c r="P823" s="1013" t="str">
        <f t="shared" si="173"/>
        <v/>
      </c>
      <c r="Q823" s="1272"/>
      <c r="R823" s="1283"/>
      <c r="S823" s="1014" t="str">
        <f t="shared" si="174"/>
        <v/>
      </c>
      <c r="T823" s="1231" t="str">
        <f t="shared" si="178"/>
        <v>Sin Iniciar</v>
      </c>
      <c r="U823" s="1164" t="str">
        <f t="shared" si="179"/>
        <v>6</v>
      </c>
      <c r="V823" s="845"/>
      <c r="W823" s="1302">
        <f t="shared" si="175"/>
        <v>1</v>
      </c>
    </row>
    <row r="824" spans="1:23" s="105" customFormat="1" ht="35.25" hidden="1" customHeight="1" outlineLevel="3" thickBot="1" x14ac:dyDescent="0.3">
      <c r="A824" s="1601"/>
      <c r="B824" s="1559"/>
      <c r="C824" s="966" t="s">
        <v>1768</v>
      </c>
      <c r="D824" s="967"/>
      <c r="E824" s="967"/>
      <c r="F824" s="1045"/>
      <c r="G824" s="559" t="s">
        <v>1283</v>
      </c>
      <c r="H824" s="966" t="s">
        <v>70</v>
      </c>
      <c r="I824" s="767"/>
      <c r="J824" s="467">
        <v>2</v>
      </c>
      <c r="K824" s="780"/>
      <c r="L824" s="1076"/>
      <c r="M824" s="1085" t="str">
        <f t="shared" si="177"/>
        <v/>
      </c>
      <c r="N824" s="1216" t="str">
        <f t="shared" si="176"/>
        <v/>
      </c>
      <c r="O824" s="1186"/>
      <c r="P824" s="1013" t="str">
        <f t="shared" si="173"/>
        <v/>
      </c>
      <c r="Q824" s="1272"/>
      <c r="R824" s="1283"/>
      <c r="S824" s="1014" t="str">
        <f t="shared" si="174"/>
        <v/>
      </c>
      <c r="T824" s="1231" t="str">
        <f t="shared" si="178"/>
        <v>Sin Iniciar</v>
      </c>
      <c r="U824" s="1164" t="str">
        <f t="shared" si="179"/>
        <v>6</v>
      </c>
      <c r="V824" s="845"/>
      <c r="W824" s="1302">
        <f t="shared" si="175"/>
        <v>1</v>
      </c>
    </row>
    <row r="825" spans="1:23" s="105" customFormat="1" ht="39" hidden="1" customHeight="1" outlineLevel="3" thickBot="1" x14ac:dyDescent="0.3">
      <c r="A825" s="1601"/>
      <c r="B825" s="1559"/>
      <c r="C825" s="966" t="s">
        <v>1768</v>
      </c>
      <c r="D825" s="967"/>
      <c r="E825" s="967"/>
      <c r="F825" s="1045"/>
      <c r="G825" s="559" t="s">
        <v>1284</v>
      </c>
      <c r="H825" s="966" t="s">
        <v>70</v>
      </c>
      <c r="I825" s="767"/>
      <c r="J825" s="467">
        <v>2</v>
      </c>
      <c r="K825" s="780"/>
      <c r="L825" s="1076"/>
      <c r="M825" s="1085" t="str">
        <f t="shared" si="177"/>
        <v/>
      </c>
      <c r="N825" s="1216" t="str">
        <f t="shared" si="176"/>
        <v/>
      </c>
      <c r="O825" s="1186"/>
      <c r="P825" s="1013" t="str">
        <f t="shared" si="173"/>
        <v/>
      </c>
      <c r="Q825" s="1272"/>
      <c r="R825" s="1283"/>
      <c r="S825" s="1014" t="str">
        <f t="shared" si="174"/>
        <v/>
      </c>
      <c r="T825" s="1231" t="str">
        <f t="shared" si="178"/>
        <v>Sin Iniciar</v>
      </c>
      <c r="U825" s="1164" t="str">
        <f t="shared" si="179"/>
        <v>6</v>
      </c>
      <c r="V825" s="845"/>
      <c r="W825" s="1302">
        <f t="shared" si="175"/>
        <v>1</v>
      </c>
    </row>
    <row r="826" spans="1:23" s="105" customFormat="1" ht="39" hidden="1" customHeight="1" outlineLevel="3" thickBot="1" x14ac:dyDescent="0.3">
      <c r="A826" s="1601"/>
      <c r="B826" s="1559"/>
      <c r="C826" s="966" t="s">
        <v>1768</v>
      </c>
      <c r="D826" s="967"/>
      <c r="E826" s="967"/>
      <c r="F826" s="1045"/>
      <c r="G826" s="559" t="s">
        <v>1285</v>
      </c>
      <c r="H826" s="966" t="s">
        <v>70</v>
      </c>
      <c r="I826" s="767"/>
      <c r="J826" s="467">
        <v>2</v>
      </c>
      <c r="K826" s="780"/>
      <c r="L826" s="1076"/>
      <c r="M826" s="1085" t="str">
        <f t="shared" si="177"/>
        <v/>
      </c>
      <c r="N826" s="1216" t="str">
        <f t="shared" si="176"/>
        <v/>
      </c>
      <c r="O826" s="1186"/>
      <c r="P826" s="1013" t="str">
        <f t="shared" si="173"/>
        <v/>
      </c>
      <c r="Q826" s="1272"/>
      <c r="R826" s="1283"/>
      <c r="S826" s="1014" t="str">
        <f t="shared" si="174"/>
        <v/>
      </c>
      <c r="T826" s="1231" t="str">
        <f t="shared" si="178"/>
        <v>Sin Iniciar</v>
      </c>
      <c r="U826" s="1164" t="str">
        <f t="shared" si="179"/>
        <v>6</v>
      </c>
      <c r="V826" s="845"/>
      <c r="W826" s="1302">
        <f t="shared" si="175"/>
        <v>1</v>
      </c>
    </row>
    <row r="827" spans="1:23" s="105" customFormat="1" ht="35.25" hidden="1" customHeight="1" outlineLevel="3" thickBot="1" x14ac:dyDescent="0.3">
      <c r="A827" s="1601"/>
      <c r="B827" s="1559"/>
      <c r="C827" s="966" t="s">
        <v>1768</v>
      </c>
      <c r="D827" s="967"/>
      <c r="E827" s="967"/>
      <c r="F827" s="1045"/>
      <c r="G827" s="559" t="s">
        <v>1286</v>
      </c>
      <c r="H827" s="966" t="s">
        <v>70</v>
      </c>
      <c r="I827" s="767"/>
      <c r="J827" s="467">
        <v>2</v>
      </c>
      <c r="K827" s="780"/>
      <c r="L827" s="1076"/>
      <c r="M827" s="1085" t="str">
        <f t="shared" si="177"/>
        <v/>
      </c>
      <c r="N827" s="1216" t="str">
        <f t="shared" si="176"/>
        <v/>
      </c>
      <c r="O827" s="1186"/>
      <c r="P827" s="1013" t="str">
        <f t="shared" si="173"/>
        <v/>
      </c>
      <c r="Q827" s="1272"/>
      <c r="R827" s="1283"/>
      <c r="S827" s="1014" t="str">
        <f t="shared" si="174"/>
        <v/>
      </c>
      <c r="T827" s="1231" t="str">
        <f t="shared" si="178"/>
        <v>Sin Iniciar</v>
      </c>
      <c r="U827" s="1164" t="str">
        <f t="shared" si="179"/>
        <v>6</v>
      </c>
      <c r="V827" s="845"/>
      <c r="W827" s="1302">
        <f t="shared" si="175"/>
        <v>1</v>
      </c>
    </row>
    <row r="828" spans="1:23" s="105" customFormat="1" ht="39" hidden="1" customHeight="1" outlineLevel="3" thickBot="1" x14ac:dyDescent="0.3">
      <c r="A828" s="1601"/>
      <c r="B828" s="1559"/>
      <c r="C828" s="966" t="s">
        <v>1768</v>
      </c>
      <c r="D828" s="967"/>
      <c r="E828" s="967"/>
      <c r="F828" s="1045"/>
      <c r="G828" s="559" t="s">
        <v>1287</v>
      </c>
      <c r="H828" s="966" t="s">
        <v>70</v>
      </c>
      <c r="I828" s="767"/>
      <c r="J828" s="467">
        <v>2</v>
      </c>
      <c r="K828" s="780"/>
      <c r="L828" s="1076"/>
      <c r="M828" s="1085" t="str">
        <f t="shared" si="177"/>
        <v/>
      </c>
      <c r="N828" s="1216" t="str">
        <f t="shared" si="176"/>
        <v/>
      </c>
      <c r="O828" s="1186"/>
      <c r="P828" s="1013" t="str">
        <f t="shared" si="173"/>
        <v/>
      </c>
      <c r="Q828" s="1272"/>
      <c r="R828" s="1283"/>
      <c r="S828" s="1014" t="str">
        <f t="shared" si="174"/>
        <v/>
      </c>
      <c r="T828" s="1231" t="str">
        <f t="shared" si="178"/>
        <v>Sin Iniciar</v>
      </c>
      <c r="U828" s="1164" t="str">
        <f t="shared" si="179"/>
        <v>6</v>
      </c>
      <c r="V828" s="845"/>
      <c r="W828" s="1302">
        <f t="shared" si="175"/>
        <v>1</v>
      </c>
    </row>
    <row r="829" spans="1:23" s="105" customFormat="1" ht="39" hidden="1" customHeight="1" outlineLevel="3" thickBot="1" x14ac:dyDescent="0.3">
      <c r="A829" s="1601"/>
      <c r="B829" s="1559"/>
      <c r="C829" s="966" t="s">
        <v>1768</v>
      </c>
      <c r="D829" s="967"/>
      <c r="E829" s="967"/>
      <c r="F829" s="1045"/>
      <c r="G829" s="559" t="s">
        <v>1288</v>
      </c>
      <c r="H829" s="966" t="s">
        <v>70</v>
      </c>
      <c r="I829" s="767"/>
      <c r="J829" s="467">
        <v>2</v>
      </c>
      <c r="K829" s="780"/>
      <c r="L829" s="1076"/>
      <c r="M829" s="1085" t="str">
        <f t="shared" si="177"/>
        <v/>
      </c>
      <c r="N829" s="1216" t="str">
        <f t="shared" si="176"/>
        <v/>
      </c>
      <c r="O829" s="1186"/>
      <c r="P829" s="1013" t="str">
        <f t="shared" si="173"/>
        <v/>
      </c>
      <c r="Q829" s="1272"/>
      <c r="R829" s="1283"/>
      <c r="S829" s="1014" t="str">
        <f t="shared" si="174"/>
        <v/>
      </c>
      <c r="T829" s="1231" t="str">
        <f t="shared" si="178"/>
        <v>Sin Iniciar</v>
      </c>
      <c r="U829" s="1164" t="str">
        <f t="shared" si="179"/>
        <v>6</v>
      </c>
      <c r="V829" s="845"/>
      <c r="W829" s="1302">
        <f t="shared" si="175"/>
        <v>1</v>
      </c>
    </row>
    <row r="830" spans="1:23" s="105" customFormat="1" ht="39" hidden="1" customHeight="1" outlineLevel="3" thickBot="1" x14ac:dyDescent="0.3">
      <c r="A830" s="1601"/>
      <c r="B830" s="1559"/>
      <c r="C830" s="966" t="s">
        <v>1768</v>
      </c>
      <c r="D830" s="967"/>
      <c r="E830" s="967"/>
      <c r="F830" s="1045"/>
      <c r="G830" s="559" t="s">
        <v>1274</v>
      </c>
      <c r="H830" s="966" t="s">
        <v>70</v>
      </c>
      <c r="I830" s="767"/>
      <c r="J830" s="467">
        <v>2</v>
      </c>
      <c r="K830" s="780"/>
      <c r="L830" s="1076"/>
      <c r="M830" s="1085" t="str">
        <f t="shared" si="177"/>
        <v/>
      </c>
      <c r="N830" s="1216" t="str">
        <f t="shared" si="176"/>
        <v/>
      </c>
      <c r="O830" s="1186"/>
      <c r="P830" s="1013" t="str">
        <f t="shared" si="173"/>
        <v/>
      </c>
      <c r="Q830" s="1272"/>
      <c r="R830" s="1283"/>
      <c r="S830" s="1014" t="str">
        <f t="shared" si="174"/>
        <v/>
      </c>
      <c r="T830" s="1231" t="str">
        <f t="shared" si="178"/>
        <v>Sin Iniciar</v>
      </c>
      <c r="U830" s="1164" t="str">
        <f t="shared" si="179"/>
        <v>6</v>
      </c>
      <c r="V830" s="845"/>
      <c r="W830" s="1302">
        <f t="shared" si="175"/>
        <v>1</v>
      </c>
    </row>
    <row r="831" spans="1:23" s="105" customFormat="1" ht="39" hidden="1" customHeight="1" outlineLevel="3" thickBot="1" x14ac:dyDescent="0.3">
      <c r="A831" s="1601"/>
      <c r="B831" s="1559"/>
      <c r="C831" s="966" t="s">
        <v>1768</v>
      </c>
      <c r="D831" s="967"/>
      <c r="E831" s="967"/>
      <c r="F831" s="1045"/>
      <c r="G831" s="559" t="s">
        <v>1289</v>
      </c>
      <c r="H831" s="966" t="s">
        <v>70</v>
      </c>
      <c r="I831" s="767"/>
      <c r="J831" s="467">
        <v>2</v>
      </c>
      <c r="K831" s="780"/>
      <c r="L831" s="1076"/>
      <c r="M831" s="1085" t="str">
        <f t="shared" si="177"/>
        <v/>
      </c>
      <c r="N831" s="1216" t="str">
        <f t="shared" si="176"/>
        <v/>
      </c>
      <c r="O831" s="1186"/>
      <c r="P831" s="1013" t="str">
        <f t="shared" si="173"/>
        <v/>
      </c>
      <c r="Q831" s="1272"/>
      <c r="R831" s="1283"/>
      <c r="S831" s="1014" t="str">
        <f t="shared" si="174"/>
        <v/>
      </c>
      <c r="T831" s="1231" t="str">
        <f t="shared" si="178"/>
        <v>Sin Iniciar</v>
      </c>
      <c r="U831" s="1164" t="str">
        <f t="shared" si="179"/>
        <v>6</v>
      </c>
      <c r="V831" s="845"/>
      <c r="W831" s="1302">
        <f t="shared" si="175"/>
        <v>1</v>
      </c>
    </row>
    <row r="832" spans="1:23" s="105" customFormat="1" ht="39" hidden="1" customHeight="1" outlineLevel="3" thickBot="1" x14ac:dyDescent="0.3">
      <c r="A832" s="1601"/>
      <c r="B832" s="1559"/>
      <c r="C832" s="966" t="s">
        <v>1768</v>
      </c>
      <c r="D832" s="967"/>
      <c r="E832" s="967"/>
      <c r="F832" s="1045"/>
      <c r="G832" s="559" t="s">
        <v>1289</v>
      </c>
      <c r="H832" s="966" t="s">
        <v>70</v>
      </c>
      <c r="I832" s="767"/>
      <c r="J832" s="467">
        <v>2</v>
      </c>
      <c r="K832" s="780"/>
      <c r="L832" s="1076"/>
      <c r="M832" s="1085" t="str">
        <f t="shared" si="177"/>
        <v/>
      </c>
      <c r="N832" s="1216" t="str">
        <f t="shared" si="176"/>
        <v/>
      </c>
      <c r="O832" s="1186"/>
      <c r="P832" s="1013" t="str">
        <f t="shared" si="173"/>
        <v/>
      </c>
      <c r="Q832" s="1272"/>
      <c r="R832" s="1283"/>
      <c r="S832" s="1014" t="str">
        <f t="shared" si="174"/>
        <v/>
      </c>
      <c r="T832" s="1231" t="str">
        <f t="shared" si="178"/>
        <v>Sin Iniciar</v>
      </c>
      <c r="U832" s="1164" t="str">
        <f t="shared" si="179"/>
        <v>6</v>
      </c>
      <c r="V832" s="845"/>
      <c r="W832" s="1302">
        <f t="shared" si="175"/>
        <v>1</v>
      </c>
    </row>
    <row r="833" spans="1:23" s="105" customFormat="1" ht="39" hidden="1" customHeight="1" outlineLevel="3" thickBot="1" x14ac:dyDescent="0.3">
      <c r="A833" s="1601"/>
      <c r="B833" s="1559"/>
      <c r="C833" s="966" t="s">
        <v>1768</v>
      </c>
      <c r="D833" s="967"/>
      <c r="E833" s="967"/>
      <c r="F833" s="1045"/>
      <c r="G833" s="559" t="s">
        <v>1289</v>
      </c>
      <c r="H833" s="966" t="s">
        <v>70</v>
      </c>
      <c r="I833" s="767"/>
      <c r="J833" s="467">
        <v>2</v>
      </c>
      <c r="K833" s="780"/>
      <c r="L833" s="1076"/>
      <c r="M833" s="1085" t="str">
        <f t="shared" si="177"/>
        <v/>
      </c>
      <c r="N833" s="1216" t="str">
        <f t="shared" si="176"/>
        <v/>
      </c>
      <c r="O833" s="1186"/>
      <c r="P833" s="1013" t="str">
        <f t="shared" si="173"/>
        <v/>
      </c>
      <c r="Q833" s="1272"/>
      <c r="R833" s="1283"/>
      <c r="S833" s="1014" t="str">
        <f t="shared" si="174"/>
        <v/>
      </c>
      <c r="T833" s="1231" t="str">
        <f t="shared" si="178"/>
        <v>Sin Iniciar</v>
      </c>
      <c r="U833" s="1164" t="str">
        <f t="shared" si="179"/>
        <v>6</v>
      </c>
      <c r="V833" s="845"/>
      <c r="W833" s="1302">
        <f t="shared" si="175"/>
        <v>1</v>
      </c>
    </row>
    <row r="834" spans="1:23" s="105" customFormat="1" ht="39" hidden="1" customHeight="1" outlineLevel="3" thickBot="1" x14ac:dyDescent="0.3">
      <c r="A834" s="1601"/>
      <c r="B834" s="1559"/>
      <c r="C834" s="966" t="s">
        <v>1768</v>
      </c>
      <c r="D834" s="967"/>
      <c r="E834" s="967"/>
      <c r="F834" s="1045"/>
      <c r="G834" s="559" t="s">
        <v>1289</v>
      </c>
      <c r="H834" s="966" t="s">
        <v>70</v>
      </c>
      <c r="I834" s="767"/>
      <c r="J834" s="467">
        <v>2</v>
      </c>
      <c r="K834" s="780"/>
      <c r="L834" s="1076"/>
      <c r="M834" s="1085" t="str">
        <f t="shared" si="177"/>
        <v/>
      </c>
      <c r="N834" s="1216" t="str">
        <f t="shared" si="176"/>
        <v/>
      </c>
      <c r="O834" s="1186"/>
      <c r="P834" s="1013" t="str">
        <f t="shared" si="173"/>
        <v/>
      </c>
      <c r="Q834" s="1272"/>
      <c r="R834" s="1283"/>
      <c r="S834" s="1014" t="str">
        <f t="shared" si="174"/>
        <v/>
      </c>
      <c r="T834" s="1231" t="str">
        <f t="shared" si="178"/>
        <v>Sin Iniciar</v>
      </c>
      <c r="U834" s="1164" t="str">
        <f t="shared" si="179"/>
        <v>6</v>
      </c>
      <c r="V834" s="845"/>
      <c r="W834" s="1302">
        <f t="shared" si="175"/>
        <v>1</v>
      </c>
    </row>
    <row r="835" spans="1:23" s="105" customFormat="1" ht="39" hidden="1" customHeight="1" outlineLevel="3" thickBot="1" x14ac:dyDescent="0.3">
      <c r="A835" s="1601"/>
      <c r="B835" s="1559"/>
      <c r="C835" s="966" t="s">
        <v>1768</v>
      </c>
      <c r="D835" s="967"/>
      <c r="E835" s="967"/>
      <c r="F835" s="1045"/>
      <c r="G835" s="559" t="s">
        <v>1289</v>
      </c>
      <c r="H835" s="966" t="s">
        <v>70</v>
      </c>
      <c r="I835" s="767"/>
      <c r="J835" s="467">
        <v>2</v>
      </c>
      <c r="K835" s="780"/>
      <c r="L835" s="1076"/>
      <c r="M835" s="1085" t="str">
        <f t="shared" si="177"/>
        <v/>
      </c>
      <c r="N835" s="1216" t="str">
        <f t="shared" si="176"/>
        <v/>
      </c>
      <c r="O835" s="1186"/>
      <c r="P835" s="1013" t="str">
        <f t="shared" si="173"/>
        <v/>
      </c>
      <c r="Q835" s="1272"/>
      <c r="R835" s="1283"/>
      <c r="S835" s="1014" t="str">
        <f t="shared" si="174"/>
        <v/>
      </c>
      <c r="T835" s="1231" t="str">
        <f t="shared" si="178"/>
        <v>Sin Iniciar</v>
      </c>
      <c r="U835" s="1164" t="str">
        <f t="shared" si="179"/>
        <v>6</v>
      </c>
      <c r="V835" s="845"/>
      <c r="W835" s="1302">
        <f t="shared" si="175"/>
        <v>1</v>
      </c>
    </row>
    <row r="836" spans="1:23" s="105" customFormat="1" ht="35.25" hidden="1" customHeight="1" outlineLevel="3" thickBot="1" x14ac:dyDescent="0.3">
      <c r="A836" s="1601"/>
      <c r="B836" s="1559"/>
      <c r="C836" s="966" t="s">
        <v>1768</v>
      </c>
      <c r="D836" s="967"/>
      <c r="E836" s="967"/>
      <c r="F836" s="1045"/>
      <c r="G836" s="559" t="s">
        <v>1290</v>
      </c>
      <c r="H836" s="966" t="s">
        <v>70</v>
      </c>
      <c r="I836" s="767"/>
      <c r="J836" s="467">
        <v>30</v>
      </c>
      <c r="K836" s="780"/>
      <c r="L836" s="1076"/>
      <c r="M836" s="1085" t="str">
        <f t="shared" si="177"/>
        <v/>
      </c>
      <c r="N836" s="1216" t="str">
        <f t="shared" si="176"/>
        <v/>
      </c>
      <c r="O836" s="1186"/>
      <c r="P836" s="1013" t="str">
        <f t="shared" si="173"/>
        <v/>
      </c>
      <c r="Q836" s="1272"/>
      <c r="R836" s="1283"/>
      <c r="S836" s="1014" t="str">
        <f t="shared" si="174"/>
        <v/>
      </c>
      <c r="T836" s="1231" t="str">
        <f t="shared" si="178"/>
        <v>Sin Iniciar</v>
      </c>
      <c r="U836" s="1164" t="str">
        <f t="shared" si="179"/>
        <v>6</v>
      </c>
      <c r="V836" s="845"/>
      <c r="W836" s="1302">
        <f t="shared" si="175"/>
        <v>1</v>
      </c>
    </row>
    <row r="837" spans="1:23" s="105" customFormat="1" ht="35.25" hidden="1" customHeight="1" outlineLevel="3" thickBot="1" x14ac:dyDescent="0.3">
      <c r="A837" s="1601"/>
      <c r="B837" s="1559"/>
      <c r="C837" s="966" t="s">
        <v>1768</v>
      </c>
      <c r="D837" s="967"/>
      <c r="E837" s="967"/>
      <c r="F837" s="1045"/>
      <c r="G837" s="559" t="s">
        <v>1291</v>
      </c>
      <c r="H837" s="966" t="s">
        <v>70</v>
      </c>
      <c r="I837" s="767"/>
      <c r="J837" s="467">
        <v>6</v>
      </c>
      <c r="K837" s="780"/>
      <c r="L837" s="1076"/>
      <c r="M837" s="1085" t="str">
        <f t="shared" si="177"/>
        <v/>
      </c>
      <c r="N837" s="1216" t="str">
        <f t="shared" si="176"/>
        <v/>
      </c>
      <c r="O837" s="1186"/>
      <c r="P837" s="1013" t="str">
        <f t="shared" si="173"/>
        <v/>
      </c>
      <c r="Q837" s="1272"/>
      <c r="R837" s="1283"/>
      <c r="S837" s="1014" t="str">
        <f t="shared" si="174"/>
        <v/>
      </c>
      <c r="T837" s="1231" t="str">
        <f t="shared" si="178"/>
        <v>Sin Iniciar</v>
      </c>
      <c r="U837" s="1164" t="str">
        <f t="shared" si="179"/>
        <v>6</v>
      </c>
      <c r="V837" s="845"/>
      <c r="W837" s="1302">
        <f t="shared" si="175"/>
        <v>1</v>
      </c>
    </row>
    <row r="838" spans="1:23" s="105" customFormat="1" ht="35.25" hidden="1" customHeight="1" outlineLevel="3" thickBot="1" x14ac:dyDescent="0.3">
      <c r="A838" s="1601"/>
      <c r="B838" s="1559"/>
      <c r="C838" s="966" t="s">
        <v>1768</v>
      </c>
      <c r="D838" s="967"/>
      <c r="E838" s="967"/>
      <c r="F838" s="1045"/>
      <c r="G838" s="559" t="s">
        <v>1292</v>
      </c>
      <c r="H838" s="966" t="s">
        <v>70</v>
      </c>
      <c r="I838" s="767"/>
      <c r="J838" s="467">
        <v>2</v>
      </c>
      <c r="K838" s="780"/>
      <c r="L838" s="1076"/>
      <c r="M838" s="1085" t="str">
        <f t="shared" si="177"/>
        <v/>
      </c>
      <c r="N838" s="1216" t="str">
        <f t="shared" si="176"/>
        <v/>
      </c>
      <c r="O838" s="1186"/>
      <c r="P838" s="1013" t="str">
        <f t="shared" si="173"/>
        <v/>
      </c>
      <c r="Q838" s="1272"/>
      <c r="R838" s="1283"/>
      <c r="S838" s="1014" t="str">
        <f t="shared" si="174"/>
        <v/>
      </c>
      <c r="T838" s="1231" t="str">
        <f t="shared" si="178"/>
        <v>Sin Iniciar</v>
      </c>
      <c r="U838" s="1164" t="str">
        <f t="shared" si="179"/>
        <v>6</v>
      </c>
      <c r="V838" s="845"/>
      <c r="W838" s="1302">
        <f t="shared" si="175"/>
        <v>1</v>
      </c>
    </row>
    <row r="839" spans="1:23" s="105" customFormat="1" ht="35.25" hidden="1" customHeight="1" outlineLevel="3" thickBot="1" x14ac:dyDescent="0.3">
      <c r="A839" s="1601"/>
      <c r="B839" s="1559"/>
      <c r="C839" s="966" t="s">
        <v>1768</v>
      </c>
      <c r="D839" s="967"/>
      <c r="E839" s="967"/>
      <c r="F839" s="1045"/>
      <c r="G839" s="559" t="s">
        <v>1293</v>
      </c>
      <c r="H839" s="966" t="s">
        <v>70</v>
      </c>
      <c r="I839" s="767"/>
      <c r="J839" s="467">
        <v>5</v>
      </c>
      <c r="K839" s="780"/>
      <c r="L839" s="1076"/>
      <c r="M839" s="1085" t="str">
        <f t="shared" si="177"/>
        <v/>
      </c>
      <c r="N839" s="1216" t="str">
        <f t="shared" si="176"/>
        <v/>
      </c>
      <c r="O839" s="1186"/>
      <c r="P839" s="1013" t="str">
        <f t="shared" si="173"/>
        <v/>
      </c>
      <c r="Q839" s="1272"/>
      <c r="R839" s="1283"/>
      <c r="S839" s="1014" t="str">
        <f t="shared" si="174"/>
        <v/>
      </c>
      <c r="T839" s="1231" t="str">
        <f t="shared" si="178"/>
        <v>Sin Iniciar</v>
      </c>
      <c r="U839" s="1164" t="str">
        <f t="shared" si="179"/>
        <v>6</v>
      </c>
      <c r="V839" s="845"/>
      <c r="W839" s="1302">
        <f t="shared" si="175"/>
        <v>1</v>
      </c>
    </row>
    <row r="840" spans="1:23" s="105" customFormat="1" ht="35.25" hidden="1" customHeight="1" outlineLevel="3" thickBot="1" x14ac:dyDescent="0.3">
      <c r="A840" s="1601"/>
      <c r="B840" s="1559"/>
      <c r="C840" s="966" t="s">
        <v>1768</v>
      </c>
      <c r="D840" s="967"/>
      <c r="E840" s="967"/>
      <c r="F840" s="1045"/>
      <c r="G840" s="559" t="s">
        <v>1294</v>
      </c>
      <c r="H840" s="966" t="s">
        <v>70</v>
      </c>
      <c r="I840" s="767"/>
      <c r="J840" s="467">
        <v>15</v>
      </c>
      <c r="K840" s="780"/>
      <c r="L840" s="1076"/>
      <c r="M840" s="1085" t="str">
        <f t="shared" si="177"/>
        <v/>
      </c>
      <c r="N840" s="1216" t="str">
        <f t="shared" si="176"/>
        <v/>
      </c>
      <c r="O840" s="1186"/>
      <c r="P840" s="1013" t="str">
        <f t="shared" si="173"/>
        <v/>
      </c>
      <c r="Q840" s="1272"/>
      <c r="R840" s="1283"/>
      <c r="S840" s="1014" t="str">
        <f t="shared" si="174"/>
        <v/>
      </c>
      <c r="T840" s="1231" t="str">
        <f t="shared" si="178"/>
        <v>Sin Iniciar</v>
      </c>
      <c r="U840" s="1164" t="str">
        <f t="shared" si="179"/>
        <v>6</v>
      </c>
      <c r="V840" s="845"/>
      <c r="W840" s="1302">
        <f t="shared" si="175"/>
        <v>1</v>
      </c>
    </row>
    <row r="841" spans="1:23" s="105" customFormat="1" ht="35.25" hidden="1" customHeight="1" outlineLevel="3" thickBot="1" x14ac:dyDescent="0.3">
      <c r="A841" s="1601"/>
      <c r="B841" s="1559"/>
      <c r="C841" s="966" t="s">
        <v>1768</v>
      </c>
      <c r="D841" s="967"/>
      <c r="E841" s="967"/>
      <c r="F841" s="1045"/>
      <c r="G841" s="559" t="s">
        <v>1295</v>
      </c>
      <c r="H841" s="966" t="s">
        <v>70</v>
      </c>
      <c r="I841" s="767"/>
      <c r="J841" s="467">
        <v>5</v>
      </c>
      <c r="K841" s="780"/>
      <c r="L841" s="1076"/>
      <c r="M841" s="1085" t="str">
        <f t="shared" si="177"/>
        <v/>
      </c>
      <c r="N841" s="1216" t="str">
        <f t="shared" si="176"/>
        <v/>
      </c>
      <c r="O841" s="1186"/>
      <c r="P841" s="1013" t="str">
        <f t="shared" si="173"/>
        <v/>
      </c>
      <c r="Q841" s="1272"/>
      <c r="R841" s="1283"/>
      <c r="S841" s="1014" t="str">
        <f t="shared" si="174"/>
        <v/>
      </c>
      <c r="T841" s="1231" t="str">
        <f t="shared" si="178"/>
        <v>Sin Iniciar</v>
      </c>
      <c r="U841" s="1164" t="str">
        <f t="shared" si="179"/>
        <v>6</v>
      </c>
      <c r="V841" s="845"/>
      <c r="W841" s="1302">
        <f t="shared" si="175"/>
        <v>1</v>
      </c>
    </row>
    <row r="842" spans="1:23" s="105" customFormat="1" ht="35.25" hidden="1" customHeight="1" outlineLevel="3" thickBot="1" x14ac:dyDescent="0.3">
      <c r="A842" s="1601"/>
      <c r="B842" s="1559"/>
      <c r="C842" s="966" t="s">
        <v>1768</v>
      </c>
      <c r="D842" s="967"/>
      <c r="E842" s="967"/>
      <c r="F842" s="1045"/>
      <c r="G842" s="559" t="s">
        <v>1296</v>
      </c>
      <c r="H842" s="966" t="s">
        <v>70</v>
      </c>
      <c r="I842" s="767"/>
      <c r="J842" s="467">
        <v>2</v>
      </c>
      <c r="K842" s="780"/>
      <c r="L842" s="1076"/>
      <c r="M842" s="1085" t="str">
        <f t="shared" si="177"/>
        <v/>
      </c>
      <c r="N842" s="1216" t="str">
        <f t="shared" si="176"/>
        <v/>
      </c>
      <c r="O842" s="1186"/>
      <c r="P842" s="1013" t="str">
        <f t="shared" si="173"/>
        <v/>
      </c>
      <c r="Q842" s="1272"/>
      <c r="R842" s="1283"/>
      <c r="S842" s="1014" t="str">
        <f t="shared" si="174"/>
        <v/>
      </c>
      <c r="T842" s="1231" t="str">
        <f t="shared" si="178"/>
        <v>Sin Iniciar</v>
      </c>
      <c r="U842" s="1164" t="str">
        <f t="shared" si="179"/>
        <v>6</v>
      </c>
      <c r="V842" s="845"/>
      <c r="W842" s="1302">
        <f t="shared" si="175"/>
        <v>1</v>
      </c>
    </row>
    <row r="843" spans="1:23" s="105" customFormat="1" ht="35.25" hidden="1" customHeight="1" outlineLevel="3" thickBot="1" x14ac:dyDescent="0.3">
      <c r="A843" s="1601"/>
      <c r="B843" s="1559"/>
      <c r="C843" s="966" t="s">
        <v>1768</v>
      </c>
      <c r="D843" s="967"/>
      <c r="E843" s="967"/>
      <c r="F843" s="1045"/>
      <c r="G843" s="559" t="s">
        <v>1297</v>
      </c>
      <c r="H843" s="966" t="s">
        <v>70</v>
      </c>
      <c r="I843" s="767"/>
      <c r="J843" s="467">
        <v>4</v>
      </c>
      <c r="K843" s="780"/>
      <c r="L843" s="1076"/>
      <c r="M843" s="1085" t="str">
        <f t="shared" si="177"/>
        <v/>
      </c>
      <c r="N843" s="1216" t="str">
        <f t="shared" si="176"/>
        <v/>
      </c>
      <c r="O843" s="1186"/>
      <c r="P843" s="1013" t="str">
        <f t="shared" si="173"/>
        <v/>
      </c>
      <c r="Q843" s="1272"/>
      <c r="R843" s="1283"/>
      <c r="S843" s="1014" t="str">
        <f t="shared" si="174"/>
        <v/>
      </c>
      <c r="T843" s="1231" t="str">
        <f t="shared" si="178"/>
        <v>Sin Iniciar</v>
      </c>
      <c r="U843" s="1164" t="str">
        <f t="shared" si="179"/>
        <v>6</v>
      </c>
      <c r="V843" s="845"/>
      <c r="W843" s="1302">
        <f t="shared" si="175"/>
        <v>1</v>
      </c>
    </row>
    <row r="844" spans="1:23" s="105" customFormat="1" ht="35.25" hidden="1" customHeight="1" outlineLevel="3" thickBot="1" x14ac:dyDescent="0.3">
      <c r="A844" s="1601"/>
      <c r="B844" s="1559"/>
      <c r="C844" s="966" t="s">
        <v>1768</v>
      </c>
      <c r="D844" s="967"/>
      <c r="E844" s="967"/>
      <c r="F844" s="1045"/>
      <c r="G844" s="559" t="s">
        <v>1298</v>
      </c>
      <c r="H844" s="966" t="s">
        <v>70</v>
      </c>
      <c r="I844" s="767"/>
      <c r="J844" s="467">
        <v>2</v>
      </c>
      <c r="K844" s="780"/>
      <c r="L844" s="1076"/>
      <c r="M844" s="1085" t="str">
        <f t="shared" si="177"/>
        <v/>
      </c>
      <c r="N844" s="1216" t="str">
        <f t="shared" si="176"/>
        <v/>
      </c>
      <c r="O844" s="1186"/>
      <c r="P844" s="1013" t="str">
        <f t="shared" si="173"/>
        <v/>
      </c>
      <c r="Q844" s="1272"/>
      <c r="R844" s="1283"/>
      <c r="S844" s="1014" t="str">
        <f t="shared" si="174"/>
        <v/>
      </c>
      <c r="T844" s="1231" t="str">
        <f t="shared" si="178"/>
        <v>Sin Iniciar</v>
      </c>
      <c r="U844" s="1164" t="str">
        <f t="shared" si="179"/>
        <v>6</v>
      </c>
      <c r="V844" s="845"/>
      <c r="W844" s="1302">
        <f t="shared" si="175"/>
        <v>1</v>
      </c>
    </row>
    <row r="845" spans="1:23" s="105" customFormat="1" ht="39" hidden="1" customHeight="1" outlineLevel="3" thickBot="1" x14ac:dyDescent="0.3">
      <c r="A845" s="1601"/>
      <c r="B845" s="1559"/>
      <c r="C845" s="966" t="s">
        <v>1768</v>
      </c>
      <c r="D845" s="967"/>
      <c r="E845" s="967"/>
      <c r="F845" s="1045"/>
      <c r="G845" s="559" t="s">
        <v>1299</v>
      </c>
      <c r="H845" s="966" t="s">
        <v>70</v>
      </c>
      <c r="I845" s="767"/>
      <c r="J845" s="467">
        <v>3</v>
      </c>
      <c r="K845" s="780"/>
      <c r="L845" s="1076"/>
      <c r="M845" s="1085" t="str">
        <f t="shared" si="177"/>
        <v/>
      </c>
      <c r="N845" s="1216" t="str">
        <f t="shared" si="176"/>
        <v/>
      </c>
      <c r="O845" s="1186"/>
      <c r="P845" s="1013" t="str">
        <f t="shared" si="173"/>
        <v/>
      </c>
      <c r="Q845" s="1272"/>
      <c r="R845" s="1283"/>
      <c r="S845" s="1014" t="str">
        <f t="shared" si="174"/>
        <v/>
      </c>
      <c r="T845" s="1231" t="str">
        <f t="shared" si="178"/>
        <v>Sin Iniciar</v>
      </c>
      <c r="U845" s="1164" t="str">
        <f t="shared" si="179"/>
        <v>6</v>
      </c>
      <c r="V845" s="845"/>
      <c r="W845" s="1302">
        <f t="shared" si="175"/>
        <v>1</v>
      </c>
    </row>
    <row r="846" spans="1:23" s="105" customFormat="1" ht="35.25" hidden="1" customHeight="1" outlineLevel="3" thickBot="1" x14ac:dyDescent="0.3">
      <c r="A846" s="1601"/>
      <c r="B846" s="1559"/>
      <c r="C846" s="966" t="s">
        <v>1768</v>
      </c>
      <c r="D846" s="967"/>
      <c r="E846" s="967"/>
      <c r="F846" s="1045"/>
      <c r="G846" s="559" t="s">
        <v>1300</v>
      </c>
      <c r="H846" s="966" t="s">
        <v>70</v>
      </c>
      <c r="I846" s="767"/>
      <c r="J846" s="467">
        <v>4</v>
      </c>
      <c r="K846" s="780"/>
      <c r="L846" s="1076"/>
      <c r="M846" s="1085" t="str">
        <f t="shared" si="177"/>
        <v/>
      </c>
      <c r="N846" s="1216" t="str">
        <f t="shared" si="176"/>
        <v/>
      </c>
      <c r="O846" s="1186"/>
      <c r="P846" s="1013" t="str">
        <f t="shared" si="173"/>
        <v/>
      </c>
      <c r="Q846" s="1272"/>
      <c r="R846" s="1283"/>
      <c r="S846" s="1014" t="str">
        <f t="shared" si="174"/>
        <v/>
      </c>
      <c r="T846" s="1231" t="str">
        <f t="shared" si="178"/>
        <v>Sin Iniciar</v>
      </c>
      <c r="U846" s="1164" t="str">
        <f t="shared" si="179"/>
        <v>6</v>
      </c>
      <c r="V846" s="845"/>
      <c r="W846" s="1302">
        <f t="shared" si="175"/>
        <v>1</v>
      </c>
    </row>
    <row r="847" spans="1:23" s="105" customFormat="1" ht="35.25" hidden="1" customHeight="1" outlineLevel="3" thickBot="1" x14ac:dyDescent="0.3">
      <c r="A847" s="1601"/>
      <c r="B847" s="1559"/>
      <c r="C847" s="966" t="s">
        <v>1768</v>
      </c>
      <c r="D847" s="967"/>
      <c r="E847" s="967"/>
      <c r="F847" s="1045"/>
      <c r="G847" s="559" t="s">
        <v>1301</v>
      </c>
      <c r="H847" s="966" t="s">
        <v>70</v>
      </c>
      <c r="I847" s="767"/>
      <c r="J847" s="467">
        <v>4</v>
      </c>
      <c r="K847" s="780"/>
      <c r="L847" s="1076"/>
      <c r="M847" s="1085" t="str">
        <f t="shared" si="177"/>
        <v/>
      </c>
      <c r="N847" s="1216" t="str">
        <f t="shared" si="176"/>
        <v/>
      </c>
      <c r="O847" s="1186"/>
      <c r="P847" s="1013" t="str">
        <f t="shared" si="173"/>
        <v/>
      </c>
      <c r="Q847" s="1272"/>
      <c r="R847" s="1283"/>
      <c r="S847" s="1014" t="str">
        <f t="shared" si="174"/>
        <v/>
      </c>
      <c r="T847" s="1231" t="str">
        <f t="shared" si="178"/>
        <v>Sin Iniciar</v>
      </c>
      <c r="U847" s="1164" t="str">
        <f t="shared" si="179"/>
        <v>6</v>
      </c>
      <c r="V847" s="845"/>
      <c r="W847" s="1302">
        <f t="shared" si="175"/>
        <v>1</v>
      </c>
    </row>
    <row r="848" spans="1:23" s="105" customFormat="1" ht="35.25" hidden="1" customHeight="1" outlineLevel="3" thickBot="1" x14ac:dyDescent="0.3">
      <c r="A848" s="1601"/>
      <c r="B848" s="1559"/>
      <c r="C848" s="966" t="s">
        <v>1768</v>
      </c>
      <c r="D848" s="967"/>
      <c r="E848" s="967"/>
      <c r="F848" s="1045"/>
      <c r="G848" s="559" t="s">
        <v>1302</v>
      </c>
      <c r="H848" s="966" t="s">
        <v>70</v>
      </c>
      <c r="I848" s="767"/>
      <c r="J848" s="467">
        <v>4</v>
      </c>
      <c r="K848" s="780"/>
      <c r="L848" s="1076"/>
      <c r="M848" s="1085" t="str">
        <f t="shared" si="177"/>
        <v/>
      </c>
      <c r="N848" s="1216" t="str">
        <f t="shared" si="176"/>
        <v/>
      </c>
      <c r="O848" s="1186"/>
      <c r="P848" s="1013" t="str">
        <f t="shared" si="173"/>
        <v/>
      </c>
      <c r="Q848" s="1272"/>
      <c r="R848" s="1283"/>
      <c r="S848" s="1014" t="str">
        <f t="shared" si="174"/>
        <v/>
      </c>
      <c r="T848" s="1231" t="str">
        <f t="shared" si="178"/>
        <v>Sin Iniciar</v>
      </c>
      <c r="U848" s="1164" t="str">
        <f t="shared" si="179"/>
        <v>6</v>
      </c>
      <c r="V848" s="845"/>
      <c r="W848" s="1302">
        <f t="shared" si="175"/>
        <v>1</v>
      </c>
    </row>
    <row r="849" spans="1:23" s="105" customFormat="1" ht="35.25" hidden="1" customHeight="1" outlineLevel="3" thickBot="1" x14ac:dyDescent="0.3">
      <c r="A849" s="1601"/>
      <c r="B849" s="1559"/>
      <c r="C849" s="966" t="s">
        <v>1768</v>
      </c>
      <c r="D849" s="967"/>
      <c r="E849" s="967"/>
      <c r="F849" s="1045"/>
      <c r="G849" s="559" t="s">
        <v>1303</v>
      </c>
      <c r="H849" s="966" t="s">
        <v>70</v>
      </c>
      <c r="I849" s="767"/>
      <c r="J849" s="467">
        <v>5</v>
      </c>
      <c r="K849" s="780"/>
      <c r="L849" s="1076"/>
      <c r="M849" s="1085" t="str">
        <f t="shared" si="177"/>
        <v/>
      </c>
      <c r="N849" s="1216" t="str">
        <f t="shared" si="176"/>
        <v/>
      </c>
      <c r="O849" s="1186"/>
      <c r="P849" s="1013" t="str">
        <f t="shared" ref="P849:P912" si="180">+IF(N849="","",IFERROR(IF(MONTH($C$2)&lt;MONTH(D849),"",IF(E849&lt;$C$2,1,IF(D849&lt;$C$2,($C$2-D849)/(E849-D849),0))),0))</f>
        <v/>
      </c>
      <c r="Q849" s="1272"/>
      <c r="R849" s="1283"/>
      <c r="S849" s="1014" t="str">
        <f t="shared" ref="S849:S912" si="181">IF(P849="","",IF(Q849&gt;P849,1,(Q849/P849)))</f>
        <v/>
      </c>
      <c r="T849" s="1231" t="str">
        <f t="shared" si="178"/>
        <v>Sin Iniciar</v>
      </c>
      <c r="U849" s="1164" t="str">
        <f t="shared" si="179"/>
        <v>6</v>
      </c>
      <c r="V849" s="845"/>
      <c r="W849" s="1302">
        <f t="shared" si="175"/>
        <v>1</v>
      </c>
    </row>
    <row r="850" spans="1:23" s="105" customFormat="1" ht="39" hidden="1" customHeight="1" outlineLevel="3" thickBot="1" x14ac:dyDescent="0.3">
      <c r="A850" s="1601"/>
      <c r="B850" s="1559"/>
      <c r="C850" s="966" t="s">
        <v>1768</v>
      </c>
      <c r="D850" s="967"/>
      <c r="E850" s="967"/>
      <c r="F850" s="1045"/>
      <c r="G850" s="559" t="s">
        <v>1304</v>
      </c>
      <c r="H850" s="966" t="s">
        <v>70</v>
      </c>
      <c r="I850" s="767"/>
      <c r="J850" s="467">
        <v>4</v>
      </c>
      <c r="K850" s="780"/>
      <c r="L850" s="1076"/>
      <c r="M850" s="1085" t="str">
        <f t="shared" si="177"/>
        <v/>
      </c>
      <c r="N850" s="1216" t="str">
        <f t="shared" si="176"/>
        <v/>
      </c>
      <c r="O850" s="1186"/>
      <c r="P850" s="1013" t="str">
        <f t="shared" si="180"/>
        <v/>
      </c>
      <c r="Q850" s="1272"/>
      <c r="R850" s="1283"/>
      <c r="S850" s="1014" t="str">
        <f t="shared" si="181"/>
        <v/>
      </c>
      <c r="T850" s="1231" t="str">
        <f t="shared" si="178"/>
        <v>Sin Iniciar</v>
      </c>
      <c r="U850" s="1164" t="str">
        <f t="shared" si="179"/>
        <v>6</v>
      </c>
      <c r="V850" s="845"/>
      <c r="W850" s="1302">
        <f t="shared" si="175"/>
        <v>1</v>
      </c>
    </row>
    <row r="851" spans="1:23" s="105" customFormat="1" ht="35.25" hidden="1" customHeight="1" outlineLevel="3" thickBot="1" x14ac:dyDescent="0.3">
      <c r="A851" s="1601"/>
      <c r="B851" s="1559"/>
      <c r="C851" s="966" t="s">
        <v>1768</v>
      </c>
      <c r="D851" s="967"/>
      <c r="E851" s="967"/>
      <c r="F851" s="1045"/>
      <c r="G851" s="559" t="s">
        <v>1305</v>
      </c>
      <c r="H851" s="966" t="s">
        <v>70</v>
      </c>
      <c r="I851" s="767"/>
      <c r="J851" s="467">
        <v>5</v>
      </c>
      <c r="K851" s="780"/>
      <c r="L851" s="1076"/>
      <c r="M851" s="1085" t="str">
        <f t="shared" si="177"/>
        <v/>
      </c>
      <c r="N851" s="1216" t="str">
        <f t="shared" si="176"/>
        <v/>
      </c>
      <c r="O851" s="1186"/>
      <c r="P851" s="1013" t="str">
        <f t="shared" si="180"/>
        <v/>
      </c>
      <c r="Q851" s="1272"/>
      <c r="R851" s="1283"/>
      <c r="S851" s="1014" t="str">
        <f t="shared" si="181"/>
        <v/>
      </c>
      <c r="T851" s="1231" t="str">
        <f t="shared" si="178"/>
        <v>Sin Iniciar</v>
      </c>
      <c r="U851" s="1164" t="str">
        <f t="shared" si="179"/>
        <v>6</v>
      </c>
      <c r="V851" s="845"/>
      <c r="W851" s="1302">
        <f t="shared" si="175"/>
        <v>1</v>
      </c>
    </row>
    <row r="852" spans="1:23" s="105" customFormat="1" ht="39" hidden="1" customHeight="1" outlineLevel="3" thickBot="1" x14ac:dyDescent="0.3">
      <c r="A852" s="1601"/>
      <c r="B852" s="1559"/>
      <c r="C852" s="966" t="s">
        <v>1768</v>
      </c>
      <c r="D852" s="967"/>
      <c r="E852" s="967"/>
      <c r="F852" s="1045"/>
      <c r="G852" s="559" t="s">
        <v>1306</v>
      </c>
      <c r="H852" s="966" t="s">
        <v>70</v>
      </c>
      <c r="I852" s="767"/>
      <c r="J852" s="467">
        <v>5</v>
      </c>
      <c r="K852" s="780"/>
      <c r="L852" s="1076"/>
      <c r="M852" s="1085" t="str">
        <f t="shared" si="177"/>
        <v/>
      </c>
      <c r="N852" s="1216" t="str">
        <f t="shared" si="176"/>
        <v/>
      </c>
      <c r="O852" s="1186"/>
      <c r="P852" s="1013" t="str">
        <f t="shared" si="180"/>
        <v/>
      </c>
      <c r="Q852" s="1272"/>
      <c r="R852" s="1283"/>
      <c r="S852" s="1014" t="str">
        <f t="shared" si="181"/>
        <v/>
      </c>
      <c r="T852" s="1231" t="str">
        <f t="shared" si="178"/>
        <v>Sin Iniciar</v>
      </c>
      <c r="U852" s="1164" t="str">
        <f t="shared" si="179"/>
        <v>6</v>
      </c>
      <c r="V852" s="845"/>
      <c r="W852" s="1302">
        <f t="shared" si="175"/>
        <v>1</v>
      </c>
    </row>
    <row r="853" spans="1:23" s="105" customFormat="1" ht="35.25" hidden="1" customHeight="1" outlineLevel="3" thickBot="1" x14ac:dyDescent="0.3">
      <c r="A853" s="1601"/>
      <c r="B853" s="1559"/>
      <c r="C853" s="966" t="s">
        <v>1768</v>
      </c>
      <c r="D853" s="967"/>
      <c r="E853" s="967"/>
      <c r="F853" s="1045"/>
      <c r="G853" s="559" t="s">
        <v>1307</v>
      </c>
      <c r="H853" s="966" t="s">
        <v>70</v>
      </c>
      <c r="I853" s="767"/>
      <c r="J853" s="467">
        <v>5</v>
      </c>
      <c r="K853" s="780"/>
      <c r="L853" s="1076"/>
      <c r="M853" s="1085" t="str">
        <f t="shared" si="177"/>
        <v/>
      </c>
      <c r="N853" s="1216" t="str">
        <f t="shared" si="176"/>
        <v/>
      </c>
      <c r="O853" s="1186"/>
      <c r="P853" s="1013" t="str">
        <f t="shared" si="180"/>
        <v/>
      </c>
      <c r="Q853" s="1272"/>
      <c r="R853" s="1283"/>
      <c r="S853" s="1014" t="str">
        <f t="shared" si="181"/>
        <v/>
      </c>
      <c r="T853" s="1231" t="str">
        <f t="shared" si="178"/>
        <v>Sin Iniciar</v>
      </c>
      <c r="U853" s="1164" t="str">
        <f t="shared" si="179"/>
        <v>6</v>
      </c>
      <c r="V853" s="845"/>
      <c r="W853" s="1302">
        <f t="shared" si="175"/>
        <v>1</v>
      </c>
    </row>
    <row r="854" spans="1:23" s="105" customFormat="1" ht="35.25" hidden="1" customHeight="1" outlineLevel="3" thickBot="1" x14ac:dyDescent="0.3">
      <c r="A854" s="1601"/>
      <c r="B854" s="1559"/>
      <c r="C854" s="966" t="s">
        <v>1768</v>
      </c>
      <c r="D854" s="967"/>
      <c r="E854" s="967"/>
      <c r="F854" s="1045"/>
      <c r="G854" s="559" t="s">
        <v>1308</v>
      </c>
      <c r="H854" s="966" t="s">
        <v>70</v>
      </c>
      <c r="I854" s="767"/>
      <c r="J854" s="467">
        <v>10</v>
      </c>
      <c r="K854" s="780"/>
      <c r="L854" s="1076"/>
      <c r="M854" s="1085" t="str">
        <f t="shared" si="177"/>
        <v/>
      </c>
      <c r="N854" s="1216" t="str">
        <f t="shared" si="176"/>
        <v/>
      </c>
      <c r="O854" s="1186"/>
      <c r="P854" s="1013" t="str">
        <f t="shared" si="180"/>
        <v/>
      </c>
      <c r="Q854" s="1272"/>
      <c r="R854" s="1283"/>
      <c r="S854" s="1014" t="str">
        <f t="shared" si="181"/>
        <v/>
      </c>
      <c r="T854" s="1231" t="str">
        <f t="shared" si="178"/>
        <v>Sin Iniciar</v>
      </c>
      <c r="U854" s="1164" t="str">
        <f t="shared" si="179"/>
        <v>6</v>
      </c>
      <c r="V854" s="845"/>
      <c r="W854" s="1302">
        <f t="shared" si="175"/>
        <v>1</v>
      </c>
    </row>
    <row r="855" spans="1:23" s="105" customFormat="1" ht="35.25" hidden="1" customHeight="1" outlineLevel="3" thickBot="1" x14ac:dyDescent="0.3">
      <c r="A855" s="1601"/>
      <c r="B855" s="1559"/>
      <c r="C855" s="966" t="s">
        <v>1768</v>
      </c>
      <c r="D855" s="967"/>
      <c r="E855" s="967"/>
      <c r="F855" s="1045"/>
      <c r="G855" s="559" t="s">
        <v>1309</v>
      </c>
      <c r="H855" s="966" t="s">
        <v>70</v>
      </c>
      <c r="I855" s="767"/>
      <c r="J855" s="467">
        <v>5</v>
      </c>
      <c r="K855" s="780"/>
      <c r="L855" s="1076"/>
      <c r="M855" s="1085" t="str">
        <f t="shared" si="177"/>
        <v/>
      </c>
      <c r="N855" s="1216" t="str">
        <f t="shared" si="176"/>
        <v/>
      </c>
      <c r="O855" s="1186"/>
      <c r="P855" s="1013" t="str">
        <f t="shared" si="180"/>
        <v/>
      </c>
      <c r="Q855" s="1272"/>
      <c r="R855" s="1283"/>
      <c r="S855" s="1014" t="str">
        <f t="shared" si="181"/>
        <v/>
      </c>
      <c r="T855" s="1231" t="str">
        <f t="shared" si="178"/>
        <v>Sin Iniciar</v>
      </c>
      <c r="U855" s="1164" t="str">
        <f t="shared" si="179"/>
        <v>6</v>
      </c>
      <c r="V855" s="845"/>
      <c r="W855" s="1302">
        <f t="shared" si="175"/>
        <v>1</v>
      </c>
    </row>
    <row r="856" spans="1:23" s="105" customFormat="1" ht="35.25" hidden="1" customHeight="1" outlineLevel="3" thickBot="1" x14ac:dyDescent="0.3">
      <c r="A856" s="1601"/>
      <c r="B856" s="1559"/>
      <c r="C856" s="966" t="s">
        <v>1768</v>
      </c>
      <c r="D856" s="967"/>
      <c r="E856" s="967"/>
      <c r="F856" s="1045"/>
      <c r="G856" s="559" t="s">
        <v>1310</v>
      </c>
      <c r="H856" s="966" t="s">
        <v>70</v>
      </c>
      <c r="I856" s="767"/>
      <c r="J856" s="467">
        <v>4</v>
      </c>
      <c r="K856" s="780"/>
      <c r="L856" s="1076"/>
      <c r="M856" s="1085" t="str">
        <f t="shared" si="177"/>
        <v/>
      </c>
      <c r="N856" s="1216" t="str">
        <f t="shared" si="176"/>
        <v/>
      </c>
      <c r="O856" s="1186"/>
      <c r="P856" s="1013" t="str">
        <f t="shared" si="180"/>
        <v/>
      </c>
      <c r="Q856" s="1272"/>
      <c r="R856" s="1283"/>
      <c r="S856" s="1014" t="str">
        <f t="shared" si="181"/>
        <v/>
      </c>
      <c r="T856" s="1231" t="str">
        <f t="shared" si="178"/>
        <v>Sin Iniciar</v>
      </c>
      <c r="U856" s="1164" t="str">
        <f t="shared" si="179"/>
        <v>6</v>
      </c>
      <c r="V856" s="845"/>
      <c r="W856" s="1302">
        <f t="shared" si="175"/>
        <v>1</v>
      </c>
    </row>
    <row r="857" spans="1:23" s="105" customFormat="1" ht="35.25" hidden="1" customHeight="1" outlineLevel="3" thickBot="1" x14ac:dyDescent="0.3">
      <c r="A857" s="1601"/>
      <c r="B857" s="1559"/>
      <c r="C857" s="966" t="s">
        <v>1768</v>
      </c>
      <c r="D857" s="967"/>
      <c r="E857" s="967"/>
      <c r="F857" s="1045"/>
      <c r="G857" s="559" t="s">
        <v>1311</v>
      </c>
      <c r="H857" s="966" t="s">
        <v>70</v>
      </c>
      <c r="I857" s="767"/>
      <c r="J857" s="467">
        <v>4</v>
      </c>
      <c r="K857" s="780"/>
      <c r="L857" s="1076"/>
      <c r="M857" s="1085" t="str">
        <f t="shared" si="177"/>
        <v/>
      </c>
      <c r="N857" s="1216" t="str">
        <f t="shared" si="176"/>
        <v/>
      </c>
      <c r="O857" s="1186"/>
      <c r="P857" s="1013" t="str">
        <f t="shared" si="180"/>
        <v/>
      </c>
      <c r="Q857" s="1272"/>
      <c r="R857" s="1283"/>
      <c r="S857" s="1014" t="str">
        <f t="shared" si="181"/>
        <v/>
      </c>
      <c r="T857" s="1231" t="str">
        <f t="shared" si="178"/>
        <v>Sin Iniciar</v>
      </c>
      <c r="U857" s="1164" t="str">
        <f t="shared" si="179"/>
        <v>6</v>
      </c>
      <c r="V857" s="845"/>
      <c r="W857" s="1302">
        <f t="shared" si="175"/>
        <v>1</v>
      </c>
    </row>
    <row r="858" spans="1:23" s="105" customFormat="1" ht="35.25" hidden="1" customHeight="1" outlineLevel="3" thickBot="1" x14ac:dyDescent="0.3">
      <c r="A858" s="1601"/>
      <c r="B858" s="1559"/>
      <c r="C858" s="966" t="s">
        <v>1768</v>
      </c>
      <c r="D858" s="967"/>
      <c r="E858" s="967"/>
      <c r="F858" s="1045"/>
      <c r="G858" s="559" t="s">
        <v>1312</v>
      </c>
      <c r="H858" s="966" t="s">
        <v>70</v>
      </c>
      <c r="I858" s="767"/>
      <c r="J858" s="467">
        <v>5</v>
      </c>
      <c r="K858" s="780"/>
      <c r="L858" s="1076"/>
      <c r="M858" s="1085" t="str">
        <f t="shared" si="177"/>
        <v/>
      </c>
      <c r="N858" s="1216" t="str">
        <f t="shared" si="176"/>
        <v/>
      </c>
      <c r="O858" s="1186"/>
      <c r="P858" s="1013" t="str">
        <f t="shared" si="180"/>
        <v/>
      </c>
      <c r="Q858" s="1272"/>
      <c r="R858" s="1283"/>
      <c r="S858" s="1014" t="str">
        <f t="shared" si="181"/>
        <v/>
      </c>
      <c r="T858" s="1231" t="str">
        <f t="shared" si="178"/>
        <v>Sin Iniciar</v>
      </c>
      <c r="U858" s="1164" t="str">
        <f t="shared" si="179"/>
        <v>6</v>
      </c>
      <c r="V858" s="845"/>
      <c r="W858" s="1302">
        <f t="shared" si="175"/>
        <v>1</v>
      </c>
    </row>
    <row r="859" spans="1:23" s="105" customFormat="1" ht="35.25" hidden="1" customHeight="1" outlineLevel="3" thickBot="1" x14ac:dyDescent="0.3">
      <c r="A859" s="1601"/>
      <c r="B859" s="1559"/>
      <c r="C859" s="966" t="s">
        <v>1768</v>
      </c>
      <c r="D859" s="967"/>
      <c r="E859" s="967"/>
      <c r="F859" s="1045"/>
      <c r="G859" s="559" t="s">
        <v>1313</v>
      </c>
      <c r="H859" s="966" t="s">
        <v>70</v>
      </c>
      <c r="I859" s="767"/>
      <c r="J859" s="467">
        <v>5</v>
      </c>
      <c r="K859" s="780"/>
      <c r="L859" s="1076"/>
      <c r="M859" s="1085" t="str">
        <f t="shared" si="177"/>
        <v/>
      </c>
      <c r="N859" s="1216" t="str">
        <f t="shared" si="176"/>
        <v/>
      </c>
      <c r="O859" s="1186"/>
      <c r="P859" s="1013" t="str">
        <f t="shared" si="180"/>
        <v/>
      </c>
      <c r="Q859" s="1272"/>
      <c r="R859" s="1283"/>
      <c r="S859" s="1014" t="str">
        <f t="shared" si="181"/>
        <v/>
      </c>
      <c r="T859" s="1231" t="str">
        <f t="shared" si="178"/>
        <v>Sin Iniciar</v>
      </c>
      <c r="U859" s="1164" t="str">
        <f t="shared" si="179"/>
        <v>6</v>
      </c>
      <c r="V859" s="845"/>
      <c r="W859" s="1302">
        <f t="shared" si="175"/>
        <v>1</v>
      </c>
    </row>
    <row r="860" spans="1:23" s="105" customFormat="1" ht="35.25" hidden="1" customHeight="1" outlineLevel="3" thickBot="1" x14ac:dyDescent="0.3">
      <c r="A860" s="1601"/>
      <c r="B860" s="1559"/>
      <c r="C860" s="966" t="s">
        <v>1768</v>
      </c>
      <c r="D860" s="967"/>
      <c r="E860" s="967"/>
      <c r="F860" s="1045"/>
      <c r="G860" s="559" t="s">
        <v>1314</v>
      </c>
      <c r="H860" s="966" t="s">
        <v>70</v>
      </c>
      <c r="I860" s="767"/>
      <c r="J860" s="467">
        <v>5</v>
      </c>
      <c r="K860" s="780"/>
      <c r="L860" s="1076"/>
      <c r="M860" s="1085" t="str">
        <f t="shared" si="177"/>
        <v/>
      </c>
      <c r="N860" s="1216" t="str">
        <f t="shared" si="176"/>
        <v/>
      </c>
      <c r="O860" s="1186"/>
      <c r="P860" s="1013" t="str">
        <f t="shared" si="180"/>
        <v/>
      </c>
      <c r="Q860" s="1272"/>
      <c r="R860" s="1283"/>
      <c r="S860" s="1014" t="str">
        <f t="shared" si="181"/>
        <v/>
      </c>
      <c r="T860" s="1231" t="str">
        <f t="shared" si="178"/>
        <v>Sin Iniciar</v>
      </c>
      <c r="U860" s="1164" t="str">
        <f t="shared" si="179"/>
        <v>6</v>
      </c>
      <c r="V860" s="845"/>
      <c r="W860" s="1302">
        <f t="shared" si="175"/>
        <v>1</v>
      </c>
    </row>
    <row r="861" spans="1:23" s="105" customFormat="1" ht="39" hidden="1" customHeight="1" outlineLevel="3" thickBot="1" x14ac:dyDescent="0.3">
      <c r="A861" s="1601"/>
      <c r="B861" s="1559"/>
      <c r="C861" s="966" t="s">
        <v>1768</v>
      </c>
      <c r="D861" s="967"/>
      <c r="E861" s="967"/>
      <c r="F861" s="1045"/>
      <c r="G861" s="559" t="s">
        <v>1315</v>
      </c>
      <c r="H861" s="966" t="s">
        <v>70</v>
      </c>
      <c r="I861" s="767"/>
      <c r="J861" s="467">
        <v>12</v>
      </c>
      <c r="K861" s="780"/>
      <c r="L861" s="1076"/>
      <c r="M861" s="1085" t="str">
        <f t="shared" si="177"/>
        <v/>
      </c>
      <c r="N861" s="1216" t="str">
        <f t="shared" si="176"/>
        <v/>
      </c>
      <c r="O861" s="1186"/>
      <c r="P861" s="1013" t="str">
        <f t="shared" si="180"/>
        <v/>
      </c>
      <c r="Q861" s="1272"/>
      <c r="R861" s="1283"/>
      <c r="S861" s="1014" t="str">
        <f t="shared" si="181"/>
        <v/>
      </c>
      <c r="T861" s="1231" t="str">
        <f t="shared" si="178"/>
        <v>Sin Iniciar</v>
      </c>
      <c r="U861" s="1164" t="str">
        <f t="shared" si="179"/>
        <v>6</v>
      </c>
      <c r="V861" s="845"/>
      <c r="W861" s="1302">
        <f t="shared" si="175"/>
        <v>1</v>
      </c>
    </row>
    <row r="862" spans="1:23" s="105" customFormat="1" ht="35.25" hidden="1" customHeight="1" outlineLevel="3" thickBot="1" x14ac:dyDescent="0.3">
      <c r="A862" s="1601"/>
      <c r="B862" s="1559"/>
      <c r="C862" s="966" t="s">
        <v>1768</v>
      </c>
      <c r="D862" s="967"/>
      <c r="E862" s="967"/>
      <c r="F862" s="1045"/>
      <c r="G862" s="559" t="s">
        <v>1316</v>
      </c>
      <c r="H862" s="966" t="s">
        <v>70</v>
      </c>
      <c r="I862" s="767"/>
      <c r="J862" s="467">
        <v>2</v>
      </c>
      <c r="K862" s="780"/>
      <c r="L862" s="1076"/>
      <c r="M862" s="1085" t="str">
        <f t="shared" si="177"/>
        <v/>
      </c>
      <c r="N862" s="1216" t="str">
        <f t="shared" si="176"/>
        <v/>
      </c>
      <c r="O862" s="1186"/>
      <c r="P862" s="1013" t="str">
        <f t="shared" si="180"/>
        <v/>
      </c>
      <c r="Q862" s="1272"/>
      <c r="R862" s="1283"/>
      <c r="S862" s="1014" t="str">
        <f t="shared" si="181"/>
        <v/>
      </c>
      <c r="T862" s="1231" t="str">
        <f t="shared" si="178"/>
        <v>Sin Iniciar</v>
      </c>
      <c r="U862" s="1164" t="str">
        <f t="shared" si="179"/>
        <v>6</v>
      </c>
      <c r="V862" s="845"/>
      <c r="W862" s="1302">
        <f t="shared" si="175"/>
        <v>1</v>
      </c>
    </row>
    <row r="863" spans="1:23" s="105" customFormat="1" ht="35.25" hidden="1" customHeight="1" outlineLevel="3" thickBot="1" x14ac:dyDescent="0.3">
      <c r="A863" s="1601"/>
      <c r="B863" s="1559"/>
      <c r="C863" s="966" t="s">
        <v>1768</v>
      </c>
      <c r="D863" s="967"/>
      <c r="E863" s="967"/>
      <c r="F863" s="1045"/>
      <c r="G863" s="559" t="s">
        <v>1317</v>
      </c>
      <c r="H863" s="966" t="s">
        <v>70</v>
      </c>
      <c r="I863" s="767"/>
      <c r="J863" s="467">
        <v>1</v>
      </c>
      <c r="K863" s="780"/>
      <c r="L863" s="1076"/>
      <c r="M863" s="1085" t="str">
        <f t="shared" si="177"/>
        <v/>
      </c>
      <c r="N863" s="1216" t="str">
        <f t="shared" si="176"/>
        <v/>
      </c>
      <c r="O863" s="1186"/>
      <c r="P863" s="1013" t="str">
        <f t="shared" si="180"/>
        <v/>
      </c>
      <c r="Q863" s="1272"/>
      <c r="R863" s="1283"/>
      <c r="S863" s="1014" t="str">
        <f t="shared" si="181"/>
        <v/>
      </c>
      <c r="T863" s="1231" t="str">
        <f t="shared" si="178"/>
        <v>Sin Iniciar</v>
      </c>
      <c r="U863" s="1164" t="str">
        <f t="shared" si="179"/>
        <v>6</v>
      </c>
      <c r="V863" s="845"/>
      <c r="W863" s="1302">
        <f t="shared" ref="W863:W926" si="182">1-R863</f>
        <v>1</v>
      </c>
    </row>
    <row r="864" spans="1:23" s="105" customFormat="1" ht="35.25" hidden="1" customHeight="1" outlineLevel="3" thickBot="1" x14ac:dyDescent="0.3">
      <c r="A864" s="1601"/>
      <c r="B864" s="1559"/>
      <c r="C864" s="966" t="s">
        <v>1768</v>
      </c>
      <c r="D864" s="967"/>
      <c r="E864" s="967"/>
      <c r="F864" s="1045"/>
      <c r="G864" s="559" t="s">
        <v>1318</v>
      </c>
      <c r="H864" s="966" t="s">
        <v>70</v>
      </c>
      <c r="I864" s="767"/>
      <c r="J864" s="467">
        <v>4</v>
      </c>
      <c r="K864" s="780"/>
      <c r="L864" s="1076"/>
      <c r="M864" s="1085" t="str">
        <f t="shared" si="177"/>
        <v/>
      </c>
      <c r="N864" s="1216" t="str">
        <f t="shared" si="176"/>
        <v/>
      </c>
      <c r="O864" s="1186"/>
      <c r="P864" s="1013" t="str">
        <f t="shared" si="180"/>
        <v/>
      </c>
      <c r="Q864" s="1272"/>
      <c r="R864" s="1283"/>
      <c r="S864" s="1014" t="str">
        <f t="shared" si="181"/>
        <v/>
      </c>
      <c r="T864" s="1231" t="str">
        <f t="shared" si="178"/>
        <v>Sin Iniciar</v>
      </c>
      <c r="U864" s="1164" t="str">
        <f t="shared" si="179"/>
        <v>6</v>
      </c>
      <c r="V864" s="845"/>
      <c r="W864" s="1302">
        <f t="shared" si="182"/>
        <v>1</v>
      </c>
    </row>
    <row r="865" spans="1:23" s="105" customFormat="1" ht="35.25" hidden="1" customHeight="1" outlineLevel="3" thickBot="1" x14ac:dyDescent="0.3">
      <c r="A865" s="1601"/>
      <c r="B865" s="1559"/>
      <c r="C865" s="966" t="s">
        <v>1768</v>
      </c>
      <c r="D865" s="967"/>
      <c r="E865" s="967"/>
      <c r="F865" s="1045"/>
      <c r="G865" s="559" t="s">
        <v>1319</v>
      </c>
      <c r="H865" s="966" t="s">
        <v>70</v>
      </c>
      <c r="I865" s="767"/>
      <c r="J865" s="467">
        <v>5</v>
      </c>
      <c r="K865" s="780"/>
      <c r="L865" s="1076"/>
      <c r="M865" s="1085" t="str">
        <f t="shared" si="177"/>
        <v/>
      </c>
      <c r="N865" s="1216" t="str">
        <f t="shared" ref="N865:N928" si="183">+IF(D865="","",IF(AND(MONTH($C$2)&gt;=MONTH(D865),MONTH($C$2)&lt;=MONTH(E865)),"X",""))</f>
        <v/>
      </c>
      <c r="O865" s="1186"/>
      <c r="P865" s="1013" t="str">
        <f t="shared" si="180"/>
        <v/>
      </c>
      <c r="Q865" s="1272"/>
      <c r="R865" s="1283"/>
      <c r="S865" s="1014" t="str">
        <f t="shared" si="181"/>
        <v/>
      </c>
      <c r="T865" s="1231" t="str">
        <f t="shared" si="178"/>
        <v>Sin Iniciar</v>
      </c>
      <c r="U865" s="1164" t="str">
        <f t="shared" si="179"/>
        <v>6</v>
      </c>
      <c r="V865" s="845"/>
      <c r="W865" s="1302">
        <f t="shared" si="182"/>
        <v>1</v>
      </c>
    </row>
    <row r="866" spans="1:23" s="105" customFormat="1" ht="39" hidden="1" customHeight="1" outlineLevel="3" thickBot="1" x14ac:dyDescent="0.3">
      <c r="A866" s="1601"/>
      <c r="B866" s="1559"/>
      <c r="C866" s="966" t="s">
        <v>1768</v>
      </c>
      <c r="D866" s="967"/>
      <c r="E866" s="967"/>
      <c r="F866" s="1045"/>
      <c r="G866" s="559" t="s">
        <v>1184</v>
      </c>
      <c r="H866" s="966" t="s">
        <v>70</v>
      </c>
      <c r="I866" s="767"/>
      <c r="J866" s="467">
        <v>5</v>
      </c>
      <c r="K866" s="780"/>
      <c r="L866" s="1076"/>
      <c r="M866" s="1085" t="str">
        <f t="shared" si="177"/>
        <v/>
      </c>
      <c r="N866" s="1216" t="str">
        <f t="shared" si="183"/>
        <v/>
      </c>
      <c r="O866" s="1186"/>
      <c r="P866" s="1013" t="str">
        <f t="shared" si="180"/>
        <v/>
      </c>
      <c r="Q866" s="1272"/>
      <c r="R866" s="1283"/>
      <c r="S866" s="1014" t="str">
        <f t="shared" si="181"/>
        <v/>
      </c>
      <c r="T866" s="1231" t="str">
        <f t="shared" si="178"/>
        <v>Sin Iniciar</v>
      </c>
      <c r="U866" s="1164" t="str">
        <f t="shared" si="179"/>
        <v>6</v>
      </c>
      <c r="V866" s="845"/>
      <c r="W866" s="1302">
        <f t="shared" si="182"/>
        <v>1</v>
      </c>
    </row>
    <row r="867" spans="1:23" s="105" customFormat="1" ht="35.25" hidden="1" customHeight="1" outlineLevel="3" thickBot="1" x14ac:dyDescent="0.3">
      <c r="A867" s="1601"/>
      <c r="B867" s="1559"/>
      <c r="C867" s="966" t="s">
        <v>1768</v>
      </c>
      <c r="D867" s="967"/>
      <c r="E867" s="967"/>
      <c r="F867" s="1045"/>
      <c r="G867" s="559" t="s">
        <v>1189</v>
      </c>
      <c r="H867" s="966" t="s">
        <v>70</v>
      </c>
      <c r="I867" s="767"/>
      <c r="J867" s="467">
        <v>1</v>
      </c>
      <c r="K867" s="780"/>
      <c r="L867" s="1076"/>
      <c r="M867" s="1085" t="str">
        <f t="shared" si="177"/>
        <v/>
      </c>
      <c r="N867" s="1216" t="str">
        <f t="shared" si="183"/>
        <v/>
      </c>
      <c r="O867" s="1186"/>
      <c r="P867" s="1013" t="str">
        <f t="shared" si="180"/>
        <v/>
      </c>
      <c r="Q867" s="1272"/>
      <c r="R867" s="1283"/>
      <c r="S867" s="1014" t="str">
        <f t="shared" si="181"/>
        <v/>
      </c>
      <c r="T867" s="1231" t="str">
        <f t="shared" si="178"/>
        <v>Sin Iniciar</v>
      </c>
      <c r="U867" s="1164" t="str">
        <f t="shared" si="179"/>
        <v>6</v>
      </c>
      <c r="V867" s="845"/>
      <c r="W867" s="1302">
        <f t="shared" si="182"/>
        <v>1</v>
      </c>
    </row>
    <row r="868" spans="1:23" s="105" customFormat="1" ht="35.25" hidden="1" customHeight="1" outlineLevel="3" thickBot="1" x14ac:dyDescent="0.3">
      <c r="A868" s="1601"/>
      <c r="B868" s="1559"/>
      <c r="C868" s="966" t="s">
        <v>1768</v>
      </c>
      <c r="D868" s="967"/>
      <c r="E868" s="967"/>
      <c r="F868" s="1045"/>
      <c r="G868" s="559" t="s">
        <v>1190</v>
      </c>
      <c r="H868" s="966" t="s">
        <v>70</v>
      </c>
      <c r="I868" s="767"/>
      <c r="J868" s="467">
        <v>10</v>
      </c>
      <c r="K868" s="780"/>
      <c r="L868" s="1076"/>
      <c r="M868" s="1085" t="str">
        <f t="shared" si="177"/>
        <v/>
      </c>
      <c r="N868" s="1216" t="str">
        <f t="shared" si="183"/>
        <v/>
      </c>
      <c r="O868" s="1186"/>
      <c r="P868" s="1013" t="str">
        <f t="shared" si="180"/>
        <v/>
      </c>
      <c r="Q868" s="1272"/>
      <c r="R868" s="1283"/>
      <c r="S868" s="1014" t="str">
        <f t="shared" si="181"/>
        <v/>
      </c>
      <c r="T868" s="1231" t="str">
        <f t="shared" si="178"/>
        <v>Sin Iniciar</v>
      </c>
      <c r="U868" s="1164" t="str">
        <f t="shared" si="179"/>
        <v>6</v>
      </c>
      <c r="V868" s="845"/>
      <c r="W868" s="1302">
        <f t="shared" si="182"/>
        <v>1</v>
      </c>
    </row>
    <row r="869" spans="1:23" s="105" customFormat="1" ht="35.25" hidden="1" customHeight="1" outlineLevel="3" thickBot="1" x14ac:dyDescent="0.3">
      <c r="A869" s="1601"/>
      <c r="B869" s="1559"/>
      <c r="C869" s="966" t="s">
        <v>1768</v>
      </c>
      <c r="D869" s="967"/>
      <c r="E869" s="967"/>
      <c r="F869" s="1045"/>
      <c r="G869" s="559" t="s">
        <v>1197</v>
      </c>
      <c r="H869" s="966" t="s">
        <v>70</v>
      </c>
      <c r="I869" s="767"/>
      <c r="J869" s="467">
        <v>1</v>
      </c>
      <c r="K869" s="780"/>
      <c r="L869" s="1076"/>
      <c r="M869" s="1085" t="str">
        <f t="shared" si="177"/>
        <v/>
      </c>
      <c r="N869" s="1216" t="str">
        <f t="shared" si="183"/>
        <v/>
      </c>
      <c r="O869" s="1186"/>
      <c r="P869" s="1013" t="str">
        <f t="shared" si="180"/>
        <v/>
      </c>
      <c r="Q869" s="1272"/>
      <c r="R869" s="1283"/>
      <c r="S869" s="1014" t="str">
        <f t="shared" si="181"/>
        <v/>
      </c>
      <c r="T869" s="1231" t="str">
        <f t="shared" si="178"/>
        <v>Sin Iniciar</v>
      </c>
      <c r="U869" s="1164" t="str">
        <f t="shared" si="179"/>
        <v>6</v>
      </c>
      <c r="V869" s="845"/>
      <c r="W869" s="1302">
        <f t="shared" si="182"/>
        <v>1</v>
      </c>
    </row>
    <row r="870" spans="1:23" s="105" customFormat="1" ht="39" hidden="1" customHeight="1" outlineLevel="3" thickBot="1" x14ac:dyDescent="0.3">
      <c r="A870" s="1601"/>
      <c r="B870" s="1559"/>
      <c r="C870" s="966" t="s">
        <v>1768</v>
      </c>
      <c r="D870" s="967"/>
      <c r="E870" s="967"/>
      <c r="F870" s="1045"/>
      <c r="G870" s="559" t="s">
        <v>1200</v>
      </c>
      <c r="H870" s="966" t="s">
        <v>70</v>
      </c>
      <c r="I870" s="767"/>
      <c r="J870" s="467">
        <v>1</v>
      </c>
      <c r="K870" s="780"/>
      <c r="L870" s="1076"/>
      <c r="M870" s="1085" t="str">
        <f t="shared" si="177"/>
        <v/>
      </c>
      <c r="N870" s="1216" t="str">
        <f t="shared" si="183"/>
        <v/>
      </c>
      <c r="O870" s="1186"/>
      <c r="P870" s="1013" t="str">
        <f t="shared" si="180"/>
        <v/>
      </c>
      <c r="Q870" s="1272"/>
      <c r="R870" s="1283"/>
      <c r="S870" s="1014" t="str">
        <f t="shared" si="181"/>
        <v/>
      </c>
      <c r="T870" s="1231" t="str">
        <f t="shared" si="178"/>
        <v>Sin Iniciar</v>
      </c>
      <c r="U870" s="1164" t="str">
        <f t="shared" si="179"/>
        <v>6</v>
      </c>
      <c r="V870" s="845"/>
      <c r="W870" s="1302">
        <f t="shared" si="182"/>
        <v>1</v>
      </c>
    </row>
    <row r="871" spans="1:23" s="105" customFormat="1" ht="39" hidden="1" customHeight="1" outlineLevel="3" thickBot="1" x14ac:dyDescent="0.3">
      <c r="A871" s="1601"/>
      <c r="B871" s="1559"/>
      <c r="C871" s="966" t="s">
        <v>1768</v>
      </c>
      <c r="D871" s="967"/>
      <c r="E871" s="967"/>
      <c r="F871" s="1045"/>
      <c r="G871" s="559" t="s">
        <v>1205</v>
      </c>
      <c r="H871" s="966" t="s">
        <v>70</v>
      </c>
      <c r="I871" s="767"/>
      <c r="J871" s="467">
        <v>1</v>
      </c>
      <c r="K871" s="780"/>
      <c r="L871" s="1076"/>
      <c r="M871" s="1085" t="str">
        <f t="shared" si="177"/>
        <v/>
      </c>
      <c r="N871" s="1216" t="str">
        <f t="shared" si="183"/>
        <v/>
      </c>
      <c r="O871" s="1186"/>
      <c r="P871" s="1013" t="str">
        <f t="shared" si="180"/>
        <v/>
      </c>
      <c r="Q871" s="1272"/>
      <c r="R871" s="1283"/>
      <c r="S871" s="1014" t="str">
        <f t="shared" si="181"/>
        <v/>
      </c>
      <c r="T871" s="1231" t="str">
        <f t="shared" si="178"/>
        <v>Sin Iniciar</v>
      </c>
      <c r="U871" s="1164" t="str">
        <f t="shared" si="179"/>
        <v>6</v>
      </c>
      <c r="V871" s="845"/>
      <c r="W871" s="1302">
        <f t="shared" si="182"/>
        <v>1</v>
      </c>
    </row>
    <row r="872" spans="1:23" s="105" customFormat="1" ht="39" hidden="1" customHeight="1" outlineLevel="3" thickBot="1" x14ac:dyDescent="0.3">
      <c r="A872" s="1601"/>
      <c r="B872" s="1559"/>
      <c r="C872" s="966" t="s">
        <v>1768</v>
      </c>
      <c r="D872" s="967"/>
      <c r="E872" s="967"/>
      <c r="F872" s="1045"/>
      <c r="G872" s="559" t="s">
        <v>1219</v>
      </c>
      <c r="H872" s="966" t="s">
        <v>70</v>
      </c>
      <c r="I872" s="767"/>
      <c r="J872" s="467">
        <v>4</v>
      </c>
      <c r="K872" s="780"/>
      <c r="L872" s="1076"/>
      <c r="M872" s="1085" t="str">
        <f t="shared" si="177"/>
        <v/>
      </c>
      <c r="N872" s="1216" t="str">
        <f t="shared" si="183"/>
        <v/>
      </c>
      <c r="O872" s="1186"/>
      <c r="P872" s="1013" t="str">
        <f t="shared" si="180"/>
        <v/>
      </c>
      <c r="Q872" s="1272"/>
      <c r="R872" s="1283"/>
      <c r="S872" s="1014" t="str">
        <f t="shared" si="181"/>
        <v/>
      </c>
      <c r="T872" s="1231" t="str">
        <f t="shared" si="178"/>
        <v>Sin Iniciar</v>
      </c>
      <c r="U872" s="1164" t="str">
        <f t="shared" si="179"/>
        <v>6</v>
      </c>
      <c r="V872" s="845"/>
      <c r="W872" s="1302">
        <f t="shared" si="182"/>
        <v>1</v>
      </c>
    </row>
    <row r="873" spans="1:23" s="105" customFormat="1" ht="35.25" hidden="1" customHeight="1" outlineLevel="3" thickBot="1" x14ac:dyDescent="0.3">
      <c r="A873" s="1601"/>
      <c r="B873" s="1559"/>
      <c r="C873" s="966" t="s">
        <v>1768</v>
      </c>
      <c r="D873" s="967"/>
      <c r="E873" s="967"/>
      <c r="F873" s="1045"/>
      <c r="G873" s="559" t="s">
        <v>1320</v>
      </c>
      <c r="H873" s="966" t="s">
        <v>70</v>
      </c>
      <c r="I873" s="767"/>
      <c r="J873" s="467">
        <v>1</v>
      </c>
      <c r="K873" s="780"/>
      <c r="L873" s="1076"/>
      <c r="M873" s="1085" t="str">
        <f t="shared" si="177"/>
        <v/>
      </c>
      <c r="N873" s="1216" t="str">
        <f t="shared" si="183"/>
        <v/>
      </c>
      <c r="O873" s="1186"/>
      <c r="P873" s="1013" t="str">
        <f t="shared" si="180"/>
        <v/>
      </c>
      <c r="Q873" s="1272"/>
      <c r="R873" s="1283"/>
      <c r="S873" s="1014" t="str">
        <f t="shared" si="181"/>
        <v/>
      </c>
      <c r="T873" s="1231" t="str">
        <f t="shared" si="178"/>
        <v>Sin Iniciar</v>
      </c>
      <c r="U873" s="1164" t="str">
        <f t="shared" si="179"/>
        <v>6</v>
      </c>
      <c r="V873" s="845"/>
      <c r="W873" s="1302">
        <f t="shared" si="182"/>
        <v>1</v>
      </c>
    </row>
    <row r="874" spans="1:23" s="105" customFormat="1" ht="35.25" hidden="1" customHeight="1" outlineLevel="3" thickBot="1" x14ac:dyDescent="0.3">
      <c r="A874" s="1601"/>
      <c r="B874" s="1559"/>
      <c r="C874" s="966" t="s">
        <v>1768</v>
      </c>
      <c r="D874" s="967"/>
      <c r="E874" s="967"/>
      <c r="F874" s="1045"/>
      <c r="G874" s="559" t="s">
        <v>1321</v>
      </c>
      <c r="H874" s="966" t="s">
        <v>70</v>
      </c>
      <c r="I874" s="767"/>
      <c r="J874" s="467">
        <v>1</v>
      </c>
      <c r="K874" s="780"/>
      <c r="L874" s="1076"/>
      <c r="M874" s="1085" t="str">
        <f t="shared" si="177"/>
        <v/>
      </c>
      <c r="N874" s="1216" t="str">
        <f t="shared" si="183"/>
        <v/>
      </c>
      <c r="O874" s="1186"/>
      <c r="P874" s="1013" t="str">
        <f t="shared" si="180"/>
        <v/>
      </c>
      <c r="Q874" s="1272"/>
      <c r="R874" s="1283"/>
      <c r="S874" s="1014" t="str">
        <f t="shared" si="181"/>
        <v/>
      </c>
      <c r="T874" s="1231" t="str">
        <f t="shared" si="178"/>
        <v>Sin Iniciar</v>
      </c>
      <c r="U874" s="1164" t="str">
        <f t="shared" si="179"/>
        <v>6</v>
      </c>
      <c r="V874" s="845"/>
      <c r="W874" s="1302">
        <f t="shared" si="182"/>
        <v>1</v>
      </c>
    </row>
    <row r="875" spans="1:23" s="105" customFormat="1" ht="39" hidden="1" customHeight="1" outlineLevel="3" thickBot="1" x14ac:dyDescent="0.3">
      <c r="A875" s="1601"/>
      <c r="B875" s="1559"/>
      <c r="C875" s="966" t="s">
        <v>1768</v>
      </c>
      <c r="D875" s="967"/>
      <c r="E875" s="967"/>
      <c r="F875" s="1045"/>
      <c r="G875" s="559" t="s">
        <v>1322</v>
      </c>
      <c r="H875" s="966" t="s">
        <v>70</v>
      </c>
      <c r="I875" s="767"/>
      <c r="J875" s="467">
        <v>3</v>
      </c>
      <c r="K875" s="780"/>
      <c r="L875" s="1076"/>
      <c r="M875" s="1085" t="str">
        <f t="shared" si="177"/>
        <v/>
      </c>
      <c r="N875" s="1216" t="str">
        <f t="shared" si="183"/>
        <v/>
      </c>
      <c r="O875" s="1186"/>
      <c r="P875" s="1013" t="str">
        <f t="shared" si="180"/>
        <v/>
      </c>
      <c r="Q875" s="1272"/>
      <c r="R875" s="1283"/>
      <c r="S875" s="1014" t="str">
        <f t="shared" si="181"/>
        <v/>
      </c>
      <c r="T875" s="1231" t="str">
        <f t="shared" si="178"/>
        <v>Sin Iniciar</v>
      </c>
      <c r="U875" s="1164" t="str">
        <f t="shared" si="179"/>
        <v>6</v>
      </c>
      <c r="V875" s="845"/>
      <c r="W875" s="1302">
        <f t="shared" si="182"/>
        <v>1</v>
      </c>
    </row>
    <row r="876" spans="1:23" s="105" customFormat="1" ht="35.25" hidden="1" customHeight="1" outlineLevel="3" thickBot="1" x14ac:dyDescent="0.3">
      <c r="A876" s="1601"/>
      <c r="B876" s="1559"/>
      <c r="C876" s="966" t="s">
        <v>1768</v>
      </c>
      <c r="D876" s="967"/>
      <c r="E876" s="967"/>
      <c r="F876" s="1045"/>
      <c r="G876" s="559" t="s">
        <v>1323</v>
      </c>
      <c r="H876" s="966" t="s">
        <v>70</v>
      </c>
      <c r="I876" s="767"/>
      <c r="J876" s="467">
        <v>1</v>
      </c>
      <c r="K876" s="780"/>
      <c r="L876" s="1076"/>
      <c r="M876" s="1085" t="str">
        <f t="shared" ref="M876:M939" si="184">+IF(D876="","",IF(MONTH($C$2)&lt;MONTH(D876),"",E876-D876))</f>
        <v/>
      </c>
      <c r="N876" s="1216" t="str">
        <f t="shared" si="183"/>
        <v/>
      </c>
      <c r="O876" s="1186"/>
      <c r="P876" s="1013" t="str">
        <f t="shared" si="180"/>
        <v/>
      </c>
      <c r="Q876" s="1272"/>
      <c r="R876" s="1283"/>
      <c r="S876" s="1014" t="str">
        <f t="shared" si="181"/>
        <v/>
      </c>
      <c r="T876" s="1231" t="str">
        <f t="shared" si="178"/>
        <v>Sin Iniciar</v>
      </c>
      <c r="U876" s="1164" t="str">
        <f t="shared" si="179"/>
        <v>6</v>
      </c>
      <c r="V876" s="845"/>
      <c r="W876" s="1302">
        <f t="shared" si="182"/>
        <v>1</v>
      </c>
    </row>
    <row r="877" spans="1:23" s="105" customFormat="1" ht="35.25" hidden="1" customHeight="1" outlineLevel="3" thickBot="1" x14ac:dyDescent="0.3">
      <c r="A877" s="1601"/>
      <c r="B877" s="1559"/>
      <c r="C877" s="966" t="s">
        <v>1768</v>
      </c>
      <c r="D877" s="967"/>
      <c r="E877" s="967"/>
      <c r="F877" s="1045"/>
      <c r="G877" s="559" t="s">
        <v>1324</v>
      </c>
      <c r="H877" s="966" t="s">
        <v>70</v>
      </c>
      <c r="I877" s="767"/>
      <c r="J877" s="467">
        <v>1</v>
      </c>
      <c r="K877" s="780"/>
      <c r="L877" s="1076"/>
      <c r="M877" s="1085" t="str">
        <f t="shared" si="184"/>
        <v/>
      </c>
      <c r="N877" s="1216" t="str">
        <f t="shared" si="183"/>
        <v/>
      </c>
      <c r="O877" s="1186"/>
      <c r="P877" s="1013" t="str">
        <f t="shared" si="180"/>
        <v/>
      </c>
      <c r="Q877" s="1272"/>
      <c r="R877" s="1283"/>
      <c r="S877" s="1014" t="str">
        <f t="shared" si="181"/>
        <v/>
      </c>
      <c r="T877" s="1231" t="str">
        <f t="shared" si="178"/>
        <v>Sin Iniciar</v>
      </c>
      <c r="U877" s="1164" t="str">
        <f t="shared" si="179"/>
        <v>6</v>
      </c>
      <c r="V877" s="845"/>
      <c r="W877" s="1302">
        <f t="shared" si="182"/>
        <v>1</v>
      </c>
    </row>
    <row r="878" spans="1:23" s="105" customFormat="1" ht="35.25" hidden="1" customHeight="1" outlineLevel="3" thickBot="1" x14ac:dyDescent="0.3">
      <c r="A878" s="1601"/>
      <c r="B878" s="1559"/>
      <c r="C878" s="966" t="s">
        <v>1768</v>
      </c>
      <c r="D878" s="967"/>
      <c r="E878" s="967"/>
      <c r="F878" s="1045"/>
      <c r="G878" s="559" t="s">
        <v>1325</v>
      </c>
      <c r="H878" s="966" t="s">
        <v>70</v>
      </c>
      <c r="I878" s="767"/>
      <c r="J878" s="467">
        <v>3</v>
      </c>
      <c r="K878" s="780"/>
      <c r="L878" s="1076"/>
      <c r="M878" s="1085" t="str">
        <f t="shared" si="184"/>
        <v/>
      </c>
      <c r="N878" s="1216" t="str">
        <f t="shared" si="183"/>
        <v/>
      </c>
      <c r="O878" s="1186"/>
      <c r="P878" s="1013" t="str">
        <f t="shared" si="180"/>
        <v/>
      </c>
      <c r="Q878" s="1272"/>
      <c r="R878" s="1283"/>
      <c r="S878" s="1014" t="str">
        <f t="shared" si="181"/>
        <v/>
      </c>
      <c r="T878" s="1231" t="str">
        <f t="shared" si="178"/>
        <v>Sin Iniciar</v>
      </c>
      <c r="U878" s="1164" t="str">
        <f t="shared" si="179"/>
        <v>6</v>
      </c>
      <c r="V878" s="845"/>
      <c r="W878" s="1302">
        <f t="shared" si="182"/>
        <v>1</v>
      </c>
    </row>
    <row r="879" spans="1:23" s="105" customFormat="1" ht="35.25" hidden="1" customHeight="1" outlineLevel="3" thickBot="1" x14ac:dyDescent="0.3">
      <c r="A879" s="1601"/>
      <c r="B879" s="1559"/>
      <c r="C879" s="966" t="s">
        <v>1768</v>
      </c>
      <c r="D879" s="967"/>
      <c r="E879" s="967"/>
      <c r="F879" s="1045"/>
      <c r="G879" s="559" t="s">
        <v>1326</v>
      </c>
      <c r="H879" s="966" t="s">
        <v>70</v>
      </c>
      <c r="I879" s="767"/>
      <c r="J879" s="467">
        <v>1</v>
      </c>
      <c r="K879" s="780"/>
      <c r="L879" s="1076"/>
      <c r="M879" s="1085" t="str">
        <f t="shared" si="184"/>
        <v/>
      </c>
      <c r="N879" s="1216" t="str">
        <f t="shared" si="183"/>
        <v/>
      </c>
      <c r="O879" s="1186"/>
      <c r="P879" s="1013" t="str">
        <f t="shared" si="180"/>
        <v/>
      </c>
      <c r="Q879" s="1272"/>
      <c r="R879" s="1283"/>
      <c r="S879" s="1014" t="str">
        <f t="shared" si="181"/>
        <v/>
      </c>
      <c r="T879" s="1231" t="str">
        <f t="shared" si="178"/>
        <v>Sin Iniciar</v>
      </c>
      <c r="U879" s="1164" t="str">
        <f t="shared" si="179"/>
        <v>6</v>
      </c>
      <c r="V879" s="845"/>
      <c r="W879" s="1302">
        <f t="shared" si="182"/>
        <v>1</v>
      </c>
    </row>
    <row r="880" spans="1:23" s="105" customFormat="1" ht="35.25" hidden="1" customHeight="1" outlineLevel="3" thickBot="1" x14ac:dyDescent="0.3">
      <c r="A880" s="1601"/>
      <c r="B880" s="1559"/>
      <c r="C880" s="966" t="s">
        <v>1768</v>
      </c>
      <c r="D880" s="967"/>
      <c r="E880" s="967"/>
      <c r="F880" s="1045"/>
      <c r="G880" s="559" t="s">
        <v>1327</v>
      </c>
      <c r="H880" s="966" t="s">
        <v>70</v>
      </c>
      <c r="I880" s="767"/>
      <c r="J880" s="467">
        <v>1</v>
      </c>
      <c r="K880" s="780"/>
      <c r="L880" s="1076"/>
      <c r="M880" s="1085" t="str">
        <f t="shared" si="184"/>
        <v/>
      </c>
      <c r="N880" s="1216" t="str">
        <f t="shared" si="183"/>
        <v/>
      </c>
      <c r="O880" s="1186"/>
      <c r="P880" s="1013" t="str">
        <f t="shared" si="180"/>
        <v/>
      </c>
      <c r="Q880" s="1272"/>
      <c r="R880" s="1283"/>
      <c r="S880" s="1014" t="str">
        <f t="shared" si="181"/>
        <v/>
      </c>
      <c r="T880" s="1231" t="str">
        <f t="shared" si="178"/>
        <v>Sin Iniciar</v>
      </c>
      <c r="U880" s="1164" t="str">
        <f t="shared" si="179"/>
        <v>6</v>
      </c>
      <c r="V880" s="845"/>
      <c r="W880" s="1302">
        <f t="shared" si="182"/>
        <v>1</v>
      </c>
    </row>
    <row r="881" spans="1:23" s="105" customFormat="1" ht="35.25" hidden="1" customHeight="1" outlineLevel="3" thickBot="1" x14ac:dyDescent="0.3">
      <c r="A881" s="1601"/>
      <c r="B881" s="1559"/>
      <c r="C881" s="966" t="s">
        <v>1768</v>
      </c>
      <c r="D881" s="967"/>
      <c r="E881" s="967"/>
      <c r="F881" s="1045"/>
      <c r="G881" s="559" t="s">
        <v>1328</v>
      </c>
      <c r="H881" s="966" t="s">
        <v>70</v>
      </c>
      <c r="I881" s="767"/>
      <c r="J881" s="467">
        <v>1</v>
      </c>
      <c r="K881" s="780"/>
      <c r="L881" s="1076"/>
      <c r="M881" s="1085" t="str">
        <f t="shared" si="184"/>
        <v/>
      </c>
      <c r="N881" s="1216" t="str">
        <f t="shared" si="183"/>
        <v/>
      </c>
      <c r="O881" s="1186"/>
      <c r="P881" s="1013" t="str">
        <f t="shared" si="180"/>
        <v/>
      </c>
      <c r="Q881" s="1272"/>
      <c r="R881" s="1283"/>
      <c r="S881" s="1014" t="str">
        <f t="shared" si="181"/>
        <v/>
      </c>
      <c r="T881" s="1231" t="str">
        <f t="shared" si="178"/>
        <v>Sin Iniciar</v>
      </c>
      <c r="U881" s="1164" t="str">
        <f t="shared" si="179"/>
        <v>6</v>
      </c>
      <c r="V881" s="845"/>
      <c r="W881" s="1302">
        <f t="shared" si="182"/>
        <v>1</v>
      </c>
    </row>
    <row r="882" spans="1:23" s="105" customFormat="1" ht="35.25" hidden="1" customHeight="1" outlineLevel="3" thickBot="1" x14ac:dyDescent="0.3">
      <c r="A882" s="1601"/>
      <c r="B882" s="1559"/>
      <c r="C882" s="966" t="s">
        <v>1768</v>
      </c>
      <c r="D882" s="967"/>
      <c r="E882" s="967"/>
      <c r="F882" s="1045"/>
      <c r="G882" s="559" t="s">
        <v>1329</v>
      </c>
      <c r="H882" s="966" t="s">
        <v>70</v>
      </c>
      <c r="I882" s="767"/>
      <c r="J882" s="467">
        <v>3</v>
      </c>
      <c r="K882" s="780"/>
      <c r="L882" s="1076"/>
      <c r="M882" s="1085" t="str">
        <f t="shared" si="184"/>
        <v/>
      </c>
      <c r="N882" s="1216" t="str">
        <f t="shared" si="183"/>
        <v/>
      </c>
      <c r="O882" s="1186"/>
      <c r="P882" s="1013" t="str">
        <f t="shared" si="180"/>
        <v/>
      </c>
      <c r="Q882" s="1272"/>
      <c r="R882" s="1283"/>
      <c r="S882" s="1014" t="str">
        <f t="shared" si="181"/>
        <v/>
      </c>
      <c r="T882" s="1231" t="str">
        <f t="shared" si="178"/>
        <v>Sin Iniciar</v>
      </c>
      <c r="U882" s="1164" t="str">
        <f t="shared" si="179"/>
        <v>6</v>
      </c>
      <c r="V882" s="845"/>
      <c r="W882" s="1302">
        <f t="shared" si="182"/>
        <v>1</v>
      </c>
    </row>
    <row r="883" spans="1:23" s="105" customFormat="1" ht="35.25" hidden="1" customHeight="1" outlineLevel="3" thickBot="1" x14ac:dyDescent="0.3">
      <c r="A883" s="1601"/>
      <c r="B883" s="1559"/>
      <c r="C883" s="966" t="s">
        <v>1768</v>
      </c>
      <c r="D883" s="967"/>
      <c r="E883" s="967"/>
      <c r="F883" s="1045"/>
      <c r="G883" s="559" t="s">
        <v>1330</v>
      </c>
      <c r="H883" s="966" t="s">
        <v>70</v>
      </c>
      <c r="I883" s="767"/>
      <c r="J883" s="467">
        <v>1</v>
      </c>
      <c r="K883" s="780"/>
      <c r="L883" s="1076"/>
      <c r="M883" s="1085" t="str">
        <f t="shared" si="184"/>
        <v/>
      </c>
      <c r="N883" s="1216" t="str">
        <f t="shared" si="183"/>
        <v/>
      </c>
      <c r="O883" s="1186"/>
      <c r="P883" s="1013" t="str">
        <f t="shared" si="180"/>
        <v/>
      </c>
      <c r="Q883" s="1272"/>
      <c r="R883" s="1283"/>
      <c r="S883" s="1014" t="str">
        <f t="shared" si="181"/>
        <v/>
      </c>
      <c r="T883" s="1231" t="str">
        <f t="shared" si="178"/>
        <v>Sin Iniciar</v>
      </c>
      <c r="U883" s="1164" t="str">
        <f t="shared" si="179"/>
        <v>6</v>
      </c>
      <c r="V883" s="845"/>
      <c r="W883" s="1302">
        <f t="shared" si="182"/>
        <v>1</v>
      </c>
    </row>
    <row r="884" spans="1:23" s="105" customFormat="1" ht="35.25" hidden="1" customHeight="1" outlineLevel="3" thickBot="1" x14ac:dyDescent="0.3">
      <c r="A884" s="1601"/>
      <c r="B884" s="1559"/>
      <c r="C884" s="966" t="s">
        <v>1768</v>
      </c>
      <c r="D884" s="967"/>
      <c r="E884" s="967"/>
      <c r="F884" s="1045"/>
      <c r="G884" s="559" t="s">
        <v>1331</v>
      </c>
      <c r="H884" s="966" t="s">
        <v>70</v>
      </c>
      <c r="I884" s="767"/>
      <c r="J884" s="467">
        <v>1</v>
      </c>
      <c r="K884" s="780"/>
      <c r="L884" s="1076"/>
      <c r="M884" s="1085" t="str">
        <f t="shared" si="184"/>
        <v/>
      </c>
      <c r="N884" s="1216" t="str">
        <f t="shared" si="183"/>
        <v/>
      </c>
      <c r="O884" s="1186"/>
      <c r="P884" s="1013" t="str">
        <f t="shared" si="180"/>
        <v/>
      </c>
      <c r="Q884" s="1272"/>
      <c r="R884" s="1283"/>
      <c r="S884" s="1014" t="str">
        <f t="shared" si="181"/>
        <v/>
      </c>
      <c r="T884" s="1231" t="str">
        <f t="shared" si="178"/>
        <v>Sin Iniciar</v>
      </c>
      <c r="U884" s="1164" t="str">
        <f t="shared" si="179"/>
        <v>6</v>
      </c>
      <c r="V884" s="845"/>
      <c r="W884" s="1302">
        <f t="shared" si="182"/>
        <v>1</v>
      </c>
    </row>
    <row r="885" spans="1:23" s="105" customFormat="1" ht="35.25" hidden="1" customHeight="1" outlineLevel="3" thickBot="1" x14ac:dyDescent="0.3">
      <c r="A885" s="1601"/>
      <c r="B885" s="1559"/>
      <c r="C885" s="966" t="s">
        <v>1768</v>
      </c>
      <c r="D885" s="967"/>
      <c r="E885" s="967"/>
      <c r="F885" s="1045"/>
      <c r="G885" s="559" t="s">
        <v>1332</v>
      </c>
      <c r="H885" s="966" t="s">
        <v>70</v>
      </c>
      <c r="I885" s="767"/>
      <c r="J885" s="467">
        <v>1</v>
      </c>
      <c r="K885" s="780"/>
      <c r="L885" s="1076"/>
      <c r="M885" s="1085" t="str">
        <f t="shared" si="184"/>
        <v/>
      </c>
      <c r="N885" s="1216" t="str">
        <f t="shared" si="183"/>
        <v/>
      </c>
      <c r="O885" s="1186"/>
      <c r="P885" s="1013" t="str">
        <f t="shared" si="180"/>
        <v/>
      </c>
      <c r="Q885" s="1272"/>
      <c r="R885" s="1283"/>
      <c r="S885" s="1014" t="str">
        <f t="shared" si="181"/>
        <v/>
      </c>
      <c r="T885" s="1231" t="str">
        <f t="shared" si="178"/>
        <v>Sin Iniciar</v>
      </c>
      <c r="U885" s="1164" t="str">
        <f t="shared" si="179"/>
        <v>6</v>
      </c>
      <c r="V885" s="845"/>
      <c r="W885" s="1302">
        <f t="shared" si="182"/>
        <v>1</v>
      </c>
    </row>
    <row r="886" spans="1:23" s="105" customFormat="1" ht="35.25" hidden="1" customHeight="1" outlineLevel="3" thickBot="1" x14ac:dyDescent="0.3">
      <c r="A886" s="1601"/>
      <c r="B886" s="1559"/>
      <c r="C886" s="966" t="s">
        <v>1768</v>
      </c>
      <c r="D886" s="967"/>
      <c r="E886" s="967"/>
      <c r="F886" s="1045"/>
      <c r="G886" s="559" t="s">
        <v>1333</v>
      </c>
      <c r="H886" s="966" t="s">
        <v>70</v>
      </c>
      <c r="I886" s="767"/>
      <c r="J886" s="467">
        <v>3</v>
      </c>
      <c r="K886" s="780"/>
      <c r="L886" s="1076"/>
      <c r="M886" s="1085" t="str">
        <f t="shared" si="184"/>
        <v/>
      </c>
      <c r="N886" s="1216" t="str">
        <f t="shared" si="183"/>
        <v/>
      </c>
      <c r="O886" s="1186"/>
      <c r="P886" s="1013" t="str">
        <f t="shared" si="180"/>
        <v/>
      </c>
      <c r="Q886" s="1272"/>
      <c r="R886" s="1283"/>
      <c r="S886" s="1014" t="str">
        <f t="shared" si="181"/>
        <v/>
      </c>
      <c r="T886" s="1231" t="str">
        <f t="shared" ref="T886:T949" si="185">+IF(S886="","Sin Iniciar",IF(S886&lt;0.6,"Crítico",IF(S886&lt;0.9,"En Proceso",IF(AND(P886=1,Q886=1,S886=1),"Terminado","Normal"))))</f>
        <v>Sin Iniciar</v>
      </c>
      <c r="U886" s="1164" t="str">
        <f t="shared" ref="U886:U949" si="186">+IF(T886="","",IF(T886="Sin Iniciar","6",IF(T886="Crítico","L",IF(T886="En Proceso","K",IF(T886="Normal","J","B")))))</f>
        <v>6</v>
      </c>
      <c r="V886" s="845"/>
      <c r="W886" s="1302">
        <f t="shared" si="182"/>
        <v>1</v>
      </c>
    </row>
    <row r="887" spans="1:23" s="105" customFormat="1" ht="35.25" hidden="1" customHeight="1" outlineLevel="3" thickBot="1" x14ac:dyDescent="0.3">
      <c r="A887" s="1601"/>
      <c r="B887" s="1559"/>
      <c r="C887" s="966" t="s">
        <v>1768</v>
      </c>
      <c r="D887" s="967"/>
      <c r="E887" s="967"/>
      <c r="F887" s="1045"/>
      <c r="G887" s="559" t="s">
        <v>1327</v>
      </c>
      <c r="H887" s="966" t="s">
        <v>70</v>
      </c>
      <c r="I887" s="767"/>
      <c r="J887" s="467">
        <v>1</v>
      </c>
      <c r="K887" s="780"/>
      <c r="L887" s="1076"/>
      <c r="M887" s="1085" t="str">
        <f t="shared" si="184"/>
        <v/>
      </c>
      <c r="N887" s="1216" t="str">
        <f t="shared" si="183"/>
        <v/>
      </c>
      <c r="O887" s="1186"/>
      <c r="P887" s="1013" t="str">
        <f t="shared" si="180"/>
        <v/>
      </c>
      <c r="Q887" s="1272"/>
      <c r="R887" s="1283"/>
      <c r="S887" s="1014" t="str">
        <f t="shared" si="181"/>
        <v/>
      </c>
      <c r="T887" s="1231" t="str">
        <f t="shared" si="185"/>
        <v>Sin Iniciar</v>
      </c>
      <c r="U887" s="1164" t="str">
        <f t="shared" si="186"/>
        <v>6</v>
      </c>
      <c r="V887" s="845"/>
      <c r="W887" s="1302">
        <f t="shared" si="182"/>
        <v>1</v>
      </c>
    </row>
    <row r="888" spans="1:23" s="105" customFormat="1" ht="35.25" hidden="1" customHeight="1" outlineLevel="3" thickBot="1" x14ac:dyDescent="0.3">
      <c r="A888" s="1601"/>
      <c r="B888" s="1559"/>
      <c r="C888" s="966" t="s">
        <v>1768</v>
      </c>
      <c r="D888" s="967"/>
      <c r="E888" s="967"/>
      <c r="F888" s="1045"/>
      <c r="G888" s="559" t="s">
        <v>1334</v>
      </c>
      <c r="H888" s="966" t="s">
        <v>70</v>
      </c>
      <c r="I888" s="767"/>
      <c r="J888" s="467">
        <v>2</v>
      </c>
      <c r="K888" s="780"/>
      <c r="L888" s="1076"/>
      <c r="M888" s="1085" t="str">
        <f t="shared" si="184"/>
        <v/>
      </c>
      <c r="N888" s="1216" t="str">
        <f t="shared" si="183"/>
        <v/>
      </c>
      <c r="O888" s="1186"/>
      <c r="P888" s="1013" t="str">
        <f t="shared" si="180"/>
        <v/>
      </c>
      <c r="Q888" s="1272"/>
      <c r="R888" s="1283"/>
      <c r="S888" s="1014" t="str">
        <f t="shared" si="181"/>
        <v/>
      </c>
      <c r="T888" s="1231" t="str">
        <f t="shared" si="185"/>
        <v>Sin Iniciar</v>
      </c>
      <c r="U888" s="1164" t="str">
        <f t="shared" si="186"/>
        <v>6</v>
      </c>
      <c r="V888" s="845"/>
      <c r="W888" s="1302">
        <f t="shared" si="182"/>
        <v>1</v>
      </c>
    </row>
    <row r="889" spans="1:23" s="105" customFormat="1" ht="39" hidden="1" customHeight="1" outlineLevel="3" thickBot="1" x14ac:dyDescent="0.3">
      <c r="A889" s="1601"/>
      <c r="B889" s="1559"/>
      <c r="C889" s="966" t="s">
        <v>1768</v>
      </c>
      <c r="D889" s="967"/>
      <c r="E889" s="967"/>
      <c r="F889" s="1045"/>
      <c r="G889" s="559" t="s">
        <v>1335</v>
      </c>
      <c r="H889" s="966" t="s">
        <v>70</v>
      </c>
      <c r="I889" s="767"/>
      <c r="J889" s="467">
        <v>2</v>
      </c>
      <c r="K889" s="780"/>
      <c r="L889" s="1076"/>
      <c r="M889" s="1085" t="str">
        <f t="shared" si="184"/>
        <v/>
      </c>
      <c r="N889" s="1216" t="str">
        <f t="shared" si="183"/>
        <v/>
      </c>
      <c r="O889" s="1186"/>
      <c r="P889" s="1013" t="str">
        <f t="shared" si="180"/>
        <v/>
      </c>
      <c r="Q889" s="1272"/>
      <c r="R889" s="1283"/>
      <c r="S889" s="1014" t="str">
        <f t="shared" si="181"/>
        <v/>
      </c>
      <c r="T889" s="1231" t="str">
        <f t="shared" si="185"/>
        <v>Sin Iniciar</v>
      </c>
      <c r="U889" s="1164" t="str">
        <f t="shared" si="186"/>
        <v>6</v>
      </c>
      <c r="V889" s="845"/>
      <c r="W889" s="1302">
        <f t="shared" si="182"/>
        <v>1</v>
      </c>
    </row>
    <row r="890" spans="1:23" s="105" customFormat="1" ht="35.25" hidden="1" customHeight="1" outlineLevel="3" thickBot="1" x14ac:dyDescent="0.3">
      <c r="A890" s="1601"/>
      <c r="B890" s="1559"/>
      <c r="C890" s="966" t="s">
        <v>1768</v>
      </c>
      <c r="D890" s="967"/>
      <c r="E890" s="967"/>
      <c r="F890" s="1045"/>
      <c r="G890" s="559" t="s">
        <v>1336</v>
      </c>
      <c r="H890" s="966" t="s">
        <v>70</v>
      </c>
      <c r="I890" s="767"/>
      <c r="J890" s="467">
        <v>2</v>
      </c>
      <c r="K890" s="780"/>
      <c r="L890" s="1076"/>
      <c r="M890" s="1085" t="str">
        <f t="shared" si="184"/>
        <v/>
      </c>
      <c r="N890" s="1216" t="str">
        <f t="shared" si="183"/>
        <v/>
      </c>
      <c r="O890" s="1186"/>
      <c r="P890" s="1013" t="str">
        <f t="shared" si="180"/>
        <v/>
      </c>
      <c r="Q890" s="1272"/>
      <c r="R890" s="1283"/>
      <c r="S890" s="1014" t="str">
        <f t="shared" si="181"/>
        <v/>
      </c>
      <c r="T890" s="1231" t="str">
        <f t="shared" si="185"/>
        <v>Sin Iniciar</v>
      </c>
      <c r="U890" s="1164" t="str">
        <f t="shared" si="186"/>
        <v>6</v>
      </c>
      <c r="V890" s="845"/>
      <c r="W890" s="1302">
        <f t="shared" si="182"/>
        <v>1</v>
      </c>
    </row>
    <row r="891" spans="1:23" s="105" customFormat="1" ht="35.25" hidden="1" customHeight="1" outlineLevel="3" thickBot="1" x14ac:dyDescent="0.3">
      <c r="A891" s="1601"/>
      <c r="B891" s="1559"/>
      <c r="C891" s="966" t="s">
        <v>1768</v>
      </c>
      <c r="D891" s="967"/>
      <c r="E891" s="967"/>
      <c r="F891" s="1045"/>
      <c r="G891" s="559" t="s">
        <v>1337</v>
      </c>
      <c r="H891" s="966" t="s">
        <v>70</v>
      </c>
      <c r="I891" s="767"/>
      <c r="J891" s="467">
        <v>1</v>
      </c>
      <c r="K891" s="780"/>
      <c r="L891" s="1076"/>
      <c r="M891" s="1085" t="str">
        <f t="shared" si="184"/>
        <v/>
      </c>
      <c r="N891" s="1216" t="str">
        <f t="shared" si="183"/>
        <v/>
      </c>
      <c r="O891" s="1186"/>
      <c r="P891" s="1013" t="str">
        <f t="shared" si="180"/>
        <v/>
      </c>
      <c r="Q891" s="1272"/>
      <c r="R891" s="1283"/>
      <c r="S891" s="1014" t="str">
        <f t="shared" si="181"/>
        <v/>
      </c>
      <c r="T891" s="1231" t="str">
        <f t="shared" si="185"/>
        <v>Sin Iniciar</v>
      </c>
      <c r="U891" s="1164" t="str">
        <f t="shared" si="186"/>
        <v>6</v>
      </c>
      <c r="V891" s="845"/>
      <c r="W891" s="1302">
        <f t="shared" si="182"/>
        <v>1</v>
      </c>
    </row>
    <row r="892" spans="1:23" s="105" customFormat="1" ht="35.25" hidden="1" customHeight="1" outlineLevel="3" thickBot="1" x14ac:dyDescent="0.3">
      <c r="A892" s="1601"/>
      <c r="B892" s="1559"/>
      <c r="C892" s="966" t="s">
        <v>1768</v>
      </c>
      <c r="D892" s="967"/>
      <c r="E892" s="967"/>
      <c r="F892" s="1045"/>
      <c r="G892" s="559" t="s">
        <v>1338</v>
      </c>
      <c r="H892" s="966" t="s">
        <v>70</v>
      </c>
      <c r="I892" s="767"/>
      <c r="J892" s="467">
        <v>2</v>
      </c>
      <c r="K892" s="780"/>
      <c r="L892" s="1076"/>
      <c r="M892" s="1085" t="str">
        <f t="shared" si="184"/>
        <v/>
      </c>
      <c r="N892" s="1216" t="str">
        <f t="shared" si="183"/>
        <v/>
      </c>
      <c r="O892" s="1186"/>
      <c r="P892" s="1013" t="str">
        <f t="shared" si="180"/>
        <v/>
      </c>
      <c r="Q892" s="1272"/>
      <c r="R892" s="1283"/>
      <c r="S892" s="1014" t="str">
        <f t="shared" si="181"/>
        <v/>
      </c>
      <c r="T892" s="1231" t="str">
        <f t="shared" si="185"/>
        <v>Sin Iniciar</v>
      </c>
      <c r="U892" s="1164" t="str">
        <f t="shared" si="186"/>
        <v>6</v>
      </c>
      <c r="V892" s="845"/>
      <c r="W892" s="1302">
        <f t="shared" si="182"/>
        <v>1</v>
      </c>
    </row>
    <row r="893" spans="1:23" s="105" customFormat="1" ht="35.25" hidden="1" customHeight="1" outlineLevel="3" thickBot="1" x14ac:dyDescent="0.3">
      <c r="A893" s="1601"/>
      <c r="B893" s="1559"/>
      <c r="C893" s="966" t="s">
        <v>1768</v>
      </c>
      <c r="D893" s="967"/>
      <c r="E893" s="967"/>
      <c r="F893" s="1045"/>
      <c r="G893" s="559" t="s">
        <v>1339</v>
      </c>
      <c r="H893" s="966" t="s">
        <v>70</v>
      </c>
      <c r="I893" s="767"/>
      <c r="J893" s="467">
        <v>1</v>
      </c>
      <c r="K893" s="780"/>
      <c r="L893" s="1076"/>
      <c r="M893" s="1085" t="str">
        <f t="shared" si="184"/>
        <v/>
      </c>
      <c r="N893" s="1216" t="str">
        <f t="shared" si="183"/>
        <v/>
      </c>
      <c r="O893" s="1186"/>
      <c r="P893" s="1013" t="str">
        <f t="shared" si="180"/>
        <v/>
      </c>
      <c r="Q893" s="1272"/>
      <c r="R893" s="1283"/>
      <c r="S893" s="1014" t="str">
        <f t="shared" si="181"/>
        <v/>
      </c>
      <c r="T893" s="1231" t="str">
        <f t="shared" si="185"/>
        <v>Sin Iniciar</v>
      </c>
      <c r="U893" s="1164" t="str">
        <f t="shared" si="186"/>
        <v>6</v>
      </c>
      <c r="V893" s="845"/>
      <c r="W893" s="1302">
        <f t="shared" si="182"/>
        <v>1</v>
      </c>
    </row>
    <row r="894" spans="1:23" s="105" customFormat="1" ht="35.25" hidden="1" customHeight="1" outlineLevel="3" thickBot="1" x14ac:dyDescent="0.3">
      <c r="A894" s="1601"/>
      <c r="B894" s="1559"/>
      <c r="C894" s="966" t="s">
        <v>1768</v>
      </c>
      <c r="D894" s="967"/>
      <c r="E894" s="967"/>
      <c r="F894" s="1045"/>
      <c r="G894" s="559" t="s">
        <v>1340</v>
      </c>
      <c r="H894" s="966" t="s">
        <v>70</v>
      </c>
      <c r="I894" s="767"/>
      <c r="J894" s="467">
        <v>6</v>
      </c>
      <c r="K894" s="780"/>
      <c r="L894" s="1076"/>
      <c r="M894" s="1085" t="str">
        <f t="shared" si="184"/>
        <v/>
      </c>
      <c r="N894" s="1216" t="str">
        <f t="shared" si="183"/>
        <v/>
      </c>
      <c r="O894" s="1186"/>
      <c r="P894" s="1013" t="str">
        <f t="shared" si="180"/>
        <v/>
      </c>
      <c r="Q894" s="1272"/>
      <c r="R894" s="1283"/>
      <c r="S894" s="1014" t="str">
        <f t="shared" si="181"/>
        <v/>
      </c>
      <c r="T894" s="1231" t="str">
        <f t="shared" si="185"/>
        <v>Sin Iniciar</v>
      </c>
      <c r="U894" s="1164" t="str">
        <f t="shared" si="186"/>
        <v>6</v>
      </c>
      <c r="V894" s="845"/>
      <c r="W894" s="1302">
        <f t="shared" si="182"/>
        <v>1</v>
      </c>
    </row>
    <row r="895" spans="1:23" s="105" customFormat="1" ht="35.25" hidden="1" customHeight="1" outlineLevel="3" thickBot="1" x14ac:dyDescent="0.3">
      <c r="A895" s="1601"/>
      <c r="B895" s="1559"/>
      <c r="C895" s="966" t="s">
        <v>1768</v>
      </c>
      <c r="D895" s="967"/>
      <c r="E895" s="967"/>
      <c r="F895" s="1045"/>
      <c r="G895" s="559" t="s">
        <v>1341</v>
      </c>
      <c r="H895" s="966" t="s">
        <v>70</v>
      </c>
      <c r="I895" s="767"/>
      <c r="J895" s="467">
        <v>3</v>
      </c>
      <c r="K895" s="780"/>
      <c r="L895" s="1076"/>
      <c r="M895" s="1085" t="str">
        <f t="shared" si="184"/>
        <v/>
      </c>
      <c r="N895" s="1216" t="str">
        <f t="shared" si="183"/>
        <v/>
      </c>
      <c r="O895" s="1186"/>
      <c r="P895" s="1013" t="str">
        <f t="shared" si="180"/>
        <v/>
      </c>
      <c r="Q895" s="1272"/>
      <c r="R895" s="1283"/>
      <c r="S895" s="1014" t="str">
        <f t="shared" si="181"/>
        <v/>
      </c>
      <c r="T895" s="1231" t="str">
        <f t="shared" si="185"/>
        <v>Sin Iniciar</v>
      </c>
      <c r="U895" s="1164" t="str">
        <f t="shared" si="186"/>
        <v>6</v>
      </c>
      <c r="V895" s="845"/>
      <c r="W895" s="1302">
        <f t="shared" si="182"/>
        <v>1</v>
      </c>
    </row>
    <row r="896" spans="1:23" s="105" customFormat="1" ht="35.25" hidden="1" customHeight="1" outlineLevel="3" thickBot="1" x14ac:dyDescent="0.3">
      <c r="A896" s="1601"/>
      <c r="B896" s="1559"/>
      <c r="C896" s="966" t="s">
        <v>1768</v>
      </c>
      <c r="D896" s="967"/>
      <c r="E896" s="967"/>
      <c r="F896" s="1045"/>
      <c r="G896" s="559" t="s">
        <v>1342</v>
      </c>
      <c r="H896" s="966" t="s">
        <v>70</v>
      </c>
      <c r="I896" s="767"/>
      <c r="J896" s="467">
        <v>3</v>
      </c>
      <c r="K896" s="780"/>
      <c r="L896" s="1076"/>
      <c r="M896" s="1085" t="str">
        <f t="shared" si="184"/>
        <v/>
      </c>
      <c r="N896" s="1216" t="str">
        <f t="shared" si="183"/>
        <v/>
      </c>
      <c r="O896" s="1186"/>
      <c r="P896" s="1013" t="str">
        <f t="shared" si="180"/>
        <v/>
      </c>
      <c r="Q896" s="1272"/>
      <c r="R896" s="1283"/>
      <c r="S896" s="1014" t="str">
        <f t="shared" si="181"/>
        <v/>
      </c>
      <c r="T896" s="1231" t="str">
        <f t="shared" si="185"/>
        <v>Sin Iniciar</v>
      </c>
      <c r="U896" s="1164" t="str">
        <f t="shared" si="186"/>
        <v>6</v>
      </c>
      <c r="V896" s="845"/>
      <c r="W896" s="1302">
        <f t="shared" si="182"/>
        <v>1</v>
      </c>
    </row>
    <row r="897" spans="1:23" s="105" customFormat="1" ht="35.25" hidden="1" customHeight="1" outlineLevel="3" thickBot="1" x14ac:dyDescent="0.3">
      <c r="A897" s="1601"/>
      <c r="B897" s="1559"/>
      <c r="C897" s="966" t="s">
        <v>1768</v>
      </c>
      <c r="D897" s="967"/>
      <c r="E897" s="967"/>
      <c r="F897" s="1045"/>
      <c r="G897" s="559" t="s">
        <v>1343</v>
      </c>
      <c r="H897" s="966" t="s">
        <v>70</v>
      </c>
      <c r="I897" s="767"/>
      <c r="J897" s="467">
        <v>8</v>
      </c>
      <c r="K897" s="780"/>
      <c r="L897" s="1076"/>
      <c r="M897" s="1085" t="str">
        <f t="shared" si="184"/>
        <v/>
      </c>
      <c r="N897" s="1216" t="str">
        <f t="shared" si="183"/>
        <v/>
      </c>
      <c r="O897" s="1186"/>
      <c r="P897" s="1013" t="str">
        <f t="shared" si="180"/>
        <v/>
      </c>
      <c r="Q897" s="1272"/>
      <c r="R897" s="1283"/>
      <c r="S897" s="1014" t="str">
        <f t="shared" si="181"/>
        <v/>
      </c>
      <c r="T897" s="1231" t="str">
        <f t="shared" si="185"/>
        <v>Sin Iniciar</v>
      </c>
      <c r="U897" s="1164" t="str">
        <f t="shared" si="186"/>
        <v>6</v>
      </c>
      <c r="V897" s="845"/>
      <c r="W897" s="1302">
        <f t="shared" si="182"/>
        <v>1</v>
      </c>
    </row>
    <row r="898" spans="1:23" s="105" customFormat="1" ht="35.25" hidden="1" customHeight="1" outlineLevel="3" thickBot="1" x14ac:dyDescent="0.3">
      <c r="A898" s="1601"/>
      <c r="B898" s="1559"/>
      <c r="C898" s="966" t="s">
        <v>1768</v>
      </c>
      <c r="D898" s="967"/>
      <c r="E898" s="967"/>
      <c r="F898" s="1045"/>
      <c r="G898" s="559" t="s">
        <v>1344</v>
      </c>
      <c r="H898" s="966" t="s">
        <v>70</v>
      </c>
      <c r="I898" s="767"/>
      <c r="J898" s="467">
        <v>8</v>
      </c>
      <c r="K898" s="780"/>
      <c r="L898" s="1076"/>
      <c r="M898" s="1085" t="str">
        <f t="shared" si="184"/>
        <v/>
      </c>
      <c r="N898" s="1216" t="str">
        <f t="shared" si="183"/>
        <v/>
      </c>
      <c r="O898" s="1186"/>
      <c r="P898" s="1013" t="str">
        <f t="shared" si="180"/>
        <v/>
      </c>
      <c r="Q898" s="1272"/>
      <c r="R898" s="1283"/>
      <c r="S898" s="1014" t="str">
        <f t="shared" si="181"/>
        <v/>
      </c>
      <c r="T898" s="1231" t="str">
        <f t="shared" si="185"/>
        <v>Sin Iniciar</v>
      </c>
      <c r="U898" s="1164" t="str">
        <f t="shared" si="186"/>
        <v>6</v>
      </c>
      <c r="V898" s="845"/>
      <c r="W898" s="1302">
        <f t="shared" si="182"/>
        <v>1</v>
      </c>
    </row>
    <row r="899" spans="1:23" s="105" customFormat="1" ht="35.25" hidden="1" customHeight="1" outlineLevel="3" thickBot="1" x14ac:dyDescent="0.3">
      <c r="A899" s="1601"/>
      <c r="B899" s="1559"/>
      <c r="C899" s="966" t="s">
        <v>1768</v>
      </c>
      <c r="D899" s="967"/>
      <c r="E899" s="967"/>
      <c r="F899" s="1045"/>
      <c r="G899" s="559" t="s">
        <v>1345</v>
      </c>
      <c r="H899" s="966" t="s">
        <v>70</v>
      </c>
      <c r="I899" s="767"/>
      <c r="J899" s="467">
        <v>8</v>
      </c>
      <c r="K899" s="780"/>
      <c r="L899" s="1076"/>
      <c r="M899" s="1085" t="str">
        <f t="shared" si="184"/>
        <v/>
      </c>
      <c r="N899" s="1216" t="str">
        <f t="shared" si="183"/>
        <v/>
      </c>
      <c r="O899" s="1186"/>
      <c r="P899" s="1013" t="str">
        <f t="shared" si="180"/>
        <v/>
      </c>
      <c r="Q899" s="1272"/>
      <c r="R899" s="1283"/>
      <c r="S899" s="1014" t="str">
        <f t="shared" si="181"/>
        <v/>
      </c>
      <c r="T899" s="1231" t="str">
        <f t="shared" si="185"/>
        <v>Sin Iniciar</v>
      </c>
      <c r="U899" s="1164" t="str">
        <f t="shared" si="186"/>
        <v>6</v>
      </c>
      <c r="V899" s="845"/>
      <c r="W899" s="1302">
        <f t="shared" si="182"/>
        <v>1</v>
      </c>
    </row>
    <row r="900" spans="1:23" s="105" customFormat="1" ht="35.25" hidden="1" customHeight="1" outlineLevel="3" thickBot="1" x14ac:dyDescent="0.3">
      <c r="A900" s="1601"/>
      <c r="B900" s="1559"/>
      <c r="C900" s="966" t="s">
        <v>1768</v>
      </c>
      <c r="D900" s="967"/>
      <c r="E900" s="967"/>
      <c r="F900" s="1045"/>
      <c r="G900" s="559" t="s">
        <v>1346</v>
      </c>
      <c r="H900" s="966" t="s">
        <v>70</v>
      </c>
      <c r="I900" s="767"/>
      <c r="J900" s="467">
        <v>8</v>
      </c>
      <c r="K900" s="780"/>
      <c r="L900" s="1076"/>
      <c r="M900" s="1085" t="str">
        <f t="shared" si="184"/>
        <v/>
      </c>
      <c r="N900" s="1216" t="str">
        <f t="shared" si="183"/>
        <v/>
      </c>
      <c r="O900" s="1186"/>
      <c r="P900" s="1013" t="str">
        <f t="shared" si="180"/>
        <v/>
      </c>
      <c r="Q900" s="1272"/>
      <c r="R900" s="1283"/>
      <c r="S900" s="1014" t="str">
        <f t="shared" si="181"/>
        <v/>
      </c>
      <c r="T900" s="1231" t="str">
        <f t="shared" si="185"/>
        <v>Sin Iniciar</v>
      </c>
      <c r="U900" s="1164" t="str">
        <f t="shared" si="186"/>
        <v>6</v>
      </c>
      <c r="V900" s="845"/>
      <c r="W900" s="1302">
        <f t="shared" si="182"/>
        <v>1</v>
      </c>
    </row>
    <row r="901" spans="1:23" s="105" customFormat="1" ht="35.25" hidden="1" customHeight="1" outlineLevel="3" thickBot="1" x14ac:dyDescent="0.3">
      <c r="A901" s="1601"/>
      <c r="B901" s="1559"/>
      <c r="C901" s="966" t="s">
        <v>1768</v>
      </c>
      <c r="D901" s="967"/>
      <c r="E901" s="967"/>
      <c r="F901" s="1045"/>
      <c r="G901" s="559" t="s">
        <v>1347</v>
      </c>
      <c r="H901" s="966" t="s">
        <v>70</v>
      </c>
      <c r="I901" s="767"/>
      <c r="J901" s="467">
        <v>8</v>
      </c>
      <c r="K901" s="780"/>
      <c r="L901" s="1076"/>
      <c r="M901" s="1085" t="str">
        <f t="shared" si="184"/>
        <v/>
      </c>
      <c r="N901" s="1216" t="str">
        <f t="shared" si="183"/>
        <v/>
      </c>
      <c r="O901" s="1186"/>
      <c r="P901" s="1013" t="str">
        <f t="shared" si="180"/>
        <v/>
      </c>
      <c r="Q901" s="1272"/>
      <c r="R901" s="1283"/>
      <c r="S901" s="1014" t="str">
        <f t="shared" si="181"/>
        <v/>
      </c>
      <c r="T901" s="1231" t="str">
        <f t="shared" si="185"/>
        <v>Sin Iniciar</v>
      </c>
      <c r="U901" s="1164" t="str">
        <f t="shared" si="186"/>
        <v>6</v>
      </c>
      <c r="V901" s="845"/>
      <c r="W901" s="1302">
        <f t="shared" si="182"/>
        <v>1</v>
      </c>
    </row>
    <row r="902" spans="1:23" s="105" customFormat="1" ht="35.25" hidden="1" customHeight="1" outlineLevel="3" thickBot="1" x14ac:dyDescent="0.3">
      <c r="A902" s="1601"/>
      <c r="B902" s="1559"/>
      <c r="C902" s="966" t="s">
        <v>1768</v>
      </c>
      <c r="D902" s="967"/>
      <c r="E902" s="967"/>
      <c r="F902" s="1045"/>
      <c r="G902" s="559" t="s">
        <v>1348</v>
      </c>
      <c r="H902" s="966" t="s">
        <v>70</v>
      </c>
      <c r="I902" s="767"/>
      <c r="J902" s="467">
        <v>2</v>
      </c>
      <c r="K902" s="780"/>
      <c r="L902" s="1076"/>
      <c r="M902" s="1085" t="str">
        <f t="shared" si="184"/>
        <v/>
      </c>
      <c r="N902" s="1216" t="str">
        <f t="shared" si="183"/>
        <v/>
      </c>
      <c r="O902" s="1186"/>
      <c r="P902" s="1013" t="str">
        <f t="shared" si="180"/>
        <v/>
      </c>
      <c r="Q902" s="1272"/>
      <c r="R902" s="1283"/>
      <c r="S902" s="1014" t="str">
        <f t="shared" si="181"/>
        <v/>
      </c>
      <c r="T902" s="1231" t="str">
        <f t="shared" si="185"/>
        <v>Sin Iniciar</v>
      </c>
      <c r="U902" s="1164" t="str">
        <f t="shared" si="186"/>
        <v>6</v>
      </c>
      <c r="V902" s="845"/>
      <c r="W902" s="1302">
        <f t="shared" si="182"/>
        <v>1</v>
      </c>
    </row>
    <row r="903" spans="1:23" s="105" customFormat="1" ht="35.25" hidden="1" customHeight="1" outlineLevel="3" thickBot="1" x14ac:dyDescent="0.3">
      <c r="A903" s="1601"/>
      <c r="B903" s="1559"/>
      <c r="C903" s="966" t="s">
        <v>1768</v>
      </c>
      <c r="D903" s="967"/>
      <c r="E903" s="967"/>
      <c r="F903" s="1045"/>
      <c r="G903" s="559" t="s">
        <v>1349</v>
      </c>
      <c r="H903" s="966" t="s">
        <v>70</v>
      </c>
      <c r="I903" s="767"/>
      <c r="J903" s="467">
        <v>1</v>
      </c>
      <c r="K903" s="780"/>
      <c r="L903" s="1076"/>
      <c r="M903" s="1085" t="str">
        <f t="shared" si="184"/>
        <v/>
      </c>
      <c r="N903" s="1216" t="str">
        <f t="shared" si="183"/>
        <v/>
      </c>
      <c r="O903" s="1186"/>
      <c r="P903" s="1013" t="str">
        <f t="shared" si="180"/>
        <v/>
      </c>
      <c r="Q903" s="1272"/>
      <c r="R903" s="1283"/>
      <c r="S903" s="1014" t="str">
        <f t="shared" si="181"/>
        <v/>
      </c>
      <c r="T903" s="1231" t="str">
        <f t="shared" si="185"/>
        <v>Sin Iniciar</v>
      </c>
      <c r="U903" s="1164" t="str">
        <f t="shared" si="186"/>
        <v>6</v>
      </c>
      <c r="V903" s="845"/>
      <c r="W903" s="1302">
        <f t="shared" si="182"/>
        <v>1</v>
      </c>
    </row>
    <row r="904" spans="1:23" s="105" customFormat="1" ht="35.25" hidden="1" customHeight="1" outlineLevel="3" thickBot="1" x14ac:dyDescent="0.3">
      <c r="A904" s="1601"/>
      <c r="B904" s="1559"/>
      <c r="C904" s="966" t="s">
        <v>1768</v>
      </c>
      <c r="D904" s="967"/>
      <c r="E904" s="967"/>
      <c r="F904" s="1045"/>
      <c r="G904" s="559" t="s">
        <v>1350</v>
      </c>
      <c r="H904" s="966" t="s">
        <v>70</v>
      </c>
      <c r="I904" s="767"/>
      <c r="J904" s="467">
        <v>1</v>
      </c>
      <c r="K904" s="780"/>
      <c r="L904" s="1076"/>
      <c r="M904" s="1085" t="str">
        <f t="shared" si="184"/>
        <v/>
      </c>
      <c r="N904" s="1216" t="str">
        <f t="shared" si="183"/>
        <v/>
      </c>
      <c r="O904" s="1186"/>
      <c r="P904" s="1013" t="str">
        <f t="shared" si="180"/>
        <v/>
      </c>
      <c r="Q904" s="1272"/>
      <c r="R904" s="1283"/>
      <c r="S904" s="1014" t="str">
        <f t="shared" si="181"/>
        <v/>
      </c>
      <c r="T904" s="1231" t="str">
        <f t="shared" si="185"/>
        <v>Sin Iniciar</v>
      </c>
      <c r="U904" s="1164" t="str">
        <f t="shared" si="186"/>
        <v>6</v>
      </c>
      <c r="V904" s="845"/>
      <c r="W904" s="1302">
        <f t="shared" si="182"/>
        <v>1</v>
      </c>
    </row>
    <row r="905" spans="1:23" s="105" customFormat="1" ht="35.25" hidden="1" customHeight="1" outlineLevel="3" thickBot="1" x14ac:dyDescent="0.3">
      <c r="A905" s="1601"/>
      <c r="B905" s="1559"/>
      <c r="C905" s="966" t="s">
        <v>1768</v>
      </c>
      <c r="D905" s="967"/>
      <c r="E905" s="967"/>
      <c r="F905" s="1045"/>
      <c r="G905" s="559" t="s">
        <v>1351</v>
      </c>
      <c r="H905" s="966" t="s">
        <v>70</v>
      </c>
      <c r="I905" s="767"/>
      <c r="J905" s="467">
        <v>4</v>
      </c>
      <c r="K905" s="780"/>
      <c r="L905" s="1076"/>
      <c r="M905" s="1085" t="str">
        <f t="shared" si="184"/>
        <v/>
      </c>
      <c r="N905" s="1216" t="str">
        <f t="shared" si="183"/>
        <v/>
      </c>
      <c r="O905" s="1186"/>
      <c r="P905" s="1013" t="str">
        <f t="shared" si="180"/>
        <v/>
      </c>
      <c r="Q905" s="1272"/>
      <c r="R905" s="1283"/>
      <c r="S905" s="1014" t="str">
        <f t="shared" si="181"/>
        <v/>
      </c>
      <c r="T905" s="1231" t="str">
        <f t="shared" si="185"/>
        <v>Sin Iniciar</v>
      </c>
      <c r="U905" s="1164" t="str">
        <f t="shared" si="186"/>
        <v>6</v>
      </c>
      <c r="V905" s="845"/>
      <c r="W905" s="1302">
        <f t="shared" si="182"/>
        <v>1</v>
      </c>
    </row>
    <row r="906" spans="1:23" s="105" customFormat="1" ht="35.25" hidden="1" customHeight="1" outlineLevel="3" thickBot="1" x14ac:dyDescent="0.3">
      <c r="A906" s="1601"/>
      <c r="B906" s="1559"/>
      <c r="C906" s="966" t="s">
        <v>1768</v>
      </c>
      <c r="D906" s="967"/>
      <c r="E906" s="967"/>
      <c r="F906" s="1045"/>
      <c r="G906" s="559" t="s">
        <v>1352</v>
      </c>
      <c r="H906" s="966" t="s">
        <v>70</v>
      </c>
      <c r="I906" s="767"/>
      <c r="J906" s="467">
        <v>2</v>
      </c>
      <c r="K906" s="780"/>
      <c r="L906" s="1076"/>
      <c r="M906" s="1085" t="str">
        <f t="shared" si="184"/>
        <v/>
      </c>
      <c r="N906" s="1216" t="str">
        <f t="shared" si="183"/>
        <v/>
      </c>
      <c r="O906" s="1186"/>
      <c r="P906" s="1013" t="str">
        <f t="shared" si="180"/>
        <v/>
      </c>
      <c r="Q906" s="1272"/>
      <c r="R906" s="1283"/>
      <c r="S906" s="1014" t="str">
        <f t="shared" si="181"/>
        <v/>
      </c>
      <c r="T906" s="1231" t="str">
        <f t="shared" si="185"/>
        <v>Sin Iniciar</v>
      </c>
      <c r="U906" s="1164" t="str">
        <f t="shared" si="186"/>
        <v>6</v>
      </c>
      <c r="V906" s="845"/>
      <c r="W906" s="1302">
        <f t="shared" si="182"/>
        <v>1</v>
      </c>
    </row>
    <row r="907" spans="1:23" s="105" customFormat="1" ht="35.25" hidden="1" customHeight="1" outlineLevel="3" thickBot="1" x14ac:dyDescent="0.3">
      <c r="A907" s="1601"/>
      <c r="B907" s="1559"/>
      <c r="C907" s="966" t="s">
        <v>1768</v>
      </c>
      <c r="D907" s="967"/>
      <c r="E907" s="967"/>
      <c r="F907" s="1045"/>
      <c r="G907" s="559" t="s">
        <v>1353</v>
      </c>
      <c r="H907" s="966" t="s">
        <v>70</v>
      </c>
      <c r="I907" s="767"/>
      <c r="J907" s="467">
        <v>2</v>
      </c>
      <c r="K907" s="780"/>
      <c r="L907" s="1076"/>
      <c r="M907" s="1085" t="str">
        <f t="shared" si="184"/>
        <v/>
      </c>
      <c r="N907" s="1216" t="str">
        <f t="shared" si="183"/>
        <v/>
      </c>
      <c r="O907" s="1186"/>
      <c r="P907" s="1013" t="str">
        <f t="shared" si="180"/>
        <v/>
      </c>
      <c r="Q907" s="1272"/>
      <c r="R907" s="1283"/>
      <c r="S907" s="1014" t="str">
        <f t="shared" si="181"/>
        <v/>
      </c>
      <c r="T907" s="1231" t="str">
        <f t="shared" si="185"/>
        <v>Sin Iniciar</v>
      </c>
      <c r="U907" s="1164" t="str">
        <f t="shared" si="186"/>
        <v>6</v>
      </c>
      <c r="V907" s="845"/>
      <c r="W907" s="1302">
        <f t="shared" si="182"/>
        <v>1</v>
      </c>
    </row>
    <row r="908" spans="1:23" s="105" customFormat="1" ht="35.25" hidden="1" customHeight="1" outlineLevel="3" thickBot="1" x14ac:dyDescent="0.3">
      <c r="A908" s="1601"/>
      <c r="B908" s="1559"/>
      <c r="C908" s="966" t="s">
        <v>1768</v>
      </c>
      <c r="D908" s="967"/>
      <c r="E908" s="967"/>
      <c r="F908" s="1045"/>
      <c r="G908" s="559" t="s">
        <v>1354</v>
      </c>
      <c r="H908" s="966" t="s">
        <v>70</v>
      </c>
      <c r="I908" s="767"/>
      <c r="J908" s="467">
        <v>12</v>
      </c>
      <c r="K908" s="780"/>
      <c r="L908" s="1076"/>
      <c r="M908" s="1085" t="str">
        <f t="shared" si="184"/>
        <v/>
      </c>
      <c r="N908" s="1216" t="str">
        <f t="shared" si="183"/>
        <v/>
      </c>
      <c r="O908" s="1186"/>
      <c r="P908" s="1013" t="str">
        <f t="shared" si="180"/>
        <v/>
      </c>
      <c r="Q908" s="1272"/>
      <c r="R908" s="1283"/>
      <c r="S908" s="1014" t="str">
        <f t="shared" si="181"/>
        <v/>
      </c>
      <c r="T908" s="1231" t="str">
        <f t="shared" si="185"/>
        <v>Sin Iniciar</v>
      </c>
      <c r="U908" s="1164" t="str">
        <f t="shared" si="186"/>
        <v>6</v>
      </c>
      <c r="V908" s="845"/>
      <c r="W908" s="1302">
        <f t="shared" si="182"/>
        <v>1</v>
      </c>
    </row>
    <row r="909" spans="1:23" s="105" customFormat="1" ht="35.25" hidden="1" customHeight="1" outlineLevel="3" thickBot="1" x14ac:dyDescent="0.3">
      <c r="A909" s="1601"/>
      <c r="B909" s="1559"/>
      <c r="C909" s="966" t="s">
        <v>1768</v>
      </c>
      <c r="D909" s="967"/>
      <c r="E909" s="967"/>
      <c r="F909" s="1045"/>
      <c r="G909" s="559" t="s">
        <v>1355</v>
      </c>
      <c r="H909" s="966" t="s">
        <v>70</v>
      </c>
      <c r="I909" s="767"/>
      <c r="J909" s="467">
        <v>5</v>
      </c>
      <c r="K909" s="780"/>
      <c r="L909" s="1076"/>
      <c r="M909" s="1085" t="str">
        <f t="shared" si="184"/>
        <v/>
      </c>
      <c r="N909" s="1216" t="str">
        <f t="shared" si="183"/>
        <v/>
      </c>
      <c r="O909" s="1186"/>
      <c r="P909" s="1013" t="str">
        <f t="shared" si="180"/>
        <v/>
      </c>
      <c r="Q909" s="1272"/>
      <c r="R909" s="1283"/>
      <c r="S909" s="1014" t="str">
        <f t="shared" si="181"/>
        <v/>
      </c>
      <c r="T909" s="1231" t="str">
        <f t="shared" si="185"/>
        <v>Sin Iniciar</v>
      </c>
      <c r="U909" s="1164" t="str">
        <f t="shared" si="186"/>
        <v>6</v>
      </c>
      <c r="V909" s="845"/>
      <c r="W909" s="1302">
        <f t="shared" si="182"/>
        <v>1</v>
      </c>
    </row>
    <row r="910" spans="1:23" s="105" customFormat="1" ht="35.25" hidden="1" customHeight="1" outlineLevel="3" thickBot="1" x14ac:dyDescent="0.3">
      <c r="A910" s="1601"/>
      <c r="B910" s="1559"/>
      <c r="C910" s="966" t="s">
        <v>1768</v>
      </c>
      <c r="D910" s="967"/>
      <c r="E910" s="967"/>
      <c r="F910" s="1045"/>
      <c r="G910" s="559" t="s">
        <v>1356</v>
      </c>
      <c r="H910" s="966" t="s">
        <v>70</v>
      </c>
      <c r="I910" s="767"/>
      <c r="J910" s="467">
        <v>5</v>
      </c>
      <c r="K910" s="780"/>
      <c r="L910" s="1076"/>
      <c r="M910" s="1085" t="str">
        <f t="shared" si="184"/>
        <v/>
      </c>
      <c r="N910" s="1216" t="str">
        <f t="shared" si="183"/>
        <v/>
      </c>
      <c r="O910" s="1186"/>
      <c r="P910" s="1013" t="str">
        <f t="shared" si="180"/>
        <v/>
      </c>
      <c r="Q910" s="1272"/>
      <c r="R910" s="1283"/>
      <c r="S910" s="1014" t="str">
        <f t="shared" si="181"/>
        <v/>
      </c>
      <c r="T910" s="1231" t="str">
        <f t="shared" si="185"/>
        <v>Sin Iniciar</v>
      </c>
      <c r="U910" s="1164" t="str">
        <f t="shared" si="186"/>
        <v>6</v>
      </c>
      <c r="V910" s="845"/>
      <c r="W910" s="1302">
        <f t="shared" si="182"/>
        <v>1</v>
      </c>
    </row>
    <row r="911" spans="1:23" s="105" customFormat="1" ht="35.25" hidden="1" customHeight="1" outlineLevel="3" thickBot="1" x14ac:dyDescent="0.3">
      <c r="A911" s="1601"/>
      <c r="B911" s="1559"/>
      <c r="C911" s="966" t="s">
        <v>1768</v>
      </c>
      <c r="D911" s="967"/>
      <c r="E911" s="967"/>
      <c r="F911" s="1045"/>
      <c r="G911" s="559" t="s">
        <v>1357</v>
      </c>
      <c r="H911" s="966" t="s">
        <v>70</v>
      </c>
      <c r="I911" s="767"/>
      <c r="J911" s="467">
        <v>5</v>
      </c>
      <c r="K911" s="780"/>
      <c r="L911" s="1076"/>
      <c r="M911" s="1085" t="str">
        <f t="shared" si="184"/>
        <v/>
      </c>
      <c r="N911" s="1216" t="str">
        <f t="shared" si="183"/>
        <v/>
      </c>
      <c r="O911" s="1186"/>
      <c r="P911" s="1013" t="str">
        <f t="shared" si="180"/>
        <v/>
      </c>
      <c r="Q911" s="1272"/>
      <c r="R911" s="1283"/>
      <c r="S911" s="1014" t="str">
        <f t="shared" si="181"/>
        <v/>
      </c>
      <c r="T911" s="1231" t="str">
        <f t="shared" si="185"/>
        <v>Sin Iniciar</v>
      </c>
      <c r="U911" s="1164" t="str">
        <f t="shared" si="186"/>
        <v>6</v>
      </c>
      <c r="V911" s="845"/>
      <c r="W911" s="1302">
        <f t="shared" si="182"/>
        <v>1</v>
      </c>
    </row>
    <row r="912" spans="1:23" s="105" customFormat="1" ht="35.25" hidden="1" customHeight="1" outlineLevel="3" thickBot="1" x14ac:dyDescent="0.3">
      <c r="A912" s="1601"/>
      <c r="B912" s="1559"/>
      <c r="C912" s="966" t="s">
        <v>1768</v>
      </c>
      <c r="D912" s="967"/>
      <c r="E912" s="967"/>
      <c r="F912" s="1045"/>
      <c r="G912" s="559" t="s">
        <v>1358</v>
      </c>
      <c r="H912" s="966" t="s">
        <v>70</v>
      </c>
      <c r="I912" s="767"/>
      <c r="J912" s="467">
        <v>1</v>
      </c>
      <c r="K912" s="780"/>
      <c r="L912" s="1076"/>
      <c r="M912" s="1085" t="str">
        <f t="shared" si="184"/>
        <v/>
      </c>
      <c r="N912" s="1216" t="str">
        <f t="shared" si="183"/>
        <v/>
      </c>
      <c r="O912" s="1186"/>
      <c r="P912" s="1013" t="str">
        <f t="shared" si="180"/>
        <v/>
      </c>
      <c r="Q912" s="1272"/>
      <c r="R912" s="1283"/>
      <c r="S912" s="1014" t="str">
        <f t="shared" si="181"/>
        <v/>
      </c>
      <c r="T912" s="1231" t="str">
        <f t="shared" si="185"/>
        <v>Sin Iniciar</v>
      </c>
      <c r="U912" s="1164" t="str">
        <f t="shared" si="186"/>
        <v>6</v>
      </c>
      <c r="V912" s="845"/>
      <c r="W912" s="1302">
        <f t="shared" si="182"/>
        <v>1</v>
      </c>
    </row>
    <row r="913" spans="1:23" s="105" customFormat="1" ht="35.25" hidden="1" customHeight="1" outlineLevel="3" thickBot="1" x14ac:dyDescent="0.3">
      <c r="A913" s="1601"/>
      <c r="B913" s="1559"/>
      <c r="C913" s="966" t="s">
        <v>1768</v>
      </c>
      <c r="D913" s="967"/>
      <c r="E913" s="967"/>
      <c r="F913" s="1045"/>
      <c r="G913" s="559" t="s">
        <v>1359</v>
      </c>
      <c r="H913" s="966" t="s">
        <v>70</v>
      </c>
      <c r="I913" s="767"/>
      <c r="J913" s="467">
        <v>1</v>
      </c>
      <c r="K913" s="780"/>
      <c r="L913" s="1076"/>
      <c r="M913" s="1085" t="str">
        <f t="shared" si="184"/>
        <v/>
      </c>
      <c r="N913" s="1216" t="str">
        <f t="shared" si="183"/>
        <v/>
      </c>
      <c r="O913" s="1186"/>
      <c r="P913" s="1013" t="str">
        <f t="shared" ref="P913:P976" si="187">+IF(N913="","",IFERROR(IF(MONTH($C$2)&lt;MONTH(D913),"",IF(E913&lt;$C$2,1,IF(D913&lt;$C$2,($C$2-D913)/(E913-D913),0))),0))</f>
        <v/>
      </c>
      <c r="Q913" s="1272"/>
      <c r="R913" s="1283"/>
      <c r="S913" s="1014" t="str">
        <f t="shared" ref="S913:S976" si="188">IF(P913="","",IF(Q913&gt;P913,1,(Q913/P913)))</f>
        <v/>
      </c>
      <c r="T913" s="1231" t="str">
        <f t="shared" si="185"/>
        <v>Sin Iniciar</v>
      </c>
      <c r="U913" s="1164" t="str">
        <f t="shared" si="186"/>
        <v>6</v>
      </c>
      <c r="V913" s="845"/>
      <c r="W913" s="1302">
        <f t="shared" si="182"/>
        <v>1</v>
      </c>
    </row>
    <row r="914" spans="1:23" s="105" customFormat="1" ht="35.25" hidden="1" customHeight="1" outlineLevel="3" thickBot="1" x14ac:dyDescent="0.3">
      <c r="A914" s="1601"/>
      <c r="B914" s="1559"/>
      <c r="C914" s="966" t="s">
        <v>1768</v>
      </c>
      <c r="D914" s="967"/>
      <c r="E914" s="967"/>
      <c r="F914" s="1045"/>
      <c r="G914" s="559" t="s">
        <v>1360</v>
      </c>
      <c r="H914" s="966" t="s">
        <v>70</v>
      </c>
      <c r="I914" s="767"/>
      <c r="J914" s="467">
        <v>2</v>
      </c>
      <c r="K914" s="780"/>
      <c r="L914" s="1076"/>
      <c r="M914" s="1085" t="str">
        <f t="shared" si="184"/>
        <v/>
      </c>
      <c r="N914" s="1216" t="str">
        <f t="shared" si="183"/>
        <v/>
      </c>
      <c r="O914" s="1186"/>
      <c r="P914" s="1013" t="str">
        <f t="shared" si="187"/>
        <v/>
      </c>
      <c r="Q914" s="1272"/>
      <c r="R914" s="1283"/>
      <c r="S914" s="1014" t="str">
        <f t="shared" si="188"/>
        <v/>
      </c>
      <c r="T914" s="1231" t="str">
        <f t="shared" si="185"/>
        <v>Sin Iniciar</v>
      </c>
      <c r="U914" s="1164" t="str">
        <f t="shared" si="186"/>
        <v>6</v>
      </c>
      <c r="V914" s="845"/>
      <c r="W914" s="1302">
        <f t="shared" si="182"/>
        <v>1</v>
      </c>
    </row>
    <row r="915" spans="1:23" s="105" customFormat="1" ht="51.75" hidden="1" customHeight="1" outlineLevel="3" thickBot="1" x14ac:dyDescent="0.3">
      <c r="A915" s="1601"/>
      <c r="B915" s="1559"/>
      <c r="C915" s="966" t="s">
        <v>1768</v>
      </c>
      <c r="D915" s="967"/>
      <c r="E915" s="967"/>
      <c r="F915" s="1045"/>
      <c r="G915" s="559" t="s">
        <v>1361</v>
      </c>
      <c r="H915" s="966" t="s">
        <v>70</v>
      </c>
      <c r="I915" s="767"/>
      <c r="J915" s="467">
        <v>2</v>
      </c>
      <c r="K915" s="780"/>
      <c r="L915" s="1076"/>
      <c r="M915" s="1085" t="str">
        <f t="shared" si="184"/>
        <v/>
      </c>
      <c r="N915" s="1216" t="str">
        <f t="shared" si="183"/>
        <v/>
      </c>
      <c r="O915" s="1186"/>
      <c r="P915" s="1013" t="str">
        <f t="shared" si="187"/>
        <v/>
      </c>
      <c r="Q915" s="1272"/>
      <c r="R915" s="1283"/>
      <c r="S915" s="1014" t="str">
        <f t="shared" si="188"/>
        <v/>
      </c>
      <c r="T915" s="1231" t="str">
        <f t="shared" si="185"/>
        <v>Sin Iniciar</v>
      </c>
      <c r="U915" s="1164" t="str">
        <f t="shared" si="186"/>
        <v>6</v>
      </c>
      <c r="V915" s="845"/>
      <c r="W915" s="1302">
        <f t="shared" si="182"/>
        <v>1</v>
      </c>
    </row>
    <row r="916" spans="1:23" s="105" customFormat="1" ht="51.75" hidden="1" customHeight="1" outlineLevel="3" thickBot="1" x14ac:dyDescent="0.3">
      <c r="A916" s="1601"/>
      <c r="B916" s="1559"/>
      <c r="C916" s="966" t="s">
        <v>1768</v>
      </c>
      <c r="D916" s="967"/>
      <c r="E916" s="967"/>
      <c r="F916" s="1045"/>
      <c r="G916" s="559" t="s">
        <v>1362</v>
      </c>
      <c r="H916" s="966" t="s">
        <v>70</v>
      </c>
      <c r="I916" s="767"/>
      <c r="J916" s="467">
        <v>2</v>
      </c>
      <c r="K916" s="780"/>
      <c r="L916" s="1076"/>
      <c r="M916" s="1085" t="str">
        <f t="shared" si="184"/>
        <v/>
      </c>
      <c r="N916" s="1216" t="str">
        <f t="shared" si="183"/>
        <v/>
      </c>
      <c r="O916" s="1186"/>
      <c r="P916" s="1013" t="str">
        <f t="shared" si="187"/>
        <v/>
      </c>
      <c r="Q916" s="1272"/>
      <c r="R916" s="1283"/>
      <c r="S916" s="1014" t="str">
        <f t="shared" si="188"/>
        <v/>
      </c>
      <c r="T916" s="1231" t="str">
        <f t="shared" si="185"/>
        <v>Sin Iniciar</v>
      </c>
      <c r="U916" s="1164" t="str">
        <f t="shared" si="186"/>
        <v>6</v>
      </c>
      <c r="V916" s="845"/>
      <c r="W916" s="1302">
        <f t="shared" si="182"/>
        <v>1</v>
      </c>
    </row>
    <row r="917" spans="1:23" s="105" customFormat="1" ht="39" hidden="1" customHeight="1" outlineLevel="3" thickBot="1" x14ac:dyDescent="0.3">
      <c r="A917" s="1601"/>
      <c r="B917" s="1559"/>
      <c r="C917" s="966" t="s">
        <v>1768</v>
      </c>
      <c r="D917" s="967"/>
      <c r="E917" s="967"/>
      <c r="F917" s="1045"/>
      <c r="G917" s="559" t="s">
        <v>1363</v>
      </c>
      <c r="H917" s="966" t="s">
        <v>70</v>
      </c>
      <c r="I917" s="767"/>
      <c r="J917" s="467">
        <v>1</v>
      </c>
      <c r="K917" s="780"/>
      <c r="L917" s="1076"/>
      <c r="M917" s="1085" t="str">
        <f t="shared" si="184"/>
        <v/>
      </c>
      <c r="N917" s="1216" t="str">
        <f t="shared" si="183"/>
        <v/>
      </c>
      <c r="O917" s="1186"/>
      <c r="P917" s="1013" t="str">
        <f t="shared" si="187"/>
        <v/>
      </c>
      <c r="Q917" s="1272"/>
      <c r="R917" s="1283"/>
      <c r="S917" s="1014" t="str">
        <f t="shared" si="188"/>
        <v/>
      </c>
      <c r="T917" s="1231" t="str">
        <f t="shared" si="185"/>
        <v>Sin Iniciar</v>
      </c>
      <c r="U917" s="1164" t="str">
        <f t="shared" si="186"/>
        <v>6</v>
      </c>
      <c r="V917" s="845"/>
      <c r="W917" s="1302">
        <f t="shared" si="182"/>
        <v>1</v>
      </c>
    </row>
    <row r="918" spans="1:23" s="105" customFormat="1" ht="35.25" hidden="1" customHeight="1" outlineLevel="3" thickBot="1" x14ac:dyDescent="0.3">
      <c r="A918" s="1601"/>
      <c r="B918" s="1559"/>
      <c r="C918" s="966" t="s">
        <v>1768</v>
      </c>
      <c r="D918" s="967"/>
      <c r="E918" s="967"/>
      <c r="F918" s="1045"/>
      <c r="G918" s="559" t="s">
        <v>1364</v>
      </c>
      <c r="H918" s="966" t="s">
        <v>70</v>
      </c>
      <c r="I918" s="767"/>
      <c r="J918" s="467">
        <v>1</v>
      </c>
      <c r="K918" s="780"/>
      <c r="L918" s="1076"/>
      <c r="M918" s="1085" t="str">
        <f t="shared" si="184"/>
        <v/>
      </c>
      <c r="N918" s="1216" t="str">
        <f t="shared" si="183"/>
        <v/>
      </c>
      <c r="O918" s="1186"/>
      <c r="P918" s="1013" t="str">
        <f t="shared" si="187"/>
        <v/>
      </c>
      <c r="Q918" s="1272"/>
      <c r="R918" s="1283"/>
      <c r="S918" s="1014" t="str">
        <f t="shared" si="188"/>
        <v/>
      </c>
      <c r="T918" s="1231" t="str">
        <f t="shared" si="185"/>
        <v>Sin Iniciar</v>
      </c>
      <c r="U918" s="1164" t="str">
        <f t="shared" si="186"/>
        <v>6</v>
      </c>
      <c r="V918" s="845"/>
      <c r="W918" s="1302">
        <f t="shared" si="182"/>
        <v>1</v>
      </c>
    </row>
    <row r="919" spans="1:23" s="105" customFormat="1" ht="35.25" hidden="1" customHeight="1" outlineLevel="3" thickBot="1" x14ac:dyDescent="0.3">
      <c r="A919" s="1601"/>
      <c r="B919" s="1559"/>
      <c r="C919" s="966" t="s">
        <v>1768</v>
      </c>
      <c r="D919" s="967"/>
      <c r="E919" s="967"/>
      <c r="F919" s="1045"/>
      <c r="G919" s="559" t="s">
        <v>1365</v>
      </c>
      <c r="H919" s="966" t="s">
        <v>70</v>
      </c>
      <c r="I919" s="767"/>
      <c r="J919" s="467">
        <v>10</v>
      </c>
      <c r="K919" s="780"/>
      <c r="L919" s="1076"/>
      <c r="M919" s="1085" t="str">
        <f t="shared" si="184"/>
        <v/>
      </c>
      <c r="N919" s="1216" t="str">
        <f t="shared" si="183"/>
        <v/>
      </c>
      <c r="O919" s="1186"/>
      <c r="P919" s="1013" t="str">
        <f t="shared" si="187"/>
        <v/>
      </c>
      <c r="Q919" s="1272"/>
      <c r="R919" s="1283"/>
      <c r="S919" s="1014" t="str">
        <f t="shared" si="188"/>
        <v/>
      </c>
      <c r="T919" s="1231" t="str">
        <f t="shared" si="185"/>
        <v>Sin Iniciar</v>
      </c>
      <c r="U919" s="1164" t="str">
        <f t="shared" si="186"/>
        <v>6</v>
      </c>
      <c r="V919" s="845"/>
      <c r="W919" s="1302">
        <f t="shared" si="182"/>
        <v>1</v>
      </c>
    </row>
    <row r="920" spans="1:23" s="105" customFormat="1" ht="35.25" hidden="1" customHeight="1" outlineLevel="3" thickBot="1" x14ac:dyDescent="0.3">
      <c r="A920" s="1601"/>
      <c r="B920" s="1559"/>
      <c r="C920" s="966" t="s">
        <v>1768</v>
      </c>
      <c r="D920" s="967"/>
      <c r="E920" s="967"/>
      <c r="F920" s="1045"/>
      <c r="G920" s="559" t="s">
        <v>1366</v>
      </c>
      <c r="H920" s="966" t="s">
        <v>70</v>
      </c>
      <c r="I920" s="767"/>
      <c r="J920" s="467">
        <v>5</v>
      </c>
      <c r="K920" s="780"/>
      <c r="L920" s="1076"/>
      <c r="M920" s="1085" t="str">
        <f t="shared" si="184"/>
        <v/>
      </c>
      <c r="N920" s="1216" t="str">
        <f t="shared" si="183"/>
        <v/>
      </c>
      <c r="O920" s="1186"/>
      <c r="P920" s="1013" t="str">
        <f t="shared" si="187"/>
        <v/>
      </c>
      <c r="Q920" s="1272"/>
      <c r="R920" s="1283"/>
      <c r="S920" s="1014" t="str">
        <f t="shared" si="188"/>
        <v/>
      </c>
      <c r="T920" s="1231" t="str">
        <f t="shared" si="185"/>
        <v>Sin Iniciar</v>
      </c>
      <c r="U920" s="1164" t="str">
        <f t="shared" si="186"/>
        <v>6</v>
      </c>
      <c r="V920" s="845"/>
      <c r="W920" s="1302">
        <f t="shared" si="182"/>
        <v>1</v>
      </c>
    </row>
    <row r="921" spans="1:23" s="105" customFormat="1" ht="35.25" hidden="1" customHeight="1" outlineLevel="3" thickBot="1" x14ac:dyDescent="0.3">
      <c r="A921" s="1601"/>
      <c r="B921" s="1559"/>
      <c r="C921" s="966" t="s">
        <v>1768</v>
      </c>
      <c r="D921" s="967"/>
      <c r="E921" s="967"/>
      <c r="F921" s="1045"/>
      <c r="G921" s="559" t="s">
        <v>1367</v>
      </c>
      <c r="H921" s="966" t="s">
        <v>70</v>
      </c>
      <c r="I921" s="767"/>
      <c r="J921" s="467">
        <v>2</v>
      </c>
      <c r="K921" s="780"/>
      <c r="L921" s="1076"/>
      <c r="M921" s="1085" t="str">
        <f t="shared" si="184"/>
        <v/>
      </c>
      <c r="N921" s="1216" t="str">
        <f t="shared" si="183"/>
        <v/>
      </c>
      <c r="O921" s="1186"/>
      <c r="P921" s="1013" t="str">
        <f t="shared" si="187"/>
        <v/>
      </c>
      <c r="Q921" s="1272"/>
      <c r="R921" s="1283"/>
      <c r="S921" s="1014" t="str">
        <f t="shared" si="188"/>
        <v/>
      </c>
      <c r="T921" s="1231" t="str">
        <f t="shared" si="185"/>
        <v>Sin Iniciar</v>
      </c>
      <c r="U921" s="1164" t="str">
        <f t="shared" si="186"/>
        <v>6</v>
      </c>
      <c r="V921" s="845"/>
      <c r="W921" s="1302">
        <f t="shared" si="182"/>
        <v>1</v>
      </c>
    </row>
    <row r="922" spans="1:23" s="105" customFormat="1" ht="35.25" hidden="1" customHeight="1" outlineLevel="3" thickBot="1" x14ac:dyDescent="0.3">
      <c r="A922" s="1601"/>
      <c r="B922" s="1559"/>
      <c r="C922" s="966" t="s">
        <v>1768</v>
      </c>
      <c r="D922" s="967"/>
      <c r="E922" s="967"/>
      <c r="F922" s="1045"/>
      <c r="G922" s="559" t="s">
        <v>1368</v>
      </c>
      <c r="H922" s="966" t="s">
        <v>70</v>
      </c>
      <c r="I922" s="767"/>
      <c r="J922" s="467">
        <v>1</v>
      </c>
      <c r="K922" s="780"/>
      <c r="L922" s="1076"/>
      <c r="M922" s="1085" t="str">
        <f t="shared" si="184"/>
        <v/>
      </c>
      <c r="N922" s="1216" t="str">
        <f t="shared" si="183"/>
        <v/>
      </c>
      <c r="O922" s="1186"/>
      <c r="P922" s="1013" t="str">
        <f t="shared" si="187"/>
        <v/>
      </c>
      <c r="Q922" s="1272"/>
      <c r="R922" s="1283"/>
      <c r="S922" s="1014" t="str">
        <f t="shared" si="188"/>
        <v/>
      </c>
      <c r="T922" s="1231" t="str">
        <f t="shared" si="185"/>
        <v>Sin Iniciar</v>
      </c>
      <c r="U922" s="1164" t="str">
        <f t="shared" si="186"/>
        <v>6</v>
      </c>
      <c r="V922" s="845"/>
      <c r="W922" s="1302">
        <f t="shared" si="182"/>
        <v>1</v>
      </c>
    </row>
    <row r="923" spans="1:23" s="105" customFormat="1" ht="35.25" hidden="1" customHeight="1" outlineLevel="3" thickBot="1" x14ac:dyDescent="0.3">
      <c r="A923" s="1601"/>
      <c r="B923" s="1559"/>
      <c r="C923" s="966" t="s">
        <v>1768</v>
      </c>
      <c r="D923" s="967"/>
      <c r="E923" s="967"/>
      <c r="F923" s="1045"/>
      <c r="G923" s="559" t="s">
        <v>1369</v>
      </c>
      <c r="H923" s="966" t="s">
        <v>70</v>
      </c>
      <c r="I923" s="767"/>
      <c r="J923" s="467">
        <v>1</v>
      </c>
      <c r="K923" s="780"/>
      <c r="L923" s="1076"/>
      <c r="M923" s="1085" t="str">
        <f t="shared" si="184"/>
        <v/>
      </c>
      <c r="N923" s="1216" t="str">
        <f t="shared" si="183"/>
        <v/>
      </c>
      <c r="O923" s="1186"/>
      <c r="P923" s="1013" t="str">
        <f t="shared" si="187"/>
        <v/>
      </c>
      <c r="Q923" s="1272"/>
      <c r="R923" s="1283"/>
      <c r="S923" s="1014" t="str">
        <f t="shared" si="188"/>
        <v/>
      </c>
      <c r="T923" s="1231" t="str">
        <f t="shared" si="185"/>
        <v>Sin Iniciar</v>
      </c>
      <c r="U923" s="1164" t="str">
        <f t="shared" si="186"/>
        <v>6</v>
      </c>
      <c r="V923" s="845"/>
      <c r="W923" s="1302">
        <f t="shared" si="182"/>
        <v>1</v>
      </c>
    </row>
    <row r="924" spans="1:23" s="105" customFormat="1" ht="39" hidden="1" customHeight="1" outlineLevel="3" thickBot="1" x14ac:dyDescent="0.3">
      <c r="A924" s="1601"/>
      <c r="B924" s="1559"/>
      <c r="C924" s="966" t="s">
        <v>1768</v>
      </c>
      <c r="D924" s="967"/>
      <c r="E924" s="967"/>
      <c r="F924" s="1045"/>
      <c r="G924" s="559" t="s">
        <v>1370</v>
      </c>
      <c r="H924" s="966" t="s">
        <v>70</v>
      </c>
      <c r="I924" s="767"/>
      <c r="J924" s="467">
        <v>1</v>
      </c>
      <c r="K924" s="780"/>
      <c r="L924" s="1076"/>
      <c r="M924" s="1085" t="str">
        <f t="shared" si="184"/>
        <v/>
      </c>
      <c r="N924" s="1216" t="str">
        <f t="shared" si="183"/>
        <v/>
      </c>
      <c r="O924" s="1186"/>
      <c r="P924" s="1013" t="str">
        <f t="shared" si="187"/>
        <v/>
      </c>
      <c r="Q924" s="1272"/>
      <c r="R924" s="1283"/>
      <c r="S924" s="1014" t="str">
        <f t="shared" si="188"/>
        <v/>
      </c>
      <c r="T924" s="1231" t="str">
        <f t="shared" si="185"/>
        <v>Sin Iniciar</v>
      </c>
      <c r="U924" s="1164" t="str">
        <f t="shared" si="186"/>
        <v>6</v>
      </c>
      <c r="V924" s="845"/>
      <c r="W924" s="1302">
        <f t="shared" si="182"/>
        <v>1</v>
      </c>
    </row>
    <row r="925" spans="1:23" s="105" customFormat="1" ht="39" hidden="1" customHeight="1" outlineLevel="3" thickBot="1" x14ac:dyDescent="0.3">
      <c r="A925" s="1601"/>
      <c r="B925" s="1559"/>
      <c r="C925" s="966" t="s">
        <v>1768</v>
      </c>
      <c r="D925" s="967"/>
      <c r="E925" s="967"/>
      <c r="F925" s="1045"/>
      <c r="G925" s="559" t="s">
        <v>1371</v>
      </c>
      <c r="H925" s="966" t="s">
        <v>70</v>
      </c>
      <c r="I925" s="767"/>
      <c r="J925" s="467" t="s">
        <v>1372</v>
      </c>
      <c r="K925" s="780"/>
      <c r="L925" s="1076"/>
      <c r="M925" s="1085" t="str">
        <f t="shared" si="184"/>
        <v/>
      </c>
      <c r="N925" s="1216" t="str">
        <f t="shared" si="183"/>
        <v/>
      </c>
      <c r="O925" s="1186"/>
      <c r="P925" s="1013" t="str">
        <f t="shared" si="187"/>
        <v/>
      </c>
      <c r="Q925" s="1272"/>
      <c r="R925" s="1283"/>
      <c r="S925" s="1014" t="str">
        <f t="shared" si="188"/>
        <v/>
      </c>
      <c r="T925" s="1231" t="str">
        <f t="shared" si="185"/>
        <v>Sin Iniciar</v>
      </c>
      <c r="U925" s="1164" t="str">
        <f t="shared" si="186"/>
        <v>6</v>
      </c>
      <c r="V925" s="845"/>
      <c r="W925" s="1302">
        <f t="shared" si="182"/>
        <v>1</v>
      </c>
    </row>
    <row r="926" spans="1:23" s="105" customFormat="1" ht="51.75" hidden="1" customHeight="1" outlineLevel="3" thickBot="1" x14ac:dyDescent="0.3">
      <c r="A926" s="1601"/>
      <c r="B926" s="1559"/>
      <c r="C926" s="966" t="s">
        <v>1768</v>
      </c>
      <c r="D926" s="967"/>
      <c r="E926" s="967"/>
      <c r="F926" s="1045"/>
      <c r="G926" s="559" t="s">
        <v>1373</v>
      </c>
      <c r="H926" s="966" t="s">
        <v>70</v>
      </c>
      <c r="I926" s="767"/>
      <c r="J926" s="467" t="s">
        <v>1374</v>
      </c>
      <c r="K926" s="780"/>
      <c r="L926" s="1076"/>
      <c r="M926" s="1085" t="str">
        <f t="shared" si="184"/>
        <v/>
      </c>
      <c r="N926" s="1216" t="str">
        <f t="shared" si="183"/>
        <v/>
      </c>
      <c r="O926" s="1186"/>
      <c r="P926" s="1013" t="str">
        <f t="shared" si="187"/>
        <v/>
      </c>
      <c r="Q926" s="1272"/>
      <c r="R926" s="1283"/>
      <c r="S926" s="1014" t="str">
        <f t="shared" si="188"/>
        <v/>
      </c>
      <c r="T926" s="1231" t="str">
        <f t="shared" si="185"/>
        <v>Sin Iniciar</v>
      </c>
      <c r="U926" s="1164" t="str">
        <f t="shared" si="186"/>
        <v>6</v>
      </c>
      <c r="V926" s="845"/>
      <c r="W926" s="1302">
        <f t="shared" si="182"/>
        <v>1</v>
      </c>
    </row>
    <row r="927" spans="1:23" s="105" customFormat="1" ht="39" hidden="1" customHeight="1" outlineLevel="3" thickBot="1" x14ac:dyDescent="0.3">
      <c r="A927" s="1601"/>
      <c r="B927" s="1559"/>
      <c r="C927" s="966" t="s">
        <v>1768</v>
      </c>
      <c r="D927" s="967"/>
      <c r="E927" s="967"/>
      <c r="F927" s="1045"/>
      <c r="G927" s="559" t="s">
        <v>1375</v>
      </c>
      <c r="H927" s="966" t="s">
        <v>70</v>
      </c>
      <c r="I927" s="767"/>
      <c r="J927" s="467" t="s">
        <v>1374</v>
      </c>
      <c r="K927" s="780"/>
      <c r="L927" s="1076"/>
      <c r="M927" s="1085" t="str">
        <f t="shared" si="184"/>
        <v/>
      </c>
      <c r="N927" s="1216" t="str">
        <f t="shared" si="183"/>
        <v/>
      </c>
      <c r="O927" s="1186"/>
      <c r="P927" s="1013" t="str">
        <f t="shared" si="187"/>
        <v/>
      </c>
      <c r="Q927" s="1272"/>
      <c r="R927" s="1283"/>
      <c r="S927" s="1014" t="str">
        <f t="shared" si="188"/>
        <v/>
      </c>
      <c r="T927" s="1231" t="str">
        <f t="shared" si="185"/>
        <v>Sin Iniciar</v>
      </c>
      <c r="U927" s="1164" t="str">
        <f t="shared" si="186"/>
        <v>6</v>
      </c>
      <c r="V927" s="845"/>
      <c r="W927" s="1302">
        <f t="shared" ref="W927:W990" si="189">1-R927</f>
        <v>1</v>
      </c>
    </row>
    <row r="928" spans="1:23" s="105" customFormat="1" ht="39" hidden="1" customHeight="1" outlineLevel="3" thickBot="1" x14ac:dyDescent="0.3">
      <c r="A928" s="1601"/>
      <c r="B928" s="1559"/>
      <c r="C928" s="966" t="s">
        <v>1768</v>
      </c>
      <c r="D928" s="967"/>
      <c r="E928" s="967"/>
      <c r="F928" s="1045"/>
      <c r="G928" s="559" t="s">
        <v>1376</v>
      </c>
      <c r="H928" s="966" t="s">
        <v>70</v>
      </c>
      <c r="I928" s="767"/>
      <c r="J928" s="467" t="s">
        <v>1377</v>
      </c>
      <c r="K928" s="780"/>
      <c r="L928" s="1076"/>
      <c r="M928" s="1085" t="str">
        <f t="shared" si="184"/>
        <v/>
      </c>
      <c r="N928" s="1216" t="str">
        <f t="shared" si="183"/>
        <v/>
      </c>
      <c r="O928" s="1186"/>
      <c r="P928" s="1013" t="str">
        <f t="shared" si="187"/>
        <v/>
      </c>
      <c r="Q928" s="1272"/>
      <c r="R928" s="1283"/>
      <c r="S928" s="1014" t="str">
        <f t="shared" si="188"/>
        <v/>
      </c>
      <c r="T928" s="1231" t="str">
        <f t="shared" si="185"/>
        <v>Sin Iniciar</v>
      </c>
      <c r="U928" s="1164" t="str">
        <f t="shared" si="186"/>
        <v>6</v>
      </c>
      <c r="V928" s="845"/>
      <c r="W928" s="1302">
        <f t="shared" si="189"/>
        <v>1</v>
      </c>
    </row>
    <row r="929" spans="1:23" s="105" customFormat="1" ht="35.25" hidden="1" customHeight="1" outlineLevel="3" thickBot="1" x14ac:dyDescent="0.3">
      <c r="A929" s="1601"/>
      <c r="B929" s="1559"/>
      <c r="C929" s="966" t="s">
        <v>1768</v>
      </c>
      <c r="D929" s="967"/>
      <c r="E929" s="967"/>
      <c r="F929" s="1045"/>
      <c r="G929" s="559" t="s">
        <v>1378</v>
      </c>
      <c r="H929" s="966" t="s">
        <v>70</v>
      </c>
      <c r="I929" s="767"/>
      <c r="J929" s="467" t="s">
        <v>1379</v>
      </c>
      <c r="K929" s="780"/>
      <c r="L929" s="1076"/>
      <c r="M929" s="1085" t="str">
        <f t="shared" si="184"/>
        <v/>
      </c>
      <c r="N929" s="1216" t="str">
        <f t="shared" ref="N929:N992" si="190">+IF(D929="","",IF(AND(MONTH($C$2)&gt;=MONTH(D929),MONTH($C$2)&lt;=MONTH(E929)),"X",""))</f>
        <v/>
      </c>
      <c r="O929" s="1186"/>
      <c r="P929" s="1013" t="str">
        <f t="shared" si="187"/>
        <v/>
      </c>
      <c r="Q929" s="1272"/>
      <c r="R929" s="1283"/>
      <c r="S929" s="1014" t="str">
        <f t="shared" si="188"/>
        <v/>
      </c>
      <c r="T929" s="1231" t="str">
        <f t="shared" si="185"/>
        <v>Sin Iniciar</v>
      </c>
      <c r="U929" s="1164" t="str">
        <f t="shared" si="186"/>
        <v>6</v>
      </c>
      <c r="V929" s="845"/>
      <c r="W929" s="1302">
        <f t="shared" si="189"/>
        <v>1</v>
      </c>
    </row>
    <row r="930" spans="1:23" s="105" customFormat="1" ht="35.25" hidden="1" customHeight="1" outlineLevel="3" thickBot="1" x14ac:dyDescent="0.3">
      <c r="A930" s="1601"/>
      <c r="B930" s="1559"/>
      <c r="C930" s="966" t="s">
        <v>1768</v>
      </c>
      <c r="D930" s="967"/>
      <c r="E930" s="967"/>
      <c r="F930" s="1045"/>
      <c r="G930" s="559" t="s">
        <v>1380</v>
      </c>
      <c r="H930" s="966" t="s">
        <v>70</v>
      </c>
      <c r="I930" s="767"/>
      <c r="J930" s="467" t="s">
        <v>1379</v>
      </c>
      <c r="K930" s="780"/>
      <c r="L930" s="1076"/>
      <c r="M930" s="1085" t="str">
        <f t="shared" si="184"/>
        <v/>
      </c>
      <c r="N930" s="1216" t="str">
        <f t="shared" si="190"/>
        <v/>
      </c>
      <c r="O930" s="1186"/>
      <c r="P930" s="1013" t="str">
        <f t="shared" si="187"/>
        <v/>
      </c>
      <c r="Q930" s="1272"/>
      <c r="R930" s="1283"/>
      <c r="S930" s="1014" t="str">
        <f t="shared" si="188"/>
        <v/>
      </c>
      <c r="T930" s="1231" t="str">
        <f t="shared" si="185"/>
        <v>Sin Iniciar</v>
      </c>
      <c r="U930" s="1164" t="str">
        <f t="shared" si="186"/>
        <v>6</v>
      </c>
      <c r="V930" s="845"/>
      <c r="W930" s="1302">
        <f t="shared" si="189"/>
        <v>1</v>
      </c>
    </row>
    <row r="931" spans="1:23" s="105" customFormat="1" ht="35.25" hidden="1" customHeight="1" outlineLevel="3" thickBot="1" x14ac:dyDescent="0.3">
      <c r="A931" s="1601"/>
      <c r="B931" s="1559"/>
      <c r="C931" s="966" t="s">
        <v>1768</v>
      </c>
      <c r="D931" s="967"/>
      <c r="E931" s="967"/>
      <c r="F931" s="1045"/>
      <c r="G931" s="559" t="s">
        <v>1381</v>
      </c>
      <c r="H931" s="966" t="s">
        <v>70</v>
      </c>
      <c r="I931" s="767"/>
      <c r="J931" s="467" t="s">
        <v>1379</v>
      </c>
      <c r="K931" s="780"/>
      <c r="L931" s="1076"/>
      <c r="M931" s="1085" t="str">
        <f t="shared" si="184"/>
        <v/>
      </c>
      <c r="N931" s="1216" t="str">
        <f t="shared" si="190"/>
        <v/>
      </c>
      <c r="O931" s="1186"/>
      <c r="P931" s="1013" t="str">
        <f t="shared" si="187"/>
        <v/>
      </c>
      <c r="Q931" s="1272"/>
      <c r="R931" s="1283"/>
      <c r="S931" s="1014" t="str">
        <f t="shared" si="188"/>
        <v/>
      </c>
      <c r="T931" s="1231" t="str">
        <f t="shared" si="185"/>
        <v>Sin Iniciar</v>
      </c>
      <c r="U931" s="1164" t="str">
        <f t="shared" si="186"/>
        <v>6</v>
      </c>
      <c r="V931" s="845"/>
      <c r="W931" s="1302">
        <f t="shared" si="189"/>
        <v>1</v>
      </c>
    </row>
    <row r="932" spans="1:23" s="105" customFormat="1" ht="35.25" hidden="1" customHeight="1" outlineLevel="3" thickBot="1" x14ac:dyDescent="0.3">
      <c r="A932" s="1601"/>
      <c r="B932" s="1559"/>
      <c r="C932" s="966" t="s">
        <v>1768</v>
      </c>
      <c r="D932" s="967"/>
      <c r="E932" s="967"/>
      <c r="F932" s="1045"/>
      <c r="G932" s="559" t="s">
        <v>1382</v>
      </c>
      <c r="H932" s="966" t="s">
        <v>70</v>
      </c>
      <c r="I932" s="767"/>
      <c r="J932" s="467" t="s">
        <v>1379</v>
      </c>
      <c r="K932" s="780"/>
      <c r="L932" s="1076"/>
      <c r="M932" s="1085" t="str">
        <f t="shared" si="184"/>
        <v/>
      </c>
      <c r="N932" s="1216" t="str">
        <f t="shared" si="190"/>
        <v/>
      </c>
      <c r="O932" s="1186"/>
      <c r="P932" s="1013" t="str">
        <f t="shared" si="187"/>
        <v/>
      </c>
      <c r="Q932" s="1272"/>
      <c r="R932" s="1283"/>
      <c r="S932" s="1014" t="str">
        <f t="shared" si="188"/>
        <v/>
      </c>
      <c r="T932" s="1231" t="str">
        <f t="shared" si="185"/>
        <v>Sin Iniciar</v>
      </c>
      <c r="U932" s="1164" t="str">
        <f t="shared" si="186"/>
        <v>6</v>
      </c>
      <c r="V932" s="845"/>
      <c r="W932" s="1302">
        <f t="shared" si="189"/>
        <v>1</v>
      </c>
    </row>
    <row r="933" spans="1:23" s="105" customFormat="1" ht="35.25" hidden="1" customHeight="1" outlineLevel="3" thickBot="1" x14ac:dyDescent="0.3">
      <c r="A933" s="1601"/>
      <c r="B933" s="1559"/>
      <c r="C933" s="966" t="s">
        <v>1768</v>
      </c>
      <c r="D933" s="967"/>
      <c r="E933" s="967"/>
      <c r="F933" s="1045"/>
      <c r="G933" s="559" t="s">
        <v>1383</v>
      </c>
      <c r="H933" s="966" t="s">
        <v>70</v>
      </c>
      <c r="I933" s="767"/>
      <c r="J933" s="467" t="s">
        <v>1379</v>
      </c>
      <c r="K933" s="780"/>
      <c r="L933" s="1076"/>
      <c r="M933" s="1085" t="str">
        <f t="shared" si="184"/>
        <v/>
      </c>
      <c r="N933" s="1216" t="str">
        <f t="shared" si="190"/>
        <v/>
      </c>
      <c r="O933" s="1186"/>
      <c r="P933" s="1013" t="str">
        <f t="shared" si="187"/>
        <v/>
      </c>
      <c r="Q933" s="1272"/>
      <c r="R933" s="1283"/>
      <c r="S933" s="1014" t="str">
        <f t="shared" si="188"/>
        <v/>
      </c>
      <c r="T933" s="1231" t="str">
        <f t="shared" si="185"/>
        <v>Sin Iniciar</v>
      </c>
      <c r="U933" s="1164" t="str">
        <f t="shared" si="186"/>
        <v>6</v>
      </c>
      <c r="V933" s="845"/>
      <c r="W933" s="1302">
        <f t="shared" si="189"/>
        <v>1</v>
      </c>
    </row>
    <row r="934" spans="1:23" s="105" customFormat="1" ht="35.25" hidden="1" customHeight="1" outlineLevel="3" thickBot="1" x14ac:dyDescent="0.3">
      <c r="A934" s="1601"/>
      <c r="B934" s="1559"/>
      <c r="C934" s="966" t="s">
        <v>1768</v>
      </c>
      <c r="D934" s="967"/>
      <c r="E934" s="967"/>
      <c r="F934" s="1045"/>
      <c r="G934" s="559" t="s">
        <v>1384</v>
      </c>
      <c r="H934" s="966" t="s">
        <v>70</v>
      </c>
      <c r="I934" s="767"/>
      <c r="J934" s="467" t="s">
        <v>1385</v>
      </c>
      <c r="K934" s="780"/>
      <c r="L934" s="1076"/>
      <c r="M934" s="1085" t="str">
        <f t="shared" si="184"/>
        <v/>
      </c>
      <c r="N934" s="1216" t="str">
        <f t="shared" si="190"/>
        <v/>
      </c>
      <c r="O934" s="1186"/>
      <c r="P934" s="1013" t="str">
        <f t="shared" si="187"/>
        <v/>
      </c>
      <c r="Q934" s="1272"/>
      <c r="R934" s="1283"/>
      <c r="S934" s="1014" t="str">
        <f t="shared" si="188"/>
        <v/>
      </c>
      <c r="T934" s="1231" t="str">
        <f t="shared" si="185"/>
        <v>Sin Iniciar</v>
      </c>
      <c r="U934" s="1164" t="str">
        <f t="shared" si="186"/>
        <v>6</v>
      </c>
      <c r="V934" s="845"/>
      <c r="W934" s="1302">
        <f t="shared" si="189"/>
        <v>1</v>
      </c>
    </row>
    <row r="935" spans="1:23" s="105" customFormat="1" ht="35.25" hidden="1" customHeight="1" outlineLevel="3" thickBot="1" x14ac:dyDescent="0.3">
      <c r="A935" s="1601"/>
      <c r="B935" s="1559"/>
      <c r="C935" s="966" t="s">
        <v>1768</v>
      </c>
      <c r="D935" s="967"/>
      <c r="E935" s="967"/>
      <c r="F935" s="1045"/>
      <c r="G935" s="559" t="s">
        <v>1386</v>
      </c>
      <c r="H935" s="966" t="s">
        <v>70</v>
      </c>
      <c r="I935" s="767"/>
      <c r="J935" s="467" t="s">
        <v>1379</v>
      </c>
      <c r="K935" s="780"/>
      <c r="L935" s="1076"/>
      <c r="M935" s="1085" t="str">
        <f t="shared" si="184"/>
        <v/>
      </c>
      <c r="N935" s="1216" t="str">
        <f t="shared" si="190"/>
        <v/>
      </c>
      <c r="O935" s="1186"/>
      <c r="P935" s="1013" t="str">
        <f t="shared" si="187"/>
        <v/>
      </c>
      <c r="Q935" s="1272"/>
      <c r="R935" s="1283"/>
      <c r="S935" s="1014" t="str">
        <f t="shared" si="188"/>
        <v/>
      </c>
      <c r="T935" s="1231" t="str">
        <f t="shared" si="185"/>
        <v>Sin Iniciar</v>
      </c>
      <c r="U935" s="1164" t="str">
        <f t="shared" si="186"/>
        <v>6</v>
      </c>
      <c r="V935" s="845"/>
      <c r="W935" s="1302">
        <f t="shared" si="189"/>
        <v>1</v>
      </c>
    </row>
    <row r="936" spans="1:23" s="105" customFormat="1" ht="35.25" hidden="1" customHeight="1" outlineLevel="3" thickBot="1" x14ac:dyDescent="0.3">
      <c r="A936" s="1601"/>
      <c r="B936" s="1559"/>
      <c r="C936" s="966" t="s">
        <v>1768</v>
      </c>
      <c r="D936" s="967"/>
      <c r="E936" s="967"/>
      <c r="F936" s="1045"/>
      <c r="G936" s="559" t="s">
        <v>1387</v>
      </c>
      <c r="H936" s="966" t="s">
        <v>70</v>
      </c>
      <c r="I936" s="767"/>
      <c r="J936" s="467" t="s">
        <v>1388</v>
      </c>
      <c r="K936" s="780"/>
      <c r="L936" s="1076"/>
      <c r="M936" s="1085" t="str">
        <f t="shared" si="184"/>
        <v/>
      </c>
      <c r="N936" s="1216" t="str">
        <f t="shared" si="190"/>
        <v/>
      </c>
      <c r="O936" s="1186"/>
      <c r="P936" s="1013" t="str">
        <f t="shared" si="187"/>
        <v/>
      </c>
      <c r="Q936" s="1272"/>
      <c r="R936" s="1283"/>
      <c r="S936" s="1014" t="str">
        <f t="shared" si="188"/>
        <v/>
      </c>
      <c r="T936" s="1231" t="str">
        <f t="shared" si="185"/>
        <v>Sin Iniciar</v>
      </c>
      <c r="U936" s="1164" t="str">
        <f t="shared" si="186"/>
        <v>6</v>
      </c>
      <c r="V936" s="845"/>
      <c r="W936" s="1302">
        <f t="shared" si="189"/>
        <v>1</v>
      </c>
    </row>
    <row r="937" spans="1:23" s="105" customFormat="1" ht="35.25" hidden="1" customHeight="1" outlineLevel="3" thickBot="1" x14ac:dyDescent="0.3">
      <c r="A937" s="1601"/>
      <c r="B937" s="1559"/>
      <c r="C937" s="966" t="s">
        <v>1768</v>
      </c>
      <c r="D937" s="967"/>
      <c r="E937" s="967"/>
      <c r="F937" s="1045"/>
      <c r="G937" s="559" t="s">
        <v>1389</v>
      </c>
      <c r="H937" s="966" t="s">
        <v>70</v>
      </c>
      <c r="I937" s="767"/>
      <c r="J937" s="467" t="s">
        <v>1388</v>
      </c>
      <c r="K937" s="780"/>
      <c r="L937" s="1076"/>
      <c r="M937" s="1085" t="str">
        <f t="shared" si="184"/>
        <v/>
      </c>
      <c r="N937" s="1216" t="str">
        <f t="shared" si="190"/>
        <v/>
      </c>
      <c r="O937" s="1186"/>
      <c r="P937" s="1013" t="str">
        <f t="shared" si="187"/>
        <v/>
      </c>
      <c r="Q937" s="1272"/>
      <c r="R937" s="1283"/>
      <c r="S937" s="1014" t="str">
        <f t="shared" si="188"/>
        <v/>
      </c>
      <c r="T937" s="1231" t="str">
        <f t="shared" si="185"/>
        <v>Sin Iniciar</v>
      </c>
      <c r="U937" s="1164" t="str">
        <f t="shared" si="186"/>
        <v>6</v>
      </c>
      <c r="V937" s="845"/>
      <c r="W937" s="1302">
        <f t="shared" si="189"/>
        <v>1</v>
      </c>
    </row>
    <row r="938" spans="1:23" s="105" customFormat="1" ht="35.25" hidden="1" customHeight="1" outlineLevel="3" thickBot="1" x14ac:dyDescent="0.3">
      <c r="A938" s="1601"/>
      <c r="B938" s="1559"/>
      <c r="C938" s="966" t="s">
        <v>1768</v>
      </c>
      <c r="D938" s="967"/>
      <c r="E938" s="967"/>
      <c r="F938" s="1045"/>
      <c r="G938" s="559" t="s">
        <v>1390</v>
      </c>
      <c r="H938" s="966" t="s">
        <v>70</v>
      </c>
      <c r="I938" s="767"/>
      <c r="J938" s="467" t="s">
        <v>1388</v>
      </c>
      <c r="K938" s="780"/>
      <c r="L938" s="1076"/>
      <c r="M938" s="1085" t="str">
        <f t="shared" si="184"/>
        <v/>
      </c>
      <c r="N938" s="1216" t="str">
        <f t="shared" si="190"/>
        <v/>
      </c>
      <c r="O938" s="1186"/>
      <c r="P938" s="1013" t="str">
        <f t="shared" si="187"/>
        <v/>
      </c>
      <c r="Q938" s="1272"/>
      <c r="R938" s="1283"/>
      <c r="S938" s="1014" t="str">
        <f t="shared" si="188"/>
        <v/>
      </c>
      <c r="T938" s="1231" t="str">
        <f t="shared" si="185"/>
        <v>Sin Iniciar</v>
      </c>
      <c r="U938" s="1164" t="str">
        <f t="shared" si="186"/>
        <v>6</v>
      </c>
      <c r="V938" s="845"/>
      <c r="W938" s="1302">
        <f t="shared" si="189"/>
        <v>1</v>
      </c>
    </row>
    <row r="939" spans="1:23" s="105" customFormat="1" ht="35.25" hidden="1" customHeight="1" outlineLevel="3" thickBot="1" x14ac:dyDescent="0.3">
      <c r="A939" s="1601"/>
      <c r="B939" s="1559"/>
      <c r="C939" s="966" t="s">
        <v>1768</v>
      </c>
      <c r="D939" s="967"/>
      <c r="E939" s="967"/>
      <c r="F939" s="1045"/>
      <c r="G939" s="559" t="s">
        <v>1391</v>
      </c>
      <c r="H939" s="966" t="s">
        <v>70</v>
      </c>
      <c r="I939" s="767"/>
      <c r="J939" s="467" t="s">
        <v>1388</v>
      </c>
      <c r="K939" s="780"/>
      <c r="L939" s="1076"/>
      <c r="M939" s="1085" t="str">
        <f t="shared" si="184"/>
        <v/>
      </c>
      <c r="N939" s="1216" t="str">
        <f t="shared" si="190"/>
        <v/>
      </c>
      <c r="O939" s="1186"/>
      <c r="P939" s="1013" t="str">
        <f t="shared" si="187"/>
        <v/>
      </c>
      <c r="Q939" s="1272"/>
      <c r="R939" s="1283"/>
      <c r="S939" s="1014" t="str">
        <f t="shared" si="188"/>
        <v/>
      </c>
      <c r="T939" s="1231" t="str">
        <f t="shared" si="185"/>
        <v>Sin Iniciar</v>
      </c>
      <c r="U939" s="1164" t="str">
        <f t="shared" si="186"/>
        <v>6</v>
      </c>
      <c r="V939" s="845"/>
      <c r="W939" s="1302">
        <f t="shared" si="189"/>
        <v>1</v>
      </c>
    </row>
    <row r="940" spans="1:23" s="105" customFormat="1" ht="35.25" hidden="1" customHeight="1" outlineLevel="3" thickBot="1" x14ac:dyDescent="0.3">
      <c r="A940" s="1601"/>
      <c r="B940" s="1559"/>
      <c r="C940" s="966" t="s">
        <v>1768</v>
      </c>
      <c r="D940" s="967"/>
      <c r="E940" s="967"/>
      <c r="F940" s="1045"/>
      <c r="G940" s="559" t="s">
        <v>1392</v>
      </c>
      <c r="H940" s="966" t="s">
        <v>70</v>
      </c>
      <c r="I940" s="767"/>
      <c r="J940" s="467" t="s">
        <v>1388</v>
      </c>
      <c r="K940" s="780"/>
      <c r="L940" s="1076"/>
      <c r="M940" s="1085" t="str">
        <f t="shared" ref="M940:M1003" si="191">+IF(D940="","",IF(MONTH($C$2)&lt;MONTH(D940),"",E940-D940))</f>
        <v/>
      </c>
      <c r="N940" s="1216" t="str">
        <f t="shared" si="190"/>
        <v/>
      </c>
      <c r="O940" s="1186"/>
      <c r="P940" s="1013" t="str">
        <f t="shared" si="187"/>
        <v/>
      </c>
      <c r="Q940" s="1272"/>
      <c r="R940" s="1283"/>
      <c r="S940" s="1014" t="str">
        <f t="shared" si="188"/>
        <v/>
      </c>
      <c r="T940" s="1231" t="str">
        <f t="shared" si="185"/>
        <v>Sin Iniciar</v>
      </c>
      <c r="U940" s="1164" t="str">
        <f t="shared" si="186"/>
        <v>6</v>
      </c>
      <c r="V940" s="845"/>
      <c r="W940" s="1302">
        <f t="shared" si="189"/>
        <v>1</v>
      </c>
    </row>
    <row r="941" spans="1:23" s="105" customFormat="1" ht="35.25" hidden="1" customHeight="1" outlineLevel="3" thickBot="1" x14ac:dyDescent="0.3">
      <c r="A941" s="1601"/>
      <c r="B941" s="1559"/>
      <c r="C941" s="966" t="s">
        <v>1768</v>
      </c>
      <c r="D941" s="967"/>
      <c r="E941" s="967"/>
      <c r="F941" s="1045"/>
      <c r="G941" s="559" t="s">
        <v>1393</v>
      </c>
      <c r="H941" s="966" t="s">
        <v>70</v>
      </c>
      <c r="I941" s="767"/>
      <c r="J941" s="467" t="s">
        <v>1388</v>
      </c>
      <c r="K941" s="780"/>
      <c r="L941" s="1076"/>
      <c r="M941" s="1085" t="str">
        <f t="shared" si="191"/>
        <v/>
      </c>
      <c r="N941" s="1216" t="str">
        <f t="shared" si="190"/>
        <v/>
      </c>
      <c r="O941" s="1186"/>
      <c r="P941" s="1013" t="str">
        <f t="shared" si="187"/>
        <v/>
      </c>
      <c r="Q941" s="1272"/>
      <c r="R941" s="1283"/>
      <c r="S941" s="1014" t="str">
        <f t="shared" si="188"/>
        <v/>
      </c>
      <c r="T941" s="1231" t="str">
        <f t="shared" si="185"/>
        <v>Sin Iniciar</v>
      </c>
      <c r="U941" s="1164" t="str">
        <f t="shared" si="186"/>
        <v>6</v>
      </c>
      <c r="V941" s="845"/>
      <c r="W941" s="1302">
        <f t="shared" si="189"/>
        <v>1</v>
      </c>
    </row>
    <row r="942" spans="1:23" s="105" customFormat="1" ht="35.25" hidden="1" customHeight="1" outlineLevel="3" thickBot="1" x14ac:dyDescent="0.3">
      <c r="A942" s="1601"/>
      <c r="B942" s="1559"/>
      <c r="C942" s="966" t="s">
        <v>1768</v>
      </c>
      <c r="D942" s="967"/>
      <c r="E942" s="967"/>
      <c r="F942" s="1045"/>
      <c r="G942" s="559" t="s">
        <v>1394</v>
      </c>
      <c r="H942" s="966" t="s">
        <v>70</v>
      </c>
      <c r="I942" s="767"/>
      <c r="J942" s="467" t="s">
        <v>1388</v>
      </c>
      <c r="K942" s="780"/>
      <c r="L942" s="1076"/>
      <c r="M942" s="1085" t="str">
        <f t="shared" si="191"/>
        <v/>
      </c>
      <c r="N942" s="1216" t="str">
        <f t="shared" si="190"/>
        <v/>
      </c>
      <c r="O942" s="1186"/>
      <c r="P942" s="1013" t="str">
        <f t="shared" si="187"/>
        <v/>
      </c>
      <c r="Q942" s="1272"/>
      <c r="R942" s="1283"/>
      <c r="S942" s="1014" t="str">
        <f t="shared" si="188"/>
        <v/>
      </c>
      <c r="T942" s="1231" t="str">
        <f t="shared" si="185"/>
        <v>Sin Iniciar</v>
      </c>
      <c r="U942" s="1164" t="str">
        <f t="shared" si="186"/>
        <v>6</v>
      </c>
      <c r="V942" s="845"/>
      <c r="W942" s="1302">
        <f t="shared" si="189"/>
        <v>1</v>
      </c>
    </row>
    <row r="943" spans="1:23" s="105" customFormat="1" ht="35.25" hidden="1" customHeight="1" outlineLevel="3" thickBot="1" x14ac:dyDescent="0.3">
      <c r="A943" s="1601"/>
      <c r="B943" s="1559"/>
      <c r="C943" s="966" t="s">
        <v>1768</v>
      </c>
      <c r="D943" s="967"/>
      <c r="E943" s="967"/>
      <c r="F943" s="1045"/>
      <c r="G943" s="559" t="s">
        <v>1395</v>
      </c>
      <c r="H943" s="966" t="s">
        <v>70</v>
      </c>
      <c r="I943" s="767"/>
      <c r="J943" s="467" t="s">
        <v>1388</v>
      </c>
      <c r="K943" s="780"/>
      <c r="L943" s="1076"/>
      <c r="M943" s="1085" t="str">
        <f t="shared" si="191"/>
        <v/>
      </c>
      <c r="N943" s="1216" t="str">
        <f t="shared" si="190"/>
        <v/>
      </c>
      <c r="O943" s="1186"/>
      <c r="P943" s="1013" t="str">
        <f t="shared" si="187"/>
        <v/>
      </c>
      <c r="Q943" s="1272"/>
      <c r="R943" s="1283"/>
      <c r="S943" s="1014" t="str">
        <f t="shared" si="188"/>
        <v/>
      </c>
      <c r="T943" s="1231" t="str">
        <f t="shared" si="185"/>
        <v>Sin Iniciar</v>
      </c>
      <c r="U943" s="1164" t="str">
        <f t="shared" si="186"/>
        <v>6</v>
      </c>
      <c r="V943" s="845"/>
      <c r="W943" s="1302">
        <f t="shared" si="189"/>
        <v>1</v>
      </c>
    </row>
    <row r="944" spans="1:23" s="105" customFormat="1" ht="35.25" hidden="1" customHeight="1" outlineLevel="3" thickBot="1" x14ac:dyDescent="0.3">
      <c r="A944" s="1601"/>
      <c r="B944" s="1559"/>
      <c r="C944" s="966" t="s">
        <v>1768</v>
      </c>
      <c r="D944" s="967"/>
      <c r="E944" s="967"/>
      <c r="F944" s="1045"/>
      <c r="G944" s="559" t="s">
        <v>1396</v>
      </c>
      <c r="H944" s="966" t="s">
        <v>70</v>
      </c>
      <c r="I944" s="767"/>
      <c r="J944" s="467" t="s">
        <v>1388</v>
      </c>
      <c r="K944" s="780"/>
      <c r="L944" s="1076"/>
      <c r="M944" s="1085" t="str">
        <f t="shared" si="191"/>
        <v/>
      </c>
      <c r="N944" s="1216" t="str">
        <f t="shared" si="190"/>
        <v/>
      </c>
      <c r="O944" s="1186"/>
      <c r="P944" s="1013" t="str">
        <f t="shared" si="187"/>
        <v/>
      </c>
      <c r="Q944" s="1272"/>
      <c r="R944" s="1283"/>
      <c r="S944" s="1014" t="str">
        <f t="shared" si="188"/>
        <v/>
      </c>
      <c r="T944" s="1231" t="str">
        <f t="shared" si="185"/>
        <v>Sin Iniciar</v>
      </c>
      <c r="U944" s="1164" t="str">
        <f t="shared" si="186"/>
        <v>6</v>
      </c>
      <c r="V944" s="845"/>
      <c r="W944" s="1302">
        <f t="shared" si="189"/>
        <v>1</v>
      </c>
    </row>
    <row r="945" spans="1:23" s="105" customFormat="1" ht="35.25" hidden="1" customHeight="1" outlineLevel="3" thickBot="1" x14ac:dyDescent="0.3">
      <c r="A945" s="1601"/>
      <c r="B945" s="1559"/>
      <c r="C945" s="966" t="s">
        <v>1768</v>
      </c>
      <c r="D945" s="967"/>
      <c r="E945" s="967"/>
      <c r="F945" s="1045"/>
      <c r="G945" s="559" t="s">
        <v>1397</v>
      </c>
      <c r="H945" s="966" t="s">
        <v>70</v>
      </c>
      <c r="I945" s="767"/>
      <c r="J945" s="467" t="s">
        <v>1388</v>
      </c>
      <c r="K945" s="780"/>
      <c r="L945" s="1076"/>
      <c r="M945" s="1085" t="str">
        <f t="shared" si="191"/>
        <v/>
      </c>
      <c r="N945" s="1216" t="str">
        <f t="shared" si="190"/>
        <v/>
      </c>
      <c r="O945" s="1186"/>
      <c r="P945" s="1013" t="str">
        <f t="shared" si="187"/>
        <v/>
      </c>
      <c r="Q945" s="1272"/>
      <c r="R945" s="1283"/>
      <c r="S945" s="1014" t="str">
        <f t="shared" si="188"/>
        <v/>
      </c>
      <c r="T945" s="1231" t="str">
        <f t="shared" si="185"/>
        <v>Sin Iniciar</v>
      </c>
      <c r="U945" s="1164" t="str">
        <f t="shared" si="186"/>
        <v>6</v>
      </c>
      <c r="V945" s="845"/>
      <c r="W945" s="1302">
        <f t="shared" si="189"/>
        <v>1</v>
      </c>
    </row>
    <row r="946" spans="1:23" s="105" customFormat="1" ht="35.25" hidden="1" customHeight="1" outlineLevel="3" thickBot="1" x14ac:dyDescent="0.3">
      <c r="A946" s="1601"/>
      <c r="B946" s="1559"/>
      <c r="C946" s="966" t="s">
        <v>1768</v>
      </c>
      <c r="D946" s="967"/>
      <c r="E946" s="967"/>
      <c r="F946" s="1045"/>
      <c r="G946" s="559" t="s">
        <v>1394</v>
      </c>
      <c r="H946" s="966" t="s">
        <v>70</v>
      </c>
      <c r="I946" s="767"/>
      <c r="J946" s="467" t="s">
        <v>1388</v>
      </c>
      <c r="K946" s="780"/>
      <c r="L946" s="1076"/>
      <c r="M946" s="1085" t="str">
        <f t="shared" si="191"/>
        <v/>
      </c>
      <c r="N946" s="1216" t="str">
        <f t="shared" si="190"/>
        <v/>
      </c>
      <c r="O946" s="1186"/>
      <c r="P946" s="1013" t="str">
        <f t="shared" si="187"/>
        <v/>
      </c>
      <c r="Q946" s="1272"/>
      <c r="R946" s="1283"/>
      <c r="S946" s="1014" t="str">
        <f t="shared" si="188"/>
        <v/>
      </c>
      <c r="T946" s="1231" t="str">
        <f t="shared" si="185"/>
        <v>Sin Iniciar</v>
      </c>
      <c r="U946" s="1164" t="str">
        <f t="shared" si="186"/>
        <v>6</v>
      </c>
      <c r="V946" s="845"/>
      <c r="W946" s="1302">
        <f t="shared" si="189"/>
        <v>1</v>
      </c>
    </row>
    <row r="947" spans="1:23" s="105" customFormat="1" ht="35.25" hidden="1" customHeight="1" outlineLevel="3" thickBot="1" x14ac:dyDescent="0.3">
      <c r="A947" s="1601"/>
      <c r="B947" s="1559"/>
      <c r="C947" s="966" t="s">
        <v>1768</v>
      </c>
      <c r="D947" s="967"/>
      <c r="E947" s="967"/>
      <c r="F947" s="1045"/>
      <c r="G947" s="559" t="s">
        <v>1398</v>
      </c>
      <c r="H947" s="966" t="s">
        <v>70</v>
      </c>
      <c r="I947" s="767"/>
      <c r="J947" s="467" t="s">
        <v>1399</v>
      </c>
      <c r="K947" s="780"/>
      <c r="L947" s="1076"/>
      <c r="M947" s="1085" t="str">
        <f t="shared" si="191"/>
        <v/>
      </c>
      <c r="N947" s="1216" t="str">
        <f t="shared" si="190"/>
        <v/>
      </c>
      <c r="O947" s="1186"/>
      <c r="P947" s="1013" t="str">
        <f t="shared" si="187"/>
        <v/>
      </c>
      <c r="Q947" s="1272"/>
      <c r="R947" s="1283"/>
      <c r="S947" s="1014" t="str">
        <f t="shared" si="188"/>
        <v/>
      </c>
      <c r="T947" s="1231" t="str">
        <f t="shared" si="185"/>
        <v>Sin Iniciar</v>
      </c>
      <c r="U947" s="1164" t="str">
        <f t="shared" si="186"/>
        <v>6</v>
      </c>
      <c r="V947" s="845"/>
      <c r="W947" s="1302">
        <f t="shared" si="189"/>
        <v>1</v>
      </c>
    </row>
    <row r="948" spans="1:23" s="105" customFormat="1" ht="35.25" hidden="1" customHeight="1" outlineLevel="3" thickBot="1" x14ac:dyDescent="0.3">
      <c r="A948" s="1601"/>
      <c r="B948" s="1559"/>
      <c r="C948" s="966" t="s">
        <v>1768</v>
      </c>
      <c r="D948" s="967"/>
      <c r="E948" s="967"/>
      <c r="F948" s="1045"/>
      <c r="G948" s="559" t="s">
        <v>1400</v>
      </c>
      <c r="H948" s="966" t="s">
        <v>70</v>
      </c>
      <c r="I948" s="767"/>
      <c r="J948" s="467" t="s">
        <v>1399</v>
      </c>
      <c r="K948" s="780"/>
      <c r="L948" s="1076"/>
      <c r="M948" s="1085" t="str">
        <f t="shared" si="191"/>
        <v/>
      </c>
      <c r="N948" s="1216" t="str">
        <f t="shared" si="190"/>
        <v/>
      </c>
      <c r="O948" s="1186"/>
      <c r="P948" s="1013" t="str">
        <f t="shared" si="187"/>
        <v/>
      </c>
      <c r="Q948" s="1272"/>
      <c r="R948" s="1283"/>
      <c r="S948" s="1014" t="str">
        <f t="shared" si="188"/>
        <v/>
      </c>
      <c r="T948" s="1231" t="str">
        <f t="shared" si="185"/>
        <v>Sin Iniciar</v>
      </c>
      <c r="U948" s="1164" t="str">
        <f t="shared" si="186"/>
        <v>6</v>
      </c>
      <c r="V948" s="845"/>
      <c r="W948" s="1302">
        <f t="shared" si="189"/>
        <v>1</v>
      </c>
    </row>
    <row r="949" spans="1:23" s="105" customFormat="1" ht="35.25" hidden="1" customHeight="1" outlineLevel="3" thickBot="1" x14ac:dyDescent="0.3">
      <c r="A949" s="1601"/>
      <c r="B949" s="1559"/>
      <c r="C949" s="966" t="s">
        <v>1768</v>
      </c>
      <c r="D949" s="967"/>
      <c r="E949" s="967"/>
      <c r="F949" s="1045"/>
      <c r="G949" s="559" t="s">
        <v>1401</v>
      </c>
      <c r="H949" s="966" t="s">
        <v>70</v>
      </c>
      <c r="I949" s="767"/>
      <c r="J949" s="467" t="s">
        <v>1399</v>
      </c>
      <c r="K949" s="780"/>
      <c r="L949" s="1076"/>
      <c r="M949" s="1085" t="str">
        <f t="shared" si="191"/>
        <v/>
      </c>
      <c r="N949" s="1216" t="str">
        <f t="shared" si="190"/>
        <v/>
      </c>
      <c r="O949" s="1186"/>
      <c r="P949" s="1013" t="str">
        <f t="shared" si="187"/>
        <v/>
      </c>
      <c r="Q949" s="1272"/>
      <c r="R949" s="1283"/>
      <c r="S949" s="1014" t="str">
        <f t="shared" si="188"/>
        <v/>
      </c>
      <c r="T949" s="1231" t="str">
        <f t="shared" si="185"/>
        <v>Sin Iniciar</v>
      </c>
      <c r="U949" s="1164" t="str">
        <f t="shared" si="186"/>
        <v>6</v>
      </c>
      <c r="V949" s="845"/>
      <c r="W949" s="1302">
        <f t="shared" si="189"/>
        <v>1</v>
      </c>
    </row>
    <row r="950" spans="1:23" s="105" customFormat="1" ht="35.25" hidden="1" customHeight="1" outlineLevel="3" thickBot="1" x14ac:dyDescent="0.3">
      <c r="A950" s="1601"/>
      <c r="B950" s="1559"/>
      <c r="C950" s="966" t="s">
        <v>1768</v>
      </c>
      <c r="D950" s="967"/>
      <c r="E950" s="967"/>
      <c r="F950" s="1045"/>
      <c r="G950" s="559" t="s">
        <v>1402</v>
      </c>
      <c r="H950" s="966" t="s">
        <v>70</v>
      </c>
      <c r="I950" s="767"/>
      <c r="J950" s="467" t="s">
        <v>1399</v>
      </c>
      <c r="K950" s="780"/>
      <c r="L950" s="1076"/>
      <c r="M950" s="1085" t="str">
        <f t="shared" si="191"/>
        <v/>
      </c>
      <c r="N950" s="1216" t="str">
        <f t="shared" si="190"/>
        <v/>
      </c>
      <c r="O950" s="1186"/>
      <c r="P950" s="1013" t="str">
        <f t="shared" si="187"/>
        <v/>
      </c>
      <c r="Q950" s="1272"/>
      <c r="R950" s="1283"/>
      <c r="S950" s="1014" t="str">
        <f t="shared" si="188"/>
        <v/>
      </c>
      <c r="T950" s="1231" t="str">
        <f t="shared" ref="T950:T1013" si="192">+IF(S950="","Sin Iniciar",IF(S950&lt;0.6,"Crítico",IF(S950&lt;0.9,"En Proceso",IF(AND(P950=1,Q950=1,S950=1),"Terminado","Normal"))))</f>
        <v>Sin Iniciar</v>
      </c>
      <c r="U950" s="1164" t="str">
        <f t="shared" ref="U950:U1013" si="193">+IF(T950="","",IF(T950="Sin Iniciar","6",IF(T950="Crítico","L",IF(T950="En Proceso","K",IF(T950="Normal","J","B")))))</f>
        <v>6</v>
      </c>
      <c r="V950" s="845"/>
      <c r="W950" s="1302">
        <f t="shared" si="189"/>
        <v>1</v>
      </c>
    </row>
    <row r="951" spans="1:23" s="105" customFormat="1" ht="35.25" hidden="1" customHeight="1" outlineLevel="3" thickBot="1" x14ac:dyDescent="0.3">
      <c r="A951" s="1601"/>
      <c r="B951" s="1559"/>
      <c r="C951" s="966" t="s">
        <v>1768</v>
      </c>
      <c r="D951" s="967"/>
      <c r="E951" s="967"/>
      <c r="F951" s="1045"/>
      <c r="G951" s="559" t="s">
        <v>1403</v>
      </c>
      <c r="H951" s="966" t="s">
        <v>70</v>
      </c>
      <c r="I951" s="767"/>
      <c r="J951" s="467" t="s">
        <v>1379</v>
      </c>
      <c r="K951" s="780"/>
      <c r="L951" s="1076"/>
      <c r="M951" s="1085" t="str">
        <f t="shared" si="191"/>
        <v/>
      </c>
      <c r="N951" s="1216" t="str">
        <f t="shared" si="190"/>
        <v/>
      </c>
      <c r="O951" s="1186"/>
      <c r="P951" s="1013" t="str">
        <f t="shared" si="187"/>
        <v/>
      </c>
      <c r="Q951" s="1272"/>
      <c r="R951" s="1283"/>
      <c r="S951" s="1014" t="str">
        <f t="shared" si="188"/>
        <v/>
      </c>
      <c r="T951" s="1231" t="str">
        <f t="shared" si="192"/>
        <v>Sin Iniciar</v>
      </c>
      <c r="U951" s="1164" t="str">
        <f t="shared" si="193"/>
        <v>6</v>
      </c>
      <c r="V951" s="845"/>
      <c r="W951" s="1302">
        <f t="shared" si="189"/>
        <v>1</v>
      </c>
    </row>
    <row r="952" spans="1:23" s="105" customFormat="1" ht="35.25" hidden="1" customHeight="1" outlineLevel="3" thickBot="1" x14ac:dyDescent="0.3">
      <c r="A952" s="1601"/>
      <c r="B952" s="1559"/>
      <c r="C952" s="966" t="s">
        <v>1768</v>
      </c>
      <c r="D952" s="967"/>
      <c r="E952" s="967"/>
      <c r="F952" s="1045"/>
      <c r="G952" s="559" t="s">
        <v>1404</v>
      </c>
      <c r="H952" s="966" t="s">
        <v>70</v>
      </c>
      <c r="I952" s="767"/>
      <c r="J952" s="467" t="s">
        <v>1379</v>
      </c>
      <c r="K952" s="780"/>
      <c r="L952" s="1076"/>
      <c r="M952" s="1085" t="str">
        <f t="shared" si="191"/>
        <v/>
      </c>
      <c r="N952" s="1216" t="str">
        <f t="shared" si="190"/>
        <v/>
      </c>
      <c r="O952" s="1186"/>
      <c r="P952" s="1013" t="str">
        <f t="shared" si="187"/>
        <v/>
      </c>
      <c r="Q952" s="1272"/>
      <c r="R952" s="1283"/>
      <c r="S952" s="1014" t="str">
        <f t="shared" si="188"/>
        <v/>
      </c>
      <c r="T952" s="1231" t="str">
        <f t="shared" si="192"/>
        <v>Sin Iniciar</v>
      </c>
      <c r="U952" s="1164" t="str">
        <f t="shared" si="193"/>
        <v>6</v>
      </c>
      <c r="V952" s="845"/>
      <c r="W952" s="1302">
        <f t="shared" si="189"/>
        <v>1</v>
      </c>
    </row>
    <row r="953" spans="1:23" s="105" customFormat="1" ht="35.25" hidden="1" customHeight="1" outlineLevel="3" thickBot="1" x14ac:dyDescent="0.3">
      <c r="A953" s="1601"/>
      <c r="B953" s="1559"/>
      <c r="C953" s="966" t="s">
        <v>1768</v>
      </c>
      <c r="D953" s="967"/>
      <c r="E953" s="967"/>
      <c r="F953" s="1045"/>
      <c r="G953" s="559" t="s">
        <v>1405</v>
      </c>
      <c r="H953" s="966" t="s">
        <v>70</v>
      </c>
      <c r="I953" s="767"/>
      <c r="J953" s="467" t="s">
        <v>1379</v>
      </c>
      <c r="K953" s="780"/>
      <c r="L953" s="1076"/>
      <c r="M953" s="1085" t="str">
        <f t="shared" si="191"/>
        <v/>
      </c>
      <c r="N953" s="1216" t="str">
        <f t="shared" si="190"/>
        <v/>
      </c>
      <c r="O953" s="1186"/>
      <c r="P953" s="1013" t="str">
        <f t="shared" si="187"/>
        <v/>
      </c>
      <c r="Q953" s="1272"/>
      <c r="R953" s="1283"/>
      <c r="S953" s="1014" t="str">
        <f t="shared" si="188"/>
        <v/>
      </c>
      <c r="T953" s="1231" t="str">
        <f t="shared" si="192"/>
        <v>Sin Iniciar</v>
      </c>
      <c r="U953" s="1164" t="str">
        <f t="shared" si="193"/>
        <v>6</v>
      </c>
      <c r="V953" s="845"/>
      <c r="W953" s="1302">
        <f t="shared" si="189"/>
        <v>1</v>
      </c>
    </row>
    <row r="954" spans="1:23" s="105" customFormat="1" ht="35.25" hidden="1" customHeight="1" outlineLevel="3" thickBot="1" x14ac:dyDescent="0.3">
      <c r="A954" s="1601"/>
      <c r="B954" s="1559"/>
      <c r="C954" s="966" t="s">
        <v>1768</v>
      </c>
      <c r="D954" s="967"/>
      <c r="E954" s="967"/>
      <c r="F954" s="1045"/>
      <c r="G954" s="559" t="s">
        <v>1406</v>
      </c>
      <c r="H954" s="966" t="s">
        <v>70</v>
      </c>
      <c r="I954" s="767"/>
      <c r="J954" s="467" t="s">
        <v>1379</v>
      </c>
      <c r="K954" s="780"/>
      <c r="L954" s="1076"/>
      <c r="M954" s="1085" t="str">
        <f t="shared" si="191"/>
        <v/>
      </c>
      <c r="N954" s="1216" t="str">
        <f t="shared" si="190"/>
        <v/>
      </c>
      <c r="O954" s="1186"/>
      <c r="P954" s="1013" t="str">
        <f t="shared" si="187"/>
        <v/>
      </c>
      <c r="Q954" s="1272"/>
      <c r="R954" s="1283"/>
      <c r="S954" s="1014" t="str">
        <f t="shared" si="188"/>
        <v/>
      </c>
      <c r="T954" s="1231" t="str">
        <f t="shared" si="192"/>
        <v>Sin Iniciar</v>
      </c>
      <c r="U954" s="1164" t="str">
        <f t="shared" si="193"/>
        <v>6</v>
      </c>
      <c r="V954" s="845"/>
      <c r="W954" s="1302">
        <f t="shared" si="189"/>
        <v>1</v>
      </c>
    </row>
    <row r="955" spans="1:23" s="105" customFormat="1" ht="35.25" hidden="1" customHeight="1" outlineLevel="3" thickBot="1" x14ac:dyDescent="0.3">
      <c r="A955" s="1601"/>
      <c r="B955" s="1559"/>
      <c r="C955" s="966" t="s">
        <v>1768</v>
      </c>
      <c r="D955" s="967"/>
      <c r="E955" s="967"/>
      <c r="F955" s="1045"/>
      <c r="G955" s="559" t="s">
        <v>1407</v>
      </c>
      <c r="H955" s="966" t="s">
        <v>70</v>
      </c>
      <c r="I955" s="767"/>
      <c r="J955" s="467" t="s">
        <v>1379</v>
      </c>
      <c r="K955" s="780"/>
      <c r="L955" s="1076"/>
      <c r="M955" s="1085" t="str">
        <f t="shared" si="191"/>
        <v/>
      </c>
      <c r="N955" s="1216" t="str">
        <f t="shared" si="190"/>
        <v/>
      </c>
      <c r="O955" s="1186"/>
      <c r="P955" s="1013" t="str">
        <f t="shared" si="187"/>
        <v/>
      </c>
      <c r="Q955" s="1272"/>
      <c r="R955" s="1283"/>
      <c r="S955" s="1014" t="str">
        <f t="shared" si="188"/>
        <v/>
      </c>
      <c r="T955" s="1231" t="str">
        <f t="shared" si="192"/>
        <v>Sin Iniciar</v>
      </c>
      <c r="U955" s="1164" t="str">
        <f t="shared" si="193"/>
        <v>6</v>
      </c>
      <c r="V955" s="845"/>
      <c r="W955" s="1302">
        <f t="shared" si="189"/>
        <v>1</v>
      </c>
    </row>
    <row r="956" spans="1:23" s="105" customFormat="1" ht="35.25" hidden="1" customHeight="1" outlineLevel="3" thickBot="1" x14ac:dyDescent="0.3">
      <c r="A956" s="1601"/>
      <c r="B956" s="1559"/>
      <c r="C956" s="966" t="s">
        <v>1768</v>
      </c>
      <c r="D956" s="967"/>
      <c r="E956" s="967"/>
      <c r="F956" s="1045"/>
      <c r="G956" s="559" t="s">
        <v>1408</v>
      </c>
      <c r="H956" s="966" t="s">
        <v>70</v>
      </c>
      <c r="I956" s="767"/>
      <c r="J956" s="467" t="s">
        <v>1379</v>
      </c>
      <c r="K956" s="780"/>
      <c r="L956" s="1076"/>
      <c r="M956" s="1085" t="str">
        <f t="shared" si="191"/>
        <v/>
      </c>
      <c r="N956" s="1216" t="str">
        <f t="shared" si="190"/>
        <v/>
      </c>
      <c r="O956" s="1186"/>
      <c r="P956" s="1013" t="str">
        <f t="shared" si="187"/>
        <v/>
      </c>
      <c r="Q956" s="1272"/>
      <c r="R956" s="1283"/>
      <c r="S956" s="1014" t="str">
        <f t="shared" si="188"/>
        <v/>
      </c>
      <c r="T956" s="1231" t="str">
        <f t="shared" si="192"/>
        <v>Sin Iniciar</v>
      </c>
      <c r="U956" s="1164" t="str">
        <f t="shared" si="193"/>
        <v>6</v>
      </c>
      <c r="V956" s="845"/>
      <c r="W956" s="1302">
        <f t="shared" si="189"/>
        <v>1</v>
      </c>
    </row>
    <row r="957" spans="1:23" s="105" customFormat="1" ht="51.75" hidden="1" customHeight="1" outlineLevel="3" thickBot="1" x14ac:dyDescent="0.3">
      <c r="A957" s="1601"/>
      <c r="B957" s="1559"/>
      <c r="C957" s="966" t="s">
        <v>1768</v>
      </c>
      <c r="D957" s="967"/>
      <c r="E957" s="967"/>
      <c r="F957" s="1045"/>
      <c r="G957" s="559" t="s">
        <v>1409</v>
      </c>
      <c r="H957" s="966" t="s">
        <v>70</v>
      </c>
      <c r="I957" s="767"/>
      <c r="J957" s="467" t="s">
        <v>1379</v>
      </c>
      <c r="K957" s="780"/>
      <c r="L957" s="1076"/>
      <c r="M957" s="1085" t="str">
        <f t="shared" si="191"/>
        <v/>
      </c>
      <c r="N957" s="1216" t="str">
        <f t="shared" si="190"/>
        <v/>
      </c>
      <c r="O957" s="1186"/>
      <c r="P957" s="1013" t="str">
        <f t="shared" si="187"/>
        <v/>
      </c>
      <c r="Q957" s="1272"/>
      <c r="R957" s="1283"/>
      <c r="S957" s="1014" t="str">
        <f t="shared" si="188"/>
        <v/>
      </c>
      <c r="T957" s="1231" t="str">
        <f t="shared" si="192"/>
        <v>Sin Iniciar</v>
      </c>
      <c r="U957" s="1164" t="str">
        <f t="shared" si="193"/>
        <v>6</v>
      </c>
      <c r="V957" s="845"/>
      <c r="W957" s="1302">
        <f t="shared" si="189"/>
        <v>1</v>
      </c>
    </row>
    <row r="958" spans="1:23" s="105" customFormat="1" ht="35.25" hidden="1" customHeight="1" outlineLevel="3" thickBot="1" x14ac:dyDescent="0.3">
      <c r="A958" s="1601"/>
      <c r="B958" s="1559"/>
      <c r="C958" s="966" t="s">
        <v>1768</v>
      </c>
      <c r="D958" s="967"/>
      <c r="E958" s="967"/>
      <c r="F958" s="1045"/>
      <c r="G958" s="559" t="s">
        <v>1410</v>
      </c>
      <c r="H958" s="966" t="s">
        <v>70</v>
      </c>
      <c r="I958" s="767"/>
      <c r="J958" s="467" t="s">
        <v>1388</v>
      </c>
      <c r="K958" s="780"/>
      <c r="L958" s="1076"/>
      <c r="M958" s="1085" t="str">
        <f t="shared" si="191"/>
        <v/>
      </c>
      <c r="N958" s="1216" t="str">
        <f t="shared" si="190"/>
        <v/>
      </c>
      <c r="O958" s="1186"/>
      <c r="P958" s="1013" t="str">
        <f t="shared" si="187"/>
        <v/>
      </c>
      <c r="Q958" s="1272"/>
      <c r="R958" s="1283"/>
      <c r="S958" s="1014" t="str">
        <f t="shared" si="188"/>
        <v/>
      </c>
      <c r="T958" s="1231" t="str">
        <f t="shared" si="192"/>
        <v>Sin Iniciar</v>
      </c>
      <c r="U958" s="1164" t="str">
        <f t="shared" si="193"/>
        <v>6</v>
      </c>
      <c r="V958" s="845"/>
      <c r="W958" s="1302">
        <f t="shared" si="189"/>
        <v>1</v>
      </c>
    </row>
    <row r="959" spans="1:23" s="105" customFormat="1" ht="35.25" hidden="1" customHeight="1" outlineLevel="3" thickBot="1" x14ac:dyDescent="0.3">
      <c r="A959" s="1601"/>
      <c r="B959" s="1559"/>
      <c r="C959" s="966" t="s">
        <v>1768</v>
      </c>
      <c r="D959" s="967"/>
      <c r="E959" s="967"/>
      <c r="F959" s="1045"/>
      <c r="G959" s="559" t="s">
        <v>1411</v>
      </c>
      <c r="H959" s="966" t="s">
        <v>70</v>
      </c>
      <c r="I959" s="767"/>
      <c r="J959" s="467">
        <v>5</v>
      </c>
      <c r="K959" s="780"/>
      <c r="L959" s="1076"/>
      <c r="M959" s="1085" t="str">
        <f t="shared" si="191"/>
        <v/>
      </c>
      <c r="N959" s="1216" t="str">
        <f t="shared" si="190"/>
        <v/>
      </c>
      <c r="O959" s="1186"/>
      <c r="P959" s="1013" t="str">
        <f t="shared" si="187"/>
        <v/>
      </c>
      <c r="Q959" s="1272"/>
      <c r="R959" s="1283"/>
      <c r="S959" s="1014" t="str">
        <f t="shared" si="188"/>
        <v/>
      </c>
      <c r="T959" s="1231" t="str">
        <f t="shared" si="192"/>
        <v>Sin Iniciar</v>
      </c>
      <c r="U959" s="1164" t="str">
        <f t="shared" si="193"/>
        <v>6</v>
      </c>
      <c r="V959" s="845"/>
      <c r="W959" s="1302">
        <f t="shared" si="189"/>
        <v>1</v>
      </c>
    </row>
    <row r="960" spans="1:23" s="105" customFormat="1" ht="35.25" hidden="1" customHeight="1" outlineLevel="3" thickBot="1" x14ac:dyDescent="0.3">
      <c r="A960" s="1601"/>
      <c r="B960" s="1559"/>
      <c r="C960" s="966" t="s">
        <v>1768</v>
      </c>
      <c r="D960" s="967"/>
      <c r="E960" s="967"/>
      <c r="F960" s="1045"/>
      <c r="G960" s="559" t="s">
        <v>1412</v>
      </c>
      <c r="H960" s="966" t="s">
        <v>70</v>
      </c>
      <c r="I960" s="767"/>
      <c r="J960" s="467">
        <v>5</v>
      </c>
      <c r="K960" s="780"/>
      <c r="L960" s="1076"/>
      <c r="M960" s="1085" t="str">
        <f t="shared" si="191"/>
        <v/>
      </c>
      <c r="N960" s="1216" t="str">
        <f t="shared" si="190"/>
        <v/>
      </c>
      <c r="O960" s="1186"/>
      <c r="P960" s="1013" t="str">
        <f t="shared" si="187"/>
        <v/>
      </c>
      <c r="Q960" s="1272"/>
      <c r="R960" s="1283"/>
      <c r="S960" s="1014" t="str">
        <f t="shared" si="188"/>
        <v/>
      </c>
      <c r="T960" s="1231" t="str">
        <f t="shared" si="192"/>
        <v>Sin Iniciar</v>
      </c>
      <c r="U960" s="1164" t="str">
        <f t="shared" si="193"/>
        <v>6</v>
      </c>
      <c r="V960" s="845"/>
      <c r="W960" s="1302">
        <f t="shared" si="189"/>
        <v>1</v>
      </c>
    </row>
    <row r="961" spans="1:23" s="105" customFormat="1" ht="64.5" hidden="1" customHeight="1" outlineLevel="3" thickBot="1" x14ac:dyDescent="0.3">
      <c r="A961" s="1601"/>
      <c r="B961" s="1559"/>
      <c r="C961" s="966" t="s">
        <v>1768</v>
      </c>
      <c r="D961" s="967"/>
      <c r="E961" s="967"/>
      <c r="F961" s="1045"/>
      <c r="G961" s="559" t="s">
        <v>1413</v>
      </c>
      <c r="H961" s="966" t="s">
        <v>70</v>
      </c>
      <c r="I961" s="767"/>
      <c r="J961" s="467" t="s">
        <v>1388</v>
      </c>
      <c r="K961" s="780"/>
      <c r="L961" s="1076"/>
      <c r="M961" s="1085" t="str">
        <f t="shared" si="191"/>
        <v/>
      </c>
      <c r="N961" s="1216" t="str">
        <f t="shared" si="190"/>
        <v/>
      </c>
      <c r="O961" s="1186"/>
      <c r="P961" s="1013" t="str">
        <f t="shared" si="187"/>
        <v/>
      </c>
      <c r="Q961" s="1272"/>
      <c r="R961" s="1283"/>
      <c r="S961" s="1014" t="str">
        <f t="shared" si="188"/>
        <v/>
      </c>
      <c r="T961" s="1231" t="str">
        <f t="shared" si="192"/>
        <v>Sin Iniciar</v>
      </c>
      <c r="U961" s="1164" t="str">
        <f t="shared" si="193"/>
        <v>6</v>
      </c>
      <c r="V961" s="845"/>
      <c r="W961" s="1302">
        <f t="shared" si="189"/>
        <v>1</v>
      </c>
    </row>
    <row r="962" spans="1:23" s="105" customFormat="1" ht="39" hidden="1" customHeight="1" outlineLevel="3" thickBot="1" x14ac:dyDescent="0.3">
      <c r="A962" s="1601"/>
      <c r="B962" s="1559"/>
      <c r="C962" s="966" t="s">
        <v>1768</v>
      </c>
      <c r="D962" s="967"/>
      <c r="E962" s="967"/>
      <c r="F962" s="1045"/>
      <c r="G962" s="559" t="s">
        <v>1414</v>
      </c>
      <c r="H962" s="966" t="s">
        <v>70</v>
      </c>
      <c r="I962" s="767"/>
      <c r="J962" s="467" t="s">
        <v>1415</v>
      </c>
      <c r="K962" s="780"/>
      <c r="L962" s="1076"/>
      <c r="M962" s="1085" t="str">
        <f t="shared" si="191"/>
        <v/>
      </c>
      <c r="N962" s="1216" t="str">
        <f t="shared" si="190"/>
        <v/>
      </c>
      <c r="O962" s="1186"/>
      <c r="P962" s="1013" t="str">
        <f t="shared" si="187"/>
        <v/>
      </c>
      <c r="Q962" s="1272"/>
      <c r="R962" s="1283"/>
      <c r="S962" s="1014" t="str">
        <f t="shared" si="188"/>
        <v/>
      </c>
      <c r="T962" s="1231" t="str">
        <f t="shared" si="192"/>
        <v>Sin Iniciar</v>
      </c>
      <c r="U962" s="1164" t="str">
        <f t="shared" si="193"/>
        <v>6</v>
      </c>
      <c r="V962" s="845"/>
      <c r="W962" s="1302">
        <f t="shared" si="189"/>
        <v>1</v>
      </c>
    </row>
    <row r="963" spans="1:23" s="105" customFormat="1" ht="39" hidden="1" customHeight="1" outlineLevel="3" thickBot="1" x14ac:dyDescent="0.3">
      <c r="A963" s="1601"/>
      <c r="B963" s="1559"/>
      <c r="C963" s="966" t="s">
        <v>1768</v>
      </c>
      <c r="D963" s="967"/>
      <c r="E963" s="967"/>
      <c r="F963" s="1045"/>
      <c r="G963" s="559" t="s">
        <v>1416</v>
      </c>
      <c r="H963" s="966" t="s">
        <v>70</v>
      </c>
      <c r="I963" s="767"/>
      <c r="J963" s="467">
        <v>4</v>
      </c>
      <c r="K963" s="780"/>
      <c r="L963" s="1076"/>
      <c r="M963" s="1085" t="str">
        <f t="shared" si="191"/>
        <v/>
      </c>
      <c r="N963" s="1216" t="str">
        <f t="shared" si="190"/>
        <v/>
      </c>
      <c r="O963" s="1186"/>
      <c r="P963" s="1013" t="str">
        <f t="shared" si="187"/>
        <v/>
      </c>
      <c r="Q963" s="1272"/>
      <c r="R963" s="1283"/>
      <c r="S963" s="1014" t="str">
        <f t="shared" si="188"/>
        <v/>
      </c>
      <c r="T963" s="1231" t="str">
        <f t="shared" si="192"/>
        <v>Sin Iniciar</v>
      </c>
      <c r="U963" s="1164" t="str">
        <f t="shared" si="193"/>
        <v>6</v>
      </c>
      <c r="V963" s="845"/>
      <c r="W963" s="1302">
        <f t="shared" si="189"/>
        <v>1</v>
      </c>
    </row>
    <row r="964" spans="1:23" s="105" customFormat="1" ht="51.75" hidden="1" customHeight="1" outlineLevel="3" thickBot="1" x14ac:dyDescent="0.3">
      <c r="A964" s="1601"/>
      <c r="B964" s="1559"/>
      <c r="C964" s="966" t="s">
        <v>1768</v>
      </c>
      <c r="D964" s="967"/>
      <c r="E964" s="967"/>
      <c r="F964" s="1045"/>
      <c r="G964" s="559" t="s">
        <v>1417</v>
      </c>
      <c r="H964" s="966" t="s">
        <v>70</v>
      </c>
      <c r="I964" s="767"/>
      <c r="J964" s="467" t="s">
        <v>1388</v>
      </c>
      <c r="K964" s="780"/>
      <c r="L964" s="1076"/>
      <c r="M964" s="1085" t="str">
        <f t="shared" si="191"/>
        <v/>
      </c>
      <c r="N964" s="1216" t="str">
        <f t="shared" si="190"/>
        <v/>
      </c>
      <c r="O964" s="1186"/>
      <c r="P964" s="1013" t="str">
        <f t="shared" si="187"/>
        <v/>
      </c>
      <c r="Q964" s="1272"/>
      <c r="R964" s="1283"/>
      <c r="S964" s="1014" t="str">
        <f t="shared" si="188"/>
        <v/>
      </c>
      <c r="T964" s="1231" t="str">
        <f t="shared" si="192"/>
        <v>Sin Iniciar</v>
      </c>
      <c r="U964" s="1164" t="str">
        <f t="shared" si="193"/>
        <v>6</v>
      </c>
      <c r="V964" s="845"/>
      <c r="W964" s="1302">
        <f t="shared" si="189"/>
        <v>1</v>
      </c>
    </row>
    <row r="965" spans="1:23" s="105" customFormat="1" ht="39" hidden="1" customHeight="1" outlineLevel="3" thickBot="1" x14ac:dyDescent="0.3">
      <c r="A965" s="1601"/>
      <c r="B965" s="1559"/>
      <c r="C965" s="966" t="s">
        <v>1768</v>
      </c>
      <c r="D965" s="967"/>
      <c r="E965" s="967"/>
      <c r="F965" s="1045"/>
      <c r="G965" s="559" t="s">
        <v>1418</v>
      </c>
      <c r="H965" s="966" t="s">
        <v>70</v>
      </c>
      <c r="I965" s="767"/>
      <c r="J965" s="467">
        <v>2</v>
      </c>
      <c r="K965" s="780"/>
      <c r="L965" s="1076"/>
      <c r="M965" s="1085" t="str">
        <f t="shared" si="191"/>
        <v/>
      </c>
      <c r="N965" s="1216" t="str">
        <f t="shared" si="190"/>
        <v/>
      </c>
      <c r="O965" s="1186"/>
      <c r="P965" s="1013" t="str">
        <f t="shared" si="187"/>
        <v/>
      </c>
      <c r="Q965" s="1272"/>
      <c r="R965" s="1283"/>
      <c r="S965" s="1014" t="str">
        <f t="shared" si="188"/>
        <v/>
      </c>
      <c r="T965" s="1231" t="str">
        <f t="shared" si="192"/>
        <v>Sin Iniciar</v>
      </c>
      <c r="U965" s="1164" t="str">
        <f t="shared" si="193"/>
        <v>6</v>
      </c>
      <c r="V965" s="845"/>
      <c r="W965" s="1302">
        <f t="shared" si="189"/>
        <v>1</v>
      </c>
    </row>
    <row r="966" spans="1:23" s="105" customFormat="1" ht="35.25" hidden="1" customHeight="1" outlineLevel="3" thickBot="1" x14ac:dyDescent="0.3">
      <c r="A966" s="1601"/>
      <c r="B966" s="1559"/>
      <c r="C966" s="966" t="s">
        <v>1768</v>
      </c>
      <c r="D966" s="967"/>
      <c r="E966" s="967"/>
      <c r="F966" s="1045"/>
      <c r="G966" s="559" t="s">
        <v>1419</v>
      </c>
      <c r="H966" s="966" t="s">
        <v>70</v>
      </c>
      <c r="I966" s="767"/>
      <c r="J966" s="467" t="s">
        <v>1388</v>
      </c>
      <c r="K966" s="780"/>
      <c r="L966" s="1076"/>
      <c r="M966" s="1085" t="str">
        <f t="shared" si="191"/>
        <v/>
      </c>
      <c r="N966" s="1216" t="str">
        <f t="shared" si="190"/>
        <v/>
      </c>
      <c r="O966" s="1186"/>
      <c r="P966" s="1013" t="str">
        <f t="shared" si="187"/>
        <v/>
      </c>
      <c r="Q966" s="1272"/>
      <c r="R966" s="1283"/>
      <c r="S966" s="1014" t="str">
        <f t="shared" si="188"/>
        <v/>
      </c>
      <c r="T966" s="1231" t="str">
        <f t="shared" si="192"/>
        <v>Sin Iniciar</v>
      </c>
      <c r="U966" s="1164" t="str">
        <f t="shared" si="193"/>
        <v>6</v>
      </c>
      <c r="V966" s="845"/>
      <c r="W966" s="1302">
        <f t="shared" si="189"/>
        <v>1</v>
      </c>
    </row>
    <row r="967" spans="1:23" s="105" customFormat="1" ht="35.25" hidden="1" customHeight="1" outlineLevel="3" thickBot="1" x14ac:dyDescent="0.3">
      <c r="A967" s="1601"/>
      <c r="B967" s="1559"/>
      <c r="C967" s="966" t="s">
        <v>1768</v>
      </c>
      <c r="D967" s="967"/>
      <c r="E967" s="967"/>
      <c r="F967" s="1045"/>
      <c r="G967" s="559" t="s">
        <v>1420</v>
      </c>
      <c r="H967" s="966" t="s">
        <v>70</v>
      </c>
      <c r="I967" s="767"/>
      <c r="J967" s="467">
        <v>5</v>
      </c>
      <c r="K967" s="780"/>
      <c r="L967" s="1076"/>
      <c r="M967" s="1085" t="str">
        <f t="shared" si="191"/>
        <v/>
      </c>
      <c r="N967" s="1216" t="str">
        <f t="shared" si="190"/>
        <v/>
      </c>
      <c r="O967" s="1186"/>
      <c r="P967" s="1013" t="str">
        <f t="shared" si="187"/>
        <v/>
      </c>
      <c r="Q967" s="1272"/>
      <c r="R967" s="1283"/>
      <c r="S967" s="1014" t="str">
        <f t="shared" si="188"/>
        <v/>
      </c>
      <c r="T967" s="1231" t="str">
        <f t="shared" si="192"/>
        <v>Sin Iniciar</v>
      </c>
      <c r="U967" s="1164" t="str">
        <f t="shared" si="193"/>
        <v>6</v>
      </c>
      <c r="V967" s="845"/>
      <c r="W967" s="1302">
        <f t="shared" si="189"/>
        <v>1</v>
      </c>
    </row>
    <row r="968" spans="1:23" s="105" customFormat="1" ht="35.25" hidden="1" customHeight="1" outlineLevel="3" thickBot="1" x14ac:dyDescent="0.3">
      <c r="A968" s="1601"/>
      <c r="B968" s="1559"/>
      <c r="C968" s="966" t="s">
        <v>1768</v>
      </c>
      <c r="D968" s="967"/>
      <c r="E968" s="967"/>
      <c r="F968" s="1045"/>
      <c r="G968" s="559" t="s">
        <v>1421</v>
      </c>
      <c r="H968" s="966" t="s">
        <v>70</v>
      </c>
      <c r="I968" s="767"/>
      <c r="J968" s="467">
        <v>5</v>
      </c>
      <c r="K968" s="780"/>
      <c r="L968" s="1076"/>
      <c r="M968" s="1085" t="str">
        <f t="shared" si="191"/>
        <v/>
      </c>
      <c r="N968" s="1216" t="str">
        <f t="shared" si="190"/>
        <v/>
      </c>
      <c r="O968" s="1186"/>
      <c r="P968" s="1013" t="str">
        <f t="shared" si="187"/>
        <v/>
      </c>
      <c r="Q968" s="1272"/>
      <c r="R968" s="1283"/>
      <c r="S968" s="1014" t="str">
        <f t="shared" si="188"/>
        <v/>
      </c>
      <c r="T968" s="1231" t="str">
        <f t="shared" si="192"/>
        <v>Sin Iniciar</v>
      </c>
      <c r="U968" s="1164" t="str">
        <f t="shared" si="193"/>
        <v>6</v>
      </c>
      <c r="V968" s="845"/>
      <c r="W968" s="1302">
        <f t="shared" si="189"/>
        <v>1</v>
      </c>
    </row>
    <row r="969" spans="1:23" s="105" customFormat="1" ht="35.25" hidden="1" customHeight="1" outlineLevel="3" thickBot="1" x14ac:dyDescent="0.3">
      <c r="A969" s="1601"/>
      <c r="B969" s="1559"/>
      <c r="C969" s="966" t="s">
        <v>1768</v>
      </c>
      <c r="D969" s="967"/>
      <c r="E969" s="967"/>
      <c r="F969" s="1045"/>
      <c r="G969" s="559" t="s">
        <v>1422</v>
      </c>
      <c r="H969" s="966" t="s">
        <v>70</v>
      </c>
      <c r="I969" s="767"/>
      <c r="J969" s="467">
        <v>5</v>
      </c>
      <c r="K969" s="780"/>
      <c r="L969" s="1076"/>
      <c r="M969" s="1085" t="str">
        <f t="shared" si="191"/>
        <v/>
      </c>
      <c r="N969" s="1216" t="str">
        <f t="shared" si="190"/>
        <v/>
      </c>
      <c r="O969" s="1186"/>
      <c r="P969" s="1013" t="str">
        <f t="shared" si="187"/>
        <v/>
      </c>
      <c r="Q969" s="1272"/>
      <c r="R969" s="1283"/>
      <c r="S969" s="1014" t="str">
        <f t="shared" si="188"/>
        <v/>
      </c>
      <c r="T969" s="1231" t="str">
        <f t="shared" si="192"/>
        <v>Sin Iniciar</v>
      </c>
      <c r="U969" s="1164" t="str">
        <f t="shared" si="193"/>
        <v>6</v>
      </c>
      <c r="V969" s="845"/>
      <c r="W969" s="1302">
        <f t="shared" si="189"/>
        <v>1</v>
      </c>
    </row>
    <row r="970" spans="1:23" s="105" customFormat="1" ht="39" hidden="1" customHeight="1" outlineLevel="3" thickBot="1" x14ac:dyDescent="0.3">
      <c r="A970" s="1601"/>
      <c r="B970" s="1559"/>
      <c r="C970" s="966" t="s">
        <v>1768</v>
      </c>
      <c r="D970" s="967"/>
      <c r="E970" s="967"/>
      <c r="F970" s="1045"/>
      <c r="G970" s="559" t="s">
        <v>1423</v>
      </c>
      <c r="H970" s="966" t="s">
        <v>70</v>
      </c>
      <c r="I970" s="767"/>
      <c r="J970" s="467" t="s">
        <v>1399</v>
      </c>
      <c r="K970" s="780"/>
      <c r="L970" s="1076"/>
      <c r="M970" s="1085" t="str">
        <f t="shared" si="191"/>
        <v/>
      </c>
      <c r="N970" s="1216" t="str">
        <f t="shared" si="190"/>
        <v/>
      </c>
      <c r="O970" s="1186"/>
      <c r="P970" s="1013" t="str">
        <f t="shared" si="187"/>
        <v/>
      </c>
      <c r="Q970" s="1272"/>
      <c r="R970" s="1283"/>
      <c r="S970" s="1014" t="str">
        <f t="shared" si="188"/>
        <v/>
      </c>
      <c r="T970" s="1231" t="str">
        <f t="shared" si="192"/>
        <v>Sin Iniciar</v>
      </c>
      <c r="U970" s="1164" t="str">
        <f t="shared" si="193"/>
        <v>6</v>
      </c>
      <c r="V970" s="845"/>
      <c r="W970" s="1302">
        <f t="shared" si="189"/>
        <v>1</v>
      </c>
    </row>
    <row r="971" spans="1:23" s="105" customFormat="1" ht="39" hidden="1" customHeight="1" outlineLevel="3" thickBot="1" x14ac:dyDescent="0.3">
      <c r="A971" s="1601"/>
      <c r="B971" s="1559"/>
      <c r="C971" s="966" t="s">
        <v>1768</v>
      </c>
      <c r="D971" s="967"/>
      <c r="E971" s="967"/>
      <c r="F971" s="1045"/>
      <c r="G971" s="559" t="s">
        <v>1424</v>
      </c>
      <c r="H971" s="966" t="s">
        <v>70</v>
      </c>
      <c r="I971" s="767"/>
      <c r="J971" s="467" t="s">
        <v>1399</v>
      </c>
      <c r="K971" s="780"/>
      <c r="L971" s="1076"/>
      <c r="M971" s="1085" t="str">
        <f t="shared" si="191"/>
        <v/>
      </c>
      <c r="N971" s="1216" t="str">
        <f t="shared" si="190"/>
        <v/>
      </c>
      <c r="O971" s="1186"/>
      <c r="P971" s="1013" t="str">
        <f t="shared" si="187"/>
        <v/>
      </c>
      <c r="Q971" s="1272"/>
      <c r="R971" s="1283"/>
      <c r="S971" s="1014" t="str">
        <f t="shared" si="188"/>
        <v/>
      </c>
      <c r="T971" s="1231" t="str">
        <f t="shared" si="192"/>
        <v>Sin Iniciar</v>
      </c>
      <c r="U971" s="1164" t="str">
        <f t="shared" si="193"/>
        <v>6</v>
      </c>
      <c r="V971" s="845"/>
      <c r="W971" s="1302">
        <f t="shared" si="189"/>
        <v>1</v>
      </c>
    </row>
    <row r="972" spans="1:23" s="105" customFormat="1" ht="39" hidden="1" customHeight="1" outlineLevel="3" thickBot="1" x14ac:dyDescent="0.3">
      <c r="A972" s="1601"/>
      <c r="B972" s="1559"/>
      <c r="C972" s="966" t="s">
        <v>1768</v>
      </c>
      <c r="D972" s="967"/>
      <c r="E972" s="967"/>
      <c r="F972" s="1045"/>
      <c r="G972" s="559" t="s">
        <v>1425</v>
      </c>
      <c r="H972" s="966" t="s">
        <v>70</v>
      </c>
      <c r="I972" s="767"/>
      <c r="J972" s="467" t="s">
        <v>1426</v>
      </c>
      <c r="K972" s="780"/>
      <c r="L972" s="1076"/>
      <c r="M972" s="1085" t="str">
        <f t="shared" si="191"/>
        <v/>
      </c>
      <c r="N972" s="1216" t="str">
        <f t="shared" si="190"/>
        <v/>
      </c>
      <c r="O972" s="1186"/>
      <c r="P972" s="1013" t="str">
        <f t="shared" si="187"/>
        <v/>
      </c>
      <c r="Q972" s="1272"/>
      <c r="R972" s="1283"/>
      <c r="S972" s="1014" t="str">
        <f t="shared" si="188"/>
        <v/>
      </c>
      <c r="T972" s="1231" t="str">
        <f t="shared" si="192"/>
        <v>Sin Iniciar</v>
      </c>
      <c r="U972" s="1164" t="str">
        <f t="shared" si="193"/>
        <v>6</v>
      </c>
      <c r="V972" s="845"/>
      <c r="W972" s="1302">
        <f t="shared" si="189"/>
        <v>1</v>
      </c>
    </row>
    <row r="973" spans="1:23" s="105" customFormat="1" ht="39" hidden="1" customHeight="1" outlineLevel="3" thickBot="1" x14ac:dyDescent="0.3">
      <c r="A973" s="1601"/>
      <c r="B973" s="1559"/>
      <c r="C973" s="966" t="s">
        <v>1768</v>
      </c>
      <c r="D973" s="967"/>
      <c r="E973" s="967"/>
      <c r="F973" s="1045"/>
      <c r="G973" s="559" t="s">
        <v>1427</v>
      </c>
      <c r="H973" s="966" t="s">
        <v>70</v>
      </c>
      <c r="I973" s="767"/>
      <c r="J973" s="467" t="s">
        <v>1426</v>
      </c>
      <c r="K973" s="780"/>
      <c r="L973" s="1076"/>
      <c r="M973" s="1085" t="str">
        <f t="shared" si="191"/>
        <v/>
      </c>
      <c r="N973" s="1216" t="str">
        <f t="shared" si="190"/>
        <v/>
      </c>
      <c r="O973" s="1186"/>
      <c r="P973" s="1013" t="str">
        <f t="shared" si="187"/>
        <v/>
      </c>
      <c r="Q973" s="1272"/>
      <c r="R973" s="1283"/>
      <c r="S973" s="1014" t="str">
        <f t="shared" si="188"/>
        <v/>
      </c>
      <c r="T973" s="1231" t="str">
        <f t="shared" si="192"/>
        <v>Sin Iniciar</v>
      </c>
      <c r="U973" s="1164" t="str">
        <f t="shared" si="193"/>
        <v>6</v>
      </c>
      <c r="V973" s="845"/>
      <c r="W973" s="1302">
        <f t="shared" si="189"/>
        <v>1</v>
      </c>
    </row>
    <row r="974" spans="1:23" s="105" customFormat="1" ht="39" hidden="1" customHeight="1" outlineLevel="3" thickBot="1" x14ac:dyDescent="0.3">
      <c r="A974" s="1601"/>
      <c r="B974" s="1559"/>
      <c r="C974" s="966" t="s">
        <v>1768</v>
      </c>
      <c r="D974" s="967"/>
      <c r="E974" s="967"/>
      <c r="F974" s="1045"/>
      <c r="G974" s="559" t="s">
        <v>1428</v>
      </c>
      <c r="H974" s="966" t="s">
        <v>70</v>
      </c>
      <c r="I974" s="767"/>
      <c r="J974" s="467" t="s">
        <v>1399</v>
      </c>
      <c r="K974" s="780"/>
      <c r="L974" s="1076"/>
      <c r="M974" s="1085" t="str">
        <f t="shared" si="191"/>
        <v/>
      </c>
      <c r="N974" s="1216" t="str">
        <f t="shared" si="190"/>
        <v/>
      </c>
      <c r="O974" s="1186"/>
      <c r="P974" s="1013" t="str">
        <f t="shared" si="187"/>
        <v/>
      </c>
      <c r="Q974" s="1272"/>
      <c r="R974" s="1283"/>
      <c r="S974" s="1014" t="str">
        <f t="shared" si="188"/>
        <v/>
      </c>
      <c r="T974" s="1231" t="str">
        <f t="shared" si="192"/>
        <v>Sin Iniciar</v>
      </c>
      <c r="U974" s="1164" t="str">
        <f t="shared" si="193"/>
        <v>6</v>
      </c>
      <c r="V974" s="845"/>
      <c r="W974" s="1302">
        <f t="shared" si="189"/>
        <v>1</v>
      </c>
    </row>
    <row r="975" spans="1:23" s="105" customFormat="1" ht="39" hidden="1" customHeight="1" outlineLevel="3" thickBot="1" x14ac:dyDescent="0.3">
      <c r="A975" s="1601"/>
      <c r="B975" s="1559"/>
      <c r="C975" s="966" t="s">
        <v>1768</v>
      </c>
      <c r="D975" s="967"/>
      <c r="E975" s="967"/>
      <c r="F975" s="1045"/>
      <c r="G975" s="559" t="s">
        <v>1429</v>
      </c>
      <c r="H975" s="966" t="s">
        <v>70</v>
      </c>
      <c r="I975" s="767"/>
      <c r="J975" s="467" t="s">
        <v>1399</v>
      </c>
      <c r="K975" s="780"/>
      <c r="L975" s="1076"/>
      <c r="M975" s="1085" t="str">
        <f t="shared" si="191"/>
        <v/>
      </c>
      <c r="N975" s="1216" t="str">
        <f t="shared" si="190"/>
        <v/>
      </c>
      <c r="O975" s="1186"/>
      <c r="P975" s="1013" t="str">
        <f t="shared" si="187"/>
        <v/>
      </c>
      <c r="Q975" s="1272"/>
      <c r="R975" s="1283"/>
      <c r="S975" s="1014" t="str">
        <f t="shared" si="188"/>
        <v/>
      </c>
      <c r="T975" s="1231" t="str">
        <f t="shared" si="192"/>
        <v>Sin Iniciar</v>
      </c>
      <c r="U975" s="1164" t="str">
        <f t="shared" si="193"/>
        <v>6</v>
      </c>
      <c r="V975" s="845"/>
      <c r="W975" s="1302">
        <f t="shared" si="189"/>
        <v>1</v>
      </c>
    </row>
    <row r="976" spans="1:23" s="105" customFormat="1" ht="35.25" hidden="1" customHeight="1" outlineLevel="3" thickBot="1" x14ac:dyDescent="0.3">
      <c r="A976" s="1601"/>
      <c r="B976" s="1559"/>
      <c r="C976" s="966" t="s">
        <v>1768</v>
      </c>
      <c r="D976" s="967"/>
      <c r="E976" s="967"/>
      <c r="F976" s="1045"/>
      <c r="G976" s="559" t="s">
        <v>1430</v>
      </c>
      <c r="H976" s="966" t="s">
        <v>70</v>
      </c>
      <c r="I976" s="767"/>
      <c r="J976" s="467">
        <v>8</v>
      </c>
      <c r="K976" s="780"/>
      <c r="L976" s="1076"/>
      <c r="M976" s="1085" t="str">
        <f t="shared" si="191"/>
        <v/>
      </c>
      <c r="N976" s="1216" t="str">
        <f t="shared" si="190"/>
        <v/>
      </c>
      <c r="O976" s="1186"/>
      <c r="P976" s="1013" t="str">
        <f t="shared" si="187"/>
        <v/>
      </c>
      <c r="Q976" s="1272"/>
      <c r="R976" s="1283"/>
      <c r="S976" s="1014" t="str">
        <f t="shared" si="188"/>
        <v/>
      </c>
      <c r="T976" s="1231" t="str">
        <f t="shared" si="192"/>
        <v>Sin Iniciar</v>
      </c>
      <c r="U976" s="1164" t="str">
        <f t="shared" si="193"/>
        <v>6</v>
      </c>
      <c r="V976" s="845"/>
      <c r="W976" s="1302">
        <f t="shared" si="189"/>
        <v>1</v>
      </c>
    </row>
    <row r="977" spans="1:23" s="105" customFormat="1" ht="35.25" hidden="1" customHeight="1" outlineLevel="3" thickBot="1" x14ac:dyDescent="0.3">
      <c r="A977" s="1601"/>
      <c r="B977" s="1559"/>
      <c r="C977" s="966" t="s">
        <v>1768</v>
      </c>
      <c r="D977" s="967"/>
      <c r="E977" s="967"/>
      <c r="F977" s="1045"/>
      <c r="G977" s="559" t="s">
        <v>1431</v>
      </c>
      <c r="H977" s="966" t="s">
        <v>70</v>
      </c>
      <c r="I977" s="767"/>
      <c r="J977" s="467" t="s">
        <v>1432</v>
      </c>
      <c r="K977" s="780"/>
      <c r="L977" s="1076"/>
      <c r="M977" s="1085" t="str">
        <f t="shared" si="191"/>
        <v/>
      </c>
      <c r="N977" s="1216" t="str">
        <f t="shared" si="190"/>
        <v/>
      </c>
      <c r="O977" s="1186"/>
      <c r="P977" s="1013" t="str">
        <f t="shared" ref="P977:P1040" si="194">+IF(N977="","",IFERROR(IF(MONTH($C$2)&lt;MONTH(D977),"",IF(E977&lt;$C$2,1,IF(D977&lt;$C$2,($C$2-D977)/(E977-D977),0))),0))</f>
        <v/>
      </c>
      <c r="Q977" s="1272"/>
      <c r="R977" s="1283"/>
      <c r="S977" s="1014" t="str">
        <f t="shared" ref="S977:S1040" si="195">IF(P977="","",IF(Q977&gt;P977,1,(Q977/P977)))</f>
        <v/>
      </c>
      <c r="T977" s="1231" t="str">
        <f t="shared" si="192"/>
        <v>Sin Iniciar</v>
      </c>
      <c r="U977" s="1164" t="str">
        <f t="shared" si="193"/>
        <v>6</v>
      </c>
      <c r="V977" s="845"/>
      <c r="W977" s="1302">
        <f t="shared" si="189"/>
        <v>1</v>
      </c>
    </row>
    <row r="978" spans="1:23" s="105" customFormat="1" ht="35.25" hidden="1" customHeight="1" outlineLevel="3" thickBot="1" x14ac:dyDescent="0.3">
      <c r="A978" s="1601"/>
      <c r="B978" s="1559"/>
      <c r="C978" s="966" t="s">
        <v>1768</v>
      </c>
      <c r="D978" s="967"/>
      <c r="E978" s="967"/>
      <c r="F978" s="1045"/>
      <c r="G978" s="559" t="s">
        <v>1433</v>
      </c>
      <c r="H978" s="966" t="s">
        <v>70</v>
      </c>
      <c r="I978" s="767"/>
      <c r="J978" s="467" t="s">
        <v>1399</v>
      </c>
      <c r="K978" s="780"/>
      <c r="L978" s="1076"/>
      <c r="M978" s="1085" t="str">
        <f t="shared" si="191"/>
        <v/>
      </c>
      <c r="N978" s="1216" t="str">
        <f t="shared" si="190"/>
        <v/>
      </c>
      <c r="O978" s="1186"/>
      <c r="P978" s="1013" t="str">
        <f t="shared" si="194"/>
        <v/>
      </c>
      <c r="Q978" s="1272"/>
      <c r="R978" s="1283"/>
      <c r="S978" s="1014" t="str">
        <f t="shared" si="195"/>
        <v/>
      </c>
      <c r="T978" s="1231" t="str">
        <f t="shared" si="192"/>
        <v>Sin Iniciar</v>
      </c>
      <c r="U978" s="1164" t="str">
        <f t="shared" si="193"/>
        <v>6</v>
      </c>
      <c r="V978" s="845"/>
      <c r="W978" s="1302">
        <f t="shared" si="189"/>
        <v>1</v>
      </c>
    </row>
    <row r="979" spans="1:23" s="105" customFormat="1" ht="35.25" hidden="1" customHeight="1" outlineLevel="3" thickBot="1" x14ac:dyDescent="0.3">
      <c r="A979" s="1601"/>
      <c r="B979" s="1559"/>
      <c r="C979" s="966" t="s">
        <v>1768</v>
      </c>
      <c r="D979" s="967"/>
      <c r="E979" s="967"/>
      <c r="F979" s="1045"/>
      <c r="G979" s="559" t="s">
        <v>1434</v>
      </c>
      <c r="H979" s="966" t="s">
        <v>70</v>
      </c>
      <c r="I979" s="767"/>
      <c r="J979" s="467" t="s">
        <v>1399</v>
      </c>
      <c r="K979" s="780"/>
      <c r="L979" s="1076"/>
      <c r="M979" s="1085" t="str">
        <f t="shared" si="191"/>
        <v/>
      </c>
      <c r="N979" s="1216" t="str">
        <f t="shared" si="190"/>
        <v/>
      </c>
      <c r="O979" s="1186"/>
      <c r="P979" s="1013" t="str">
        <f t="shared" si="194"/>
        <v/>
      </c>
      <c r="Q979" s="1272"/>
      <c r="R979" s="1283"/>
      <c r="S979" s="1014" t="str">
        <f t="shared" si="195"/>
        <v/>
      </c>
      <c r="T979" s="1231" t="str">
        <f t="shared" si="192"/>
        <v>Sin Iniciar</v>
      </c>
      <c r="U979" s="1164" t="str">
        <f t="shared" si="193"/>
        <v>6</v>
      </c>
      <c r="V979" s="845"/>
      <c r="W979" s="1302">
        <f t="shared" si="189"/>
        <v>1</v>
      </c>
    </row>
    <row r="980" spans="1:23" s="105" customFormat="1" ht="35.25" hidden="1" customHeight="1" outlineLevel="3" thickBot="1" x14ac:dyDescent="0.3">
      <c r="A980" s="1601"/>
      <c r="B980" s="1559"/>
      <c r="C980" s="966" t="s">
        <v>1768</v>
      </c>
      <c r="D980" s="967"/>
      <c r="E980" s="967"/>
      <c r="F980" s="1045"/>
      <c r="G980" s="559" t="s">
        <v>1435</v>
      </c>
      <c r="H980" s="966" t="s">
        <v>70</v>
      </c>
      <c r="I980" s="767"/>
      <c r="J980" s="467" t="s">
        <v>1399</v>
      </c>
      <c r="K980" s="780"/>
      <c r="L980" s="1076"/>
      <c r="M980" s="1085" t="str">
        <f t="shared" si="191"/>
        <v/>
      </c>
      <c r="N980" s="1216" t="str">
        <f t="shared" si="190"/>
        <v/>
      </c>
      <c r="O980" s="1186"/>
      <c r="P980" s="1013" t="str">
        <f t="shared" si="194"/>
        <v/>
      </c>
      <c r="Q980" s="1272"/>
      <c r="R980" s="1283"/>
      <c r="S980" s="1014" t="str">
        <f t="shared" si="195"/>
        <v/>
      </c>
      <c r="T980" s="1231" t="str">
        <f t="shared" si="192"/>
        <v>Sin Iniciar</v>
      </c>
      <c r="U980" s="1164" t="str">
        <f t="shared" si="193"/>
        <v>6</v>
      </c>
      <c r="V980" s="845"/>
      <c r="W980" s="1302">
        <f t="shared" si="189"/>
        <v>1</v>
      </c>
    </row>
    <row r="981" spans="1:23" s="105" customFormat="1" ht="35.25" hidden="1" customHeight="1" outlineLevel="3" thickBot="1" x14ac:dyDescent="0.3">
      <c r="A981" s="1601"/>
      <c r="B981" s="1559"/>
      <c r="C981" s="966" t="s">
        <v>1768</v>
      </c>
      <c r="D981" s="967"/>
      <c r="E981" s="967"/>
      <c r="F981" s="1045"/>
      <c r="G981" s="559" t="s">
        <v>1436</v>
      </c>
      <c r="H981" s="966" t="s">
        <v>70</v>
      </c>
      <c r="I981" s="767"/>
      <c r="J981" s="467" t="s">
        <v>1399</v>
      </c>
      <c r="K981" s="780"/>
      <c r="L981" s="1076"/>
      <c r="M981" s="1085" t="str">
        <f t="shared" si="191"/>
        <v/>
      </c>
      <c r="N981" s="1216" t="str">
        <f t="shared" si="190"/>
        <v/>
      </c>
      <c r="O981" s="1186"/>
      <c r="P981" s="1013" t="str">
        <f t="shared" si="194"/>
        <v/>
      </c>
      <c r="Q981" s="1272"/>
      <c r="R981" s="1283"/>
      <c r="S981" s="1014" t="str">
        <f t="shared" si="195"/>
        <v/>
      </c>
      <c r="T981" s="1231" t="str">
        <f t="shared" si="192"/>
        <v>Sin Iniciar</v>
      </c>
      <c r="U981" s="1164" t="str">
        <f t="shared" si="193"/>
        <v>6</v>
      </c>
      <c r="V981" s="845"/>
      <c r="W981" s="1302">
        <f t="shared" si="189"/>
        <v>1</v>
      </c>
    </row>
    <row r="982" spans="1:23" s="105" customFormat="1" ht="35.25" hidden="1" customHeight="1" outlineLevel="3" thickBot="1" x14ac:dyDescent="0.3">
      <c r="A982" s="1601"/>
      <c r="B982" s="1559"/>
      <c r="C982" s="966" t="s">
        <v>1768</v>
      </c>
      <c r="D982" s="967"/>
      <c r="E982" s="967"/>
      <c r="F982" s="1045"/>
      <c r="G982" s="559" t="s">
        <v>1437</v>
      </c>
      <c r="H982" s="966" t="s">
        <v>70</v>
      </c>
      <c r="I982" s="767"/>
      <c r="J982" s="467" t="s">
        <v>1399</v>
      </c>
      <c r="K982" s="780"/>
      <c r="L982" s="1076"/>
      <c r="M982" s="1085" t="str">
        <f t="shared" si="191"/>
        <v/>
      </c>
      <c r="N982" s="1216" t="str">
        <f t="shared" si="190"/>
        <v/>
      </c>
      <c r="O982" s="1186"/>
      <c r="P982" s="1013" t="str">
        <f t="shared" si="194"/>
        <v/>
      </c>
      <c r="Q982" s="1272"/>
      <c r="R982" s="1283"/>
      <c r="S982" s="1014" t="str">
        <f t="shared" si="195"/>
        <v/>
      </c>
      <c r="T982" s="1231" t="str">
        <f t="shared" si="192"/>
        <v>Sin Iniciar</v>
      </c>
      <c r="U982" s="1164" t="str">
        <f t="shared" si="193"/>
        <v>6</v>
      </c>
      <c r="V982" s="845"/>
      <c r="W982" s="1302">
        <f t="shared" si="189"/>
        <v>1</v>
      </c>
    </row>
    <row r="983" spans="1:23" s="105" customFormat="1" ht="39" hidden="1" customHeight="1" outlineLevel="3" thickBot="1" x14ac:dyDescent="0.3">
      <c r="A983" s="1601"/>
      <c r="B983" s="1559"/>
      <c r="C983" s="966" t="s">
        <v>1768</v>
      </c>
      <c r="D983" s="967"/>
      <c r="E983" s="967"/>
      <c r="F983" s="1045"/>
      <c r="G983" s="559" t="s">
        <v>1438</v>
      </c>
      <c r="H983" s="966" t="s">
        <v>70</v>
      </c>
      <c r="I983" s="767"/>
      <c r="J983" s="467" t="s">
        <v>1426</v>
      </c>
      <c r="K983" s="780"/>
      <c r="L983" s="1076"/>
      <c r="M983" s="1085" t="str">
        <f t="shared" si="191"/>
        <v/>
      </c>
      <c r="N983" s="1216" t="str">
        <f t="shared" si="190"/>
        <v/>
      </c>
      <c r="O983" s="1186"/>
      <c r="P983" s="1013" t="str">
        <f t="shared" si="194"/>
        <v/>
      </c>
      <c r="Q983" s="1272"/>
      <c r="R983" s="1283"/>
      <c r="S983" s="1014" t="str">
        <f t="shared" si="195"/>
        <v/>
      </c>
      <c r="T983" s="1231" t="str">
        <f t="shared" si="192"/>
        <v>Sin Iniciar</v>
      </c>
      <c r="U983" s="1164" t="str">
        <f t="shared" si="193"/>
        <v>6</v>
      </c>
      <c r="V983" s="845"/>
      <c r="W983" s="1302">
        <f t="shared" si="189"/>
        <v>1</v>
      </c>
    </row>
    <row r="984" spans="1:23" s="105" customFormat="1" ht="51.75" hidden="1" customHeight="1" outlineLevel="3" thickBot="1" x14ac:dyDescent="0.3">
      <c r="A984" s="1601"/>
      <c r="B984" s="1559"/>
      <c r="C984" s="966" t="s">
        <v>1768</v>
      </c>
      <c r="D984" s="967"/>
      <c r="E984" s="967"/>
      <c r="F984" s="1045"/>
      <c r="G984" s="559" t="s">
        <v>1439</v>
      </c>
      <c r="H984" s="966" t="s">
        <v>70</v>
      </c>
      <c r="I984" s="767"/>
      <c r="J984" s="467" t="s">
        <v>1426</v>
      </c>
      <c r="K984" s="780"/>
      <c r="L984" s="1076"/>
      <c r="M984" s="1085" t="str">
        <f t="shared" si="191"/>
        <v/>
      </c>
      <c r="N984" s="1216" t="str">
        <f t="shared" si="190"/>
        <v/>
      </c>
      <c r="O984" s="1186"/>
      <c r="P984" s="1013" t="str">
        <f t="shared" si="194"/>
        <v/>
      </c>
      <c r="Q984" s="1272"/>
      <c r="R984" s="1283"/>
      <c r="S984" s="1014" t="str">
        <f t="shared" si="195"/>
        <v/>
      </c>
      <c r="T984" s="1231" t="str">
        <f t="shared" si="192"/>
        <v>Sin Iniciar</v>
      </c>
      <c r="U984" s="1164" t="str">
        <f t="shared" si="193"/>
        <v>6</v>
      </c>
      <c r="V984" s="845"/>
      <c r="W984" s="1302">
        <f t="shared" si="189"/>
        <v>1</v>
      </c>
    </row>
    <row r="985" spans="1:23" s="105" customFormat="1" ht="35.25" hidden="1" customHeight="1" outlineLevel="3" thickBot="1" x14ac:dyDescent="0.3">
      <c r="A985" s="1601"/>
      <c r="B985" s="1559"/>
      <c r="C985" s="966" t="s">
        <v>1768</v>
      </c>
      <c r="D985" s="967"/>
      <c r="E985" s="967"/>
      <c r="F985" s="1045"/>
      <c r="G985" s="559" t="s">
        <v>1440</v>
      </c>
      <c r="H985" s="966" t="s">
        <v>70</v>
      </c>
      <c r="I985" s="767"/>
      <c r="J985" s="467" t="s">
        <v>1426</v>
      </c>
      <c r="K985" s="780"/>
      <c r="L985" s="1076"/>
      <c r="M985" s="1085" t="str">
        <f t="shared" si="191"/>
        <v/>
      </c>
      <c r="N985" s="1216" t="str">
        <f t="shared" si="190"/>
        <v/>
      </c>
      <c r="O985" s="1186"/>
      <c r="P985" s="1013" t="str">
        <f t="shared" si="194"/>
        <v/>
      </c>
      <c r="Q985" s="1272"/>
      <c r="R985" s="1283"/>
      <c r="S985" s="1014" t="str">
        <f t="shared" si="195"/>
        <v/>
      </c>
      <c r="T985" s="1231" t="str">
        <f t="shared" si="192"/>
        <v>Sin Iniciar</v>
      </c>
      <c r="U985" s="1164" t="str">
        <f t="shared" si="193"/>
        <v>6</v>
      </c>
      <c r="V985" s="845"/>
      <c r="W985" s="1302">
        <f t="shared" si="189"/>
        <v>1</v>
      </c>
    </row>
    <row r="986" spans="1:23" s="105" customFormat="1" ht="35.25" hidden="1" customHeight="1" outlineLevel="3" thickBot="1" x14ac:dyDescent="0.3">
      <c r="A986" s="1601"/>
      <c r="B986" s="1559"/>
      <c r="C986" s="966" t="s">
        <v>1768</v>
      </c>
      <c r="D986" s="967"/>
      <c r="E986" s="967"/>
      <c r="F986" s="1045"/>
      <c r="G986" s="559" t="s">
        <v>1441</v>
      </c>
      <c r="H986" s="966" t="s">
        <v>70</v>
      </c>
      <c r="I986" s="767"/>
      <c r="J986" s="467" t="s">
        <v>1442</v>
      </c>
      <c r="K986" s="780"/>
      <c r="L986" s="1076"/>
      <c r="M986" s="1085" t="str">
        <f t="shared" si="191"/>
        <v/>
      </c>
      <c r="N986" s="1216" t="str">
        <f t="shared" si="190"/>
        <v/>
      </c>
      <c r="O986" s="1186"/>
      <c r="P986" s="1013" t="str">
        <f t="shared" si="194"/>
        <v/>
      </c>
      <c r="Q986" s="1272"/>
      <c r="R986" s="1283"/>
      <c r="S986" s="1014" t="str">
        <f t="shared" si="195"/>
        <v/>
      </c>
      <c r="T986" s="1231" t="str">
        <f t="shared" si="192"/>
        <v>Sin Iniciar</v>
      </c>
      <c r="U986" s="1164" t="str">
        <f t="shared" si="193"/>
        <v>6</v>
      </c>
      <c r="V986" s="845"/>
      <c r="W986" s="1302">
        <f t="shared" si="189"/>
        <v>1</v>
      </c>
    </row>
    <row r="987" spans="1:23" s="105" customFormat="1" ht="35.25" hidden="1" customHeight="1" outlineLevel="3" thickBot="1" x14ac:dyDescent="0.3">
      <c r="A987" s="1601"/>
      <c r="B987" s="1559"/>
      <c r="C987" s="966" t="s">
        <v>1768</v>
      </c>
      <c r="D987" s="967"/>
      <c r="E987" s="967"/>
      <c r="F987" s="1045"/>
      <c r="G987" s="559" t="s">
        <v>1443</v>
      </c>
      <c r="H987" s="966" t="s">
        <v>70</v>
      </c>
      <c r="I987" s="767"/>
      <c r="J987" s="467" t="s">
        <v>1442</v>
      </c>
      <c r="K987" s="780"/>
      <c r="L987" s="1076"/>
      <c r="M987" s="1085" t="str">
        <f t="shared" si="191"/>
        <v/>
      </c>
      <c r="N987" s="1216" t="str">
        <f t="shared" si="190"/>
        <v/>
      </c>
      <c r="O987" s="1186"/>
      <c r="P987" s="1013" t="str">
        <f t="shared" si="194"/>
        <v/>
      </c>
      <c r="Q987" s="1272"/>
      <c r="R987" s="1283"/>
      <c r="S987" s="1014" t="str">
        <f t="shared" si="195"/>
        <v/>
      </c>
      <c r="T987" s="1231" t="str">
        <f t="shared" si="192"/>
        <v>Sin Iniciar</v>
      </c>
      <c r="U987" s="1164" t="str">
        <f t="shared" si="193"/>
        <v>6</v>
      </c>
      <c r="V987" s="845"/>
      <c r="W987" s="1302">
        <f t="shared" si="189"/>
        <v>1</v>
      </c>
    </row>
    <row r="988" spans="1:23" s="105" customFormat="1" ht="35.25" hidden="1" customHeight="1" outlineLevel="3" thickBot="1" x14ac:dyDescent="0.3">
      <c r="A988" s="1601"/>
      <c r="B988" s="1559"/>
      <c r="C988" s="966" t="s">
        <v>1768</v>
      </c>
      <c r="D988" s="967"/>
      <c r="E988" s="967"/>
      <c r="F988" s="1045"/>
      <c r="G988" s="559" t="s">
        <v>1444</v>
      </c>
      <c r="H988" s="966" t="s">
        <v>70</v>
      </c>
      <c r="I988" s="767"/>
      <c r="J988" s="467" t="s">
        <v>1442</v>
      </c>
      <c r="K988" s="780"/>
      <c r="L988" s="1076"/>
      <c r="M988" s="1085" t="str">
        <f t="shared" si="191"/>
        <v/>
      </c>
      <c r="N988" s="1216" t="str">
        <f t="shared" si="190"/>
        <v/>
      </c>
      <c r="O988" s="1186"/>
      <c r="P988" s="1013" t="str">
        <f t="shared" si="194"/>
        <v/>
      </c>
      <c r="Q988" s="1272"/>
      <c r="R988" s="1283"/>
      <c r="S988" s="1014" t="str">
        <f t="shared" si="195"/>
        <v/>
      </c>
      <c r="T988" s="1231" t="str">
        <f t="shared" si="192"/>
        <v>Sin Iniciar</v>
      </c>
      <c r="U988" s="1164" t="str">
        <f t="shared" si="193"/>
        <v>6</v>
      </c>
      <c r="V988" s="845"/>
      <c r="W988" s="1302">
        <f t="shared" si="189"/>
        <v>1</v>
      </c>
    </row>
    <row r="989" spans="1:23" s="105" customFormat="1" ht="35.25" hidden="1" customHeight="1" outlineLevel="3" thickBot="1" x14ac:dyDescent="0.3">
      <c r="A989" s="1601"/>
      <c r="B989" s="1559"/>
      <c r="C989" s="966" t="s">
        <v>1768</v>
      </c>
      <c r="D989" s="967"/>
      <c r="E989" s="967"/>
      <c r="F989" s="1045"/>
      <c r="G989" s="559" t="s">
        <v>1445</v>
      </c>
      <c r="H989" s="966" t="s">
        <v>70</v>
      </c>
      <c r="I989" s="767"/>
      <c r="J989" s="467" t="s">
        <v>1442</v>
      </c>
      <c r="K989" s="780"/>
      <c r="L989" s="1076"/>
      <c r="M989" s="1085" t="str">
        <f t="shared" si="191"/>
        <v/>
      </c>
      <c r="N989" s="1216" t="str">
        <f t="shared" si="190"/>
        <v/>
      </c>
      <c r="O989" s="1186"/>
      <c r="P989" s="1013" t="str">
        <f t="shared" si="194"/>
        <v/>
      </c>
      <c r="Q989" s="1272"/>
      <c r="R989" s="1283"/>
      <c r="S989" s="1014" t="str">
        <f t="shared" si="195"/>
        <v/>
      </c>
      <c r="T989" s="1231" t="str">
        <f t="shared" si="192"/>
        <v>Sin Iniciar</v>
      </c>
      <c r="U989" s="1164" t="str">
        <f t="shared" si="193"/>
        <v>6</v>
      </c>
      <c r="V989" s="845"/>
      <c r="W989" s="1302">
        <f t="shared" si="189"/>
        <v>1</v>
      </c>
    </row>
    <row r="990" spans="1:23" s="105" customFormat="1" ht="35.25" hidden="1" customHeight="1" outlineLevel="3" thickBot="1" x14ac:dyDescent="0.3">
      <c r="A990" s="1601"/>
      <c r="B990" s="1559"/>
      <c r="C990" s="966" t="s">
        <v>1768</v>
      </c>
      <c r="D990" s="967"/>
      <c r="E990" s="967"/>
      <c r="F990" s="1045"/>
      <c r="G990" s="559" t="s">
        <v>1446</v>
      </c>
      <c r="H990" s="966" t="s">
        <v>70</v>
      </c>
      <c r="I990" s="767"/>
      <c r="J990" s="467" t="s">
        <v>1442</v>
      </c>
      <c r="K990" s="780"/>
      <c r="L990" s="1076"/>
      <c r="M990" s="1085" t="str">
        <f t="shared" si="191"/>
        <v/>
      </c>
      <c r="N990" s="1216" t="str">
        <f t="shared" si="190"/>
        <v/>
      </c>
      <c r="O990" s="1186"/>
      <c r="P990" s="1013" t="str">
        <f t="shared" si="194"/>
        <v/>
      </c>
      <c r="Q990" s="1272"/>
      <c r="R990" s="1283"/>
      <c r="S990" s="1014" t="str">
        <f t="shared" si="195"/>
        <v/>
      </c>
      <c r="T990" s="1231" t="str">
        <f t="shared" si="192"/>
        <v>Sin Iniciar</v>
      </c>
      <c r="U990" s="1164" t="str">
        <f t="shared" si="193"/>
        <v>6</v>
      </c>
      <c r="V990" s="845"/>
      <c r="W990" s="1302">
        <f t="shared" si="189"/>
        <v>1</v>
      </c>
    </row>
    <row r="991" spans="1:23" s="105" customFormat="1" ht="35.25" hidden="1" customHeight="1" outlineLevel="3" thickBot="1" x14ac:dyDescent="0.3">
      <c r="A991" s="1601"/>
      <c r="B991" s="1559"/>
      <c r="C991" s="966" t="s">
        <v>1768</v>
      </c>
      <c r="D991" s="967"/>
      <c r="E991" s="967"/>
      <c r="F991" s="1045"/>
      <c r="G991" s="559" t="s">
        <v>1447</v>
      </c>
      <c r="H991" s="966" t="s">
        <v>70</v>
      </c>
      <c r="I991" s="767"/>
      <c r="J991" s="467" t="s">
        <v>1442</v>
      </c>
      <c r="K991" s="780"/>
      <c r="L991" s="1076"/>
      <c r="M991" s="1085" t="str">
        <f t="shared" si="191"/>
        <v/>
      </c>
      <c r="N991" s="1216" t="str">
        <f t="shared" si="190"/>
        <v/>
      </c>
      <c r="O991" s="1186"/>
      <c r="P991" s="1013" t="str">
        <f t="shared" si="194"/>
        <v/>
      </c>
      <c r="Q991" s="1272"/>
      <c r="R991" s="1283"/>
      <c r="S991" s="1014" t="str">
        <f t="shared" si="195"/>
        <v/>
      </c>
      <c r="T991" s="1231" t="str">
        <f t="shared" si="192"/>
        <v>Sin Iniciar</v>
      </c>
      <c r="U991" s="1164" t="str">
        <f t="shared" si="193"/>
        <v>6</v>
      </c>
      <c r="V991" s="845"/>
      <c r="W991" s="1302">
        <f t="shared" ref="W991:W1054" si="196">1-R991</f>
        <v>1</v>
      </c>
    </row>
    <row r="992" spans="1:23" s="105" customFormat="1" ht="35.25" hidden="1" customHeight="1" outlineLevel="3" thickBot="1" x14ac:dyDescent="0.3">
      <c r="A992" s="1601"/>
      <c r="B992" s="1559"/>
      <c r="C992" s="966" t="s">
        <v>1768</v>
      </c>
      <c r="D992" s="967"/>
      <c r="E992" s="967"/>
      <c r="F992" s="1045"/>
      <c r="G992" s="559" t="s">
        <v>1448</v>
      </c>
      <c r="H992" s="966" t="s">
        <v>70</v>
      </c>
      <c r="I992" s="767"/>
      <c r="J992" s="467" t="s">
        <v>1442</v>
      </c>
      <c r="K992" s="780"/>
      <c r="L992" s="1076"/>
      <c r="M992" s="1085" t="str">
        <f t="shared" si="191"/>
        <v/>
      </c>
      <c r="N992" s="1216" t="str">
        <f t="shared" si="190"/>
        <v/>
      </c>
      <c r="O992" s="1186"/>
      <c r="P992" s="1013" t="str">
        <f t="shared" si="194"/>
        <v/>
      </c>
      <c r="Q992" s="1272"/>
      <c r="R992" s="1283"/>
      <c r="S992" s="1014" t="str">
        <f t="shared" si="195"/>
        <v/>
      </c>
      <c r="T992" s="1231" t="str">
        <f t="shared" si="192"/>
        <v>Sin Iniciar</v>
      </c>
      <c r="U992" s="1164" t="str">
        <f t="shared" si="193"/>
        <v>6</v>
      </c>
      <c r="V992" s="845"/>
      <c r="W992" s="1302">
        <f t="shared" si="196"/>
        <v>1</v>
      </c>
    </row>
    <row r="993" spans="1:23" s="105" customFormat="1" ht="35.25" hidden="1" customHeight="1" outlineLevel="3" thickBot="1" x14ac:dyDescent="0.3">
      <c r="A993" s="1601"/>
      <c r="B993" s="1559"/>
      <c r="C993" s="966" t="s">
        <v>1768</v>
      </c>
      <c r="D993" s="967"/>
      <c r="E993" s="967"/>
      <c r="F993" s="1045"/>
      <c r="G993" s="559" t="s">
        <v>1449</v>
      </c>
      <c r="H993" s="966" t="s">
        <v>70</v>
      </c>
      <c r="I993" s="767"/>
      <c r="J993" s="467" t="s">
        <v>1442</v>
      </c>
      <c r="K993" s="780"/>
      <c r="L993" s="1076"/>
      <c r="M993" s="1085" t="str">
        <f t="shared" si="191"/>
        <v/>
      </c>
      <c r="N993" s="1216" t="str">
        <f t="shared" ref="N993:N1056" si="197">+IF(D993="","",IF(AND(MONTH($C$2)&gt;=MONTH(D993),MONTH($C$2)&lt;=MONTH(E993)),"X",""))</f>
        <v/>
      </c>
      <c r="O993" s="1186"/>
      <c r="P993" s="1013" t="str">
        <f t="shared" si="194"/>
        <v/>
      </c>
      <c r="Q993" s="1272"/>
      <c r="R993" s="1283"/>
      <c r="S993" s="1014" t="str">
        <f t="shared" si="195"/>
        <v/>
      </c>
      <c r="T993" s="1231" t="str">
        <f t="shared" si="192"/>
        <v>Sin Iniciar</v>
      </c>
      <c r="U993" s="1164" t="str">
        <f t="shared" si="193"/>
        <v>6</v>
      </c>
      <c r="V993" s="845"/>
      <c r="W993" s="1302">
        <f t="shared" si="196"/>
        <v>1</v>
      </c>
    </row>
    <row r="994" spans="1:23" s="105" customFormat="1" ht="39" hidden="1" customHeight="1" outlineLevel="3" thickBot="1" x14ac:dyDescent="0.3">
      <c r="A994" s="1601"/>
      <c r="B994" s="1559"/>
      <c r="C994" s="966" t="s">
        <v>1768</v>
      </c>
      <c r="D994" s="967"/>
      <c r="E994" s="967"/>
      <c r="F994" s="1045"/>
      <c r="G994" s="559" t="s">
        <v>1450</v>
      </c>
      <c r="H994" s="966" t="s">
        <v>70</v>
      </c>
      <c r="I994" s="767"/>
      <c r="J994" s="467" t="s">
        <v>1451</v>
      </c>
      <c r="K994" s="780"/>
      <c r="L994" s="1076"/>
      <c r="M994" s="1085" t="str">
        <f t="shared" si="191"/>
        <v/>
      </c>
      <c r="N994" s="1216" t="str">
        <f t="shared" si="197"/>
        <v/>
      </c>
      <c r="O994" s="1186"/>
      <c r="P994" s="1013" t="str">
        <f t="shared" si="194"/>
        <v/>
      </c>
      <c r="Q994" s="1272"/>
      <c r="R994" s="1283"/>
      <c r="S994" s="1014" t="str">
        <f t="shared" si="195"/>
        <v/>
      </c>
      <c r="T994" s="1231" t="str">
        <f t="shared" si="192"/>
        <v>Sin Iniciar</v>
      </c>
      <c r="U994" s="1164" t="str">
        <f t="shared" si="193"/>
        <v>6</v>
      </c>
      <c r="V994" s="845"/>
      <c r="W994" s="1302">
        <f t="shared" si="196"/>
        <v>1</v>
      </c>
    </row>
    <row r="995" spans="1:23" s="105" customFormat="1" ht="39" hidden="1" customHeight="1" outlineLevel="3" thickBot="1" x14ac:dyDescent="0.3">
      <c r="A995" s="1601"/>
      <c r="B995" s="1559"/>
      <c r="C995" s="966" t="s">
        <v>1768</v>
      </c>
      <c r="D995" s="967"/>
      <c r="E995" s="967"/>
      <c r="F995" s="1045"/>
      <c r="G995" s="559" t="s">
        <v>1452</v>
      </c>
      <c r="H995" s="966" t="s">
        <v>70</v>
      </c>
      <c r="I995" s="767"/>
      <c r="J995" s="467" t="s">
        <v>1451</v>
      </c>
      <c r="K995" s="780"/>
      <c r="L995" s="1076"/>
      <c r="M995" s="1085" t="str">
        <f t="shared" si="191"/>
        <v/>
      </c>
      <c r="N995" s="1216" t="str">
        <f t="shared" si="197"/>
        <v/>
      </c>
      <c r="O995" s="1186"/>
      <c r="P995" s="1013" t="str">
        <f t="shared" si="194"/>
        <v/>
      </c>
      <c r="Q995" s="1272"/>
      <c r="R995" s="1283"/>
      <c r="S995" s="1014" t="str">
        <f t="shared" si="195"/>
        <v/>
      </c>
      <c r="T995" s="1231" t="str">
        <f t="shared" si="192"/>
        <v>Sin Iniciar</v>
      </c>
      <c r="U995" s="1164" t="str">
        <f t="shared" si="193"/>
        <v>6</v>
      </c>
      <c r="V995" s="845"/>
      <c r="W995" s="1302">
        <f t="shared" si="196"/>
        <v>1</v>
      </c>
    </row>
    <row r="996" spans="1:23" s="105" customFormat="1" ht="39" hidden="1" customHeight="1" outlineLevel="3" thickBot="1" x14ac:dyDescent="0.3">
      <c r="A996" s="1601"/>
      <c r="B996" s="1559"/>
      <c r="C996" s="966" t="s">
        <v>1768</v>
      </c>
      <c r="D996" s="967"/>
      <c r="E996" s="967"/>
      <c r="F996" s="1045"/>
      <c r="G996" s="559" t="s">
        <v>1453</v>
      </c>
      <c r="H996" s="966" t="s">
        <v>70</v>
      </c>
      <c r="I996" s="767"/>
      <c r="J996" s="467" t="s">
        <v>1451</v>
      </c>
      <c r="K996" s="780"/>
      <c r="L996" s="1076"/>
      <c r="M996" s="1085" t="str">
        <f t="shared" si="191"/>
        <v/>
      </c>
      <c r="N996" s="1216" t="str">
        <f t="shared" si="197"/>
        <v/>
      </c>
      <c r="O996" s="1186"/>
      <c r="P996" s="1013" t="str">
        <f t="shared" si="194"/>
        <v/>
      </c>
      <c r="Q996" s="1272"/>
      <c r="R996" s="1283"/>
      <c r="S996" s="1014" t="str">
        <f t="shared" si="195"/>
        <v/>
      </c>
      <c r="T996" s="1231" t="str">
        <f t="shared" si="192"/>
        <v>Sin Iniciar</v>
      </c>
      <c r="U996" s="1164" t="str">
        <f t="shared" si="193"/>
        <v>6</v>
      </c>
      <c r="V996" s="845"/>
      <c r="W996" s="1302">
        <f t="shared" si="196"/>
        <v>1</v>
      </c>
    </row>
    <row r="997" spans="1:23" s="105" customFormat="1" ht="39" hidden="1" customHeight="1" outlineLevel="3" thickBot="1" x14ac:dyDescent="0.3">
      <c r="A997" s="1601"/>
      <c r="B997" s="1559"/>
      <c r="C997" s="966" t="s">
        <v>1768</v>
      </c>
      <c r="D997" s="967"/>
      <c r="E997" s="967"/>
      <c r="F997" s="1045"/>
      <c r="G997" s="559" t="s">
        <v>1454</v>
      </c>
      <c r="H997" s="966" t="s">
        <v>70</v>
      </c>
      <c r="I997" s="767"/>
      <c r="J997" s="467" t="s">
        <v>1451</v>
      </c>
      <c r="K997" s="780"/>
      <c r="L997" s="1076"/>
      <c r="M997" s="1085" t="str">
        <f t="shared" si="191"/>
        <v/>
      </c>
      <c r="N997" s="1216" t="str">
        <f t="shared" si="197"/>
        <v/>
      </c>
      <c r="O997" s="1186"/>
      <c r="P997" s="1013" t="str">
        <f t="shared" si="194"/>
        <v/>
      </c>
      <c r="Q997" s="1272"/>
      <c r="R997" s="1283"/>
      <c r="S997" s="1014" t="str">
        <f t="shared" si="195"/>
        <v/>
      </c>
      <c r="T997" s="1231" t="str">
        <f t="shared" si="192"/>
        <v>Sin Iniciar</v>
      </c>
      <c r="U997" s="1164" t="str">
        <f t="shared" si="193"/>
        <v>6</v>
      </c>
      <c r="V997" s="845"/>
      <c r="W997" s="1302">
        <f t="shared" si="196"/>
        <v>1</v>
      </c>
    </row>
    <row r="998" spans="1:23" s="105" customFormat="1" ht="39" hidden="1" customHeight="1" outlineLevel="3" thickBot="1" x14ac:dyDescent="0.3">
      <c r="A998" s="1601"/>
      <c r="B998" s="1559"/>
      <c r="C998" s="966" t="s">
        <v>1768</v>
      </c>
      <c r="D998" s="967"/>
      <c r="E998" s="967"/>
      <c r="F998" s="1045"/>
      <c r="G998" s="559" t="s">
        <v>1455</v>
      </c>
      <c r="H998" s="966" t="s">
        <v>70</v>
      </c>
      <c r="I998" s="767"/>
      <c r="J998" s="467" t="s">
        <v>1451</v>
      </c>
      <c r="K998" s="780"/>
      <c r="L998" s="1076"/>
      <c r="M998" s="1085" t="str">
        <f t="shared" si="191"/>
        <v/>
      </c>
      <c r="N998" s="1216" t="str">
        <f t="shared" si="197"/>
        <v/>
      </c>
      <c r="O998" s="1186"/>
      <c r="P998" s="1013" t="str">
        <f t="shared" si="194"/>
        <v/>
      </c>
      <c r="Q998" s="1272"/>
      <c r="R998" s="1283"/>
      <c r="S998" s="1014" t="str">
        <f t="shared" si="195"/>
        <v/>
      </c>
      <c r="T998" s="1231" t="str">
        <f t="shared" si="192"/>
        <v>Sin Iniciar</v>
      </c>
      <c r="U998" s="1164" t="str">
        <f t="shared" si="193"/>
        <v>6</v>
      </c>
      <c r="V998" s="845"/>
      <c r="W998" s="1302">
        <f t="shared" si="196"/>
        <v>1</v>
      </c>
    </row>
    <row r="999" spans="1:23" s="105" customFormat="1" ht="39" hidden="1" customHeight="1" outlineLevel="3" thickBot="1" x14ac:dyDescent="0.3">
      <c r="A999" s="1601"/>
      <c r="B999" s="1559"/>
      <c r="C999" s="966" t="s">
        <v>1768</v>
      </c>
      <c r="D999" s="967"/>
      <c r="E999" s="967"/>
      <c r="F999" s="1045"/>
      <c r="G999" s="559" t="s">
        <v>1456</v>
      </c>
      <c r="H999" s="966" t="s">
        <v>70</v>
      </c>
      <c r="I999" s="767"/>
      <c r="J999" s="467" t="s">
        <v>1451</v>
      </c>
      <c r="K999" s="780"/>
      <c r="L999" s="1076"/>
      <c r="M999" s="1085" t="str">
        <f t="shared" si="191"/>
        <v/>
      </c>
      <c r="N999" s="1216" t="str">
        <f t="shared" si="197"/>
        <v/>
      </c>
      <c r="O999" s="1186"/>
      <c r="P999" s="1013" t="str">
        <f t="shared" si="194"/>
        <v/>
      </c>
      <c r="Q999" s="1272"/>
      <c r="R999" s="1283"/>
      <c r="S999" s="1014" t="str">
        <f t="shared" si="195"/>
        <v/>
      </c>
      <c r="T999" s="1231" t="str">
        <f t="shared" si="192"/>
        <v>Sin Iniciar</v>
      </c>
      <c r="U999" s="1164" t="str">
        <f t="shared" si="193"/>
        <v>6</v>
      </c>
      <c r="V999" s="845"/>
      <c r="W999" s="1302">
        <f t="shared" si="196"/>
        <v>1</v>
      </c>
    </row>
    <row r="1000" spans="1:23" s="105" customFormat="1" ht="39" hidden="1" customHeight="1" outlineLevel="3" thickBot="1" x14ac:dyDescent="0.3">
      <c r="A1000" s="1601"/>
      <c r="B1000" s="1559"/>
      <c r="C1000" s="966" t="s">
        <v>1768</v>
      </c>
      <c r="D1000" s="967"/>
      <c r="E1000" s="967"/>
      <c r="F1000" s="1045"/>
      <c r="G1000" s="559" t="s">
        <v>1457</v>
      </c>
      <c r="H1000" s="966" t="s">
        <v>70</v>
      </c>
      <c r="I1000" s="767"/>
      <c r="J1000" s="467" t="s">
        <v>1451</v>
      </c>
      <c r="K1000" s="780"/>
      <c r="L1000" s="1076"/>
      <c r="M1000" s="1085" t="str">
        <f t="shared" si="191"/>
        <v/>
      </c>
      <c r="N1000" s="1216" t="str">
        <f t="shared" si="197"/>
        <v/>
      </c>
      <c r="O1000" s="1186"/>
      <c r="P1000" s="1013" t="str">
        <f t="shared" si="194"/>
        <v/>
      </c>
      <c r="Q1000" s="1272"/>
      <c r="R1000" s="1283"/>
      <c r="S1000" s="1014" t="str">
        <f t="shared" si="195"/>
        <v/>
      </c>
      <c r="T1000" s="1231" t="str">
        <f t="shared" si="192"/>
        <v>Sin Iniciar</v>
      </c>
      <c r="U1000" s="1164" t="str">
        <f t="shared" si="193"/>
        <v>6</v>
      </c>
      <c r="V1000" s="845"/>
      <c r="W1000" s="1302">
        <f t="shared" si="196"/>
        <v>1</v>
      </c>
    </row>
    <row r="1001" spans="1:23" s="105" customFormat="1" ht="39" hidden="1" customHeight="1" outlineLevel="3" thickBot="1" x14ac:dyDescent="0.3">
      <c r="A1001" s="1601"/>
      <c r="B1001" s="1559"/>
      <c r="C1001" s="966" t="s">
        <v>1768</v>
      </c>
      <c r="D1001" s="967"/>
      <c r="E1001" s="967"/>
      <c r="F1001" s="1045"/>
      <c r="G1001" s="559" t="s">
        <v>1458</v>
      </c>
      <c r="H1001" s="966" t="s">
        <v>70</v>
      </c>
      <c r="I1001" s="767"/>
      <c r="J1001" s="467" t="s">
        <v>1451</v>
      </c>
      <c r="K1001" s="780"/>
      <c r="L1001" s="1076"/>
      <c r="M1001" s="1085" t="str">
        <f t="shared" si="191"/>
        <v/>
      </c>
      <c r="N1001" s="1216" t="str">
        <f t="shared" si="197"/>
        <v/>
      </c>
      <c r="O1001" s="1186"/>
      <c r="P1001" s="1013" t="str">
        <f t="shared" si="194"/>
        <v/>
      </c>
      <c r="Q1001" s="1272"/>
      <c r="R1001" s="1283"/>
      <c r="S1001" s="1014" t="str">
        <f t="shared" si="195"/>
        <v/>
      </c>
      <c r="T1001" s="1231" t="str">
        <f t="shared" si="192"/>
        <v>Sin Iniciar</v>
      </c>
      <c r="U1001" s="1164" t="str">
        <f t="shared" si="193"/>
        <v>6</v>
      </c>
      <c r="V1001" s="845"/>
      <c r="W1001" s="1302">
        <f t="shared" si="196"/>
        <v>1</v>
      </c>
    </row>
    <row r="1002" spans="1:23" s="105" customFormat="1" ht="39" hidden="1" customHeight="1" outlineLevel="3" thickBot="1" x14ac:dyDescent="0.3">
      <c r="A1002" s="1601"/>
      <c r="B1002" s="1559"/>
      <c r="C1002" s="966" t="s">
        <v>1768</v>
      </c>
      <c r="D1002" s="967"/>
      <c r="E1002" s="967"/>
      <c r="F1002" s="1045"/>
      <c r="G1002" s="559" t="s">
        <v>1459</v>
      </c>
      <c r="H1002" s="966" t="s">
        <v>70</v>
      </c>
      <c r="I1002" s="767"/>
      <c r="J1002" s="467" t="s">
        <v>1451</v>
      </c>
      <c r="K1002" s="780"/>
      <c r="L1002" s="1076"/>
      <c r="M1002" s="1085" t="str">
        <f t="shared" si="191"/>
        <v/>
      </c>
      <c r="N1002" s="1216" t="str">
        <f t="shared" si="197"/>
        <v/>
      </c>
      <c r="O1002" s="1186"/>
      <c r="P1002" s="1013" t="str">
        <f t="shared" si="194"/>
        <v/>
      </c>
      <c r="Q1002" s="1272"/>
      <c r="R1002" s="1283"/>
      <c r="S1002" s="1014" t="str">
        <f t="shared" si="195"/>
        <v/>
      </c>
      <c r="T1002" s="1231" t="str">
        <f t="shared" si="192"/>
        <v>Sin Iniciar</v>
      </c>
      <c r="U1002" s="1164" t="str">
        <f t="shared" si="193"/>
        <v>6</v>
      </c>
      <c r="V1002" s="845"/>
      <c r="W1002" s="1302">
        <f t="shared" si="196"/>
        <v>1</v>
      </c>
    </row>
    <row r="1003" spans="1:23" s="105" customFormat="1" ht="39" hidden="1" customHeight="1" outlineLevel="3" thickBot="1" x14ac:dyDescent="0.3">
      <c r="A1003" s="1601"/>
      <c r="B1003" s="1559"/>
      <c r="C1003" s="966" t="s">
        <v>1768</v>
      </c>
      <c r="D1003" s="967"/>
      <c r="E1003" s="967"/>
      <c r="F1003" s="1045"/>
      <c r="G1003" s="559" t="s">
        <v>1460</v>
      </c>
      <c r="H1003" s="966" t="s">
        <v>70</v>
      </c>
      <c r="I1003" s="767"/>
      <c r="J1003" s="467" t="s">
        <v>1426</v>
      </c>
      <c r="K1003" s="780"/>
      <c r="L1003" s="1076"/>
      <c r="M1003" s="1085" t="str">
        <f t="shared" si="191"/>
        <v/>
      </c>
      <c r="N1003" s="1216" t="str">
        <f t="shared" si="197"/>
        <v/>
      </c>
      <c r="O1003" s="1186"/>
      <c r="P1003" s="1013" t="str">
        <f t="shared" si="194"/>
        <v/>
      </c>
      <c r="Q1003" s="1272"/>
      <c r="R1003" s="1283"/>
      <c r="S1003" s="1014" t="str">
        <f t="shared" si="195"/>
        <v/>
      </c>
      <c r="T1003" s="1231" t="str">
        <f t="shared" si="192"/>
        <v>Sin Iniciar</v>
      </c>
      <c r="U1003" s="1164" t="str">
        <f t="shared" si="193"/>
        <v>6</v>
      </c>
      <c r="V1003" s="845"/>
      <c r="W1003" s="1302">
        <f t="shared" si="196"/>
        <v>1</v>
      </c>
    </row>
    <row r="1004" spans="1:23" s="105" customFormat="1" ht="35.25" hidden="1" customHeight="1" outlineLevel="3" thickBot="1" x14ac:dyDescent="0.3">
      <c r="A1004" s="1601"/>
      <c r="B1004" s="1559"/>
      <c r="C1004" s="966" t="s">
        <v>1768</v>
      </c>
      <c r="D1004" s="967"/>
      <c r="E1004" s="967"/>
      <c r="F1004" s="1045"/>
      <c r="G1004" s="559" t="s">
        <v>1461</v>
      </c>
      <c r="H1004" s="966" t="s">
        <v>70</v>
      </c>
      <c r="I1004" s="767"/>
      <c r="J1004" s="467" t="s">
        <v>1462</v>
      </c>
      <c r="K1004" s="780"/>
      <c r="L1004" s="1076"/>
      <c r="M1004" s="1085" t="str">
        <f t="shared" ref="M1004:M1067" si="198">+IF(D1004="","",IF(MONTH($C$2)&lt;MONTH(D1004),"",E1004-D1004))</f>
        <v/>
      </c>
      <c r="N1004" s="1216" t="str">
        <f t="shared" si="197"/>
        <v/>
      </c>
      <c r="O1004" s="1186"/>
      <c r="P1004" s="1013" t="str">
        <f t="shared" si="194"/>
        <v/>
      </c>
      <c r="Q1004" s="1272"/>
      <c r="R1004" s="1283"/>
      <c r="S1004" s="1014" t="str">
        <f t="shared" si="195"/>
        <v/>
      </c>
      <c r="T1004" s="1231" t="str">
        <f t="shared" si="192"/>
        <v>Sin Iniciar</v>
      </c>
      <c r="U1004" s="1164" t="str">
        <f t="shared" si="193"/>
        <v>6</v>
      </c>
      <c r="V1004" s="845"/>
      <c r="W1004" s="1302">
        <f t="shared" si="196"/>
        <v>1</v>
      </c>
    </row>
    <row r="1005" spans="1:23" s="105" customFormat="1" ht="35.25" hidden="1" customHeight="1" outlineLevel="3" thickBot="1" x14ac:dyDescent="0.3">
      <c r="A1005" s="1601"/>
      <c r="B1005" s="1559"/>
      <c r="C1005" s="966" t="s">
        <v>1768</v>
      </c>
      <c r="D1005" s="967"/>
      <c r="E1005" s="967"/>
      <c r="F1005" s="1045"/>
      <c r="G1005" s="559" t="s">
        <v>1463</v>
      </c>
      <c r="H1005" s="966" t="s">
        <v>70</v>
      </c>
      <c r="I1005" s="767"/>
      <c r="J1005" s="467" t="s">
        <v>1462</v>
      </c>
      <c r="K1005" s="780"/>
      <c r="L1005" s="1076"/>
      <c r="M1005" s="1085" t="str">
        <f t="shared" si="198"/>
        <v/>
      </c>
      <c r="N1005" s="1216" t="str">
        <f t="shared" si="197"/>
        <v/>
      </c>
      <c r="O1005" s="1186"/>
      <c r="P1005" s="1013" t="str">
        <f t="shared" si="194"/>
        <v/>
      </c>
      <c r="Q1005" s="1272"/>
      <c r="R1005" s="1283"/>
      <c r="S1005" s="1014" t="str">
        <f t="shared" si="195"/>
        <v/>
      </c>
      <c r="T1005" s="1231" t="str">
        <f t="shared" si="192"/>
        <v>Sin Iniciar</v>
      </c>
      <c r="U1005" s="1164" t="str">
        <f t="shared" si="193"/>
        <v>6</v>
      </c>
      <c r="V1005" s="845"/>
      <c r="W1005" s="1302">
        <f t="shared" si="196"/>
        <v>1</v>
      </c>
    </row>
    <row r="1006" spans="1:23" s="105" customFormat="1" ht="35.25" hidden="1" customHeight="1" outlineLevel="3" thickBot="1" x14ac:dyDescent="0.3">
      <c r="A1006" s="1601"/>
      <c r="B1006" s="1559"/>
      <c r="C1006" s="966" t="s">
        <v>1768</v>
      </c>
      <c r="D1006" s="967"/>
      <c r="E1006" s="967"/>
      <c r="F1006" s="1045"/>
      <c r="G1006" s="559" t="s">
        <v>1464</v>
      </c>
      <c r="H1006" s="966" t="s">
        <v>70</v>
      </c>
      <c r="I1006" s="767"/>
      <c r="J1006" s="467" t="s">
        <v>1465</v>
      </c>
      <c r="K1006" s="780"/>
      <c r="L1006" s="1076"/>
      <c r="M1006" s="1085" t="str">
        <f t="shared" si="198"/>
        <v/>
      </c>
      <c r="N1006" s="1216" t="str">
        <f t="shared" si="197"/>
        <v/>
      </c>
      <c r="O1006" s="1186"/>
      <c r="P1006" s="1013" t="str">
        <f t="shared" si="194"/>
        <v/>
      </c>
      <c r="Q1006" s="1272"/>
      <c r="R1006" s="1283"/>
      <c r="S1006" s="1014" t="str">
        <f t="shared" si="195"/>
        <v/>
      </c>
      <c r="T1006" s="1231" t="str">
        <f t="shared" si="192"/>
        <v>Sin Iniciar</v>
      </c>
      <c r="U1006" s="1164" t="str">
        <f t="shared" si="193"/>
        <v>6</v>
      </c>
      <c r="V1006" s="845"/>
      <c r="W1006" s="1302">
        <f t="shared" si="196"/>
        <v>1</v>
      </c>
    </row>
    <row r="1007" spans="1:23" s="105" customFormat="1" ht="35.25" hidden="1" customHeight="1" outlineLevel="3" thickBot="1" x14ac:dyDescent="0.3">
      <c r="A1007" s="1601"/>
      <c r="B1007" s="1559"/>
      <c r="C1007" s="966" t="s">
        <v>1768</v>
      </c>
      <c r="D1007" s="967"/>
      <c r="E1007" s="967"/>
      <c r="F1007" s="1045"/>
      <c r="G1007" s="559" t="s">
        <v>1466</v>
      </c>
      <c r="H1007" s="966" t="s">
        <v>70</v>
      </c>
      <c r="I1007" s="767"/>
      <c r="J1007" s="467" t="s">
        <v>1462</v>
      </c>
      <c r="K1007" s="780"/>
      <c r="L1007" s="1076"/>
      <c r="M1007" s="1085" t="str">
        <f t="shared" si="198"/>
        <v/>
      </c>
      <c r="N1007" s="1216" t="str">
        <f t="shared" si="197"/>
        <v/>
      </c>
      <c r="O1007" s="1186"/>
      <c r="P1007" s="1013" t="str">
        <f t="shared" si="194"/>
        <v/>
      </c>
      <c r="Q1007" s="1272"/>
      <c r="R1007" s="1283"/>
      <c r="S1007" s="1014" t="str">
        <f t="shared" si="195"/>
        <v/>
      </c>
      <c r="T1007" s="1231" t="str">
        <f t="shared" si="192"/>
        <v>Sin Iniciar</v>
      </c>
      <c r="U1007" s="1164" t="str">
        <f t="shared" si="193"/>
        <v>6</v>
      </c>
      <c r="V1007" s="845"/>
      <c r="W1007" s="1302">
        <f t="shared" si="196"/>
        <v>1</v>
      </c>
    </row>
    <row r="1008" spans="1:23" s="105" customFormat="1" ht="35.25" hidden="1" customHeight="1" outlineLevel="3" thickBot="1" x14ac:dyDescent="0.3">
      <c r="A1008" s="1601"/>
      <c r="B1008" s="1559"/>
      <c r="C1008" s="966" t="s">
        <v>1768</v>
      </c>
      <c r="D1008" s="967"/>
      <c r="E1008" s="967"/>
      <c r="F1008" s="1045"/>
      <c r="G1008" s="559" t="s">
        <v>1467</v>
      </c>
      <c r="H1008" s="966" t="s">
        <v>70</v>
      </c>
      <c r="I1008" s="767"/>
      <c r="J1008" s="467" t="s">
        <v>1468</v>
      </c>
      <c r="K1008" s="780"/>
      <c r="L1008" s="1076"/>
      <c r="M1008" s="1085" t="str">
        <f t="shared" si="198"/>
        <v/>
      </c>
      <c r="N1008" s="1216" t="str">
        <f t="shared" si="197"/>
        <v/>
      </c>
      <c r="O1008" s="1186"/>
      <c r="P1008" s="1013" t="str">
        <f t="shared" si="194"/>
        <v/>
      </c>
      <c r="Q1008" s="1272"/>
      <c r="R1008" s="1283"/>
      <c r="S1008" s="1014" t="str">
        <f t="shared" si="195"/>
        <v/>
      </c>
      <c r="T1008" s="1231" t="str">
        <f t="shared" si="192"/>
        <v>Sin Iniciar</v>
      </c>
      <c r="U1008" s="1164" t="str">
        <f t="shared" si="193"/>
        <v>6</v>
      </c>
      <c r="V1008" s="845"/>
      <c r="W1008" s="1302">
        <f t="shared" si="196"/>
        <v>1</v>
      </c>
    </row>
    <row r="1009" spans="1:23" s="105" customFormat="1" ht="35.25" hidden="1" customHeight="1" outlineLevel="3" thickBot="1" x14ac:dyDescent="0.3">
      <c r="A1009" s="1601"/>
      <c r="B1009" s="1559"/>
      <c r="C1009" s="966" t="s">
        <v>1768</v>
      </c>
      <c r="D1009" s="967"/>
      <c r="E1009" s="967"/>
      <c r="F1009" s="1045"/>
      <c r="G1009" s="559" t="s">
        <v>1469</v>
      </c>
      <c r="H1009" s="966" t="s">
        <v>70</v>
      </c>
      <c r="I1009" s="767"/>
      <c r="J1009" s="467" t="s">
        <v>1468</v>
      </c>
      <c r="K1009" s="780"/>
      <c r="L1009" s="1076"/>
      <c r="M1009" s="1085" t="str">
        <f t="shared" si="198"/>
        <v/>
      </c>
      <c r="N1009" s="1216" t="str">
        <f t="shared" si="197"/>
        <v/>
      </c>
      <c r="O1009" s="1186"/>
      <c r="P1009" s="1013" t="str">
        <f t="shared" si="194"/>
        <v/>
      </c>
      <c r="Q1009" s="1272"/>
      <c r="R1009" s="1283"/>
      <c r="S1009" s="1014" t="str">
        <f t="shared" si="195"/>
        <v/>
      </c>
      <c r="T1009" s="1231" t="str">
        <f t="shared" si="192"/>
        <v>Sin Iniciar</v>
      </c>
      <c r="U1009" s="1164" t="str">
        <f t="shared" si="193"/>
        <v>6</v>
      </c>
      <c r="V1009" s="845"/>
      <c r="W1009" s="1302">
        <f t="shared" si="196"/>
        <v>1</v>
      </c>
    </row>
    <row r="1010" spans="1:23" s="105" customFormat="1" ht="35.25" hidden="1" customHeight="1" outlineLevel="3" thickBot="1" x14ac:dyDescent="0.3">
      <c r="A1010" s="1601"/>
      <c r="B1010" s="1559"/>
      <c r="C1010" s="966" t="s">
        <v>1768</v>
      </c>
      <c r="D1010" s="967"/>
      <c r="E1010" s="967"/>
      <c r="F1010" s="1045"/>
      <c r="G1010" s="559" t="s">
        <v>1470</v>
      </c>
      <c r="H1010" s="966" t="s">
        <v>70</v>
      </c>
      <c r="I1010" s="767"/>
      <c r="J1010" s="467">
        <v>5</v>
      </c>
      <c r="K1010" s="780"/>
      <c r="L1010" s="1076"/>
      <c r="M1010" s="1085" t="str">
        <f t="shared" si="198"/>
        <v/>
      </c>
      <c r="N1010" s="1216" t="str">
        <f t="shared" si="197"/>
        <v/>
      </c>
      <c r="O1010" s="1186"/>
      <c r="P1010" s="1013" t="str">
        <f t="shared" si="194"/>
        <v/>
      </c>
      <c r="Q1010" s="1272"/>
      <c r="R1010" s="1283"/>
      <c r="S1010" s="1014" t="str">
        <f t="shared" si="195"/>
        <v/>
      </c>
      <c r="T1010" s="1231" t="str">
        <f t="shared" si="192"/>
        <v>Sin Iniciar</v>
      </c>
      <c r="U1010" s="1164" t="str">
        <f t="shared" si="193"/>
        <v>6</v>
      </c>
      <c r="V1010" s="845"/>
      <c r="W1010" s="1302">
        <f t="shared" si="196"/>
        <v>1</v>
      </c>
    </row>
    <row r="1011" spans="1:23" s="105" customFormat="1" ht="35.25" hidden="1" customHeight="1" outlineLevel="3" thickBot="1" x14ac:dyDescent="0.3">
      <c r="A1011" s="1601"/>
      <c r="B1011" s="1559"/>
      <c r="C1011" s="966" t="s">
        <v>1768</v>
      </c>
      <c r="D1011" s="967"/>
      <c r="E1011" s="967"/>
      <c r="F1011" s="1045"/>
      <c r="G1011" s="559" t="s">
        <v>1471</v>
      </c>
      <c r="H1011" s="966" t="s">
        <v>70</v>
      </c>
      <c r="I1011" s="767"/>
      <c r="J1011" s="467" t="s">
        <v>1468</v>
      </c>
      <c r="K1011" s="780"/>
      <c r="L1011" s="1076"/>
      <c r="M1011" s="1085" t="str">
        <f t="shared" si="198"/>
        <v/>
      </c>
      <c r="N1011" s="1216" t="str">
        <f t="shared" si="197"/>
        <v/>
      </c>
      <c r="O1011" s="1186"/>
      <c r="P1011" s="1013" t="str">
        <f t="shared" si="194"/>
        <v/>
      </c>
      <c r="Q1011" s="1272"/>
      <c r="R1011" s="1283"/>
      <c r="S1011" s="1014" t="str">
        <f t="shared" si="195"/>
        <v/>
      </c>
      <c r="T1011" s="1231" t="str">
        <f t="shared" si="192"/>
        <v>Sin Iniciar</v>
      </c>
      <c r="U1011" s="1164" t="str">
        <f t="shared" si="193"/>
        <v>6</v>
      </c>
      <c r="V1011" s="845"/>
      <c r="W1011" s="1302">
        <f t="shared" si="196"/>
        <v>1</v>
      </c>
    </row>
    <row r="1012" spans="1:23" s="105" customFormat="1" ht="51.75" hidden="1" customHeight="1" outlineLevel="3" thickBot="1" x14ac:dyDescent="0.3">
      <c r="A1012" s="1601"/>
      <c r="B1012" s="1559"/>
      <c r="C1012" s="966" t="s">
        <v>1768</v>
      </c>
      <c r="D1012" s="967"/>
      <c r="E1012" s="967"/>
      <c r="F1012" s="1045"/>
      <c r="G1012" s="559" t="s">
        <v>1472</v>
      </c>
      <c r="H1012" s="966" t="s">
        <v>70</v>
      </c>
      <c r="I1012" s="767"/>
      <c r="J1012" s="467" t="s">
        <v>1374</v>
      </c>
      <c r="K1012" s="780"/>
      <c r="L1012" s="1076"/>
      <c r="M1012" s="1085" t="str">
        <f t="shared" si="198"/>
        <v/>
      </c>
      <c r="N1012" s="1216" t="str">
        <f t="shared" si="197"/>
        <v/>
      </c>
      <c r="O1012" s="1186"/>
      <c r="P1012" s="1013" t="str">
        <f t="shared" si="194"/>
        <v/>
      </c>
      <c r="Q1012" s="1272"/>
      <c r="R1012" s="1283"/>
      <c r="S1012" s="1014" t="str">
        <f t="shared" si="195"/>
        <v/>
      </c>
      <c r="T1012" s="1231" t="str">
        <f t="shared" si="192"/>
        <v>Sin Iniciar</v>
      </c>
      <c r="U1012" s="1164" t="str">
        <f t="shared" si="193"/>
        <v>6</v>
      </c>
      <c r="V1012" s="845"/>
      <c r="W1012" s="1302">
        <f t="shared" si="196"/>
        <v>1</v>
      </c>
    </row>
    <row r="1013" spans="1:23" s="105" customFormat="1" ht="35.25" hidden="1" customHeight="1" outlineLevel="3" thickBot="1" x14ac:dyDescent="0.3">
      <c r="A1013" s="1601"/>
      <c r="B1013" s="1559"/>
      <c r="C1013" s="966" t="s">
        <v>1768</v>
      </c>
      <c r="D1013" s="967"/>
      <c r="E1013" s="967"/>
      <c r="F1013" s="1045"/>
      <c r="G1013" s="559" t="s">
        <v>1473</v>
      </c>
      <c r="H1013" s="966" t="s">
        <v>70</v>
      </c>
      <c r="I1013" s="767"/>
      <c r="J1013" s="467" t="s">
        <v>1474</v>
      </c>
      <c r="K1013" s="780"/>
      <c r="L1013" s="1076"/>
      <c r="M1013" s="1085" t="str">
        <f t="shared" si="198"/>
        <v/>
      </c>
      <c r="N1013" s="1216" t="str">
        <f t="shared" si="197"/>
        <v/>
      </c>
      <c r="O1013" s="1186"/>
      <c r="P1013" s="1013" t="str">
        <f t="shared" si="194"/>
        <v/>
      </c>
      <c r="Q1013" s="1272"/>
      <c r="R1013" s="1283"/>
      <c r="S1013" s="1014" t="str">
        <f t="shared" si="195"/>
        <v/>
      </c>
      <c r="T1013" s="1231" t="str">
        <f t="shared" si="192"/>
        <v>Sin Iniciar</v>
      </c>
      <c r="U1013" s="1164" t="str">
        <f t="shared" si="193"/>
        <v>6</v>
      </c>
      <c r="V1013" s="845"/>
      <c r="W1013" s="1302">
        <f t="shared" si="196"/>
        <v>1</v>
      </c>
    </row>
    <row r="1014" spans="1:23" s="105" customFormat="1" ht="35.25" hidden="1" customHeight="1" outlineLevel="3" thickBot="1" x14ac:dyDescent="0.3">
      <c r="A1014" s="1601"/>
      <c r="B1014" s="1559"/>
      <c r="C1014" s="966" t="s">
        <v>1768</v>
      </c>
      <c r="D1014" s="967"/>
      <c r="E1014" s="967"/>
      <c r="F1014" s="1045"/>
      <c r="G1014" s="559" t="s">
        <v>1475</v>
      </c>
      <c r="H1014" s="966" t="s">
        <v>70</v>
      </c>
      <c r="I1014" s="767"/>
      <c r="J1014" s="467" t="s">
        <v>1474</v>
      </c>
      <c r="K1014" s="780"/>
      <c r="L1014" s="1076"/>
      <c r="M1014" s="1085" t="str">
        <f t="shared" si="198"/>
        <v/>
      </c>
      <c r="N1014" s="1216" t="str">
        <f t="shared" si="197"/>
        <v/>
      </c>
      <c r="O1014" s="1186"/>
      <c r="P1014" s="1013" t="str">
        <f t="shared" si="194"/>
        <v/>
      </c>
      <c r="Q1014" s="1272"/>
      <c r="R1014" s="1283"/>
      <c r="S1014" s="1014" t="str">
        <f t="shared" si="195"/>
        <v/>
      </c>
      <c r="T1014" s="1231" t="str">
        <f t="shared" ref="T1014:T1077" si="199">+IF(S1014="","Sin Iniciar",IF(S1014&lt;0.6,"Crítico",IF(S1014&lt;0.9,"En Proceso",IF(AND(P1014=1,Q1014=1,S1014=1),"Terminado","Normal"))))</f>
        <v>Sin Iniciar</v>
      </c>
      <c r="U1014" s="1164" t="str">
        <f t="shared" ref="U1014:U1077" si="200">+IF(T1014="","",IF(T1014="Sin Iniciar","6",IF(T1014="Crítico","L",IF(T1014="En Proceso","K",IF(T1014="Normal","J","B")))))</f>
        <v>6</v>
      </c>
      <c r="V1014" s="845"/>
      <c r="W1014" s="1302">
        <f t="shared" si="196"/>
        <v>1</v>
      </c>
    </row>
    <row r="1015" spans="1:23" s="105" customFormat="1" ht="35.25" hidden="1" customHeight="1" outlineLevel="3" thickBot="1" x14ac:dyDescent="0.3">
      <c r="A1015" s="1601"/>
      <c r="B1015" s="1559"/>
      <c r="C1015" s="966" t="s">
        <v>1768</v>
      </c>
      <c r="D1015" s="967"/>
      <c r="E1015" s="967"/>
      <c r="F1015" s="1045"/>
      <c r="G1015" s="559" t="s">
        <v>1476</v>
      </c>
      <c r="H1015" s="966" t="s">
        <v>70</v>
      </c>
      <c r="I1015" s="767"/>
      <c r="J1015" s="467" t="s">
        <v>1474</v>
      </c>
      <c r="K1015" s="780"/>
      <c r="L1015" s="1076"/>
      <c r="M1015" s="1085" t="str">
        <f t="shared" si="198"/>
        <v/>
      </c>
      <c r="N1015" s="1216" t="str">
        <f t="shared" si="197"/>
        <v/>
      </c>
      <c r="O1015" s="1186"/>
      <c r="P1015" s="1013" t="str">
        <f t="shared" si="194"/>
        <v/>
      </c>
      <c r="Q1015" s="1272"/>
      <c r="R1015" s="1283"/>
      <c r="S1015" s="1014" t="str">
        <f t="shared" si="195"/>
        <v/>
      </c>
      <c r="T1015" s="1231" t="str">
        <f t="shared" si="199"/>
        <v>Sin Iniciar</v>
      </c>
      <c r="U1015" s="1164" t="str">
        <f t="shared" si="200"/>
        <v>6</v>
      </c>
      <c r="V1015" s="845"/>
      <c r="W1015" s="1302">
        <f t="shared" si="196"/>
        <v>1</v>
      </c>
    </row>
    <row r="1016" spans="1:23" s="105" customFormat="1" ht="39" hidden="1" customHeight="1" outlineLevel="3" thickBot="1" x14ac:dyDescent="0.3">
      <c r="A1016" s="1601"/>
      <c r="B1016" s="1559"/>
      <c r="C1016" s="966" t="s">
        <v>1768</v>
      </c>
      <c r="D1016" s="967"/>
      <c r="E1016" s="967"/>
      <c r="F1016" s="1045"/>
      <c r="G1016" s="559" t="s">
        <v>1477</v>
      </c>
      <c r="H1016" s="966" t="s">
        <v>70</v>
      </c>
      <c r="I1016" s="767"/>
      <c r="J1016" s="467" t="s">
        <v>1374</v>
      </c>
      <c r="K1016" s="780"/>
      <c r="L1016" s="1076"/>
      <c r="M1016" s="1085" t="str">
        <f t="shared" si="198"/>
        <v/>
      </c>
      <c r="N1016" s="1216" t="str">
        <f t="shared" si="197"/>
        <v/>
      </c>
      <c r="O1016" s="1186"/>
      <c r="P1016" s="1013" t="str">
        <f t="shared" si="194"/>
        <v/>
      </c>
      <c r="Q1016" s="1272"/>
      <c r="R1016" s="1283"/>
      <c r="S1016" s="1014" t="str">
        <f t="shared" si="195"/>
        <v/>
      </c>
      <c r="T1016" s="1231" t="str">
        <f t="shared" si="199"/>
        <v>Sin Iniciar</v>
      </c>
      <c r="U1016" s="1164" t="str">
        <f t="shared" si="200"/>
        <v>6</v>
      </c>
      <c r="V1016" s="845"/>
      <c r="W1016" s="1302">
        <f t="shared" si="196"/>
        <v>1</v>
      </c>
    </row>
    <row r="1017" spans="1:23" s="105" customFormat="1" ht="35.25" hidden="1" customHeight="1" outlineLevel="3" thickBot="1" x14ac:dyDescent="0.3">
      <c r="A1017" s="1601"/>
      <c r="B1017" s="1559"/>
      <c r="C1017" s="966" t="s">
        <v>1768</v>
      </c>
      <c r="D1017" s="967"/>
      <c r="E1017" s="967"/>
      <c r="F1017" s="1045"/>
      <c r="G1017" s="559" t="s">
        <v>1478</v>
      </c>
      <c r="H1017" s="966" t="s">
        <v>70</v>
      </c>
      <c r="I1017" s="767"/>
      <c r="J1017" s="467" t="s">
        <v>1374</v>
      </c>
      <c r="K1017" s="780"/>
      <c r="L1017" s="1076"/>
      <c r="M1017" s="1085" t="str">
        <f t="shared" si="198"/>
        <v/>
      </c>
      <c r="N1017" s="1216" t="str">
        <f t="shared" si="197"/>
        <v/>
      </c>
      <c r="O1017" s="1186"/>
      <c r="P1017" s="1013" t="str">
        <f t="shared" si="194"/>
        <v/>
      </c>
      <c r="Q1017" s="1272"/>
      <c r="R1017" s="1283"/>
      <c r="S1017" s="1014" t="str">
        <f t="shared" si="195"/>
        <v/>
      </c>
      <c r="T1017" s="1231" t="str">
        <f t="shared" si="199"/>
        <v>Sin Iniciar</v>
      </c>
      <c r="U1017" s="1164" t="str">
        <f t="shared" si="200"/>
        <v>6</v>
      </c>
      <c r="V1017" s="845"/>
      <c r="W1017" s="1302">
        <f t="shared" si="196"/>
        <v>1</v>
      </c>
    </row>
    <row r="1018" spans="1:23" s="105" customFormat="1" ht="35.25" hidden="1" customHeight="1" outlineLevel="3" thickBot="1" x14ac:dyDescent="0.3">
      <c r="A1018" s="1601"/>
      <c r="B1018" s="1559"/>
      <c r="C1018" s="966" t="s">
        <v>1768</v>
      </c>
      <c r="D1018" s="967"/>
      <c r="E1018" s="967"/>
      <c r="F1018" s="1045"/>
      <c r="G1018" s="559" t="s">
        <v>1479</v>
      </c>
      <c r="H1018" s="966" t="s">
        <v>70</v>
      </c>
      <c r="I1018" s="767"/>
      <c r="J1018" s="467" t="s">
        <v>1374</v>
      </c>
      <c r="K1018" s="780"/>
      <c r="L1018" s="1076"/>
      <c r="M1018" s="1085" t="str">
        <f t="shared" si="198"/>
        <v/>
      </c>
      <c r="N1018" s="1216" t="str">
        <f t="shared" si="197"/>
        <v/>
      </c>
      <c r="O1018" s="1186"/>
      <c r="P1018" s="1013" t="str">
        <f t="shared" si="194"/>
        <v/>
      </c>
      <c r="Q1018" s="1272"/>
      <c r="R1018" s="1283"/>
      <c r="S1018" s="1014" t="str">
        <f t="shared" si="195"/>
        <v/>
      </c>
      <c r="T1018" s="1231" t="str">
        <f t="shared" si="199"/>
        <v>Sin Iniciar</v>
      </c>
      <c r="U1018" s="1164" t="str">
        <f t="shared" si="200"/>
        <v>6</v>
      </c>
      <c r="V1018" s="845"/>
      <c r="W1018" s="1302">
        <f t="shared" si="196"/>
        <v>1</v>
      </c>
    </row>
    <row r="1019" spans="1:23" s="105" customFormat="1" ht="39" hidden="1" customHeight="1" outlineLevel="3" thickBot="1" x14ac:dyDescent="0.3">
      <c r="A1019" s="1601"/>
      <c r="B1019" s="1559"/>
      <c r="C1019" s="966" t="s">
        <v>1768</v>
      </c>
      <c r="D1019" s="967"/>
      <c r="E1019" s="967"/>
      <c r="F1019" s="1045"/>
      <c r="G1019" s="559" t="s">
        <v>1480</v>
      </c>
      <c r="H1019" s="966" t="s">
        <v>70</v>
      </c>
      <c r="I1019" s="767"/>
      <c r="J1019" s="467" t="s">
        <v>1374</v>
      </c>
      <c r="K1019" s="780"/>
      <c r="L1019" s="1076"/>
      <c r="M1019" s="1085" t="str">
        <f t="shared" si="198"/>
        <v/>
      </c>
      <c r="N1019" s="1216" t="str">
        <f t="shared" si="197"/>
        <v/>
      </c>
      <c r="O1019" s="1186"/>
      <c r="P1019" s="1013" t="str">
        <f t="shared" si="194"/>
        <v/>
      </c>
      <c r="Q1019" s="1272"/>
      <c r="R1019" s="1283"/>
      <c r="S1019" s="1014" t="str">
        <f t="shared" si="195"/>
        <v/>
      </c>
      <c r="T1019" s="1231" t="str">
        <f t="shared" si="199"/>
        <v>Sin Iniciar</v>
      </c>
      <c r="U1019" s="1164" t="str">
        <f t="shared" si="200"/>
        <v>6</v>
      </c>
      <c r="V1019" s="845"/>
      <c r="W1019" s="1302">
        <f t="shared" si="196"/>
        <v>1</v>
      </c>
    </row>
    <row r="1020" spans="1:23" s="105" customFormat="1" ht="39" hidden="1" customHeight="1" outlineLevel="3" thickBot="1" x14ac:dyDescent="0.3">
      <c r="A1020" s="1601"/>
      <c r="B1020" s="1559"/>
      <c r="C1020" s="966" t="s">
        <v>1768</v>
      </c>
      <c r="D1020" s="967"/>
      <c r="E1020" s="967"/>
      <c r="F1020" s="1045"/>
      <c r="G1020" s="559" t="s">
        <v>1481</v>
      </c>
      <c r="H1020" s="966" t="s">
        <v>70</v>
      </c>
      <c r="I1020" s="767"/>
      <c r="J1020" s="467" t="s">
        <v>1374</v>
      </c>
      <c r="K1020" s="780"/>
      <c r="L1020" s="1076"/>
      <c r="M1020" s="1085" t="str">
        <f t="shared" si="198"/>
        <v/>
      </c>
      <c r="N1020" s="1216" t="str">
        <f t="shared" si="197"/>
        <v/>
      </c>
      <c r="O1020" s="1186"/>
      <c r="P1020" s="1013" t="str">
        <f t="shared" si="194"/>
        <v/>
      </c>
      <c r="Q1020" s="1272"/>
      <c r="R1020" s="1283"/>
      <c r="S1020" s="1014" t="str">
        <f t="shared" si="195"/>
        <v/>
      </c>
      <c r="T1020" s="1231" t="str">
        <f t="shared" si="199"/>
        <v>Sin Iniciar</v>
      </c>
      <c r="U1020" s="1164" t="str">
        <f t="shared" si="200"/>
        <v>6</v>
      </c>
      <c r="V1020" s="845"/>
      <c r="W1020" s="1302">
        <f t="shared" si="196"/>
        <v>1</v>
      </c>
    </row>
    <row r="1021" spans="1:23" s="105" customFormat="1" ht="39" hidden="1" customHeight="1" outlineLevel="3" thickBot="1" x14ac:dyDescent="0.3">
      <c r="A1021" s="1601"/>
      <c r="B1021" s="1559"/>
      <c r="C1021" s="966" t="s">
        <v>1768</v>
      </c>
      <c r="D1021" s="967"/>
      <c r="E1021" s="967"/>
      <c r="F1021" s="1045"/>
      <c r="G1021" s="559" t="s">
        <v>1482</v>
      </c>
      <c r="H1021" s="966" t="s">
        <v>70</v>
      </c>
      <c r="I1021" s="767"/>
      <c r="J1021" s="467">
        <v>1500</v>
      </c>
      <c r="K1021" s="780"/>
      <c r="L1021" s="1076"/>
      <c r="M1021" s="1085" t="str">
        <f t="shared" si="198"/>
        <v/>
      </c>
      <c r="N1021" s="1216" t="str">
        <f t="shared" si="197"/>
        <v/>
      </c>
      <c r="O1021" s="1186"/>
      <c r="P1021" s="1013" t="str">
        <f t="shared" si="194"/>
        <v/>
      </c>
      <c r="Q1021" s="1272"/>
      <c r="R1021" s="1283"/>
      <c r="S1021" s="1014" t="str">
        <f t="shared" si="195"/>
        <v/>
      </c>
      <c r="T1021" s="1231" t="str">
        <f t="shared" si="199"/>
        <v>Sin Iniciar</v>
      </c>
      <c r="U1021" s="1164" t="str">
        <f t="shared" si="200"/>
        <v>6</v>
      </c>
      <c r="V1021" s="845"/>
      <c r="W1021" s="1302">
        <f t="shared" si="196"/>
        <v>1</v>
      </c>
    </row>
    <row r="1022" spans="1:23" s="105" customFormat="1" ht="35.25" hidden="1" customHeight="1" outlineLevel="3" thickBot="1" x14ac:dyDescent="0.3">
      <c r="A1022" s="1601"/>
      <c r="B1022" s="1559"/>
      <c r="C1022" s="966" t="s">
        <v>1768</v>
      </c>
      <c r="D1022" s="967"/>
      <c r="E1022" s="967"/>
      <c r="F1022" s="1045"/>
      <c r="G1022" s="559" t="s">
        <v>1483</v>
      </c>
      <c r="H1022" s="966" t="s">
        <v>70</v>
      </c>
      <c r="I1022" s="767"/>
      <c r="J1022" s="467" t="s">
        <v>1484</v>
      </c>
      <c r="K1022" s="780"/>
      <c r="L1022" s="1076"/>
      <c r="M1022" s="1085" t="str">
        <f t="shared" si="198"/>
        <v/>
      </c>
      <c r="N1022" s="1216" t="str">
        <f t="shared" si="197"/>
        <v/>
      </c>
      <c r="O1022" s="1186"/>
      <c r="P1022" s="1013" t="str">
        <f t="shared" si="194"/>
        <v/>
      </c>
      <c r="Q1022" s="1272"/>
      <c r="R1022" s="1283"/>
      <c r="S1022" s="1014" t="str">
        <f t="shared" si="195"/>
        <v/>
      </c>
      <c r="T1022" s="1231" t="str">
        <f t="shared" si="199"/>
        <v>Sin Iniciar</v>
      </c>
      <c r="U1022" s="1164" t="str">
        <f t="shared" si="200"/>
        <v>6</v>
      </c>
      <c r="V1022" s="845"/>
      <c r="W1022" s="1302">
        <f t="shared" si="196"/>
        <v>1</v>
      </c>
    </row>
    <row r="1023" spans="1:23" s="105" customFormat="1" ht="35.25" hidden="1" customHeight="1" outlineLevel="3" thickBot="1" x14ac:dyDescent="0.3">
      <c r="A1023" s="1601"/>
      <c r="B1023" s="1559"/>
      <c r="C1023" s="966" t="s">
        <v>1768</v>
      </c>
      <c r="D1023" s="967"/>
      <c r="E1023" s="967"/>
      <c r="F1023" s="1045"/>
      <c r="G1023" s="559" t="s">
        <v>1485</v>
      </c>
      <c r="H1023" s="966" t="s">
        <v>70</v>
      </c>
      <c r="I1023" s="767"/>
      <c r="J1023" s="467" t="s">
        <v>1484</v>
      </c>
      <c r="K1023" s="780"/>
      <c r="L1023" s="1076"/>
      <c r="M1023" s="1085" t="str">
        <f t="shared" si="198"/>
        <v/>
      </c>
      <c r="N1023" s="1216" t="str">
        <f t="shared" si="197"/>
        <v/>
      </c>
      <c r="O1023" s="1186"/>
      <c r="P1023" s="1013" t="str">
        <f t="shared" si="194"/>
        <v/>
      </c>
      <c r="Q1023" s="1272"/>
      <c r="R1023" s="1283"/>
      <c r="S1023" s="1014" t="str">
        <f t="shared" si="195"/>
        <v/>
      </c>
      <c r="T1023" s="1231" t="str">
        <f t="shared" si="199"/>
        <v>Sin Iniciar</v>
      </c>
      <c r="U1023" s="1164" t="str">
        <f t="shared" si="200"/>
        <v>6</v>
      </c>
      <c r="V1023" s="845"/>
      <c r="W1023" s="1302">
        <f t="shared" si="196"/>
        <v>1</v>
      </c>
    </row>
    <row r="1024" spans="1:23" s="105" customFormat="1" ht="35.25" hidden="1" customHeight="1" outlineLevel="3" thickBot="1" x14ac:dyDescent="0.3">
      <c r="A1024" s="1601"/>
      <c r="B1024" s="1559"/>
      <c r="C1024" s="966" t="s">
        <v>1768</v>
      </c>
      <c r="D1024" s="967"/>
      <c r="E1024" s="967"/>
      <c r="F1024" s="1045"/>
      <c r="G1024" s="559" t="s">
        <v>1486</v>
      </c>
      <c r="H1024" s="966" t="s">
        <v>70</v>
      </c>
      <c r="I1024" s="767"/>
      <c r="J1024" s="467" t="s">
        <v>1484</v>
      </c>
      <c r="K1024" s="780"/>
      <c r="L1024" s="1076"/>
      <c r="M1024" s="1085" t="str">
        <f t="shared" si="198"/>
        <v/>
      </c>
      <c r="N1024" s="1216" t="str">
        <f t="shared" si="197"/>
        <v/>
      </c>
      <c r="O1024" s="1186"/>
      <c r="P1024" s="1013" t="str">
        <f t="shared" si="194"/>
        <v/>
      </c>
      <c r="Q1024" s="1272"/>
      <c r="R1024" s="1283"/>
      <c r="S1024" s="1014" t="str">
        <f t="shared" si="195"/>
        <v/>
      </c>
      <c r="T1024" s="1231" t="str">
        <f t="shared" si="199"/>
        <v>Sin Iniciar</v>
      </c>
      <c r="U1024" s="1164" t="str">
        <f t="shared" si="200"/>
        <v>6</v>
      </c>
      <c r="V1024" s="845"/>
      <c r="W1024" s="1302">
        <f t="shared" si="196"/>
        <v>1</v>
      </c>
    </row>
    <row r="1025" spans="1:23" s="105" customFormat="1" ht="35.25" hidden="1" customHeight="1" outlineLevel="3" thickBot="1" x14ac:dyDescent="0.3">
      <c r="A1025" s="1601"/>
      <c r="B1025" s="1559"/>
      <c r="C1025" s="966" t="s">
        <v>1768</v>
      </c>
      <c r="D1025" s="967"/>
      <c r="E1025" s="967"/>
      <c r="F1025" s="1045"/>
      <c r="G1025" s="559" t="s">
        <v>1487</v>
      </c>
      <c r="H1025" s="966" t="s">
        <v>70</v>
      </c>
      <c r="I1025" s="767"/>
      <c r="J1025" s="467" t="s">
        <v>1484</v>
      </c>
      <c r="K1025" s="780"/>
      <c r="L1025" s="1076"/>
      <c r="M1025" s="1085" t="str">
        <f t="shared" si="198"/>
        <v/>
      </c>
      <c r="N1025" s="1216" t="str">
        <f t="shared" si="197"/>
        <v/>
      </c>
      <c r="O1025" s="1186"/>
      <c r="P1025" s="1013" t="str">
        <f t="shared" si="194"/>
        <v/>
      </c>
      <c r="Q1025" s="1272"/>
      <c r="R1025" s="1283"/>
      <c r="S1025" s="1014" t="str">
        <f t="shared" si="195"/>
        <v/>
      </c>
      <c r="T1025" s="1231" t="str">
        <f t="shared" si="199"/>
        <v>Sin Iniciar</v>
      </c>
      <c r="U1025" s="1164" t="str">
        <f t="shared" si="200"/>
        <v>6</v>
      </c>
      <c r="V1025" s="845"/>
      <c r="W1025" s="1302">
        <f t="shared" si="196"/>
        <v>1</v>
      </c>
    </row>
    <row r="1026" spans="1:23" s="105" customFormat="1" ht="35.25" hidden="1" customHeight="1" outlineLevel="3" thickBot="1" x14ac:dyDescent="0.3">
      <c r="A1026" s="1601"/>
      <c r="B1026" s="1559"/>
      <c r="C1026" s="966" t="s">
        <v>1768</v>
      </c>
      <c r="D1026" s="967"/>
      <c r="E1026" s="967"/>
      <c r="F1026" s="1045"/>
      <c r="G1026" s="559" t="s">
        <v>1488</v>
      </c>
      <c r="H1026" s="966" t="s">
        <v>70</v>
      </c>
      <c r="I1026" s="767"/>
      <c r="J1026" s="467" t="s">
        <v>1484</v>
      </c>
      <c r="K1026" s="780"/>
      <c r="L1026" s="1076"/>
      <c r="M1026" s="1085" t="str">
        <f t="shared" si="198"/>
        <v/>
      </c>
      <c r="N1026" s="1216" t="str">
        <f t="shared" si="197"/>
        <v/>
      </c>
      <c r="O1026" s="1186"/>
      <c r="P1026" s="1013" t="str">
        <f t="shared" si="194"/>
        <v/>
      </c>
      <c r="Q1026" s="1272"/>
      <c r="R1026" s="1283"/>
      <c r="S1026" s="1014" t="str">
        <f t="shared" si="195"/>
        <v/>
      </c>
      <c r="T1026" s="1231" t="str">
        <f t="shared" si="199"/>
        <v>Sin Iniciar</v>
      </c>
      <c r="U1026" s="1164" t="str">
        <f t="shared" si="200"/>
        <v>6</v>
      </c>
      <c r="V1026" s="845"/>
      <c r="W1026" s="1302">
        <f t="shared" si="196"/>
        <v>1</v>
      </c>
    </row>
    <row r="1027" spans="1:23" s="105" customFormat="1" ht="35.25" hidden="1" customHeight="1" outlineLevel="3" thickBot="1" x14ac:dyDescent="0.3">
      <c r="A1027" s="1601"/>
      <c r="B1027" s="1559"/>
      <c r="C1027" s="966" t="s">
        <v>1768</v>
      </c>
      <c r="D1027" s="967"/>
      <c r="E1027" s="967"/>
      <c r="F1027" s="1045"/>
      <c r="G1027" s="559" t="s">
        <v>1489</v>
      </c>
      <c r="H1027" s="966" t="s">
        <v>70</v>
      </c>
      <c r="I1027" s="767"/>
      <c r="J1027" s="467" t="s">
        <v>1388</v>
      </c>
      <c r="K1027" s="780"/>
      <c r="L1027" s="1076"/>
      <c r="M1027" s="1085" t="str">
        <f t="shared" si="198"/>
        <v/>
      </c>
      <c r="N1027" s="1216" t="str">
        <f t="shared" si="197"/>
        <v/>
      </c>
      <c r="O1027" s="1186"/>
      <c r="P1027" s="1013" t="str">
        <f t="shared" si="194"/>
        <v/>
      </c>
      <c r="Q1027" s="1272"/>
      <c r="R1027" s="1283"/>
      <c r="S1027" s="1014" t="str">
        <f t="shared" si="195"/>
        <v/>
      </c>
      <c r="T1027" s="1231" t="str">
        <f t="shared" si="199"/>
        <v>Sin Iniciar</v>
      </c>
      <c r="U1027" s="1164" t="str">
        <f t="shared" si="200"/>
        <v>6</v>
      </c>
      <c r="V1027" s="845"/>
      <c r="W1027" s="1302">
        <f t="shared" si="196"/>
        <v>1</v>
      </c>
    </row>
    <row r="1028" spans="1:23" s="105" customFormat="1" ht="51.75" hidden="1" customHeight="1" outlineLevel="3" thickBot="1" x14ac:dyDescent="0.3">
      <c r="A1028" s="1601"/>
      <c r="B1028" s="1559"/>
      <c r="C1028" s="966" t="s">
        <v>1768</v>
      </c>
      <c r="D1028" s="967"/>
      <c r="E1028" s="967"/>
      <c r="F1028" s="1045"/>
      <c r="G1028" s="559" t="s">
        <v>1490</v>
      </c>
      <c r="H1028" s="966" t="s">
        <v>70</v>
      </c>
      <c r="I1028" s="767"/>
      <c r="J1028" s="467" t="s">
        <v>1465</v>
      </c>
      <c r="K1028" s="780"/>
      <c r="L1028" s="1076"/>
      <c r="M1028" s="1085" t="str">
        <f t="shared" si="198"/>
        <v/>
      </c>
      <c r="N1028" s="1216" t="str">
        <f t="shared" si="197"/>
        <v/>
      </c>
      <c r="O1028" s="1186"/>
      <c r="P1028" s="1013" t="str">
        <f t="shared" si="194"/>
        <v/>
      </c>
      <c r="Q1028" s="1272"/>
      <c r="R1028" s="1283"/>
      <c r="S1028" s="1014" t="str">
        <f t="shared" si="195"/>
        <v/>
      </c>
      <c r="T1028" s="1231" t="str">
        <f t="shared" si="199"/>
        <v>Sin Iniciar</v>
      </c>
      <c r="U1028" s="1164" t="str">
        <f t="shared" si="200"/>
        <v>6</v>
      </c>
      <c r="V1028" s="845"/>
      <c r="W1028" s="1302">
        <f t="shared" si="196"/>
        <v>1</v>
      </c>
    </row>
    <row r="1029" spans="1:23" s="105" customFormat="1" ht="51.75" hidden="1" customHeight="1" outlineLevel="3" thickBot="1" x14ac:dyDescent="0.3">
      <c r="A1029" s="1601"/>
      <c r="B1029" s="1559"/>
      <c r="C1029" s="966" t="s">
        <v>1768</v>
      </c>
      <c r="D1029" s="967"/>
      <c r="E1029" s="967"/>
      <c r="F1029" s="1045"/>
      <c r="G1029" s="559" t="s">
        <v>1491</v>
      </c>
      <c r="H1029" s="966" t="s">
        <v>70</v>
      </c>
      <c r="I1029" s="767"/>
      <c r="J1029" s="467" t="s">
        <v>1492</v>
      </c>
      <c r="K1029" s="780"/>
      <c r="L1029" s="1076"/>
      <c r="M1029" s="1085" t="str">
        <f t="shared" si="198"/>
        <v/>
      </c>
      <c r="N1029" s="1216" t="str">
        <f t="shared" si="197"/>
        <v/>
      </c>
      <c r="O1029" s="1186"/>
      <c r="P1029" s="1013" t="str">
        <f t="shared" si="194"/>
        <v/>
      </c>
      <c r="Q1029" s="1272"/>
      <c r="R1029" s="1283"/>
      <c r="S1029" s="1014" t="str">
        <f t="shared" si="195"/>
        <v/>
      </c>
      <c r="T1029" s="1231" t="str">
        <f t="shared" si="199"/>
        <v>Sin Iniciar</v>
      </c>
      <c r="U1029" s="1164" t="str">
        <f t="shared" si="200"/>
        <v>6</v>
      </c>
      <c r="V1029" s="845"/>
      <c r="W1029" s="1302">
        <f t="shared" si="196"/>
        <v>1</v>
      </c>
    </row>
    <row r="1030" spans="1:23" s="105" customFormat="1" ht="35.25" hidden="1" customHeight="1" outlineLevel="3" thickBot="1" x14ac:dyDescent="0.3">
      <c r="A1030" s="1601"/>
      <c r="B1030" s="1559"/>
      <c r="C1030" s="966" t="s">
        <v>1768</v>
      </c>
      <c r="D1030" s="967"/>
      <c r="E1030" s="967"/>
      <c r="F1030" s="1045"/>
      <c r="G1030" s="559" t="s">
        <v>1493</v>
      </c>
      <c r="H1030" s="966" t="s">
        <v>70</v>
      </c>
      <c r="I1030" s="767"/>
      <c r="J1030" s="467" t="s">
        <v>1484</v>
      </c>
      <c r="K1030" s="780"/>
      <c r="L1030" s="1076"/>
      <c r="M1030" s="1085" t="str">
        <f t="shared" si="198"/>
        <v/>
      </c>
      <c r="N1030" s="1216" t="str">
        <f t="shared" si="197"/>
        <v/>
      </c>
      <c r="O1030" s="1186"/>
      <c r="P1030" s="1013" t="str">
        <f t="shared" si="194"/>
        <v/>
      </c>
      <c r="Q1030" s="1272"/>
      <c r="R1030" s="1283"/>
      <c r="S1030" s="1014" t="str">
        <f t="shared" si="195"/>
        <v/>
      </c>
      <c r="T1030" s="1231" t="str">
        <f t="shared" si="199"/>
        <v>Sin Iniciar</v>
      </c>
      <c r="U1030" s="1164" t="str">
        <f t="shared" si="200"/>
        <v>6</v>
      </c>
      <c r="V1030" s="845"/>
      <c r="W1030" s="1302">
        <f t="shared" si="196"/>
        <v>1</v>
      </c>
    </row>
    <row r="1031" spans="1:23" s="105" customFormat="1" ht="35.25" hidden="1" customHeight="1" outlineLevel="3" thickBot="1" x14ac:dyDescent="0.3">
      <c r="A1031" s="1601"/>
      <c r="B1031" s="1559"/>
      <c r="C1031" s="966" t="s">
        <v>1768</v>
      </c>
      <c r="D1031" s="967"/>
      <c r="E1031" s="967"/>
      <c r="F1031" s="1045"/>
      <c r="G1031" s="559" t="s">
        <v>1494</v>
      </c>
      <c r="H1031" s="966" t="s">
        <v>70</v>
      </c>
      <c r="I1031" s="767"/>
      <c r="J1031" s="467" t="s">
        <v>1495</v>
      </c>
      <c r="K1031" s="780"/>
      <c r="L1031" s="1076"/>
      <c r="M1031" s="1085" t="str">
        <f t="shared" si="198"/>
        <v/>
      </c>
      <c r="N1031" s="1216" t="str">
        <f t="shared" si="197"/>
        <v/>
      </c>
      <c r="O1031" s="1186"/>
      <c r="P1031" s="1013" t="str">
        <f t="shared" si="194"/>
        <v/>
      </c>
      <c r="Q1031" s="1272"/>
      <c r="R1031" s="1283"/>
      <c r="S1031" s="1014" t="str">
        <f t="shared" si="195"/>
        <v/>
      </c>
      <c r="T1031" s="1231" t="str">
        <f t="shared" si="199"/>
        <v>Sin Iniciar</v>
      </c>
      <c r="U1031" s="1164" t="str">
        <f t="shared" si="200"/>
        <v>6</v>
      </c>
      <c r="V1031" s="845"/>
      <c r="W1031" s="1302">
        <f t="shared" si="196"/>
        <v>1</v>
      </c>
    </row>
    <row r="1032" spans="1:23" s="105" customFormat="1" ht="35.25" hidden="1" customHeight="1" outlineLevel="3" thickBot="1" x14ac:dyDescent="0.3">
      <c r="A1032" s="1601"/>
      <c r="B1032" s="1559"/>
      <c r="C1032" s="966" t="s">
        <v>1768</v>
      </c>
      <c r="D1032" s="967"/>
      <c r="E1032" s="967"/>
      <c r="F1032" s="1045"/>
      <c r="G1032" s="559" t="s">
        <v>1496</v>
      </c>
      <c r="H1032" s="966" t="s">
        <v>70</v>
      </c>
      <c r="I1032" s="767"/>
      <c r="J1032" s="467" t="s">
        <v>1497</v>
      </c>
      <c r="K1032" s="780"/>
      <c r="L1032" s="1076"/>
      <c r="M1032" s="1085" t="str">
        <f t="shared" si="198"/>
        <v/>
      </c>
      <c r="N1032" s="1216" t="str">
        <f t="shared" si="197"/>
        <v/>
      </c>
      <c r="O1032" s="1186"/>
      <c r="P1032" s="1013" t="str">
        <f t="shared" si="194"/>
        <v/>
      </c>
      <c r="Q1032" s="1272"/>
      <c r="R1032" s="1283"/>
      <c r="S1032" s="1014" t="str">
        <f t="shared" si="195"/>
        <v/>
      </c>
      <c r="T1032" s="1231" t="str">
        <f t="shared" si="199"/>
        <v>Sin Iniciar</v>
      </c>
      <c r="U1032" s="1164" t="str">
        <f t="shared" si="200"/>
        <v>6</v>
      </c>
      <c r="V1032" s="845"/>
      <c r="W1032" s="1302">
        <f t="shared" si="196"/>
        <v>1</v>
      </c>
    </row>
    <row r="1033" spans="1:23" s="105" customFormat="1" ht="35.25" hidden="1" customHeight="1" outlineLevel="3" thickBot="1" x14ac:dyDescent="0.3">
      <c r="A1033" s="1601"/>
      <c r="B1033" s="1559"/>
      <c r="C1033" s="966" t="s">
        <v>1768</v>
      </c>
      <c r="D1033" s="967"/>
      <c r="E1033" s="967"/>
      <c r="F1033" s="1045"/>
      <c r="G1033" s="559" t="s">
        <v>1498</v>
      </c>
      <c r="H1033" s="966" t="s">
        <v>70</v>
      </c>
      <c r="I1033" s="767"/>
      <c r="J1033" s="467">
        <v>3</v>
      </c>
      <c r="K1033" s="780"/>
      <c r="L1033" s="1076"/>
      <c r="M1033" s="1085" t="str">
        <f t="shared" si="198"/>
        <v/>
      </c>
      <c r="N1033" s="1216" t="str">
        <f t="shared" si="197"/>
        <v/>
      </c>
      <c r="O1033" s="1186"/>
      <c r="P1033" s="1013" t="str">
        <f t="shared" si="194"/>
        <v/>
      </c>
      <c r="Q1033" s="1272"/>
      <c r="R1033" s="1283"/>
      <c r="S1033" s="1014" t="str">
        <f t="shared" si="195"/>
        <v/>
      </c>
      <c r="T1033" s="1231" t="str">
        <f t="shared" si="199"/>
        <v>Sin Iniciar</v>
      </c>
      <c r="U1033" s="1164" t="str">
        <f t="shared" si="200"/>
        <v>6</v>
      </c>
      <c r="V1033" s="845"/>
      <c r="W1033" s="1302">
        <f t="shared" si="196"/>
        <v>1</v>
      </c>
    </row>
    <row r="1034" spans="1:23" s="105" customFormat="1" ht="35.25" hidden="1" customHeight="1" outlineLevel="3" thickBot="1" x14ac:dyDescent="0.3">
      <c r="A1034" s="1601"/>
      <c r="B1034" s="1559"/>
      <c r="C1034" s="966" t="s">
        <v>1768</v>
      </c>
      <c r="D1034" s="967"/>
      <c r="E1034" s="967"/>
      <c r="F1034" s="1045"/>
      <c r="G1034" s="559" t="s">
        <v>1499</v>
      </c>
      <c r="H1034" s="966" t="s">
        <v>70</v>
      </c>
      <c r="I1034" s="767"/>
      <c r="J1034" s="467" t="s">
        <v>1500</v>
      </c>
      <c r="K1034" s="780"/>
      <c r="L1034" s="1076"/>
      <c r="M1034" s="1085" t="str">
        <f t="shared" si="198"/>
        <v/>
      </c>
      <c r="N1034" s="1216" t="str">
        <f t="shared" si="197"/>
        <v/>
      </c>
      <c r="O1034" s="1186"/>
      <c r="P1034" s="1013" t="str">
        <f t="shared" si="194"/>
        <v/>
      </c>
      <c r="Q1034" s="1272"/>
      <c r="R1034" s="1283"/>
      <c r="S1034" s="1014" t="str">
        <f t="shared" si="195"/>
        <v/>
      </c>
      <c r="T1034" s="1231" t="str">
        <f t="shared" si="199"/>
        <v>Sin Iniciar</v>
      </c>
      <c r="U1034" s="1164" t="str">
        <f t="shared" si="200"/>
        <v>6</v>
      </c>
      <c r="V1034" s="845"/>
      <c r="W1034" s="1302">
        <f t="shared" si="196"/>
        <v>1</v>
      </c>
    </row>
    <row r="1035" spans="1:23" s="105" customFormat="1" ht="35.25" hidden="1" customHeight="1" outlineLevel="3" thickBot="1" x14ac:dyDescent="0.3">
      <c r="A1035" s="1601"/>
      <c r="B1035" s="1559"/>
      <c r="C1035" s="966" t="s">
        <v>1768</v>
      </c>
      <c r="D1035" s="967"/>
      <c r="E1035" s="967"/>
      <c r="F1035" s="1045"/>
      <c r="G1035" s="559" t="s">
        <v>1501</v>
      </c>
      <c r="H1035" s="966" t="s">
        <v>70</v>
      </c>
      <c r="I1035" s="767"/>
      <c r="J1035" s="467">
        <v>1</v>
      </c>
      <c r="K1035" s="780"/>
      <c r="L1035" s="1076"/>
      <c r="M1035" s="1085" t="str">
        <f t="shared" si="198"/>
        <v/>
      </c>
      <c r="N1035" s="1216" t="str">
        <f t="shared" si="197"/>
        <v/>
      </c>
      <c r="O1035" s="1186"/>
      <c r="P1035" s="1013" t="str">
        <f t="shared" si="194"/>
        <v/>
      </c>
      <c r="Q1035" s="1272"/>
      <c r="R1035" s="1283"/>
      <c r="S1035" s="1014" t="str">
        <f t="shared" si="195"/>
        <v/>
      </c>
      <c r="T1035" s="1231" t="str">
        <f t="shared" si="199"/>
        <v>Sin Iniciar</v>
      </c>
      <c r="U1035" s="1164" t="str">
        <f t="shared" si="200"/>
        <v>6</v>
      </c>
      <c r="V1035" s="845"/>
      <c r="W1035" s="1302">
        <f t="shared" si="196"/>
        <v>1</v>
      </c>
    </row>
    <row r="1036" spans="1:23" s="105" customFormat="1" ht="39" hidden="1" customHeight="1" outlineLevel="3" thickBot="1" x14ac:dyDescent="0.3">
      <c r="A1036" s="1601"/>
      <c r="B1036" s="1559"/>
      <c r="C1036" s="966" t="s">
        <v>1768</v>
      </c>
      <c r="D1036" s="967"/>
      <c r="E1036" s="967"/>
      <c r="F1036" s="1045"/>
      <c r="G1036" s="559" t="s">
        <v>1502</v>
      </c>
      <c r="H1036" s="966" t="s">
        <v>70</v>
      </c>
      <c r="I1036" s="767"/>
      <c r="J1036" s="467">
        <v>1</v>
      </c>
      <c r="K1036" s="780"/>
      <c r="L1036" s="1076"/>
      <c r="M1036" s="1085" t="str">
        <f t="shared" si="198"/>
        <v/>
      </c>
      <c r="N1036" s="1216" t="str">
        <f t="shared" si="197"/>
        <v/>
      </c>
      <c r="O1036" s="1186"/>
      <c r="P1036" s="1013" t="str">
        <f t="shared" si="194"/>
        <v/>
      </c>
      <c r="Q1036" s="1272"/>
      <c r="R1036" s="1283"/>
      <c r="S1036" s="1014" t="str">
        <f t="shared" si="195"/>
        <v/>
      </c>
      <c r="T1036" s="1231" t="str">
        <f t="shared" si="199"/>
        <v>Sin Iniciar</v>
      </c>
      <c r="U1036" s="1164" t="str">
        <f t="shared" si="200"/>
        <v>6</v>
      </c>
      <c r="V1036" s="845"/>
      <c r="W1036" s="1302">
        <f t="shared" si="196"/>
        <v>1</v>
      </c>
    </row>
    <row r="1037" spans="1:23" s="105" customFormat="1" ht="35.25" hidden="1" customHeight="1" outlineLevel="3" thickBot="1" x14ac:dyDescent="0.3">
      <c r="A1037" s="1601"/>
      <c r="B1037" s="1559"/>
      <c r="C1037" s="966" t="s">
        <v>1768</v>
      </c>
      <c r="D1037" s="967"/>
      <c r="E1037" s="967"/>
      <c r="F1037" s="1045"/>
      <c r="G1037" s="559" t="s">
        <v>1503</v>
      </c>
      <c r="H1037" s="966" t="s">
        <v>70</v>
      </c>
      <c r="I1037" s="767"/>
      <c r="J1037" s="467">
        <v>1</v>
      </c>
      <c r="K1037" s="780"/>
      <c r="L1037" s="1076"/>
      <c r="M1037" s="1085" t="str">
        <f t="shared" si="198"/>
        <v/>
      </c>
      <c r="N1037" s="1216" t="str">
        <f t="shared" si="197"/>
        <v/>
      </c>
      <c r="O1037" s="1186"/>
      <c r="P1037" s="1013" t="str">
        <f t="shared" si="194"/>
        <v/>
      </c>
      <c r="Q1037" s="1272"/>
      <c r="R1037" s="1283"/>
      <c r="S1037" s="1014" t="str">
        <f t="shared" si="195"/>
        <v/>
      </c>
      <c r="T1037" s="1231" t="str">
        <f t="shared" si="199"/>
        <v>Sin Iniciar</v>
      </c>
      <c r="U1037" s="1164" t="str">
        <f t="shared" si="200"/>
        <v>6</v>
      </c>
      <c r="V1037" s="845"/>
      <c r="W1037" s="1302">
        <f t="shared" si="196"/>
        <v>1</v>
      </c>
    </row>
    <row r="1038" spans="1:23" s="105" customFormat="1" ht="35.25" hidden="1" customHeight="1" outlineLevel="3" thickBot="1" x14ac:dyDescent="0.3">
      <c r="A1038" s="1601"/>
      <c r="B1038" s="1559"/>
      <c r="C1038" s="966" t="s">
        <v>1768</v>
      </c>
      <c r="D1038" s="967"/>
      <c r="E1038" s="967"/>
      <c r="F1038" s="1045"/>
      <c r="G1038" s="559" t="s">
        <v>1504</v>
      </c>
      <c r="H1038" s="966" t="s">
        <v>70</v>
      </c>
      <c r="I1038" s="767"/>
      <c r="J1038" s="467">
        <v>3</v>
      </c>
      <c r="K1038" s="780"/>
      <c r="L1038" s="1076"/>
      <c r="M1038" s="1085" t="str">
        <f t="shared" si="198"/>
        <v/>
      </c>
      <c r="N1038" s="1216" t="str">
        <f t="shared" si="197"/>
        <v/>
      </c>
      <c r="O1038" s="1186"/>
      <c r="P1038" s="1013" t="str">
        <f t="shared" si="194"/>
        <v/>
      </c>
      <c r="Q1038" s="1272"/>
      <c r="R1038" s="1283"/>
      <c r="S1038" s="1014" t="str">
        <f t="shared" si="195"/>
        <v/>
      </c>
      <c r="T1038" s="1231" t="str">
        <f t="shared" si="199"/>
        <v>Sin Iniciar</v>
      </c>
      <c r="U1038" s="1164" t="str">
        <f t="shared" si="200"/>
        <v>6</v>
      </c>
      <c r="V1038" s="845"/>
      <c r="W1038" s="1302">
        <f t="shared" si="196"/>
        <v>1</v>
      </c>
    </row>
    <row r="1039" spans="1:23" s="105" customFormat="1" ht="35.25" hidden="1" customHeight="1" outlineLevel="3" thickBot="1" x14ac:dyDescent="0.3">
      <c r="A1039" s="1601"/>
      <c r="B1039" s="1559"/>
      <c r="C1039" s="966" t="s">
        <v>1768</v>
      </c>
      <c r="D1039" s="967"/>
      <c r="E1039" s="967"/>
      <c r="F1039" s="1045"/>
      <c r="G1039" s="559" t="s">
        <v>1505</v>
      </c>
      <c r="H1039" s="966" t="s">
        <v>70</v>
      </c>
      <c r="I1039" s="767"/>
      <c r="J1039" s="467">
        <v>1</v>
      </c>
      <c r="K1039" s="780"/>
      <c r="L1039" s="1076"/>
      <c r="M1039" s="1085" t="str">
        <f t="shared" si="198"/>
        <v/>
      </c>
      <c r="N1039" s="1216" t="str">
        <f t="shared" si="197"/>
        <v/>
      </c>
      <c r="O1039" s="1186"/>
      <c r="P1039" s="1013" t="str">
        <f t="shared" si="194"/>
        <v/>
      </c>
      <c r="Q1039" s="1272"/>
      <c r="R1039" s="1283"/>
      <c r="S1039" s="1014" t="str">
        <f t="shared" si="195"/>
        <v/>
      </c>
      <c r="T1039" s="1231" t="str">
        <f t="shared" si="199"/>
        <v>Sin Iniciar</v>
      </c>
      <c r="U1039" s="1164" t="str">
        <f t="shared" si="200"/>
        <v>6</v>
      </c>
      <c r="V1039" s="845"/>
      <c r="W1039" s="1302">
        <f t="shared" si="196"/>
        <v>1</v>
      </c>
    </row>
    <row r="1040" spans="1:23" s="105" customFormat="1" ht="39" hidden="1" customHeight="1" outlineLevel="3" thickBot="1" x14ac:dyDescent="0.3">
      <c r="A1040" s="1601"/>
      <c r="B1040" s="1559"/>
      <c r="C1040" s="966" t="s">
        <v>1768</v>
      </c>
      <c r="D1040" s="967"/>
      <c r="E1040" s="967"/>
      <c r="F1040" s="1045"/>
      <c r="G1040" s="559" t="s">
        <v>1506</v>
      </c>
      <c r="H1040" s="966" t="s">
        <v>70</v>
      </c>
      <c r="I1040" s="767"/>
      <c r="J1040" s="467" t="s">
        <v>1507</v>
      </c>
      <c r="K1040" s="780"/>
      <c r="L1040" s="1076"/>
      <c r="M1040" s="1085" t="str">
        <f t="shared" si="198"/>
        <v/>
      </c>
      <c r="N1040" s="1216" t="str">
        <f t="shared" si="197"/>
        <v/>
      </c>
      <c r="O1040" s="1186"/>
      <c r="P1040" s="1013" t="str">
        <f t="shared" si="194"/>
        <v/>
      </c>
      <c r="Q1040" s="1272"/>
      <c r="R1040" s="1283"/>
      <c r="S1040" s="1014" t="str">
        <f t="shared" si="195"/>
        <v/>
      </c>
      <c r="T1040" s="1231" t="str">
        <f t="shared" si="199"/>
        <v>Sin Iniciar</v>
      </c>
      <c r="U1040" s="1164" t="str">
        <f t="shared" si="200"/>
        <v>6</v>
      </c>
      <c r="V1040" s="845"/>
      <c r="W1040" s="1302">
        <f t="shared" si="196"/>
        <v>1</v>
      </c>
    </row>
    <row r="1041" spans="1:23" s="105" customFormat="1" ht="35.25" hidden="1" customHeight="1" outlineLevel="3" thickBot="1" x14ac:dyDescent="0.3">
      <c r="A1041" s="1601"/>
      <c r="B1041" s="1559"/>
      <c r="C1041" s="966" t="s">
        <v>1768</v>
      </c>
      <c r="D1041" s="967"/>
      <c r="E1041" s="967"/>
      <c r="F1041" s="1045"/>
      <c r="G1041" s="559" t="s">
        <v>1508</v>
      </c>
      <c r="H1041" s="966" t="s">
        <v>70</v>
      </c>
      <c r="I1041" s="767"/>
      <c r="J1041" s="467" t="s">
        <v>1484</v>
      </c>
      <c r="K1041" s="780"/>
      <c r="L1041" s="1076"/>
      <c r="M1041" s="1085" t="str">
        <f t="shared" si="198"/>
        <v/>
      </c>
      <c r="N1041" s="1216" t="str">
        <f t="shared" si="197"/>
        <v/>
      </c>
      <c r="O1041" s="1186"/>
      <c r="P1041" s="1013" t="str">
        <f t="shared" ref="P1041:P1104" si="201">+IF(N1041="","",IFERROR(IF(MONTH($C$2)&lt;MONTH(D1041),"",IF(E1041&lt;$C$2,1,IF(D1041&lt;$C$2,($C$2-D1041)/(E1041-D1041),0))),0))</f>
        <v/>
      </c>
      <c r="Q1041" s="1272"/>
      <c r="R1041" s="1283"/>
      <c r="S1041" s="1014" t="str">
        <f t="shared" ref="S1041:S1104" si="202">IF(P1041="","",IF(Q1041&gt;P1041,1,(Q1041/P1041)))</f>
        <v/>
      </c>
      <c r="T1041" s="1231" t="str">
        <f t="shared" si="199"/>
        <v>Sin Iniciar</v>
      </c>
      <c r="U1041" s="1164" t="str">
        <f t="shared" si="200"/>
        <v>6</v>
      </c>
      <c r="V1041" s="845"/>
      <c r="W1041" s="1302">
        <f t="shared" si="196"/>
        <v>1</v>
      </c>
    </row>
    <row r="1042" spans="1:23" s="105" customFormat="1" ht="35.25" hidden="1" customHeight="1" outlineLevel="3" thickBot="1" x14ac:dyDescent="0.3">
      <c r="A1042" s="1601"/>
      <c r="B1042" s="1559"/>
      <c r="C1042" s="966" t="s">
        <v>1768</v>
      </c>
      <c r="D1042" s="967"/>
      <c r="E1042" s="967"/>
      <c r="F1042" s="1045"/>
      <c r="G1042" s="559" t="s">
        <v>1509</v>
      </c>
      <c r="H1042" s="966" t="s">
        <v>70</v>
      </c>
      <c r="I1042" s="767"/>
      <c r="J1042" s="467" t="s">
        <v>1484</v>
      </c>
      <c r="K1042" s="780"/>
      <c r="L1042" s="1076"/>
      <c r="M1042" s="1085" t="str">
        <f t="shared" si="198"/>
        <v/>
      </c>
      <c r="N1042" s="1216" t="str">
        <f t="shared" si="197"/>
        <v/>
      </c>
      <c r="O1042" s="1186"/>
      <c r="P1042" s="1013" t="str">
        <f t="shared" si="201"/>
        <v/>
      </c>
      <c r="Q1042" s="1272"/>
      <c r="R1042" s="1283"/>
      <c r="S1042" s="1014" t="str">
        <f t="shared" si="202"/>
        <v/>
      </c>
      <c r="T1042" s="1231" t="str">
        <f t="shared" si="199"/>
        <v>Sin Iniciar</v>
      </c>
      <c r="U1042" s="1164" t="str">
        <f t="shared" si="200"/>
        <v>6</v>
      </c>
      <c r="V1042" s="845"/>
      <c r="W1042" s="1302">
        <f t="shared" si="196"/>
        <v>1</v>
      </c>
    </row>
    <row r="1043" spans="1:23" s="105" customFormat="1" ht="39" hidden="1" customHeight="1" outlineLevel="3" thickBot="1" x14ac:dyDescent="0.3">
      <c r="A1043" s="1601"/>
      <c r="B1043" s="1559"/>
      <c r="C1043" s="966" t="s">
        <v>1768</v>
      </c>
      <c r="D1043" s="967"/>
      <c r="E1043" s="967"/>
      <c r="F1043" s="1045"/>
      <c r="G1043" s="559" t="s">
        <v>1510</v>
      </c>
      <c r="H1043" s="966" t="s">
        <v>70</v>
      </c>
      <c r="I1043" s="767"/>
      <c r="J1043" s="467" t="s">
        <v>1465</v>
      </c>
      <c r="K1043" s="780"/>
      <c r="L1043" s="1076"/>
      <c r="M1043" s="1085" t="str">
        <f t="shared" si="198"/>
        <v/>
      </c>
      <c r="N1043" s="1216" t="str">
        <f t="shared" si="197"/>
        <v/>
      </c>
      <c r="O1043" s="1186"/>
      <c r="P1043" s="1013" t="str">
        <f t="shared" si="201"/>
        <v/>
      </c>
      <c r="Q1043" s="1272"/>
      <c r="R1043" s="1283"/>
      <c r="S1043" s="1014" t="str">
        <f t="shared" si="202"/>
        <v/>
      </c>
      <c r="T1043" s="1231" t="str">
        <f t="shared" si="199"/>
        <v>Sin Iniciar</v>
      </c>
      <c r="U1043" s="1164" t="str">
        <f t="shared" si="200"/>
        <v>6</v>
      </c>
      <c r="V1043" s="845"/>
      <c r="W1043" s="1302">
        <f t="shared" si="196"/>
        <v>1</v>
      </c>
    </row>
    <row r="1044" spans="1:23" s="105" customFormat="1" ht="39" hidden="1" customHeight="1" outlineLevel="3" thickBot="1" x14ac:dyDescent="0.3">
      <c r="A1044" s="1601"/>
      <c r="B1044" s="1559"/>
      <c r="C1044" s="966" t="s">
        <v>1768</v>
      </c>
      <c r="D1044" s="967"/>
      <c r="E1044" s="967"/>
      <c r="F1044" s="1045"/>
      <c r="G1044" s="559" t="s">
        <v>1511</v>
      </c>
      <c r="H1044" s="966" t="s">
        <v>70</v>
      </c>
      <c r="I1044" s="767"/>
      <c r="J1044" s="467" t="s">
        <v>1465</v>
      </c>
      <c r="K1044" s="780"/>
      <c r="L1044" s="1076"/>
      <c r="M1044" s="1085" t="str">
        <f t="shared" si="198"/>
        <v/>
      </c>
      <c r="N1044" s="1216" t="str">
        <f t="shared" si="197"/>
        <v/>
      </c>
      <c r="O1044" s="1186"/>
      <c r="P1044" s="1013" t="str">
        <f t="shared" si="201"/>
        <v/>
      </c>
      <c r="Q1044" s="1272"/>
      <c r="R1044" s="1283"/>
      <c r="S1044" s="1014" t="str">
        <f t="shared" si="202"/>
        <v/>
      </c>
      <c r="T1044" s="1231" t="str">
        <f t="shared" si="199"/>
        <v>Sin Iniciar</v>
      </c>
      <c r="U1044" s="1164" t="str">
        <f t="shared" si="200"/>
        <v>6</v>
      </c>
      <c r="V1044" s="845"/>
      <c r="W1044" s="1302">
        <f t="shared" si="196"/>
        <v>1</v>
      </c>
    </row>
    <row r="1045" spans="1:23" s="105" customFormat="1" ht="39" hidden="1" customHeight="1" outlineLevel="3" thickBot="1" x14ac:dyDescent="0.3">
      <c r="A1045" s="1601"/>
      <c r="B1045" s="1559"/>
      <c r="C1045" s="966" t="s">
        <v>1768</v>
      </c>
      <c r="D1045" s="967"/>
      <c r="E1045" s="967"/>
      <c r="F1045" s="1045"/>
      <c r="G1045" s="559" t="s">
        <v>1512</v>
      </c>
      <c r="H1045" s="966" t="s">
        <v>70</v>
      </c>
      <c r="I1045" s="767"/>
      <c r="J1045" s="467" t="s">
        <v>1451</v>
      </c>
      <c r="K1045" s="780"/>
      <c r="L1045" s="1076"/>
      <c r="M1045" s="1085" t="str">
        <f t="shared" si="198"/>
        <v/>
      </c>
      <c r="N1045" s="1216" t="str">
        <f t="shared" si="197"/>
        <v/>
      </c>
      <c r="O1045" s="1186"/>
      <c r="P1045" s="1013" t="str">
        <f t="shared" si="201"/>
        <v/>
      </c>
      <c r="Q1045" s="1272"/>
      <c r="R1045" s="1283"/>
      <c r="S1045" s="1014" t="str">
        <f t="shared" si="202"/>
        <v/>
      </c>
      <c r="T1045" s="1231" t="str">
        <f t="shared" si="199"/>
        <v>Sin Iniciar</v>
      </c>
      <c r="U1045" s="1164" t="str">
        <f t="shared" si="200"/>
        <v>6</v>
      </c>
      <c r="V1045" s="845"/>
      <c r="W1045" s="1302">
        <f t="shared" si="196"/>
        <v>1</v>
      </c>
    </row>
    <row r="1046" spans="1:23" s="105" customFormat="1" ht="39" hidden="1" customHeight="1" outlineLevel="3" thickBot="1" x14ac:dyDescent="0.3">
      <c r="A1046" s="1601"/>
      <c r="B1046" s="1559"/>
      <c r="C1046" s="966" t="s">
        <v>1768</v>
      </c>
      <c r="D1046" s="967"/>
      <c r="E1046" s="967"/>
      <c r="F1046" s="1045"/>
      <c r="G1046" s="559" t="s">
        <v>1513</v>
      </c>
      <c r="H1046" s="966" t="s">
        <v>70</v>
      </c>
      <c r="I1046" s="767"/>
      <c r="J1046" s="467" t="s">
        <v>1451</v>
      </c>
      <c r="K1046" s="780"/>
      <c r="L1046" s="1076"/>
      <c r="M1046" s="1085" t="str">
        <f t="shared" si="198"/>
        <v/>
      </c>
      <c r="N1046" s="1216" t="str">
        <f t="shared" si="197"/>
        <v/>
      </c>
      <c r="O1046" s="1186"/>
      <c r="P1046" s="1013" t="str">
        <f t="shared" si="201"/>
        <v/>
      </c>
      <c r="Q1046" s="1272"/>
      <c r="R1046" s="1283"/>
      <c r="S1046" s="1014" t="str">
        <f t="shared" si="202"/>
        <v/>
      </c>
      <c r="T1046" s="1231" t="str">
        <f t="shared" si="199"/>
        <v>Sin Iniciar</v>
      </c>
      <c r="U1046" s="1164" t="str">
        <f t="shared" si="200"/>
        <v>6</v>
      </c>
      <c r="V1046" s="845"/>
      <c r="W1046" s="1302">
        <f t="shared" si="196"/>
        <v>1</v>
      </c>
    </row>
    <row r="1047" spans="1:23" s="105" customFormat="1" ht="39" hidden="1" customHeight="1" outlineLevel="3" thickBot="1" x14ac:dyDescent="0.3">
      <c r="A1047" s="1601"/>
      <c r="B1047" s="1559"/>
      <c r="C1047" s="966" t="s">
        <v>1768</v>
      </c>
      <c r="D1047" s="967"/>
      <c r="E1047" s="967"/>
      <c r="F1047" s="1045"/>
      <c r="G1047" s="559" t="s">
        <v>1514</v>
      </c>
      <c r="H1047" s="966" t="s">
        <v>70</v>
      </c>
      <c r="I1047" s="767"/>
      <c r="J1047" s="467" t="s">
        <v>1451</v>
      </c>
      <c r="K1047" s="780"/>
      <c r="L1047" s="1076"/>
      <c r="M1047" s="1085" t="str">
        <f t="shared" si="198"/>
        <v/>
      </c>
      <c r="N1047" s="1216" t="str">
        <f t="shared" si="197"/>
        <v/>
      </c>
      <c r="O1047" s="1186"/>
      <c r="P1047" s="1013" t="str">
        <f t="shared" si="201"/>
        <v/>
      </c>
      <c r="Q1047" s="1272"/>
      <c r="R1047" s="1283"/>
      <c r="S1047" s="1014" t="str">
        <f t="shared" si="202"/>
        <v/>
      </c>
      <c r="T1047" s="1231" t="str">
        <f t="shared" si="199"/>
        <v>Sin Iniciar</v>
      </c>
      <c r="U1047" s="1164" t="str">
        <f t="shared" si="200"/>
        <v>6</v>
      </c>
      <c r="V1047" s="845"/>
      <c r="W1047" s="1302">
        <f t="shared" si="196"/>
        <v>1</v>
      </c>
    </row>
    <row r="1048" spans="1:23" s="105" customFormat="1" ht="39" hidden="1" customHeight="1" outlineLevel="3" thickBot="1" x14ac:dyDescent="0.3">
      <c r="A1048" s="1601"/>
      <c r="B1048" s="1559"/>
      <c r="C1048" s="966" t="s">
        <v>1768</v>
      </c>
      <c r="D1048" s="967"/>
      <c r="E1048" s="967"/>
      <c r="F1048" s="1045"/>
      <c r="G1048" s="559" t="s">
        <v>1515</v>
      </c>
      <c r="H1048" s="966" t="s">
        <v>70</v>
      </c>
      <c r="I1048" s="767"/>
      <c r="J1048" s="467" t="s">
        <v>1465</v>
      </c>
      <c r="K1048" s="780"/>
      <c r="L1048" s="1076"/>
      <c r="M1048" s="1085" t="str">
        <f t="shared" si="198"/>
        <v/>
      </c>
      <c r="N1048" s="1216" t="str">
        <f t="shared" si="197"/>
        <v/>
      </c>
      <c r="O1048" s="1186"/>
      <c r="P1048" s="1013" t="str">
        <f t="shared" si="201"/>
        <v/>
      </c>
      <c r="Q1048" s="1272"/>
      <c r="R1048" s="1283"/>
      <c r="S1048" s="1014" t="str">
        <f t="shared" si="202"/>
        <v/>
      </c>
      <c r="T1048" s="1231" t="str">
        <f t="shared" si="199"/>
        <v>Sin Iniciar</v>
      </c>
      <c r="U1048" s="1164" t="str">
        <f t="shared" si="200"/>
        <v>6</v>
      </c>
      <c r="V1048" s="845"/>
      <c r="W1048" s="1302">
        <f t="shared" si="196"/>
        <v>1</v>
      </c>
    </row>
    <row r="1049" spans="1:23" s="105" customFormat="1" ht="39" hidden="1" customHeight="1" outlineLevel="3" thickBot="1" x14ac:dyDescent="0.3">
      <c r="A1049" s="1601"/>
      <c r="B1049" s="1559"/>
      <c r="C1049" s="966" t="s">
        <v>1768</v>
      </c>
      <c r="D1049" s="967"/>
      <c r="E1049" s="967"/>
      <c r="F1049" s="1045"/>
      <c r="G1049" s="559" t="s">
        <v>1516</v>
      </c>
      <c r="H1049" s="966" t="s">
        <v>70</v>
      </c>
      <c r="I1049" s="767"/>
      <c r="J1049" s="467" t="s">
        <v>1465</v>
      </c>
      <c r="K1049" s="780"/>
      <c r="L1049" s="1076"/>
      <c r="M1049" s="1085" t="str">
        <f t="shared" si="198"/>
        <v/>
      </c>
      <c r="N1049" s="1216" t="str">
        <f t="shared" si="197"/>
        <v/>
      </c>
      <c r="O1049" s="1186"/>
      <c r="P1049" s="1013" t="str">
        <f t="shared" si="201"/>
        <v/>
      </c>
      <c r="Q1049" s="1272"/>
      <c r="R1049" s="1283"/>
      <c r="S1049" s="1014" t="str">
        <f t="shared" si="202"/>
        <v/>
      </c>
      <c r="T1049" s="1231" t="str">
        <f t="shared" si="199"/>
        <v>Sin Iniciar</v>
      </c>
      <c r="U1049" s="1164" t="str">
        <f t="shared" si="200"/>
        <v>6</v>
      </c>
      <c r="V1049" s="845"/>
      <c r="W1049" s="1302">
        <f t="shared" si="196"/>
        <v>1</v>
      </c>
    </row>
    <row r="1050" spans="1:23" s="105" customFormat="1" ht="39" hidden="1" customHeight="1" outlineLevel="3" thickBot="1" x14ac:dyDescent="0.3">
      <c r="A1050" s="1601"/>
      <c r="B1050" s="1559"/>
      <c r="C1050" s="966" t="s">
        <v>1768</v>
      </c>
      <c r="D1050" s="967"/>
      <c r="E1050" s="967"/>
      <c r="F1050" s="1045"/>
      <c r="G1050" s="559" t="s">
        <v>1517</v>
      </c>
      <c r="H1050" s="966" t="s">
        <v>70</v>
      </c>
      <c r="I1050" s="767"/>
      <c r="J1050" s="467" t="s">
        <v>1465</v>
      </c>
      <c r="K1050" s="780"/>
      <c r="L1050" s="1076"/>
      <c r="M1050" s="1085" t="str">
        <f t="shared" si="198"/>
        <v/>
      </c>
      <c r="N1050" s="1216" t="str">
        <f t="shared" si="197"/>
        <v/>
      </c>
      <c r="O1050" s="1186"/>
      <c r="P1050" s="1013" t="str">
        <f t="shared" si="201"/>
        <v/>
      </c>
      <c r="Q1050" s="1272"/>
      <c r="R1050" s="1283"/>
      <c r="S1050" s="1014" t="str">
        <f t="shared" si="202"/>
        <v/>
      </c>
      <c r="T1050" s="1231" t="str">
        <f t="shared" si="199"/>
        <v>Sin Iniciar</v>
      </c>
      <c r="U1050" s="1164" t="str">
        <f t="shared" si="200"/>
        <v>6</v>
      </c>
      <c r="V1050" s="845"/>
      <c r="W1050" s="1302">
        <f t="shared" si="196"/>
        <v>1</v>
      </c>
    </row>
    <row r="1051" spans="1:23" s="105" customFormat="1" ht="39" hidden="1" customHeight="1" outlineLevel="3" thickBot="1" x14ac:dyDescent="0.3">
      <c r="A1051" s="1601"/>
      <c r="B1051" s="1559"/>
      <c r="C1051" s="966" t="s">
        <v>1768</v>
      </c>
      <c r="D1051" s="967"/>
      <c r="E1051" s="967"/>
      <c r="F1051" s="1045"/>
      <c r="G1051" s="559" t="s">
        <v>1518</v>
      </c>
      <c r="H1051" s="966" t="s">
        <v>70</v>
      </c>
      <c r="I1051" s="767"/>
      <c r="J1051" s="467" t="s">
        <v>1388</v>
      </c>
      <c r="K1051" s="780"/>
      <c r="L1051" s="1076"/>
      <c r="M1051" s="1085" t="str">
        <f t="shared" si="198"/>
        <v/>
      </c>
      <c r="N1051" s="1216" t="str">
        <f t="shared" si="197"/>
        <v/>
      </c>
      <c r="O1051" s="1186"/>
      <c r="P1051" s="1013" t="str">
        <f t="shared" si="201"/>
        <v/>
      </c>
      <c r="Q1051" s="1272"/>
      <c r="R1051" s="1283"/>
      <c r="S1051" s="1014" t="str">
        <f t="shared" si="202"/>
        <v/>
      </c>
      <c r="T1051" s="1231" t="str">
        <f t="shared" si="199"/>
        <v>Sin Iniciar</v>
      </c>
      <c r="U1051" s="1164" t="str">
        <f t="shared" si="200"/>
        <v>6</v>
      </c>
      <c r="V1051" s="845"/>
      <c r="W1051" s="1302">
        <f t="shared" si="196"/>
        <v>1</v>
      </c>
    </row>
    <row r="1052" spans="1:23" s="105" customFormat="1" ht="35.25" hidden="1" customHeight="1" outlineLevel="3" thickBot="1" x14ac:dyDescent="0.3">
      <c r="A1052" s="1601"/>
      <c r="B1052" s="1559"/>
      <c r="C1052" s="966" t="s">
        <v>1768</v>
      </c>
      <c r="D1052" s="967"/>
      <c r="E1052" s="967"/>
      <c r="F1052" s="1045"/>
      <c r="G1052" s="559" t="s">
        <v>1519</v>
      </c>
      <c r="H1052" s="966" t="s">
        <v>70</v>
      </c>
      <c r="I1052" s="767"/>
      <c r="J1052" s="467" t="s">
        <v>1484</v>
      </c>
      <c r="K1052" s="780"/>
      <c r="L1052" s="1076"/>
      <c r="M1052" s="1085" t="str">
        <f t="shared" si="198"/>
        <v/>
      </c>
      <c r="N1052" s="1216" t="str">
        <f t="shared" si="197"/>
        <v/>
      </c>
      <c r="O1052" s="1186"/>
      <c r="P1052" s="1013" t="str">
        <f t="shared" si="201"/>
        <v/>
      </c>
      <c r="Q1052" s="1272"/>
      <c r="R1052" s="1283"/>
      <c r="S1052" s="1014" t="str">
        <f t="shared" si="202"/>
        <v/>
      </c>
      <c r="T1052" s="1231" t="str">
        <f t="shared" si="199"/>
        <v>Sin Iniciar</v>
      </c>
      <c r="U1052" s="1164" t="str">
        <f t="shared" si="200"/>
        <v>6</v>
      </c>
      <c r="V1052" s="845"/>
      <c r="W1052" s="1302">
        <f t="shared" si="196"/>
        <v>1</v>
      </c>
    </row>
    <row r="1053" spans="1:23" s="105" customFormat="1" ht="39" hidden="1" customHeight="1" outlineLevel="3" thickBot="1" x14ac:dyDescent="0.3">
      <c r="A1053" s="1601"/>
      <c r="B1053" s="1559"/>
      <c r="C1053" s="966" t="s">
        <v>1768</v>
      </c>
      <c r="D1053" s="967"/>
      <c r="E1053" s="967"/>
      <c r="F1053" s="1045"/>
      <c r="G1053" s="559" t="s">
        <v>1520</v>
      </c>
      <c r="H1053" s="966" t="s">
        <v>70</v>
      </c>
      <c r="I1053" s="767"/>
      <c r="J1053" s="467" t="s">
        <v>1484</v>
      </c>
      <c r="K1053" s="780"/>
      <c r="L1053" s="1076"/>
      <c r="M1053" s="1085" t="str">
        <f t="shared" si="198"/>
        <v/>
      </c>
      <c r="N1053" s="1216" t="str">
        <f t="shared" si="197"/>
        <v/>
      </c>
      <c r="O1053" s="1186"/>
      <c r="P1053" s="1013" t="str">
        <f t="shared" si="201"/>
        <v/>
      </c>
      <c r="Q1053" s="1272"/>
      <c r="R1053" s="1283"/>
      <c r="S1053" s="1014" t="str">
        <f t="shared" si="202"/>
        <v/>
      </c>
      <c r="T1053" s="1231" t="str">
        <f t="shared" si="199"/>
        <v>Sin Iniciar</v>
      </c>
      <c r="U1053" s="1164" t="str">
        <f t="shared" si="200"/>
        <v>6</v>
      </c>
      <c r="V1053" s="845"/>
      <c r="W1053" s="1302">
        <f t="shared" si="196"/>
        <v>1</v>
      </c>
    </row>
    <row r="1054" spans="1:23" s="105" customFormat="1" ht="35.25" hidden="1" customHeight="1" outlineLevel="3" thickBot="1" x14ac:dyDescent="0.3">
      <c r="A1054" s="1601"/>
      <c r="B1054" s="1559"/>
      <c r="C1054" s="966" t="s">
        <v>1768</v>
      </c>
      <c r="D1054" s="967"/>
      <c r="E1054" s="967"/>
      <c r="F1054" s="1045"/>
      <c r="G1054" s="559" t="s">
        <v>1521</v>
      </c>
      <c r="H1054" s="966" t="s">
        <v>70</v>
      </c>
      <c r="I1054" s="767"/>
      <c r="J1054" s="467" t="s">
        <v>1484</v>
      </c>
      <c r="K1054" s="780"/>
      <c r="L1054" s="1076"/>
      <c r="M1054" s="1085" t="str">
        <f t="shared" si="198"/>
        <v/>
      </c>
      <c r="N1054" s="1216" t="str">
        <f t="shared" si="197"/>
        <v/>
      </c>
      <c r="O1054" s="1186"/>
      <c r="P1054" s="1013" t="str">
        <f t="shared" si="201"/>
        <v/>
      </c>
      <c r="Q1054" s="1272"/>
      <c r="R1054" s="1283"/>
      <c r="S1054" s="1014" t="str">
        <f t="shared" si="202"/>
        <v/>
      </c>
      <c r="T1054" s="1231" t="str">
        <f t="shared" si="199"/>
        <v>Sin Iniciar</v>
      </c>
      <c r="U1054" s="1164" t="str">
        <f t="shared" si="200"/>
        <v>6</v>
      </c>
      <c r="V1054" s="845"/>
      <c r="W1054" s="1302">
        <f t="shared" si="196"/>
        <v>1</v>
      </c>
    </row>
    <row r="1055" spans="1:23" s="105" customFormat="1" ht="35.25" hidden="1" customHeight="1" outlineLevel="3" thickBot="1" x14ac:dyDescent="0.3">
      <c r="A1055" s="1601"/>
      <c r="B1055" s="1559"/>
      <c r="C1055" s="966" t="s">
        <v>1768</v>
      </c>
      <c r="D1055" s="967"/>
      <c r="E1055" s="967"/>
      <c r="F1055" s="1045"/>
      <c r="G1055" s="559" t="s">
        <v>1522</v>
      </c>
      <c r="H1055" s="966" t="s">
        <v>70</v>
      </c>
      <c r="I1055" s="767"/>
      <c r="J1055" s="467" t="s">
        <v>1484</v>
      </c>
      <c r="K1055" s="780"/>
      <c r="L1055" s="1076"/>
      <c r="M1055" s="1085" t="str">
        <f t="shared" si="198"/>
        <v/>
      </c>
      <c r="N1055" s="1216" t="str">
        <f t="shared" si="197"/>
        <v/>
      </c>
      <c r="O1055" s="1186"/>
      <c r="P1055" s="1013" t="str">
        <f t="shared" si="201"/>
        <v/>
      </c>
      <c r="Q1055" s="1272"/>
      <c r="R1055" s="1283"/>
      <c r="S1055" s="1014" t="str">
        <f t="shared" si="202"/>
        <v/>
      </c>
      <c r="T1055" s="1231" t="str">
        <f t="shared" si="199"/>
        <v>Sin Iniciar</v>
      </c>
      <c r="U1055" s="1164" t="str">
        <f t="shared" si="200"/>
        <v>6</v>
      </c>
      <c r="V1055" s="845"/>
      <c r="W1055" s="1302">
        <f t="shared" ref="W1055:W1118" si="203">1-R1055</f>
        <v>1</v>
      </c>
    </row>
    <row r="1056" spans="1:23" s="105" customFormat="1" ht="35.25" hidden="1" customHeight="1" outlineLevel="3" thickBot="1" x14ac:dyDescent="0.3">
      <c r="A1056" s="1601"/>
      <c r="B1056" s="1559"/>
      <c r="C1056" s="966" t="s">
        <v>1768</v>
      </c>
      <c r="D1056" s="967"/>
      <c r="E1056" s="967"/>
      <c r="F1056" s="1045"/>
      <c r="G1056" s="559" t="s">
        <v>1523</v>
      </c>
      <c r="H1056" s="966" t="s">
        <v>70</v>
      </c>
      <c r="I1056" s="767"/>
      <c r="J1056" s="467" t="s">
        <v>1462</v>
      </c>
      <c r="K1056" s="780"/>
      <c r="L1056" s="1076"/>
      <c r="M1056" s="1085" t="str">
        <f t="shared" si="198"/>
        <v/>
      </c>
      <c r="N1056" s="1216" t="str">
        <f t="shared" si="197"/>
        <v/>
      </c>
      <c r="O1056" s="1186"/>
      <c r="P1056" s="1013" t="str">
        <f t="shared" si="201"/>
        <v/>
      </c>
      <c r="Q1056" s="1272"/>
      <c r="R1056" s="1283"/>
      <c r="S1056" s="1014" t="str">
        <f t="shared" si="202"/>
        <v/>
      </c>
      <c r="T1056" s="1231" t="str">
        <f t="shared" si="199"/>
        <v>Sin Iniciar</v>
      </c>
      <c r="U1056" s="1164" t="str">
        <f t="shared" si="200"/>
        <v>6</v>
      </c>
      <c r="V1056" s="845"/>
      <c r="W1056" s="1302">
        <f t="shared" si="203"/>
        <v>1</v>
      </c>
    </row>
    <row r="1057" spans="1:23" s="105" customFormat="1" ht="35.25" hidden="1" customHeight="1" outlineLevel="3" thickBot="1" x14ac:dyDescent="0.3">
      <c r="A1057" s="1601"/>
      <c r="B1057" s="1559"/>
      <c r="C1057" s="966" t="s">
        <v>1768</v>
      </c>
      <c r="D1057" s="967"/>
      <c r="E1057" s="967"/>
      <c r="F1057" s="1045"/>
      <c r="G1057" s="559" t="s">
        <v>1524</v>
      </c>
      <c r="H1057" s="966" t="s">
        <v>70</v>
      </c>
      <c r="I1057" s="767"/>
      <c r="J1057" s="467" t="s">
        <v>1465</v>
      </c>
      <c r="K1057" s="780"/>
      <c r="L1057" s="1076"/>
      <c r="M1057" s="1085" t="str">
        <f t="shared" si="198"/>
        <v/>
      </c>
      <c r="N1057" s="1216" t="str">
        <f t="shared" ref="N1057:N1120" si="204">+IF(D1057="","",IF(AND(MONTH($C$2)&gt;=MONTH(D1057),MONTH($C$2)&lt;=MONTH(E1057)),"X",""))</f>
        <v/>
      </c>
      <c r="O1057" s="1186"/>
      <c r="P1057" s="1013" t="str">
        <f t="shared" si="201"/>
        <v/>
      </c>
      <c r="Q1057" s="1272"/>
      <c r="R1057" s="1283"/>
      <c r="S1057" s="1014" t="str">
        <f t="shared" si="202"/>
        <v/>
      </c>
      <c r="T1057" s="1231" t="str">
        <f t="shared" si="199"/>
        <v>Sin Iniciar</v>
      </c>
      <c r="U1057" s="1164" t="str">
        <f t="shared" si="200"/>
        <v>6</v>
      </c>
      <c r="V1057" s="845"/>
      <c r="W1057" s="1302">
        <f t="shared" si="203"/>
        <v>1</v>
      </c>
    </row>
    <row r="1058" spans="1:23" s="105" customFormat="1" ht="39" hidden="1" customHeight="1" outlineLevel="3" thickBot="1" x14ac:dyDescent="0.3">
      <c r="A1058" s="1601"/>
      <c r="B1058" s="1559"/>
      <c r="C1058" s="966" t="s">
        <v>1768</v>
      </c>
      <c r="D1058" s="967"/>
      <c r="E1058" s="967"/>
      <c r="F1058" s="1045"/>
      <c r="G1058" s="559" t="s">
        <v>1525</v>
      </c>
      <c r="H1058" s="966" t="s">
        <v>70</v>
      </c>
      <c r="I1058" s="767"/>
      <c r="J1058" s="467">
        <v>10</v>
      </c>
      <c r="K1058" s="780"/>
      <c r="L1058" s="1076"/>
      <c r="M1058" s="1085" t="str">
        <f t="shared" si="198"/>
        <v/>
      </c>
      <c r="N1058" s="1216" t="str">
        <f t="shared" si="204"/>
        <v/>
      </c>
      <c r="O1058" s="1186"/>
      <c r="P1058" s="1013" t="str">
        <f t="shared" si="201"/>
        <v/>
      </c>
      <c r="Q1058" s="1272"/>
      <c r="R1058" s="1283"/>
      <c r="S1058" s="1014" t="str">
        <f t="shared" si="202"/>
        <v/>
      </c>
      <c r="T1058" s="1231" t="str">
        <f t="shared" si="199"/>
        <v>Sin Iniciar</v>
      </c>
      <c r="U1058" s="1164" t="str">
        <f t="shared" si="200"/>
        <v>6</v>
      </c>
      <c r="V1058" s="845"/>
      <c r="W1058" s="1302">
        <f t="shared" si="203"/>
        <v>1</v>
      </c>
    </row>
    <row r="1059" spans="1:23" s="105" customFormat="1" ht="35.25" hidden="1" customHeight="1" outlineLevel="3" thickBot="1" x14ac:dyDescent="0.3">
      <c r="A1059" s="1601"/>
      <c r="B1059" s="1559"/>
      <c r="C1059" s="966" t="s">
        <v>1768</v>
      </c>
      <c r="D1059" s="967"/>
      <c r="E1059" s="967"/>
      <c r="F1059" s="1045"/>
      <c r="G1059" s="559" t="s">
        <v>1526</v>
      </c>
      <c r="H1059" s="966" t="s">
        <v>70</v>
      </c>
      <c r="I1059" s="767"/>
      <c r="J1059" s="467">
        <v>30</v>
      </c>
      <c r="K1059" s="780"/>
      <c r="L1059" s="1076"/>
      <c r="M1059" s="1085" t="str">
        <f t="shared" si="198"/>
        <v/>
      </c>
      <c r="N1059" s="1216" t="str">
        <f t="shared" si="204"/>
        <v/>
      </c>
      <c r="O1059" s="1186"/>
      <c r="P1059" s="1013" t="str">
        <f t="shared" si="201"/>
        <v/>
      </c>
      <c r="Q1059" s="1272"/>
      <c r="R1059" s="1283"/>
      <c r="S1059" s="1014" t="str">
        <f t="shared" si="202"/>
        <v/>
      </c>
      <c r="T1059" s="1231" t="str">
        <f t="shared" si="199"/>
        <v>Sin Iniciar</v>
      </c>
      <c r="U1059" s="1164" t="str">
        <f t="shared" si="200"/>
        <v>6</v>
      </c>
      <c r="V1059" s="845"/>
      <c r="W1059" s="1302">
        <f t="shared" si="203"/>
        <v>1</v>
      </c>
    </row>
    <row r="1060" spans="1:23" s="105" customFormat="1" ht="35.25" hidden="1" customHeight="1" outlineLevel="3" thickBot="1" x14ac:dyDescent="0.3">
      <c r="A1060" s="1601"/>
      <c r="B1060" s="1559"/>
      <c r="C1060" s="966" t="s">
        <v>1768</v>
      </c>
      <c r="D1060" s="967"/>
      <c r="E1060" s="967"/>
      <c r="F1060" s="1045"/>
      <c r="G1060" s="559" t="s">
        <v>1527</v>
      </c>
      <c r="H1060" s="966" t="s">
        <v>70</v>
      </c>
      <c r="I1060" s="767"/>
      <c r="J1060" s="467" t="s">
        <v>1399</v>
      </c>
      <c r="K1060" s="780"/>
      <c r="L1060" s="1076"/>
      <c r="M1060" s="1085" t="str">
        <f t="shared" si="198"/>
        <v/>
      </c>
      <c r="N1060" s="1216" t="str">
        <f t="shared" si="204"/>
        <v/>
      </c>
      <c r="O1060" s="1186"/>
      <c r="P1060" s="1013" t="str">
        <f t="shared" si="201"/>
        <v/>
      </c>
      <c r="Q1060" s="1272"/>
      <c r="R1060" s="1283"/>
      <c r="S1060" s="1014" t="str">
        <f t="shared" si="202"/>
        <v/>
      </c>
      <c r="T1060" s="1231" t="str">
        <f t="shared" si="199"/>
        <v>Sin Iniciar</v>
      </c>
      <c r="U1060" s="1164" t="str">
        <f t="shared" si="200"/>
        <v>6</v>
      </c>
      <c r="V1060" s="845"/>
      <c r="W1060" s="1302">
        <f t="shared" si="203"/>
        <v>1</v>
      </c>
    </row>
    <row r="1061" spans="1:23" s="105" customFormat="1" ht="35.25" hidden="1" customHeight="1" outlineLevel="3" thickBot="1" x14ac:dyDescent="0.3">
      <c r="A1061" s="1601"/>
      <c r="B1061" s="1559"/>
      <c r="C1061" s="966" t="s">
        <v>1768</v>
      </c>
      <c r="D1061" s="967"/>
      <c r="E1061" s="967"/>
      <c r="F1061" s="1045"/>
      <c r="G1061" s="559" t="s">
        <v>1528</v>
      </c>
      <c r="H1061" s="966" t="s">
        <v>70</v>
      </c>
      <c r="I1061" s="767"/>
      <c r="J1061" s="467" t="s">
        <v>1426</v>
      </c>
      <c r="K1061" s="780"/>
      <c r="L1061" s="1076"/>
      <c r="M1061" s="1085" t="str">
        <f t="shared" si="198"/>
        <v/>
      </c>
      <c r="N1061" s="1216" t="str">
        <f t="shared" si="204"/>
        <v/>
      </c>
      <c r="O1061" s="1186"/>
      <c r="P1061" s="1013" t="str">
        <f t="shared" si="201"/>
        <v/>
      </c>
      <c r="Q1061" s="1272"/>
      <c r="R1061" s="1283"/>
      <c r="S1061" s="1014" t="str">
        <f t="shared" si="202"/>
        <v/>
      </c>
      <c r="T1061" s="1231" t="str">
        <f t="shared" si="199"/>
        <v>Sin Iniciar</v>
      </c>
      <c r="U1061" s="1164" t="str">
        <f t="shared" si="200"/>
        <v>6</v>
      </c>
      <c r="V1061" s="845"/>
      <c r="W1061" s="1302">
        <f t="shared" si="203"/>
        <v>1</v>
      </c>
    </row>
    <row r="1062" spans="1:23" s="105" customFormat="1" ht="39" hidden="1" customHeight="1" outlineLevel="3" thickBot="1" x14ac:dyDescent="0.3">
      <c r="A1062" s="1601"/>
      <c r="B1062" s="1559"/>
      <c r="C1062" s="966" t="s">
        <v>1768</v>
      </c>
      <c r="D1062" s="967"/>
      <c r="E1062" s="967"/>
      <c r="F1062" s="1045"/>
      <c r="G1062" s="559" t="s">
        <v>1529</v>
      </c>
      <c r="H1062" s="966" t="s">
        <v>70</v>
      </c>
      <c r="I1062" s="767"/>
      <c r="J1062" s="467" t="s">
        <v>1507</v>
      </c>
      <c r="K1062" s="780"/>
      <c r="L1062" s="1076"/>
      <c r="M1062" s="1085" t="str">
        <f t="shared" si="198"/>
        <v/>
      </c>
      <c r="N1062" s="1216" t="str">
        <f t="shared" si="204"/>
        <v/>
      </c>
      <c r="O1062" s="1186"/>
      <c r="P1062" s="1013" t="str">
        <f t="shared" si="201"/>
        <v/>
      </c>
      <c r="Q1062" s="1272"/>
      <c r="R1062" s="1283"/>
      <c r="S1062" s="1014" t="str">
        <f t="shared" si="202"/>
        <v/>
      </c>
      <c r="T1062" s="1231" t="str">
        <f t="shared" si="199"/>
        <v>Sin Iniciar</v>
      </c>
      <c r="U1062" s="1164" t="str">
        <f t="shared" si="200"/>
        <v>6</v>
      </c>
      <c r="V1062" s="845"/>
      <c r="W1062" s="1302">
        <f t="shared" si="203"/>
        <v>1</v>
      </c>
    </row>
    <row r="1063" spans="1:23" s="105" customFormat="1" ht="39" hidden="1" customHeight="1" outlineLevel="3" thickBot="1" x14ac:dyDescent="0.3">
      <c r="A1063" s="1601"/>
      <c r="B1063" s="1559"/>
      <c r="C1063" s="966" t="s">
        <v>1768</v>
      </c>
      <c r="D1063" s="967"/>
      <c r="E1063" s="967"/>
      <c r="F1063" s="1045"/>
      <c r="G1063" s="559" t="s">
        <v>1530</v>
      </c>
      <c r="H1063" s="966" t="s">
        <v>70</v>
      </c>
      <c r="I1063" s="767"/>
      <c r="J1063" s="467" t="s">
        <v>1507</v>
      </c>
      <c r="K1063" s="780"/>
      <c r="L1063" s="1076"/>
      <c r="M1063" s="1085" t="str">
        <f t="shared" si="198"/>
        <v/>
      </c>
      <c r="N1063" s="1216" t="str">
        <f t="shared" si="204"/>
        <v/>
      </c>
      <c r="O1063" s="1186"/>
      <c r="P1063" s="1013" t="str">
        <f t="shared" si="201"/>
        <v/>
      </c>
      <c r="Q1063" s="1272"/>
      <c r="R1063" s="1283"/>
      <c r="S1063" s="1014" t="str">
        <f t="shared" si="202"/>
        <v/>
      </c>
      <c r="T1063" s="1231" t="str">
        <f t="shared" si="199"/>
        <v>Sin Iniciar</v>
      </c>
      <c r="U1063" s="1164" t="str">
        <f t="shared" si="200"/>
        <v>6</v>
      </c>
      <c r="V1063" s="845"/>
      <c r="W1063" s="1302">
        <f t="shared" si="203"/>
        <v>1</v>
      </c>
    </row>
    <row r="1064" spans="1:23" s="105" customFormat="1" ht="35.25" hidden="1" customHeight="1" outlineLevel="3" thickBot="1" x14ac:dyDescent="0.3">
      <c r="A1064" s="1601"/>
      <c r="B1064" s="1559"/>
      <c r="C1064" s="966" t="s">
        <v>1768</v>
      </c>
      <c r="D1064" s="967"/>
      <c r="E1064" s="967"/>
      <c r="F1064" s="1045"/>
      <c r="G1064" s="559" t="s">
        <v>1531</v>
      </c>
      <c r="H1064" s="966" t="s">
        <v>70</v>
      </c>
      <c r="I1064" s="767"/>
      <c r="J1064" s="467" t="s">
        <v>1426</v>
      </c>
      <c r="K1064" s="780"/>
      <c r="L1064" s="1076"/>
      <c r="M1064" s="1085" t="str">
        <f t="shared" si="198"/>
        <v/>
      </c>
      <c r="N1064" s="1216" t="str">
        <f t="shared" si="204"/>
        <v/>
      </c>
      <c r="O1064" s="1186"/>
      <c r="P1064" s="1013" t="str">
        <f t="shared" si="201"/>
        <v/>
      </c>
      <c r="Q1064" s="1272"/>
      <c r="R1064" s="1283"/>
      <c r="S1064" s="1014" t="str">
        <f t="shared" si="202"/>
        <v/>
      </c>
      <c r="T1064" s="1231" t="str">
        <f t="shared" si="199"/>
        <v>Sin Iniciar</v>
      </c>
      <c r="U1064" s="1164" t="str">
        <f t="shared" si="200"/>
        <v>6</v>
      </c>
      <c r="V1064" s="845"/>
      <c r="W1064" s="1302">
        <f t="shared" si="203"/>
        <v>1</v>
      </c>
    </row>
    <row r="1065" spans="1:23" s="105" customFormat="1" ht="39" hidden="1" customHeight="1" outlineLevel="3" thickBot="1" x14ac:dyDescent="0.3">
      <c r="A1065" s="1601"/>
      <c r="B1065" s="1559"/>
      <c r="C1065" s="966" t="s">
        <v>1768</v>
      </c>
      <c r="D1065" s="967"/>
      <c r="E1065" s="967"/>
      <c r="F1065" s="1045"/>
      <c r="G1065" s="559" t="s">
        <v>1532</v>
      </c>
      <c r="H1065" s="966" t="s">
        <v>70</v>
      </c>
      <c r="I1065" s="767"/>
      <c r="J1065" s="467">
        <v>3</v>
      </c>
      <c r="K1065" s="780"/>
      <c r="L1065" s="1076"/>
      <c r="M1065" s="1085" t="str">
        <f t="shared" si="198"/>
        <v/>
      </c>
      <c r="N1065" s="1216" t="str">
        <f t="shared" si="204"/>
        <v/>
      </c>
      <c r="O1065" s="1186"/>
      <c r="P1065" s="1013" t="str">
        <f t="shared" si="201"/>
        <v/>
      </c>
      <c r="Q1065" s="1272"/>
      <c r="R1065" s="1283"/>
      <c r="S1065" s="1014" t="str">
        <f t="shared" si="202"/>
        <v/>
      </c>
      <c r="T1065" s="1231" t="str">
        <f t="shared" si="199"/>
        <v>Sin Iniciar</v>
      </c>
      <c r="U1065" s="1164" t="str">
        <f t="shared" si="200"/>
        <v>6</v>
      </c>
      <c r="V1065" s="845"/>
      <c r="W1065" s="1302">
        <f t="shared" si="203"/>
        <v>1</v>
      </c>
    </row>
    <row r="1066" spans="1:23" s="105" customFormat="1" ht="51.75" hidden="1" customHeight="1" outlineLevel="3" thickBot="1" x14ac:dyDescent="0.3">
      <c r="A1066" s="1601"/>
      <c r="B1066" s="1559"/>
      <c r="C1066" s="966" t="s">
        <v>1768</v>
      </c>
      <c r="D1066" s="967"/>
      <c r="E1066" s="967"/>
      <c r="F1066" s="1045"/>
      <c r="G1066" s="559" t="s">
        <v>1533</v>
      </c>
      <c r="H1066" s="966" t="s">
        <v>70</v>
      </c>
      <c r="I1066" s="767"/>
      <c r="J1066" s="467">
        <v>4</v>
      </c>
      <c r="K1066" s="780"/>
      <c r="L1066" s="1076"/>
      <c r="M1066" s="1085" t="str">
        <f t="shared" si="198"/>
        <v/>
      </c>
      <c r="N1066" s="1216" t="str">
        <f t="shared" si="204"/>
        <v/>
      </c>
      <c r="O1066" s="1186"/>
      <c r="P1066" s="1013" t="str">
        <f t="shared" si="201"/>
        <v/>
      </c>
      <c r="Q1066" s="1272"/>
      <c r="R1066" s="1283"/>
      <c r="S1066" s="1014" t="str">
        <f t="shared" si="202"/>
        <v/>
      </c>
      <c r="T1066" s="1231" t="str">
        <f t="shared" si="199"/>
        <v>Sin Iniciar</v>
      </c>
      <c r="U1066" s="1164" t="str">
        <f t="shared" si="200"/>
        <v>6</v>
      </c>
      <c r="V1066" s="845"/>
      <c r="W1066" s="1302">
        <f t="shared" si="203"/>
        <v>1</v>
      </c>
    </row>
    <row r="1067" spans="1:23" s="105" customFormat="1" ht="39" hidden="1" customHeight="1" outlineLevel="3" thickBot="1" x14ac:dyDescent="0.3">
      <c r="A1067" s="1601"/>
      <c r="B1067" s="1559"/>
      <c r="C1067" s="966" t="s">
        <v>1768</v>
      </c>
      <c r="D1067" s="967"/>
      <c r="E1067" s="967"/>
      <c r="F1067" s="1045"/>
      <c r="G1067" s="559" t="s">
        <v>1534</v>
      </c>
      <c r="H1067" s="966" t="s">
        <v>70</v>
      </c>
      <c r="I1067" s="767"/>
      <c r="J1067" s="467" t="s">
        <v>1426</v>
      </c>
      <c r="K1067" s="780"/>
      <c r="L1067" s="1076"/>
      <c r="M1067" s="1085" t="str">
        <f t="shared" si="198"/>
        <v/>
      </c>
      <c r="N1067" s="1216" t="str">
        <f t="shared" si="204"/>
        <v/>
      </c>
      <c r="O1067" s="1186"/>
      <c r="P1067" s="1013" t="str">
        <f t="shared" si="201"/>
        <v/>
      </c>
      <c r="Q1067" s="1272"/>
      <c r="R1067" s="1283"/>
      <c r="S1067" s="1014" t="str">
        <f t="shared" si="202"/>
        <v/>
      </c>
      <c r="T1067" s="1231" t="str">
        <f t="shared" si="199"/>
        <v>Sin Iniciar</v>
      </c>
      <c r="U1067" s="1164" t="str">
        <f t="shared" si="200"/>
        <v>6</v>
      </c>
      <c r="V1067" s="845"/>
      <c r="W1067" s="1302">
        <f t="shared" si="203"/>
        <v>1</v>
      </c>
    </row>
    <row r="1068" spans="1:23" s="105" customFormat="1" ht="64.5" hidden="1" customHeight="1" outlineLevel="3" thickBot="1" x14ac:dyDescent="0.3">
      <c r="A1068" s="1601"/>
      <c r="B1068" s="1559"/>
      <c r="C1068" s="966" t="s">
        <v>1768</v>
      </c>
      <c r="D1068" s="967"/>
      <c r="E1068" s="967"/>
      <c r="F1068" s="1045"/>
      <c r="G1068" s="559" t="s">
        <v>1535</v>
      </c>
      <c r="H1068" s="966" t="s">
        <v>70</v>
      </c>
      <c r="I1068" s="767"/>
      <c r="J1068" s="467">
        <v>2</v>
      </c>
      <c r="K1068" s="780"/>
      <c r="L1068" s="1076"/>
      <c r="M1068" s="1085" t="str">
        <f t="shared" ref="M1068:M1131" si="205">+IF(D1068="","",IF(MONTH($C$2)&lt;MONTH(D1068),"",E1068-D1068))</f>
        <v/>
      </c>
      <c r="N1068" s="1216" t="str">
        <f t="shared" si="204"/>
        <v/>
      </c>
      <c r="O1068" s="1186"/>
      <c r="P1068" s="1013" t="str">
        <f t="shared" si="201"/>
        <v/>
      </c>
      <c r="Q1068" s="1272"/>
      <c r="R1068" s="1283"/>
      <c r="S1068" s="1014" t="str">
        <f t="shared" si="202"/>
        <v/>
      </c>
      <c r="T1068" s="1231" t="str">
        <f t="shared" si="199"/>
        <v>Sin Iniciar</v>
      </c>
      <c r="U1068" s="1164" t="str">
        <f t="shared" si="200"/>
        <v>6</v>
      </c>
      <c r="V1068" s="845"/>
      <c r="W1068" s="1302">
        <f t="shared" si="203"/>
        <v>1</v>
      </c>
    </row>
    <row r="1069" spans="1:23" s="105" customFormat="1" ht="35.25" hidden="1" customHeight="1" outlineLevel="3" thickBot="1" x14ac:dyDescent="0.3">
      <c r="A1069" s="1601"/>
      <c r="B1069" s="1559"/>
      <c r="C1069" s="966" t="s">
        <v>1768</v>
      </c>
      <c r="D1069" s="967"/>
      <c r="E1069" s="967"/>
      <c r="F1069" s="1045"/>
      <c r="G1069" s="559" t="s">
        <v>1536</v>
      </c>
      <c r="H1069" s="966" t="s">
        <v>70</v>
      </c>
      <c r="I1069" s="767"/>
      <c r="J1069" s="467">
        <v>30</v>
      </c>
      <c r="K1069" s="780"/>
      <c r="L1069" s="1076"/>
      <c r="M1069" s="1085" t="str">
        <f t="shared" si="205"/>
        <v/>
      </c>
      <c r="N1069" s="1216" t="str">
        <f t="shared" si="204"/>
        <v/>
      </c>
      <c r="O1069" s="1186"/>
      <c r="P1069" s="1013" t="str">
        <f t="shared" si="201"/>
        <v/>
      </c>
      <c r="Q1069" s="1272"/>
      <c r="R1069" s="1283"/>
      <c r="S1069" s="1014" t="str">
        <f t="shared" si="202"/>
        <v/>
      </c>
      <c r="T1069" s="1231" t="str">
        <f t="shared" si="199"/>
        <v>Sin Iniciar</v>
      </c>
      <c r="U1069" s="1164" t="str">
        <f t="shared" si="200"/>
        <v>6</v>
      </c>
      <c r="V1069" s="845"/>
      <c r="W1069" s="1302">
        <f t="shared" si="203"/>
        <v>1</v>
      </c>
    </row>
    <row r="1070" spans="1:23" s="105" customFormat="1" ht="51.75" hidden="1" customHeight="1" outlineLevel="3" thickBot="1" x14ac:dyDescent="0.3">
      <c r="A1070" s="1601"/>
      <c r="B1070" s="1559"/>
      <c r="C1070" s="966" t="s">
        <v>1768</v>
      </c>
      <c r="D1070" s="967"/>
      <c r="E1070" s="967"/>
      <c r="F1070" s="1045"/>
      <c r="G1070" s="559" t="s">
        <v>1537</v>
      </c>
      <c r="H1070" s="966" t="s">
        <v>70</v>
      </c>
      <c r="I1070" s="767"/>
      <c r="J1070" s="467">
        <v>20</v>
      </c>
      <c r="K1070" s="780"/>
      <c r="L1070" s="1076"/>
      <c r="M1070" s="1085" t="str">
        <f t="shared" si="205"/>
        <v/>
      </c>
      <c r="N1070" s="1216" t="str">
        <f t="shared" si="204"/>
        <v/>
      </c>
      <c r="O1070" s="1186"/>
      <c r="P1070" s="1013" t="str">
        <f t="shared" si="201"/>
        <v/>
      </c>
      <c r="Q1070" s="1272"/>
      <c r="R1070" s="1283"/>
      <c r="S1070" s="1014" t="str">
        <f t="shared" si="202"/>
        <v/>
      </c>
      <c r="T1070" s="1231" t="str">
        <f t="shared" si="199"/>
        <v>Sin Iniciar</v>
      </c>
      <c r="U1070" s="1164" t="str">
        <f t="shared" si="200"/>
        <v>6</v>
      </c>
      <c r="V1070" s="845"/>
      <c r="W1070" s="1302">
        <f t="shared" si="203"/>
        <v>1</v>
      </c>
    </row>
    <row r="1071" spans="1:23" s="105" customFormat="1" ht="39" hidden="1" customHeight="1" outlineLevel="3" thickBot="1" x14ac:dyDescent="0.3">
      <c r="A1071" s="1601"/>
      <c r="B1071" s="1559"/>
      <c r="C1071" s="966" t="s">
        <v>1768</v>
      </c>
      <c r="D1071" s="967"/>
      <c r="E1071" s="967"/>
      <c r="F1071" s="1045"/>
      <c r="G1071" s="559" t="s">
        <v>1538</v>
      </c>
      <c r="H1071" s="966" t="s">
        <v>70</v>
      </c>
      <c r="I1071" s="767"/>
      <c r="J1071" s="467">
        <v>6</v>
      </c>
      <c r="K1071" s="780"/>
      <c r="L1071" s="1076"/>
      <c r="M1071" s="1085" t="str">
        <f t="shared" si="205"/>
        <v/>
      </c>
      <c r="N1071" s="1216" t="str">
        <f t="shared" si="204"/>
        <v/>
      </c>
      <c r="O1071" s="1186"/>
      <c r="P1071" s="1013" t="str">
        <f t="shared" si="201"/>
        <v/>
      </c>
      <c r="Q1071" s="1272"/>
      <c r="R1071" s="1283"/>
      <c r="S1071" s="1014" t="str">
        <f t="shared" si="202"/>
        <v/>
      </c>
      <c r="T1071" s="1231" t="str">
        <f t="shared" si="199"/>
        <v>Sin Iniciar</v>
      </c>
      <c r="U1071" s="1164" t="str">
        <f t="shared" si="200"/>
        <v>6</v>
      </c>
      <c r="V1071" s="845"/>
      <c r="W1071" s="1302">
        <f t="shared" si="203"/>
        <v>1</v>
      </c>
    </row>
    <row r="1072" spans="1:23" s="105" customFormat="1" ht="39" hidden="1" customHeight="1" outlineLevel="3" thickBot="1" x14ac:dyDescent="0.3">
      <c r="A1072" s="1601"/>
      <c r="B1072" s="1559"/>
      <c r="C1072" s="966" t="s">
        <v>1768</v>
      </c>
      <c r="D1072" s="967"/>
      <c r="E1072" s="967"/>
      <c r="F1072" s="1045"/>
      <c r="G1072" s="559" t="s">
        <v>1539</v>
      </c>
      <c r="H1072" s="966" t="s">
        <v>70</v>
      </c>
      <c r="I1072" s="767"/>
      <c r="J1072" s="467">
        <v>2</v>
      </c>
      <c r="K1072" s="780"/>
      <c r="L1072" s="1076"/>
      <c r="M1072" s="1085" t="str">
        <f t="shared" si="205"/>
        <v/>
      </c>
      <c r="N1072" s="1216" t="str">
        <f t="shared" si="204"/>
        <v/>
      </c>
      <c r="O1072" s="1186"/>
      <c r="P1072" s="1013" t="str">
        <f t="shared" si="201"/>
        <v/>
      </c>
      <c r="Q1072" s="1272"/>
      <c r="R1072" s="1283"/>
      <c r="S1072" s="1014" t="str">
        <f t="shared" si="202"/>
        <v/>
      </c>
      <c r="T1072" s="1231" t="str">
        <f t="shared" si="199"/>
        <v>Sin Iniciar</v>
      </c>
      <c r="U1072" s="1164" t="str">
        <f t="shared" si="200"/>
        <v>6</v>
      </c>
      <c r="V1072" s="845"/>
      <c r="W1072" s="1302">
        <f t="shared" si="203"/>
        <v>1</v>
      </c>
    </row>
    <row r="1073" spans="1:23" s="105" customFormat="1" ht="39" hidden="1" customHeight="1" outlineLevel="3" thickBot="1" x14ac:dyDescent="0.3">
      <c r="A1073" s="1601"/>
      <c r="B1073" s="1559"/>
      <c r="C1073" s="966" t="s">
        <v>1768</v>
      </c>
      <c r="D1073" s="967"/>
      <c r="E1073" s="967"/>
      <c r="F1073" s="1045"/>
      <c r="G1073" s="559" t="s">
        <v>1540</v>
      </c>
      <c r="H1073" s="966" t="s">
        <v>70</v>
      </c>
      <c r="I1073" s="767"/>
      <c r="J1073" s="467">
        <v>2</v>
      </c>
      <c r="K1073" s="780"/>
      <c r="L1073" s="1076"/>
      <c r="M1073" s="1085" t="str">
        <f t="shared" si="205"/>
        <v/>
      </c>
      <c r="N1073" s="1216" t="str">
        <f t="shared" si="204"/>
        <v/>
      </c>
      <c r="O1073" s="1186"/>
      <c r="P1073" s="1013" t="str">
        <f t="shared" si="201"/>
        <v/>
      </c>
      <c r="Q1073" s="1272"/>
      <c r="R1073" s="1283"/>
      <c r="S1073" s="1014" t="str">
        <f t="shared" si="202"/>
        <v/>
      </c>
      <c r="T1073" s="1231" t="str">
        <f t="shared" si="199"/>
        <v>Sin Iniciar</v>
      </c>
      <c r="U1073" s="1164" t="str">
        <f t="shared" si="200"/>
        <v>6</v>
      </c>
      <c r="V1073" s="845"/>
      <c r="W1073" s="1302">
        <f t="shared" si="203"/>
        <v>1</v>
      </c>
    </row>
    <row r="1074" spans="1:23" s="105" customFormat="1" ht="39" hidden="1" customHeight="1" outlineLevel="3" thickBot="1" x14ac:dyDescent="0.3">
      <c r="A1074" s="1601"/>
      <c r="B1074" s="1559"/>
      <c r="C1074" s="966" t="s">
        <v>1768</v>
      </c>
      <c r="D1074" s="967"/>
      <c r="E1074" s="967"/>
      <c r="F1074" s="1045"/>
      <c r="G1074" s="559" t="s">
        <v>1541</v>
      </c>
      <c r="H1074" s="966" t="s">
        <v>70</v>
      </c>
      <c r="I1074" s="767"/>
      <c r="J1074" s="467">
        <v>4</v>
      </c>
      <c r="K1074" s="780"/>
      <c r="L1074" s="1076"/>
      <c r="M1074" s="1085" t="str">
        <f t="shared" si="205"/>
        <v/>
      </c>
      <c r="N1074" s="1216" t="str">
        <f t="shared" si="204"/>
        <v/>
      </c>
      <c r="O1074" s="1186"/>
      <c r="P1074" s="1013" t="str">
        <f t="shared" si="201"/>
        <v/>
      </c>
      <c r="Q1074" s="1272"/>
      <c r="R1074" s="1283"/>
      <c r="S1074" s="1014" t="str">
        <f t="shared" si="202"/>
        <v/>
      </c>
      <c r="T1074" s="1231" t="str">
        <f t="shared" si="199"/>
        <v>Sin Iniciar</v>
      </c>
      <c r="U1074" s="1164" t="str">
        <f t="shared" si="200"/>
        <v>6</v>
      </c>
      <c r="V1074" s="845"/>
      <c r="W1074" s="1302">
        <f t="shared" si="203"/>
        <v>1</v>
      </c>
    </row>
    <row r="1075" spans="1:23" s="105" customFormat="1" ht="39" hidden="1" customHeight="1" outlineLevel="3" thickBot="1" x14ac:dyDescent="0.3">
      <c r="A1075" s="1601"/>
      <c r="B1075" s="1559"/>
      <c r="C1075" s="966" t="s">
        <v>1768</v>
      </c>
      <c r="D1075" s="967"/>
      <c r="E1075" s="967"/>
      <c r="F1075" s="1045"/>
      <c r="G1075" s="559" t="s">
        <v>1542</v>
      </c>
      <c r="H1075" s="966" t="s">
        <v>70</v>
      </c>
      <c r="I1075" s="767"/>
      <c r="J1075" s="467">
        <v>2</v>
      </c>
      <c r="K1075" s="780"/>
      <c r="L1075" s="1076"/>
      <c r="M1075" s="1085" t="str">
        <f t="shared" si="205"/>
        <v/>
      </c>
      <c r="N1075" s="1216" t="str">
        <f t="shared" si="204"/>
        <v/>
      </c>
      <c r="O1075" s="1186"/>
      <c r="P1075" s="1013" t="str">
        <f t="shared" si="201"/>
        <v/>
      </c>
      <c r="Q1075" s="1272"/>
      <c r="R1075" s="1283"/>
      <c r="S1075" s="1014" t="str">
        <f t="shared" si="202"/>
        <v/>
      </c>
      <c r="T1075" s="1231" t="str">
        <f t="shared" si="199"/>
        <v>Sin Iniciar</v>
      </c>
      <c r="U1075" s="1164" t="str">
        <f t="shared" si="200"/>
        <v>6</v>
      </c>
      <c r="V1075" s="845"/>
      <c r="W1075" s="1302">
        <f t="shared" si="203"/>
        <v>1</v>
      </c>
    </row>
    <row r="1076" spans="1:23" s="105" customFormat="1" ht="39" hidden="1" customHeight="1" outlineLevel="3" thickBot="1" x14ac:dyDescent="0.3">
      <c r="A1076" s="1601"/>
      <c r="B1076" s="1559"/>
      <c r="C1076" s="966" t="s">
        <v>1768</v>
      </c>
      <c r="D1076" s="967"/>
      <c r="E1076" s="967"/>
      <c r="F1076" s="1045"/>
      <c r="G1076" s="559" t="s">
        <v>1543</v>
      </c>
      <c r="H1076" s="966" t="s">
        <v>70</v>
      </c>
      <c r="I1076" s="767"/>
      <c r="J1076" s="467">
        <v>3</v>
      </c>
      <c r="K1076" s="780"/>
      <c r="L1076" s="1076"/>
      <c r="M1076" s="1085" t="str">
        <f t="shared" si="205"/>
        <v/>
      </c>
      <c r="N1076" s="1216" t="str">
        <f t="shared" si="204"/>
        <v/>
      </c>
      <c r="O1076" s="1186"/>
      <c r="P1076" s="1013" t="str">
        <f t="shared" si="201"/>
        <v/>
      </c>
      <c r="Q1076" s="1272"/>
      <c r="R1076" s="1283"/>
      <c r="S1076" s="1014" t="str">
        <f t="shared" si="202"/>
        <v/>
      </c>
      <c r="T1076" s="1231" t="str">
        <f t="shared" si="199"/>
        <v>Sin Iniciar</v>
      </c>
      <c r="U1076" s="1164" t="str">
        <f t="shared" si="200"/>
        <v>6</v>
      </c>
      <c r="V1076" s="845"/>
      <c r="W1076" s="1302">
        <f t="shared" si="203"/>
        <v>1</v>
      </c>
    </row>
    <row r="1077" spans="1:23" s="105" customFormat="1" ht="35.25" hidden="1" customHeight="1" outlineLevel="3" thickBot="1" x14ac:dyDescent="0.3">
      <c r="A1077" s="1601"/>
      <c r="B1077" s="1559"/>
      <c r="C1077" s="966" t="s">
        <v>1768</v>
      </c>
      <c r="D1077" s="967"/>
      <c r="E1077" s="967"/>
      <c r="F1077" s="1045"/>
      <c r="G1077" s="559" t="s">
        <v>1544</v>
      </c>
      <c r="H1077" s="966" t="s">
        <v>70</v>
      </c>
      <c r="I1077" s="767"/>
      <c r="J1077" s="467">
        <v>1</v>
      </c>
      <c r="K1077" s="780"/>
      <c r="L1077" s="1076"/>
      <c r="M1077" s="1085" t="str">
        <f t="shared" si="205"/>
        <v/>
      </c>
      <c r="N1077" s="1216" t="str">
        <f t="shared" si="204"/>
        <v/>
      </c>
      <c r="O1077" s="1186"/>
      <c r="P1077" s="1013" t="str">
        <f t="shared" si="201"/>
        <v/>
      </c>
      <c r="Q1077" s="1272"/>
      <c r="R1077" s="1283"/>
      <c r="S1077" s="1014" t="str">
        <f t="shared" si="202"/>
        <v/>
      </c>
      <c r="T1077" s="1231" t="str">
        <f t="shared" si="199"/>
        <v>Sin Iniciar</v>
      </c>
      <c r="U1077" s="1164" t="str">
        <f t="shared" si="200"/>
        <v>6</v>
      </c>
      <c r="V1077" s="845"/>
      <c r="W1077" s="1302">
        <f t="shared" si="203"/>
        <v>1</v>
      </c>
    </row>
    <row r="1078" spans="1:23" s="105" customFormat="1" ht="51.75" hidden="1" customHeight="1" outlineLevel="3" thickBot="1" x14ac:dyDescent="0.3">
      <c r="A1078" s="1601"/>
      <c r="B1078" s="1559"/>
      <c r="C1078" s="966" t="s">
        <v>1768</v>
      </c>
      <c r="D1078" s="967"/>
      <c r="E1078" s="967"/>
      <c r="F1078" s="1045"/>
      <c r="G1078" s="559" t="s">
        <v>1545</v>
      </c>
      <c r="H1078" s="966" t="s">
        <v>70</v>
      </c>
      <c r="I1078" s="767"/>
      <c r="J1078" s="467">
        <v>20</v>
      </c>
      <c r="K1078" s="780"/>
      <c r="L1078" s="1076"/>
      <c r="M1078" s="1085" t="str">
        <f t="shared" si="205"/>
        <v/>
      </c>
      <c r="N1078" s="1216" t="str">
        <f t="shared" si="204"/>
        <v/>
      </c>
      <c r="O1078" s="1186"/>
      <c r="P1078" s="1013" t="str">
        <f t="shared" si="201"/>
        <v/>
      </c>
      <c r="Q1078" s="1272"/>
      <c r="R1078" s="1283"/>
      <c r="S1078" s="1014" t="str">
        <f t="shared" si="202"/>
        <v/>
      </c>
      <c r="T1078" s="1231" t="str">
        <f t="shared" ref="T1078:T1141" si="206">+IF(S1078="","Sin Iniciar",IF(S1078&lt;0.6,"Crítico",IF(S1078&lt;0.9,"En Proceso",IF(AND(P1078=1,Q1078=1,S1078=1),"Terminado","Normal"))))</f>
        <v>Sin Iniciar</v>
      </c>
      <c r="U1078" s="1164" t="str">
        <f t="shared" ref="U1078:U1141" si="207">+IF(T1078="","",IF(T1078="Sin Iniciar","6",IF(T1078="Crítico","L",IF(T1078="En Proceso","K",IF(T1078="Normal","J","B")))))</f>
        <v>6</v>
      </c>
      <c r="V1078" s="845"/>
      <c r="W1078" s="1302">
        <f t="shared" si="203"/>
        <v>1</v>
      </c>
    </row>
    <row r="1079" spans="1:23" s="105" customFormat="1" ht="39" hidden="1" customHeight="1" outlineLevel="3" thickBot="1" x14ac:dyDescent="0.3">
      <c r="A1079" s="1601"/>
      <c r="B1079" s="1559"/>
      <c r="C1079" s="966" t="s">
        <v>1768</v>
      </c>
      <c r="D1079" s="967"/>
      <c r="E1079" s="967"/>
      <c r="F1079" s="1045"/>
      <c r="G1079" s="559" t="s">
        <v>1546</v>
      </c>
      <c r="H1079" s="966" t="s">
        <v>70</v>
      </c>
      <c r="I1079" s="767"/>
      <c r="J1079" s="467">
        <v>100</v>
      </c>
      <c r="K1079" s="780"/>
      <c r="L1079" s="1076"/>
      <c r="M1079" s="1085" t="str">
        <f t="shared" si="205"/>
        <v/>
      </c>
      <c r="N1079" s="1216" t="str">
        <f t="shared" si="204"/>
        <v/>
      </c>
      <c r="O1079" s="1186"/>
      <c r="P1079" s="1013" t="str">
        <f t="shared" si="201"/>
        <v/>
      </c>
      <c r="Q1079" s="1272"/>
      <c r="R1079" s="1283"/>
      <c r="S1079" s="1014" t="str">
        <f t="shared" si="202"/>
        <v/>
      </c>
      <c r="T1079" s="1231" t="str">
        <f t="shared" si="206"/>
        <v>Sin Iniciar</v>
      </c>
      <c r="U1079" s="1164" t="str">
        <f t="shared" si="207"/>
        <v>6</v>
      </c>
      <c r="V1079" s="845"/>
      <c r="W1079" s="1302">
        <f t="shared" si="203"/>
        <v>1</v>
      </c>
    </row>
    <row r="1080" spans="1:23" s="105" customFormat="1" ht="35.25" hidden="1" customHeight="1" outlineLevel="3" thickBot="1" x14ac:dyDescent="0.3">
      <c r="A1080" s="1601"/>
      <c r="B1080" s="1559"/>
      <c r="C1080" s="966" t="s">
        <v>1768</v>
      </c>
      <c r="D1080" s="967"/>
      <c r="E1080" s="967"/>
      <c r="F1080" s="1045"/>
      <c r="G1080" s="559" t="s">
        <v>1547</v>
      </c>
      <c r="H1080" s="966" t="s">
        <v>70</v>
      </c>
      <c r="I1080" s="767"/>
      <c r="J1080" s="467">
        <v>150</v>
      </c>
      <c r="K1080" s="780"/>
      <c r="L1080" s="1076"/>
      <c r="M1080" s="1085" t="str">
        <f t="shared" si="205"/>
        <v/>
      </c>
      <c r="N1080" s="1216" t="str">
        <f t="shared" si="204"/>
        <v/>
      </c>
      <c r="O1080" s="1186"/>
      <c r="P1080" s="1013" t="str">
        <f t="shared" si="201"/>
        <v/>
      </c>
      <c r="Q1080" s="1272"/>
      <c r="R1080" s="1283"/>
      <c r="S1080" s="1014" t="str">
        <f t="shared" si="202"/>
        <v/>
      </c>
      <c r="T1080" s="1231" t="str">
        <f t="shared" si="206"/>
        <v>Sin Iniciar</v>
      </c>
      <c r="U1080" s="1164" t="str">
        <f t="shared" si="207"/>
        <v>6</v>
      </c>
      <c r="V1080" s="845"/>
      <c r="W1080" s="1302">
        <f t="shared" si="203"/>
        <v>1</v>
      </c>
    </row>
    <row r="1081" spans="1:23" s="105" customFormat="1" ht="35.25" hidden="1" customHeight="1" outlineLevel="3" thickBot="1" x14ac:dyDescent="0.3">
      <c r="A1081" s="1601"/>
      <c r="B1081" s="1559"/>
      <c r="C1081" s="966" t="s">
        <v>1768</v>
      </c>
      <c r="D1081" s="967"/>
      <c r="E1081" s="967"/>
      <c r="F1081" s="1045"/>
      <c r="G1081" s="559" t="s">
        <v>1548</v>
      </c>
      <c r="H1081" s="966" t="s">
        <v>70</v>
      </c>
      <c r="I1081" s="767"/>
      <c r="J1081" s="467">
        <v>1</v>
      </c>
      <c r="K1081" s="780"/>
      <c r="L1081" s="1076"/>
      <c r="M1081" s="1085" t="str">
        <f t="shared" si="205"/>
        <v/>
      </c>
      <c r="N1081" s="1216" t="str">
        <f t="shared" si="204"/>
        <v/>
      </c>
      <c r="O1081" s="1186"/>
      <c r="P1081" s="1013" t="str">
        <f t="shared" si="201"/>
        <v/>
      </c>
      <c r="Q1081" s="1272"/>
      <c r="R1081" s="1283"/>
      <c r="S1081" s="1014" t="str">
        <f t="shared" si="202"/>
        <v/>
      </c>
      <c r="T1081" s="1231" t="str">
        <f t="shared" si="206"/>
        <v>Sin Iniciar</v>
      </c>
      <c r="U1081" s="1164" t="str">
        <f t="shared" si="207"/>
        <v>6</v>
      </c>
      <c r="V1081" s="845"/>
      <c r="W1081" s="1302">
        <f t="shared" si="203"/>
        <v>1</v>
      </c>
    </row>
    <row r="1082" spans="1:23" s="105" customFormat="1" ht="35.25" hidden="1" customHeight="1" outlineLevel="3" thickBot="1" x14ac:dyDescent="0.3">
      <c r="A1082" s="1601"/>
      <c r="B1082" s="1559"/>
      <c r="C1082" s="966" t="s">
        <v>1768</v>
      </c>
      <c r="D1082" s="967"/>
      <c r="E1082" s="967"/>
      <c r="F1082" s="1045"/>
      <c r="G1082" s="559" t="s">
        <v>1549</v>
      </c>
      <c r="H1082" s="966" t="s">
        <v>70</v>
      </c>
      <c r="I1082" s="767"/>
      <c r="J1082" s="467">
        <v>50</v>
      </c>
      <c r="K1082" s="780"/>
      <c r="L1082" s="1076"/>
      <c r="M1082" s="1085" t="str">
        <f t="shared" si="205"/>
        <v/>
      </c>
      <c r="N1082" s="1216" t="str">
        <f t="shared" si="204"/>
        <v/>
      </c>
      <c r="O1082" s="1186"/>
      <c r="P1082" s="1013" t="str">
        <f t="shared" si="201"/>
        <v/>
      </c>
      <c r="Q1082" s="1272"/>
      <c r="R1082" s="1283"/>
      <c r="S1082" s="1014" t="str">
        <f t="shared" si="202"/>
        <v/>
      </c>
      <c r="T1082" s="1231" t="str">
        <f t="shared" si="206"/>
        <v>Sin Iniciar</v>
      </c>
      <c r="U1082" s="1164" t="str">
        <f t="shared" si="207"/>
        <v>6</v>
      </c>
      <c r="V1082" s="845"/>
      <c r="W1082" s="1302">
        <f t="shared" si="203"/>
        <v>1</v>
      </c>
    </row>
    <row r="1083" spans="1:23" s="105" customFormat="1" ht="35.25" hidden="1" customHeight="1" outlineLevel="3" thickBot="1" x14ac:dyDescent="0.3">
      <c r="A1083" s="1601"/>
      <c r="B1083" s="1559"/>
      <c r="C1083" s="966" t="s">
        <v>1768</v>
      </c>
      <c r="D1083" s="967"/>
      <c r="E1083" s="967"/>
      <c r="F1083" s="1045"/>
      <c r="G1083" s="559" t="s">
        <v>1550</v>
      </c>
      <c r="H1083" s="966" t="s">
        <v>70</v>
      </c>
      <c r="I1083" s="767"/>
      <c r="J1083" s="467">
        <v>100</v>
      </c>
      <c r="K1083" s="780"/>
      <c r="L1083" s="1076"/>
      <c r="M1083" s="1085" t="str">
        <f t="shared" si="205"/>
        <v/>
      </c>
      <c r="N1083" s="1216" t="str">
        <f t="shared" si="204"/>
        <v/>
      </c>
      <c r="O1083" s="1186"/>
      <c r="P1083" s="1013" t="str">
        <f t="shared" si="201"/>
        <v/>
      </c>
      <c r="Q1083" s="1272"/>
      <c r="R1083" s="1283"/>
      <c r="S1083" s="1014" t="str">
        <f t="shared" si="202"/>
        <v/>
      </c>
      <c r="T1083" s="1231" t="str">
        <f t="shared" si="206"/>
        <v>Sin Iniciar</v>
      </c>
      <c r="U1083" s="1164" t="str">
        <f t="shared" si="207"/>
        <v>6</v>
      </c>
      <c r="V1083" s="845"/>
      <c r="W1083" s="1302">
        <f t="shared" si="203"/>
        <v>1</v>
      </c>
    </row>
    <row r="1084" spans="1:23" s="105" customFormat="1" ht="35.25" hidden="1" customHeight="1" outlineLevel="3" thickBot="1" x14ac:dyDescent="0.3">
      <c r="A1084" s="1601"/>
      <c r="B1084" s="1559"/>
      <c r="C1084" s="966" t="s">
        <v>1768</v>
      </c>
      <c r="D1084" s="967"/>
      <c r="E1084" s="967"/>
      <c r="F1084" s="1045"/>
      <c r="G1084" s="559" t="s">
        <v>1551</v>
      </c>
      <c r="H1084" s="966" t="s">
        <v>70</v>
      </c>
      <c r="I1084" s="767"/>
      <c r="J1084" s="467">
        <v>100</v>
      </c>
      <c r="K1084" s="780"/>
      <c r="L1084" s="1076"/>
      <c r="M1084" s="1085" t="str">
        <f t="shared" si="205"/>
        <v/>
      </c>
      <c r="N1084" s="1216" t="str">
        <f t="shared" si="204"/>
        <v/>
      </c>
      <c r="O1084" s="1186"/>
      <c r="P1084" s="1013" t="str">
        <f t="shared" si="201"/>
        <v/>
      </c>
      <c r="Q1084" s="1272"/>
      <c r="R1084" s="1283"/>
      <c r="S1084" s="1014" t="str">
        <f t="shared" si="202"/>
        <v/>
      </c>
      <c r="T1084" s="1231" t="str">
        <f t="shared" si="206"/>
        <v>Sin Iniciar</v>
      </c>
      <c r="U1084" s="1164" t="str">
        <f t="shared" si="207"/>
        <v>6</v>
      </c>
      <c r="V1084" s="845"/>
      <c r="W1084" s="1302">
        <f t="shared" si="203"/>
        <v>1</v>
      </c>
    </row>
    <row r="1085" spans="1:23" s="105" customFormat="1" ht="35.25" hidden="1" customHeight="1" outlineLevel="3" thickBot="1" x14ac:dyDescent="0.3">
      <c r="A1085" s="1601"/>
      <c r="B1085" s="1559"/>
      <c r="C1085" s="966" t="s">
        <v>1768</v>
      </c>
      <c r="D1085" s="967"/>
      <c r="E1085" s="967"/>
      <c r="F1085" s="1045"/>
      <c r="G1085" s="559" t="s">
        <v>1552</v>
      </c>
      <c r="H1085" s="966" t="s">
        <v>70</v>
      </c>
      <c r="I1085" s="767"/>
      <c r="J1085" s="467">
        <v>100</v>
      </c>
      <c r="K1085" s="780"/>
      <c r="L1085" s="1076"/>
      <c r="M1085" s="1085" t="str">
        <f t="shared" si="205"/>
        <v/>
      </c>
      <c r="N1085" s="1216" t="str">
        <f t="shared" si="204"/>
        <v/>
      </c>
      <c r="O1085" s="1186"/>
      <c r="P1085" s="1013" t="str">
        <f t="shared" si="201"/>
        <v/>
      </c>
      <c r="Q1085" s="1272"/>
      <c r="R1085" s="1283"/>
      <c r="S1085" s="1014" t="str">
        <f t="shared" si="202"/>
        <v/>
      </c>
      <c r="T1085" s="1231" t="str">
        <f t="shared" si="206"/>
        <v>Sin Iniciar</v>
      </c>
      <c r="U1085" s="1164" t="str">
        <f t="shared" si="207"/>
        <v>6</v>
      </c>
      <c r="V1085" s="845"/>
      <c r="W1085" s="1302">
        <f t="shared" si="203"/>
        <v>1</v>
      </c>
    </row>
    <row r="1086" spans="1:23" s="105" customFormat="1" ht="35.25" hidden="1" customHeight="1" outlineLevel="3" thickBot="1" x14ac:dyDescent="0.3">
      <c r="A1086" s="1601"/>
      <c r="B1086" s="1559"/>
      <c r="C1086" s="966" t="s">
        <v>1768</v>
      </c>
      <c r="D1086" s="967"/>
      <c r="E1086" s="967"/>
      <c r="F1086" s="1045"/>
      <c r="G1086" s="559" t="s">
        <v>1553</v>
      </c>
      <c r="H1086" s="966" t="s">
        <v>70</v>
      </c>
      <c r="I1086" s="767"/>
      <c r="J1086" s="467">
        <v>20</v>
      </c>
      <c r="K1086" s="780"/>
      <c r="L1086" s="1076"/>
      <c r="M1086" s="1085" t="str">
        <f t="shared" si="205"/>
        <v/>
      </c>
      <c r="N1086" s="1216" t="str">
        <f t="shared" si="204"/>
        <v/>
      </c>
      <c r="O1086" s="1186"/>
      <c r="P1086" s="1013" t="str">
        <f t="shared" si="201"/>
        <v/>
      </c>
      <c r="Q1086" s="1272"/>
      <c r="R1086" s="1283"/>
      <c r="S1086" s="1014" t="str">
        <f t="shared" si="202"/>
        <v/>
      </c>
      <c r="T1086" s="1231" t="str">
        <f t="shared" si="206"/>
        <v>Sin Iniciar</v>
      </c>
      <c r="U1086" s="1164" t="str">
        <f t="shared" si="207"/>
        <v>6</v>
      </c>
      <c r="V1086" s="845"/>
      <c r="W1086" s="1302">
        <f t="shared" si="203"/>
        <v>1</v>
      </c>
    </row>
    <row r="1087" spans="1:23" s="105" customFormat="1" ht="35.25" hidden="1" customHeight="1" outlineLevel="3" thickBot="1" x14ac:dyDescent="0.3">
      <c r="A1087" s="1601"/>
      <c r="B1087" s="1559"/>
      <c r="C1087" s="966" t="s">
        <v>1768</v>
      </c>
      <c r="D1087" s="967"/>
      <c r="E1087" s="967"/>
      <c r="F1087" s="1045"/>
      <c r="G1087" s="559" t="s">
        <v>1554</v>
      </c>
      <c r="H1087" s="966" t="s">
        <v>70</v>
      </c>
      <c r="I1087" s="767"/>
      <c r="J1087" s="467">
        <v>20</v>
      </c>
      <c r="K1087" s="780"/>
      <c r="L1087" s="1076"/>
      <c r="M1087" s="1085" t="str">
        <f t="shared" si="205"/>
        <v/>
      </c>
      <c r="N1087" s="1216" t="str">
        <f t="shared" si="204"/>
        <v/>
      </c>
      <c r="O1087" s="1186"/>
      <c r="P1087" s="1013" t="str">
        <f t="shared" si="201"/>
        <v/>
      </c>
      <c r="Q1087" s="1272"/>
      <c r="R1087" s="1283"/>
      <c r="S1087" s="1014" t="str">
        <f t="shared" si="202"/>
        <v/>
      </c>
      <c r="T1087" s="1231" t="str">
        <f t="shared" si="206"/>
        <v>Sin Iniciar</v>
      </c>
      <c r="U1087" s="1164" t="str">
        <f t="shared" si="207"/>
        <v>6</v>
      </c>
      <c r="V1087" s="845"/>
      <c r="W1087" s="1302">
        <f t="shared" si="203"/>
        <v>1</v>
      </c>
    </row>
    <row r="1088" spans="1:23" s="105" customFormat="1" ht="77.25" hidden="1" customHeight="1" outlineLevel="3" thickBot="1" x14ac:dyDescent="0.3">
      <c r="A1088" s="1601"/>
      <c r="B1088" s="1559"/>
      <c r="C1088" s="966" t="s">
        <v>1768</v>
      </c>
      <c r="D1088" s="967"/>
      <c r="E1088" s="967"/>
      <c r="F1088" s="1045"/>
      <c r="G1088" s="559" t="s">
        <v>1555</v>
      </c>
      <c r="H1088" s="966" t="s">
        <v>70</v>
      </c>
      <c r="I1088" s="767"/>
      <c r="J1088" s="467">
        <v>30</v>
      </c>
      <c r="K1088" s="780"/>
      <c r="L1088" s="1076"/>
      <c r="M1088" s="1085" t="str">
        <f t="shared" si="205"/>
        <v/>
      </c>
      <c r="N1088" s="1216" t="str">
        <f t="shared" si="204"/>
        <v/>
      </c>
      <c r="O1088" s="1186"/>
      <c r="P1088" s="1013" t="str">
        <f t="shared" si="201"/>
        <v/>
      </c>
      <c r="Q1088" s="1272"/>
      <c r="R1088" s="1283"/>
      <c r="S1088" s="1014" t="str">
        <f t="shared" si="202"/>
        <v/>
      </c>
      <c r="T1088" s="1231" t="str">
        <f t="shared" si="206"/>
        <v>Sin Iniciar</v>
      </c>
      <c r="U1088" s="1164" t="str">
        <f t="shared" si="207"/>
        <v>6</v>
      </c>
      <c r="V1088" s="845"/>
      <c r="W1088" s="1302">
        <f t="shared" si="203"/>
        <v>1</v>
      </c>
    </row>
    <row r="1089" spans="1:23" s="105" customFormat="1" ht="35.25" hidden="1" customHeight="1" outlineLevel="3" thickBot="1" x14ac:dyDescent="0.3">
      <c r="A1089" s="1601"/>
      <c r="B1089" s="1559"/>
      <c r="C1089" s="966" t="s">
        <v>1768</v>
      </c>
      <c r="D1089" s="967"/>
      <c r="E1089" s="967"/>
      <c r="F1089" s="1045"/>
      <c r="G1089" s="559" t="s">
        <v>1556</v>
      </c>
      <c r="H1089" s="966" t="s">
        <v>70</v>
      </c>
      <c r="I1089" s="767"/>
      <c r="J1089" s="467">
        <v>20</v>
      </c>
      <c r="K1089" s="780"/>
      <c r="L1089" s="1076"/>
      <c r="M1089" s="1085" t="str">
        <f t="shared" si="205"/>
        <v/>
      </c>
      <c r="N1089" s="1216" t="str">
        <f t="shared" si="204"/>
        <v/>
      </c>
      <c r="O1089" s="1186"/>
      <c r="P1089" s="1013" t="str">
        <f t="shared" si="201"/>
        <v/>
      </c>
      <c r="Q1089" s="1272"/>
      <c r="R1089" s="1283"/>
      <c r="S1089" s="1014" t="str">
        <f t="shared" si="202"/>
        <v/>
      </c>
      <c r="T1089" s="1231" t="str">
        <f t="shared" si="206"/>
        <v>Sin Iniciar</v>
      </c>
      <c r="U1089" s="1164" t="str">
        <f t="shared" si="207"/>
        <v>6</v>
      </c>
      <c r="V1089" s="845"/>
      <c r="W1089" s="1302">
        <f t="shared" si="203"/>
        <v>1</v>
      </c>
    </row>
    <row r="1090" spans="1:23" s="105" customFormat="1" ht="35.25" hidden="1" customHeight="1" outlineLevel="3" thickBot="1" x14ac:dyDescent="0.3">
      <c r="A1090" s="1601"/>
      <c r="B1090" s="1559"/>
      <c r="C1090" s="966" t="s">
        <v>1768</v>
      </c>
      <c r="D1090" s="967"/>
      <c r="E1090" s="967"/>
      <c r="F1090" s="1045"/>
      <c r="G1090" s="559" t="s">
        <v>1557</v>
      </c>
      <c r="H1090" s="966" t="s">
        <v>70</v>
      </c>
      <c r="I1090" s="767"/>
      <c r="J1090" s="467">
        <v>60</v>
      </c>
      <c r="K1090" s="780"/>
      <c r="L1090" s="1076"/>
      <c r="M1090" s="1085" t="str">
        <f t="shared" si="205"/>
        <v/>
      </c>
      <c r="N1090" s="1216" t="str">
        <f t="shared" si="204"/>
        <v/>
      </c>
      <c r="O1090" s="1186"/>
      <c r="P1090" s="1013" t="str">
        <f t="shared" si="201"/>
        <v/>
      </c>
      <c r="Q1090" s="1272"/>
      <c r="R1090" s="1283"/>
      <c r="S1090" s="1014" t="str">
        <f t="shared" si="202"/>
        <v/>
      </c>
      <c r="T1090" s="1231" t="str">
        <f t="shared" si="206"/>
        <v>Sin Iniciar</v>
      </c>
      <c r="U1090" s="1164" t="str">
        <f t="shared" si="207"/>
        <v>6</v>
      </c>
      <c r="V1090" s="845"/>
      <c r="W1090" s="1302">
        <f t="shared" si="203"/>
        <v>1</v>
      </c>
    </row>
    <row r="1091" spans="1:23" s="105" customFormat="1" ht="35.25" hidden="1" customHeight="1" outlineLevel="3" thickBot="1" x14ac:dyDescent="0.3">
      <c r="A1091" s="1601"/>
      <c r="B1091" s="1559"/>
      <c r="C1091" s="966" t="s">
        <v>1768</v>
      </c>
      <c r="D1091" s="967"/>
      <c r="E1091" s="967"/>
      <c r="F1091" s="1045"/>
      <c r="G1091" s="559" t="s">
        <v>1558</v>
      </c>
      <c r="H1091" s="966" t="s">
        <v>70</v>
      </c>
      <c r="I1091" s="767"/>
      <c r="J1091" s="467">
        <v>200</v>
      </c>
      <c r="K1091" s="780"/>
      <c r="L1091" s="1076"/>
      <c r="M1091" s="1085" t="str">
        <f t="shared" si="205"/>
        <v/>
      </c>
      <c r="N1091" s="1216" t="str">
        <f t="shared" si="204"/>
        <v/>
      </c>
      <c r="O1091" s="1186"/>
      <c r="P1091" s="1013" t="str">
        <f t="shared" si="201"/>
        <v/>
      </c>
      <c r="Q1091" s="1272"/>
      <c r="R1091" s="1283"/>
      <c r="S1091" s="1014" t="str">
        <f t="shared" si="202"/>
        <v/>
      </c>
      <c r="T1091" s="1231" t="str">
        <f t="shared" si="206"/>
        <v>Sin Iniciar</v>
      </c>
      <c r="U1091" s="1164" t="str">
        <f t="shared" si="207"/>
        <v>6</v>
      </c>
      <c r="V1091" s="845"/>
      <c r="W1091" s="1302">
        <f t="shared" si="203"/>
        <v>1</v>
      </c>
    </row>
    <row r="1092" spans="1:23" s="105" customFormat="1" ht="35.25" hidden="1" customHeight="1" outlineLevel="3" thickBot="1" x14ac:dyDescent="0.3">
      <c r="A1092" s="1601"/>
      <c r="B1092" s="1559"/>
      <c r="C1092" s="966" t="s">
        <v>1768</v>
      </c>
      <c r="D1092" s="967"/>
      <c r="E1092" s="967"/>
      <c r="F1092" s="1045"/>
      <c r="G1092" s="559" t="s">
        <v>1559</v>
      </c>
      <c r="H1092" s="966" t="s">
        <v>70</v>
      </c>
      <c r="I1092" s="767"/>
      <c r="J1092" s="467">
        <v>20</v>
      </c>
      <c r="K1092" s="780"/>
      <c r="L1092" s="1076"/>
      <c r="M1092" s="1085" t="str">
        <f t="shared" si="205"/>
        <v/>
      </c>
      <c r="N1092" s="1216" t="str">
        <f t="shared" si="204"/>
        <v/>
      </c>
      <c r="O1092" s="1186"/>
      <c r="P1092" s="1013" t="str">
        <f t="shared" si="201"/>
        <v/>
      </c>
      <c r="Q1092" s="1272"/>
      <c r="R1092" s="1283"/>
      <c r="S1092" s="1014" t="str">
        <f t="shared" si="202"/>
        <v/>
      </c>
      <c r="T1092" s="1231" t="str">
        <f t="shared" si="206"/>
        <v>Sin Iniciar</v>
      </c>
      <c r="U1092" s="1164" t="str">
        <f t="shared" si="207"/>
        <v>6</v>
      </c>
      <c r="V1092" s="845"/>
      <c r="W1092" s="1302">
        <f t="shared" si="203"/>
        <v>1</v>
      </c>
    </row>
    <row r="1093" spans="1:23" s="105" customFormat="1" ht="39" hidden="1" customHeight="1" outlineLevel="3" thickBot="1" x14ac:dyDescent="0.3">
      <c r="A1093" s="1601"/>
      <c r="B1093" s="1559"/>
      <c r="C1093" s="966" t="s">
        <v>1768</v>
      </c>
      <c r="D1093" s="967"/>
      <c r="E1093" s="967"/>
      <c r="F1093" s="1045"/>
      <c r="G1093" s="559" t="s">
        <v>1560</v>
      </c>
      <c r="H1093" s="966" t="s">
        <v>70</v>
      </c>
      <c r="I1093" s="767"/>
      <c r="J1093" s="467">
        <v>10</v>
      </c>
      <c r="K1093" s="780"/>
      <c r="L1093" s="1076"/>
      <c r="M1093" s="1085" t="str">
        <f t="shared" si="205"/>
        <v/>
      </c>
      <c r="N1093" s="1216" t="str">
        <f t="shared" si="204"/>
        <v/>
      </c>
      <c r="O1093" s="1186"/>
      <c r="P1093" s="1013" t="str">
        <f t="shared" si="201"/>
        <v/>
      </c>
      <c r="Q1093" s="1272"/>
      <c r="R1093" s="1283"/>
      <c r="S1093" s="1014" t="str">
        <f t="shared" si="202"/>
        <v/>
      </c>
      <c r="T1093" s="1231" t="str">
        <f t="shared" si="206"/>
        <v>Sin Iniciar</v>
      </c>
      <c r="U1093" s="1164" t="str">
        <f t="shared" si="207"/>
        <v>6</v>
      </c>
      <c r="V1093" s="845"/>
      <c r="W1093" s="1302">
        <f t="shared" si="203"/>
        <v>1</v>
      </c>
    </row>
    <row r="1094" spans="1:23" s="105" customFormat="1" ht="51.75" hidden="1" customHeight="1" outlineLevel="3" thickBot="1" x14ac:dyDescent="0.3">
      <c r="A1094" s="1601"/>
      <c r="B1094" s="1559"/>
      <c r="C1094" s="966" t="s">
        <v>1768</v>
      </c>
      <c r="D1094" s="967"/>
      <c r="E1094" s="967"/>
      <c r="F1094" s="1045"/>
      <c r="G1094" s="559" t="s">
        <v>1561</v>
      </c>
      <c r="H1094" s="966" t="s">
        <v>70</v>
      </c>
      <c r="I1094" s="767"/>
      <c r="J1094" s="467">
        <v>100</v>
      </c>
      <c r="K1094" s="780"/>
      <c r="L1094" s="1076"/>
      <c r="M1094" s="1085" t="str">
        <f t="shared" si="205"/>
        <v/>
      </c>
      <c r="N1094" s="1216" t="str">
        <f t="shared" si="204"/>
        <v/>
      </c>
      <c r="O1094" s="1186"/>
      <c r="P1094" s="1013" t="str">
        <f t="shared" si="201"/>
        <v/>
      </c>
      <c r="Q1094" s="1272"/>
      <c r="R1094" s="1283"/>
      <c r="S1094" s="1014" t="str">
        <f t="shared" si="202"/>
        <v/>
      </c>
      <c r="T1094" s="1231" t="str">
        <f t="shared" si="206"/>
        <v>Sin Iniciar</v>
      </c>
      <c r="U1094" s="1164" t="str">
        <f t="shared" si="207"/>
        <v>6</v>
      </c>
      <c r="V1094" s="845"/>
      <c r="W1094" s="1302">
        <f t="shared" si="203"/>
        <v>1</v>
      </c>
    </row>
    <row r="1095" spans="1:23" s="105" customFormat="1" ht="35.25" hidden="1" customHeight="1" outlineLevel="3" thickBot="1" x14ac:dyDescent="0.3">
      <c r="A1095" s="1601"/>
      <c r="B1095" s="1559"/>
      <c r="C1095" s="966" t="s">
        <v>1768</v>
      </c>
      <c r="D1095" s="967"/>
      <c r="E1095" s="967"/>
      <c r="F1095" s="1045"/>
      <c r="G1095" s="559" t="s">
        <v>1562</v>
      </c>
      <c r="H1095" s="966" t="s">
        <v>70</v>
      </c>
      <c r="I1095" s="767"/>
      <c r="J1095" s="467">
        <v>100</v>
      </c>
      <c r="K1095" s="780"/>
      <c r="L1095" s="1076"/>
      <c r="M1095" s="1085" t="str">
        <f t="shared" si="205"/>
        <v/>
      </c>
      <c r="N1095" s="1216" t="str">
        <f t="shared" si="204"/>
        <v/>
      </c>
      <c r="O1095" s="1186"/>
      <c r="P1095" s="1013" t="str">
        <f t="shared" si="201"/>
        <v/>
      </c>
      <c r="Q1095" s="1272"/>
      <c r="R1095" s="1283"/>
      <c r="S1095" s="1014" t="str">
        <f t="shared" si="202"/>
        <v/>
      </c>
      <c r="T1095" s="1231" t="str">
        <f t="shared" si="206"/>
        <v>Sin Iniciar</v>
      </c>
      <c r="U1095" s="1164" t="str">
        <f t="shared" si="207"/>
        <v>6</v>
      </c>
      <c r="V1095" s="845"/>
      <c r="W1095" s="1302">
        <f t="shared" si="203"/>
        <v>1</v>
      </c>
    </row>
    <row r="1096" spans="1:23" s="105" customFormat="1" ht="35.25" hidden="1" customHeight="1" outlineLevel="3" thickBot="1" x14ac:dyDescent="0.3">
      <c r="A1096" s="1601"/>
      <c r="B1096" s="1559"/>
      <c r="C1096" s="966" t="s">
        <v>1768</v>
      </c>
      <c r="D1096" s="967"/>
      <c r="E1096" s="967"/>
      <c r="F1096" s="1045"/>
      <c r="G1096" s="559" t="s">
        <v>1563</v>
      </c>
      <c r="H1096" s="966" t="s">
        <v>70</v>
      </c>
      <c r="I1096" s="767"/>
      <c r="J1096" s="467">
        <v>100</v>
      </c>
      <c r="K1096" s="780"/>
      <c r="L1096" s="1076"/>
      <c r="M1096" s="1085" t="str">
        <f t="shared" si="205"/>
        <v/>
      </c>
      <c r="N1096" s="1216" t="str">
        <f t="shared" si="204"/>
        <v/>
      </c>
      <c r="O1096" s="1186"/>
      <c r="P1096" s="1013" t="str">
        <f t="shared" si="201"/>
        <v/>
      </c>
      <c r="Q1096" s="1272"/>
      <c r="R1096" s="1283"/>
      <c r="S1096" s="1014" t="str">
        <f t="shared" si="202"/>
        <v/>
      </c>
      <c r="T1096" s="1231" t="str">
        <f t="shared" si="206"/>
        <v>Sin Iniciar</v>
      </c>
      <c r="U1096" s="1164" t="str">
        <f t="shared" si="207"/>
        <v>6</v>
      </c>
      <c r="V1096" s="845"/>
      <c r="W1096" s="1302">
        <f t="shared" si="203"/>
        <v>1</v>
      </c>
    </row>
    <row r="1097" spans="1:23" s="105" customFormat="1" ht="35.25" hidden="1" customHeight="1" outlineLevel="3" thickBot="1" x14ac:dyDescent="0.3">
      <c r="A1097" s="1601"/>
      <c r="B1097" s="1559"/>
      <c r="C1097" s="966" t="s">
        <v>1768</v>
      </c>
      <c r="D1097" s="967"/>
      <c r="E1097" s="967"/>
      <c r="F1097" s="1045"/>
      <c r="G1097" s="559" t="s">
        <v>1564</v>
      </c>
      <c r="H1097" s="966" t="s">
        <v>70</v>
      </c>
      <c r="I1097" s="767"/>
      <c r="J1097" s="467">
        <v>100</v>
      </c>
      <c r="K1097" s="780"/>
      <c r="L1097" s="1076"/>
      <c r="M1097" s="1085" t="str">
        <f t="shared" si="205"/>
        <v/>
      </c>
      <c r="N1097" s="1216" t="str">
        <f t="shared" si="204"/>
        <v/>
      </c>
      <c r="O1097" s="1186"/>
      <c r="P1097" s="1013" t="str">
        <f t="shared" si="201"/>
        <v/>
      </c>
      <c r="Q1097" s="1272"/>
      <c r="R1097" s="1283"/>
      <c r="S1097" s="1014" t="str">
        <f t="shared" si="202"/>
        <v/>
      </c>
      <c r="T1097" s="1231" t="str">
        <f t="shared" si="206"/>
        <v>Sin Iniciar</v>
      </c>
      <c r="U1097" s="1164" t="str">
        <f t="shared" si="207"/>
        <v>6</v>
      </c>
      <c r="V1097" s="845"/>
      <c r="W1097" s="1302">
        <f t="shared" si="203"/>
        <v>1</v>
      </c>
    </row>
    <row r="1098" spans="1:23" s="105" customFormat="1" ht="35.25" hidden="1" customHeight="1" outlineLevel="3" thickBot="1" x14ac:dyDescent="0.3">
      <c r="A1098" s="1601"/>
      <c r="B1098" s="1559"/>
      <c r="C1098" s="966" t="s">
        <v>1768</v>
      </c>
      <c r="D1098" s="967"/>
      <c r="E1098" s="967"/>
      <c r="F1098" s="1045"/>
      <c r="G1098" s="559" t="s">
        <v>1565</v>
      </c>
      <c r="H1098" s="966" t="s">
        <v>70</v>
      </c>
      <c r="I1098" s="767"/>
      <c r="J1098" s="467">
        <v>100</v>
      </c>
      <c r="K1098" s="780"/>
      <c r="L1098" s="1076"/>
      <c r="M1098" s="1085" t="str">
        <f t="shared" si="205"/>
        <v/>
      </c>
      <c r="N1098" s="1216" t="str">
        <f t="shared" si="204"/>
        <v/>
      </c>
      <c r="O1098" s="1186"/>
      <c r="P1098" s="1013" t="str">
        <f t="shared" si="201"/>
        <v/>
      </c>
      <c r="Q1098" s="1272"/>
      <c r="R1098" s="1283"/>
      <c r="S1098" s="1014" t="str">
        <f t="shared" si="202"/>
        <v/>
      </c>
      <c r="T1098" s="1231" t="str">
        <f t="shared" si="206"/>
        <v>Sin Iniciar</v>
      </c>
      <c r="U1098" s="1164" t="str">
        <f t="shared" si="207"/>
        <v>6</v>
      </c>
      <c r="V1098" s="845"/>
      <c r="W1098" s="1302">
        <f t="shared" si="203"/>
        <v>1</v>
      </c>
    </row>
    <row r="1099" spans="1:23" s="105" customFormat="1" ht="35.25" hidden="1" customHeight="1" outlineLevel="3" thickBot="1" x14ac:dyDescent="0.3">
      <c r="A1099" s="1601"/>
      <c r="B1099" s="1559"/>
      <c r="C1099" s="966" t="s">
        <v>1768</v>
      </c>
      <c r="D1099" s="967"/>
      <c r="E1099" s="967"/>
      <c r="F1099" s="1045"/>
      <c r="G1099" s="559" t="s">
        <v>1566</v>
      </c>
      <c r="H1099" s="966" t="s">
        <v>70</v>
      </c>
      <c r="I1099" s="767"/>
      <c r="J1099" s="467">
        <v>20</v>
      </c>
      <c r="K1099" s="780"/>
      <c r="L1099" s="1076"/>
      <c r="M1099" s="1085" t="str">
        <f t="shared" si="205"/>
        <v/>
      </c>
      <c r="N1099" s="1216" t="str">
        <f t="shared" si="204"/>
        <v/>
      </c>
      <c r="O1099" s="1186"/>
      <c r="P1099" s="1013" t="str">
        <f t="shared" si="201"/>
        <v/>
      </c>
      <c r="Q1099" s="1272"/>
      <c r="R1099" s="1283"/>
      <c r="S1099" s="1014" t="str">
        <f t="shared" si="202"/>
        <v/>
      </c>
      <c r="T1099" s="1231" t="str">
        <f t="shared" si="206"/>
        <v>Sin Iniciar</v>
      </c>
      <c r="U1099" s="1164" t="str">
        <f t="shared" si="207"/>
        <v>6</v>
      </c>
      <c r="V1099" s="845"/>
      <c r="W1099" s="1302">
        <f t="shared" si="203"/>
        <v>1</v>
      </c>
    </row>
    <row r="1100" spans="1:23" s="105" customFormat="1" ht="35.25" hidden="1" customHeight="1" outlineLevel="3" thickBot="1" x14ac:dyDescent="0.3">
      <c r="A1100" s="1601"/>
      <c r="B1100" s="1559"/>
      <c r="C1100" s="966" t="s">
        <v>1768</v>
      </c>
      <c r="D1100" s="967"/>
      <c r="E1100" s="967"/>
      <c r="F1100" s="1045"/>
      <c r="G1100" s="559" t="s">
        <v>420</v>
      </c>
      <c r="H1100" s="966" t="s">
        <v>70</v>
      </c>
      <c r="I1100" s="767"/>
      <c r="J1100" s="467"/>
      <c r="K1100" s="780"/>
      <c r="L1100" s="1076"/>
      <c r="M1100" s="1085" t="str">
        <f t="shared" si="205"/>
        <v/>
      </c>
      <c r="N1100" s="1216" t="str">
        <f t="shared" si="204"/>
        <v/>
      </c>
      <c r="O1100" s="1186"/>
      <c r="P1100" s="1013" t="str">
        <f t="shared" si="201"/>
        <v/>
      </c>
      <c r="Q1100" s="1272"/>
      <c r="R1100" s="1283"/>
      <c r="S1100" s="1014" t="str">
        <f t="shared" si="202"/>
        <v/>
      </c>
      <c r="T1100" s="1231" t="str">
        <f t="shared" si="206"/>
        <v>Sin Iniciar</v>
      </c>
      <c r="U1100" s="1164" t="str">
        <f t="shared" si="207"/>
        <v>6</v>
      </c>
      <c r="V1100" s="845"/>
      <c r="W1100" s="1302">
        <f t="shared" si="203"/>
        <v>1</v>
      </c>
    </row>
    <row r="1101" spans="1:23" s="105" customFormat="1" ht="35.25" hidden="1" customHeight="1" outlineLevel="3" thickBot="1" x14ac:dyDescent="0.3">
      <c r="A1101" s="1601"/>
      <c r="B1101" s="1559"/>
      <c r="C1101" s="966" t="s">
        <v>1768</v>
      </c>
      <c r="D1101" s="967"/>
      <c r="E1101" s="967"/>
      <c r="F1101" s="1045"/>
      <c r="G1101" s="559" t="s">
        <v>1567</v>
      </c>
      <c r="H1101" s="966" t="s">
        <v>70</v>
      </c>
      <c r="I1101" s="767"/>
      <c r="J1101" s="467">
        <v>10</v>
      </c>
      <c r="K1101" s="780"/>
      <c r="L1101" s="1076"/>
      <c r="M1101" s="1085" t="str">
        <f t="shared" si="205"/>
        <v/>
      </c>
      <c r="N1101" s="1216" t="str">
        <f t="shared" si="204"/>
        <v/>
      </c>
      <c r="O1101" s="1186"/>
      <c r="P1101" s="1013" t="str">
        <f t="shared" si="201"/>
        <v/>
      </c>
      <c r="Q1101" s="1272"/>
      <c r="R1101" s="1283"/>
      <c r="S1101" s="1014" t="str">
        <f t="shared" si="202"/>
        <v/>
      </c>
      <c r="T1101" s="1231" t="str">
        <f t="shared" si="206"/>
        <v>Sin Iniciar</v>
      </c>
      <c r="U1101" s="1164" t="str">
        <f t="shared" si="207"/>
        <v>6</v>
      </c>
      <c r="V1101" s="845"/>
      <c r="W1101" s="1302">
        <f t="shared" si="203"/>
        <v>1</v>
      </c>
    </row>
    <row r="1102" spans="1:23" s="105" customFormat="1" ht="35.25" hidden="1" customHeight="1" outlineLevel="3" thickBot="1" x14ac:dyDescent="0.3">
      <c r="A1102" s="1601"/>
      <c r="B1102" s="1559"/>
      <c r="C1102" s="966" t="s">
        <v>1768</v>
      </c>
      <c r="D1102" s="967"/>
      <c r="E1102" s="967"/>
      <c r="F1102" s="1045"/>
      <c r="G1102" s="559" t="s">
        <v>1568</v>
      </c>
      <c r="H1102" s="966" t="s">
        <v>70</v>
      </c>
      <c r="I1102" s="767"/>
      <c r="J1102" s="467">
        <v>50</v>
      </c>
      <c r="K1102" s="780"/>
      <c r="L1102" s="1076"/>
      <c r="M1102" s="1085" t="str">
        <f t="shared" si="205"/>
        <v/>
      </c>
      <c r="N1102" s="1216" t="str">
        <f t="shared" si="204"/>
        <v/>
      </c>
      <c r="O1102" s="1186"/>
      <c r="P1102" s="1013" t="str">
        <f t="shared" si="201"/>
        <v/>
      </c>
      <c r="Q1102" s="1272"/>
      <c r="R1102" s="1283"/>
      <c r="S1102" s="1014" t="str">
        <f t="shared" si="202"/>
        <v/>
      </c>
      <c r="T1102" s="1231" t="str">
        <f t="shared" si="206"/>
        <v>Sin Iniciar</v>
      </c>
      <c r="U1102" s="1164" t="str">
        <f t="shared" si="207"/>
        <v>6</v>
      </c>
      <c r="V1102" s="845"/>
      <c r="W1102" s="1302">
        <f t="shared" si="203"/>
        <v>1</v>
      </c>
    </row>
    <row r="1103" spans="1:23" s="105" customFormat="1" ht="35.25" hidden="1" customHeight="1" outlineLevel="3" thickBot="1" x14ac:dyDescent="0.3">
      <c r="A1103" s="1601"/>
      <c r="B1103" s="1559"/>
      <c r="C1103" s="966" t="s">
        <v>1768</v>
      </c>
      <c r="D1103" s="967"/>
      <c r="E1103" s="967"/>
      <c r="F1103" s="1045"/>
      <c r="G1103" s="559" t="s">
        <v>1569</v>
      </c>
      <c r="H1103" s="966" t="s">
        <v>70</v>
      </c>
      <c r="I1103" s="767"/>
      <c r="J1103" s="467">
        <v>40</v>
      </c>
      <c r="K1103" s="780"/>
      <c r="L1103" s="1076"/>
      <c r="M1103" s="1085" t="str">
        <f t="shared" si="205"/>
        <v/>
      </c>
      <c r="N1103" s="1216" t="str">
        <f t="shared" si="204"/>
        <v/>
      </c>
      <c r="O1103" s="1186"/>
      <c r="P1103" s="1013" t="str">
        <f t="shared" si="201"/>
        <v/>
      </c>
      <c r="Q1103" s="1272"/>
      <c r="R1103" s="1283"/>
      <c r="S1103" s="1014" t="str">
        <f t="shared" si="202"/>
        <v/>
      </c>
      <c r="T1103" s="1231" t="str">
        <f t="shared" si="206"/>
        <v>Sin Iniciar</v>
      </c>
      <c r="U1103" s="1164" t="str">
        <f t="shared" si="207"/>
        <v>6</v>
      </c>
      <c r="V1103" s="845"/>
      <c r="W1103" s="1302">
        <f t="shared" si="203"/>
        <v>1</v>
      </c>
    </row>
    <row r="1104" spans="1:23" s="105" customFormat="1" ht="35.25" hidden="1" customHeight="1" outlineLevel="3" thickBot="1" x14ac:dyDescent="0.3">
      <c r="A1104" s="1601"/>
      <c r="B1104" s="1559"/>
      <c r="C1104" s="966" t="s">
        <v>1768</v>
      </c>
      <c r="D1104" s="967"/>
      <c r="E1104" s="967"/>
      <c r="F1104" s="1045"/>
      <c r="G1104" s="559" t="s">
        <v>1570</v>
      </c>
      <c r="H1104" s="966" t="s">
        <v>70</v>
      </c>
      <c r="I1104" s="767"/>
      <c r="J1104" s="467">
        <v>30</v>
      </c>
      <c r="K1104" s="780"/>
      <c r="L1104" s="1076"/>
      <c r="M1104" s="1085" t="str">
        <f t="shared" si="205"/>
        <v/>
      </c>
      <c r="N1104" s="1216" t="str">
        <f t="shared" si="204"/>
        <v/>
      </c>
      <c r="O1104" s="1186"/>
      <c r="P1104" s="1013" t="str">
        <f t="shared" si="201"/>
        <v/>
      </c>
      <c r="Q1104" s="1272"/>
      <c r="R1104" s="1283"/>
      <c r="S1104" s="1014" t="str">
        <f t="shared" si="202"/>
        <v/>
      </c>
      <c r="T1104" s="1231" t="str">
        <f t="shared" si="206"/>
        <v>Sin Iniciar</v>
      </c>
      <c r="U1104" s="1164" t="str">
        <f t="shared" si="207"/>
        <v>6</v>
      </c>
      <c r="V1104" s="845"/>
      <c r="W1104" s="1302">
        <f t="shared" si="203"/>
        <v>1</v>
      </c>
    </row>
    <row r="1105" spans="1:23" s="105" customFormat="1" ht="35.25" hidden="1" customHeight="1" outlineLevel="3" thickBot="1" x14ac:dyDescent="0.3">
      <c r="A1105" s="1601"/>
      <c r="B1105" s="1559"/>
      <c r="C1105" s="966" t="s">
        <v>1768</v>
      </c>
      <c r="D1105" s="967"/>
      <c r="E1105" s="967"/>
      <c r="F1105" s="1045"/>
      <c r="G1105" s="559" t="s">
        <v>1571</v>
      </c>
      <c r="H1105" s="966" t="s">
        <v>70</v>
      </c>
      <c r="I1105" s="767"/>
      <c r="J1105" s="467">
        <v>100</v>
      </c>
      <c r="K1105" s="780"/>
      <c r="L1105" s="1076"/>
      <c r="M1105" s="1085" t="str">
        <f t="shared" si="205"/>
        <v/>
      </c>
      <c r="N1105" s="1216" t="str">
        <f t="shared" si="204"/>
        <v/>
      </c>
      <c r="O1105" s="1186"/>
      <c r="P1105" s="1013" t="str">
        <f t="shared" ref="P1105:P1168" si="208">+IF(N1105="","",IFERROR(IF(MONTH($C$2)&lt;MONTH(D1105),"",IF(E1105&lt;$C$2,1,IF(D1105&lt;$C$2,($C$2-D1105)/(E1105-D1105),0))),0))</f>
        <v/>
      </c>
      <c r="Q1105" s="1272"/>
      <c r="R1105" s="1283"/>
      <c r="S1105" s="1014" t="str">
        <f t="shared" ref="S1105:S1168" si="209">IF(P1105="","",IF(Q1105&gt;P1105,1,(Q1105/P1105)))</f>
        <v/>
      </c>
      <c r="T1105" s="1231" t="str">
        <f t="shared" si="206"/>
        <v>Sin Iniciar</v>
      </c>
      <c r="U1105" s="1164" t="str">
        <f t="shared" si="207"/>
        <v>6</v>
      </c>
      <c r="V1105" s="845"/>
      <c r="W1105" s="1302">
        <f t="shared" si="203"/>
        <v>1</v>
      </c>
    </row>
    <row r="1106" spans="1:23" s="105" customFormat="1" ht="51.75" hidden="1" customHeight="1" outlineLevel="3" thickBot="1" x14ac:dyDescent="0.3">
      <c r="A1106" s="1601"/>
      <c r="B1106" s="1559"/>
      <c r="C1106" s="966" t="s">
        <v>1768</v>
      </c>
      <c r="D1106" s="967"/>
      <c r="E1106" s="967"/>
      <c r="F1106" s="1045"/>
      <c r="G1106" s="559" t="s">
        <v>1572</v>
      </c>
      <c r="H1106" s="966" t="s">
        <v>70</v>
      </c>
      <c r="I1106" s="767"/>
      <c r="J1106" s="467">
        <v>12</v>
      </c>
      <c r="K1106" s="780"/>
      <c r="L1106" s="1076"/>
      <c r="M1106" s="1085" t="str">
        <f t="shared" si="205"/>
        <v/>
      </c>
      <c r="N1106" s="1216" t="str">
        <f t="shared" si="204"/>
        <v/>
      </c>
      <c r="O1106" s="1186"/>
      <c r="P1106" s="1013" t="str">
        <f t="shared" si="208"/>
        <v/>
      </c>
      <c r="Q1106" s="1272"/>
      <c r="R1106" s="1283"/>
      <c r="S1106" s="1014" t="str">
        <f t="shared" si="209"/>
        <v/>
      </c>
      <c r="T1106" s="1231" t="str">
        <f t="shared" si="206"/>
        <v>Sin Iniciar</v>
      </c>
      <c r="U1106" s="1164" t="str">
        <f t="shared" si="207"/>
        <v>6</v>
      </c>
      <c r="V1106" s="845"/>
      <c r="W1106" s="1302">
        <f t="shared" si="203"/>
        <v>1</v>
      </c>
    </row>
    <row r="1107" spans="1:23" s="105" customFormat="1" ht="35.25" hidden="1" customHeight="1" outlineLevel="3" thickBot="1" x14ac:dyDescent="0.3">
      <c r="A1107" s="1601"/>
      <c r="B1107" s="1559"/>
      <c r="C1107" s="966" t="s">
        <v>1768</v>
      </c>
      <c r="D1107" s="967"/>
      <c r="E1107" s="967"/>
      <c r="F1107" s="1045"/>
      <c r="G1107" s="559" t="s">
        <v>1573</v>
      </c>
      <c r="H1107" s="966" t="s">
        <v>70</v>
      </c>
      <c r="I1107" s="767"/>
      <c r="J1107" s="467">
        <v>40</v>
      </c>
      <c r="K1107" s="780"/>
      <c r="L1107" s="1076"/>
      <c r="M1107" s="1085" t="str">
        <f t="shared" si="205"/>
        <v/>
      </c>
      <c r="N1107" s="1216" t="str">
        <f t="shared" si="204"/>
        <v/>
      </c>
      <c r="O1107" s="1186"/>
      <c r="P1107" s="1013" t="str">
        <f t="shared" si="208"/>
        <v/>
      </c>
      <c r="Q1107" s="1272"/>
      <c r="R1107" s="1283"/>
      <c r="S1107" s="1014" t="str">
        <f t="shared" si="209"/>
        <v/>
      </c>
      <c r="T1107" s="1231" t="str">
        <f t="shared" si="206"/>
        <v>Sin Iniciar</v>
      </c>
      <c r="U1107" s="1164" t="str">
        <f t="shared" si="207"/>
        <v>6</v>
      </c>
      <c r="V1107" s="845"/>
      <c r="W1107" s="1302">
        <f t="shared" si="203"/>
        <v>1</v>
      </c>
    </row>
    <row r="1108" spans="1:23" s="105" customFormat="1" ht="35.25" hidden="1" customHeight="1" outlineLevel="3" thickBot="1" x14ac:dyDescent="0.3">
      <c r="A1108" s="1601"/>
      <c r="B1108" s="1559"/>
      <c r="C1108" s="966" t="s">
        <v>1768</v>
      </c>
      <c r="D1108" s="967"/>
      <c r="E1108" s="967"/>
      <c r="F1108" s="1045"/>
      <c r="G1108" s="559" t="s">
        <v>1574</v>
      </c>
      <c r="H1108" s="966" t="s">
        <v>70</v>
      </c>
      <c r="I1108" s="767"/>
      <c r="J1108" s="467">
        <v>2</v>
      </c>
      <c r="K1108" s="780"/>
      <c r="L1108" s="1076"/>
      <c r="M1108" s="1085" t="str">
        <f t="shared" si="205"/>
        <v/>
      </c>
      <c r="N1108" s="1216" t="str">
        <f t="shared" si="204"/>
        <v/>
      </c>
      <c r="O1108" s="1186"/>
      <c r="P1108" s="1013" t="str">
        <f t="shared" si="208"/>
        <v/>
      </c>
      <c r="Q1108" s="1272"/>
      <c r="R1108" s="1283"/>
      <c r="S1108" s="1014" t="str">
        <f t="shared" si="209"/>
        <v/>
      </c>
      <c r="T1108" s="1231" t="str">
        <f t="shared" si="206"/>
        <v>Sin Iniciar</v>
      </c>
      <c r="U1108" s="1164" t="str">
        <f t="shared" si="207"/>
        <v>6</v>
      </c>
      <c r="V1108" s="845"/>
      <c r="W1108" s="1302">
        <f t="shared" si="203"/>
        <v>1</v>
      </c>
    </row>
    <row r="1109" spans="1:23" s="105" customFormat="1" ht="35.25" hidden="1" customHeight="1" outlineLevel="3" thickBot="1" x14ac:dyDescent="0.3">
      <c r="A1109" s="1601"/>
      <c r="B1109" s="1559"/>
      <c r="C1109" s="966" t="s">
        <v>1768</v>
      </c>
      <c r="D1109" s="967"/>
      <c r="E1109" s="967"/>
      <c r="F1109" s="1045"/>
      <c r="G1109" s="559" t="s">
        <v>1575</v>
      </c>
      <c r="H1109" s="966" t="s">
        <v>70</v>
      </c>
      <c r="I1109" s="767"/>
      <c r="J1109" s="467">
        <v>100</v>
      </c>
      <c r="K1109" s="780"/>
      <c r="L1109" s="1076"/>
      <c r="M1109" s="1085" t="str">
        <f t="shared" si="205"/>
        <v/>
      </c>
      <c r="N1109" s="1216" t="str">
        <f t="shared" si="204"/>
        <v/>
      </c>
      <c r="O1109" s="1186"/>
      <c r="P1109" s="1013" t="str">
        <f t="shared" si="208"/>
        <v/>
      </c>
      <c r="Q1109" s="1272"/>
      <c r="R1109" s="1283"/>
      <c r="S1109" s="1014" t="str">
        <f t="shared" si="209"/>
        <v/>
      </c>
      <c r="T1109" s="1231" t="str">
        <f t="shared" si="206"/>
        <v>Sin Iniciar</v>
      </c>
      <c r="U1109" s="1164" t="str">
        <f t="shared" si="207"/>
        <v>6</v>
      </c>
      <c r="V1109" s="845"/>
      <c r="W1109" s="1302">
        <f t="shared" si="203"/>
        <v>1</v>
      </c>
    </row>
    <row r="1110" spans="1:23" s="105" customFormat="1" ht="35.25" hidden="1" customHeight="1" outlineLevel="3" thickBot="1" x14ac:dyDescent="0.3">
      <c r="A1110" s="1601"/>
      <c r="B1110" s="1559"/>
      <c r="C1110" s="966" t="s">
        <v>1768</v>
      </c>
      <c r="D1110" s="967"/>
      <c r="E1110" s="967"/>
      <c r="F1110" s="1045"/>
      <c r="G1110" s="559" t="s">
        <v>1576</v>
      </c>
      <c r="H1110" s="966" t="s">
        <v>70</v>
      </c>
      <c r="I1110" s="767"/>
      <c r="J1110" s="467">
        <v>100</v>
      </c>
      <c r="K1110" s="780"/>
      <c r="L1110" s="1076"/>
      <c r="M1110" s="1085" t="str">
        <f t="shared" si="205"/>
        <v/>
      </c>
      <c r="N1110" s="1216" t="str">
        <f t="shared" si="204"/>
        <v/>
      </c>
      <c r="O1110" s="1186"/>
      <c r="P1110" s="1013" t="str">
        <f t="shared" si="208"/>
        <v/>
      </c>
      <c r="Q1110" s="1272"/>
      <c r="R1110" s="1283"/>
      <c r="S1110" s="1014" t="str">
        <f t="shared" si="209"/>
        <v/>
      </c>
      <c r="T1110" s="1231" t="str">
        <f t="shared" si="206"/>
        <v>Sin Iniciar</v>
      </c>
      <c r="U1110" s="1164" t="str">
        <f t="shared" si="207"/>
        <v>6</v>
      </c>
      <c r="V1110" s="845"/>
      <c r="W1110" s="1302">
        <f t="shared" si="203"/>
        <v>1</v>
      </c>
    </row>
    <row r="1111" spans="1:23" s="105" customFormat="1" ht="35.25" hidden="1" customHeight="1" outlineLevel="3" thickBot="1" x14ac:dyDescent="0.3">
      <c r="A1111" s="1601"/>
      <c r="B1111" s="1559"/>
      <c r="C1111" s="966" t="s">
        <v>1768</v>
      </c>
      <c r="D1111" s="967"/>
      <c r="E1111" s="967"/>
      <c r="F1111" s="1045"/>
      <c r="G1111" s="559" t="s">
        <v>1577</v>
      </c>
      <c r="H1111" s="966" t="s">
        <v>70</v>
      </c>
      <c r="I1111" s="767"/>
      <c r="J1111" s="467">
        <v>12</v>
      </c>
      <c r="K1111" s="780"/>
      <c r="L1111" s="1076"/>
      <c r="M1111" s="1085" t="str">
        <f t="shared" si="205"/>
        <v/>
      </c>
      <c r="N1111" s="1216" t="str">
        <f t="shared" si="204"/>
        <v/>
      </c>
      <c r="O1111" s="1186"/>
      <c r="P1111" s="1013" t="str">
        <f t="shared" si="208"/>
        <v/>
      </c>
      <c r="Q1111" s="1272"/>
      <c r="R1111" s="1283"/>
      <c r="S1111" s="1014" t="str">
        <f t="shared" si="209"/>
        <v/>
      </c>
      <c r="T1111" s="1231" t="str">
        <f t="shared" si="206"/>
        <v>Sin Iniciar</v>
      </c>
      <c r="U1111" s="1164" t="str">
        <f t="shared" si="207"/>
        <v>6</v>
      </c>
      <c r="V1111" s="845"/>
      <c r="W1111" s="1302">
        <f t="shared" si="203"/>
        <v>1</v>
      </c>
    </row>
    <row r="1112" spans="1:23" s="105" customFormat="1" ht="35.25" hidden="1" customHeight="1" outlineLevel="3" thickBot="1" x14ac:dyDescent="0.3">
      <c r="A1112" s="1601"/>
      <c r="B1112" s="1559"/>
      <c r="C1112" s="966" t="s">
        <v>1768</v>
      </c>
      <c r="D1112" s="967"/>
      <c r="E1112" s="967"/>
      <c r="F1112" s="1045"/>
      <c r="G1112" s="559" t="s">
        <v>1578</v>
      </c>
      <c r="H1112" s="966" t="s">
        <v>70</v>
      </c>
      <c r="I1112" s="767"/>
      <c r="J1112" s="467">
        <v>20</v>
      </c>
      <c r="K1112" s="780"/>
      <c r="L1112" s="1076"/>
      <c r="M1112" s="1085" t="str">
        <f t="shared" si="205"/>
        <v/>
      </c>
      <c r="N1112" s="1216" t="str">
        <f t="shared" si="204"/>
        <v/>
      </c>
      <c r="O1112" s="1186"/>
      <c r="P1112" s="1013" t="str">
        <f t="shared" si="208"/>
        <v/>
      </c>
      <c r="Q1112" s="1272"/>
      <c r="R1112" s="1283"/>
      <c r="S1112" s="1014" t="str">
        <f t="shared" si="209"/>
        <v/>
      </c>
      <c r="T1112" s="1231" t="str">
        <f t="shared" si="206"/>
        <v>Sin Iniciar</v>
      </c>
      <c r="U1112" s="1164" t="str">
        <f t="shared" si="207"/>
        <v>6</v>
      </c>
      <c r="V1112" s="845"/>
      <c r="W1112" s="1302">
        <f t="shared" si="203"/>
        <v>1</v>
      </c>
    </row>
    <row r="1113" spans="1:23" s="105" customFormat="1" ht="35.25" hidden="1" customHeight="1" outlineLevel="3" thickBot="1" x14ac:dyDescent="0.3">
      <c r="A1113" s="1601"/>
      <c r="B1113" s="1559"/>
      <c r="C1113" s="966" t="s">
        <v>1768</v>
      </c>
      <c r="D1113" s="967"/>
      <c r="E1113" s="967"/>
      <c r="F1113" s="1045"/>
      <c r="G1113" s="559" t="s">
        <v>1579</v>
      </c>
      <c r="H1113" s="966" t="s">
        <v>70</v>
      </c>
      <c r="I1113" s="767"/>
      <c r="J1113" s="467">
        <v>100</v>
      </c>
      <c r="K1113" s="780"/>
      <c r="L1113" s="1076"/>
      <c r="M1113" s="1085" t="str">
        <f t="shared" si="205"/>
        <v/>
      </c>
      <c r="N1113" s="1216" t="str">
        <f t="shared" si="204"/>
        <v/>
      </c>
      <c r="O1113" s="1186"/>
      <c r="P1113" s="1013" t="str">
        <f t="shared" si="208"/>
        <v/>
      </c>
      <c r="Q1113" s="1272"/>
      <c r="R1113" s="1283"/>
      <c r="S1113" s="1014" t="str">
        <f t="shared" si="209"/>
        <v/>
      </c>
      <c r="T1113" s="1231" t="str">
        <f t="shared" si="206"/>
        <v>Sin Iniciar</v>
      </c>
      <c r="U1113" s="1164" t="str">
        <f t="shared" si="207"/>
        <v>6</v>
      </c>
      <c r="V1113" s="845"/>
      <c r="W1113" s="1302">
        <f t="shared" si="203"/>
        <v>1</v>
      </c>
    </row>
    <row r="1114" spans="1:23" s="105" customFormat="1" ht="35.25" hidden="1" customHeight="1" outlineLevel="3" thickBot="1" x14ac:dyDescent="0.3">
      <c r="A1114" s="1601"/>
      <c r="B1114" s="1559"/>
      <c r="C1114" s="966" t="s">
        <v>1768</v>
      </c>
      <c r="D1114" s="967"/>
      <c r="E1114" s="967"/>
      <c r="F1114" s="1045"/>
      <c r="G1114" s="559" t="s">
        <v>1580</v>
      </c>
      <c r="H1114" s="966" t="s">
        <v>70</v>
      </c>
      <c r="I1114" s="767"/>
      <c r="J1114" s="467">
        <v>100</v>
      </c>
      <c r="K1114" s="780"/>
      <c r="L1114" s="1076"/>
      <c r="M1114" s="1085" t="str">
        <f t="shared" si="205"/>
        <v/>
      </c>
      <c r="N1114" s="1216" t="str">
        <f t="shared" si="204"/>
        <v/>
      </c>
      <c r="O1114" s="1186"/>
      <c r="P1114" s="1013" t="str">
        <f t="shared" si="208"/>
        <v/>
      </c>
      <c r="Q1114" s="1272"/>
      <c r="R1114" s="1283"/>
      <c r="S1114" s="1014" t="str">
        <f t="shared" si="209"/>
        <v/>
      </c>
      <c r="T1114" s="1231" t="str">
        <f t="shared" si="206"/>
        <v>Sin Iniciar</v>
      </c>
      <c r="U1114" s="1164" t="str">
        <f t="shared" si="207"/>
        <v>6</v>
      </c>
      <c r="V1114" s="845"/>
      <c r="W1114" s="1302">
        <f t="shared" si="203"/>
        <v>1</v>
      </c>
    </row>
    <row r="1115" spans="1:23" s="105" customFormat="1" ht="35.25" hidden="1" customHeight="1" outlineLevel="3" thickBot="1" x14ac:dyDescent="0.3">
      <c r="A1115" s="1601"/>
      <c r="B1115" s="1559"/>
      <c r="C1115" s="966" t="s">
        <v>1768</v>
      </c>
      <c r="D1115" s="967"/>
      <c r="E1115" s="967"/>
      <c r="F1115" s="1045"/>
      <c r="G1115" s="559" t="s">
        <v>1581</v>
      </c>
      <c r="H1115" s="966" t="s">
        <v>70</v>
      </c>
      <c r="I1115" s="767"/>
      <c r="J1115" s="467">
        <v>100</v>
      </c>
      <c r="K1115" s="780"/>
      <c r="L1115" s="1076"/>
      <c r="M1115" s="1085" t="str">
        <f t="shared" si="205"/>
        <v/>
      </c>
      <c r="N1115" s="1216" t="str">
        <f t="shared" si="204"/>
        <v/>
      </c>
      <c r="O1115" s="1186"/>
      <c r="P1115" s="1013" t="str">
        <f t="shared" si="208"/>
        <v/>
      </c>
      <c r="Q1115" s="1272"/>
      <c r="R1115" s="1283"/>
      <c r="S1115" s="1014" t="str">
        <f t="shared" si="209"/>
        <v/>
      </c>
      <c r="T1115" s="1231" t="str">
        <f t="shared" si="206"/>
        <v>Sin Iniciar</v>
      </c>
      <c r="U1115" s="1164" t="str">
        <f t="shared" si="207"/>
        <v>6</v>
      </c>
      <c r="V1115" s="845"/>
      <c r="W1115" s="1302">
        <f t="shared" si="203"/>
        <v>1</v>
      </c>
    </row>
    <row r="1116" spans="1:23" s="105" customFormat="1" ht="35.25" hidden="1" customHeight="1" outlineLevel="3" thickBot="1" x14ac:dyDescent="0.3">
      <c r="A1116" s="1601"/>
      <c r="B1116" s="1559"/>
      <c r="C1116" s="966" t="s">
        <v>1768</v>
      </c>
      <c r="D1116" s="967"/>
      <c r="E1116" s="967"/>
      <c r="F1116" s="1045"/>
      <c r="G1116" s="559" t="s">
        <v>1582</v>
      </c>
      <c r="H1116" s="966" t="s">
        <v>70</v>
      </c>
      <c r="I1116" s="767"/>
      <c r="J1116" s="467">
        <v>100</v>
      </c>
      <c r="K1116" s="780"/>
      <c r="L1116" s="1076"/>
      <c r="M1116" s="1085" t="str">
        <f t="shared" si="205"/>
        <v/>
      </c>
      <c r="N1116" s="1216" t="str">
        <f t="shared" si="204"/>
        <v/>
      </c>
      <c r="O1116" s="1186"/>
      <c r="P1116" s="1013" t="str">
        <f t="shared" si="208"/>
        <v/>
      </c>
      <c r="Q1116" s="1272"/>
      <c r="R1116" s="1283"/>
      <c r="S1116" s="1014" t="str">
        <f t="shared" si="209"/>
        <v/>
      </c>
      <c r="T1116" s="1231" t="str">
        <f t="shared" si="206"/>
        <v>Sin Iniciar</v>
      </c>
      <c r="U1116" s="1164" t="str">
        <f t="shared" si="207"/>
        <v>6</v>
      </c>
      <c r="V1116" s="845"/>
      <c r="W1116" s="1302">
        <f t="shared" si="203"/>
        <v>1</v>
      </c>
    </row>
    <row r="1117" spans="1:23" s="105" customFormat="1" ht="35.25" hidden="1" customHeight="1" outlineLevel="3" thickBot="1" x14ac:dyDescent="0.3">
      <c r="A1117" s="1601"/>
      <c r="B1117" s="1559"/>
      <c r="C1117" s="966" t="s">
        <v>1768</v>
      </c>
      <c r="D1117" s="967"/>
      <c r="E1117" s="967"/>
      <c r="F1117" s="1045"/>
      <c r="G1117" s="559" t="s">
        <v>1583</v>
      </c>
      <c r="H1117" s="966" t="s">
        <v>70</v>
      </c>
      <c r="I1117" s="767"/>
      <c r="J1117" s="467">
        <v>20</v>
      </c>
      <c r="K1117" s="780"/>
      <c r="L1117" s="1076"/>
      <c r="M1117" s="1085" t="str">
        <f t="shared" si="205"/>
        <v/>
      </c>
      <c r="N1117" s="1216" t="str">
        <f t="shared" si="204"/>
        <v/>
      </c>
      <c r="O1117" s="1186"/>
      <c r="P1117" s="1013" t="str">
        <f t="shared" si="208"/>
        <v/>
      </c>
      <c r="Q1117" s="1272"/>
      <c r="R1117" s="1283"/>
      <c r="S1117" s="1014" t="str">
        <f t="shared" si="209"/>
        <v/>
      </c>
      <c r="T1117" s="1231" t="str">
        <f t="shared" si="206"/>
        <v>Sin Iniciar</v>
      </c>
      <c r="U1117" s="1164" t="str">
        <f t="shared" si="207"/>
        <v>6</v>
      </c>
      <c r="V1117" s="845"/>
      <c r="W1117" s="1302">
        <f t="shared" si="203"/>
        <v>1</v>
      </c>
    </row>
    <row r="1118" spans="1:23" s="105" customFormat="1" ht="35.25" hidden="1" customHeight="1" outlineLevel="3" thickBot="1" x14ac:dyDescent="0.3">
      <c r="A1118" s="1601"/>
      <c r="B1118" s="1559"/>
      <c r="C1118" s="966" t="s">
        <v>1768</v>
      </c>
      <c r="D1118" s="967"/>
      <c r="E1118" s="967"/>
      <c r="F1118" s="1045"/>
      <c r="G1118" s="559" t="s">
        <v>1584</v>
      </c>
      <c r="H1118" s="966" t="s">
        <v>70</v>
      </c>
      <c r="I1118" s="767"/>
      <c r="J1118" s="467">
        <v>20</v>
      </c>
      <c r="K1118" s="780"/>
      <c r="L1118" s="1076"/>
      <c r="M1118" s="1085" t="str">
        <f t="shared" si="205"/>
        <v/>
      </c>
      <c r="N1118" s="1216" t="str">
        <f t="shared" si="204"/>
        <v/>
      </c>
      <c r="O1118" s="1186"/>
      <c r="P1118" s="1013" t="str">
        <f t="shared" si="208"/>
        <v/>
      </c>
      <c r="Q1118" s="1272"/>
      <c r="R1118" s="1283"/>
      <c r="S1118" s="1014" t="str">
        <f t="shared" si="209"/>
        <v/>
      </c>
      <c r="T1118" s="1231" t="str">
        <f t="shared" si="206"/>
        <v>Sin Iniciar</v>
      </c>
      <c r="U1118" s="1164" t="str">
        <f t="shared" si="207"/>
        <v>6</v>
      </c>
      <c r="V1118" s="845"/>
      <c r="W1118" s="1302">
        <f t="shared" si="203"/>
        <v>1</v>
      </c>
    </row>
    <row r="1119" spans="1:23" s="105" customFormat="1" ht="35.25" hidden="1" customHeight="1" outlineLevel="3" thickBot="1" x14ac:dyDescent="0.3">
      <c r="A1119" s="1601"/>
      <c r="B1119" s="1559"/>
      <c r="C1119" s="966" t="s">
        <v>1768</v>
      </c>
      <c r="D1119" s="967"/>
      <c r="E1119" s="967"/>
      <c r="F1119" s="1045"/>
      <c r="G1119" s="559" t="s">
        <v>1585</v>
      </c>
      <c r="H1119" s="966" t="s">
        <v>70</v>
      </c>
      <c r="I1119" s="767"/>
      <c r="J1119" s="467">
        <v>20</v>
      </c>
      <c r="K1119" s="780"/>
      <c r="L1119" s="1076"/>
      <c r="M1119" s="1085" t="str">
        <f t="shared" si="205"/>
        <v/>
      </c>
      <c r="N1119" s="1216" t="str">
        <f t="shared" si="204"/>
        <v/>
      </c>
      <c r="O1119" s="1186"/>
      <c r="P1119" s="1013" t="str">
        <f t="shared" si="208"/>
        <v/>
      </c>
      <c r="Q1119" s="1272"/>
      <c r="R1119" s="1283"/>
      <c r="S1119" s="1014" t="str">
        <f t="shared" si="209"/>
        <v/>
      </c>
      <c r="T1119" s="1231" t="str">
        <f t="shared" si="206"/>
        <v>Sin Iniciar</v>
      </c>
      <c r="U1119" s="1164" t="str">
        <f t="shared" si="207"/>
        <v>6</v>
      </c>
      <c r="V1119" s="845"/>
      <c r="W1119" s="1302">
        <f t="shared" ref="W1119:W1182" si="210">1-R1119</f>
        <v>1</v>
      </c>
    </row>
    <row r="1120" spans="1:23" s="105" customFormat="1" ht="35.25" hidden="1" customHeight="1" outlineLevel="3" thickBot="1" x14ac:dyDescent="0.3">
      <c r="A1120" s="1601"/>
      <c r="B1120" s="1559"/>
      <c r="C1120" s="966" t="s">
        <v>1768</v>
      </c>
      <c r="D1120" s="967"/>
      <c r="E1120" s="967"/>
      <c r="F1120" s="1045"/>
      <c r="G1120" s="559" t="s">
        <v>1586</v>
      </c>
      <c r="H1120" s="966" t="s">
        <v>70</v>
      </c>
      <c r="I1120" s="767"/>
      <c r="J1120" s="467">
        <v>15</v>
      </c>
      <c r="K1120" s="780"/>
      <c r="L1120" s="1076"/>
      <c r="M1120" s="1085" t="str">
        <f t="shared" si="205"/>
        <v/>
      </c>
      <c r="N1120" s="1216" t="str">
        <f t="shared" si="204"/>
        <v/>
      </c>
      <c r="O1120" s="1186"/>
      <c r="P1120" s="1013" t="str">
        <f t="shared" si="208"/>
        <v/>
      </c>
      <c r="Q1120" s="1272"/>
      <c r="R1120" s="1283"/>
      <c r="S1120" s="1014" t="str">
        <f t="shared" si="209"/>
        <v/>
      </c>
      <c r="T1120" s="1231" t="str">
        <f t="shared" si="206"/>
        <v>Sin Iniciar</v>
      </c>
      <c r="U1120" s="1164" t="str">
        <f t="shared" si="207"/>
        <v>6</v>
      </c>
      <c r="V1120" s="845"/>
      <c r="W1120" s="1302">
        <f t="shared" si="210"/>
        <v>1</v>
      </c>
    </row>
    <row r="1121" spans="1:23" s="105" customFormat="1" ht="35.25" hidden="1" customHeight="1" outlineLevel="3" thickBot="1" x14ac:dyDescent="0.3">
      <c r="A1121" s="1601"/>
      <c r="B1121" s="1559"/>
      <c r="C1121" s="966" t="s">
        <v>1768</v>
      </c>
      <c r="D1121" s="967"/>
      <c r="E1121" s="967"/>
      <c r="F1121" s="1045"/>
      <c r="G1121" s="559" t="s">
        <v>1587</v>
      </c>
      <c r="H1121" s="966" t="s">
        <v>70</v>
      </c>
      <c r="I1121" s="767"/>
      <c r="J1121" s="467">
        <v>5</v>
      </c>
      <c r="K1121" s="780"/>
      <c r="L1121" s="1076"/>
      <c r="M1121" s="1085" t="str">
        <f t="shared" si="205"/>
        <v/>
      </c>
      <c r="N1121" s="1216" t="str">
        <f t="shared" ref="N1121:N1184" si="211">+IF(D1121="","",IF(AND(MONTH($C$2)&gt;=MONTH(D1121),MONTH($C$2)&lt;=MONTH(E1121)),"X",""))</f>
        <v/>
      </c>
      <c r="O1121" s="1186"/>
      <c r="P1121" s="1013" t="str">
        <f t="shared" si="208"/>
        <v/>
      </c>
      <c r="Q1121" s="1272"/>
      <c r="R1121" s="1283"/>
      <c r="S1121" s="1014" t="str">
        <f t="shared" si="209"/>
        <v/>
      </c>
      <c r="T1121" s="1231" t="str">
        <f t="shared" si="206"/>
        <v>Sin Iniciar</v>
      </c>
      <c r="U1121" s="1164" t="str">
        <f t="shared" si="207"/>
        <v>6</v>
      </c>
      <c r="V1121" s="845"/>
      <c r="W1121" s="1302">
        <f t="shared" si="210"/>
        <v>1</v>
      </c>
    </row>
    <row r="1122" spans="1:23" s="105" customFormat="1" ht="35.25" hidden="1" customHeight="1" outlineLevel="3" thickBot="1" x14ac:dyDescent="0.3">
      <c r="A1122" s="1601"/>
      <c r="B1122" s="1559"/>
      <c r="C1122" s="966" t="s">
        <v>1768</v>
      </c>
      <c r="D1122" s="967"/>
      <c r="E1122" s="967"/>
      <c r="F1122" s="1045"/>
      <c r="G1122" s="559" t="s">
        <v>1588</v>
      </c>
      <c r="H1122" s="966" t="s">
        <v>70</v>
      </c>
      <c r="I1122" s="767"/>
      <c r="J1122" s="467">
        <v>10</v>
      </c>
      <c r="K1122" s="780"/>
      <c r="L1122" s="1076"/>
      <c r="M1122" s="1085" t="str">
        <f t="shared" si="205"/>
        <v/>
      </c>
      <c r="N1122" s="1216" t="str">
        <f t="shared" si="211"/>
        <v/>
      </c>
      <c r="O1122" s="1186"/>
      <c r="P1122" s="1013" t="str">
        <f t="shared" si="208"/>
        <v/>
      </c>
      <c r="Q1122" s="1272"/>
      <c r="R1122" s="1283"/>
      <c r="S1122" s="1014" t="str">
        <f t="shared" si="209"/>
        <v/>
      </c>
      <c r="T1122" s="1231" t="str">
        <f t="shared" si="206"/>
        <v>Sin Iniciar</v>
      </c>
      <c r="U1122" s="1164" t="str">
        <f t="shared" si="207"/>
        <v>6</v>
      </c>
      <c r="V1122" s="845"/>
      <c r="W1122" s="1302">
        <f t="shared" si="210"/>
        <v>1</v>
      </c>
    </row>
    <row r="1123" spans="1:23" s="105" customFormat="1" ht="35.25" hidden="1" customHeight="1" outlineLevel="3" thickBot="1" x14ac:dyDescent="0.3">
      <c r="A1123" s="1601"/>
      <c r="B1123" s="1559"/>
      <c r="C1123" s="966" t="s">
        <v>1768</v>
      </c>
      <c r="D1123" s="967"/>
      <c r="E1123" s="967"/>
      <c r="F1123" s="1045"/>
      <c r="G1123" s="559" t="s">
        <v>1589</v>
      </c>
      <c r="H1123" s="966" t="s">
        <v>70</v>
      </c>
      <c r="I1123" s="767"/>
      <c r="J1123" s="467">
        <v>100</v>
      </c>
      <c r="K1123" s="780"/>
      <c r="L1123" s="1076"/>
      <c r="M1123" s="1085" t="str">
        <f t="shared" si="205"/>
        <v/>
      </c>
      <c r="N1123" s="1216" t="str">
        <f t="shared" si="211"/>
        <v/>
      </c>
      <c r="O1123" s="1186"/>
      <c r="P1123" s="1013" t="str">
        <f t="shared" si="208"/>
        <v/>
      </c>
      <c r="Q1123" s="1272"/>
      <c r="R1123" s="1283"/>
      <c r="S1123" s="1014" t="str">
        <f t="shared" si="209"/>
        <v/>
      </c>
      <c r="T1123" s="1231" t="str">
        <f t="shared" si="206"/>
        <v>Sin Iniciar</v>
      </c>
      <c r="U1123" s="1164" t="str">
        <f t="shared" si="207"/>
        <v>6</v>
      </c>
      <c r="V1123" s="845"/>
      <c r="W1123" s="1302">
        <f t="shared" si="210"/>
        <v>1</v>
      </c>
    </row>
    <row r="1124" spans="1:23" s="105" customFormat="1" ht="35.25" hidden="1" customHeight="1" outlineLevel="3" thickBot="1" x14ac:dyDescent="0.3">
      <c r="A1124" s="1601"/>
      <c r="B1124" s="1559"/>
      <c r="C1124" s="966" t="s">
        <v>1768</v>
      </c>
      <c r="D1124" s="967"/>
      <c r="E1124" s="967"/>
      <c r="F1124" s="1045"/>
      <c r="G1124" s="559" t="s">
        <v>1590</v>
      </c>
      <c r="H1124" s="966" t="s">
        <v>70</v>
      </c>
      <c r="I1124" s="767"/>
      <c r="J1124" s="467">
        <v>30</v>
      </c>
      <c r="K1124" s="780"/>
      <c r="L1124" s="1076"/>
      <c r="M1124" s="1085" t="str">
        <f t="shared" si="205"/>
        <v/>
      </c>
      <c r="N1124" s="1216" t="str">
        <f t="shared" si="211"/>
        <v/>
      </c>
      <c r="O1124" s="1186"/>
      <c r="P1124" s="1013" t="str">
        <f t="shared" si="208"/>
        <v/>
      </c>
      <c r="Q1124" s="1272"/>
      <c r="R1124" s="1283"/>
      <c r="S1124" s="1014" t="str">
        <f t="shared" si="209"/>
        <v/>
      </c>
      <c r="T1124" s="1231" t="str">
        <f t="shared" si="206"/>
        <v>Sin Iniciar</v>
      </c>
      <c r="U1124" s="1164" t="str">
        <f t="shared" si="207"/>
        <v>6</v>
      </c>
      <c r="V1124" s="845"/>
      <c r="W1124" s="1302">
        <f t="shared" si="210"/>
        <v>1</v>
      </c>
    </row>
    <row r="1125" spans="1:23" s="105" customFormat="1" ht="35.25" hidden="1" customHeight="1" outlineLevel="3" thickBot="1" x14ac:dyDescent="0.3">
      <c r="A1125" s="1601"/>
      <c r="B1125" s="1559"/>
      <c r="C1125" s="966" t="s">
        <v>1768</v>
      </c>
      <c r="D1125" s="967"/>
      <c r="E1125" s="967"/>
      <c r="F1125" s="1045"/>
      <c r="G1125" s="559" t="s">
        <v>1591</v>
      </c>
      <c r="H1125" s="966" t="s">
        <v>70</v>
      </c>
      <c r="I1125" s="767"/>
      <c r="J1125" s="467">
        <v>30</v>
      </c>
      <c r="K1125" s="780"/>
      <c r="L1125" s="1076"/>
      <c r="M1125" s="1085" t="str">
        <f t="shared" si="205"/>
        <v/>
      </c>
      <c r="N1125" s="1216" t="str">
        <f t="shared" si="211"/>
        <v/>
      </c>
      <c r="O1125" s="1186"/>
      <c r="P1125" s="1013" t="str">
        <f t="shared" si="208"/>
        <v/>
      </c>
      <c r="Q1125" s="1272"/>
      <c r="R1125" s="1283"/>
      <c r="S1125" s="1014" t="str">
        <f t="shared" si="209"/>
        <v/>
      </c>
      <c r="T1125" s="1231" t="str">
        <f t="shared" si="206"/>
        <v>Sin Iniciar</v>
      </c>
      <c r="U1125" s="1164" t="str">
        <f t="shared" si="207"/>
        <v>6</v>
      </c>
      <c r="V1125" s="845"/>
      <c r="W1125" s="1302">
        <f t="shared" si="210"/>
        <v>1</v>
      </c>
    </row>
    <row r="1126" spans="1:23" s="105" customFormat="1" ht="35.25" hidden="1" customHeight="1" outlineLevel="3" thickBot="1" x14ac:dyDescent="0.3">
      <c r="A1126" s="1601"/>
      <c r="B1126" s="1559"/>
      <c r="C1126" s="966" t="s">
        <v>1768</v>
      </c>
      <c r="D1126" s="967"/>
      <c r="E1126" s="967"/>
      <c r="F1126" s="1045"/>
      <c r="G1126" s="559" t="s">
        <v>1592</v>
      </c>
      <c r="H1126" s="966" t="s">
        <v>70</v>
      </c>
      <c r="I1126" s="767"/>
      <c r="J1126" s="467">
        <v>30</v>
      </c>
      <c r="K1126" s="780"/>
      <c r="L1126" s="1076"/>
      <c r="M1126" s="1085" t="str">
        <f t="shared" si="205"/>
        <v/>
      </c>
      <c r="N1126" s="1216" t="str">
        <f t="shared" si="211"/>
        <v/>
      </c>
      <c r="O1126" s="1186"/>
      <c r="P1126" s="1013" t="str">
        <f t="shared" si="208"/>
        <v/>
      </c>
      <c r="Q1126" s="1272"/>
      <c r="R1126" s="1283"/>
      <c r="S1126" s="1014" t="str">
        <f t="shared" si="209"/>
        <v/>
      </c>
      <c r="T1126" s="1231" t="str">
        <f t="shared" si="206"/>
        <v>Sin Iniciar</v>
      </c>
      <c r="U1126" s="1164" t="str">
        <f t="shared" si="207"/>
        <v>6</v>
      </c>
      <c r="V1126" s="845"/>
      <c r="W1126" s="1302">
        <f t="shared" si="210"/>
        <v>1</v>
      </c>
    </row>
    <row r="1127" spans="1:23" s="105" customFormat="1" ht="35.25" hidden="1" customHeight="1" outlineLevel="3" thickBot="1" x14ac:dyDescent="0.3">
      <c r="A1127" s="1601"/>
      <c r="B1127" s="1559"/>
      <c r="C1127" s="966" t="s">
        <v>1768</v>
      </c>
      <c r="D1127" s="967"/>
      <c r="E1127" s="967"/>
      <c r="F1127" s="1045"/>
      <c r="G1127" s="559" t="s">
        <v>1593</v>
      </c>
      <c r="H1127" s="966" t="s">
        <v>70</v>
      </c>
      <c r="I1127" s="767"/>
      <c r="J1127" s="467">
        <v>10</v>
      </c>
      <c r="K1127" s="780"/>
      <c r="L1127" s="1076"/>
      <c r="M1127" s="1085" t="str">
        <f t="shared" si="205"/>
        <v/>
      </c>
      <c r="N1127" s="1216" t="str">
        <f t="shared" si="211"/>
        <v/>
      </c>
      <c r="O1127" s="1186"/>
      <c r="P1127" s="1013" t="str">
        <f t="shared" si="208"/>
        <v/>
      </c>
      <c r="Q1127" s="1272"/>
      <c r="R1127" s="1283"/>
      <c r="S1127" s="1014" t="str">
        <f t="shared" si="209"/>
        <v/>
      </c>
      <c r="T1127" s="1231" t="str">
        <f t="shared" si="206"/>
        <v>Sin Iniciar</v>
      </c>
      <c r="U1127" s="1164" t="str">
        <f t="shared" si="207"/>
        <v>6</v>
      </c>
      <c r="V1127" s="845"/>
      <c r="W1127" s="1302">
        <f t="shared" si="210"/>
        <v>1</v>
      </c>
    </row>
    <row r="1128" spans="1:23" s="105" customFormat="1" ht="35.25" hidden="1" customHeight="1" outlineLevel="3" thickBot="1" x14ac:dyDescent="0.3">
      <c r="A1128" s="1601"/>
      <c r="B1128" s="1559"/>
      <c r="C1128" s="966" t="s">
        <v>1768</v>
      </c>
      <c r="D1128" s="967"/>
      <c r="E1128" s="967"/>
      <c r="F1128" s="1045"/>
      <c r="G1128" s="559" t="s">
        <v>1594</v>
      </c>
      <c r="H1128" s="966" t="s">
        <v>70</v>
      </c>
      <c r="I1128" s="767"/>
      <c r="J1128" s="467">
        <v>50</v>
      </c>
      <c r="K1128" s="780"/>
      <c r="L1128" s="1076"/>
      <c r="M1128" s="1085" t="str">
        <f t="shared" si="205"/>
        <v/>
      </c>
      <c r="N1128" s="1216" t="str">
        <f t="shared" si="211"/>
        <v/>
      </c>
      <c r="O1128" s="1186"/>
      <c r="P1128" s="1013" t="str">
        <f t="shared" si="208"/>
        <v/>
      </c>
      <c r="Q1128" s="1272"/>
      <c r="R1128" s="1283"/>
      <c r="S1128" s="1014" t="str">
        <f t="shared" si="209"/>
        <v/>
      </c>
      <c r="T1128" s="1231" t="str">
        <f t="shared" si="206"/>
        <v>Sin Iniciar</v>
      </c>
      <c r="U1128" s="1164" t="str">
        <f t="shared" si="207"/>
        <v>6</v>
      </c>
      <c r="V1128" s="845"/>
      <c r="W1128" s="1302">
        <f t="shared" si="210"/>
        <v>1</v>
      </c>
    </row>
    <row r="1129" spans="1:23" s="105" customFormat="1" ht="35.25" hidden="1" customHeight="1" outlineLevel="3" thickBot="1" x14ac:dyDescent="0.3">
      <c r="A1129" s="1601"/>
      <c r="B1129" s="1559"/>
      <c r="C1129" s="966" t="s">
        <v>1768</v>
      </c>
      <c r="D1129" s="967"/>
      <c r="E1129" s="967"/>
      <c r="F1129" s="1045"/>
      <c r="G1129" s="559" t="s">
        <v>1595</v>
      </c>
      <c r="H1129" s="966" t="s">
        <v>70</v>
      </c>
      <c r="I1129" s="767"/>
      <c r="J1129" s="467">
        <v>50</v>
      </c>
      <c r="K1129" s="780"/>
      <c r="L1129" s="1076"/>
      <c r="M1129" s="1085" t="str">
        <f t="shared" si="205"/>
        <v/>
      </c>
      <c r="N1129" s="1216" t="str">
        <f t="shared" si="211"/>
        <v/>
      </c>
      <c r="O1129" s="1186"/>
      <c r="P1129" s="1013" t="str">
        <f t="shared" si="208"/>
        <v/>
      </c>
      <c r="Q1129" s="1272"/>
      <c r="R1129" s="1283"/>
      <c r="S1129" s="1014" t="str">
        <f t="shared" si="209"/>
        <v/>
      </c>
      <c r="T1129" s="1231" t="str">
        <f t="shared" si="206"/>
        <v>Sin Iniciar</v>
      </c>
      <c r="U1129" s="1164" t="str">
        <f t="shared" si="207"/>
        <v>6</v>
      </c>
      <c r="V1129" s="845"/>
      <c r="W1129" s="1302">
        <f t="shared" si="210"/>
        <v>1</v>
      </c>
    </row>
    <row r="1130" spans="1:23" s="105" customFormat="1" ht="35.25" hidden="1" customHeight="1" outlineLevel="3" thickBot="1" x14ac:dyDescent="0.3">
      <c r="A1130" s="1601"/>
      <c r="B1130" s="1559"/>
      <c r="C1130" s="966" t="s">
        <v>1768</v>
      </c>
      <c r="D1130" s="967"/>
      <c r="E1130" s="967"/>
      <c r="F1130" s="1045"/>
      <c r="G1130" s="559" t="s">
        <v>1596</v>
      </c>
      <c r="H1130" s="966" t="s">
        <v>70</v>
      </c>
      <c r="I1130" s="767"/>
      <c r="J1130" s="467">
        <v>10</v>
      </c>
      <c r="K1130" s="780"/>
      <c r="L1130" s="1076"/>
      <c r="M1130" s="1085" t="str">
        <f t="shared" si="205"/>
        <v/>
      </c>
      <c r="N1130" s="1216" t="str">
        <f t="shared" si="211"/>
        <v/>
      </c>
      <c r="O1130" s="1186"/>
      <c r="P1130" s="1013" t="str">
        <f t="shared" si="208"/>
        <v/>
      </c>
      <c r="Q1130" s="1272"/>
      <c r="R1130" s="1283"/>
      <c r="S1130" s="1014" t="str">
        <f t="shared" si="209"/>
        <v/>
      </c>
      <c r="T1130" s="1231" t="str">
        <f t="shared" si="206"/>
        <v>Sin Iniciar</v>
      </c>
      <c r="U1130" s="1164" t="str">
        <f t="shared" si="207"/>
        <v>6</v>
      </c>
      <c r="V1130" s="845"/>
      <c r="W1130" s="1302">
        <f t="shared" si="210"/>
        <v>1</v>
      </c>
    </row>
    <row r="1131" spans="1:23" s="105" customFormat="1" ht="35.25" hidden="1" customHeight="1" outlineLevel="3" thickBot="1" x14ac:dyDescent="0.3">
      <c r="A1131" s="1601"/>
      <c r="B1131" s="1559"/>
      <c r="C1131" s="966" t="s">
        <v>1768</v>
      </c>
      <c r="D1131" s="967"/>
      <c r="E1131" s="967"/>
      <c r="F1131" s="1045"/>
      <c r="G1131" s="559" t="s">
        <v>1597</v>
      </c>
      <c r="H1131" s="966" t="s">
        <v>70</v>
      </c>
      <c r="I1131" s="767"/>
      <c r="J1131" s="467">
        <v>40</v>
      </c>
      <c r="K1131" s="780"/>
      <c r="L1131" s="1076"/>
      <c r="M1131" s="1085" t="str">
        <f t="shared" si="205"/>
        <v/>
      </c>
      <c r="N1131" s="1216" t="str">
        <f t="shared" si="211"/>
        <v/>
      </c>
      <c r="O1131" s="1186"/>
      <c r="P1131" s="1013" t="str">
        <f t="shared" si="208"/>
        <v/>
      </c>
      <c r="Q1131" s="1272"/>
      <c r="R1131" s="1283"/>
      <c r="S1131" s="1014" t="str">
        <f t="shared" si="209"/>
        <v/>
      </c>
      <c r="T1131" s="1231" t="str">
        <f t="shared" si="206"/>
        <v>Sin Iniciar</v>
      </c>
      <c r="U1131" s="1164" t="str">
        <f t="shared" si="207"/>
        <v>6</v>
      </c>
      <c r="V1131" s="845"/>
      <c r="W1131" s="1302">
        <f t="shared" si="210"/>
        <v>1</v>
      </c>
    </row>
    <row r="1132" spans="1:23" s="105" customFormat="1" ht="35.25" hidden="1" customHeight="1" outlineLevel="3" thickBot="1" x14ac:dyDescent="0.3">
      <c r="A1132" s="1601"/>
      <c r="B1132" s="1559"/>
      <c r="C1132" s="966" t="s">
        <v>1768</v>
      </c>
      <c r="D1132" s="967"/>
      <c r="E1132" s="967"/>
      <c r="F1132" s="1045"/>
      <c r="G1132" s="559" t="s">
        <v>1598</v>
      </c>
      <c r="H1132" s="966" t="s">
        <v>70</v>
      </c>
      <c r="I1132" s="767"/>
      <c r="J1132" s="467">
        <v>40</v>
      </c>
      <c r="K1132" s="780"/>
      <c r="L1132" s="1076"/>
      <c r="M1132" s="1085" t="str">
        <f t="shared" ref="M1132:M1195" si="212">+IF(D1132="","",IF(MONTH($C$2)&lt;MONTH(D1132),"",E1132-D1132))</f>
        <v/>
      </c>
      <c r="N1132" s="1216" t="str">
        <f t="shared" si="211"/>
        <v/>
      </c>
      <c r="O1132" s="1186"/>
      <c r="P1132" s="1013" t="str">
        <f t="shared" si="208"/>
        <v/>
      </c>
      <c r="Q1132" s="1272"/>
      <c r="R1132" s="1283"/>
      <c r="S1132" s="1014" t="str">
        <f t="shared" si="209"/>
        <v/>
      </c>
      <c r="T1132" s="1231" t="str">
        <f t="shared" si="206"/>
        <v>Sin Iniciar</v>
      </c>
      <c r="U1132" s="1164" t="str">
        <f t="shared" si="207"/>
        <v>6</v>
      </c>
      <c r="V1132" s="845"/>
      <c r="W1132" s="1302">
        <f t="shared" si="210"/>
        <v>1</v>
      </c>
    </row>
    <row r="1133" spans="1:23" s="105" customFormat="1" ht="35.25" hidden="1" customHeight="1" outlineLevel="3" thickBot="1" x14ac:dyDescent="0.3">
      <c r="A1133" s="1601"/>
      <c r="B1133" s="1559"/>
      <c r="C1133" s="966" t="s">
        <v>1768</v>
      </c>
      <c r="D1133" s="967"/>
      <c r="E1133" s="967"/>
      <c r="F1133" s="1045"/>
      <c r="G1133" s="559" t="s">
        <v>1599</v>
      </c>
      <c r="H1133" s="966" t="s">
        <v>70</v>
      </c>
      <c r="I1133" s="767"/>
      <c r="J1133" s="467">
        <v>60</v>
      </c>
      <c r="K1133" s="780"/>
      <c r="L1133" s="1076"/>
      <c r="M1133" s="1085" t="str">
        <f t="shared" si="212"/>
        <v/>
      </c>
      <c r="N1133" s="1216" t="str">
        <f t="shared" si="211"/>
        <v/>
      </c>
      <c r="O1133" s="1186"/>
      <c r="P1133" s="1013" t="str">
        <f t="shared" si="208"/>
        <v/>
      </c>
      <c r="Q1133" s="1272"/>
      <c r="R1133" s="1283"/>
      <c r="S1133" s="1014" t="str">
        <f t="shared" si="209"/>
        <v/>
      </c>
      <c r="T1133" s="1231" t="str">
        <f t="shared" si="206"/>
        <v>Sin Iniciar</v>
      </c>
      <c r="U1133" s="1164" t="str">
        <f t="shared" si="207"/>
        <v>6</v>
      </c>
      <c r="V1133" s="845"/>
      <c r="W1133" s="1302">
        <f t="shared" si="210"/>
        <v>1</v>
      </c>
    </row>
    <row r="1134" spans="1:23" s="105" customFormat="1" ht="35.25" hidden="1" customHeight="1" outlineLevel="3" thickBot="1" x14ac:dyDescent="0.3">
      <c r="A1134" s="1601"/>
      <c r="B1134" s="1559"/>
      <c r="C1134" s="966" t="s">
        <v>1768</v>
      </c>
      <c r="D1134" s="967"/>
      <c r="E1134" s="967"/>
      <c r="F1134" s="1045"/>
      <c r="G1134" s="559" t="s">
        <v>1600</v>
      </c>
      <c r="H1134" s="966" t="s">
        <v>70</v>
      </c>
      <c r="I1134" s="767"/>
      <c r="J1134" s="467">
        <v>60</v>
      </c>
      <c r="K1134" s="780"/>
      <c r="L1134" s="1076"/>
      <c r="M1134" s="1085" t="str">
        <f t="shared" si="212"/>
        <v/>
      </c>
      <c r="N1134" s="1216" t="str">
        <f t="shared" si="211"/>
        <v/>
      </c>
      <c r="O1134" s="1186"/>
      <c r="P1134" s="1013" t="str">
        <f t="shared" si="208"/>
        <v/>
      </c>
      <c r="Q1134" s="1272"/>
      <c r="R1134" s="1283"/>
      <c r="S1134" s="1014" t="str">
        <f t="shared" si="209"/>
        <v/>
      </c>
      <c r="T1134" s="1231" t="str">
        <f t="shared" si="206"/>
        <v>Sin Iniciar</v>
      </c>
      <c r="U1134" s="1164" t="str">
        <f t="shared" si="207"/>
        <v>6</v>
      </c>
      <c r="V1134" s="845"/>
      <c r="W1134" s="1302">
        <f t="shared" si="210"/>
        <v>1</v>
      </c>
    </row>
    <row r="1135" spans="1:23" s="105" customFormat="1" ht="35.25" hidden="1" customHeight="1" outlineLevel="3" thickBot="1" x14ac:dyDescent="0.3">
      <c r="A1135" s="1601"/>
      <c r="B1135" s="1559"/>
      <c r="C1135" s="966" t="s">
        <v>1768</v>
      </c>
      <c r="D1135" s="967"/>
      <c r="E1135" s="967"/>
      <c r="F1135" s="1045"/>
      <c r="G1135" s="559" t="s">
        <v>1601</v>
      </c>
      <c r="H1135" s="966" t="s">
        <v>70</v>
      </c>
      <c r="I1135" s="767"/>
      <c r="J1135" s="467">
        <v>40</v>
      </c>
      <c r="K1135" s="780"/>
      <c r="L1135" s="1076"/>
      <c r="M1135" s="1085" t="str">
        <f t="shared" si="212"/>
        <v/>
      </c>
      <c r="N1135" s="1216" t="str">
        <f t="shared" si="211"/>
        <v/>
      </c>
      <c r="O1135" s="1186"/>
      <c r="P1135" s="1013" t="str">
        <f t="shared" si="208"/>
        <v/>
      </c>
      <c r="Q1135" s="1272"/>
      <c r="R1135" s="1283"/>
      <c r="S1135" s="1014" t="str">
        <f t="shared" si="209"/>
        <v/>
      </c>
      <c r="T1135" s="1231" t="str">
        <f t="shared" si="206"/>
        <v>Sin Iniciar</v>
      </c>
      <c r="U1135" s="1164" t="str">
        <f t="shared" si="207"/>
        <v>6</v>
      </c>
      <c r="V1135" s="845"/>
      <c r="W1135" s="1302">
        <f t="shared" si="210"/>
        <v>1</v>
      </c>
    </row>
    <row r="1136" spans="1:23" s="105" customFormat="1" ht="35.25" hidden="1" customHeight="1" outlineLevel="3" thickBot="1" x14ac:dyDescent="0.3">
      <c r="A1136" s="1601"/>
      <c r="B1136" s="1559"/>
      <c r="C1136" s="966" t="s">
        <v>1768</v>
      </c>
      <c r="D1136" s="967"/>
      <c r="E1136" s="967"/>
      <c r="F1136" s="1045"/>
      <c r="G1136" s="559" t="s">
        <v>1602</v>
      </c>
      <c r="H1136" s="966" t="s">
        <v>70</v>
      </c>
      <c r="I1136" s="767"/>
      <c r="J1136" s="467">
        <v>40</v>
      </c>
      <c r="K1136" s="780"/>
      <c r="L1136" s="1076"/>
      <c r="M1136" s="1085" t="str">
        <f t="shared" si="212"/>
        <v/>
      </c>
      <c r="N1136" s="1216" t="str">
        <f t="shared" si="211"/>
        <v/>
      </c>
      <c r="O1136" s="1186"/>
      <c r="P1136" s="1013" t="str">
        <f t="shared" si="208"/>
        <v/>
      </c>
      <c r="Q1136" s="1272"/>
      <c r="R1136" s="1283"/>
      <c r="S1136" s="1014" t="str">
        <f t="shared" si="209"/>
        <v/>
      </c>
      <c r="T1136" s="1231" t="str">
        <f t="shared" si="206"/>
        <v>Sin Iniciar</v>
      </c>
      <c r="U1136" s="1164" t="str">
        <f t="shared" si="207"/>
        <v>6</v>
      </c>
      <c r="V1136" s="845"/>
      <c r="W1136" s="1302">
        <f t="shared" si="210"/>
        <v>1</v>
      </c>
    </row>
    <row r="1137" spans="1:23" s="105" customFormat="1" ht="35.25" hidden="1" customHeight="1" outlineLevel="3" thickBot="1" x14ac:dyDescent="0.3">
      <c r="A1137" s="1601"/>
      <c r="B1137" s="1559"/>
      <c r="C1137" s="966" t="s">
        <v>1768</v>
      </c>
      <c r="D1137" s="967"/>
      <c r="E1137" s="967"/>
      <c r="F1137" s="1045"/>
      <c r="G1137" s="559" t="s">
        <v>1603</v>
      </c>
      <c r="H1137" s="966" t="s">
        <v>70</v>
      </c>
      <c r="I1137" s="767"/>
      <c r="J1137" s="467">
        <v>40</v>
      </c>
      <c r="K1137" s="780"/>
      <c r="L1137" s="1076"/>
      <c r="M1137" s="1085" t="str">
        <f t="shared" si="212"/>
        <v/>
      </c>
      <c r="N1137" s="1216" t="str">
        <f t="shared" si="211"/>
        <v/>
      </c>
      <c r="O1137" s="1186"/>
      <c r="P1137" s="1013" t="str">
        <f t="shared" si="208"/>
        <v/>
      </c>
      <c r="Q1137" s="1272"/>
      <c r="R1137" s="1283"/>
      <c r="S1137" s="1014" t="str">
        <f t="shared" si="209"/>
        <v/>
      </c>
      <c r="T1137" s="1231" t="str">
        <f t="shared" si="206"/>
        <v>Sin Iniciar</v>
      </c>
      <c r="U1137" s="1164" t="str">
        <f t="shared" si="207"/>
        <v>6</v>
      </c>
      <c r="V1137" s="845"/>
      <c r="W1137" s="1302">
        <f t="shared" si="210"/>
        <v>1</v>
      </c>
    </row>
    <row r="1138" spans="1:23" s="105" customFormat="1" ht="35.25" hidden="1" customHeight="1" outlineLevel="3" thickBot="1" x14ac:dyDescent="0.3">
      <c r="A1138" s="1601"/>
      <c r="B1138" s="1559"/>
      <c r="C1138" s="966" t="s">
        <v>1768</v>
      </c>
      <c r="D1138" s="967"/>
      <c r="E1138" s="967"/>
      <c r="F1138" s="1045"/>
      <c r="G1138" s="559" t="s">
        <v>1604</v>
      </c>
      <c r="H1138" s="966" t="s">
        <v>70</v>
      </c>
      <c r="I1138" s="767"/>
      <c r="J1138" s="467">
        <v>40</v>
      </c>
      <c r="K1138" s="780"/>
      <c r="L1138" s="1076"/>
      <c r="M1138" s="1085" t="str">
        <f t="shared" si="212"/>
        <v/>
      </c>
      <c r="N1138" s="1216" t="str">
        <f t="shared" si="211"/>
        <v/>
      </c>
      <c r="O1138" s="1186"/>
      <c r="P1138" s="1013" t="str">
        <f t="shared" si="208"/>
        <v/>
      </c>
      <c r="Q1138" s="1272"/>
      <c r="R1138" s="1283"/>
      <c r="S1138" s="1014" t="str">
        <f t="shared" si="209"/>
        <v/>
      </c>
      <c r="T1138" s="1231" t="str">
        <f t="shared" si="206"/>
        <v>Sin Iniciar</v>
      </c>
      <c r="U1138" s="1164" t="str">
        <f t="shared" si="207"/>
        <v>6</v>
      </c>
      <c r="V1138" s="845"/>
      <c r="W1138" s="1302">
        <f t="shared" si="210"/>
        <v>1</v>
      </c>
    </row>
    <row r="1139" spans="1:23" s="105" customFormat="1" ht="35.25" hidden="1" customHeight="1" outlineLevel="3" thickBot="1" x14ac:dyDescent="0.3">
      <c r="A1139" s="1601"/>
      <c r="B1139" s="1559"/>
      <c r="C1139" s="966" t="s">
        <v>1768</v>
      </c>
      <c r="D1139" s="967"/>
      <c r="E1139" s="967"/>
      <c r="F1139" s="1045"/>
      <c r="G1139" s="559" t="s">
        <v>1605</v>
      </c>
      <c r="H1139" s="966" t="s">
        <v>70</v>
      </c>
      <c r="I1139" s="767"/>
      <c r="J1139" s="467">
        <v>40</v>
      </c>
      <c r="K1139" s="780"/>
      <c r="L1139" s="1076"/>
      <c r="M1139" s="1085" t="str">
        <f t="shared" si="212"/>
        <v/>
      </c>
      <c r="N1139" s="1216" t="str">
        <f t="shared" si="211"/>
        <v/>
      </c>
      <c r="O1139" s="1186"/>
      <c r="P1139" s="1013" t="str">
        <f t="shared" si="208"/>
        <v/>
      </c>
      <c r="Q1139" s="1272"/>
      <c r="R1139" s="1283"/>
      <c r="S1139" s="1014" t="str">
        <f t="shared" si="209"/>
        <v/>
      </c>
      <c r="T1139" s="1231" t="str">
        <f t="shared" si="206"/>
        <v>Sin Iniciar</v>
      </c>
      <c r="U1139" s="1164" t="str">
        <f t="shared" si="207"/>
        <v>6</v>
      </c>
      <c r="V1139" s="845"/>
      <c r="W1139" s="1302">
        <f t="shared" si="210"/>
        <v>1</v>
      </c>
    </row>
    <row r="1140" spans="1:23" s="105" customFormat="1" ht="35.25" hidden="1" customHeight="1" outlineLevel="3" thickBot="1" x14ac:dyDescent="0.3">
      <c r="A1140" s="1601"/>
      <c r="B1140" s="1559"/>
      <c r="C1140" s="966" t="s">
        <v>1768</v>
      </c>
      <c r="D1140" s="967"/>
      <c r="E1140" s="967"/>
      <c r="F1140" s="1045"/>
      <c r="G1140" s="559" t="s">
        <v>1606</v>
      </c>
      <c r="H1140" s="966" t="s">
        <v>70</v>
      </c>
      <c r="I1140" s="767"/>
      <c r="J1140" s="467">
        <v>40</v>
      </c>
      <c r="K1140" s="780"/>
      <c r="L1140" s="1076"/>
      <c r="M1140" s="1085" t="str">
        <f t="shared" si="212"/>
        <v/>
      </c>
      <c r="N1140" s="1216" t="str">
        <f t="shared" si="211"/>
        <v/>
      </c>
      <c r="O1140" s="1186"/>
      <c r="P1140" s="1013" t="str">
        <f t="shared" si="208"/>
        <v/>
      </c>
      <c r="Q1140" s="1272"/>
      <c r="R1140" s="1283"/>
      <c r="S1140" s="1014" t="str">
        <f t="shared" si="209"/>
        <v/>
      </c>
      <c r="T1140" s="1231" t="str">
        <f t="shared" si="206"/>
        <v>Sin Iniciar</v>
      </c>
      <c r="U1140" s="1164" t="str">
        <f t="shared" si="207"/>
        <v>6</v>
      </c>
      <c r="V1140" s="845"/>
      <c r="W1140" s="1302">
        <f t="shared" si="210"/>
        <v>1</v>
      </c>
    </row>
    <row r="1141" spans="1:23" s="105" customFormat="1" ht="35.25" hidden="1" customHeight="1" outlineLevel="3" thickBot="1" x14ac:dyDescent="0.3">
      <c r="A1141" s="1601"/>
      <c r="B1141" s="1559"/>
      <c r="C1141" s="966" t="s">
        <v>1768</v>
      </c>
      <c r="D1141" s="967"/>
      <c r="E1141" s="967"/>
      <c r="F1141" s="1045"/>
      <c r="G1141" s="559" t="s">
        <v>1607</v>
      </c>
      <c r="H1141" s="966" t="s">
        <v>70</v>
      </c>
      <c r="I1141" s="767"/>
      <c r="J1141" s="467">
        <v>40</v>
      </c>
      <c r="K1141" s="780"/>
      <c r="L1141" s="1076"/>
      <c r="M1141" s="1085" t="str">
        <f t="shared" si="212"/>
        <v/>
      </c>
      <c r="N1141" s="1216" t="str">
        <f t="shared" si="211"/>
        <v/>
      </c>
      <c r="O1141" s="1186"/>
      <c r="P1141" s="1013" t="str">
        <f t="shared" si="208"/>
        <v/>
      </c>
      <c r="Q1141" s="1272"/>
      <c r="R1141" s="1283"/>
      <c r="S1141" s="1014" t="str">
        <f t="shared" si="209"/>
        <v/>
      </c>
      <c r="T1141" s="1231" t="str">
        <f t="shared" si="206"/>
        <v>Sin Iniciar</v>
      </c>
      <c r="U1141" s="1164" t="str">
        <f t="shared" si="207"/>
        <v>6</v>
      </c>
      <c r="V1141" s="845"/>
      <c r="W1141" s="1302">
        <f t="shared" si="210"/>
        <v>1</v>
      </c>
    </row>
    <row r="1142" spans="1:23" s="105" customFormat="1" ht="35.25" hidden="1" customHeight="1" outlineLevel="3" thickBot="1" x14ac:dyDescent="0.3">
      <c r="A1142" s="1601"/>
      <c r="B1142" s="1559"/>
      <c r="C1142" s="966" t="s">
        <v>1768</v>
      </c>
      <c r="D1142" s="967"/>
      <c r="E1142" s="967"/>
      <c r="F1142" s="1045"/>
      <c r="G1142" s="559" t="s">
        <v>1608</v>
      </c>
      <c r="H1142" s="966" t="s">
        <v>70</v>
      </c>
      <c r="I1142" s="767"/>
      <c r="J1142" s="467">
        <v>40</v>
      </c>
      <c r="K1142" s="780"/>
      <c r="L1142" s="1076"/>
      <c r="M1142" s="1085" t="str">
        <f t="shared" si="212"/>
        <v/>
      </c>
      <c r="N1142" s="1216" t="str">
        <f t="shared" si="211"/>
        <v/>
      </c>
      <c r="O1142" s="1186"/>
      <c r="P1142" s="1013" t="str">
        <f t="shared" si="208"/>
        <v/>
      </c>
      <c r="Q1142" s="1272"/>
      <c r="R1142" s="1283"/>
      <c r="S1142" s="1014" t="str">
        <f t="shared" si="209"/>
        <v/>
      </c>
      <c r="T1142" s="1231" t="str">
        <f t="shared" ref="T1142:T1205" si="213">+IF(S1142="","Sin Iniciar",IF(S1142&lt;0.6,"Crítico",IF(S1142&lt;0.9,"En Proceso",IF(AND(P1142=1,Q1142=1,S1142=1),"Terminado","Normal"))))</f>
        <v>Sin Iniciar</v>
      </c>
      <c r="U1142" s="1164" t="str">
        <f t="shared" ref="U1142:U1205" si="214">+IF(T1142="","",IF(T1142="Sin Iniciar","6",IF(T1142="Crítico","L",IF(T1142="En Proceso","K",IF(T1142="Normal","J","B")))))</f>
        <v>6</v>
      </c>
      <c r="V1142" s="845"/>
      <c r="W1142" s="1302">
        <f t="shared" si="210"/>
        <v>1</v>
      </c>
    </row>
    <row r="1143" spans="1:23" s="105" customFormat="1" ht="35.25" hidden="1" customHeight="1" outlineLevel="3" thickBot="1" x14ac:dyDescent="0.3">
      <c r="A1143" s="1601"/>
      <c r="B1143" s="1559"/>
      <c r="C1143" s="966" t="s">
        <v>1768</v>
      </c>
      <c r="D1143" s="967"/>
      <c r="E1143" s="967"/>
      <c r="F1143" s="1045"/>
      <c r="G1143" s="559" t="s">
        <v>1609</v>
      </c>
      <c r="H1143" s="966" t="s">
        <v>70</v>
      </c>
      <c r="I1143" s="767"/>
      <c r="J1143" s="467">
        <v>40</v>
      </c>
      <c r="K1143" s="780"/>
      <c r="L1143" s="1076"/>
      <c r="M1143" s="1085" t="str">
        <f t="shared" si="212"/>
        <v/>
      </c>
      <c r="N1143" s="1216" t="str">
        <f t="shared" si="211"/>
        <v/>
      </c>
      <c r="O1143" s="1186"/>
      <c r="P1143" s="1013" t="str">
        <f t="shared" si="208"/>
        <v/>
      </c>
      <c r="Q1143" s="1272"/>
      <c r="R1143" s="1283"/>
      <c r="S1143" s="1014" t="str">
        <f t="shared" si="209"/>
        <v/>
      </c>
      <c r="T1143" s="1231" t="str">
        <f t="shared" si="213"/>
        <v>Sin Iniciar</v>
      </c>
      <c r="U1143" s="1164" t="str">
        <f t="shared" si="214"/>
        <v>6</v>
      </c>
      <c r="V1143" s="845"/>
      <c r="W1143" s="1302">
        <f t="shared" si="210"/>
        <v>1</v>
      </c>
    </row>
    <row r="1144" spans="1:23" s="105" customFormat="1" ht="35.25" hidden="1" customHeight="1" outlineLevel="3" thickBot="1" x14ac:dyDescent="0.3">
      <c r="A1144" s="1601"/>
      <c r="B1144" s="1559"/>
      <c r="C1144" s="966" t="s">
        <v>1768</v>
      </c>
      <c r="D1144" s="967"/>
      <c r="E1144" s="967"/>
      <c r="F1144" s="1045"/>
      <c r="G1144" s="559" t="s">
        <v>1610</v>
      </c>
      <c r="H1144" s="966" t="s">
        <v>70</v>
      </c>
      <c r="I1144" s="767"/>
      <c r="J1144" s="467">
        <v>40</v>
      </c>
      <c r="K1144" s="780"/>
      <c r="L1144" s="1076"/>
      <c r="M1144" s="1085" t="str">
        <f t="shared" si="212"/>
        <v/>
      </c>
      <c r="N1144" s="1216" t="str">
        <f t="shared" si="211"/>
        <v/>
      </c>
      <c r="O1144" s="1186"/>
      <c r="P1144" s="1013" t="str">
        <f t="shared" si="208"/>
        <v/>
      </c>
      <c r="Q1144" s="1272"/>
      <c r="R1144" s="1283"/>
      <c r="S1144" s="1014" t="str">
        <f t="shared" si="209"/>
        <v/>
      </c>
      <c r="T1144" s="1231" t="str">
        <f t="shared" si="213"/>
        <v>Sin Iniciar</v>
      </c>
      <c r="U1144" s="1164" t="str">
        <f t="shared" si="214"/>
        <v>6</v>
      </c>
      <c r="V1144" s="845"/>
      <c r="W1144" s="1302">
        <f t="shared" si="210"/>
        <v>1</v>
      </c>
    </row>
    <row r="1145" spans="1:23" s="105" customFormat="1" ht="35.25" hidden="1" customHeight="1" outlineLevel="3" thickBot="1" x14ac:dyDescent="0.3">
      <c r="A1145" s="1601"/>
      <c r="B1145" s="1559"/>
      <c r="C1145" s="966" t="s">
        <v>1768</v>
      </c>
      <c r="D1145" s="967"/>
      <c r="E1145" s="967"/>
      <c r="F1145" s="1045"/>
      <c r="G1145" s="559" t="s">
        <v>1611</v>
      </c>
      <c r="H1145" s="966" t="s">
        <v>70</v>
      </c>
      <c r="I1145" s="767"/>
      <c r="J1145" s="467">
        <v>40</v>
      </c>
      <c r="K1145" s="780"/>
      <c r="L1145" s="1076"/>
      <c r="M1145" s="1085" t="str">
        <f t="shared" si="212"/>
        <v/>
      </c>
      <c r="N1145" s="1216" t="str">
        <f t="shared" si="211"/>
        <v/>
      </c>
      <c r="O1145" s="1186"/>
      <c r="P1145" s="1013" t="str">
        <f t="shared" si="208"/>
        <v/>
      </c>
      <c r="Q1145" s="1272"/>
      <c r="R1145" s="1283"/>
      <c r="S1145" s="1014" t="str">
        <f t="shared" si="209"/>
        <v/>
      </c>
      <c r="T1145" s="1231" t="str">
        <f t="shared" si="213"/>
        <v>Sin Iniciar</v>
      </c>
      <c r="U1145" s="1164" t="str">
        <f t="shared" si="214"/>
        <v>6</v>
      </c>
      <c r="V1145" s="845"/>
      <c r="W1145" s="1302">
        <f t="shared" si="210"/>
        <v>1</v>
      </c>
    </row>
    <row r="1146" spans="1:23" s="105" customFormat="1" ht="35.25" hidden="1" customHeight="1" outlineLevel="3" thickBot="1" x14ac:dyDescent="0.3">
      <c r="A1146" s="1601"/>
      <c r="B1146" s="1559"/>
      <c r="C1146" s="966" t="s">
        <v>1768</v>
      </c>
      <c r="D1146" s="967"/>
      <c r="E1146" s="967"/>
      <c r="F1146" s="1045"/>
      <c r="G1146" s="559" t="s">
        <v>1612</v>
      </c>
      <c r="H1146" s="966" t="s">
        <v>70</v>
      </c>
      <c r="I1146" s="767"/>
      <c r="J1146" s="467">
        <v>40</v>
      </c>
      <c r="K1146" s="780"/>
      <c r="L1146" s="1076"/>
      <c r="M1146" s="1085" t="str">
        <f t="shared" si="212"/>
        <v/>
      </c>
      <c r="N1146" s="1216" t="str">
        <f t="shared" si="211"/>
        <v/>
      </c>
      <c r="O1146" s="1186"/>
      <c r="P1146" s="1013" t="str">
        <f t="shared" si="208"/>
        <v/>
      </c>
      <c r="Q1146" s="1272"/>
      <c r="R1146" s="1283"/>
      <c r="S1146" s="1014" t="str">
        <f t="shared" si="209"/>
        <v/>
      </c>
      <c r="T1146" s="1231" t="str">
        <f t="shared" si="213"/>
        <v>Sin Iniciar</v>
      </c>
      <c r="U1146" s="1164" t="str">
        <f t="shared" si="214"/>
        <v>6</v>
      </c>
      <c r="V1146" s="845"/>
      <c r="W1146" s="1302">
        <f t="shared" si="210"/>
        <v>1</v>
      </c>
    </row>
    <row r="1147" spans="1:23" s="105" customFormat="1" ht="35.25" hidden="1" customHeight="1" outlineLevel="3" thickBot="1" x14ac:dyDescent="0.3">
      <c r="A1147" s="1601"/>
      <c r="B1147" s="1559"/>
      <c r="C1147" s="966" t="s">
        <v>1768</v>
      </c>
      <c r="D1147" s="967"/>
      <c r="E1147" s="967"/>
      <c r="F1147" s="1045"/>
      <c r="G1147" s="559" t="s">
        <v>1613</v>
      </c>
      <c r="H1147" s="966" t="s">
        <v>70</v>
      </c>
      <c r="I1147" s="767"/>
      <c r="J1147" s="467">
        <v>20</v>
      </c>
      <c r="K1147" s="780"/>
      <c r="L1147" s="1076"/>
      <c r="M1147" s="1085" t="str">
        <f t="shared" si="212"/>
        <v/>
      </c>
      <c r="N1147" s="1216" t="str">
        <f t="shared" si="211"/>
        <v/>
      </c>
      <c r="O1147" s="1186"/>
      <c r="P1147" s="1013" t="str">
        <f t="shared" si="208"/>
        <v/>
      </c>
      <c r="Q1147" s="1272"/>
      <c r="R1147" s="1283"/>
      <c r="S1147" s="1014" t="str">
        <f t="shared" si="209"/>
        <v/>
      </c>
      <c r="T1147" s="1231" t="str">
        <f t="shared" si="213"/>
        <v>Sin Iniciar</v>
      </c>
      <c r="U1147" s="1164" t="str">
        <f t="shared" si="214"/>
        <v>6</v>
      </c>
      <c r="V1147" s="845"/>
      <c r="W1147" s="1302">
        <f t="shared" si="210"/>
        <v>1</v>
      </c>
    </row>
    <row r="1148" spans="1:23" s="105" customFormat="1" ht="35.25" hidden="1" customHeight="1" outlineLevel="3" thickBot="1" x14ac:dyDescent="0.3">
      <c r="A1148" s="1601"/>
      <c r="B1148" s="1559"/>
      <c r="C1148" s="966" t="s">
        <v>1768</v>
      </c>
      <c r="D1148" s="967"/>
      <c r="E1148" s="967"/>
      <c r="F1148" s="1045"/>
      <c r="G1148" s="559" t="s">
        <v>1614</v>
      </c>
      <c r="H1148" s="966" t="s">
        <v>70</v>
      </c>
      <c r="I1148" s="767"/>
      <c r="J1148" s="467">
        <v>10</v>
      </c>
      <c r="K1148" s="780"/>
      <c r="L1148" s="1076"/>
      <c r="M1148" s="1085" t="str">
        <f t="shared" si="212"/>
        <v/>
      </c>
      <c r="N1148" s="1216" t="str">
        <f t="shared" si="211"/>
        <v/>
      </c>
      <c r="O1148" s="1186"/>
      <c r="P1148" s="1013" t="str">
        <f t="shared" si="208"/>
        <v/>
      </c>
      <c r="Q1148" s="1272"/>
      <c r="R1148" s="1283"/>
      <c r="S1148" s="1014" t="str">
        <f t="shared" si="209"/>
        <v/>
      </c>
      <c r="T1148" s="1231" t="str">
        <f t="shared" si="213"/>
        <v>Sin Iniciar</v>
      </c>
      <c r="U1148" s="1164" t="str">
        <f t="shared" si="214"/>
        <v>6</v>
      </c>
      <c r="V1148" s="845"/>
      <c r="W1148" s="1302">
        <f t="shared" si="210"/>
        <v>1</v>
      </c>
    </row>
    <row r="1149" spans="1:23" s="105" customFormat="1" ht="35.25" hidden="1" customHeight="1" outlineLevel="3" thickBot="1" x14ac:dyDescent="0.3">
      <c r="A1149" s="1601"/>
      <c r="B1149" s="1559"/>
      <c r="C1149" s="966" t="s">
        <v>1768</v>
      </c>
      <c r="D1149" s="967"/>
      <c r="E1149" s="967"/>
      <c r="F1149" s="1045"/>
      <c r="G1149" s="559" t="s">
        <v>1615</v>
      </c>
      <c r="H1149" s="966" t="s">
        <v>70</v>
      </c>
      <c r="I1149" s="767"/>
      <c r="J1149" s="467">
        <v>20</v>
      </c>
      <c r="K1149" s="780"/>
      <c r="L1149" s="1076"/>
      <c r="M1149" s="1085" t="str">
        <f t="shared" si="212"/>
        <v/>
      </c>
      <c r="N1149" s="1216" t="str">
        <f t="shared" si="211"/>
        <v/>
      </c>
      <c r="O1149" s="1186"/>
      <c r="P1149" s="1013" t="str">
        <f t="shared" si="208"/>
        <v/>
      </c>
      <c r="Q1149" s="1272"/>
      <c r="R1149" s="1283"/>
      <c r="S1149" s="1014" t="str">
        <f t="shared" si="209"/>
        <v/>
      </c>
      <c r="T1149" s="1231" t="str">
        <f t="shared" si="213"/>
        <v>Sin Iniciar</v>
      </c>
      <c r="U1149" s="1164" t="str">
        <f t="shared" si="214"/>
        <v>6</v>
      </c>
      <c r="V1149" s="845"/>
      <c r="W1149" s="1302">
        <f t="shared" si="210"/>
        <v>1</v>
      </c>
    </row>
    <row r="1150" spans="1:23" s="105" customFormat="1" ht="35.25" hidden="1" customHeight="1" outlineLevel="3" thickBot="1" x14ac:dyDescent="0.3">
      <c r="A1150" s="1601"/>
      <c r="B1150" s="1559"/>
      <c r="C1150" s="966" t="s">
        <v>1768</v>
      </c>
      <c r="D1150" s="746"/>
      <c r="E1150" s="746"/>
      <c r="F1150" s="1197"/>
      <c r="G1150" s="559" t="s">
        <v>1616</v>
      </c>
      <c r="H1150" s="966" t="s">
        <v>70</v>
      </c>
      <c r="I1150" s="767"/>
      <c r="J1150" s="467">
        <v>10</v>
      </c>
      <c r="K1150" s="780"/>
      <c r="L1150" s="1076"/>
      <c r="M1150" s="1085" t="str">
        <f t="shared" si="212"/>
        <v/>
      </c>
      <c r="N1150" s="1216" t="str">
        <f t="shared" si="211"/>
        <v/>
      </c>
      <c r="O1150" s="1186"/>
      <c r="P1150" s="1013" t="str">
        <f t="shared" si="208"/>
        <v/>
      </c>
      <c r="Q1150" s="1272"/>
      <c r="R1150" s="1283"/>
      <c r="S1150" s="1014" t="str">
        <f t="shared" si="209"/>
        <v/>
      </c>
      <c r="T1150" s="1231" t="str">
        <f t="shared" si="213"/>
        <v>Sin Iniciar</v>
      </c>
      <c r="U1150" s="1164" t="str">
        <f t="shared" si="214"/>
        <v>6</v>
      </c>
      <c r="V1150" s="845"/>
      <c r="W1150" s="1302">
        <f t="shared" si="210"/>
        <v>1</v>
      </c>
    </row>
    <row r="1151" spans="1:23" s="105" customFormat="1" ht="35.25" hidden="1" customHeight="1" outlineLevel="3" thickBot="1" x14ac:dyDescent="0.3">
      <c r="A1151" s="1601"/>
      <c r="B1151" s="1559"/>
      <c r="C1151" s="966" t="s">
        <v>1768</v>
      </c>
      <c r="D1151" s="746"/>
      <c r="E1151" s="746"/>
      <c r="F1151" s="1197"/>
      <c r="G1151" s="559" t="s">
        <v>1617</v>
      </c>
      <c r="H1151" s="966" t="s">
        <v>70</v>
      </c>
      <c r="I1151" s="767"/>
      <c r="J1151" s="467">
        <v>1</v>
      </c>
      <c r="K1151" s="780"/>
      <c r="L1151" s="1076"/>
      <c r="M1151" s="1085" t="str">
        <f t="shared" si="212"/>
        <v/>
      </c>
      <c r="N1151" s="1216" t="str">
        <f t="shared" si="211"/>
        <v/>
      </c>
      <c r="O1151" s="1186"/>
      <c r="P1151" s="1013" t="str">
        <f t="shared" si="208"/>
        <v/>
      </c>
      <c r="Q1151" s="1272"/>
      <c r="R1151" s="1283"/>
      <c r="S1151" s="1014" t="str">
        <f t="shared" si="209"/>
        <v/>
      </c>
      <c r="T1151" s="1231" t="str">
        <f t="shared" si="213"/>
        <v>Sin Iniciar</v>
      </c>
      <c r="U1151" s="1164" t="str">
        <f t="shared" si="214"/>
        <v>6</v>
      </c>
      <c r="V1151" s="845"/>
      <c r="W1151" s="1302">
        <f t="shared" si="210"/>
        <v>1</v>
      </c>
    </row>
    <row r="1152" spans="1:23" s="105" customFormat="1" ht="35.25" hidden="1" customHeight="1" outlineLevel="3" thickBot="1" x14ac:dyDescent="0.3">
      <c r="A1152" s="1601"/>
      <c r="B1152" s="1559"/>
      <c r="C1152" s="966" t="s">
        <v>1768</v>
      </c>
      <c r="D1152" s="746"/>
      <c r="E1152" s="746"/>
      <c r="F1152" s="1197"/>
      <c r="G1152" s="559" t="s">
        <v>1618</v>
      </c>
      <c r="H1152" s="966" t="s">
        <v>70</v>
      </c>
      <c r="I1152" s="767"/>
      <c r="J1152" s="467">
        <v>1</v>
      </c>
      <c r="K1152" s="780"/>
      <c r="L1152" s="1076"/>
      <c r="M1152" s="1085" t="str">
        <f t="shared" si="212"/>
        <v/>
      </c>
      <c r="N1152" s="1216" t="str">
        <f t="shared" si="211"/>
        <v/>
      </c>
      <c r="O1152" s="1186"/>
      <c r="P1152" s="1013" t="str">
        <f t="shared" si="208"/>
        <v/>
      </c>
      <c r="Q1152" s="1272"/>
      <c r="R1152" s="1283"/>
      <c r="S1152" s="1014" t="str">
        <f t="shared" si="209"/>
        <v/>
      </c>
      <c r="T1152" s="1231" t="str">
        <f t="shared" si="213"/>
        <v>Sin Iniciar</v>
      </c>
      <c r="U1152" s="1164" t="str">
        <f t="shared" si="214"/>
        <v>6</v>
      </c>
      <c r="V1152" s="845"/>
      <c r="W1152" s="1302">
        <f t="shared" si="210"/>
        <v>1</v>
      </c>
    </row>
    <row r="1153" spans="1:23" s="105" customFormat="1" ht="35.25" hidden="1" customHeight="1" outlineLevel="3" thickBot="1" x14ac:dyDescent="0.3">
      <c r="A1153" s="1601"/>
      <c r="B1153" s="1559"/>
      <c r="C1153" s="966" t="s">
        <v>1768</v>
      </c>
      <c r="D1153" s="746"/>
      <c r="E1153" s="746"/>
      <c r="F1153" s="1197"/>
      <c r="G1153" s="559" t="s">
        <v>1619</v>
      </c>
      <c r="H1153" s="966" t="s">
        <v>70</v>
      </c>
      <c r="I1153" s="767"/>
      <c r="J1153" s="467">
        <v>60</v>
      </c>
      <c r="K1153" s="780"/>
      <c r="L1153" s="1076"/>
      <c r="M1153" s="1085" t="str">
        <f t="shared" si="212"/>
        <v/>
      </c>
      <c r="N1153" s="1216" t="str">
        <f t="shared" si="211"/>
        <v/>
      </c>
      <c r="O1153" s="1186"/>
      <c r="P1153" s="1013" t="str">
        <f t="shared" si="208"/>
        <v/>
      </c>
      <c r="Q1153" s="1272"/>
      <c r="R1153" s="1283"/>
      <c r="S1153" s="1014" t="str">
        <f t="shared" si="209"/>
        <v/>
      </c>
      <c r="T1153" s="1231" t="str">
        <f t="shared" si="213"/>
        <v>Sin Iniciar</v>
      </c>
      <c r="U1153" s="1164" t="str">
        <f t="shared" si="214"/>
        <v>6</v>
      </c>
      <c r="V1153" s="845"/>
      <c r="W1153" s="1302">
        <f t="shared" si="210"/>
        <v>1</v>
      </c>
    </row>
    <row r="1154" spans="1:23" s="105" customFormat="1" ht="35.25" hidden="1" customHeight="1" outlineLevel="3" thickBot="1" x14ac:dyDescent="0.3">
      <c r="A1154" s="1601"/>
      <c r="B1154" s="1559"/>
      <c r="C1154" s="966" t="s">
        <v>1768</v>
      </c>
      <c r="D1154" s="746"/>
      <c r="E1154" s="746"/>
      <c r="F1154" s="1197"/>
      <c r="G1154" s="559" t="s">
        <v>1620</v>
      </c>
      <c r="H1154" s="966" t="s">
        <v>70</v>
      </c>
      <c r="I1154" s="767"/>
      <c r="J1154" s="467">
        <v>60</v>
      </c>
      <c r="K1154" s="780"/>
      <c r="L1154" s="1076"/>
      <c r="M1154" s="1085" t="str">
        <f t="shared" si="212"/>
        <v/>
      </c>
      <c r="N1154" s="1216" t="str">
        <f t="shared" si="211"/>
        <v/>
      </c>
      <c r="O1154" s="1186"/>
      <c r="P1154" s="1013" t="str">
        <f t="shared" si="208"/>
        <v/>
      </c>
      <c r="Q1154" s="1272"/>
      <c r="R1154" s="1283"/>
      <c r="S1154" s="1014" t="str">
        <f t="shared" si="209"/>
        <v/>
      </c>
      <c r="T1154" s="1231" t="str">
        <f t="shared" si="213"/>
        <v>Sin Iniciar</v>
      </c>
      <c r="U1154" s="1164" t="str">
        <f t="shared" si="214"/>
        <v>6</v>
      </c>
      <c r="V1154" s="845"/>
      <c r="W1154" s="1302">
        <f t="shared" si="210"/>
        <v>1</v>
      </c>
    </row>
    <row r="1155" spans="1:23" s="105" customFormat="1" ht="35.25" hidden="1" customHeight="1" outlineLevel="3" thickBot="1" x14ac:dyDescent="0.3">
      <c r="A1155" s="1601"/>
      <c r="B1155" s="1559"/>
      <c r="C1155" s="966" t="s">
        <v>1768</v>
      </c>
      <c r="D1155" s="746"/>
      <c r="E1155" s="746"/>
      <c r="F1155" s="1197"/>
      <c r="G1155" s="559" t="s">
        <v>1621</v>
      </c>
      <c r="H1155" s="966" t="s">
        <v>70</v>
      </c>
      <c r="I1155" s="767"/>
      <c r="J1155" s="467">
        <v>60</v>
      </c>
      <c r="K1155" s="780"/>
      <c r="L1155" s="1076"/>
      <c r="M1155" s="1085" t="str">
        <f t="shared" si="212"/>
        <v/>
      </c>
      <c r="N1155" s="1216" t="str">
        <f t="shared" si="211"/>
        <v/>
      </c>
      <c r="O1155" s="1186"/>
      <c r="P1155" s="1013" t="str">
        <f t="shared" si="208"/>
        <v/>
      </c>
      <c r="Q1155" s="1272"/>
      <c r="R1155" s="1283"/>
      <c r="S1155" s="1014" t="str">
        <f t="shared" si="209"/>
        <v/>
      </c>
      <c r="T1155" s="1231" t="str">
        <f t="shared" si="213"/>
        <v>Sin Iniciar</v>
      </c>
      <c r="U1155" s="1164" t="str">
        <f t="shared" si="214"/>
        <v>6</v>
      </c>
      <c r="V1155" s="845"/>
      <c r="W1155" s="1302">
        <f t="shared" si="210"/>
        <v>1</v>
      </c>
    </row>
    <row r="1156" spans="1:23" s="105" customFormat="1" ht="35.25" hidden="1" customHeight="1" outlineLevel="3" thickBot="1" x14ac:dyDescent="0.3">
      <c r="A1156" s="1601"/>
      <c r="B1156" s="1559"/>
      <c r="C1156" s="966" t="s">
        <v>1768</v>
      </c>
      <c r="D1156" s="746"/>
      <c r="E1156" s="746"/>
      <c r="F1156" s="1197"/>
      <c r="G1156" s="559" t="s">
        <v>1622</v>
      </c>
      <c r="H1156" s="966" t="s">
        <v>70</v>
      </c>
      <c r="I1156" s="767"/>
      <c r="J1156" s="467">
        <v>1</v>
      </c>
      <c r="K1156" s="780"/>
      <c r="L1156" s="1076"/>
      <c r="M1156" s="1085" t="str">
        <f t="shared" si="212"/>
        <v/>
      </c>
      <c r="N1156" s="1216" t="str">
        <f t="shared" si="211"/>
        <v/>
      </c>
      <c r="O1156" s="1186"/>
      <c r="P1156" s="1013" t="str">
        <f t="shared" si="208"/>
        <v/>
      </c>
      <c r="Q1156" s="1272"/>
      <c r="R1156" s="1283"/>
      <c r="S1156" s="1014" t="str">
        <f t="shared" si="209"/>
        <v/>
      </c>
      <c r="T1156" s="1231" t="str">
        <f t="shared" si="213"/>
        <v>Sin Iniciar</v>
      </c>
      <c r="U1156" s="1164" t="str">
        <f t="shared" si="214"/>
        <v>6</v>
      </c>
      <c r="V1156" s="845"/>
      <c r="W1156" s="1302">
        <f t="shared" si="210"/>
        <v>1</v>
      </c>
    </row>
    <row r="1157" spans="1:23" s="105" customFormat="1" ht="35.25" hidden="1" customHeight="1" outlineLevel="3" thickBot="1" x14ac:dyDescent="0.3">
      <c r="A1157" s="1601"/>
      <c r="B1157" s="1559"/>
      <c r="C1157" s="966" t="s">
        <v>1768</v>
      </c>
      <c r="D1157" s="746"/>
      <c r="E1157" s="746"/>
      <c r="F1157" s="1197"/>
      <c r="G1157" s="559" t="s">
        <v>1623</v>
      </c>
      <c r="H1157" s="966" t="s">
        <v>70</v>
      </c>
      <c r="I1157" s="767"/>
      <c r="J1157" s="467">
        <v>60</v>
      </c>
      <c r="K1157" s="780"/>
      <c r="L1157" s="1076"/>
      <c r="M1157" s="1085" t="str">
        <f t="shared" si="212"/>
        <v/>
      </c>
      <c r="N1157" s="1216" t="str">
        <f t="shared" si="211"/>
        <v/>
      </c>
      <c r="O1157" s="1186"/>
      <c r="P1157" s="1013" t="str">
        <f t="shared" si="208"/>
        <v/>
      </c>
      <c r="Q1157" s="1272"/>
      <c r="R1157" s="1283"/>
      <c r="S1157" s="1014" t="str">
        <f t="shared" si="209"/>
        <v/>
      </c>
      <c r="T1157" s="1231" t="str">
        <f t="shared" si="213"/>
        <v>Sin Iniciar</v>
      </c>
      <c r="U1157" s="1164" t="str">
        <f t="shared" si="214"/>
        <v>6</v>
      </c>
      <c r="V1157" s="845"/>
      <c r="W1157" s="1302">
        <f t="shared" si="210"/>
        <v>1</v>
      </c>
    </row>
    <row r="1158" spans="1:23" s="105" customFormat="1" ht="35.25" hidden="1" customHeight="1" outlineLevel="3" thickBot="1" x14ac:dyDescent="0.3">
      <c r="A1158" s="1601"/>
      <c r="B1158" s="1559"/>
      <c r="C1158" s="966" t="s">
        <v>1768</v>
      </c>
      <c r="D1158" s="746"/>
      <c r="E1158" s="746"/>
      <c r="F1158" s="1197"/>
      <c r="G1158" s="559" t="s">
        <v>1624</v>
      </c>
      <c r="H1158" s="966" t="s">
        <v>70</v>
      </c>
      <c r="I1158" s="767"/>
      <c r="J1158" s="467">
        <v>60</v>
      </c>
      <c r="K1158" s="780"/>
      <c r="L1158" s="1076"/>
      <c r="M1158" s="1085" t="str">
        <f t="shared" si="212"/>
        <v/>
      </c>
      <c r="N1158" s="1216" t="str">
        <f t="shared" si="211"/>
        <v/>
      </c>
      <c r="O1158" s="1186"/>
      <c r="P1158" s="1013" t="str">
        <f t="shared" si="208"/>
        <v/>
      </c>
      <c r="Q1158" s="1272"/>
      <c r="R1158" s="1283"/>
      <c r="S1158" s="1014" t="str">
        <f t="shared" si="209"/>
        <v/>
      </c>
      <c r="T1158" s="1231" t="str">
        <f t="shared" si="213"/>
        <v>Sin Iniciar</v>
      </c>
      <c r="U1158" s="1164" t="str">
        <f t="shared" si="214"/>
        <v>6</v>
      </c>
      <c r="V1158" s="845"/>
      <c r="W1158" s="1302">
        <f t="shared" si="210"/>
        <v>1</v>
      </c>
    </row>
    <row r="1159" spans="1:23" s="105" customFormat="1" ht="35.25" hidden="1" customHeight="1" outlineLevel="3" thickBot="1" x14ac:dyDescent="0.3">
      <c r="A1159" s="1601"/>
      <c r="B1159" s="1559"/>
      <c r="C1159" s="966" t="s">
        <v>1768</v>
      </c>
      <c r="D1159" s="746"/>
      <c r="E1159" s="746"/>
      <c r="F1159" s="1197"/>
      <c r="G1159" s="559" t="s">
        <v>1625</v>
      </c>
      <c r="H1159" s="966" t="s">
        <v>70</v>
      </c>
      <c r="I1159" s="767"/>
      <c r="J1159" s="467">
        <v>60</v>
      </c>
      <c r="K1159" s="780"/>
      <c r="L1159" s="1076"/>
      <c r="M1159" s="1085" t="str">
        <f t="shared" si="212"/>
        <v/>
      </c>
      <c r="N1159" s="1216" t="str">
        <f t="shared" si="211"/>
        <v/>
      </c>
      <c r="O1159" s="1186"/>
      <c r="P1159" s="1013" t="str">
        <f t="shared" si="208"/>
        <v/>
      </c>
      <c r="Q1159" s="1272"/>
      <c r="R1159" s="1283"/>
      <c r="S1159" s="1014" t="str">
        <f t="shared" si="209"/>
        <v/>
      </c>
      <c r="T1159" s="1231" t="str">
        <f t="shared" si="213"/>
        <v>Sin Iniciar</v>
      </c>
      <c r="U1159" s="1164" t="str">
        <f t="shared" si="214"/>
        <v>6</v>
      </c>
      <c r="V1159" s="845"/>
      <c r="W1159" s="1302">
        <f t="shared" si="210"/>
        <v>1</v>
      </c>
    </row>
    <row r="1160" spans="1:23" s="105" customFormat="1" ht="35.25" hidden="1" customHeight="1" outlineLevel="3" thickBot="1" x14ac:dyDescent="0.3">
      <c r="A1160" s="1601"/>
      <c r="B1160" s="1559"/>
      <c r="C1160" s="966" t="s">
        <v>1768</v>
      </c>
      <c r="D1160" s="746"/>
      <c r="E1160" s="746"/>
      <c r="F1160" s="1197"/>
      <c r="G1160" s="559" t="s">
        <v>1626</v>
      </c>
      <c r="H1160" s="966" t="s">
        <v>70</v>
      </c>
      <c r="I1160" s="767"/>
      <c r="J1160" s="467">
        <v>200</v>
      </c>
      <c r="K1160" s="780"/>
      <c r="L1160" s="1076"/>
      <c r="M1160" s="1085" t="str">
        <f t="shared" si="212"/>
        <v/>
      </c>
      <c r="N1160" s="1216" t="str">
        <f t="shared" si="211"/>
        <v/>
      </c>
      <c r="O1160" s="1186"/>
      <c r="P1160" s="1013" t="str">
        <f t="shared" si="208"/>
        <v/>
      </c>
      <c r="Q1160" s="1272"/>
      <c r="R1160" s="1283"/>
      <c r="S1160" s="1014" t="str">
        <f t="shared" si="209"/>
        <v/>
      </c>
      <c r="T1160" s="1231" t="str">
        <f t="shared" si="213"/>
        <v>Sin Iniciar</v>
      </c>
      <c r="U1160" s="1164" t="str">
        <f t="shared" si="214"/>
        <v>6</v>
      </c>
      <c r="V1160" s="845"/>
      <c r="W1160" s="1302">
        <f t="shared" si="210"/>
        <v>1</v>
      </c>
    </row>
    <row r="1161" spans="1:23" s="105" customFormat="1" ht="35.25" hidden="1" customHeight="1" outlineLevel="3" thickBot="1" x14ac:dyDescent="0.3">
      <c r="A1161" s="1601"/>
      <c r="B1161" s="1559"/>
      <c r="C1161" s="966" t="s">
        <v>1768</v>
      </c>
      <c r="D1161" s="746"/>
      <c r="E1161" s="746"/>
      <c r="F1161" s="1197"/>
      <c r="G1161" s="559" t="s">
        <v>1627</v>
      </c>
      <c r="H1161" s="966" t="s">
        <v>70</v>
      </c>
      <c r="I1161" s="767"/>
      <c r="J1161" s="467">
        <v>60</v>
      </c>
      <c r="K1161" s="780"/>
      <c r="L1161" s="1076"/>
      <c r="M1161" s="1085" t="str">
        <f t="shared" si="212"/>
        <v/>
      </c>
      <c r="N1161" s="1216" t="str">
        <f t="shared" si="211"/>
        <v/>
      </c>
      <c r="O1161" s="1186"/>
      <c r="P1161" s="1013" t="str">
        <f t="shared" si="208"/>
        <v/>
      </c>
      <c r="Q1161" s="1272"/>
      <c r="R1161" s="1283"/>
      <c r="S1161" s="1014" t="str">
        <f t="shared" si="209"/>
        <v/>
      </c>
      <c r="T1161" s="1231" t="str">
        <f t="shared" si="213"/>
        <v>Sin Iniciar</v>
      </c>
      <c r="U1161" s="1164" t="str">
        <f t="shared" si="214"/>
        <v>6</v>
      </c>
      <c r="V1161" s="845"/>
      <c r="W1161" s="1302">
        <f t="shared" si="210"/>
        <v>1</v>
      </c>
    </row>
    <row r="1162" spans="1:23" s="105" customFormat="1" ht="35.25" hidden="1" customHeight="1" outlineLevel="3" thickBot="1" x14ac:dyDescent="0.3">
      <c r="A1162" s="1601"/>
      <c r="B1162" s="1559"/>
      <c r="C1162" s="966" t="s">
        <v>1768</v>
      </c>
      <c r="D1162" s="746"/>
      <c r="E1162" s="746"/>
      <c r="F1162" s="1197"/>
      <c r="G1162" s="559" t="s">
        <v>1628</v>
      </c>
      <c r="H1162" s="966" t="s">
        <v>70</v>
      </c>
      <c r="I1162" s="767"/>
      <c r="J1162" s="467">
        <v>1</v>
      </c>
      <c r="K1162" s="780"/>
      <c r="L1162" s="1076"/>
      <c r="M1162" s="1085" t="str">
        <f t="shared" si="212"/>
        <v/>
      </c>
      <c r="N1162" s="1216" t="str">
        <f t="shared" si="211"/>
        <v/>
      </c>
      <c r="O1162" s="1186"/>
      <c r="P1162" s="1013" t="str">
        <f t="shared" si="208"/>
        <v/>
      </c>
      <c r="Q1162" s="1272"/>
      <c r="R1162" s="1283"/>
      <c r="S1162" s="1014" t="str">
        <f t="shared" si="209"/>
        <v/>
      </c>
      <c r="T1162" s="1231" t="str">
        <f t="shared" si="213"/>
        <v>Sin Iniciar</v>
      </c>
      <c r="U1162" s="1164" t="str">
        <f t="shared" si="214"/>
        <v>6</v>
      </c>
      <c r="V1162" s="845"/>
      <c r="W1162" s="1302">
        <f t="shared" si="210"/>
        <v>1</v>
      </c>
    </row>
    <row r="1163" spans="1:23" s="105" customFormat="1" ht="35.25" hidden="1" customHeight="1" outlineLevel="3" thickBot="1" x14ac:dyDescent="0.3">
      <c r="A1163" s="1601"/>
      <c r="B1163" s="1559"/>
      <c r="C1163" s="966" t="s">
        <v>1768</v>
      </c>
      <c r="D1163" s="746"/>
      <c r="E1163" s="746"/>
      <c r="F1163" s="1197"/>
      <c r="G1163" s="559" t="s">
        <v>1629</v>
      </c>
      <c r="H1163" s="966" t="s">
        <v>70</v>
      </c>
      <c r="I1163" s="767"/>
      <c r="J1163" s="467">
        <v>1</v>
      </c>
      <c r="K1163" s="780"/>
      <c r="L1163" s="1076"/>
      <c r="M1163" s="1085" t="str">
        <f t="shared" si="212"/>
        <v/>
      </c>
      <c r="N1163" s="1216" t="str">
        <f t="shared" si="211"/>
        <v/>
      </c>
      <c r="O1163" s="1186"/>
      <c r="P1163" s="1013" t="str">
        <f t="shared" si="208"/>
        <v/>
      </c>
      <c r="Q1163" s="1272"/>
      <c r="R1163" s="1283"/>
      <c r="S1163" s="1014" t="str">
        <f t="shared" si="209"/>
        <v/>
      </c>
      <c r="T1163" s="1231" t="str">
        <f t="shared" si="213"/>
        <v>Sin Iniciar</v>
      </c>
      <c r="U1163" s="1164" t="str">
        <f t="shared" si="214"/>
        <v>6</v>
      </c>
      <c r="V1163" s="845"/>
      <c r="W1163" s="1302">
        <f t="shared" si="210"/>
        <v>1</v>
      </c>
    </row>
    <row r="1164" spans="1:23" s="105" customFormat="1" ht="35.25" hidden="1" customHeight="1" outlineLevel="3" thickBot="1" x14ac:dyDescent="0.3">
      <c r="A1164" s="1601"/>
      <c r="B1164" s="1559"/>
      <c r="C1164" s="966" t="s">
        <v>1768</v>
      </c>
      <c r="D1164" s="746"/>
      <c r="E1164" s="746"/>
      <c r="F1164" s="1197"/>
      <c r="G1164" s="559" t="s">
        <v>1630</v>
      </c>
      <c r="H1164" s="966" t="s">
        <v>70</v>
      </c>
      <c r="I1164" s="767"/>
      <c r="J1164" s="467">
        <v>1</v>
      </c>
      <c r="K1164" s="780"/>
      <c r="L1164" s="1076"/>
      <c r="M1164" s="1085" t="str">
        <f t="shared" si="212"/>
        <v/>
      </c>
      <c r="N1164" s="1216" t="str">
        <f t="shared" si="211"/>
        <v/>
      </c>
      <c r="O1164" s="1186"/>
      <c r="P1164" s="1013" t="str">
        <f t="shared" si="208"/>
        <v/>
      </c>
      <c r="Q1164" s="1272"/>
      <c r="R1164" s="1283"/>
      <c r="S1164" s="1014" t="str">
        <f t="shared" si="209"/>
        <v/>
      </c>
      <c r="T1164" s="1231" t="str">
        <f t="shared" si="213"/>
        <v>Sin Iniciar</v>
      </c>
      <c r="U1164" s="1164" t="str">
        <f t="shared" si="214"/>
        <v>6</v>
      </c>
      <c r="V1164" s="845"/>
      <c r="W1164" s="1302">
        <f t="shared" si="210"/>
        <v>1</v>
      </c>
    </row>
    <row r="1165" spans="1:23" s="105" customFormat="1" ht="35.25" hidden="1" customHeight="1" outlineLevel="3" thickBot="1" x14ac:dyDescent="0.3">
      <c r="A1165" s="1601"/>
      <c r="B1165" s="1559"/>
      <c r="C1165" s="966" t="s">
        <v>1768</v>
      </c>
      <c r="D1165" s="746"/>
      <c r="E1165" s="746"/>
      <c r="F1165" s="1197"/>
      <c r="G1165" s="559" t="s">
        <v>1590</v>
      </c>
      <c r="H1165" s="966" t="s">
        <v>70</v>
      </c>
      <c r="I1165" s="767"/>
      <c r="J1165" s="467">
        <v>60</v>
      </c>
      <c r="K1165" s="780"/>
      <c r="L1165" s="1076"/>
      <c r="M1165" s="1085" t="str">
        <f t="shared" si="212"/>
        <v/>
      </c>
      <c r="N1165" s="1216" t="str">
        <f t="shared" si="211"/>
        <v/>
      </c>
      <c r="O1165" s="1186"/>
      <c r="P1165" s="1013" t="str">
        <f t="shared" si="208"/>
        <v/>
      </c>
      <c r="Q1165" s="1272"/>
      <c r="R1165" s="1283"/>
      <c r="S1165" s="1014" t="str">
        <f t="shared" si="209"/>
        <v/>
      </c>
      <c r="T1165" s="1231" t="str">
        <f t="shared" si="213"/>
        <v>Sin Iniciar</v>
      </c>
      <c r="U1165" s="1164" t="str">
        <f t="shared" si="214"/>
        <v>6</v>
      </c>
      <c r="V1165" s="845"/>
      <c r="W1165" s="1302">
        <f t="shared" si="210"/>
        <v>1</v>
      </c>
    </row>
    <row r="1166" spans="1:23" s="105" customFormat="1" ht="35.25" hidden="1" customHeight="1" outlineLevel="3" thickBot="1" x14ac:dyDescent="0.3">
      <c r="A1166" s="1601"/>
      <c r="B1166" s="1559"/>
      <c r="C1166" s="966" t="s">
        <v>1768</v>
      </c>
      <c r="D1166" s="746"/>
      <c r="E1166" s="746"/>
      <c r="F1166" s="1197"/>
      <c r="G1166" s="559" t="s">
        <v>1591</v>
      </c>
      <c r="H1166" s="966" t="s">
        <v>70</v>
      </c>
      <c r="I1166" s="767"/>
      <c r="J1166" s="467">
        <v>60</v>
      </c>
      <c r="K1166" s="780"/>
      <c r="L1166" s="1076"/>
      <c r="M1166" s="1085" t="str">
        <f t="shared" si="212"/>
        <v/>
      </c>
      <c r="N1166" s="1216" t="str">
        <f t="shared" si="211"/>
        <v/>
      </c>
      <c r="O1166" s="1186"/>
      <c r="P1166" s="1013" t="str">
        <f t="shared" si="208"/>
        <v/>
      </c>
      <c r="Q1166" s="1272"/>
      <c r="R1166" s="1283"/>
      <c r="S1166" s="1014" t="str">
        <f t="shared" si="209"/>
        <v/>
      </c>
      <c r="T1166" s="1231" t="str">
        <f t="shared" si="213"/>
        <v>Sin Iniciar</v>
      </c>
      <c r="U1166" s="1164" t="str">
        <f t="shared" si="214"/>
        <v>6</v>
      </c>
      <c r="V1166" s="845"/>
      <c r="W1166" s="1302">
        <f t="shared" si="210"/>
        <v>1</v>
      </c>
    </row>
    <row r="1167" spans="1:23" s="105" customFormat="1" ht="35.25" hidden="1" customHeight="1" outlineLevel="3" thickBot="1" x14ac:dyDescent="0.3">
      <c r="A1167" s="1601"/>
      <c r="B1167" s="1559"/>
      <c r="C1167" s="966" t="s">
        <v>1768</v>
      </c>
      <c r="D1167" s="746"/>
      <c r="E1167" s="746"/>
      <c r="F1167" s="1197"/>
      <c r="G1167" s="559" t="s">
        <v>1592</v>
      </c>
      <c r="H1167" s="966" t="s">
        <v>70</v>
      </c>
      <c r="I1167" s="767"/>
      <c r="J1167" s="467">
        <v>60</v>
      </c>
      <c r="K1167" s="780"/>
      <c r="L1167" s="1076"/>
      <c r="M1167" s="1085" t="str">
        <f t="shared" si="212"/>
        <v/>
      </c>
      <c r="N1167" s="1216" t="str">
        <f t="shared" si="211"/>
        <v/>
      </c>
      <c r="O1167" s="1186"/>
      <c r="P1167" s="1013" t="str">
        <f t="shared" si="208"/>
        <v/>
      </c>
      <c r="Q1167" s="1272"/>
      <c r="R1167" s="1283"/>
      <c r="S1167" s="1014" t="str">
        <f t="shared" si="209"/>
        <v/>
      </c>
      <c r="T1167" s="1231" t="str">
        <f t="shared" si="213"/>
        <v>Sin Iniciar</v>
      </c>
      <c r="U1167" s="1164" t="str">
        <f t="shared" si="214"/>
        <v>6</v>
      </c>
      <c r="V1167" s="845"/>
      <c r="W1167" s="1302">
        <f t="shared" si="210"/>
        <v>1</v>
      </c>
    </row>
    <row r="1168" spans="1:23" s="105" customFormat="1" ht="35.25" hidden="1" customHeight="1" outlineLevel="3" thickBot="1" x14ac:dyDescent="0.3">
      <c r="A1168" s="1601"/>
      <c r="B1168" s="1559"/>
      <c r="C1168" s="966" t="s">
        <v>1768</v>
      </c>
      <c r="D1168" s="746"/>
      <c r="E1168" s="746"/>
      <c r="F1168" s="1197"/>
      <c r="G1168" s="559" t="s">
        <v>1593</v>
      </c>
      <c r="H1168" s="966" t="s">
        <v>70</v>
      </c>
      <c r="I1168" s="767"/>
      <c r="J1168" s="467">
        <v>30</v>
      </c>
      <c r="K1168" s="780"/>
      <c r="L1168" s="1076"/>
      <c r="M1168" s="1085" t="str">
        <f t="shared" si="212"/>
        <v/>
      </c>
      <c r="N1168" s="1216" t="str">
        <f t="shared" si="211"/>
        <v/>
      </c>
      <c r="O1168" s="1186"/>
      <c r="P1168" s="1013" t="str">
        <f t="shared" si="208"/>
        <v/>
      </c>
      <c r="Q1168" s="1272"/>
      <c r="R1168" s="1283"/>
      <c r="S1168" s="1014" t="str">
        <f t="shared" si="209"/>
        <v/>
      </c>
      <c r="T1168" s="1231" t="str">
        <f t="shared" si="213"/>
        <v>Sin Iniciar</v>
      </c>
      <c r="U1168" s="1164" t="str">
        <f t="shared" si="214"/>
        <v>6</v>
      </c>
      <c r="V1168" s="845"/>
      <c r="W1168" s="1302">
        <f t="shared" si="210"/>
        <v>1</v>
      </c>
    </row>
    <row r="1169" spans="1:23" s="105" customFormat="1" ht="35.25" hidden="1" customHeight="1" outlineLevel="3" thickBot="1" x14ac:dyDescent="0.3">
      <c r="A1169" s="1601"/>
      <c r="B1169" s="1559"/>
      <c r="C1169" s="966" t="s">
        <v>1768</v>
      </c>
      <c r="D1169" s="746"/>
      <c r="E1169" s="746"/>
      <c r="F1169" s="1197"/>
      <c r="G1169" s="559" t="s">
        <v>1594</v>
      </c>
      <c r="H1169" s="966" t="s">
        <v>70</v>
      </c>
      <c r="I1169" s="767"/>
      <c r="J1169" s="467">
        <v>30</v>
      </c>
      <c r="K1169" s="780"/>
      <c r="L1169" s="1076"/>
      <c r="M1169" s="1085" t="str">
        <f t="shared" si="212"/>
        <v/>
      </c>
      <c r="N1169" s="1216" t="str">
        <f t="shared" si="211"/>
        <v/>
      </c>
      <c r="O1169" s="1186"/>
      <c r="P1169" s="1013" t="str">
        <f t="shared" ref="P1169:P1232" si="215">+IF(N1169="","",IFERROR(IF(MONTH($C$2)&lt;MONTH(D1169),"",IF(E1169&lt;$C$2,1,IF(D1169&lt;$C$2,($C$2-D1169)/(E1169-D1169),0))),0))</f>
        <v/>
      </c>
      <c r="Q1169" s="1272"/>
      <c r="R1169" s="1283"/>
      <c r="S1169" s="1014" t="str">
        <f t="shared" ref="S1169:S1232" si="216">IF(P1169="","",IF(Q1169&gt;P1169,1,(Q1169/P1169)))</f>
        <v/>
      </c>
      <c r="T1169" s="1231" t="str">
        <f t="shared" si="213"/>
        <v>Sin Iniciar</v>
      </c>
      <c r="U1169" s="1164" t="str">
        <f t="shared" si="214"/>
        <v>6</v>
      </c>
      <c r="V1169" s="845"/>
      <c r="W1169" s="1302">
        <f t="shared" si="210"/>
        <v>1</v>
      </c>
    </row>
    <row r="1170" spans="1:23" s="105" customFormat="1" ht="35.25" hidden="1" customHeight="1" outlineLevel="3" thickBot="1" x14ac:dyDescent="0.3">
      <c r="A1170" s="1601"/>
      <c r="B1170" s="1559"/>
      <c r="C1170" s="966" t="s">
        <v>1768</v>
      </c>
      <c r="D1170" s="746"/>
      <c r="E1170" s="746"/>
      <c r="F1170" s="1197"/>
      <c r="G1170" s="559" t="s">
        <v>1595</v>
      </c>
      <c r="H1170" s="966" t="s">
        <v>70</v>
      </c>
      <c r="I1170" s="767"/>
      <c r="J1170" s="467">
        <v>30</v>
      </c>
      <c r="K1170" s="780"/>
      <c r="L1170" s="1076"/>
      <c r="M1170" s="1085" t="str">
        <f t="shared" si="212"/>
        <v/>
      </c>
      <c r="N1170" s="1216" t="str">
        <f t="shared" si="211"/>
        <v/>
      </c>
      <c r="O1170" s="1186"/>
      <c r="P1170" s="1013" t="str">
        <f t="shared" si="215"/>
        <v/>
      </c>
      <c r="Q1170" s="1272"/>
      <c r="R1170" s="1283"/>
      <c r="S1170" s="1014" t="str">
        <f t="shared" si="216"/>
        <v/>
      </c>
      <c r="T1170" s="1231" t="str">
        <f t="shared" si="213"/>
        <v>Sin Iniciar</v>
      </c>
      <c r="U1170" s="1164" t="str">
        <f t="shared" si="214"/>
        <v>6</v>
      </c>
      <c r="V1170" s="845"/>
      <c r="W1170" s="1302">
        <f t="shared" si="210"/>
        <v>1</v>
      </c>
    </row>
    <row r="1171" spans="1:23" s="105" customFormat="1" ht="35.25" hidden="1" customHeight="1" outlineLevel="3" thickBot="1" x14ac:dyDescent="0.3">
      <c r="A1171" s="1601"/>
      <c r="B1171" s="1559"/>
      <c r="C1171" s="966" t="s">
        <v>1768</v>
      </c>
      <c r="D1171" s="746"/>
      <c r="E1171" s="746"/>
      <c r="F1171" s="1197"/>
      <c r="G1171" s="559" t="s">
        <v>1596</v>
      </c>
      <c r="H1171" s="966" t="s">
        <v>70</v>
      </c>
      <c r="I1171" s="767"/>
      <c r="J1171" s="467">
        <v>30</v>
      </c>
      <c r="K1171" s="780"/>
      <c r="L1171" s="1076"/>
      <c r="M1171" s="1085" t="str">
        <f t="shared" si="212"/>
        <v/>
      </c>
      <c r="N1171" s="1216" t="str">
        <f t="shared" si="211"/>
        <v/>
      </c>
      <c r="O1171" s="1186"/>
      <c r="P1171" s="1013" t="str">
        <f t="shared" si="215"/>
        <v/>
      </c>
      <c r="Q1171" s="1272"/>
      <c r="R1171" s="1283"/>
      <c r="S1171" s="1014" t="str">
        <f t="shared" si="216"/>
        <v/>
      </c>
      <c r="T1171" s="1231" t="str">
        <f t="shared" si="213"/>
        <v>Sin Iniciar</v>
      </c>
      <c r="U1171" s="1164" t="str">
        <f t="shared" si="214"/>
        <v>6</v>
      </c>
      <c r="V1171" s="845"/>
      <c r="W1171" s="1302">
        <f t="shared" si="210"/>
        <v>1</v>
      </c>
    </row>
    <row r="1172" spans="1:23" s="105" customFormat="1" ht="35.25" hidden="1" customHeight="1" outlineLevel="3" thickBot="1" x14ac:dyDescent="0.3">
      <c r="A1172" s="1601"/>
      <c r="B1172" s="1559"/>
      <c r="C1172" s="966" t="s">
        <v>1768</v>
      </c>
      <c r="D1172" s="746"/>
      <c r="E1172" s="746"/>
      <c r="F1172" s="1197"/>
      <c r="G1172" s="559" t="s">
        <v>1597</v>
      </c>
      <c r="H1172" s="966" t="s">
        <v>70</v>
      </c>
      <c r="I1172" s="767"/>
      <c r="J1172" s="467">
        <v>60</v>
      </c>
      <c r="K1172" s="780"/>
      <c r="L1172" s="1076"/>
      <c r="M1172" s="1085" t="str">
        <f t="shared" si="212"/>
        <v/>
      </c>
      <c r="N1172" s="1216" t="str">
        <f t="shared" si="211"/>
        <v/>
      </c>
      <c r="O1172" s="1186"/>
      <c r="P1172" s="1013" t="str">
        <f t="shared" si="215"/>
        <v/>
      </c>
      <c r="Q1172" s="1272"/>
      <c r="R1172" s="1283"/>
      <c r="S1172" s="1014" t="str">
        <f t="shared" si="216"/>
        <v/>
      </c>
      <c r="T1172" s="1231" t="str">
        <f t="shared" si="213"/>
        <v>Sin Iniciar</v>
      </c>
      <c r="U1172" s="1164" t="str">
        <f t="shared" si="214"/>
        <v>6</v>
      </c>
      <c r="V1172" s="845"/>
      <c r="W1172" s="1302">
        <f t="shared" si="210"/>
        <v>1</v>
      </c>
    </row>
    <row r="1173" spans="1:23" s="105" customFormat="1" ht="35.25" hidden="1" customHeight="1" outlineLevel="3" thickBot="1" x14ac:dyDescent="0.3">
      <c r="A1173" s="1601"/>
      <c r="B1173" s="1559"/>
      <c r="C1173" s="966" t="s">
        <v>1768</v>
      </c>
      <c r="D1173" s="746"/>
      <c r="E1173" s="746"/>
      <c r="F1173" s="1197"/>
      <c r="G1173" s="559" t="s">
        <v>1598</v>
      </c>
      <c r="H1173" s="966" t="s">
        <v>70</v>
      </c>
      <c r="I1173" s="767"/>
      <c r="J1173" s="467">
        <v>60</v>
      </c>
      <c r="K1173" s="780"/>
      <c r="L1173" s="1076"/>
      <c r="M1173" s="1085" t="str">
        <f t="shared" si="212"/>
        <v/>
      </c>
      <c r="N1173" s="1216" t="str">
        <f t="shared" si="211"/>
        <v/>
      </c>
      <c r="O1173" s="1186"/>
      <c r="P1173" s="1013" t="str">
        <f t="shared" si="215"/>
        <v/>
      </c>
      <c r="Q1173" s="1272"/>
      <c r="R1173" s="1283"/>
      <c r="S1173" s="1014" t="str">
        <f t="shared" si="216"/>
        <v/>
      </c>
      <c r="T1173" s="1231" t="str">
        <f t="shared" si="213"/>
        <v>Sin Iniciar</v>
      </c>
      <c r="U1173" s="1164" t="str">
        <f t="shared" si="214"/>
        <v>6</v>
      </c>
      <c r="V1173" s="845"/>
      <c r="W1173" s="1302">
        <f t="shared" si="210"/>
        <v>1</v>
      </c>
    </row>
    <row r="1174" spans="1:23" s="105" customFormat="1" ht="35.25" hidden="1" customHeight="1" outlineLevel="3" thickBot="1" x14ac:dyDescent="0.3">
      <c r="A1174" s="1601"/>
      <c r="B1174" s="1559"/>
      <c r="C1174" s="966" t="s">
        <v>1768</v>
      </c>
      <c r="D1174" s="746"/>
      <c r="E1174" s="746"/>
      <c r="F1174" s="1197"/>
      <c r="G1174" s="559" t="s">
        <v>1599</v>
      </c>
      <c r="H1174" s="966" t="s">
        <v>70</v>
      </c>
      <c r="I1174" s="767"/>
      <c r="J1174" s="467">
        <v>60</v>
      </c>
      <c r="K1174" s="780"/>
      <c r="L1174" s="1076"/>
      <c r="M1174" s="1085" t="str">
        <f t="shared" si="212"/>
        <v/>
      </c>
      <c r="N1174" s="1216" t="str">
        <f t="shared" si="211"/>
        <v/>
      </c>
      <c r="O1174" s="1186"/>
      <c r="P1174" s="1013" t="str">
        <f t="shared" si="215"/>
        <v/>
      </c>
      <c r="Q1174" s="1272"/>
      <c r="R1174" s="1283"/>
      <c r="S1174" s="1014" t="str">
        <f t="shared" si="216"/>
        <v/>
      </c>
      <c r="T1174" s="1231" t="str">
        <f t="shared" si="213"/>
        <v>Sin Iniciar</v>
      </c>
      <c r="U1174" s="1164" t="str">
        <f t="shared" si="214"/>
        <v>6</v>
      </c>
      <c r="V1174" s="845"/>
      <c r="W1174" s="1302">
        <f t="shared" si="210"/>
        <v>1</v>
      </c>
    </row>
    <row r="1175" spans="1:23" s="105" customFormat="1" ht="35.25" hidden="1" customHeight="1" outlineLevel="3" thickBot="1" x14ac:dyDescent="0.3">
      <c r="A1175" s="1601"/>
      <c r="B1175" s="1559"/>
      <c r="C1175" s="966" t="s">
        <v>1768</v>
      </c>
      <c r="D1175" s="746"/>
      <c r="E1175" s="746"/>
      <c r="F1175" s="1197"/>
      <c r="G1175" s="559" t="s">
        <v>1600</v>
      </c>
      <c r="H1175" s="966" t="s">
        <v>70</v>
      </c>
      <c r="I1175" s="767"/>
      <c r="J1175" s="467">
        <v>60</v>
      </c>
      <c r="K1175" s="780"/>
      <c r="L1175" s="1076"/>
      <c r="M1175" s="1085" t="str">
        <f t="shared" si="212"/>
        <v/>
      </c>
      <c r="N1175" s="1216" t="str">
        <f t="shared" si="211"/>
        <v/>
      </c>
      <c r="O1175" s="1186"/>
      <c r="P1175" s="1013" t="str">
        <f t="shared" si="215"/>
        <v/>
      </c>
      <c r="Q1175" s="1272"/>
      <c r="R1175" s="1283"/>
      <c r="S1175" s="1014" t="str">
        <f t="shared" si="216"/>
        <v/>
      </c>
      <c r="T1175" s="1231" t="str">
        <f t="shared" si="213"/>
        <v>Sin Iniciar</v>
      </c>
      <c r="U1175" s="1164" t="str">
        <f t="shared" si="214"/>
        <v>6</v>
      </c>
      <c r="V1175" s="845"/>
      <c r="W1175" s="1302">
        <f t="shared" si="210"/>
        <v>1</v>
      </c>
    </row>
    <row r="1176" spans="1:23" s="105" customFormat="1" ht="35.25" hidden="1" customHeight="1" outlineLevel="3" thickBot="1" x14ac:dyDescent="0.3">
      <c r="A1176" s="1601"/>
      <c r="B1176" s="1559"/>
      <c r="C1176" s="966" t="s">
        <v>1768</v>
      </c>
      <c r="D1176" s="746"/>
      <c r="E1176" s="746"/>
      <c r="F1176" s="1197"/>
      <c r="G1176" s="559" t="s">
        <v>1601</v>
      </c>
      <c r="H1176" s="966" t="s">
        <v>70</v>
      </c>
      <c r="I1176" s="767"/>
      <c r="J1176" s="467">
        <v>80</v>
      </c>
      <c r="K1176" s="780"/>
      <c r="L1176" s="1076"/>
      <c r="M1176" s="1085" t="str">
        <f t="shared" si="212"/>
        <v/>
      </c>
      <c r="N1176" s="1216" t="str">
        <f t="shared" si="211"/>
        <v/>
      </c>
      <c r="O1176" s="1186"/>
      <c r="P1176" s="1013" t="str">
        <f t="shared" si="215"/>
        <v/>
      </c>
      <c r="Q1176" s="1272"/>
      <c r="R1176" s="1283"/>
      <c r="S1176" s="1014" t="str">
        <f t="shared" si="216"/>
        <v/>
      </c>
      <c r="T1176" s="1231" t="str">
        <f t="shared" si="213"/>
        <v>Sin Iniciar</v>
      </c>
      <c r="U1176" s="1164" t="str">
        <f t="shared" si="214"/>
        <v>6</v>
      </c>
      <c r="V1176" s="845"/>
      <c r="W1176" s="1302">
        <f t="shared" si="210"/>
        <v>1</v>
      </c>
    </row>
    <row r="1177" spans="1:23" s="105" customFormat="1" ht="35.25" hidden="1" customHeight="1" outlineLevel="3" thickBot="1" x14ac:dyDescent="0.3">
      <c r="A1177" s="1601"/>
      <c r="B1177" s="1559"/>
      <c r="C1177" s="966" t="s">
        <v>1768</v>
      </c>
      <c r="D1177" s="746"/>
      <c r="E1177" s="746"/>
      <c r="F1177" s="1197"/>
      <c r="G1177" s="559" t="s">
        <v>1602</v>
      </c>
      <c r="H1177" s="966" t="s">
        <v>70</v>
      </c>
      <c r="I1177" s="767"/>
      <c r="J1177" s="467">
        <v>100</v>
      </c>
      <c r="K1177" s="780"/>
      <c r="L1177" s="1076"/>
      <c r="M1177" s="1085" t="str">
        <f t="shared" si="212"/>
        <v/>
      </c>
      <c r="N1177" s="1216" t="str">
        <f t="shared" si="211"/>
        <v/>
      </c>
      <c r="O1177" s="1186"/>
      <c r="P1177" s="1013" t="str">
        <f t="shared" si="215"/>
        <v/>
      </c>
      <c r="Q1177" s="1272"/>
      <c r="R1177" s="1283"/>
      <c r="S1177" s="1014" t="str">
        <f t="shared" si="216"/>
        <v/>
      </c>
      <c r="T1177" s="1231" t="str">
        <f t="shared" si="213"/>
        <v>Sin Iniciar</v>
      </c>
      <c r="U1177" s="1164" t="str">
        <f t="shared" si="214"/>
        <v>6</v>
      </c>
      <c r="V1177" s="845"/>
      <c r="W1177" s="1302">
        <f t="shared" si="210"/>
        <v>1</v>
      </c>
    </row>
    <row r="1178" spans="1:23" s="105" customFormat="1" ht="35.25" hidden="1" customHeight="1" outlineLevel="3" thickBot="1" x14ac:dyDescent="0.3">
      <c r="A1178" s="1601"/>
      <c r="B1178" s="1559"/>
      <c r="C1178" s="966" t="s">
        <v>1768</v>
      </c>
      <c r="D1178" s="746"/>
      <c r="E1178" s="746"/>
      <c r="F1178" s="1197"/>
      <c r="G1178" s="559" t="s">
        <v>1603</v>
      </c>
      <c r="H1178" s="966" t="s">
        <v>70</v>
      </c>
      <c r="I1178" s="767"/>
      <c r="J1178" s="467">
        <v>80</v>
      </c>
      <c r="K1178" s="780"/>
      <c r="L1178" s="1076"/>
      <c r="M1178" s="1085" t="str">
        <f t="shared" si="212"/>
        <v/>
      </c>
      <c r="N1178" s="1216" t="str">
        <f t="shared" si="211"/>
        <v/>
      </c>
      <c r="O1178" s="1186"/>
      <c r="P1178" s="1013" t="str">
        <f t="shared" si="215"/>
        <v/>
      </c>
      <c r="Q1178" s="1272"/>
      <c r="R1178" s="1283"/>
      <c r="S1178" s="1014" t="str">
        <f t="shared" si="216"/>
        <v/>
      </c>
      <c r="T1178" s="1231" t="str">
        <f t="shared" si="213"/>
        <v>Sin Iniciar</v>
      </c>
      <c r="U1178" s="1164" t="str">
        <f t="shared" si="214"/>
        <v>6</v>
      </c>
      <c r="V1178" s="845"/>
      <c r="W1178" s="1302">
        <f t="shared" si="210"/>
        <v>1</v>
      </c>
    </row>
    <row r="1179" spans="1:23" s="105" customFormat="1" ht="35.25" hidden="1" customHeight="1" outlineLevel="3" thickBot="1" x14ac:dyDescent="0.3">
      <c r="A1179" s="1601"/>
      <c r="B1179" s="1559"/>
      <c r="C1179" s="966" t="s">
        <v>1768</v>
      </c>
      <c r="D1179" s="746"/>
      <c r="E1179" s="746"/>
      <c r="F1179" s="1197"/>
      <c r="G1179" s="559" t="s">
        <v>1604</v>
      </c>
      <c r="H1179" s="966" t="s">
        <v>70</v>
      </c>
      <c r="I1179" s="767"/>
      <c r="J1179" s="467">
        <v>40</v>
      </c>
      <c r="K1179" s="780"/>
      <c r="L1179" s="1076"/>
      <c r="M1179" s="1085" t="str">
        <f t="shared" si="212"/>
        <v/>
      </c>
      <c r="N1179" s="1216" t="str">
        <f t="shared" si="211"/>
        <v/>
      </c>
      <c r="O1179" s="1186"/>
      <c r="P1179" s="1013" t="str">
        <f t="shared" si="215"/>
        <v/>
      </c>
      <c r="Q1179" s="1272"/>
      <c r="R1179" s="1283"/>
      <c r="S1179" s="1014" t="str">
        <f t="shared" si="216"/>
        <v/>
      </c>
      <c r="T1179" s="1231" t="str">
        <f t="shared" si="213"/>
        <v>Sin Iniciar</v>
      </c>
      <c r="U1179" s="1164" t="str">
        <f t="shared" si="214"/>
        <v>6</v>
      </c>
      <c r="V1179" s="845"/>
      <c r="W1179" s="1302">
        <f t="shared" si="210"/>
        <v>1</v>
      </c>
    </row>
    <row r="1180" spans="1:23" s="105" customFormat="1" ht="35.25" hidden="1" customHeight="1" outlineLevel="3" thickBot="1" x14ac:dyDescent="0.3">
      <c r="A1180" s="1601"/>
      <c r="B1180" s="1559"/>
      <c r="C1180" s="966" t="s">
        <v>1768</v>
      </c>
      <c r="D1180" s="746"/>
      <c r="E1180" s="746"/>
      <c r="F1180" s="1197"/>
      <c r="G1180" s="559" t="s">
        <v>1605</v>
      </c>
      <c r="H1180" s="966" t="s">
        <v>70</v>
      </c>
      <c r="I1180" s="767"/>
      <c r="J1180" s="467">
        <v>60</v>
      </c>
      <c r="K1180" s="780"/>
      <c r="L1180" s="1076"/>
      <c r="M1180" s="1085" t="str">
        <f t="shared" si="212"/>
        <v/>
      </c>
      <c r="N1180" s="1216" t="str">
        <f t="shared" si="211"/>
        <v/>
      </c>
      <c r="O1180" s="1186"/>
      <c r="P1180" s="1013" t="str">
        <f t="shared" si="215"/>
        <v/>
      </c>
      <c r="Q1180" s="1272"/>
      <c r="R1180" s="1283"/>
      <c r="S1180" s="1014" t="str">
        <f t="shared" si="216"/>
        <v/>
      </c>
      <c r="T1180" s="1231" t="str">
        <f t="shared" si="213"/>
        <v>Sin Iniciar</v>
      </c>
      <c r="U1180" s="1164" t="str">
        <f t="shared" si="214"/>
        <v>6</v>
      </c>
      <c r="V1180" s="845"/>
      <c r="W1180" s="1302">
        <f t="shared" si="210"/>
        <v>1</v>
      </c>
    </row>
    <row r="1181" spans="1:23" s="105" customFormat="1" ht="35.25" hidden="1" customHeight="1" outlineLevel="3" thickBot="1" x14ac:dyDescent="0.3">
      <c r="A1181" s="1601"/>
      <c r="B1181" s="1559"/>
      <c r="C1181" s="966" t="s">
        <v>1768</v>
      </c>
      <c r="D1181" s="746"/>
      <c r="E1181" s="746"/>
      <c r="F1181" s="1197"/>
      <c r="G1181" s="559" t="s">
        <v>1606</v>
      </c>
      <c r="H1181" s="966" t="s">
        <v>70</v>
      </c>
      <c r="I1181" s="767"/>
      <c r="J1181" s="467">
        <v>60</v>
      </c>
      <c r="K1181" s="780"/>
      <c r="L1181" s="1076"/>
      <c r="M1181" s="1085" t="str">
        <f t="shared" si="212"/>
        <v/>
      </c>
      <c r="N1181" s="1216" t="str">
        <f t="shared" si="211"/>
        <v/>
      </c>
      <c r="O1181" s="1186"/>
      <c r="P1181" s="1013" t="str">
        <f t="shared" si="215"/>
        <v/>
      </c>
      <c r="Q1181" s="1272"/>
      <c r="R1181" s="1283"/>
      <c r="S1181" s="1014" t="str">
        <f t="shared" si="216"/>
        <v/>
      </c>
      <c r="T1181" s="1231" t="str">
        <f t="shared" si="213"/>
        <v>Sin Iniciar</v>
      </c>
      <c r="U1181" s="1164" t="str">
        <f t="shared" si="214"/>
        <v>6</v>
      </c>
      <c r="V1181" s="845"/>
      <c r="W1181" s="1302">
        <f t="shared" si="210"/>
        <v>1</v>
      </c>
    </row>
    <row r="1182" spans="1:23" s="105" customFormat="1" ht="35.25" hidden="1" customHeight="1" outlineLevel="3" thickBot="1" x14ac:dyDescent="0.3">
      <c r="A1182" s="1601"/>
      <c r="B1182" s="1559"/>
      <c r="C1182" s="966" t="s">
        <v>1768</v>
      </c>
      <c r="D1182" s="746"/>
      <c r="E1182" s="746"/>
      <c r="F1182" s="1197"/>
      <c r="G1182" s="559" t="s">
        <v>1607</v>
      </c>
      <c r="H1182" s="966" t="s">
        <v>70</v>
      </c>
      <c r="I1182" s="767"/>
      <c r="J1182" s="467">
        <v>50</v>
      </c>
      <c r="K1182" s="780"/>
      <c r="L1182" s="1076"/>
      <c r="M1182" s="1085" t="str">
        <f t="shared" si="212"/>
        <v/>
      </c>
      <c r="N1182" s="1216" t="str">
        <f t="shared" si="211"/>
        <v/>
      </c>
      <c r="O1182" s="1186"/>
      <c r="P1182" s="1013" t="str">
        <f t="shared" si="215"/>
        <v/>
      </c>
      <c r="Q1182" s="1272"/>
      <c r="R1182" s="1283"/>
      <c r="S1182" s="1014" t="str">
        <f t="shared" si="216"/>
        <v/>
      </c>
      <c r="T1182" s="1231" t="str">
        <f t="shared" si="213"/>
        <v>Sin Iniciar</v>
      </c>
      <c r="U1182" s="1164" t="str">
        <f t="shared" si="214"/>
        <v>6</v>
      </c>
      <c r="V1182" s="845"/>
      <c r="W1182" s="1302">
        <f t="shared" si="210"/>
        <v>1</v>
      </c>
    </row>
    <row r="1183" spans="1:23" s="105" customFormat="1" ht="35.25" hidden="1" customHeight="1" outlineLevel="3" thickBot="1" x14ac:dyDescent="0.3">
      <c r="A1183" s="1601"/>
      <c r="B1183" s="1559"/>
      <c r="C1183" s="966" t="s">
        <v>1768</v>
      </c>
      <c r="D1183" s="746"/>
      <c r="E1183" s="746"/>
      <c r="F1183" s="1197"/>
      <c r="G1183" s="559" t="s">
        <v>1608</v>
      </c>
      <c r="H1183" s="966" t="s">
        <v>70</v>
      </c>
      <c r="I1183" s="767"/>
      <c r="J1183" s="467">
        <v>50</v>
      </c>
      <c r="K1183" s="780"/>
      <c r="L1183" s="1076"/>
      <c r="M1183" s="1085" t="str">
        <f t="shared" si="212"/>
        <v/>
      </c>
      <c r="N1183" s="1216" t="str">
        <f t="shared" si="211"/>
        <v/>
      </c>
      <c r="O1183" s="1186"/>
      <c r="P1183" s="1013" t="str">
        <f t="shared" si="215"/>
        <v/>
      </c>
      <c r="Q1183" s="1272"/>
      <c r="R1183" s="1283"/>
      <c r="S1183" s="1014" t="str">
        <f t="shared" si="216"/>
        <v/>
      </c>
      <c r="T1183" s="1231" t="str">
        <f t="shared" si="213"/>
        <v>Sin Iniciar</v>
      </c>
      <c r="U1183" s="1164" t="str">
        <f t="shared" si="214"/>
        <v>6</v>
      </c>
      <c r="V1183" s="845"/>
      <c r="W1183" s="1302">
        <f t="shared" ref="W1183:W1246" si="217">1-R1183</f>
        <v>1</v>
      </c>
    </row>
    <row r="1184" spans="1:23" s="105" customFormat="1" ht="35.25" hidden="1" customHeight="1" outlineLevel="3" thickBot="1" x14ac:dyDescent="0.3">
      <c r="A1184" s="1601"/>
      <c r="B1184" s="1559"/>
      <c r="C1184" s="966" t="s">
        <v>1768</v>
      </c>
      <c r="D1184" s="746"/>
      <c r="E1184" s="746"/>
      <c r="F1184" s="1197"/>
      <c r="G1184" s="559" t="s">
        <v>1609</v>
      </c>
      <c r="H1184" s="966" t="s">
        <v>70</v>
      </c>
      <c r="I1184" s="767"/>
      <c r="J1184" s="467">
        <v>50</v>
      </c>
      <c r="K1184" s="780"/>
      <c r="L1184" s="1076"/>
      <c r="M1184" s="1085" t="str">
        <f t="shared" si="212"/>
        <v/>
      </c>
      <c r="N1184" s="1216" t="str">
        <f t="shared" si="211"/>
        <v/>
      </c>
      <c r="O1184" s="1186"/>
      <c r="P1184" s="1013" t="str">
        <f t="shared" si="215"/>
        <v/>
      </c>
      <c r="Q1184" s="1272"/>
      <c r="R1184" s="1283"/>
      <c r="S1184" s="1014" t="str">
        <f t="shared" si="216"/>
        <v/>
      </c>
      <c r="T1184" s="1231" t="str">
        <f t="shared" si="213"/>
        <v>Sin Iniciar</v>
      </c>
      <c r="U1184" s="1164" t="str">
        <f t="shared" si="214"/>
        <v>6</v>
      </c>
      <c r="V1184" s="845"/>
      <c r="W1184" s="1302">
        <f t="shared" si="217"/>
        <v>1</v>
      </c>
    </row>
    <row r="1185" spans="1:23" s="105" customFormat="1" ht="35.25" hidden="1" customHeight="1" outlineLevel="3" thickBot="1" x14ac:dyDescent="0.3">
      <c r="A1185" s="1601"/>
      <c r="B1185" s="1559"/>
      <c r="C1185" s="966" t="s">
        <v>1768</v>
      </c>
      <c r="D1185" s="746"/>
      <c r="E1185" s="746"/>
      <c r="F1185" s="1197"/>
      <c r="G1185" s="559" t="s">
        <v>1610</v>
      </c>
      <c r="H1185" s="966" t="s">
        <v>70</v>
      </c>
      <c r="I1185" s="767"/>
      <c r="J1185" s="467">
        <v>50</v>
      </c>
      <c r="K1185" s="780"/>
      <c r="L1185" s="1076"/>
      <c r="M1185" s="1085" t="str">
        <f t="shared" si="212"/>
        <v/>
      </c>
      <c r="N1185" s="1216" t="str">
        <f t="shared" ref="N1185:N1248" si="218">+IF(D1185="","",IF(AND(MONTH($C$2)&gt;=MONTH(D1185),MONTH($C$2)&lt;=MONTH(E1185)),"X",""))</f>
        <v/>
      </c>
      <c r="O1185" s="1186"/>
      <c r="P1185" s="1013" t="str">
        <f t="shared" si="215"/>
        <v/>
      </c>
      <c r="Q1185" s="1272"/>
      <c r="R1185" s="1283"/>
      <c r="S1185" s="1014" t="str">
        <f t="shared" si="216"/>
        <v/>
      </c>
      <c r="T1185" s="1231" t="str">
        <f t="shared" si="213"/>
        <v>Sin Iniciar</v>
      </c>
      <c r="U1185" s="1164" t="str">
        <f t="shared" si="214"/>
        <v>6</v>
      </c>
      <c r="V1185" s="845"/>
      <c r="W1185" s="1302">
        <f t="shared" si="217"/>
        <v>1</v>
      </c>
    </row>
    <row r="1186" spans="1:23" s="105" customFormat="1" ht="35.25" hidden="1" customHeight="1" outlineLevel="3" thickBot="1" x14ac:dyDescent="0.3">
      <c r="A1186" s="1601"/>
      <c r="B1186" s="1559"/>
      <c r="C1186" s="966" t="s">
        <v>1768</v>
      </c>
      <c r="D1186" s="746"/>
      <c r="E1186" s="746"/>
      <c r="F1186" s="1197"/>
      <c r="G1186" s="559" t="s">
        <v>1611</v>
      </c>
      <c r="H1186" s="966" t="s">
        <v>70</v>
      </c>
      <c r="I1186" s="767"/>
      <c r="J1186" s="467">
        <v>50</v>
      </c>
      <c r="K1186" s="780"/>
      <c r="L1186" s="1076"/>
      <c r="M1186" s="1085" t="str">
        <f t="shared" si="212"/>
        <v/>
      </c>
      <c r="N1186" s="1216" t="str">
        <f t="shared" si="218"/>
        <v/>
      </c>
      <c r="O1186" s="1186"/>
      <c r="P1186" s="1013" t="str">
        <f t="shared" si="215"/>
        <v/>
      </c>
      <c r="Q1186" s="1272"/>
      <c r="R1186" s="1283"/>
      <c r="S1186" s="1014" t="str">
        <f t="shared" si="216"/>
        <v/>
      </c>
      <c r="T1186" s="1231" t="str">
        <f t="shared" si="213"/>
        <v>Sin Iniciar</v>
      </c>
      <c r="U1186" s="1164" t="str">
        <f t="shared" si="214"/>
        <v>6</v>
      </c>
      <c r="V1186" s="845"/>
      <c r="W1186" s="1302">
        <f t="shared" si="217"/>
        <v>1</v>
      </c>
    </row>
    <row r="1187" spans="1:23" s="105" customFormat="1" ht="35.25" hidden="1" customHeight="1" outlineLevel="3" thickBot="1" x14ac:dyDescent="0.3">
      <c r="A1187" s="1601"/>
      <c r="B1187" s="1559"/>
      <c r="C1187" s="966" t="s">
        <v>1768</v>
      </c>
      <c r="D1187" s="746"/>
      <c r="E1187" s="746"/>
      <c r="F1187" s="1197"/>
      <c r="G1187" s="559" t="s">
        <v>1612</v>
      </c>
      <c r="H1187" s="966" t="s">
        <v>70</v>
      </c>
      <c r="I1187" s="767"/>
      <c r="J1187" s="467">
        <v>50</v>
      </c>
      <c r="K1187" s="780"/>
      <c r="L1187" s="1076"/>
      <c r="M1187" s="1085" t="str">
        <f t="shared" si="212"/>
        <v/>
      </c>
      <c r="N1187" s="1216" t="str">
        <f t="shared" si="218"/>
        <v/>
      </c>
      <c r="O1187" s="1186"/>
      <c r="P1187" s="1013" t="str">
        <f t="shared" si="215"/>
        <v/>
      </c>
      <c r="Q1187" s="1272"/>
      <c r="R1187" s="1283"/>
      <c r="S1187" s="1014" t="str">
        <f t="shared" si="216"/>
        <v/>
      </c>
      <c r="T1187" s="1231" t="str">
        <f t="shared" si="213"/>
        <v>Sin Iniciar</v>
      </c>
      <c r="U1187" s="1164" t="str">
        <f t="shared" si="214"/>
        <v>6</v>
      </c>
      <c r="V1187" s="845"/>
      <c r="W1187" s="1302">
        <f t="shared" si="217"/>
        <v>1</v>
      </c>
    </row>
    <row r="1188" spans="1:23" s="105" customFormat="1" ht="39" hidden="1" customHeight="1" outlineLevel="3" thickBot="1" x14ac:dyDescent="0.3">
      <c r="A1188" s="1601"/>
      <c r="B1188" s="1559"/>
      <c r="C1188" s="966" t="s">
        <v>1768</v>
      </c>
      <c r="D1188" s="746"/>
      <c r="E1188" s="746"/>
      <c r="F1188" s="1197"/>
      <c r="G1188" s="559" t="s">
        <v>1631</v>
      </c>
      <c r="H1188" s="966" t="s">
        <v>70</v>
      </c>
      <c r="I1188" s="767"/>
      <c r="J1188" s="467">
        <v>5</v>
      </c>
      <c r="K1188" s="780"/>
      <c r="L1188" s="1076"/>
      <c r="M1188" s="1085" t="str">
        <f t="shared" si="212"/>
        <v/>
      </c>
      <c r="N1188" s="1216" t="str">
        <f t="shared" si="218"/>
        <v/>
      </c>
      <c r="O1188" s="1186"/>
      <c r="P1188" s="1013" t="str">
        <f t="shared" si="215"/>
        <v/>
      </c>
      <c r="Q1188" s="1272"/>
      <c r="R1188" s="1283"/>
      <c r="S1188" s="1014" t="str">
        <f t="shared" si="216"/>
        <v/>
      </c>
      <c r="T1188" s="1231" t="str">
        <f t="shared" si="213"/>
        <v>Sin Iniciar</v>
      </c>
      <c r="U1188" s="1164" t="str">
        <f t="shared" si="214"/>
        <v>6</v>
      </c>
      <c r="V1188" s="845"/>
      <c r="W1188" s="1302">
        <f t="shared" si="217"/>
        <v>1</v>
      </c>
    </row>
    <row r="1189" spans="1:23" s="105" customFormat="1" ht="39" hidden="1" customHeight="1" outlineLevel="3" thickBot="1" x14ac:dyDescent="0.3">
      <c r="A1189" s="1601"/>
      <c r="B1189" s="1559"/>
      <c r="C1189" s="966" t="s">
        <v>1768</v>
      </c>
      <c r="D1189" s="746"/>
      <c r="E1189" s="746"/>
      <c r="F1189" s="1197"/>
      <c r="G1189" s="559" t="s">
        <v>1632</v>
      </c>
      <c r="H1189" s="966" t="s">
        <v>70</v>
      </c>
      <c r="I1189" s="767"/>
      <c r="J1189" s="467">
        <v>5</v>
      </c>
      <c r="K1189" s="780"/>
      <c r="L1189" s="1076"/>
      <c r="M1189" s="1085" t="str">
        <f t="shared" si="212"/>
        <v/>
      </c>
      <c r="N1189" s="1216" t="str">
        <f t="shared" si="218"/>
        <v/>
      </c>
      <c r="O1189" s="1186"/>
      <c r="P1189" s="1013" t="str">
        <f t="shared" si="215"/>
        <v/>
      </c>
      <c r="Q1189" s="1272"/>
      <c r="R1189" s="1283"/>
      <c r="S1189" s="1014" t="str">
        <f t="shared" si="216"/>
        <v/>
      </c>
      <c r="T1189" s="1231" t="str">
        <f t="shared" si="213"/>
        <v>Sin Iniciar</v>
      </c>
      <c r="U1189" s="1164" t="str">
        <f t="shared" si="214"/>
        <v>6</v>
      </c>
      <c r="V1189" s="845"/>
      <c r="W1189" s="1302">
        <f t="shared" si="217"/>
        <v>1</v>
      </c>
    </row>
    <row r="1190" spans="1:23" s="105" customFormat="1" ht="35.25" hidden="1" customHeight="1" outlineLevel="3" thickBot="1" x14ac:dyDescent="0.3">
      <c r="A1190" s="1601"/>
      <c r="B1190" s="1559"/>
      <c r="C1190" s="966" t="s">
        <v>1768</v>
      </c>
      <c r="D1190" s="746"/>
      <c r="E1190" s="746"/>
      <c r="F1190" s="1197"/>
      <c r="G1190" s="559" t="s">
        <v>1633</v>
      </c>
      <c r="H1190" s="966" t="s">
        <v>70</v>
      </c>
      <c r="I1190" s="767"/>
      <c r="J1190" s="467">
        <v>3</v>
      </c>
      <c r="K1190" s="780"/>
      <c r="L1190" s="1076"/>
      <c r="M1190" s="1085" t="str">
        <f t="shared" si="212"/>
        <v/>
      </c>
      <c r="N1190" s="1216" t="str">
        <f t="shared" si="218"/>
        <v/>
      </c>
      <c r="O1190" s="1186"/>
      <c r="P1190" s="1013" t="str">
        <f t="shared" si="215"/>
        <v/>
      </c>
      <c r="Q1190" s="1272"/>
      <c r="R1190" s="1283"/>
      <c r="S1190" s="1014" t="str">
        <f t="shared" si="216"/>
        <v/>
      </c>
      <c r="T1190" s="1231" t="str">
        <f t="shared" si="213"/>
        <v>Sin Iniciar</v>
      </c>
      <c r="U1190" s="1164" t="str">
        <f t="shared" si="214"/>
        <v>6</v>
      </c>
      <c r="V1190" s="845"/>
      <c r="W1190" s="1302">
        <f t="shared" si="217"/>
        <v>1</v>
      </c>
    </row>
    <row r="1191" spans="1:23" s="105" customFormat="1" ht="35.25" hidden="1" customHeight="1" outlineLevel="3" thickBot="1" x14ac:dyDescent="0.3">
      <c r="A1191" s="1601"/>
      <c r="B1191" s="1559"/>
      <c r="C1191" s="966" t="s">
        <v>1768</v>
      </c>
      <c r="D1191" s="746"/>
      <c r="E1191" s="746"/>
      <c r="F1191" s="1197"/>
      <c r="G1191" s="559" t="s">
        <v>1634</v>
      </c>
      <c r="H1191" s="966" t="s">
        <v>70</v>
      </c>
      <c r="I1191" s="767"/>
      <c r="J1191" s="467">
        <v>2</v>
      </c>
      <c r="K1191" s="780"/>
      <c r="L1191" s="1076"/>
      <c r="M1191" s="1085" t="str">
        <f t="shared" si="212"/>
        <v/>
      </c>
      <c r="N1191" s="1216" t="str">
        <f t="shared" si="218"/>
        <v/>
      </c>
      <c r="O1191" s="1186"/>
      <c r="P1191" s="1013" t="str">
        <f t="shared" si="215"/>
        <v/>
      </c>
      <c r="Q1191" s="1272"/>
      <c r="R1191" s="1283"/>
      <c r="S1191" s="1014" t="str">
        <f t="shared" si="216"/>
        <v/>
      </c>
      <c r="T1191" s="1231" t="str">
        <f t="shared" si="213"/>
        <v>Sin Iniciar</v>
      </c>
      <c r="U1191" s="1164" t="str">
        <f t="shared" si="214"/>
        <v>6</v>
      </c>
      <c r="V1191" s="845"/>
      <c r="W1191" s="1302">
        <f t="shared" si="217"/>
        <v>1</v>
      </c>
    </row>
    <row r="1192" spans="1:23" s="105" customFormat="1" ht="35.25" hidden="1" customHeight="1" outlineLevel="3" thickBot="1" x14ac:dyDescent="0.3">
      <c r="A1192" s="1601"/>
      <c r="B1192" s="1559"/>
      <c r="C1192" s="966" t="s">
        <v>1768</v>
      </c>
      <c r="D1192" s="746"/>
      <c r="E1192" s="746"/>
      <c r="F1192" s="1197"/>
      <c r="G1192" s="559" t="s">
        <v>1635</v>
      </c>
      <c r="H1192" s="966" t="s">
        <v>70</v>
      </c>
      <c r="I1192" s="767"/>
      <c r="J1192" s="467">
        <v>5</v>
      </c>
      <c r="K1192" s="780"/>
      <c r="L1192" s="1076"/>
      <c r="M1192" s="1085" t="str">
        <f t="shared" si="212"/>
        <v/>
      </c>
      <c r="N1192" s="1216" t="str">
        <f t="shared" si="218"/>
        <v/>
      </c>
      <c r="O1192" s="1186"/>
      <c r="P1192" s="1013" t="str">
        <f t="shared" si="215"/>
        <v/>
      </c>
      <c r="Q1192" s="1272"/>
      <c r="R1192" s="1283"/>
      <c r="S1192" s="1014" t="str">
        <f t="shared" si="216"/>
        <v/>
      </c>
      <c r="T1192" s="1231" t="str">
        <f t="shared" si="213"/>
        <v>Sin Iniciar</v>
      </c>
      <c r="U1192" s="1164" t="str">
        <f t="shared" si="214"/>
        <v>6</v>
      </c>
      <c r="V1192" s="845"/>
      <c r="W1192" s="1302">
        <f t="shared" si="217"/>
        <v>1</v>
      </c>
    </row>
    <row r="1193" spans="1:23" s="105" customFormat="1" ht="35.25" hidden="1" customHeight="1" outlineLevel="3" thickBot="1" x14ac:dyDescent="0.3">
      <c r="A1193" s="1601"/>
      <c r="B1193" s="1559"/>
      <c r="C1193" s="966" t="s">
        <v>1768</v>
      </c>
      <c r="D1193" s="746"/>
      <c r="E1193" s="746"/>
      <c r="F1193" s="1197"/>
      <c r="G1193" s="559" t="s">
        <v>1636</v>
      </c>
      <c r="H1193" s="966" t="s">
        <v>70</v>
      </c>
      <c r="I1193" s="767"/>
      <c r="J1193" s="467">
        <v>5</v>
      </c>
      <c r="K1193" s="780"/>
      <c r="L1193" s="1076"/>
      <c r="M1193" s="1085" t="str">
        <f t="shared" si="212"/>
        <v/>
      </c>
      <c r="N1193" s="1216" t="str">
        <f t="shared" si="218"/>
        <v/>
      </c>
      <c r="O1193" s="1186"/>
      <c r="P1193" s="1013" t="str">
        <f t="shared" si="215"/>
        <v/>
      </c>
      <c r="Q1193" s="1272"/>
      <c r="R1193" s="1283"/>
      <c r="S1193" s="1014" t="str">
        <f t="shared" si="216"/>
        <v/>
      </c>
      <c r="T1193" s="1231" t="str">
        <f t="shared" si="213"/>
        <v>Sin Iniciar</v>
      </c>
      <c r="U1193" s="1164" t="str">
        <f t="shared" si="214"/>
        <v>6</v>
      </c>
      <c r="V1193" s="845"/>
      <c r="W1193" s="1302">
        <f t="shared" si="217"/>
        <v>1</v>
      </c>
    </row>
    <row r="1194" spans="1:23" s="105" customFormat="1" ht="35.25" hidden="1" customHeight="1" outlineLevel="3" thickBot="1" x14ac:dyDescent="0.3">
      <c r="A1194" s="1601"/>
      <c r="B1194" s="1559"/>
      <c r="C1194" s="966" t="s">
        <v>1768</v>
      </c>
      <c r="D1194" s="746"/>
      <c r="E1194" s="746"/>
      <c r="F1194" s="1197"/>
      <c r="G1194" s="559" t="s">
        <v>1637</v>
      </c>
      <c r="H1194" s="966" t="s">
        <v>70</v>
      </c>
      <c r="I1194" s="767"/>
      <c r="J1194" s="467">
        <v>2</v>
      </c>
      <c r="K1194" s="780"/>
      <c r="L1194" s="1076"/>
      <c r="M1194" s="1085" t="str">
        <f t="shared" si="212"/>
        <v/>
      </c>
      <c r="N1194" s="1216" t="str">
        <f t="shared" si="218"/>
        <v/>
      </c>
      <c r="O1194" s="1186"/>
      <c r="P1194" s="1013" t="str">
        <f t="shared" si="215"/>
        <v/>
      </c>
      <c r="Q1194" s="1272"/>
      <c r="R1194" s="1283"/>
      <c r="S1194" s="1014" t="str">
        <f t="shared" si="216"/>
        <v/>
      </c>
      <c r="T1194" s="1231" t="str">
        <f t="shared" si="213"/>
        <v>Sin Iniciar</v>
      </c>
      <c r="U1194" s="1164" t="str">
        <f t="shared" si="214"/>
        <v>6</v>
      </c>
      <c r="V1194" s="845"/>
      <c r="W1194" s="1302">
        <f t="shared" si="217"/>
        <v>1</v>
      </c>
    </row>
    <row r="1195" spans="1:23" s="105" customFormat="1" ht="35.25" hidden="1" customHeight="1" outlineLevel="3" thickBot="1" x14ac:dyDescent="0.3">
      <c r="A1195" s="1601"/>
      <c r="B1195" s="1559"/>
      <c r="C1195" s="966" t="s">
        <v>1768</v>
      </c>
      <c r="D1195" s="746"/>
      <c r="E1195" s="746"/>
      <c r="F1195" s="1197"/>
      <c r="G1195" s="559" t="s">
        <v>1638</v>
      </c>
      <c r="H1195" s="966" t="s">
        <v>70</v>
      </c>
      <c r="I1195" s="767"/>
      <c r="J1195" s="467">
        <v>2</v>
      </c>
      <c r="K1195" s="780"/>
      <c r="L1195" s="1076"/>
      <c r="M1195" s="1085" t="str">
        <f t="shared" si="212"/>
        <v/>
      </c>
      <c r="N1195" s="1216" t="str">
        <f t="shared" si="218"/>
        <v/>
      </c>
      <c r="O1195" s="1186"/>
      <c r="P1195" s="1013" t="str">
        <f t="shared" si="215"/>
        <v/>
      </c>
      <c r="Q1195" s="1272"/>
      <c r="R1195" s="1283"/>
      <c r="S1195" s="1014" t="str">
        <f t="shared" si="216"/>
        <v/>
      </c>
      <c r="T1195" s="1231" t="str">
        <f t="shared" si="213"/>
        <v>Sin Iniciar</v>
      </c>
      <c r="U1195" s="1164" t="str">
        <f t="shared" si="214"/>
        <v>6</v>
      </c>
      <c r="V1195" s="845"/>
      <c r="W1195" s="1302">
        <f t="shared" si="217"/>
        <v>1</v>
      </c>
    </row>
    <row r="1196" spans="1:23" s="105" customFormat="1" ht="35.25" hidden="1" customHeight="1" outlineLevel="3" thickBot="1" x14ac:dyDescent="0.3">
      <c r="A1196" s="1601"/>
      <c r="B1196" s="1559"/>
      <c r="C1196" s="966" t="s">
        <v>1768</v>
      </c>
      <c r="D1196" s="746"/>
      <c r="E1196" s="746"/>
      <c r="F1196" s="1197"/>
      <c r="G1196" s="559" t="s">
        <v>1639</v>
      </c>
      <c r="H1196" s="966" t="s">
        <v>70</v>
      </c>
      <c r="I1196" s="767"/>
      <c r="J1196" s="467">
        <v>1</v>
      </c>
      <c r="K1196" s="780"/>
      <c r="L1196" s="1076"/>
      <c r="M1196" s="1085" t="str">
        <f t="shared" ref="M1196:M1259" si="219">+IF(D1196="","",IF(MONTH($C$2)&lt;MONTH(D1196),"",E1196-D1196))</f>
        <v/>
      </c>
      <c r="N1196" s="1216" t="str">
        <f t="shared" si="218"/>
        <v/>
      </c>
      <c r="O1196" s="1186"/>
      <c r="P1196" s="1013" t="str">
        <f t="shared" si="215"/>
        <v/>
      </c>
      <c r="Q1196" s="1272"/>
      <c r="R1196" s="1283"/>
      <c r="S1196" s="1014" t="str">
        <f t="shared" si="216"/>
        <v/>
      </c>
      <c r="T1196" s="1231" t="str">
        <f t="shared" si="213"/>
        <v>Sin Iniciar</v>
      </c>
      <c r="U1196" s="1164" t="str">
        <f t="shared" si="214"/>
        <v>6</v>
      </c>
      <c r="V1196" s="845"/>
      <c r="W1196" s="1302">
        <f t="shared" si="217"/>
        <v>1</v>
      </c>
    </row>
    <row r="1197" spans="1:23" s="105" customFormat="1" ht="35.25" hidden="1" customHeight="1" outlineLevel="3" thickBot="1" x14ac:dyDescent="0.3">
      <c r="A1197" s="1601"/>
      <c r="B1197" s="1559"/>
      <c r="C1197" s="966" t="s">
        <v>1768</v>
      </c>
      <c r="D1197" s="746"/>
      <c r="E1197" s="746"/>
      <c r="F1197" s="1197"/>
      <c r="G1197" s="559" t="s">
        <v>1640</v>
      </c>
      <c r="H1197" s="966" t="s">
        <v>70</v>
      </c>
      <c r="I1197" s="767"/>
      <c r="J1197" s="467">
        <v>2</v>
      </c>
      <c r="K1197" s="780"/>
      <c r="L1197" s="1076"/>
      <c r="M1197" s="1085" t="str">
        <f t="shared" si="219"/>
        <v/>
      </c>
      <c r="N1197" s="1216" t="str">
        <f t="shared" si="218"/>
        <v/>
      </c>
      <c r="O1197" s="1186"/>
      <c r="P1197" s="1013" t="str">
        <f t="shared" si="215"/>
        <v/>
      </c>
      <c r="Q1197" s="1272"/>
      <c r="R1197" s="1283"/>
      <c r="S1197" s="1014" t="str">
        <f t="shared" si="216"/>
        <v/>
      </c>
      <c r="T1197" s="1231" t="str">
        <f t="shared" si="213"/>
        <v>Sin Iniciar</v>
      </c>
      <c r="U1197" s="1164" t="str">
        <f t="shared" si="214"/>
        <v>6</v>
      </c>
      <c r="V1197" s="845"/>
      <c r="W1197" s="1302">
        <f t="shared" si="217"/>
        <v>1</v>
      </c>
    </row>
    <row r="1198" spans="1:23" s="105" customFormat="1" ht="35.25" hidden="1" customHeight="1" outlineLevel="3" thickBot="1" x14ac:dyDescent="0.3">
      <c r="A1198" s="1601"/>
      <c r="B1198" s="1559"/>
      <c r="C1198" s="966" t="s">
        <v>1768</v>
      </c>
      <c r="D1198" s="746"/>
      <c r="E1198" s="746"/>
      <c r="F1198" s="1197"/>
      <c r="G1198" s="559" t="s">
        <v>1641</v>
      </c>
      <c r="H1198" s="966" t="s">
        <v>70</v>
      </c>
      <c r="I1198" s="767"/>
      <c r="J1198" s="467">
        <v>2</v>
      </c>
      <c r="K1198" s="780"/>
      <c r="L1198" s="1076"/>
      <c r="M1198" s="1085" t="str">
        <f t="shared" si="219"/>
        <v/>
      </c>
      <c r="N1198" s="1216" t="str">
        <f t="shared" si="218"/>
        <v/>
      </c>
      <c r="O1198" s="1186"/>
      <c r="P1198" s="1013" t="str">
        <f t="shared" si="215"/>
        <v/>
      </c>
      <c r="Q1198" s="1272"/>
      <c r="R1198" s="1283"/>
      <c r="S1198" s="1014" t="str">
        <f t="shared" si="216"/>
        <v/>
      </c>
      <c r="T1198" s="1231" t="str">
        <f t="shared" si="213"/>
        <v>Sin Iniciar</v>
      </c>
      <c r="U1198" s="1164" t="str">
        <f t="shared" si="214"/>
        <v>6</v>
      </c>
      <c r="V1198" s="845"/>
      <c r="W1198" s="1302">
        <f t="shared" si="217"/>
        <v>1</v>
      </c>
    </row>
    <row r="1199" spans="1:23" s="105" customFormat="1" ht="39" hidden="1" customHeight="1" outlineLevel="3" thickBot="1" x14ac:dyDescent="0.3">
      <c r="A1199" s="1601"/>
      <c r="B1199" s="1559"/>
      <c r="C1199" s="966" t="s">
        <v>1768</v>
      </c>
      <c r="D1199" s="746"/>
      <c r="E1199" s="746"/>
      <c r="F1199" s="1197"/>
      <c r="G1199" s="559" t="s">
        <v>1642</v>
      </c>
      <c r="H1199" s="966" t="s">
        <v>70</v>
      </c>
      <c r="I1199" s="767"/>
      <c r="J1199" s="467">
        <v>2</v>
      </c>
      <c r="K1199" s="780"/>
      <c r="L1199" s="1076"/>
      <c r="M1199" s="1085" t="str">
        <f t="shared" si="219"/>
        <v/>
      </c>
      <c r="N1199" s="1216" t="str">
        <f t="shared" si="218"/>
        <v/>
      </c>
      <c r="O1199" s="1186"/>
      <c r="P1199" s="1013" t="str">
        <f t="shared" si="215"/>
        <v/>
      </c>
      <c r="Q1199" s="1272"/>
      <c r="R1199" s="1283"/>
      <c r="S1199" s="1014" t="str">
        <f t="shared" si="216"/>
        <v/>
      </c>
      <c r="T1199" s="1231" t="str">
        <f t="shared" si="213"/>
        <v>Sin Iniciar</v>
      </c>
      <c r="U1199" s="1164" t="str">
        <f t="shared" si="214"/>
        <v>6</v>
      </c>
      <c r="V1199" s="845"/>
      <c r="W1199" s="1302">
        <f t="shared" si="217"/>
        <v>1</v>
      </c>
    </row>
    <row r="1200" spans="1:23" s="105" customFormat="1" ht="35.25" hidden="1" customHeight="1" outlineLevel="3" thickBot="1" x14ac:dyDescent="0.3">
      <c r="A1200" s="1601"/>
      <c r="B1200" s="1559"/>
      <c r="C1200" s="966" t="s">
        <v>1768</v>
      </c>
      <c r="D1200" s="746"/>
      <c r="E1200" s="746"/>
      <c r="F1200" s="1197"/>
      <c r="G1200" s="559" t="s">
        <v>1613</v>
      </c>
      <c r="H1200" s="966" t="s">
        <v>70</v>
      </c>
      <c r="I1200" s="767"/>
      <c r="J1200" s="467">
        <v>20</v>
      </c>
      <c r="K1200" s="780"/>
      <c r="L1200" s="1076"/>
      <c r="M1200" s="1085" t="str">
        <f t="shared" si="219"/>
        <v/>
      </c>
      <c r="N1200" s="1216" t="str">
        <f t="shared" si="218"/>
        <v/>
      </c>
      <c r="O1200" s="1186"/>
      <c r="P1200" s="1013" t="str">
        <f t="shared" si="215"/>
        <v/>
      </c>
      <c r="Q1200" s="1272"/>
      <c r="R1200" s="1283"/>
      <c r="S1200" s="1014" t="str">
        <f t="shared" si="216"/>
        <v/>
      </c>
      <c r="T1200" s="1231" t="str">
        <f t="shared" si="213"/>
        <v>Sin Iniciar</v>
      </c>
      <c r="U1200" s="1164" t="str">
        <f t="shared" si="214"/>
        <v>6</v>
      </c>
      <c r="V1200" s="845"/>
      <c r="W1200" s="1302">
        <f t="shared" si="217"/>
        <v>1</v>
      </c>
    </row>
    <row r="1201" spans="1:23" s="105" customFormat="1" ht="35.25" hidden="1" customHeight="1" outlineLevel="3" thickBot="1" x14ac:dyDescent="0.3">
      <c r="A1201" s="1601"/>
      <c r="B1201" s="1559"/>
      <c r="C1201" s="966" t="s">
        <v>1768</v>
      </c>
      <c r="D1201" s="746"/>
      <c r="E1201" s="746"/>
      <c r="F1201" s="1197"/>
      <c r="G1201" s="559" t="s">
        <v>1614</v>
      </c>
      <c r="H1201" s="966" t="s">
        <v>70</v>
      </c>
      <c r="I1201" s="767"/>
      <c r="J1201" s="467">
        <v>10</v>
      </c>
      <c r="K1201" s="780"/>
      <c r="L1201" s="1076"/>
      <c r="M1201" s="1085" t="str">
        <f t="shared" si="219"/>
        <v/>
      </c>
      <c r="N1201" s="1216" t="str">
        <f t="shared" si="218"/>
        <v/>
      </c>
      <c r="O1201" s="1186"/>
      <c r="P1201" s="1013" t="str">
        <f t="shared" si="215"/>
        <v/>
      </c>
      <c r="Q1201" s="1272"/>
      <c r="R1201" s="1283"/>
      <c r="S1201" s="1014" t="str">
        <f t="shared" si="216"/>
        <v/>
      </c>
      <c r="T1201" s="1231" t="str">
        <f t="shared" si="213"/>
        <v>Sin Iniciar</v>
      </c>
      <c r="U1201" s="1164" t="str">
        <f t="shared" si="214"/>
        <v>6</v>
      </c>
      <c r="V1201" s="845"/>
      <c r="W1201" s="1302">
        <f t="shared" si="217"/>
        <v>1</v>
      </c>
    </row>
    <row r="1202" spans="1:23" s="105" customFormat="1" ht="35.25" hidden="1" customHeight="1" outlineLevel="3" thickBot="1" x14ac:dyDescent="0.3">
      <c r="A1202" s="1601"/>
      <c r="B1202" s="1559"/>
      <c r="C1202" s="966" t="s">
        <v>1768</v>
      </c>
      <c r="D1202" s="746"/>
      <c r="E1202" s="746"/>
      <c r="F1202" s="1197"/>
      <c r="G1202" s="559" t="s">
        <v>1615</v>
      </c>
      <c r="H1202" s="966" t="s">
        <v>70</v>
      </c>
      <c r="I1202" s="767"/>
      <c r="J1202" s="467">
        <v>20</v>
      </c>
      <c r="K1202" s="780"/>
      <c r="L1202" s="1076"/>
      <c r="M1202" s="1085" t="str">
        <f t="shared" si="219"/>
        <v/>
      </c>
      <c r="N1202" s="1216" t="str">
        <f t="shared" si="218"/>
        <v/>
      </c>
      <c r="O1202" s="1186"/>
      <c r="P1202" s="1013" t="str">
        <f t="shared" si="215"/>
        <v/>
      </c>
      <c r="Q1202" s="1272"/>
      <c r="R1202" s="1283"/>
      <c r="S1202" s="1014" t="str">
        <f t="shared" si="216"/>
        <v/>
      </c>
      <c r="T1202" s="1231" t="str">
        <f t="shared" si="213"/>
        <v>Sin Iniciar</v>
      </c>
      <c r="U1202" s="1164" t="str">
        <f t="shared" si="214"/>
        <v>6</v>
      </c>
      <c r="V1202" s="845"/>
      <c r="W1202" s="1302">
        <f t="shared" si="217"/>
        <v>1</v>
      </c>
    </row>
    <row r="1203" spans="1:23" s="105" customFormat="1" ht="35.25" hidden="1" customHeight="1" outlineLevel="3" thickBot="1" x14ac:dyDescent="0.3">
      <c r="A1203" s="1601"/>
      <c r="B1203" s="1559"/>
      <c r="C1203" s="966" t="s">
        <v>1768</v>
      </c>
      <c r="D1203" s="746"/>
      <c r="E1203" s="746"/>
      <c r="F1203" s="1197"/>
      <c r="G1203" s="559" t="s">
        <v>1616</v>
      </c>
      <c r="H1203" s="966" t="s">
        <v>70</v>
      </c>
      <c r="I1203" s="767"/>
      <c r="J1203" s="467">
        <v>10</v>
      </c>
      <c r="K1203" s="780"/>
      <c r="L1203" s="1076"/>
      <c r="M1203" s="1085" t="str">
        <f t="shared" si="219"/>
        <v/>
      </c>
      <c r="N1203" s="1216" t="str">
        <f t="shared" si="218"/>
        <v/>
      </c>
      <c r="O1203" s="1186"/>
      <c r="P1203" s="1013" t="str">
        <f t="shared" si="215"/>
        <v/>
      </c>
      <c r="Q1203" s="1272"/>
      <c r="R1203" s="1283"/>
      <c r="S1203" s="1014" t="str">
        <f t="shared" si="216"/>
        <v/>
      </c>
      <c r="T1203" s="1231" t="str">
        <f t="shared" si="213"/>
        <v>Sin Iniciar</v>
      </c>
      <c r="U1203" s="1164" t="str">
        <f t="shared" si="214"/>
        <v>6</v>
      </c>
      <c r="V1203" s="845"/>
      <c r="W1203" s="1302">
        <f t="shared" si="217"/>
        <v>1</v>
      </c>
    </row>
    <row r="1204" spans="1:23" s="105" customFormat="1" ht="35.25" hidden="1" customHeight="1" outlineLevel="3" thickBot="1" x14ac:dyDescent="0.3">
      <c r="A1204" s="1601"/>
      <c r="B1204" s="1559"/>
      <c r="C1204" s="966" t="s">
        <v>1768</v>
      </c>
      <c r="D1204" s="746"/>
      <c r="E1204" s="746"/>
      <c r="F1204" s="1197"/>
      <c r="G1204" s="559" t="s">
        <v>1617</v>
      </c>
      <c r="H1204" s="966" t="s">
        <v>70</v>
      </c>
      <c r="I1204" s="767"/>
      <c r="J1204" s="467">
        <v>1</v>
      </c>
      <c r="K1204" s="780"/>
      <c r="L1204" s="1076"/>
      <c r="M1204" s="1085" t="str">
        <f t="shared" si="219"/>
        <v/>
      </c>
      <c r="N1204" s="1216" t="str">
        <f t="shared" si="218"/>
        <v/>
      </c>
      <c r="O1204" s="1186"/>
      <c r="P1204" s="1013" t="str">
        <f t="shared" si="215"/>
        <v/>
      </c>
      <c r="Q1204" s="1272"/>
      <c r="R1204" s="1283"/>
      <c r="S1204" s="1014" t="str">
        <f t="shared" si="216"/>
        <v/>
      </c>
      <c r="T1204" s="1231" t="str">
        <f t="shared" si="213"/>
        <v>Sin Iniciar</v>
      </c>
      <c r="U1204" s="1164" t="str">
        <f t="shared" si="214"/>
        <v>6</v>
      </c>
      <c r="V1204" s="845"/>
      <c r="W1204" s="1302">
        <f t="shared" si="217"/>
        <v>1</v>
      </c>
    </row>
    <row r="1205" spans="1:23" s="105" customFormat="1" ht="35.25" hidden="1" customHeight="1" outlineLevel="3" thickBot="1" x14ac:dyDescent="0.3">
      <c r="A1205" s="1601"/>
      <c r="B1205" s="1559"/>
      <c r="C1205" s="966" t="s">
        <v>1768</v>
      </c>
      <c r="D1205" s="746"/>
      <c r="E1205" s="746"/>
      <c r="F1205" s="1197"/>
      <c r="G1205" s="559" t="s">
        <v>1618</v>
      </c>
      <c r="H1205" s="966" t="s">
        <v>70</v>
      </c>
      <c r="I1205" s="767"/>
      <c r="J1205" s="467">
        <v>1</v>
      </c>
      <c r="K1205" s="780"/>
      <c r="L1205" s="1076"/>
      <c r="M1205" s="1085" t="str">
        <f t="shared" si="219"/>
        <v/>
      </c>
      <c r="N1205" s="1216" t="str">
        <f t="shared" si="218"/>
        <v/>
      </c>
      <c r="O1205" s="1186"/>
      <c r="P1205" s="1013" t="str">
        <f t="shared" si="215"/>
        <v/>
      </c>
      <c r="Q1205" s="1272"/>
      <c r="R1205" s="1283"/>
      <c r="S1205" s="1014" t="str">
        <f t="shared" si="216"/>
        <v/>
      </c>
      <c r="T1205" s="1231" t="str">
        <f t="shared" si="213"/>
        <v>Sin Iniciar</v>
      </c>
      <c r="U1205" s="1164" t="str">
        <f t="shared" si="214"/>
        <v>6</v>
      </c>
      <c r="V1205" s="845"/>
      <c r="W1205" s="1302">
        <f t="shared" si="217"/>
        <v>1</v>
      </c>
    </row>
    <row r="1206" spans="1:23" s="105" customFormat="1" ht="35.25" hidden="1" customHeight="1" outlineLevel="3" thickBot="1" x14ac:dyDescent="0.3">
      <c r="A1206" s="1601"/>
      <c r="B1206" s="1559"/>
      <c r="C1206" s="966" t="s">
        <v>1768</v>
      </c>
      <c r="D1206" s="746"/>
      <c r="E1206" s="746"/>
      <c r="F1206" s="1197"/>
      <c r="G1206" s="559" t="s">
        <v>1643</v>
      </c>
      <c r="H1206" s="966" t="s">
        <v>70</v>
      </c>
      <c r="I1206" s="767"/>
      <c r="J1206" s="467">
        <v>5</v>
      </c>
      <c r="K1206" s="780"/>
      <c r="L1206" s="1076"/>
      <c r="M1206" s="1085" t="str">
        <f t="shared" si="219"/>
        <v/>
      </c>
      <c r="N1206" s="1216" t="str">
        <f t="shared" si="218"/>
        <v/>
      </c>
      <c r="O1206" s="1186"/>
      <c r="P1206" s="1013" t="str">
        <f t="shared" si="215"/>
        <v/>
      </c>
      <c r="Q1206" s="1272"/>
      <c r="R1206" s="1283"/>
      <c r="S1206" s="1014" t="str">
        <f t="shared" si="216"/>
        <v/>
      </c>
      <c r="T1206" s="1231" t="str">
        <f t="shared" ref="T1206:T1269" si="220">+IF(S1206="","Sin Iniciar",IF(S1206&lt;0.6,"Crítico",IF(S1206&lt;0.9,"En Proceso",IF(AND(P1206=1,Q1206=1,S1206=1),"Terminado","Normal"))))</f>
        <v>Sin Iniciar</v>
      </c>
      <c r="U1206" s="1164" t="str">
        <f t="shared" ref="U1206:U1269" si="221">+IF(T1206="","",IF(T1206="Sin Iniciar","6",IF(T1206="Crítico","L",IF(T1206="En Proceso","K",IF(T1206="Normal","J","B")))))</f>
        <v>6</v>
      </c>
      <c r="V1206" s="845"/>
      <c r="W1206" s="1302">
        <f t="shared" si="217"/>
        <v>1</v>
      </c>
    </row>
    <row r="1207" spans="1:23" s="105" customFormat="1" ht="35.25" hidden="1" customHeight="1" outlineLevel="3" thickBot="1" x14ac:dyDescent="0.3">
      <c r="A1207" s="1601"/>
      <c r="B1207" s="1559"/>
      <c r="C1207" s="966" t="s">
        <v>1768</v>
      </c>
      <c r="D1207" s="746"/>
      <c r="E1207" s="746"/>
      <c r="F1207" s="1197"/>
      <c r="G1207" s="559" t="s">
        <v>1644</v>
      </c>
      <c r="H1207" s="966" t="s">
        <v>70</v>
      </c>
      <c r="I1207" s="767"/>
      <c r="J1207" s="467">
        <v>5</v>
      </c>
      <c r="K1207" s="780"/>
      <c r="L1207" s="1076"/>
      <c r="M1207" s="1085" t="str">
        <f t="shared" si="219"/>
        <v/>
      </c>
      <c r="N1207" s="1216" t="str">
        <f t="shared" si="218"/>
        <v/>
      </c>
      <c r="O1207" s="1186"/>
      <c r="P1207" s="1013" t="str">
        <f t="shared" si="215"/>
        <v/>
      </c>
      <c r="Q1207" s="1272"/>
      <c r="R1207" s="1283"/>
      <c r="S1207" s="1014" t="str">
        <f t="shared" si="216"/>
        <v/>
      </c>
      <c r="T1207" s="1231" t="str">
        <f t="shared" si="220"/>
        <v>Sin Iniciar</v>
      </c>
      <c r="U1207" s="1164" t="str">
        <f t="shared" si="221"/>
        <v>6</v>
      </c>
      <c r="V1207" s="845"/>
      <c r="W1207" s="1302">
        <f t="shared" si="217"/>
        <v>1</v>
      </c>
    </row>
    <row r="1208" spans="1:23" s="105" customFormat="1" ht="35.25" hidden="1" customHeight="1" outlineLevel="3" thickBot="1" x14ac:dyDescent="0.3">
      <c r="A1208" s="1601"/>
      <c r="B1208" s="1559"/>
      <c r="C1208" s="966" t="s">
        <v>1768</v>
      </c>
      <c r="D1208" s="746"/>
      <c r="E1208" s="746"/>
      <c r="F1208" s="1197"/>
      <c r="G1208" s="559" t="s">
        <v>1645</v>
      </c>
      <c r="H1208" s="966" t="s">
        <v>70</v>
      </c>
      <c r="I1208" s="767"/>
      <c r="J1208" s="467">
        <v>5</v>
      </c>
      <c r="K1208" s="780"/>
      <c r="L1208" s="1076"/>
      <c r="M1208" s="1085" t="str">
        <f t="shared" si="219"/>
        <v/>
      </c>
      <c r="N1208" s="1216" t="str">
        <f t="shared" si="218"/>
        <v/>
      </c>
      <c r="O1208" s="1186"/>
      <c r="P1208" s="1013" t="str">
        <f t="shared" si="215"/>
        <v/>
      </c>
      <c r="Q1208" s="1272"/>
      <c r="R1208" s="1283"/>
      <c r="S1208" s="1014" t="str">
        <f t="shared" si="216"/>
        <v/>
      </c>
      <c r="T1208" s="1231" t="str">
        <f t="shared" si="220"/>
        <v>Sin Iniciar</v>
      </c>
      <c r="U1208" s="1164" t="str">
        <f t="shared" si="221"/>
        <v>6</v>
      </c>
      <c r="V1208" s="845"/>
      <c r="W1208" s="1302">
        <f t="shared" si="217"/>
        <v>1</v>
      </c>
    </row>
    <row r="1209" spans="1:23" s="105" customFormat="1" ht="35.25" hidden="1" customHeight="1" outlineLevel="3" thickBot="1" x14ac:dyDescent="0.3">
      <c r="A1209" s="1601"/>
      <c r="B1209" s="1559"/>
      <c r="C1209" s="966" t="s">
        <v>1768</v>
      </c>
      <c r="D1209" s="746"/>
      <c r="E1209" s="746"/>
      <c r="F1209" s="1197"/>
      <c r="G1209" s="559" t="s">
        <v>1646</v>
      </c>
      <c r="H1209" s="966" t="s">
        <v>70</v>
      </c>
      <c r="I1209" s="767"/>
      <c r="J1209" s="467">
        <v>5</v>
      </c>
      <c r="K1209" s="780"/>
      <c r="L1209" s="1076"/>
      <c r="M1209" s="1085" t="str">
        <f t="shared" si="219"/>
        <v/>
      </c>
      <c r="N1209" s="1216" t="str">
        <f t="shared" si="218"/>
        <v/>
      </c>
      <c r="O1209" s="1186"/>
      <c r="P1209" s="1013" t="str">
        <f t="shared" si="215"/>
        <v/>
      </c>
      <c r="Q1209" s="1272"/>
      <c r="R1209" s="1283"/>
      <c r="S1209" s="1014" t="str">
        <f t="shared" si="216"/>
        <v/>
      </c>
      <c r="T1209" s="1231" t="str">
        <f t="shared" si="220"/>
        <v>Sin Iniciar</v>
      </c>
      <c r="U1209" s="1164" t="str">
        <f t="shared" si="221"/>
        <v>6</v>
      </c>
      <c r="V1209" s="845"/>
      <c r="W1209" s="1302">
        <f t="shared" si="217"/>
        <v>1</v>
      </c>
    </row>
    <row r="1210" spans="1:23" s="105" customFormat="1" ht="35.25" hidden="1" customHeight="1" outlineLevel="3" thickBot="1" x14ac:dyDescent="0.3">
      <c r="A1210" s="1601"/>
      <c r="B1210" s="1559"/>
      <c r="C1210" s="966" t="s">
        <v>1768</v>
      </c>
      <c r="D1210" s="746"/>
      <c r="E1210" s="746"/>
      <c r="F1210" s="1197"/>
      <c r="G1210" s="559" t="s">
        <v>1647</v>
      </c>
      <c r="H1210" s="966" t="s">
        <v>70</v>
      </c>
      <c r="I1210" s="767"/>
      <c r="J1210" s="467">
        <v>5</v>
      </c>
      <c r="K1210" s="780"/>
      <c r="L1210" s="1076"/>
      <c r="M1210" s="1085" t="str">
        <f t="shared" si="219"/>
        <v/>
      </c>
      <c r="N1210" s="1216" t="str">
        <f t="shared" si="218"/>
        <v/>
      </c>
      <c r="O1210" s="1186"/>
      <c r="P1210" s="1013" t="str">
        <f t="shared" si="215"/>
        <v/>
      </c>
      <c r="Q1210" s="1272"/>
      <c r="R1210" s="1283"/>
      <c r="S1210" s="1014" t="str">
        <f t="shared" si="216"/>
        <v/>
      </c>
      <c r="T1210" s="1231" t="str">
        <f t="shared" si="220"/>
        <v>Sin Iniciar</v>
      </c>
      <c r="U1210" s="1164" t="str">
        <f t="shared" si="221"/>
        <v>6</v>
      </c>
      <c r="V1210" s="845"/>
      <c r="W1210" s="1302">
        <f t="shared" si="217"/>
        <v>1</v>
      </c>
    </row>
    <row r="1211" spans="1:23" s="105" customFormat="1" ht="35.25" hidden="1" customHeight="1" outlineLevel="3" thickBot="1" x14ac:dyDescent="0.3">
      <c r="A1211" s="1601"/>
      <c r="B1211" s="1559"/>
      <c r="C1211" s="966" t="s">
        <v>1768</v>
      </c>
      <c r="D1211" s="746"/>
      <c r="E1211" s="746"/>
      <c r="F1211" s="1197"/>
      <c r="G1211" s="559" t="s">
        <v>1648</v>
      </c>
      <c r="H1211" s="966" t="s">
        <v>70</v>
      </c>
      <c r="I1211" s="767"/>
      <c r="J1211" s="467">
        <v>5</v>
      </c>
      <c r="K1211" s="780"/>
      <c r="L1211" s="1076"/>
      <c r="M1211" s="1085" t="str">
        <f t="shared" si="219"/>
        <v/>
      </c>
      <c r="N1211" s="1216" t="str">
        <f t="shared" si="218"/>
        <v/>
      </c>
      <c r="O1211" s="1186"/>
      <c r="P1211" s="1013" t="str">
        <f t="shared" si="215"/>
        <v/>
      </c>
      <c r="Q1211" s="1272"/>
      <c r="R1211" s="1283"/>
      <c r="S1211" s="1014" t="str">
        <f t="shared" si="216"/>
        <v/>
      </c>
      <c r="T1211" s="1231" t="str">
        <f t="shared" si="220"/>
        <v>Sin Iniciar</v>
      </c>
      <c r="U1211" s="1164" t="str">
        <f t="shared" si="221"/>
        <v>6</v>
      </c>
      <c r="V1211" s="845"/>
      <c r="W1211" s="1302">
        <f t="shared" si="217"/>
        <v>1</v>
      </c>
    </row>
    <row r="1212" spans="1:23" s="105" customFormat="1" ht="35.25" hidden="1" customHeight="1" outlineLevel="3" thickBot="1" x14ac:dyDescent="0.3">
      <c r="A1212" s="1601"/>
      <c r="B1212" s="1559"/>
      <c r="C1212" s="966" t="s">
        <v>1768</v>
      </c>
      <c r="D1212" s="746"/>
      <c r="E1212" s="746"/>
      <c r="F1212" s="1197"/>
      <c r="G1212" s="559" t="s">
        <v>1649</v>
      </c>
      <c r="H1212" s="966" t="s">
        <v>70</v>
      </c>
      <c r="I1212" s="767"/>
      <c r="J1212" s="467">
        <v>5</v>
      </c>
      <c r="K1212" s="780"/>
      <c r="L1212" s="1076"/>
      <c r="M1212" s="1085" t="str">
        <f t="shared" si="219"/>
        <v/>
      </c>
      <c r="N1212" s="1216" t="str">
        <f t="shared" si="218"/>
        <v/>
      </c>
      <c r="O1212" s="1186"/>
      <c r="P1212" s="1013" t="str">
        <f t="shared" si="215"/>
        <v/>
      </c>
      <c r="Q1212" s="1272"/>
      <c r="R1212" s="1283"/>
      <c r="S1212" s="1014" t="str">
        <f t="shared" si="216"/>
        <v/>
      </c>
      <c r="T1212" s="1231" t="str">
        <f t="shared" si="220"/>
        <v>Sin Iniciar</v>
      </c>
      <c r="U1212" s="1164" t="str">
        <f t="shared" si="221"/>
        <v>6</v>
      </c>
      <c r="V1212" s="845"/>
      <c r="W1212" s="1302">
        <f t="shared" si="217"/>
        <v>1</v>
      </c>
    </row>
    <row r="1213" spans="1:23" s="105" customFormat="1" ht="35.25" hidden="1" customHeight="1" outlineLevel="3" thickBot="1" x14ac:dyDescent="0.3">
      <c r="A1213" s="1601"/>
      <c r="B1213" s="1559"/>
      <c r="C1213" s="966" t="s">
        <v>1768</v>
      </c>
      <c r="D1213" s="746"/>
      <c r="E1213" s="746"/>
      <c r="F1213" s="1197"/>
      <c r="G1213" s="559" t="s">
        <v>1650</v>
      </c>
      <c r="H1213" s="966" t="s">
        <v>70</v>
      </c>
      <c r="I1213" s="767"/>
      <c r="J1213" s="467">
        <v>5</v>
      </c>
      <c r="K1213" s="780"/>
      <c r="L1213" s="1076"/>
      <c r="M1213" s="1085" t="str">
        <f t="shared" si="219"/>
        <v/>
      </c>
      <c r="N1213" s="1216" t="str">
        <f t="shared" si="218"/>
        <v/>
      </c>
      <c r="O1213" s="1186"/>
      <c r="P1213" s="1013" t="str">
        <f t="shared" si="215"/>
        <v/>
      </c>
      <c r="Q1213" s="1272"/>
      <c r="R1213" s="1283"/>
      <c r="S1213" s="1014" t="str">
        <f t="shared" si="216"/>
        <v/>
      </c>
      <c r="T1213" s="1231" t="str">
        <f t="shared" si="220"/>
        <v>Sin Iniciar</v>
      </c>
      <c r="U1213" s="1164" t="str">
        <f t="shared" si="221"/>
        <v>6</v>
      </c>
      <c r="V1213" s="845"/>
      <c r="W1213" s="1302">
        <f t="shared" si="217"/>
        <v>1</v>
      </c>
    </row>
    <row r="1214" spans="1:23" s="105" customFormat="1" ht="35.25" hidden="1" customHeight="1" outlineLevel="3" thickBot="1" x14ac:dyDescent="0.3">
      <c r="A1214" s="1601"/>
      <c r="B1214" s="1559"/>
      <c r="C1214" s="966" t="s">
        <v>1768</v>
      </c>
      <c r="D1214" s="746"/>
      <c r="E1214" s="746"/>
      <c r="F1214" s="1197"/>
      <c r="G1214" s="559" t="s">
        <v>1651</v>
      </c>
      <c r="H1214" s="966" t="s">
        <v>70</v>
      </c>
      <c r="I1214" s="767"/>
      <c r="J1214" s="467">
        <v>5</v>
      </c>
      <c r="K1214" s="780"/>
      <c r="L1214" s="1076"/>
      <c r="M1214" s="1085" t="str">
        <f t="shared" si="219"/>
        <v/>
      </c>
      <c r="N1214" s="1216" t="str">
        <f t="shared" si="218"/>
        <v/>
      </c>
      <c r="O1214" s="1186"/>
      <c r="P1214" s="1013" t="str">
        <f t="shared" si="215"/>
        <v/>
      </c>
      <c r="Q1214" s="1272"/>
      <c r="R1214" s="1283"/>
      <c r="S1214" s="1014" t="str">
        <f t="shared" si="216"/>
        <v/>
      </c>
      <c r="T1214" s="1231" t="str">
        <f t="shared" si="220"/>
        <v>Sin Iniciar</v>
      </c>
      <c r="U1214" s="1164" t="str">
        <f t="shared" si="221"/>
        <v>6</v>
      </c>
      <c r="V1214" s="845"/>
      <c r="W1214" s="1302">
        <f t="shared" si="217"/>
        <v>1</v>
      </c>
    </row>
    <row r="1215" spans="1:23" s="105" customFormat="1" ht="35.25" hidden="1" customHeight="1" outlineLevel="3" thickBot="1" x14ac:dyDescent="0.3">
      <c r="A1215" s="1601"/>
      <c r="B1215" s="1559"/>
      <c r="C1215" s="966" t="s">
        <v>1768</v>
      </c>
      <c r="D1215" s="746"/>
      <c r="E1215" s="746"/>
      <c r="F1215" s="1197"/>
      <c r="G1215" s="559" t="s">
        <v>1652</v>
      </c>
      <c r="H1215" s="966" t="s">
        <v>70</v>
      </c>
      <c r="I1215" s="767"/>
      <c r="J1215" s="467">
        <v>5</v>
      </c>
      <c r="K1215" s="780"/>
      <c r="L1215" s="1076"/>
      <c r="M1215" s="1085" t="str">
        <f t="shared" si="219"/>
        <v/>
      </c>
      <c r="N1215" s="1216" t="str">
        <f t="shared" si="218"/>
        <v/>
      </c>
      <c r="O1215" s="1186"/>
      <c r="P1215" s="1013" t="str">
        <f t="shared" si="215"/>
        <v/>
      </c>
      <c r="Q1215" s="1272"/>
      <c r="R1215" s="1283"/>
      <c r="S1215" s="1014" t="str">
        <f t="shared" si="216"/>
        <v/>
      </c>
      <c r="T1215" s="1231" t="str">
        <f t="shared" si="220"/>
        <v>Sin Iniciar</v>
      </c>
      <c r="U1215" s="1164" t="str">
        <f t="shared" si="221"/>
        <v>6</v>
      </c>
      <c r="V1215" s="845"/>
      <c r="W1215" s="1302">
        <f t="shared" si="217"/>
        <v>1</v>
      </c>
    </row>
    <row r="1216" spans="1:23" s="105" customFormat="1" ht="35.25" hidden="1" customHeight="1" outlineLevel="3" thickBot="1" x14ac:dyDescent="0.3">
      <c r="A1216" s="1601"/>
      <c r="B1216" s="1559"/>
      <c r="C1216" s="966" t="s">
        <v>1768</v>
      </c>
      <c r="D1216" s="746"/>
      <c r="E1216" s="746"/>
      <c r="F1216" s="1197"/>
      <c r="G1216" s="559" t="s">
        <v>1653</v>
      </c>
      <c r="H1216" s="966" t="s">
        <v>70</v>
      </c>
      <c r="I1216" s="767"/>
      <c r="J1216" s="467">
        <v>5</v>
      </c>
      <c r="K1216" s="780"/>
      <c r="L1216" s="1076"/>
      <c r="M1216" s="1085" t="str">
        <f t="shared" si="219"/>
        <v/>
      </c>
      <c r="N1216" s="1216" t="str">
        <f t="shared" si="218"/>
        <v/>
      </c>
      <c r="O1216" s="1186"/>
      <c r="P1216" s="1013" t="str">
        <f t="shared" si="215"/>
        <v/>
      </c>
      <c r="Q1216" s="1272"/>
      <c r="R1216" s="1283"/>
      <c r="S1216" s="1014" t="str">
        <f t="shared" si="216"/>
        <v/>
      </c>
      <c r="T1216" s="1231" t="str">
        <f t="shared" si="220"/>
        <v>Sin Iniciar</v>
      </c>
      <c r="U1216" s="1164" t="str">
        <f t="shared" si="221"/>
        <v>6</v>
      </c>
      <c r="V1216" s="845"/>
      <c r="W1216" s="1302">
        <f t="shared" si="217"/>
        <v>1</v>
      </c>
    </row>
    <row r="1217" spans="1:23" s="105" customFormat="1" ht="35.25" hidden="1" customHeight="1" outlineLevel="3" thickBot="1" x14ac:dyDescent="0.3">
      <c r="A1217" s="1601"/>
      <c r="B1217" s="1559"/>
      <c r="C1217" s="966" t="s">
        <v>1768</v>
      </c>
      <c r="D1217" s="746"/>
      <c r="E1217" s="746"/>
      <c r="F1217" s="1197"/>
      <c r="G1217" s="559" t="s">
        <v>1654</v>
      </c>
      <c r="H1217" s="966" t="s">
        <v>70</v>
      </c>
      <c r="I1217" s="767"/>
      <c r="J1217" s="467">
        <v>5</v>
      </c>
      <c r="K1217" s="780"/>
      <c r="L1217" s="1076"/>
      <c r="M1217" s="1085" t="str">
        <f t="shared" si="219"/>
        <v/>
      </c>
      <c r="N1217" s="1216" t="str">
        <f t="shared" si="218"/>
        <v/>
      </c>
      <c r="O1217" s="1186"/>
      <c r="P1217" s="1013" t="str">
        <f t="shared" si="215"/>
        <v/>
      </c>
      <c r="Q1217" s="1272"/>
      <c r="R1217" s="1283"/>
      <c r="S1217" s="1014" t="str">
        <f t="shared" si="216"/>
        <v/>
      </c>
      <c r="T1217" s="1231" t="str">
        <f t="shared" si="220"/>
        <v>Sin Iniciar</v>
      </c>
      <c r="U1217" s="1164" t="str">
        <f t="shared" si="221"/>
        <v>6</v>
      </c>
      <c r="V1217" s="845"/>
      <c r="W1217" s="1302">
        <f t="shared" si="217"/>
        <v>1</v>
      </c>
    </row>
    <row r="1218" spans="1:23" s="105" customFormat="1" ht="35.25" hidden="1" customHeight="1" outlineLevel="3" thickBot="1" x14ac:dyDescent="0.3">
      <c r="A1218" s="1601"/>
      <c r="B1218" s="1559"/>
      <c r="C1218" s="966" t="s">
        <v>1768</v>
      </c>
      <c r="D1218" s="746"/>
      <c r="E1218" s="746"/>
      <c r="F1218" s="1197"/>
      <c r="G1218" s="559" t="s">
        <v>1655</v>
      </c>
      <c r="H1218" s="966" t="s">
        <v>70</v>
      </c>
      <c r="I1218" s="767"/>
      <c r="J1218" s="467">
        <v>5</v>
      </c>
      <c r="K1218" s="780"/>
      <c r="L1218" s="1076"/>
      <c r="M1218" s="1085" t="str">
        <f t="shared" si="219"/>
        <v/>
      </c>
      <c r="N1218" s="1216" t="str">
        <f t="shared" si="218"/>
        <v/>
      </c>
      <c r="O1218" s="1186"/>
      <c r="P1218" s="1013" t="str">
        <f t="shared" si="215"/>
        <v/>
      </c>
      <c r="Q1218" s="1272"/>
      <c r="R1218" s="1283"/>
      <c r="S1218" s="1014" t="str">
        <f t="shared" si="216"/>
        <v/>
      </c>
      <c r="T1218" s="1231" t="str">
        <f t="shared" si="220"/>
        <v>Sin Iniciar</v>
      </c>
      <c r="U1218" s="1164" t="str">
        <f t="shared" si="221"/>
        <v>6</v>
      </c>
      <c r="V1218" s="845"/>
      <c r="W1218" s="1302">
        <f t="shared" si="217"/>
        <v>1</v>
      </c>
    </row>
    <row r="1219" spans="1:23" s="105" customFormat="1" ht="35.25" hidden="1" customHeight="1" outlineLevel="3" thickBot="1" x14ac:dyDescent="0.3">
      <c r="A1219" s="1601"/>
      <c r="B1219" s="1559"/>
      <c r="C1219" s="966" t="s">
        <v>1768</v>
      </c>
      <c r="D1219" s="746"/>
      <c r="E1219" s="746"/>
      <c r="F1219" s="1197"/>
      <c r="G1219" s="559" t="s">
        <v>1656</v>
      </c>
      <c r="H1219" s="966" t="s">
        <v>70</v>
      </c>
      <c r="I1219" s="767"/>
      <c r="J1219" s="467">
        <v>5</v>
      </c>
      <c r="K1219" s="780"/>
      <c r="L1219" s="1076"/>
      <c r="M1219" s="1085" t="str">
        <f t="shared" si="219"/>
        <v/>
      </c>
      <c r="N1219" s="1216" t="str">
        <f t="shared" si="218"/>
        <v/>
      </c>
      <c r="O1219" s="1186"/>
      <c r="P1219" s="1013" t="str">
        <f t="shared" si="215"/>
        <v/>
      </c>
      <c r="Q1219" s="1272"/>
      <c r="R1219" s="1283"/>
      <c r="S1219" s="1014" t="str">
        <f t="shared" si="216"/>
        <v/>
      </c>
      <c r="T1219" s="1231" t="str">
        <f t="shared" si="220"/>
        <v>Sin Iniciar</v>
      </c>
      <c r="U1219" s="1164" t="str">
        <f t="shared" si="221"/>
        <v>6</v>
      </c>
      <c r="V1219" s="845"/>
      <c r="W1219" s="1302">
        <f t="shared" si="217"/>
        <v>1</v>
      </c>
    </row>
    <row r="1220" spans="1:23" s="105" customFormat="1" ht="35.25" hidden="1" customHeight="1" outlineLevel="3" thickBot="1" x14ac:dyDescent="0.3">
      <c r="A1220" s="1601"/>
      <c r="B1220" s="1559"/>
      <c r="C1220" s="966" t="s">
        <v>1768</v>
      </c>
      <c r="D1220" s="746"/>
      <c r="E1220" s="746"/>
      <c r="F1220" s="1197"/>
      <c r="G1220" s="559" t="s">
        <v>1657</v>
      </c>
      <c r="H1220" s="966" t="s">
        <v>70</v>
      </c>
      <c r="I1220" s="767"/>
      <c r="J1220" s="467">
        <v>5</v>
      </c>
      <c r="K1220" s="780"/>
      <c r="L1220" s="1076"/>
      <c r="M1220" s="1085" t="str">
        <f t="shared" si="219"/>
        <v/>
      </c>
      <c r="N1220" s="1216" t="str">
        <f t="shared" si="218"/>
        <v/>
      </c>
      <c r="O1220" s="1186"/>
      <c r="P1220" s="1013" t="str">
        <f t="shared" si="215"/>
        <v/>
      </c>
      <c r="Q1220" s="1272"/>
      <c r="R1220" s="1283"/>
      <c r="S1220" s="1014" t="str">
        <f t="shared" si="216"/>
        <v/>
      </c>
      <c r="T1220" s="1231" t="str">
        <f t="shared" si="220"/>
        <v>Sin Iniciar</v>
      </c>
      <c r="U1220" s="1164" t="str">
        <f t="shared" si="221"/>
        <v>6</v>
      </c>
      <c r="V1220" s="845"/>
      <c r="W1220" s="1302">
        <f t="shared" si="217"/>
        <v>1</v>
      </c>
    </row>
    <row r="1221" spans="1:23" s="105" customFormat="1" ht="35.25" hidden="1" customHeight="1" outlineLevel="3" thickBot="1" x14ac:dyDescent="0.3">
      <c r="A1221" s="1601"/>
      <c r="B1221" s="1559"/>
      <c r="C1221" s="966" t="s">
        <v>1768</v>
      </c>
      <c r="D1221" s="746"/>
      <c r="E1221" s="746"/>
      <c r="F1221" s="1197"/>
      <c r="G1221" s="559" t="s">
        <v>1658</v>
      </c>
      <c r="H1221" s="966" t="s">
        <v>70</v>
      </c>
      <c r="I1221" s="767"/>
      <c r="J1221" s="467">
        <v>5</v>
      </c>
      <c r="K1221" s="780"/>
      <c r="L1221" s="1076"/>
      <c r="M1221" s="1085" t="str">
        <f t="shared" si="219"/>
        <v/>
      </c>
      <c r="N1221" s="1216" t="str">
        <f t="shared" si="218"/>
        <v/>
      </c>
      <c r="O1221" s="1186"/>
      <c r="P1221" s="1013" t="str">
        <f t="shared" si="215"/>
        <v/>
      </c>
      <c r="Q1221" s="1272"/>
      <c r="R1221" s="1283"/>
      <c r="S1221" s="1014" t="str">
        <f t="shared" si="216"/>
        <v/>
      </c>
      <c r="T1221" s="1231" t="str">
        <f t="shared" si="220"/>
        <v>Sin Iniciar</v>
      </c>
      <c r="U1221" s="1164" t="str">
        <f t="shared" si="221"/>
        <v>6</v>
      </c>
      <c r="V1221" s="845"/>
      <c r="W1221" s="1302">
        <f t="shared" si="217"/>
        <v>1</v>
      </c>
    </row>
    <row r="1222" spans="1:23" s="105" customFormat="1" ht="35.25" hidden="1" customHeight="1" outlineLevel="3" thickBot="1" x14ac:dyDescent="0.3">
      <c r="A1222" s="1601"/>
      <c r="B1222" s="1559"/>
      <c r="C1222" s="966" t="s">
        <v>1768</v>
      </c>
      <c r="D1222" s="746"/>
      <c r="E1222" s="746"/>
      <c r="F1222" s="1197"/>
      <c r="G1222" s="559" t="s">
        <v>1659</v>
      </c>
      <c r="H1222" s="966" t="s">
        <v>70</v>
      </c>
      <c r="I1222" s="767"/>
      <c r="J1222" s="467">
        <v>5</v>
      </c>
      <c r="K1222" s="780"/>
      <c r="L1222" s="1076"/>
      <c r="M1222" s="1085" t="str">
        <f t="shared" si="219"/>
        <v/>
      </c>
      <c r="N1222" s="1216" t="str">
        <f t="shared" si="218"/>
        <v/>
      </c>
      <c r="O1222" s="1186"/>
      <c r="P1222" s="1013" t="str">
        <f t="shared" si="215"/>
        <v/>
      </c>
      <c r="Q1222" s="1272"/>
      <c r="R1222" s="1283"/>
      <c r="S1222" s="1014" t="str">
        <f t="shared" si="216"/>
        <v/>
      </c>
      <c r="T1222" s="1231" t="str">
        <f t="shared" si="220"/>
        <v>Sin Iniciar</v>
      </c>
      <c r="U1222" s="1164" t="str">
        <f t="shared" si="221"/>
        <v>6</v>
      </c>
      <c r="V1222" s="845"/>
      <c r="W1222" s="1302">
        <f t="shared" si="217"/>
        <v>1</v>
      </c>
    </row>
    <row r="1223" spans="1:23" s="105" customFormat="1" ht="35.25" hidden="1" customHeight="1" outlineLevel="3" thickBot="1" x14ac:dyDescent="0.3">
      <c r="A1223" s="1601"/>
      <c r="B1223" s="1559"/>
      <c r="C1223" s="966" t="s">
        <v>1768</v>
      </c>
      <c r="D1223" s="746"/>
      <c r="E1223" s="746"/>
      <c r="F1223" s="1197"/>
      <c r="G1223" s="559" t="s">
        <v>1660</v>
      </c>
      <c r="H1223" s="966" t="s">
        <v>70</v>
      </c>
      <c r="I1223" s="767"/>
      <c r="J1223" s="467">
        <v>5</v>
      </c>
      <c r="K1223" s="780"/>
      <c r="L1223" s="1076"/>
      <c r="M1223" s="1085" t="str">
        <f t="shared" si="219"/>
        <v/>
      </c>
      <c r="N1223" s="1216" t="str">
        <f t="shared" si="218"/>
        <v/>
      </c>
      <c r="O1223" s="1186"/>
      <c r="P1223" s="1013" t="str">
        <f t="shared" si="215"/>
        <v/>
      </c>
      <c r="Q1223" s="1272"/>
      <c r="R1223" s="1283"/>
      <c r="S1223" s="1014" t="str">
        <f t="shared" si="216"/>
        <v/>
      </c>
      <c r="T1223" s="1231" t="str">
        <f t="shared" si="220"/>
        <v>Sin Iniciar</v>
      </c>
      <c r="U1223" s="1164" t="str">
        <f t="shared" si="221"/>
        <v>6</v>
      </c>
      <c r="V1223" s="845"/>
      <c r="W1223" s="1302">
        <f t="shared" si="217"/>
        <v>1</v>
      </c>
    </row>
    <row r="1224" spans="1:23" s="105" customFormat="1" ht="35.25" hidden="1" customHeight="1" outlineLevel="3" thickBot="1" x14ac:dyDescent="0.3">
      <c r="A1224" s="1601"/>
      <c r="B1224" s="1559"/>
      <c r="C1224" s="966" t="s">
        <v>1768</v>
      </c>
      <c r="D1224" s="746"/>
      <c r="E1224" s="746"/>
      <c r="F1224" s="1197"/>
      <c r="G1224" s="559" t="s">
        <v>1661</v>
      </c>
      <c r="H1224" s="966" t="s">
        <v>70</v>
      </c>
      <c r="I1224" s="767"/>
      <c r="J1224" s="467">
        <v>5</v>
      </c>
      <c r="K1224" s="780"/>
      <c r="L1224" s="1076"/>
      <c r="M1224" s="1085" t="str">
        <f t="shared" si="219"/>
        <v/>
      </c>
      <c r="N1224" s="1216" t="str">
        <f t="shared" si="218"/>
        <v/>
      </c>
      <c r="O1224" s="1186"/>
      <c r="P1224" s="1013" t="str">
        <f t="shared" si="215"/>
        <v/>
      </c>
      <c r="Q1224" s="1272"/>
      <c r="R1224" s="1283"/>
      <c r="S1224" s="1014" t="str">
        <f t="shared" si="216"/>
        <v/>
      </c>
      <c r="T1224" s="1231" t="str">
        <f t="shared" si="220"/>
        <v>Sin Iniciar</v>
      </c>
      <c r="U1224" s="1164" t="str">
        <f t="shared" si="221"/>
        <v>6</v>
      </c>
      <c r="V1224" s="845"/>
      <c r="W1224" s="1302">
        <f t="shared" si="217"/>
        <v>1</v>
      </c>
    </row>
    <row r="1225" spans="1:23" s="105" customFormat="1" ht="35.25" hidden="1" customHeight="1" outlineLevel="3" thickBot="1" x14ac:dyDescent="0.3">
      <c r="A1225" s="1601"/>
      <c r="B1225" s="1559"/>
      <c r="C1225" s="966" t="s">
        <v>1768</v>
      </c>
      <c r="D1225" s="746"/>
      <c r="E1225" s="746"/>
      <c r="F1225" s="1197"/>
      <c r="G1225" s="559" t="s">
        <v>1662</v>
      </c>
      <c r="H1225" s="966" t="s">
        <v>70</v>
      </c>
      <c r="I1225" s="767"/>
      <c r="J1225" s="467">
        <v>5</v>
      </c>
      <c r="K1225" s="780"/>
      <c r="L1225" s="1076"/>
      <c r="M1225" s="1085" t="str">
        <f t="shared" si="219"/>
        <v/>
      </c>
      <c r="N1225" s="1216" t="str">
        <f t="shared" si="218"/>
        <v/>
      </c>
      <c r="O1225" s="1186"/>
      <c r="P1225" s="1013" t="str">
        <f t="shared" si="215"/>
        <v/>
      </c>
      <c r="Q1225" s="1272"/>
      <c r="R1225" s="1283"/>
      <c r="S1225" s="1014" t="str">
        <f t="shared" si="216"/>
        <v/>
      </c>
      <c r="T1225" s="1231" t="str">
        <f t="shared" si="220"/>
        <v>Sin Iniciar</v>
      </c>
      <c r="U1225" s="1164" t="str">
        <f t="shared" si="221"/>
        <v>6</v>
      </c>
      <c r="V1225" s="845"/>
      <c r="W1225" s="1302">
        <f t="shared" si="217"/>
        <v>1</v>
      </c>
    </row>
    <row r="1226" spans="1:23" s="105" customFormat="1" ht="35.25" hidden="1" customHeight="1" outlineLevel="3" thickBot="1" x14ac:dyDescent="0.3">
      <c r="A1226" s="1601"/>
      <c r="B1226" s="1559"/>
      <c r="C1226" s="966" t="s">
        <v>1768</v>
      </c>
      <c r="D1226" s="746"/>
      <c r="E1226" s="746"/>
      <c r="F1226" s="1197"/>
      <c r="G1226" s="559" t="s">
        <v>1663</v>
      </c>
      <c r="H1226" s="966" t="s">
        <v>70</v>
      </c>
      <c r="I1226" s="767"/>
      <c r="J1226" s="467">
        <v>5</v>
      </c>
      <c r="K1226" s="780"/>
      <c r="L1226" s="1076"/>
      <c r="M1226" s="1085" t="str">
        <f t="shared" si="219"/>
        <v/>
      </c>
      <c r="N1226" s="1216" t="str">
        <f t="shared" si="218"/>
        <v/>
      </c>
      <c r="O1226" s="1186"/>
      <c r="P1226" s="1013" t="str">
        <f t="shared" si="215"/>
        <v/>
      </c>
      <c r="Q1226" s="1272"/>
      <c r="R1226" s="1283"/>
      <c r="S1226" s="1014" t="str">
        <f t="shared" si="216"/>
        <v/>
      </c>
      <c r="T1226" s="1231" t="str">
        <f t="shared" si="220"/>
        <v>Sin Iniciar</v>
      </c>
      <c r="U1226" s="1164" t="str">
        <f t="shared" si="221"/>
        <v>6</v>
      </c>
      <c r="V1226" s="845"/>
      <c r="W1226" s="1302">
        <f t="shared" si="217"/>
        <v>1</v>
      </c>
    </row>
    <row r="1227" spans="1:23" s="105" customFormat="1" ht="35.25" hidden="1" customHeight="1" outlineLevel="3" thickBot="1" x14ac:dyDescent="0.3">
      <c r="A1227" s="1601"/>
      <c r="B1227" s="1559"/>
      <c r="C1227" s="966" t="s">
        <v>1768</v>
      </c>
      <c r="D1227" s="746"/>
      <c r="E1227" s="746"/>
      <c r="F1227" s="1197"/>
      <c r="G1227" s="559" t="s">
        <v>1664</v>
      </c>
      <c r="H1227" s="966" t="s">
        <v>70</v>
      </c>
      <c r="I1227" s="767"/>
      <c r="J1227" s="467">
        <v>5</v>
      </c>
      <c r="K1227" s="780"/>
      <c r="L1227" s="1076"/>
      <c r="M1227" s="1085" t="str">
        <f t="shared" si="219"/>
        <v/>
      </c>
      <c r="N1227" s="1216" t="str">
        <f t="shared" si="218"/>
        <v/>
      </c>
      <c r="O1227" s="1186"/>
      <c r="P1227" s="1013" t="str">
        <f t="shared" si="215"/>
        <v/>
      </c>
      <c r="Q1227" s="1272"/>
      <c r="R1227" s="1283"/>
      <c r="S1227" s="1014" t="str">
        <f t="shared" si="216"/>
        <v/>
      </c>
      <c r="T1227" s="1231" t="str">
        <f t="shared" si="220"/>
        <v>Sin Iniciar</v>
      </c>
      <c r="U1227" s="1164" t="str">
        <f t="shared" si="221"/>
        <v>6</v>
      </c>
      <c r="V1227" s="845"/>
      <c r="W1227" s="1302">
        <f t="shared" si="217"/>
        <v>1</v>
      </c>
    </row>
    <row r="1228" spans="1:23" s="105" customFormat="1" ht="35.25" hidden="1" customHeight="1" outlineLevel="3" thickBot="1" x14ac:dyDescent="0.3">
      <c r="A1228" s="1601"/>
      <c r="B1228" s="1559"/>
      <c r="C1228" s="966" t="s">
        <v>1768</v>
      </c>
      <c r="D1228" s="746"/>
      <c r="E1228" s="746"/>
      <c r="F1228" s="1197"/>
      <c r="G1228" s="559" t="s">
        <v>1665</v>
      </c>
      <c r="H1228" s="966" t="s">
        <v>70</v>
      </c>
      <c r="I1228" s="767"/>
      <c r="J1228" s="467">
        <v>5</v>
      </c>
      <c r="K1228" s="780"/>
      <c r="L1228" s="1076"/>
      <c r="M1228" s="1085" t="str">
        <f t="shared" si="219"/>
        <v/>
      </c>
      <c r="N1228" s="1216" t="str">
        <f t="shared" si="218"/>
        <v/>
      </c>
      <c r="O1228" s="1186"/>
      <c r="P1228" s="1013" t="str">
        <f t="shared" si="215"/>
        <v/>
      </c>
      <c r="Q1228" s="1272"/>
      <c r="R1228" s="1283"/>
      <c r="S1228" s="1014" t="str">
        <f t="shared" si="216"/>
        <v/>
      </c>
      <c r="T1228" s="1231" t="str">
        <f t="shared" si="220"/>
        <v>Sin Iniciar</v>
      </c>
      <c r="U1228" s="1164" t="str">
        <f t="shared" si="221"/>
        <v>6</v>
      </c>
      <c r="V1228" s="845"/>
      <c r="W1228" s="1302">
        <f t="shared" si="217"/>
        <v>1</v>
      </c>
    </row>
    <row r="1229" spans="1:23" s="105" customFormat="1" ht="35.25" hidden="1" customHeight="1" outlineLevel="3" thickBot="1" x14ac:dyDescent="0.3">
      <c r="A1229" s="1601"/>
      <c r="B1229" s="1559"/>
      <c r="C1229" s="966" t="s">
        <v>1768</v>
      </c>
      <c r="D1229" s="746"/>
      <c r="E1229" s="746"/>
      <c r="F1229" s="1197"/>
      <c r="G1229" s="559" t="s">
        <v>1666</v>
      </c>
      <c r="H1229" s="966" t="s">
        <v>70</v>
      </c>
      <c r="I1229" s="767"/>
      <c r="J1229" s="467">
        <v>5</v>
      </c>
      <c r="K1229" s="780"/>
      <c r="L1229" s="1076"/>
      <c r="M1229" s="1085" t="str">
        <f t="shared" si="219"/>
        <v/>
      </c>
      <c r="N1229" s="1216" t="str">
        <f t="shared" si="218"/>
        <v/>
      </c>
      <c r="O1229" s="1186"/>
      <c r="P1229" s="1013" t="str">
        <f t="shared" si="215"/>
        <v/>
      </c>
      <c r="Q1229" s="1272"/>
      <c r="R1229" s="1283"/>
      <c r="S1229" s="1014" t="str">
        <f t="shared" si="216"/>
        <v/>
      </c>
      <c r="T1229" s="1231" t="str">
        <f t="shared" si="220"/>
        <v>Sin Iniciar</v>
      </c>
      <c r="U1229" s="1164" t="str">
        <f t="shared" si="221"/>
        <v>6</v>
      </c>
      <c r="V1229" s="845"/>
      <c r="W1229" s="1302">
        <f t="shared" si="217"/>
        <v>1</v>
      </c>
    </row>
    <row r="1230" spans="1:23" s="105" customFormat="1" ht="35.25" hidden="1" customHeight="1" outlineLevel="3" thickBot="1" x14ac:dyDescent="0.3">
      <c r="A1230" s="1601"/>
      <c r="B1230" s="1559"/>
      <c r="C1230" s="966" t="s">
        <v>1768</v>
      </c>
      <c r="D1230" s="746"/>
      <c r="E1230" s="746"/>
      <c r="F1230" s="1197"/>
      <c r="G1230" s="559" t="s">
        <v>1667</v>
      </c>
      <c r="H1230" s="966" t="s">
        <v>70</v>
      </c>
      <c r="I1230" s="767"/>
      <c r="J1230" s="467">
        <v>5</v>
      </c>
      <c r="K1230" s="780"/>
      <c r="L1230" s="1076"/>
      <c r="M1230" s="1085" t="str">
        <f t="shared" si="219"/>
        <v/>
      </c>
      <c r="N1230" s="1216" t="str">
        <f t="shared" si="218"/>
        <v/>
      </c>
      <c r="O1230" s="1186"/>
      <c r="P1230" s="1013" t="str">
        <f t="shared" si="215"/>
        <v/>
      </c>
      <c r="Q1230" s="1272"/>
      <c r="R1230" s="1283"/>
      <c r="S1230" s="1014" t="str">
        <f t="shared" si="216"/>
        <v/>
      </c>
      <c r="T1230" s="1231" t="str">
        <f t="shared" si="220"/>
        <v>Sin Iniciar</v>
      </c>
      <c r="U1230" s="1164" t="str">
        <f t="shared" si="221"/>
        <v>6</v>
      </c>
      <c r="V1230" s="845"/>
      <c r="W1230" s="1302">
        <f t="shared" si="217"/>
        <v>1</v>
      </c>
    </row>
    <row r="1231" spans="1:23" s="105" customFormat="1" ht="35.25" hidden="1" customHeight="1" outlineLevel="3" thickBot="1" x14ac:dyDescent="0.3">
      <c r="A1231" s="1601"/>
      <c r="B1231" s="1559"/>
      <c r="C1231" s="966" t="s">
        <v>1768</v>
      </c>
      <c r="D1231" s="746"/>
      <c r="E1231" s="746"/>
      <c r="F1231" s="1197"/>
      <c r="G1231" s="559" t="s">
        <v>1668</v>
      </c>
      <c r="H1231" s="966" t="s">
        <v>70</v>
      </c>
      <c r="I1231" s="767"/>
      <c r="J1231" s="467">
        <v>5</v>
      </c>
      <c r="K1231" s="780"/>
      <c r="L1231" s="1076"/>
      <c r="M1231" s="1085" t="str">
        <f t="shared" si="219"/>
        <v/>
      </c>
      <c r="N1231" s="1216" t="str">
        <f t="shared" si="218"/>
        <v/>
      </c>
      <c r="O1231" s="1186"/>
      <c r="P1231" s="1013" t="str">
        <f t="shared" si="215"/>
        <v/>
      </c>
      <c r="Q1231" s="1272"/>
      <c r="R1231" s="1283"/>
      <c r="S1231" s="1014" t="str">
        <f t="shared" si="216"/>
        <v/>
      </c>
      <c r="T1231" s="1231" t="str">
        <f t="shared" si="220"/>
        <v>Sin Iniciar</v>
      </c>
      <c r="U1231" s="1164" t="str">
        <f t="shared" si="221"/>
        <v>6</v>
      </c>
      <c r="V1231" s="845"/>
      <c r="W1231" s="1302">
        <f t="shared" si="217"/>
        <v>1</v>
      </c>
    </row>
    <row r="1232" spans="1:23" s="105" customFormat="1" ht="35.25" hidden="1" customHeight="1" outlineLevel="3" thickBot="1" x14ac:dyDescent="0.3">
      <c r="A1232" s="1601"/>
      <c r="B1232" s="1559"/>
      <c r="C1232" s="966" t="s">
        <v>1768</v>
      </c>
      <c r="D1232" s="746"/>
      <c r="E1232" s="746"/>
      <c r="F1232" s="1197"/>
      <c r="G1232" s="559" t="s">
        <v>1669</v>
      </c>
      <c r="H1232" s="966" t="s">
        <v>70</v>
      </c>
      <c r="I1232" s="767"/>
      <c r="J1232" s="467">
        <v>5</v>
      </c>
      <c r="K1232" s="780"/>
      <c r="L1232" s="1076"/>
      <c r="M1232" s="1085" t="str">
        <f t="shared" si="219"/>
        <v/>
      </c>
      <c r="N1232" s="1216" t="str">
        <f t="shared" si="218"/>
        <v/>
      </c>
      <c r="O1232" s="1186"/>
      <c r="P1232" s="1013" t="str">
        <f t="shared" si="215"/>
        <v/>
      </c>
      <c r="Q1232" s="1272"/>
      <c r="R1232" s="1283"/>
      <c r="S1232" s="1014" t="str">
        <f t="shared" si="216"/>
        <v/>
      </c>
      <c r="T1232" s="1231" t="str">
        <f t="shared" si="220"/>
        <v>Sin Iniciar</v>
      </c>
      <c r="U1232" s="1164" t="str">
        <f t="shared" si="221"/>
        <v>6</v>
      </c>
      <c r="V1232" s="845"/>
      <c r="W1232" s="1302">
        <f t="shared" si="217"/>
        <v>1</v>
      </c>
    </row>
    <row r="1233" spans="1:23" s="105" customFormat="1" ht="35.25" hidden="1" customHeight="1" outlineLevel="3" thickBot="1" x14ac:dyDescent="0.3">
      <c r="A1233" s="1601"/>
      <c r="B1233" s="1559"/>
      <c r="C1233" s="966" t="s">
        <v>1768</v>
      </c>
      <c r="D1233" s="746"/>
      <c r="E1233" s="746"/>
      <c r="F1233" s="1197"/>
      <c r="G1233" s="559" t="s">
        <v>1670</v>
      </c>
      <c r="H1233" s="966" t="s">
        <v>70</v>
      </c>
      <c r="I1233" s="767"/>
      <c r="J1233" s="467">
        <v>5</v>
      </c>
      <c r="K1233" s="780"/>
      <c r="L1233" s="1076"/>
      <c r="M1233" s="1085" t="str">
        <f t="shared" si="219"/>
        <v/>
      </c>
      <c r="N1233" s="1216" t="str">
        <f t="shared" si="218"/>
        <v/>
      </c>
      <c r="O1233" s="1186"/>
      <c r="P1233" s="1013" t="str">
        <f t="shared" ref="P1233:P1263" si="222">+IF(N1233="","",IFERROR(IF(MONTH($C$2)&lt;MONTH(D1233),"",IF(E1233&lt;$C$2,1,IF(D1233&lt;$C$2,($C$2-D1233)/(E1233-D1233),0))),0))</f>
        <v/>
      </c>
      <c r="Q1233" s="1272"/>
      <c r="R1233" s="1283"/>
      <c r="S1233" s="1014" t="str">
        <f t="shared" ref="S1233:S1263" si="223">IF(P1233="","",IF(Q1233&gt;P1233,1,(Q1233/P1233)))</f>
        <v/>
      </c>
      <c r="T1233" s="1231" t="str">
        <f t="shared" si="220"/>
        <v>Sin Iniciar</v>
      </c>
      <c r="U1233" s="1164" t="str">
        <f t="shared" si="221"/>
        <v>6</v>
      </c>
      <c r="V1233" s="845"/>
      <c r="W1233" s="1302">
        <f t="shared" si="217"/>
        <v>1</v>
      </c>
    </row>
    <row r="1234" spans="1:23" s="105" customFormat="1" ht="35.25" hidden="1" customHeight="1" outlineLevel="3" thickBot="1" x14ac:dyDescent="0.3">
      <c r="A1234" s="1601"/>
      <c r="B1234" s="1559"/>
      <c r="C1234" s="966" t="s">
        <v>1768</v>
      </c>
      <c r="D1234" s="746"/>
      <c r="E1234" s="746"/>
      <c r="F1234" s="1197"/>
      <c r="G1234" s="559" t="s">
        <v>1671</v>
      </c>
      <c r="H1234" s="966" t="s">
        <v>70</v>
      </c>
      <c r="I1234" s="767"/>
      <c r="J1234" s="467">
        <v>5</v>
      </c>
      <c r="K1234" s="780"/>
      <c r="L1234" s="1076"/>
      <c r="M1234" s="1085" t="str">
        <f t="shared" si="219"/>
        <v/>
      </c>
      <c r="N1234" s="1216" t="str">
        <f t="shared" si="218"/>
        <v/>
      </c>
      <c r="O1234" s="1186"/>
      <c r="P1234" s="1013" t="str">
        <f t="shared" si="222"/>
        <v/>
      </c>
      <c r="Q1234" s="1272"/>
      <c r="R1234" s="1283"/>
      <c r="S1234" s="1014" t="str">
        <f t="shared" si="223"/>
        <v/>
      </c>
      <c r="T1234" s="1231" t="str">
        <f t="shared" si="220"/>
        <v>Sin Iniciar</v>
      </c>
      <c r="U1234" s="1164" t="str">
        <f t="shared" si="221"/>
        <v>6</v>
      </c>
      <c r="V1234" s="845"/>
      <c r="W1234" s="1302">
        <f t="shared" si="217"/>
        <v>1</v>
      </c>
    </row>
    <row r="1235" spans="1:23" s="105" customFormat="1" ht="35.25" hidden="1" customHeight="1" outlineLevel="3" thickBot="1" x14ac:dyDescent="0.3">
      <c r="A1235" s="1601"/>
      <c r="B1235" s="1559"/>
      <c r="C1235" s="966" t="s">
        <v>1768</v>
      </c>
      <c r="D1235" s="746"/>
      <c r="E1235" s="746"/>
      <c r="F1235" s="1197"/>
      <c r="G1235" s="559" t="s">
        <v>1672</v>
      </c>
      <c r="H1235" s="966" t="s">
        <v>70</v>
      </c>
      <c r="I1235" s="767"/>
      <c r="J1235" s="467">
        <v>5</v>
      </c>
      <c r="K1235" s="780"/>
      <c r="L1235" s="1076"/>
      <c r="M1235" s="1085" t="str">
        <f t="shared" si="219"/>
        <v/>
      </c>
      <c r="N1235" s="1216" t="str">
        <f t="shared" si="218"/>
        <v/>
      </c>
      <c r="O1235" s="1186"/>
      <c r="P1235" s="1013" t="str">
        <f t="shared" si="222"/>
        <v/>
      </c>
      <c r="Q1235" s="1272"/>
      <c r="R1235" s="1283"/>
      <c r="S1235" s="1014" t="str">
        <f t="shared" si="223"/>
        <v/>
      </c>
      <c r="T1235" s="1231" t="str">
        <f t="shared" si="220"/>
        <v>Sin Iniciar</v>
      </c>
      <c r="U1235" s="1164" t="str">
        <f t="shared" si="221"/>
        <v>6</v>
      </c>
      <c r="V1235" s="845"/>
      <c r="W1235" s="1302">
        <f t="shared" si="217"/>
        <v>1</v>
      </c>
    </row>
    <row r="1236" spans="1:23" s="105" customFormat="1" ht="35.25" hidden="1" customHeight="1" outlineLevel="3" thickBot="1" x14ac:dyDescent="0.3">
      <c r="A1236" s="1601"/>
      <c r="B1236" s="1559"/>
      <c r="C1236" s="966" t="s">
        <v>1768</v>
      </c>
      <c r="D1236" s="746"/>
      <c r="E1236" s="746"/>
      <c r="F1236" s="1197"/>
      <c r="G1236" s="559" t="s">
        <v>1673</v>
      </c>
      <c r="H1236" s="966" t="s">
        <v>70</v>
      </c>
      <c r="I1236" s="767"/>
      <c r="J1236" s="467">
        <v>5</v>
      </c>
      <c r="K1236" s="780"/>
      <c r="L1236" s="1076"/>
      <c r="M1236" s="1085" t="str">
        <f t="shared" si="219"/>
        <v/>
      </c>
      <c r="N1236" s="1216" t="str">
        <f t="shared" si="218"/>
        <v/>
      </c>
      <c r="O1236" s="1186"/>
      <c r="P1236" s="1013" t="str">
        <f t="shared" si="222"/>
        <v/>
      </c>
      <c r="Q1236" s="1272"/>
      <c r="R1236" s="1283"/>
      <c r="S1236" s="1014" t="str">
        <f t="shared" si="223"/>
        <v/>
      </c>
      <c r="T1236" s="1231" t="str">
        <f t="shared" si="220"/>
        <v>Sin Iniciar</v>
      </c>
      <c r="U1236" s="1164" t="str">
        <f t="shared" si="221"/>
        <v>6</v>
      </c>
      <c r="V1236" s="845"/>
      <c r="W1236" s="1302">
        <f t="shared" si="217"/>
        <v>1</v>
      </c>
    </row>
    <row r="1237" spans="1:23" s="105" customFormat="1" ht="35.25" hidden="1" customHeight="1" outlineLevel="3" thickBot="1" x14ac:dyDescent="0.3">
      <c r="A1237" s="1601"/>
      <c r="B1237" s="1559"/>
      <c r="C1237" s="966" t="s">
        <v>1768</v>
      </c>
      <c r="D1237" s="746"/>
      <c r="E1237" s="746"/>
      <c r="F1237" s="1197"/>
      <c r="G1237" s="559" t="s">
        <v>1674</v>
      </c>
      <c r="H1237" s="966" t="s">
        <v>70</v>
      </c>
      <c r="I1237" s="767"/>
      <c r="J1237" s="467">
        <v>5</v>
      </c>
      <c r="K1237" s="780"/>
      <c r="L1237" s="1076"/>
      <c r="M1237" s="1085" t="str">
        <f t="shared" si="219"/>
        <v/>
      </c>
      <c r="N1237" s="1216" t="str">
        <f t="shared" si="218"/>
        <v/>
      </c>
      <c r="O1237" s="1186"/>
      <c r="P1237" s="1013" t="str">
        <f t="shared" si="222"/>
        <v/>
      </c>
      <c r="Q1237" s="1272"/>
      <c r="R1237" s="1283"/>
      <c r="S1237" s="1014" t="str">
        <f t="shared" si="223"/>
        <v/>
      </c>
      <c r="T1237" s="1231" t="str">
        <f t="shared" si="220"/>
        <v>Sin Iniciar</v>
      </c>
      <c r="U1237" s="1164" t="str">
        <f t="shared" si="221"/>
        <v>6</v>
      </c>
      <c r="V1237" s="845"/>
      <c r="W1237" s="1302">
        <f t="shared" si="217"/>
        <v>1</v>
      </c>
    </row>
    <row r="1238" spans="1:23" s="105" customFormat="1" ht="35.25" hidden="1" customHeight="1" outlineLevel="3" thickBot="1" x14ac:dyDescent="0.3">
      <c r="A1238" s="1601"/>
      <c r="B1238" s="1559"/>
      <c r="C1238" s="966" t="s">
        <v>1768</v>
      </c>
      <c r="D1238" s="746"/>
      <c r="E1238" s="746"/>
      <c r="F1238" s="1197"/>
      <c r="G1238" s="559" t="s">
        <v>1675</v>
      </c>
      <c r="H1238" s="966" t="s">
        <v>70</v>
      </c>
      <c r="I1238" s="767"/>
      <c r="J1238" s="467">
        <v>5</v>
      </c>
      <c r="K1238" s="780"/>
      <c r="L1238" s="1076"/>
      <c r="M1238" s="1085" t="str">
        <f t="shared" si="219"/>
        <v/>
      </c>
      <c r="N1238" s="1216" t="str">
        <f t="shared" si="218"/>
        <v/>
      </c>
      <c r="O1238" s="1186"/>
      <c r="P1238" s="1013" t="str">
        <f t="shared" si="222"/>
        <v/>
      </c>
      <c r="Q1238" s="1272"/>
      <c r="R1238" s="1283"/>
      <c r="S1238" s="1014" t="str">
        <f t="shared" si="223"/>
        <v/>
      </c>
      <c r="T1238" s="1231" t="str">
        <f t="shared" si="220"/>
        <v>Sin Iniciar</v>
      </c>
      <c r="U1238" s="1164" t="str">
        <f t="shared" si="221"/>
        <v>6</v>
      </c>
      <c r="V1238" s="845"/>
      <c r="W1238" s="1302">
        <f t="shared" si="217"/>
        <v>1</v>
      </c>
    </row>
    <row r="1239" spans="1:23" s="105" customFormat="1" ht="35.25" hidden="1" customHeight="1" outlineLevel="3" thickBot="1" x14ac:dyDescent="0.3">
      <c r="A1239" s="1601"/>
      <c r="B1239" s="1559"/>
      <c r="C1239" s="966" t="s">
        <v>1768</v>
      </c>
      <c r="D1239" s="746"/>
      <c r="E1239" s="746"/>
      <c r="F1239" s="1197"/>
      <c r="G1239" s="559" t="s">
        <v>1676</v>
      </c>
      <c r="H1239" s="966" t="s">
        <v>70</v>
      </c>
      <c r="I1239" s="767"/>
      <c r="J1239" s="467">
        <v>5</v>
      </c>
      <c r="K1239" s="780"/>
      <c r="L1239" s="1076"/>
      <c r="M1239" s="1085" t="str">
        <f t="shared" si="219"/>
        <v/>
      </c>
      <c r="N1239" s="1216" t="str">
        <f t="shared" si="218"/>
        <v/>
      </c>
      <c r="O1239" s="1186"/>
      <c r="P1239" s="1013" t="str">
        <f t="shared" si="222"/>
        <v/>
      </c>
      <c r="Q1239" s="1272"/>
      <c r="R1239" s="1283"/>
      <c r="S1239" s="1014" t="str">
        <f t="shared" si="223"/>
        <v/>
      </c>
      <c r="T1239" s="1231" t="str">
        <f t="shared" si="220"/>
        <v>Sin Iniciar</v>
      </c>
      <c r="U1239" s="1164" t="str">
        <f t="shared" si="221"/>
        <v>6</v>
      </c>
      <c r="V1239" s="845"/>
      <c r="W1239" s="1302">
        <f t="shared" si="217"/>
        <v>1</v>
      </c>
    </row>
    <row r="1240" spans="1:23" s="105" customFormat="1" ht="35.25" hidden="1" customHeight="1" outlineLevel="3" thickBot="1" x14ac:dyDescent="0.3">
      <c r="A1240" s="1601"/>
      <c r="B1240" s="1559"/>
      <c r="C1240" s="966" t="s">
        <v>1768</v>
      </c>
      <c r="D1240" s="746"/>
      <c r="E1240" s="746"/>
      <c r="F1240" s="1197"/>
      <c r="G1240" s="559" t="s">
        <v>1677</v>
      </c>
      <c r="H1240" s="966" t="s">
        <v>70</v>
      </c>
      <c r="I1240" s="767"/>
      <c r="J1240" s="467">
        <v>1</v>
      </c>
      <c r="K1240" s="780"/>
      <c r="L1240" s="1076"/>
      <c r="M1240" s="1085" t="str">
        <f t="shared" si="219"/>
        <v/>
      </c>
      <c r="N1240" s="1216" t="str">
        <f t="shared" si="218"/>
        <v/>
      </c>
      <c r="O1240" s="1186"/>
      <c r="P1240" s="1013" t="str">
        <f t="shared" si="222"/>
        <v/>
      </c>
      <c r="Q1240" s="1272"/>
      <c r="R1240" s="1283"/>
      <c r="S1240" s="1014" t="str">
        <f t="shared" si="223"/>
        <v/>
      </c>
      <c r="T1240" s="1231" t="str">
        <f t="shared" si="220"/>
        <v>Sin Iniciar</v>
      </c>
      <c r="U1240" s="1164" t="str">
        <f t="shared" si="221"/>
        <v>6</v>
      </c>
      <c r="V1240" s="845"/>
      <c r="W1240" s="1302">
        <f t="shared" si="217"/>
        <v>1</v>
      </c>
    </row>
    <row r="1241" spans="1:23" s="105" customFormat="1" ht="35.25" hidden="1" customHeight="1" outlineLevel="3" thickBot="1" x14ac:dyDescent="0.3">
      <c r="A1241" s="1601"/>
      <c r="B1241" s="1559"/>
      <c r="C1241" s="966" t="s">
        <v>1768</v>
      </c>
      <c r="D1241" s="746"/>
      <c r="E1241" s="746"/>
      <c r="F1241" s="1197"/>
      <c r="G1241" s="559" t="s">
        <v>1678</v>
      </c>
      <c r="H1241" s="966" t="s">
        <v>70</v>
      </c>
      <c r="I1241" s="767"/>
      <c r="J1241" s="467">
        <v>1</v>
      </c>
      <c r="K1241" s="780"/>
      <c r="L1241" s="1076"/>
      <c r="M1241" s="1085" t="str">
        <f t="shared" si="219"/>
        <v/>
      </c>
      <c r="N1241" s="1216" t="str">
        <f t="shared" si="218"/>
        <v/>
      </c>
      <c r="O1241" s="1186"/>
      <c r="P1241" s="1013" t="str">
        <f t="shared" si="222"/>
        <v/>
      </c>
      <c r="Q1241" s="1272"/>
      <c r="R1241" s="1283"/>
      <c r="S1241" s="1014" t="str">
        <f t="shared" si="223"/>
        <v/>
      </c>
      <c r="T1241" s="1231" t="str">
        <f t="shared" si="220"/>
        <v>Sin Iniciar</v>
      </c>
      <c r="U1241" s="1164" t="str">
        <f t="shared" si="221"/>
        <v>6</v>
      </c>
      <c r="V1241" s="845"/>
      <c r="W1241" s="1302">
        <f t="shared" si="217"/>
        <v>1</v>
      </c>
    </row>
    <row r="1242" spans="1:23" s="105" customFormat="1" ht="35.25" hidden="1" customHeight="1" outlineLevel="3" thickBot="1" x14ac:dyDescent="0.3">
      <c r="A1242" s="1601"/>
      <c r="B1242" s="1559"/>
      <c r="C1242" s="966" t="s">
        <v>1768</v>
      </c>
      <c r="D1242" s="746"/>
      <c r="E1242" s="746"/>
      <c r="F1242" s="1197"/>
      <c r="G1242" s="559" t="s">
        <v>1679</v>
      </c>
      <c r="H1242" s="966" t="s">
        <v>70</v>
      </c>
      <c r="I1242" s="767"/>
      <c r="J1242" s="467">
        <v>1</v>
      </c>
      <c r="K1242" s="780"/>
      <c r="L1242" s="1076"/>
      <c r="M1242" s="1085" t="str">
        <f t="shared" si="219"/>
        <v/>
      </c>
      <c r="N1242" s="1216" t="str">
        <f t="shared" si="218"/>
        <v/>
      </c>
      <c r="O1242" s="1186"/>
      <c r="P1242" s="1013" t="str">
        <f t="shared" si="222"/>
        <v/>
      </c>
      <c r="Q1242" s="1272"/>
      <c r="R1242" s="1283"/>
      <c r="S1242" s="1014" t="str">
        <f t="shared" si="223"/>
        <v/>
      </c>
      <c r="T1242" s="1231" t="str">
        <f t="shared" si="220"/>
        <v>Sin Iniciar</v>
      </c>
      <c r="U1242" s="1164" t="str">
        <f t="shared" si="221"/>
        <v>6</v>
      </c>
      <c r="V1242" s="845"/>
      <c r="W1242" s="1302">
        <f t="shared" si="217"/>
        <v>1</v>
      </c>
    </row>
    <row r="1243" spans="1:23" s="105" customFormat="1" ht="35.25" hidden="1" customHeight="1" outlineLevel="3" thickBot="1" x14ac:dyDescent="0.3">
      <c r="A1243" s="1601"/>
      <c r="B1243" s="1559"/>
      <c r="C1243" s="966" t="s">
        <v>1768</v>
      </c>
      <c r="D1243" s="746"/>
      <c r="E1243" s="746"/>
      <c r="F1243" s="1197"/>
      <c r="G1243" s="559" t="s">
        <v>1680</v>
      </c>
      <c r="H1243" s="966" t="s">
        <v>70</v>
      </c>
      <c r="I1243" s="767"/>
      <c r="J1243" s="467">
        <v>1</v>
      </c>
      <c r="K1243" s="780"/>
      <c r="L1243" s="1076"/>
      <c r="M1243" s="1085" t="str">
        <f t="shared" si="219"/>
        <v/>
      </c>
      <c r="N1243" s="1216" t="str">
        <f t="shared" si="218"/>
        <v/>
      </c>
      <c r="O1243" s="1186"/>
      <c r="P1243" s="1013" t="str">
        <f t="shared" si="222"/>
        <v/>
      </c>
      <c r="Q1243" s="1272"/>
      <c r="R1243" s="1283"/>
      <c r="S1243" s="1014" t="str">
        <f t="shared" si="223"/>
        <v/>
      </c>
      <c r="T1243" s="1231" t="str">
        <f t="shared" si="220"/>
        <v>Sin Iniciar</v>
      </c>
      <c r="U1243" s="1164" t="str">
        <f t="shared" si="221"/>
        <v>6</v>
      </c>
      <c r="V1243" s="845"/>
      <c r="W1243" s="1302">
        <f t="shared" si="217"/>
        <v>1</v>
      </c>
    </row>
    <row r="1244" spans="1:23" s="105" customFormat="1" ht="35.25" hidden="1" customHeight="1" outlineLevel="3" thickBot="1" x14ac:dyDescent="0.3">
      <c r="A1244" s="1601"/>
      <c r="B1244" s="1559"/>
      <c r="C1244" s="966" t="s">
        <v>1768</v>
      </c>
      <c r="D1244" s="746"/>
      <c r="E1244" s="746"/>
      <c r="F1244" s="1197"/>
      <c r="G1244" s="559" t="s">
        <v>1619</v>
      </c>
      <c r="H1244" s="966" t="s">
        <v>70</v>
      </c>
      <c r="I1244" s="767"/>
      <c r="J1244" s="467">
        <v>60</v>
      </c>
      <c r="K1244" s="780"/>
      <c r="L1244" s="1076"/>
      <c r="M1244" s="1085" t="str">
        <f t="shared" si="219"/>
        <v/>
      </c>
      <c r="N1244" s="1216" t="str">
        <f t="shared" si="218"/>
        <v/>
      </c>
      <c r="O1244" s="1186"/>
      <c r="P1244" s="1013" t="str">
        <f t="shared" si="222"/>
        <v/>
      </c>
      <c r="Q1244" s="1272"/>
      <c r="R1244" s="1283"/>
      <c r="S1244" s="1014" t="str">
        <f t="shared" si="223"/>
        <v/>
      </c>
      <c r="T1244" s="1231" t="str">
        <f t="shared" si="220"/>
        <v>Sin Iniciar</v>
      </c>
      <c r="U1244" s="1164" t="str">
        <f t="shared" si="221"/>
        <v>6</v>
      </c>
      <c r="V1244" s="845"/>
      <c r="W1244" s="1302">
        <f t="shared" si="217"/>
        <v>1</v>
      </c>
    </row>
    <row r="1245" spans="1:23" s="105" customFormat="1" ht="35.25" hidden="1" customHeight="1" outlineLevel="3" thickBot="1" x14ac:dyDescent="0.3">
      <c r="A1245" s="1601"/>
      <c r="B1245" s="1559"/>
      <c r="C1245" s="966" t="s">
        <v>1768</v>
      </c>
      <c r="D1245" s="746"/>
      <c r="E1245" s="746"/>
      <c r="F1245" s="1197"/>
      <c r="G1245" s="559" t="s">
        <v>1620</v>
      </c>
      <c r="H1245" s="966" t="s">
        <v>70</v>
      </c>
      <c r="I1245" s="767"/>
      <c r="J1245" s="467">
        <v>60</v>
      </c>
      <c r="K1245" s="780"/>
      <c r="L1245" s="1076"/>
      <c r="M1245" s="1085" t="str">
        <f t="shared" si="219"/>
        <v/>
      </c>
      <c r="N1245" s="1216" t="str">
        <f t="shared" si="218"/>
        <v/>
      </c>
      <c r="O1245" s="1186"/>
      <c r="P1245" s="1013" t="str">
        <f t="shared" si="222"/>
        <v/>
      </c>
      <c r="Q1245" s="1272"/>
      <c r="R1245" s="1283"/>
      <c r="S1245" s="1014" t="str">
        <f t="shared" si="223"/>
        <v/>
      </c>
      <c r="T1245" s="1231" t="str">
        <f t="shared" si="220"/>
        <v>Sin Iniciar</v>
      </c>
      <c r="U1245" s="1164" t="str">
        <f t="shared" si="221"/>
        <v>6</v>
      </c>
      <c r="V1245" s="845"/>
      <c r="W1245" s="1302">
        <f t="shared" si="217"/>
        <v>1</v>
      </c>
    </row>
    <row r="1246" spans="1:23" s="105" customFormat="1" ht="35.25" hidden="1" customHeight="1" outlineLevel="3" thickBot="1" x14ac:dyDescent="0.3">
      <c r="A1246" s="1601"/>
      <c r="B1246" s="1559"/>
      <c r="C1246" s="966" t="s">
        <v>1768</v>
      </c>
      <c r="D1246" s="746"/>
      <c r="E1246" s="746"/>
      <c r="F1246" s="1197"/>
      <c r="G1246" s="559" t="s">
        <v>1621</v>
      </c>
      <c r="H1246" s="966" t="s">
        <v>70</v>
      </c>
      <c r="I1246" s="767"/>
      <c r="J1246" s="467">
        <v>60</v>
      </c>
      <c r="K1246" s="780"/>
      <c r="L1246" s="1076"/>
      <c r="M1246" s="1085" t="str">
        <f t="shared" si="219"/>
        <v/>
      </c>
      <c r="N1246" s="1216" t="str">
        <f t="shared" si="218"/>
        <v/>
      </c>
      <c r="O1246" s="1186"/>
      <c r="P1246" s="1013" t="str">
        <f t="shared" si="222"/>
        <v/>
      </c>
      <c r="Q1246" s="1272"/>
      <c r="R1246" s="1283"/>
      <c r="S1246" s="1014" t="str">
        <f t="shared" si="223"/>
        <v/>
      </c>
      <c r="T1246" s="1231" t="str">
        <f t="shared" si="220"/>
        <v>Sin Iniciar</v>
      </c>
      <c r="U1246" s="1164" t="str">
        <f t="shared" si="221"/>
        <v>6</v>
      </c>
      <c r="V1246" s="845"/>
      <c r="W1246" s="1302">
        <f t="shared" si="217"/>
        <v>1</v>
      </c>
    </row>
    <row r="1247" spans="1:23" s="105" customFormat="1" ht="35.25" hidden="1" customHeight="1" outlineLevel="3" thickBot="1" x14ac:dyDescent="0.3">
      <c r="A1247" s="1601"/>
      <c r="B1247" s="1559"/>
      <c r="C1247" s="966" t="s">
        <v>1768</v>
      </c>
      <c r="D1247" s="746"/>
      <c r="E1247" s="746"/>
      <c r="F1247" s="1197"/>
      <c r="G1247" s="559" t="s">
        <v>1681</v>
      </c>
      <c r="H1247" s="966" t="s">
        <v>70</v>
      </c>
      <c r="I1247" s="767"/>
      <c r="J1247" s="467">
        <v>5</v>
      </c>
      <c r="K1247" s="780"/>
      <c r="L1247" s="1076"/>
      <c r="M1247" s="1085" t="str">
        <f t="shared" si="219"/>
        <v/>
      </c>
      <c r="N1247" s="1216" t="str">
        <f t="shared" si="218"/>
        <v/>
      </c>
      <c r="O1247" s="1186"/>
      <c r="P1247" s="1013" t="str">
        <f t="shared" si="222"/>
        <v/>
      </c>
      <c r="Q1247" s="1272"/>
      <c r="R1247" s="1283"/>
      <c r="S1247" s="1014" t="str">
        <f t="shared" si="223"/>
        <v/>
      </c>
      <c r="T1247" s="1231" t="str">
        <f t="shared" si="220"/>
        <v>Sin Iniciar</v>
      </c>
      <c r="U1247" s="1164" t="str">
        <f t="shared" si="221"/>
        <v>6</v>
      </c>
      <c r="V1247" s="845"/>
      <c r="W1247" s="1302">
        <f t="shared" ref="W1247:W1310" si="224">1-R1247</f>
        <v>1</v>
      </c>
    </row>
    <row r="1248" spans="1:23" s="105" customFormat="1" ht="35.25" hidden="1" customHeight="1" outlineLevel="3" thickBot="1" x14ac:dyDescent="0.3">
      <c r="A1248" s="1601"/>
      <c r="B1248" s="1559"/>
      <c r="C1248" s="966" t="s">
        <v>1768</v>
      </c>
      <c r="D1248" s="746"/>
      <c r="E1248" s="746"/>
      <c r="F1248" s="1197"/>
      <c r="G1248" s="559" t="s">
        <v>1682</v>
      </c>
      <c r="H1248" s="966" t="s">
        <v>70</v>
      </c>
      <c r="I1248" s="767"/>
      <c r="J1248" s="467">
        <v>5</v>
      </c>
      <c r="K1248" s="780"/>
      <c r="L1248" s="1076"/>
      <c r="M1248" s="1085" t="str">
        <f t="shared" si="219"/>
        <v/>
      </c>
      <c r="N1248" s="1216" t="str">
        <f t="shared" si="218"/>
        <v/>
      </c>
      <c r="O1248" s="1186"/>
      <c r="P1248" s="1013" t="str">
        <f t="shared" si="222"/>
        <v/>
      </c>
      <c r="Q1248" s="1272"/>
      <c r="R1248" s="1283"/>
      <c r="S1248" s="1014" t="str">
        <f t="shared" si="223"/>
        <v/>
      </c>
      <c r="T1248" s="1231" t="str">
        <f t="shared" si="220"/>
        <v>Sin Iniciar</v>
      </c>
      <c r="U1248" s="1164" t="str">
        <f t="shared" si="221"/>
        <v>6</v>
      </c>
      <c r="V1248" s="845"/>
      <c r="W1248" s="1302">
        <f t="shared" si="224"/>
        <v>1</v>
      </c>
    </row>
    <row r="1249" spans="1:25" s="105" customFormat="1" ht="35.25" hidden="1" customHeight="1" outlineLevel="3" thickBot="1" x14ac:dyDescent="0.3">
      <c r="A1249" s="1601"/>
      <c r="B1249" s="1559"/>
      <c r="C1249" s="966" t="s">
        <v>1768</v>
      </c>
      <c r="D1249" s="746"/>
      <c r="E1249" s="746"/>
      <c r="F1249" s="1197"/>
      <c r="G1249" s="559" t="s">
        <v>1683</v>
      </c>
      <c r="H1249" s="966" t="s">
        <v>70</v>
      </c>
      <c r="I1249" s="767"/>
      <c r="J1249" s="467">
        <v>5</v>
      </c>
      <c r="K1249" s="780"/>
      <c r="L1249" s="1076"/>
      <c r="M1249" s="1085" t="str">
        <f t="shared" si="219"/>
        <v/>
      </c>
      <c r="N1249" s="1216" t="str">
        <f t="shared" ref="N1249:N1290" si="225">+IF(D1249="","",IF(AND(MONTH($C$2)&gt;=MONTH(D1249),MONTH($C$2)&lt;=MONTH(E1249)),"X",""))</f>
        <v/>
      </c>
      <c r="O1249" s="1186"/>
      <c r="P1249" s="1013" t="str">
        <f t="shared" si="222"/>
        <v/>
      </c>
      <c r="Q1249" s="1272"/>
      <c r="R1249" s="1283"/>
      <c r="S1249" s="1014" t="str">
        <f t="shared" si="223"/>
        <v/>
      </c>
      <c r="T1249" s="1231" t="str">
        <f t="shared" si="220"/>
        <v>Sin Iniciar</v>
      </c>
      <c r="U1249" s="1164" t="str">
        <f t="shared" si="221"/>
        <v>6</v>
      </c>
      <c r="V1249" s="845"/>
      <c r="W1249" s="1302">
        <f t="shared" si="224"/>
        <v>1</v>
      </c>
    </row>
    <row r="1250" spans="1:25" s="105" customFormat="1" ht="35.25" hidden="1" customHeight="1" outlineLevel="3" thickBot="1" x14ac:dyDescent="0.3">
      <c r="A1250" s="1601"/>
      <c r="B1250" s="1559"/>
      <c r="C1250" s="966" t="s">
        <v>1768</v>
      </c>
      <c r="D1250" s="746"/>
      <c r="E1250" s="746"/>
      <c r="F1250" s="1197"/>
      <c r="G1250" s="559" t="s">
        <v>1684</v>
      </c>
      <c r="H1250" s="966" t="s">
        <v>70</v>
      </c>
      <c r="I1250" s="767"/>
      <c r="J1250" s="467">
        <v>5</v>
      </c>
      <c r="K1250" s="780"/>
      <c r="L1250" s="1076"/>
      <c r="M1250" s="1085" t="str">
        <f t="shared" si="219"/>
        <v/>
      </c>
      <c r="N1250" s="1216" t="str">
        <f t="shared" si="225"/>
        <v/>
      </c>
      <c r="O1250" s="1186"/>
      <c r="P1250" s="1013" t="str">
        <f t="shared" si="222"/>
        <v/>
      </c>
      <c r="Q1250" s="1272"/>
      <c r="R1250" s="1283"/>
      <c r="S1250" s="1014" t="str">
        <f t="shared" si="223"/>
        <v/>
      </c>
      <c r="T1250" s="1231" t="str">
        <f t="shared" si="220"/>
        <v>Sin Iniciar</v>
      </c>
      <c r="U1250" s="1164" t="str">
        <f t="shared" si="221"/>
        <v>6</v>
      </c>
      <c r="V1250" s="845"/>
      <c r="W1250" s="1302">
        <f t="shared" si="224"/>
        <v>1</v>
      </c>
    </row>
    <row r="1251" spans="1:25" s="105" customFormat="1" ht="35.25" hidden="1" customHeight="1" outlineLevel="3" thickBot="1" x14ac:dyDescent="0.3">
      <c r="A1251" s="1601"/>
      <c r="B1251" s="1559"/>
      <c r="C1251" s="966" t="s">
        <v>1768</v>
      </c>
      <c r="D1251" s="746"/>
      <c r="E1251" s="746"/>
      <c r="F1251" s="1197"/>
      <c r="G1251" s="559" t="s">
        <v>1685</v>
      </c>
      <c r="H1251" s="966" t="s">
        <v>70</v>
      </c>
      <c r="I1251" s="767"/>
      <c r="J1251" s="467">
        <v>5</v>
      </c>
      <c r="K1251" s="780"/>
      <c r="L1251" s="1076"/>
      <c r="M1251" s="1085" t="str">
        <f t="shared" si="219"/>
        <v/>
      </c>
      <c r="N1251" s="1216" t="str">
        <f t="shared" si="225"/>
        <v/>
      </c>
      <c r="O1251" s="1186"/>
      <c r="P1251" s="1013" t="str">
        <f t="shared" si="222"/>
        <v/>
      </c>
      <c r="Q1251" s="1272"/>
      <c r="R1251" s="1283"/>
      <c r="S1251" s="1014" t="str">
        <f t="shared" si="223"/>
        <v/>
      </c>
      <c r="T1251" s="1231" t="str">
        <f t="shared" si="220"/>
        <v>Sin Iniciar</v>
      </c>
      <c r="U1251" s="1164" t="str">
        <f t="shared" si="221"/>
        <v>6</v>
      </c>
      <c r="V1251" s="845"/>
      <c r="W1251" s="1302">
        <f t="shared" si="224"/>
        <v>1</v>
      </c>
    </row>
    <row r="1252" spans="1:25" s="105" customFormat="1" ht="35.25" hidden="1" customHeight="1" outlineLevel="3" thickBot="1" x14ac:dyDescent="0.3">
      <c r="A1252" s="1601"/>
      <c r="B1252" s="1559"/>
      <c r="C1252" s="966" t="s">
        <v>1768</v>
      </c>
      <c r="D1252" s="746"/>
      <c r="E1252" s="746"/>
      <c r="F1252" s="1197"/>
      <c r="G1252" s="559" t="s">
        <v>1686</v>
      </c>
      <c r="H1252" s="966" t="s">
        <v>70</v>
      </c>
      <c r="I1252" s="767"/>
      <c r="J1252" s="467">
        <v>5</v>
      </c>
      <c r="K1252" s="780"/>
      <c r="L1252" s="1076"/>
      <c r="M1252" s="1085" t="str">
        <f t="shared" si="219"/>
        <v/>
      </c>
      <c r="N1252" s="1216" t="str">
        <f t="shared" si="225"/>
        <v/>
      </c>
      <c r="O1252" s="1186"/>
      <c r="P1252" s="1013" t="str">
        <f t="shared" si="222"/>
        <v/>
      </c>
      <c r="Q1252" s="1272"/>
      <c r="R1252" s="1283"/>
      <c r="S1252" s="1014" t="str">
        <f t="shared" si="223"/>
        <v/>
      </c>
      <c r="T1252" s="1231" t="str">
        <f t="shared" si="220"/>
        <v>Sin Iniciar</v>
      </c>
      <c r="U1252" s="1164" t="str">
        <f t="shared" si="221"/>
        <v>6</v>
      </c>
      <c r="V1252" s="845"/>
      <c r="W1252" s="1302">
        <f t="shared" si="224"/>
        <v>1</v>
      </c>
    </row>
    <row r="1253" spans="1:25" s="105" customFormat="1" ht="35.25" hidden="1" customHeight="1" outlineLevel="3" thickBot="1" x14ac:dyDescent="0.3">
      <c r="A1253" s="1601"/>
      <c r="B1253" s="1559"/>
      <c r="C1253" s="966" t="s">
        <v>1768</v>
      </c>
      <c r="D1253" s="746"/>
      <c r="E1253" s="746"/>
      <c r="F1253" s="1197"/>
      <c r="G1253" s="559" t="s">
        <v>1687</v>
      </c>
      <c r="H1253" s="966" t="s">
        <v>70</v>
      </c>
      <c r="I1253" s="767"/>
      <c r="J1253" s="467">
        <v>5</v>
      </c>
      <c r="K1253" s="780"/>
      <c r="L1253" s="1076"/>
      <c r="M1253" s="1085" t="str">
        <f t="shared" si="219"/>
        <v/>
      </c>
      <c r="N1253" s="1216" t="str">
        <f t="shared" si="225"/>
        <v/>
      </c>
      <c r="O1253" s="1186"/>
      <c r="P1253" s="1013" t="str">
        <f t="shared" si="222"/>
        <v/>
      </c>
      <c r="Q1253" s="1272"/>
      <c r="R1253" s="1283"/>
      <c r="S1253" s="1014" t="str">
        <f t="shared" si="223"/>
        <v/>
      </c>
      <c r="T1253" s="1231" t="str">
        <f t="shared" si="220"/>
        <v>Sin Iniciar</v>
      </c>
      <c r="U1253" s="1164" t="str">
        <f t="shared" si="221"/>
        <v>6</v>
      </c>
      <c r="V1253" s="845"/>
      <c r="W1253" s="1302">
        <f t="shared" si="224"/>
        <v>1</v>
      </c>
    </row>
    <row r="1254" spans="1:25" s="105" customFormat="1" ht="35.25" hidden="1" customHeight="1" outlineLevel="3" thickBot="1" x14ac:dyDescent="0.3">
      <c r="A1254" s="1601"/>
      <c r="B1254" s="1559"/>
      <c r="C1254" s="966" t="s">
        <v>1768</v>
      </c>
      <c r="D1254" s="746"/>
      <c r="E1254" s="746"/>
      <c r="F1254" s="1197"/>
      <c r="G1254" s="559" t="s">
        <v>1688</v>
      </c>
      <c r="H1254" s="966" t="s">
        <v>70</v>
      </c>
      <c r="I1254" s="767"/>
      <c r="J1254" s="467">
        <v>5</v>
      </c>
      <c r="K1254" s="780"/>
      <c r="L1254" s="1076"/>
      <c r="M1254" s="1085" t="str">
        <f t="shared" si="219"/>
        <v/>
      </c>
      <c r="N1254" s="1216" t="str">
        <f t="shared" si="225"/>
        <v/>
      </c>
      <c r="O1254" s="1186"/>
      <c r="P1254" s="1013" t="str">
        <f t="shared" si="222"/>
        <v/>
      </c>
      <c r="Q1254" s="1272"/>
      <c r="R1254" s="1283"/>
      <c r="S1254" s="1014" t="str">
        <f t="shared" si="223"/>
        <v/>
      </c>
      <c r="T1254" s="1231" t="str">
        <f t="shared" si="220"/>
        <v>Sin Iniciar</v>
      </c>
      <c r="U1254" s="1164" t="str">
        <f t="shared" si="221"/>
        <v>6</v>
      </c>
      <c r="V1254" s="845"/>
      <c r="W1254" s="1302">
        <f t="shared" si="224"/>
        <v>1</v>
      </c>
    </row>
    <row r="1255" spans="1:25" s="105" customFormat="1" ht="35.25" hidden="1" customHeight="1" outlineLevel="3" thickBot="1" x14ac:dyDescent="0.3">
      <c r="A1255" s="1601"/>
      <c r="B1255" s="1559"/>
      <c r="C1255" s="966" t="s">
        <v>1768</v>
      </c>
      <c r="D1255" s="746"/>
      <c r="E1255" s="746"/>
      <c r="F1255" s="1197"/>
      <c r="G1255" s="559" t="s">
        <v>1622</v>
      </c>
      <c r="H1255" s="966" t="s">
        <v>70</v>
      </c>
      <c r="I1255" s="767"/>
      <c r="J1255" s="467">
        <v>1</v>
      </c>
      <c r="K1255" s="780"/>
      <c r="L1255" s="1076"/>
      <c r="M1255" s="1085" t="str">
        <f t="shared" si="219"/>
        <v/>
      </c>
      <c r="N1255" s="1216" t="str">
        <f t="shared" si="225"/>
        <v/>
      </c>
      <c r="O1255" s="1186"/>
      <c r="P1255" s="1013" t="str">
        <f t="shared" si="222"/>
        <v/>
      </c>
      <c r="Q1255" s="1272"/>
      <c r="R1255" s="1283"/>
      <c r="S1255" s="1014" t="str">
        <f t="shared" si="223"/>
        <v/>
      </c>
      <c r="T1255" s="1231" t="str">
        <f t="shared" si="220"/>
        <v>Sin Iniciar</v>
      </c>
      <c r="U1255" s="1164" t="str">
        <f t="shared" si="221"/>
        <v>6</v>
      </c>
      <c r="V1255" s="845"/>
      <c r="W1255" s="1302">
        <f t="shared" si="224"/>
        <v>1</v>
      </c>
    </row>
    <row r="1256" spans="1:25" s="105" customFormat="1" ht="35.25" hidden="1" customHeight="1" outlineLevel="3" thickBot="1" x14ac:dyDescent="0.3">
      <c r="A1256" s="1601"/>
      <c r="B1256" s="1559"/>
      <c r="C1256" s="966" t="s">
        <v>1768</v>
      </c>
      <c r="D1256" s="746"/>
      <c r="E1256" s="746"/>
      <c r="F1256" s="1197"/>
      <c r="G1256" s="559" t="s">
        <v>1623</v>
      </c>
      <c r="H1256" s="966" t="s">
        <v>70</v>
      </c>
      <c r="I1256" s="767"/>
      <c r="J1256" s="467">
        <v>40</v>
      </c>
      <c r="K1256" s="780"/>
      <c r="L1256" s="1076"/>
      <c r="M1256" s="1085" t="str">
        <f t="shared" si="219"/>
        <v/>
      </c>
      <c r="N1256" s="1216" t="str">
        <f t="shared" si="225"/>
        <v/>
      </c>
      <c r="O1256" s="1186"/>
      <c r="P1256" s="1013" t="str">
        <f t="shared" si="222"/>
        <v/>
      </c>
      <c r="Q1256" s="1272"/>
      <c r="R1256" s="1283"/>
      <c r="S1256" s="1014" t="str">
        <f t="shared" si="223"/>
        <v/>
      </c>
      <c r="T1256" s="1231" t="str">
        <f t="shared" si="220"/>
        <v>Sin Iniciar</v>
      </c>
      <c r="U1256" s="1164" t="str">
        <f t="shared" si="221"/>
        <v>6</v>
      </c>
      <c r="V1256" s="845"/>
      <c r="W1256" s="1302">
        <f t="shared" si="224"/>
        <v>1</v>
      </c>
    </row>
    <row r="1257" spans="1:25" s="105" customFormat="1" ht="35.25" hidden="1" customHeight="1" outlineLevel="3" thickBot="1" x14ac:dyDescent="0.3">
      <c r="A1257" s="1601"/>
      <c r="B1257" s="1559"/>
      <c r="C1257" s="966" t="s">
        <v>1768</v>
      </c>
      <c r="D1257" s="746"/>
      <c r="E1257" s="746"/>
      <c r="F1257" s="1197"/>
      <c r="G1257" s="559" t="s">
        <v>1624</v>
      </c>
      <c r="H1257" s="966" t="s">
        <v>70</v>
      </c>
      <c r="I1257" s="767"/>
      <c r="J1257" s="467">
        <v>40</v>
      </c>
      <c r="K1257" s="780"/>
      <c r="L1257" s="1076"/>
      <c r="M1257" s="1085" t="str">
        <f t="shared" si="219"/>
        <v/>
      </c>
      <c r="N1257" s="1216" t="str">
        <f t="shared" si="225"/>
        <v/>
      </c>
      <c r="O1257" s="1186"/>
      <c r="P1257" s="1013" t="str">
        <f t="shared" si="222"/>
        <v/>
      </c>
      <c r="Q1257" s="1272"/>
      <c r="R1257" s="1283"/>
      <c r="S1257" s="1014" t="str">
        <f t="shared" si="223"/>
        <v/>
      </c>
      <c r="T1257" s="1231" t="str">
        <f t="shared" si="220"/>
        <v>Sin Iniciar</v>
      </c>
      <c r="U1257" s="1164" t="str">
        <f t="shared" si="221"/>
        <v>6</v>
      </c>
      <c r="V1257" s="845"/>
      <c r="W1257" s="1302">
        <f t="shared" si="224"/>
        <v>1</v>
      </c>
    </row>
    <row r="1258" spans="1:25" s="105" customFormat="1" ht="35.25" hidden="1" customHeight="1" outlineLevel="3" thickBot="1" x14ac:dyDescent="0.3">
      <c r="A1258" s="1601"/>
      <c r="B1258" s="1559"/>
      <c r="C1258" s="966" t="s">
        <v>1768</v>
      </c>
      <c r="D1258" s="746"/>
      <c r="E1258" s="746"/>
      <c r="F1258" s="1197"/>
      <c r="G1258" s="559" t="s">
        <v>1625</v>
      </c>
      <c r="H1258" s="966" t="s">
        <v>70</v>
      </c>
      <c r="I1258" s="767"/>
      <c r="J1258" s="467">
        <v>40</v>
      </c>
      <c r="K1258" s="780"/>
      <c r="L1258" s="1076"/>
      <c r="M1258" s="1085" t="str">
        <f t="shared" si="219"/>
        <v/>
      </c>
      <c r="N1258" s="1216" t="str">
        <f t="shared" si="225"/>
        <v/>
      </c>
      <c r="O1258" s="1186"/>
      <c r="P1258" s="1013" t="str">
        <f t="shared" si="222"/>
        <v/>
      </c>
      <c r="Q1258" s="1272"/>
      <c r="R1258" s="1283"/>
      <c r="S1258" s="1014" t="str">
        <f t="shared" si="223"/>
        <v/>
      </c>
      <c r="T1258" s="1231" t="str">
        <f t="shared" si="220"/>
        <v>Sin Iniciar</v>
      </c>
      <c r="U1258" s="1164" t="str">
        <f t="shared" si="221"/>
        <v>6</v>
      </c>
      <c r="V1258" s="845"/>
      <c r="W1258" s="1302">
        <f t="shared" si="224"/>
        <v>1</v>
      </c>
    </row>
    <row r="1259" spans="1:25" s="105" customFormat="1" ht="35.25" hidden="1" customHeight="1" outlineLevel="3" thickBot="1" x14ac:dyDescent="0.3">
      <c r="A1259" s="1601"/>
      <c r="B1259" s="1559"/>
      <c r="C1259" s="966" t="s">
        <v>1768</v>
      </c>
      <c r="D1259" s="746"/>
      <c r="E1259" s="746"/>
      <c r="F1259" s="1197"/>
      <c r="G1259" s="559" t="s">
        <v>1689</v>
      </c>
      <c r="H1259" s="966" t="s">
        <v>70</v>
      </c>
      <c r="I1259" s="767"/>
      <c r="J1259" s="467">
        <v>2</v>
      </c>
      <c r="K1259" s="780"/>
      <c r="L1259" s="1076"/>
      <c r="M1259" s="1085" t="str">
        <f t="shared" si="219"/>
        <v/>
      </c>
      <c r="N1259" s="1216" t="str">
        <f t="shared" si="225"/>
        <v/>
      </c>
      <c r="O1259" s="1186"/>
      <c r="P1259" s="1013" t="str">
        <f t="shared" si="222"/>
        <v/>
      </c>
      <c r="Q1259" s="1272"/>
      <c r="R1259" s="1283"/>
      <c r="S1259" s="1014" t="str">
        <f t="shared" si="223"/>
        <v/>
      </c>
      <c r="T1259" s="1231" t="str">
        <f t="shared" si="220"/>
        <v>Sin Iniciar</v>
      </c>
      <c r="U1259" s="1164" t="str">
        <f t="shared" si="221"/>
        <v>6</v>
      </c>
      <c r="V1259" s="845"/>
      <c r="W1259" s="1302">
        <f t="shared" si="224"/>
        <v>1</v>
      </c>
    </row>
    <row r="1260" spans="1:25" s="105" customFormat="1" ht="35.25" hidden="1" customHeight="1" outlineLevel="3" thickBot="1" x14ac:dyDescent="0.3">
      <c r="A1260" s="1601"/>
      <c r="B1260" s="1559"/>
      <c r="C1260" s="966" t="s">
        <v>1768</v>
      </c>
      <c r="D1260" s="746"/>
      <c r="E1260" s="746"/>
      <c r="F1260" s="1197"/>
      <c r="G1260" s="559" t="s">
        <v>1626</v>
      </c>
      <c r="H1260" s="966" t="s">
        <v>70</v>
      </c>
      <c r="I1260" s="767"/>
      <c r="J1260" s="467">
        <v>200</v>
      </c>
      <c r="K1260" s="780"/>
      <c r="L1260" s="1076"/>
      <c r="M1260" s="1085" t="str">
        <f t="shared" ref="M1260:M1290" si="226">+IF(D1260="","",IF(MONTH($C$2)&lt;MONTH(D1260),"",E1260-D1260))</f>
        <v/>
      </c>
      <c r="N1260" s="1216" t="str">
        <f t="shared" si="225"/>
        <v/>
      </c>
      <c r="O1260" s="1186"/>
      <c r="P1260" s="1013" t="str">
        <f t="shared" si="222"/>
        <v/>
      </c>
      <c r="Q1260" s="1272"/>
      <c r="R1260" s="1283"/>
      <c r="S1260" s="1014" t="str">
        <f t="shared" si="223"/>
        <v/>
      </c>
      <c r="T1260" s="1231" t="str">
        <f t="shared" si="220"/>
        <v>Sin Iniciar</v>
      </c>
      <c r="U1260" s="1164" t="str">
        <f t="shared" si="221"/>
        <v>6</v>
      </c>
      <c r="V1260" s="845"/>
      <c r="W1260" s="1302">
        <f t="shared" si="224"/>
        <v>1</v>
      </c>
    </row>
    <row r="1261" spans="1:25" s="105" customFormat="1" ht="35.25" hidden="1" customHeight="1" outlineLevel="3" thickBot="1" x14ac:dyDescent="0.3">
      <c r="A1261" s="1601"/>
      <c r="B1261" s="1559"/>
      <c r="C1261" s="966" t="s">
        <v>1768</v>
      </c>
      <c r="D1261" s="746"/>
      <c r="E1261" s="746"/>
      <c r="F1261" s="1197"/>
      <c r="G1261" s="559" t="s">
        <v>1628</v>
      </c>
      <c r="H1261" s="966" t="s">
        <v>70</v>
      </c>
      <c r="I1261" s="767"/>
      <c r="J1261" s="467">
        <v>1</v>
      </c>
      <c r="K1261" s="780"/>
      <c r="L1261" s="1076"/>
      <c r="M1261" s="1085" t="str">
        <f t="shared" si="226"/>
        <v/>
      </c>
      <c r="N1261" s="1216" t="str">
        <f t="shared" si="225"/>
        <v/>
      </c>
      <c r="O1261" s="1186"/>
      <c r="P1261" s="1013" t="str">
        <f t="shared" si="222"/>
        <v/>
      </c>
      <c r="Q1261" s="1272"/>
      <c r="R1261" s="1283"/>
      <c r="S1261" s="1014" t="str">
        <f t="shared" si="223"/>
        <v/>
      </c>
      <c r="T1261" s="1231" t="str">
        <f t="shared" si="220"/>
        <v>Sin Iniciar</v>
      </c>
      <c r="U1261" s="1164" t="str">
        <f t="shared" si="221"/>
        <v>6</v>
      </c>
      <c r="V1261" s="845"/>
      <c r="W1261" s="1302">
        <f t="shared" si="224"/>
        <v>1</v>
      </c>
    </row>
    <row r="1262" spans="1:25" s="105" customFormat="1" ht="35.25" hidden="1" customHeight="1" outlineLevel="3" thickBot="1" x14ac:dyDescent="0.3">
      <c r="A1262" s="1601"/>
      <c r="B1262" s="1559"/>
      <c r="C1262" s="966" t="s">
        <v>1768</v>
      </c>
      <c r="D1262" s="746"/>
      <c r="E1262" s="746"/>
      <c r="F1262" s="1197"/>
      <c r="G1262" s="559" t="s">
        <v>1629</v>
      </c>
      <c r="H1262" s="966" t="s">
        <v>70</v>
      </c>
      <c r="I1262" s="767"/>
      <c r="J1262" s="467">
        <v>1</v>
      </c>
      <c r="K1262" s="780"/>
      <c r="L1262" s="1076"/>
      <c r="M1262" s="1085" t="str">
        <f t="shared" si="226"/>
        <v/>
      </c>
      <c r="N1262" s="1216" t="str">
        <f t="shared" si="225"/>
        <v/>
      </c>
      <c r="O1262" s="1186"/>
      <c r="P1262" s="1013" t="str">
        <f t="shared" si="222"/>
        <v/>
      </c>
      <c r="Q1262" s="1272"/>
      <c r="R1262" s="1283"/>
      <c r="S1262" s="1014" t="str">
        <f t="shared" si="223"/>
        <v/>
      </c>
      <c r="T1262" s="1231" t="str">
        <f t="shared" si="220"/>
        <v>Sin Iniciar</v>
      </c>
      <c r="U1262" s="1164" t="str">
        <f t="shared" si="221"/>
        <v>6</v>
      </c>
      <c r="V1262" s="845"/>
      <c r="W1262" s="1302">
        <f t="shared" si="224"/>
        <v>1</v>
      </c>
    </row>
    <row r="1263" spans="1:25" s="105" customFormat="1" ht="35.25" hidden="1" customHeight="1" outlineLevel="3" thickBot="1" x14ac:dyDescent="0.3">
      <c r="A1263" s="1602"/>
      <c r="B1263" s="1630"/>
      <c r="C1263" s="428" t="s">
        <v>1768</v>
      </c>
      <c r="D1263" s="747"/>
      <c r="E1263" s="747"/>
      <c r="F1263" s="1198"/>
      <c r="G1263" s="560" t="s">
        <v>1630</v>
      </c>
      <c r="H1263" s="428" t="s">
        <v>70</v>
      </c>
      <c r="I1263" s="768"/>
      <c r="J1263" s="469">
        <v>1</v>
      </c>
      <c r="K1263" s="783"/>
      <c r="L1263" s="1077"/>
      <c r="M1263" s="1086" t="str">
        <f t="shared" si="226"/>
        <v/>
      </c>
      <c r="N1263" s="1217" t="str">
        <f t="shared" si="225"/>
        <v/>
      </c>
      <c r="O1263" s="1187"/>
      <c r="P1263" s="1015" t="str">
        <f t="shared" si="222"/>
        <v/>
      </c>
      <c r="Q1263" s="1273"/>
      <c r="R1263" s="1284"/>
      <c r="S1263" s="1016" t="str">
        <f t="shared" si="223"/>
        <v/>
      </c>
      <c r="T1263" s="1232" t="str">
        <f t="shared" si="220"/>
        <v>Sin Iniciar</v>
      </c>
      <c r="U1263" s="1165" t="str">
        <f t="shared" si="221"/>
        <v>6</v>
      </c>
      <c r="V1263" s="1094"/>
      <c r="W1263" s="1302">
        <f t="shared" si="224"/>
        <v>1</v>
      </c>
    </row>
    <row r="1264" spans="1:25" s="1199" customFormat="1" ht="60" hidden="1" outlineLevel="2" collapsed="1" thickBot="1" x14ac:dyDescent="0.3">
      <c r="A1264" s="1564" t="s">
        <v>2059</v>
      </c>
      <c r="B1264" s="1565"/>
      <c r="C1264" s="1566"/>
      <c r="D1264" s="1143"/>
      <c r="E1264" s="1144"/>
      <c r="F1264" s="1175"/>
      <c r="G1264" s="1133"/>
      <c r="H1264" s="1133"/>
      <c r="I1264" s="1145"/>
      <c r="J1264" s="1146"/>
      <c r="K1264" s="1133"/>
      <c r="L1264" s="1133"/>
      <c r="M1264" s="1147" t="str">
        <f t="shared" si="226"/>
        <v/>
      </c>
      <c r="N1264" s="1148" t="str">
        <f t="shared" si="225"/>
        <v/>
      </c>
      <c r="O1264" s="1176"/>
      <c r="P1264" s="1149">
        <f>+IFERROR(SUMPRODUCT(P401:P1263,M401:M1263)/SUM(M401:M1263),0)</f>
        <v>0</v>
      </c>
      <c r="Q1264" s="1161">
        <f>+IFERROR(SUMPRODUCT(Q401:Q1263,M401:M1263)/SUM(M401:M1263),0)</f>
        <v>0</v>
      </c>
      <c r="R1264" s="1294">
        <f>+IFERROR(SUMPRODUCT(R401:R1263,M401:M1263)/SUM(M401:M1263),0)</f>
        <v>0</v>
      </c>
      <c r="S1264" s="1092">
        <f>+IFERROR(Q1264/P1264,0)</f>
        <v>0</v>
      </c>
      <c r="T1264" s="1238" t="str">
        <f t="shared" si="220"/>
        <v>Crítico</v>
      </c>
      <c r="U1264" s="1172" t="str">
        <f t="shared" si="221"/>
        <v>L</v>
      </c>
      <c r="V1264" s="1150"/>
      <c r="W1264" s="1302">
        <f t="shared" si="224"/>
        <v>1</v>
      </c>
      <c r="Y1264" s="1178"/>
    </row>
    <row r="1265" spans="1:23" s="105" customFormat="1" ht="39" hidden="1" customHeight="1" outlineLevel="3" thickBot="1" x14ac:dyDescent="0.3">
      <c r="A1265" s="1596" t="s">
        <v>1932</v>
      </c>
      <c r="B1265" s="1571" t="s">
        <v>490</v>
      </c>
      <c r="C1265" s="972" t="s">
        <v>456</v>
      </c>
      <c r="D1265" s="981">
        <v>42745</v>
      </c>
      <c r="E1265" s="981">
        <v>43069</v>
      </c>
      <c r="F1265" s="984" t="s">
        <v>457</v>
      </c>
      <c r="G1265" s="986" t="s">
        <v>458</v>
      </c>
      <c r="H1265" s="980" t="s">
        <v>21</v>
      </c>
      <c r="I1265" s="972" t="s">
        <v>459</v>
      </c>
      <c r="J1265" s="959">
        <v>18</v>
      </c>
      <c r="K1265" s="64">
        <v>25000000</v>
      </c>
      <c r="L1265" s="1067">
        <f t="shared" ref="L1265:L1270" si="227">+K1265*J1265</f>
        <v>450000000</v>
      </c>
      <c r="M1265" s="1084">
        <f t="shared" si="226"/>
        <v>324</v>
      </c>
      <c r="N1265" s="1215" t="str">
        <f t="shared" si="225"/>
        <v>X</v>
      </c>
      <c r="O1265" s="1324" t="s">
        <v>2080</v>
      </c>
      <c r="P1265" s="1011">
        <f t="shared" ref="P1265:P1289" si="228">+IF(N1265="","",IFERROR(IF(MONTH($C$2)&lt;MONTH(D1265),"",IF(E1265&lt;$C$2,1,IF(D1265&lt;$C$2,($C$2-D1265)/(E1265-D1265),0))),0))</f>
        <v>0.15123456790123457</v>
      </c>
      <c r="Q1265" s="1275" t="s">
        <v>2150</v>
      </c>
      <c r="R1265" s="1287">
        <v>6.4799999999999996E-2</v>
      </c>
      <c r="S1265" s="1012">
        <f t="shared" ref="S1265:S1289" si="229">IF(P1265="","",IF(Q1265&gt;P1265,1,(Q1265/P1265)))</f>
        <v>1</v>
      </c>
      <c r="T1265" s="1230" t="str">
        <f t="shared" si="220"/>
        <v>Normal</v>
      </c>
      <c r="U1265" s="1163" t="str">
        <f t="shared" si="221"/>
        <v>J</v>
      </c>
      <c r="V1265" s="1095" t="s">
        <v>1994</v>
      </c>
      <c r="W1265" s="1302">
        <f t="shared" si="224"/>
        <v>0.93520000000000003</v>
      </c>
    </row>
    <row r="1266" spans="1:23" s="105" customFormat="1" ht="51.75" hidden="1" customHeight="1" outlineLevel="3" thickBot="1" x14ac:dyDescent="0.3">
      <c r="A1266" s="1597"/>
      <c r="B1266" s="1572"/>
      <c r="C1266" s="953" t="s">
        <v>460</v>
      </c>
      <c r="D1266" s="960">
        <v>42745</v>
      </c>
      <c r="E1266" s="960">
        <v>43084</v>
      </c>
      <c r="F1266" s="978" t="s">
        <v>457</v>
      </c>
      <c r="G1266" s="977" t="s">
        <v>461</v>
      </c>
      <c r="H1266" s="961" t="s">
        <v>21</v>
      </c>
      <c r="I1266" s="953" t="s">
        <v>459</v>
      </c>
      <c r="J1266" s="954">
        <v>2</v>
      </c>
      <c r="K1266" s="68">
        <v>31000000</v>
      </c>
      <c r="L1266" s="1056">
        <f t="shared" si="227"/>
        <v>62000000</v>
      </c>
      <c r="M1266" s="1085">
        <f t="shared" si="226"/>
        <v>339</v>
      </c>
      <c r="N1266" s="1216" t="str">
        <f t="shared" si="225"/>
        <v>X</v>
      </c>
      <c r="O1266" s="1323" t="s">
        <v>2080</v>
      </c>
      <c r="P1266" s="1013">
        <f t="shared" si="228"/>
        <v>0.14454277286135694</v>
      </c>
      <c r="Q1266" s="1272">
        <v>0.14449999999999999</v>
      </c>
      <c r="R1266" s="1283" t="s">
        <v>1995</v>
      </c>
      <c r="S1266" s="1014">
        <f t="shared" si="229"/>
        <v>0.9997040816326529</v>
      </c>
      <c r="T1266" s="1231" t="str">
        <f t="shared" si="220"/>
        <v>Normal</v>
      </c>
      <c r="U1266" s="1169" t="str">
        <f t="shared" si="221"/>
        <v>J</v>
      </c>
      <c r="V1266" s="1095" t="s">
        <v>1994</v>
      </c>
      <c r="W1266" s="1302" t="e">
        <f t="shared" si="224"/>
        <v>#VALUE!</v>
      </c>
    </row>
    <row r="1267" spans="1:23" s="105" customFormat="1" ht="51.75" hidden="1" customHeight="1" outlineLevel="3" thickBot="1" x14ac:dyDescent="0.3">
      <c r="A1267" s="1597"/>
      <c r="B1267" s="1572"/>
      <c r="C1267" s="953" t="s">
        <v>462</v>
      </c>
      <c r="D1267" s="960">
        <v>42745</v>
      </c>
      <c r="E1267" s="960">
        <v>43084</v>
      </c>
      <c r="F1267" s="978" t="s">
        <v>463</v>
      </c>
      <c r="G1267" s="977" t="s">
        <v>464</v>
      </c>
      <c r="H1267" s="961" t="s">
        <v>21</v>
      </c>
      <c r="I1267" s="953" t="s">
        <v>459</v>
      </c>
      <c r="J1267" s="954">
        <v>1</v>
      </c>
      <c r="K1267" s="68">
        <v>20000000</v>
      </c>
      <c r="L1267" s="1056">
        <f t="shared" si="227"/>
        <v>20000000</v>
      </c>
      <c r="M1267" s="1085">
        <f t="shared" si="226"/>
        <v>339</v>
      </c>
      <c r="N1267" s="1216" t="str">
        <f t="shared" si="225"/>
        <v>X</v>
      </c>
      <c r="O1267" s="1323" t="s">
        <v>2080</v>
      </c>
      <c r="P1267" s="1013">
        <f t="shared" si="228"/>
        <v>0.14454277286135694</v>
      </c>
      <c r="Q1267" s="1272">
        <v>0.14449999999999999</v>
      </c>
      <c r="R1267" s="1283">
        <v>6.1899999999999997E-2</v>
      </c>
      <c r="S1267" s="1014">
        <f t="shared" si="229"/>
        <v>0.9997040816326529</v>
      </c>
      <c r="T1267" s="1231" t="str">
        <f t="shared" si="220"/>
        <v>Normal</v>
      </c>
      <c r="U1267" s="1169" t="str">
        <f t="shared" si="221"/>
        <v>J</v>
      </c>
      <c r="V1267" s="1095" t="s">
        <v>1994</v>
      </c>
      <c r="W1267" s="1302">
        <f t="shared" si="224"/>
        <v>0.93810000000000004</v>
      </c>
    </row>
    <row r="1268" spans="1:23" s="105" customFormat="1" ht="51" hidden="1" customHeight="1" outlineLevel="3" thickBot="1" x14ac:dyDescent="0.3">
      <c r="A1268" s="1597"/>
      <c r="B1268" s="1572"/>
      <c r="C1268" s="953" t="s">
        <v>2152</v>
      </c>
      <c r="D1268" s="960">
        <v>42746</v>
      </c>
      <c r="E1268" s="960">
        <v>43085</v>
      </c>
      <c r="F1268" s="978" t="s">
        <v>457</v>
      </c>
      <c r="G1268" s="977" t="s">
        <v>90</v>
      </c>
      <c r="H1268" s="961" t="s">
        <v>90</v>
      </c>
      <c r="I1268" s="953" t="s">
        <v>459</v>
      </c>
      <c r="J1268" s="954">
        <v>2</v>
      </c>
      <c r="K1268" s="933">
        <v>10000000</v>
      </c>
      <c r="L1268" s="1056">
        <f t="shared" si="227"/>
        <v>20000000</v>
      </c>
      <c r="M1268" s="1085">
        <f t="shared" si="226"/>
        <v>339</v>
      </c>
      <c r="N1268" s="1216" t="str">
        <f t="shared" si="225"/>
        <v>X</v>
      </c>
      <c r="O1268" s="1323" t="s">
        <v>2151</v>
      </c>
      <c r="P1268" s="1013">
        <f t="shared" si="228"/>
        <v>0.1415929203539823</v>
      </c>
      <c r="Q1268" s="1272">
        <v>0.13</v>
      </c>
      <c r="R1268" s="1283">
        <v>1E-3</v>
      </c>
      <c r="S1268" s="1014">
        <f t="shared" si="229"/>
        <v>0.91812500000000008</v>
      </c>
      <c r="T1268" s="1231" t="str">
        <f t="shared" si="220"/>
        <v>Normal</v>
      </c>
      <c r="U1268" s="1164" t="str">
        <f t="shared" si="221"/>
        <v>J</v>
      </c>
      <c r="V1268" s="845" t="s">
        <v>1996</v>
      </c>
      <c r="W1268" s="1302">
        <f t="shared" si="224"/>
        <v>0.999</v>
      </c>
    </row>
    <row r="1269" spans="1:23" s="105" customFormat="1" ht="35.25" hidden="1" customHeight="1" outlineLevel="3" thickBot="1" x14ac:dyDescent="0.3">
      <c r="A1269" s="1597"/>
      <c r="B1269" s="1572"/>
      <c r="C1269" s="953" t="s">
        <v>466</v>
      </c>
      <c r="D1269" s="960">
        <v>42736</v>
      </c>
      <c r="E1269" s="960">
        <v>42755</v>
      </c>
      <c r="F1269" s="978" t="s">
        <v>457</v>
      </c>
      <c r="G1269" s="977" t="s">
        <v>28</v>
      </c>
      <c r="H1269" s="961" t="s">
        <v>90</v>
      </c>
      <c r="I1269" s="953" t="s">
        <v>459</v>
      </c>
      <c r="J1269" s="954">
        <v>2</v>
      </c>
      <c r="K1269" s="933">
        <v>10000000</v>
      </c>
      <c r="L1269" s="1056">
        <f t="shared" si="227"/>
        <v>20000000</v>
      </c>
      <c r="M1269" s="1085">
        <f t="shared" si="226"/>
        <v>19</v>
      </c>
      <c r="N1269" s="1216" t="str">
        <f t="shared" si="225"/>
        <v/>
      </c>
      <c r="O1269" s="1323" t="s">
        <v>2081</v>
      </c>
      <c r="P1269" s="1013" t="str">
        <f t="shared" si="228"/>
        <v/>
      </c>
      <c r="Q1269" s="1272">
        <v>1</v>
      </c>
      <c r="R1269" s="1283">
        <v>1</v>
      </c>
      <c r="S1269" s="1014" t="str">
        <f t="shared" si="229"/>
        <v/>
      </c>
      <c r="T1269" s="1231" t="str">
        <f t="shared" si="220"/>
        <v>Sin Iniciar</v>
      </c>
      <c r="U1269" s="1164" t="str">
        <f t="shared" si="221"/>
        <v>6</v>
      </c>
      <c r="V1269" s="845" t="s">
        <v>1997</v>
      </c>
      <c r="W1269" s="1302">
        <f t="shared" si="224"/>
        <v>0</v>
      </c>
    </row>
    <row r="1270" spans="1:23" s="105" customFormat="1" ht="90" hidden="1" customHeight="1" outlineLevel="3" thickBot="1" x14ac:dyDescent="0.3">
      <c r="A1270" s="1597"/>
      <c r="B1270" s="1572"/>
      <c r="C1270" s="953" t="s">
        <v>468</v>
      </c>
      <c r="D1270" s="960">
        <v>42736</v>
      </c>
      <c r="E1270" s="960">
        <v>42755</v>
      </c>
      <c r="F1270" s="978" t="s">
        <v>457</v>
      </c>
      <c r="G1270" s="977" t="s">
        <v>469</v>
      </c>
      <c r="H1270" s="961" t="s">
        <v>64</v>
      </c>
      <c r="I1270" s="954" t="s">
        <v>64</v>
      </c>
      <c r="J1270" s="954">
        <v>2</v>
      </c>
      <c r="K1270" s="933">
        <v>10000000</v>
      </c>
      <c r="L1270" s="1056">
        <f t="shared" si="227"/>
        <v>20000000</v>
      </c>
      <c r="M1270" s="1085">
        <f t="shared" si="226"/>
        <v>19</v>
      </c>
      <c r="N1270" s="1216" t="str">
        <f t="shared" si="225"/>
        <v/>
      </c>
      <c r="O1270" s="1323" t="s">
        <v>2082</v>
      </c>
      <c r="P1270" s="1013" t="str">
        <f t="shared" si="228"/>
        <v/>
      </c>
      <c r="Q1270" s="1272">
        <v>1</v>
      </c>
      <c r="R1270" s="1283">
        <v>1</v>
      </c>
      <c r="S1270" s="1014" t="str">
        <f t="shared" si="229"/>
        <v/>
      </c>
      <c r="T1270" s="1231" t="str">
        <f t="shared" ref="T1270:T1334" si="230">+IF(S1270="","Sin Iniciar",IF(S1270&lt;0.6,"Crítico",IF(S1270&lt;0.9,"En Proceso",IF(AND(P1270=1,Q1270=1,S1270=1),"Terminado","Normal"))))</f>
        <v>Sin Iniciar</v>
      </c>
      <c r="U1270" s="1164" t="str">
        <f t="shared" ref="U1270:U1334" si="231">+IF(T1270="","",IF(T1270="Sin Iniciar","6",IF(T1270="Crítico","L",IF(T1270="En Proceso","K",IF(T1270="Normal","J","B")))))</f>
        <v>6</v>
      </c>
      <c r="V1270" s="1090" t="s">
        <v>1998</v>
      </c>
      <c r="W1270" s="1302">
        <f t="shared" si="224"/>
        <v>0</v>
      </c>
    </row>
    <row r="1271" spans="1:23" s="105" customFormat="1" ht="39" hidden="1" customHeight="1" outlineLevel="3" thickBot="1" x14ac:dyDescent="0.3">
      <c r="A1271" s="1597"/>
      <c r="B1271" s="1572" t="s">
        <v>491</v>
      </c>
      <c r="C1271" s="1556" t="s">
        <v>470</v>
      </c>
      <c r="D1271" s="1573">
        <v>42773</v>
      </c>
      <c r="E1271" s="1573">
        <v>43063</v>
      </c>
      <c r="F1271" s="1614" t="s">
        <v>471</v>
      </c>
      <c r="G1271" s="1619" t="s">
        <v>64</v>
      </c>
      <c r="H1271" s="1592" t="s">
        <v>64</v>
      </c>
      <c r="I1271" s="1589" t="s">
        <v>64</v>
      </c>
      <c r="J1271" s="1589" t="s">
        <v>64</v>
      </c>
      <c r="K1271" s="1589" t="s">
        <v>64</v>
      </c>
      <c r="L1271" s="1622" t="s">
        <v>64</v>
      </c>
      <c r="M1271" s="1085">
        <f t="shared" si="226"/>
        <v>290</v>
      </c>
      <c r="N1271" s="1216" t="str">
        <f t="shared" si="225"/>
        <v>X</v>
      </c>
      <c r="O1271" s="1323" t="s">
        <v>2153</v>
      </c>
      <c r="P1271" s="1013">
        <f t="shared" si="228"/>
        <v>7.2413793103448282E-2</v>
      </c>
      <c r="Q1271" s="1272">
        <v>0.06</v>
      </c>
      <c r="R1271" s="1283"/>
      <c r="S1271" s="1014">
        <f t="shared" si="229"/>
        <v>0.82857142857142851</v>
      </c>
      <c r="T1271" s="1231" t="str">
        <f t="shared" si="230"/>
        <v>En Proceso</v>
      </c>
      <c r="U1271" s="1164" t="str">
        <f t="shared" si="231"/>
        <v>K</v>
      </c>
      <c r="V1271" s="845"/>
      <c r="W1271" s="1302">
        <f t="shared" si="224"/>
        <v>1</v>
      </c>
    </row>
    <row r="1272" spans="1:23" s="105" customFormat="1" ht="35.25" hidden="1" customHeight="1" outlineLevel="3" thickBot="1" x14ac:dyDescent="0.3">
      <c r="A1272" s="1597"/>
      <c r="B1272" s="1572"/>
      <c r="C1272" s="1556"/>
      <c r="D1272" s="1573"/>
      <c r="E1272" s="1573"/>
      <c r="F1272" s="1614"/>
      <c r="G1272" s="1619"/>
      <c r="H1272" s="1592"/>
      <c r="I1272" s="1589"/>
      <c r="J1272" s="1589"/>
      <c r="K1272" s="1589"/>
      <c r="L1272" s="1622"/>
      <c r="M1272" s="1085" t="str">
        <f t="shared" si="226"/>
        <v/>
      </c>
      <c r="N1272" s="1216" t="str">
        <f t="shared" si="225"/>
        <v/>
      </c>
      <c r="O1272" s="1323"/>
      <c r="P1272" s="1013" t="str">
        <f t="shared" si="228"/>
        <v/>
      </c>
      <c r="Q1272" s="1272"/>
      <c r="R1272" s="1283"/>
      <c r="S1272" s="1014" t="str">
        <f t="shared" si="229"/>
        <v/>
      </c>
      <c r="T1272" s="1231" t="str">
        <f t="shared" si="230"/>
        <v>Sin Iniciar</v>
      </c>
      <c r="U1272" s="1164" t="str">
        <f t="shared" si="231"/>
        <v>6</v>
      </c>
      <c r="V1272" s="1090" t="s">
        <v>1999</v>
      </c>
      <c r="W1272" s="1302">
        <f t="shared" si="224"/>
        <v>1</v>
      </c>
    </row>
    <row r="1273" spans="1:23" s="105" customFormat="1" ht="35.25" hidden="1" customHeight="1" outlineLevel="3" thickBot="1" x14ac:dyDescent="0.3">
      <c r="A1273" s="1597"/>
      <c r="B1273" s="1572"/>
      <c r="C1273" s="1556" t="s">
        <v>472</v>
      </c>
      <c r="D1273" s="1573">
        <v>42773</v>
      </c>
      <c r="E1273" s="1573">
        <v>43063</v>
      </c>
      <c r="F1273" s="1614" t="s">
        <v>473</v>
      </c>
      <c r="G1273" s="1619" t="s">
        <v>64</v>
      </c>
      <c r="H1273" s="1592" t="s">
        <v>64</v>
      </c>
      <c r="I1273" s="1589" t="s">
        <v>64</v>
      </c>
      <c r="J1273" s="1589" t="s">
        <v>64</v>
      </c>
      <c r="K1273" s="1589" t="s">
        <v>64</v>
      </c>
      <c r="L1273" s="1622" t="s">
        <v>64</v>
      </c>
      <c r="M1273" s="1085">
        <f t="shared" si="226"/>
        <v>290</v>
      </c>
      <c r="N1273" s="1216" t="str">
        <f t="shared" si="225"/>
        <v>X</v>
      </c>
      <c r="O1273" s="1323" t="s">
        <v>2154</v>
      </c>
      <c r="P1273" s="1013">
        <f t="shared" si="228"/>
        <v>7.2413793103448282E-2</v>
      </c>
      <c r="Q1273" s="1272">
        <v>7.0000000000000007E-2</v>
      </c>
      <c r="R1273" s="1283"/>
      <c r="S1273" s="1014">
        <f t="shared" si="229"/>
        <v>0.96666666666666667</v>
      </c>
      <c r="T1273" s="1231" t="str">
        <f t="shared" si="230"/>
        <v>Normal</v>
      </c>
      <c r="U1273" s="1164" t="str">
        <f t="shared" si="231"/>
        <v>J</v>
      </c>
      <c r="V1273" s="845"/>
      <c r="W1273" s="1302">
        <f t="shared" si="224"/>
        <v>1</v>
      </c>
    </row>
    <row r="1274" spans="1:23" s="105" customFormat="1" ht="35.25" hidden="1" outlineLevel="3" thickBot="1" x14ac:dyDescent="0.3">
      <c r="A1274" s="1597"/>
      <c r="B1274" s="1572"/>
      <c r="C1274" s="1556"/>
      <c r="D1274" s="1573"/>
      <c r="E1274" s="1573"/>
      <c r="F1274" s="1614"/>
      <c r="G1274" s="1619"/>
      <c r="H1274" s="1592"/>
      <c r="I1274" s="1589"/>
      <c r="J1274" s="1589"/>
      <c r="K1274" s="1589"/>
      <c r="L1274" s="1622"/>
      <c r="M1274" s="1085" t="str">
        <f t="shared" si="226"/>
        <v/>
      </c>
      <c r="N1274" s="1216" t="str">
        <f t="shared" si="225"/>
        <v/>
      </c>
      <c r="O1274" s="1323"/>
      <c r="P1274" s="1013" t="str">
        <f t="shared" si="228"/>
        <v/>
      </c>
      <c r="Q1274" s="1272">
        <v>0.08</v>
      </c>
      <c r="R1274" s="1283">
        <v>0.08</v>
      </c>
      <c r="S1274" s="1014" t="str">
        <f t="shared" si="229"/>
        <v/>
      </c>
      <c r="T1274" s="1231" t="str">
        <f t="shared" si="230"/>
        <v>Sin Iniciar</v>
      </c>
      <c r="U1274" s="1164" t="str">
        <f t="shared" si="231"/>
        <v>6</v>
      </c>
      <c r="V1274" s="845" t="s">
        <v>2000</v>
      </c>
      <c r="W1274" s="1302">
        <f t="shared" si="224"/>
        <v>0.92</v>
      </c>
    </row>
    <row r="1275" spans="1:23" s="105" customFormat="1" ht="35.25" hidden="1" customHeight="1" outlineLevel="3" thickBot="1" x14ac:dyDescent="0.3">
      <c r="A1275" s="1597"/>
      <c r="B1275" s="1572" t="s">
        <v>492</v>
      </c>
      <c r="C1275" s="1556" t="s">
        <v>489</v>
      </c>
      <c r="D1275" s="1573">
        <v>42860</v>
      </c>
      <c r="E1275" s="1573">
        <v>42885</v>
      </c>
      <c r="F1275" s="1614" t="s">
        <v>457</v>
      </c>
      <c r="G1275" s="977" t="s">
        <v>474</v>
      </c>
      <c r="H1275" s="961" t="s">
        <v>54</v>
      </c>
      <c r="I1275" s="953" t="s">
        <v>55</v>
      </c>
      <c r="J1275" s="954">
        <v>2</v>
      </c>
      <c r="K1275" s="68">
        <v>17000000</v>
      </c>
      <c r="L1275" s="1056">
        <f>+K1275*J1275</f>
        <v>34000000</v>
      </c>
      <c r="M1275" s="1085" t="str">
        <f t="shared" si="226"/>
        <v/>
      </c>
      <c r="N1275" s="1216" t="str">
        <f t="shared" si="225"/>
        <v/>
      </c>
      <c r="O1275" s="1323"/>
      <c r="P1275" s="1013" t="str">
        <f t="shared" si="228"/>
        <v/>
      </c>
      <c r="Q1275" s="1272"/>
      <c r="R1275" s="1283"/>
      <c r="S1275" s="1014" t="str">
        <f t="shared" si="229"/>
        <v/>
      </c>
      <c r="T1275" s="1231" t="str">
        <f t="shared" si="230"/>
        <v>Sin Iniciar</v>
      </c>
      <c r="U1275" s="1164" t="str">
        <f t="shared" si="231"/>
        <v>6</v>
      </c>
      <c r="V1275" s="845"/>
      <c r="W1275" s="1302">
        <f t="shared" si="224"/>
        <v>1</v>
      </c>
    </row>
    <row r="1276" spans="1:23" s="105" customFormat="1" ht="35.25" hidden="1" customHeight="1" outlineLevel="3" thickBot="1" x14ac:dyDescent="0.3">
      <c r="A1276" s="1597"/>
      <c r="B1276" s="1572"/>
      <c r="C1276" s="1556"/>
      <c r="D1276" s="1573"/>
      <c r="E1276" s="1573"/>
      <c r="F1276" s="1614"/>
      <c r="G1276" s="1619" t="s">
        <v>475</v>
      </c>
      <c r="H1276" s="1592" t="s">
        <v>54</v>
      </c>
      <c r="I1276" s="1589"/>
      <c r="J1276" s="1589">
        <v>1</v>
      </c>
      <c r="K1276" s="1591">
        <v>97000000</v>
      </c>
      <c r="L1276" s="1605">
        <f>+K1276*J1276</f>
        <v>97000000</v>
      </c>
      <c r="M1276" s="1085" t="str">
        <f t="shared" si="226"/>
        <v/>
      </c>
      <c r="N1276" s="1216" t="str">
        <f t="shared" si="225"/>
        <v/>
      </c>
      <c r="O1276" s="1323"/>
      <c r="P1276" s="1013" t="str">
        <f t="shared" si="228"/>
        <v/>
      </c>
      <c r="Q1276" s="1272"/>
      <c r="R1276" s="1283"/>
      <c r="S1276" s="1014" t="str">
        <f t="shared" si="229"/>
        <v/>
      </c>
      <c r="T1276" s="1231" t="str">
        <f t="shared" si="230"/>
        <v>Sin Iniciar</v>
      </c>
      <c r="U1276" s="1164" t="str">
        <f t="shared" si="231"/>
        <v>6</v>
      </c>
      <c r="V1276" s="845"/>
      <c r="W1276" s="1302">
        <f t="shared" si="224"/>
        <v>1</v>
      </c>
    </row>
    <row r="1277" spans="1:23" s="105" customFormat="1" ht="35.25" hidden="1" customHeight="1" outlineLevel="3" thickBot="1" x14ac:dyDescent="0.3">
      <c r="A1277" s="1597"/>
      <c r="B1277" s="1572"/>
      <c r="C1277" s="1556"/>
      <c r="D1277" s="1573"/>
      <c r="E1277" s="1573"/>
      <c r="F1277" s="1614"/>
      <c r="G1277" s="1619"/>
      <c r="H1277" s="1592"/>
      <c r="I1277" s="1589"/>
      <c r="J1277" s="1589"/>
      <c r="K1277" s="1591"/>
      <c r="L1277" s="1605"/>
      <c r="M1277" s="1085" t="str">
        <f t="shared" si="226"/>
        <v/>
      </c>
      <c r="N1277" s="1216" t="str">
        <f t="shared" si="225"/>
        <v/>
      </c>
      <c r="O1277" s="1323"/>
      <c r="P1277" s="1013" t="str">
        <f t="shared" si="228"/>
        <v/>
      </c>
      <c r="Q1277" s="1272"/>
      <c r="R1277" s="1283"/>
      <c r="S1277" s="1014" t="str">
        <f t="shared" si="229"/>
        <v/>
      </c>
      <c r="T1277" s="1231" t="str">
        <f t="shared" si="230"/>
        <v>Sin Iniciar</v>
      </c>
      <c r="U1277" s="1164" t="str">
        <f t="shared" si="231"/>
        <v>6</v>
      </c>
      <c r="V1277" s="845"/>
      <c r="W1277" s="1302">
        <f t="shared" si="224"/>
        <v>1</v>
      </c>
    </row>
    <row r="1278" spans="1:23" s="105" customFormat="1" ht="35.25" hidden="1" customHeight="1" outlineLevel="3" thickBot="1" x14ac:dyDescent="0.3">
      <c r="A1278" s="1597"/>
      <c r="B1278" s="1572"/>
      <c r="C1278" s="1556"/>
      <c r="D1278" s="1573"/>
      <c r="E1278" s="1573"/>
      <c r="F1278" s="1614"/>
      <c r="G1278" s="977" t="s">
        <v>476</v>
      </c>
      <c r="H1278" s="961" t="s">
        <v>54</v>
      </c>
      <c r="I1278" s="953" t="s">
        <v>55</v>
      </c>
      <c r="J1278" s="954">
        <v>4</v>
      </c>
      <c r="K1278" s="68">
        <v>3000000</v>
      </c>
      <c r="L1278" s="1056">
        <f>+K1278*J1278</f>
        <v>12000000</v>
      </c>
      <c r="M1278" s="1085" t="str">
        <f t="shared" si="226"/>
        <v/>
      </c>
      <c r="N1278" s="1216" t="str">
        <f t="shared" si="225"/>
        <v/>
      </c>
      <c r="O1278" s="1323"/>
      <c r="P1278" s="1013" t="str">
        <f t="shared" si="228"/>
        <v/>
      </c>
      <c r="Q1278" s="1272"/>
      <c r="R1278" s="1283"/>
      <c r="S1278" s="1014" t="str">
        <f t="shared" si="229"/>
        <v/>
      </c>
      <c r="T1278" s="1231" t="str">
        <f t="shared" si="230"/>
        <v>Sin Iniciar</v>
      </c>
      <c r="U1278" s="1164" t="str">
        <f t="shared" si="231"/>
        <v>6</v>
      </c>
      <c r="V1278" s="845"/>
      <c r="W1278" s="1302">
        <f t="shared" si="224"/>
        <v>1</v>
      </c>
    </row>
    <row r="1279" spans="1:23" s="105" customFormat="1" ht="35.25" hidden="1" customHeight="1" outlineLevel="3" thickBot="1" x14ac:dyDescent="0.3">
      <c r="A1279" s="1597"/>
      <c r="B1279" s="1572"/>
      <c r="C1279" s="953" t="s">
        <v>477</v>
      </c>
      <c r="D1279" s="960"/>
      <c r="E1279" s="960"/>
      <c r="F1279" s="982" t="s">
        <v>64</v>
      </c>
      <c r="G1279" s="1036" t="s">
        <v>64</v>
      </c>
      <c r="H1279" s="961" t="s">
        <v>66</v>
      </c>
      <c r="I1279" s="953" t="s">
        <v>55</v>
      </c>
      <c r="J1279" s="954">
        <v>30</v>
      </c>
      <c r="K1279" s="68">
        <v>8000000</v>
      </c>
      <c r="L1279" s="1056">
        <f t="shared" ref="L1279:L1287" si="232">+K1279*J1279</f>
        <v>240000000</v>
      </c>
      <c r="M1279" s="1085" t="str">
        <f t="shared" si="226"/>
        <v/>
      </c>
      <c r="N1279" s="1216" t="str">
        <f t="shared" si="225"/>
        <v/>
      </c>
      <c r="O1279" s="1323"/>
      <c r="P1279" s="1013" t="str">
        <f t="shared" si="228"/>
        <v/>
      </c>
      <c r="Q1279" s="1272"/>
      <c r="R1279" s="1283"/>
      <c r="S1279" s="1014" t="str">
        <f t="shared" si="229"/>
        <v/>
      </c>
      <c r="T1279" s="1231" t="str">
        <f t="shared" si="230"/>
        <v>Sin Iniciar</v>
      </c>
      <c r="U1279" s="1164" t="str">
        <f t="shared" si="231"/>
        <v>6</v>
      </c>
      <c r="V1279" s="845"/>
      <c r="W1279" s="1302">
        <f t="shared" si="224"/>
        <v>1</v>
      </c>
    </row>
    <row r="1280" spans="1:23" s="105" customFormat="1" ht="49.5" hidden="1" customHeight="1" outlineLevel="3" thickBot="1" x14ac:dyDescent="0.3">
      <c r="A1280" s="1597"/>
      <c r="B1280" s="1572"/>
      <c r="C1280" s="953" t="s">
        <v>478</v>
      </c>
      <c r="D1280" s="960">
        <v>42745</v>
      </c>
      <c r="E1280" s="960">
        <v>43069</v>
      </c>
      <c r="F1280" s="982" t="s">
        <v>64</v>
      </c>
      <c r="G1280" s="1036" t="s">
        <v>64</v>
      </c>
      <c r="H1280" s="220" t="s">
        <v>64</v>
      </c>
      <c r="I1280" s="957" t="s">
        <v>64</v>
      </c>
      <c r="J1280" s="954">
        <v>1</v>
      </c>
      <c r="K1280" s="68">
        <v>5000000</v>
      </c>
      <c r="L1280" s="1056">
        <f t="shared" si="232"/>
        <v>5000000</v>
      </c>
      <c r="M1280" s="1085">
        <f t="shared" si="226"/>
        <v>324</v>
      </c>
      <c r="N1280" s="1216" t="str">
        <f t="shared" si="225"/>
        <v>X</v>
      </c>
      <c r="O1280" s="1323" t="s">
        <v>2155</v>
      </c>
      <c r="P1280" s="1013">
        <f t="shared" si="228"/>
        <v>0.15123456790123457</v>
      </c>
      <c r="Q1280" s="1272">
        <v>0.15</v>
      </c>
      <c r="R1280" s="1283">
        <v>1E-3</v>
      </c>
      <c r="S1280" s="1014">
        <f t="shared" si="229"/>
        <v>0.99183673469387745</v>
      </c>
      <c r="T1280" s="1231" t="str">
        <f t="shared" si="230"/>
        <v>Normal</v>
      </c>
      <c r="U1280" s="1164" t="str">
        <f t="shared" si="231"/>
        <v>J</v>
      </c>
      <c r="V1280" s="845" t="s">
        <v>2002</v>
      </c>
      <c r="W1280" s="1302">
        <f t="shared" si="224"/>
        <v>0.999</v>
      </c>
    </row>
    <row r="1281" spans="1:24" s="105" customFormat="1" ht="35.25" hidden="1" customHeight="1" outlineLevel="3" thickBot="1" x14ac:dyDescent="0.3">
      <c r="A1281" s="1597"/>
      <c r="B1281" s="1572"/>
      <c r="C1281" s="953" t="s">
        <v>479</v>
      </c>
      <c r="D1281" s="960">
        <v>42745</v>
      </c>
      <c r="E1281" s="960">
        <v>43069</v>
      </c>
      <c r="F1281" s="982" t="s">
        <v>64</v>
      </c>
      <c r="G1281" s="1036" t="s">
        <v>64</v>
      </c>
      <c r="H1281" s="220" t="s">
        <v>64</v>
      </c>
      <c r="I1281" s="957" t="s">
        <v>64</v>
      </c>
      <c r="J1281" s="954">
        <v>1</v>
      </c>
      <c r="K1281" s="68">
        <v>15000000</v>
      </c>
      <c r="L1281" s="1056">
        <f t="shared" si="232"/>
        <v>15000000</v>
      </c>
      <c r="M1281" s="1085">
        <f t="shared" si="226"/>
        <v>324</v>
      </c>
      <c r="N1281" s="1216" t="str">
        <f t="shared" si="225"/>
        <v>X</v>
      </c>
      <c r="O1281" s="1323" t="s">
        <v>2156</v>
      </c>
      <c r="P1281" s="1013">
        <f t="shared" si="228"/>
        <v>0.15123456790123457</v>
      </c>
      <c r="Q1281" s="1272">
        <v>0.15</v>
      </c>
      <c r="R1281" s="1283">
        <v>0.01</v>
      </c>
      <c r="S1281" s="1014">
        <f t="shared" si="229"/>
        <v>0.99183673469387745</v>
      </c>
      <c r="T1281" s="1231" t="str">
        <f t="shared" si="230"/>
        <v>Normal</v>
      </c>
      <c r="U1281" s="1164" t="str">
        <f t="shared" si="231"/>
        <v>J</v>
      </c>
      <c r="V1281" s="845" t="s">
        <v>2003</v>
      </c>
      <c r="W1281" s="1302">
        <f t="shared" si="224"/>
        <v>0.99</v>
      </c>
    </row>
    <row r="1282" spans="1:24" s="105" customFormat="1" ht="35.25" hidden="1" customHeight="1" outlineLevel="3" thickBot="1" x14ac:dyDescent="0.3">
      <c r="A1282" s="1597"/>
      <c r="B1282" s="1572"/>
      <c r="C1282" s="953" t="s">
        <v>480</v>
      </c>
      <c r="D1282" s="960">
        <v>42745</v>
      </c>
      <c r="E1282" s="960">
        <v>43069</v>
      </c>
      <c r="F1282" s="983" t="s">
        <v>64</v>
      </c>
      <c r="G1282" s="977" t="s">
        <v>481</v>
      </c>
      <c r="H1282" s="961" t="s">
        <v>70</v>
      </c>
      <c r="I1282" s="953" t="s">
        <v>29</v>
      </c>
      <c r="J1282" s="954">
        <v>1</v>
      </c>
      <c r="K1282" s="68">
        <v>100000000</v>
      </c>
      <c r="L1282" s="1056">
        <f t="shared" si="232"/>
        <v>100000000</v>
      </c>
      <c r="M1282" s="1085">
        <f t="shared" si="226"/>
        <v>324</v>
      </c>
      <c r="N1282" s="1216" t="str">
        <f t="shared" si="225"/>
        <v>X</v>
      </c>
      <c r="O1282" s="1323" t="s">
        <v>2156</v>
      </c>
      <c r="P1282" s="1013">
        <f t="shared" si="228"/>
        <v>0.15123456790123457</v>
      </c>
      <c r="Q1282" s="1272">
        <v>0.15</v>
      </c>
      <c r="R1282" s="1283">
        <v>1</v>
      </c>
      <c r="S1282" s="1014">
        <f t="shared" si="229"/>
        <v>0.99183673469387745</v>
      </c>
      <c r="T1282" s="1231" t="str">
        <f t="shared" si="230"/>
        <v>Normal</v>
      </c>
      <c r="U1282" s="1164" t="str">
        <f t="shared" si="231"/>
        <v>J</v>
      </c>
      <c r="V1282" s="845" t="s">
        <v>2003</v>
      </c>
      <c r="W1282" s="1302">
        <f t="shared" si="224"/>
        <v>0</v>
      </c>
    </row>
    <row r="1283" spans="1:24" s="105" customFormat="1" ht="51.75" hidden="1" customHeight="1" outlineLevel="3" thickBot="1" x14ac:dyDescent="0.3">
      <c r="A1283" s="1597"/>
      <c r="B1283" s="1572"/>
      <c r="C1283" s="1556" t="s">
        <v>482</v>
      </c>
      <c r="D1283" s="1573">
        <v>42767</v>
      </c>
      <c r="E1283" s="1573">
        <v>42937</v>
      </c>
      <c r="F1283" s="1614" t="s">
        <v>457</v>
      </c>
      <c r="G1283" s="977" t="s">
        <v>483</v>
      </c>
      <c r="H1283" s="961" t="s">
        <v>28</v>
      </c>
      <c r="I1283" s="953" t="s">
        <v>81</v>
      </c>
      <c r="J1283" s="954">
        <v>1</v>
      </c>
      <c r="K1283" s="68">
        <v>25000000</v>
      </c>
      <c r="L1283" s="1056">
        <f t="shared" si="232"/>
        <v>25000000</v>
      </c>
      <c r="M1283" s="1085">
        <f t="shared" si="226"/>
        <v>170</v>
      </c>
      <c r="N1283" s="1216" t="str">
        <f t="shared" si="225"/>
        <v>X</v>
      </c>
      <c r="O1283" s="1323" t="s">
        <v>2157</v>
      </c>
      <c r="P1283" s="1013">
        <f t="shared" si="228"/>
        <v>0.1588235294117647</v>
      </c>
      <c r="Q1283" s="1272">
        <v>0.15</v>
      </c>
      <c r="R1283" s="1283"/>
      <c r="S1283" s="1014">
        <f t="shared" si="229"/>
        <v>0.94444444444444442</v>
      </c>
      <c r="T1283" s="1231" t="str">
        <f t="shared" si="230"/>
        <v>Normal</v>
      </c>
      <c r="U1283" s="1164" t="str">
        <f t="shared" si="231"/>
        <v>J</v>
      </c>
      <c r="V1283" s="845"/>
      <c r="W1283" s="1302">
        <f t="shared" si="224"/>
        <v>1</v>
      </c>
    </row>
    <row r="1284" spans="1:24" s="105" customFormat="1" ht="35.25" hidden="1" customHeight="1" outlineLevel="3" thickBot="1" x14ac:dyDescent="0.3">
      <c r="A1284" s="1597"/>
      <c r="B1284" s="1572"/>
      <c r="C1284" s="1556"/>
      <c r="D1284" s="1573"/>
      <c r="E1284" s="1573"/>
      <c r="F1284" s="1614"/>
      <c r="G1284" s="977" t="s">
        <v>484</v>
      </c>
      <c r="H1284" s="961" t="s">
        <v>21</v>
      </c>
      <c r="I1284" s="953" t="s">
        <v>29</v>
      </c>
      <c r="J1284" s="954">
        <v>1</v>
      </c>
      <c r="K1284" s="68">
        <v>16000000</v>
      </c>
      <c r="L1284" s="1056">
        <f t="shared" si="232"/>
        <v>16000000</v>
      </c>
      <c r="M1284" s="1085" t="str">
        <f t="shared" si="226"/>
        <v/>
      </c>
      <c r="N1284" s="1216" t="str">
        <f t="shared" si="225"/>
        <v/>
      </c>
      <c r="O1284" s="1323"/>
      <c r="P1284" s="1013" t="str">
        <f t="shared" si="228"/>
        <v/>
      </c>
      <c r="Q1284" s="1272"/>
      <c r="R1284" s="1283"/>
      <c r="S1284" s="1014" t="str">
        <f t="shared" si="229"/>
        <v/>
      </c>
      <c r="T1284" s="1231" t="str">
        <f t="shared" si="230"/>
        <v>Sin Iniciar</v>
      </c>
      <c r="U1284" s="1164" t="str">
        <f t="shared" si="231"/>
        <v>6</v>
      </c>
      <c r="V1284" s="845"/>
      <c r="W1284" s="1302">
        <f t="shared" si="224"/>
        <v>1</v>
      </c>
    </row>
    <row r="1285" spans="1:24" s="105" customFormat="1" ht="35.25" hidden="1" customHeight="1" outlineLevel="3" thickBot="1" x14ac:dyDescent="0.3">
      <c r="A1285" s="1597"/>
      <c r="B1285" s="1572"/>
      <c r="C1285" s="1556"/>
      <c r="D1285" s="1573"/>
      <c r="E1285" s="1573"/>
      <c r="F1285" s="1614"/>
      <c r="G1285" s="1200" t="s">
        <v>485</v>
      </c>
      <c r="H1285" s="961" t="s">
        <v>21</v>
      </c>
      <c r="I1285" s="953" t="s">
        <v>303</v>
      </c>
      <c r="J1285" s="954">
        <v>1</v>
      </c>
      <c r="K1285" s="68">
        <v>36000000</v>
      </c>
      <c r="L1285" s="1056">
        <f t="shared" si="232"/>
        <v>36000000</v>
      </c>
      <c r="M1285" s="1085" t="str">
        <f t="shared" si="226"/>
        <v/>
      </c>
      <c r="N1285" s="1216" t="str">
        <f t="shared" si="225"/>
        <v/>
      </c>
      <c r="O1285" s="1323"/>
      <c r="P1285" s="1013" t="str">
        <f t="shared" si="228"/>
        <v/>
      </c>
      <c r="Q1285" s="1272"/>
      <c r="R1285" s="1283"/>
      <c r="S1285" s="1014" t="str">
        <f t="shared" si="229"/>
        <v/>
      </c>
      <c r="T1285" s="1231" t="str">
        <f t="shared" si="230"/>
        <v>Sin Iniciar</v>
      </c>
      <c r="U1285" s="1164" t="str">
        <f t="shared" si="231"/>
        <v>6</v>
      </c>
      <c r="V1285" s="845"/>
      <c r="W1285" s="1302">
        <f t="shared" si="224"/>
        <v>1</v>
      </c>
    </row>
    <row r="1286" spans="1:24" s="105" customFormat="1" ht="35.25" hidden="1" customHeight="1" outlineLevel="3" thickBot="1" x14ac:dyDescent="0.3">
      <c r="A1286" s="1597"/>
      <c r="B1286" s="1572"/>
      <c r="C1286" s="1556"/>
      <c r="D1286" s="1573"/>
      <c r="E1286" s="1573"/>
      <c r="F1286" s="1614"/>
      <c r="G1286" s="1201" t="s">
        <v>486</v>
      </c>
      <c r="H1286" s="961" t="s">
        <v>41</v>
      </c>
      <c r="I1286" s="953" t="s">
        <v>111</v>
      </c>
      <c r="J1286" s="954">
        <v>1</v>
      </c>
      <c r="K1286" s="68">
        <v>86000000</v>
      </c>
      <c r="L1286" s="1056">
        <f t="shared" si="232"/>
        <v>86000000</v>
      </c>
      <c r="M1286" s="1085" t="str">
        <f t="shared" si="226"/>
        <v/>
      </c>
      <c r="N1286" s="1216" t="str">
        <f t="shared" si="225"/>
        <v/>
      </c>
      <c r="O1286" s="1323"/>
      <c r="P1286" s="1013" t="str">
        <f t="shared" si="228"/>
        <v/>
      </c>
      <c r="Q1286" s="1272"/>
      <c r="R1286" s="1283"/>
      <c r="S1286" s="1014" t="str">
        <f t="shared" si="229"/>
        <v/>
      </c>
      <c r="T1286" s="1231" t="str">
        <f t="shared" si="230"/>
        <v>Sin Iniciar</v>
      </c>
      <c r="U1286" s="1164" t="str">
        <f t="shared" si="231"/>
        <v>6</v>
      </c>
      <c r="V1286" s="845"/>
      <c r="W1286" s="1302">
        <f t="shared" si="224"/>
        <v>1</v>
      </c>
    </row>
    <row r="1287" spans="1:24" s="105" customFormat="1" ht="35.25" hidden="1" customHeight="1" outlineLevel="3" thickBot="1" x14ac:dyDescent="0.3">
      <c r="A1287" s="1597"/>
      <c r="B1287" s="1572" t="s">
        <v>493</v>
      </c>
      <c r="C1287" s="1556" t="s">
        <v>487</v>
      </c>
      <c r="D1287" s="1573"/>
      <c r="E1287" s="1573"/>
      <c r="F1287" s="1569" t="s">
        <v>457</v>
      </c>
      <c r="G1287" s="1619" t="s">
        <v>488</v>
      </c>
      <c r="H1287" s="1592" t="s">
        <v>41</v>
      </c>
      <c r="I1287" s="1556" t="s">
        <v>29</v>
      </c>
      <c r="J1287" s="1589">
        <v>1</v>
      </c>
      <c r="K1287" s="1591">
        <v>36000000</v>
      </c>
      <c r="L1287" s="1605">
        <f t="shared" si="232"/>
        <v>36000000</v>
      </c>
      <c r="M1287" s="1085" t="str">
        <f t="shared" si="226"/>
        <v/>
      </c>
      <c r="N1287" s="1216" t="str">
        <f t="shared" si="225"/>
        <v/>
      </c>
      <c r="O1287" s="1323"/>
      <c r="P1287" s="1013" t="str">
        <f t="shared" si="228"/>
        <v/>
      </c>
      <c r="Q1287" s="1272"/>
      <c r="R1287" s="1283"/>
      <c r="S1287" s="1014" t="str">
        <f t="shared" si="229"/>
        <v/>
      </c>
      <c r="T1287" s="1231" t="str">
        <f t="shared" si="230"/>
        <v>Sin Iniciar</v>
      </c>
      <c r="U1287" s="1164" t="str">
        <f t="shared" si="231"/>
        <v>6</v>
      </c>
      <c r="V1287" s="845"/>
      <c r="W1287" s="1302">
        <f t="shared" si="224"/>
        <v>1</v>
      </c>
    </row>
    <row r="1288" spans="1:24" s="105" customFormat="1" ht="35.25" hidden="1" customHeight="1" outlineLevel="3" thickBot="1" x14ac:dyDescent="0.3">
      <c r="A1288" s="1597"/>
      <c r="B1288" s="1572"/>
      <c r="C1288" s="1556"/>
      <c r="D1288" s="1573"/>
      <c r="E1288" s="1573"/>
      <c r="F1288" s="1569"/>
      <c r="G1288" s="1619"/>
      <c r="H1288" s="1592"/>
      <c r="I1288" s="1556"/>
      <c r="J1288" s="1589"/>
      <c r="K1288" s="1591"/>
      <c r="L1288" s="1605"/>
      <c r="M1288" s="1085" t="str">
        <f t="shared" si="226"/>
        <v/>
      </c>
      <c r="N1288" s="1216" t="str">
        <f t="shared" si="225"/>
        <v/>
      </c>
      <c r="O1288" s="1323"/>
      <c r="P1288" s="1013" t="str">
        <f t="shared" si="228"/>
        <v/>
      </c>
      <c r="Q1288" s="1272"/>
      <c r="R1288" s="1283"/>
      <c r="S1288" s="1014" t="str">
        <f t="shared" si="229"/>
        <v/>
      </c>
      <c r="T1288" s="1231" t="str">
        <f t="shared" si="230"/>
        <v>Sin Iniciar</v>
      </c>
      <c r="U1288" s="1164" t="str">
        <f t="shared" si="231"/>
        <v>6</v>
      </c>
      <c r="V1288" s="845"/>
      <c r="W1288" s="1302">
        <f t="shared" si="224"/>
        <v>1</v>
      </c>
    </row>
    <row r="1289" spans="1:24" s="105" customFormat="1" ht="35.25" hidden="1" customHeight="1" outlineLevel="3" thickBot="1" x14ac:dyDescent="0.3">
      <c r="A1289" s="1598"/>
      <c r="B1289" s="1620"/>
      <c r="C1289" s="1594"/>
      <c r="D1289" s="1574"/>
      <c r="E1289" s="1574"/>
      <c r="F1289" s="1570"/>
      <c r="G1289" s="1621"/>
      <c r="H1289" s="1593"/>
      <c r="I1289" s="1594"/>
      <c r="J1289" s="1595"/>
      <c r="K1289" s="1617"/>
      <c r="L1289" s="1618"/>
      <c r="M1289" s="1142" t="str">
        <f t="shared" si="226"/>
        <v/>
      </c>
      <c r="N1289" s="1227" t="str">
        <f t="shared" si="225"/>
        <v/>
      </c>
      <c r="O1289" s="1329"/>
      <c r="P1289" s="1096" t="str">
        <f t="shared" si="228"/>
        <v/>
      </c>
      <c r="Q1289" s="1279"/>
      <c r="R1289" s="1295"/>
      <c r="S1289" s="1097" t="str">
        <f t="shared" si="229"/>
        <v/>
      </c>
      <c r="T1289" s="1240" t="str">
        <f t="shared" si="230"/>
        <v>Sin Iniciar</v>
      </c>
      <c r="U1289" s="1170" t="str">
        <f t="shared" si="231"/>
        <v>6</v>
      </c>
      <c r="V1289" s="846" t="s">
        <v>2001</v>
      </c>
      <c r="W1289" s="1302">
        <f t="shared" si="224"/>
        <v>1</v>
      </c>
    </row>
    <row r="1290" spans="1:24" s="1178" customFormat="1" ht="60" hidden="1" outlineLevel="2" collapsed="1" thickBot="1" x14ac:dyDescent="0.3">
      <c r="A1290" s="1564" t="s">
        <v>2060</v>
      </c>
      <c r="B1290" s="1565"/>
      <c r="C1290" s="1566"/>
      <c r="D1290" s="1143"/>
      <c r="E1290" s="1144"/>
      <c r="F1290" s="1175"/>
      <c r="G1290" s="1133"/>
      <c r="H1290" s="1133"/>
      <c r="I1290" s="1145"/>
      <c r="J1290" s="1146"/>
      <c r="K1290" s="1133"/>
      <c r="L1290" s="1133"/>
      <c r="M1290" s="1147" t="str">
        <f t="shared" si="226"/>
        <v/>
      </c>
      <c r="N1290" s="1148" t="str">
        <f t="shared" si="225"/>
        <v/>
      </c>
      <c r="O1290" s="1176"/>
      <c r="P1290" s="1149">
        <f>+IFERROR(SUMPRODUCT(P1265:P1289,M1265:M1289)/SUM(M1265:M1289),0)</f>
        <v>0.13253789100290228</v>
      </c>
      <c r="Q1290" s="1161">
        <f>+IFERROR(SUMPRODUCT(Q1265:Q1289,M1265:M1289)/SUM(M1265:M1289),0)</f>
        <v>0.12545662689455017</v>
      </c>
      <c r="R1290" s="1292">
        <f>+IFERROR(SUMPRODUCT(R1265:R1289,M1265:M1289)/SUM(M1265:M1289),0)</f>
        <v>0.13153250564334085</v>
      </c>
      <c r="S1290" s="1149">
        <f>+IFERROR(Q1290/P1290,0)</f>
        <v>0.94657177615571808</v>
      </c>
      <c r="T1290" s="1238" t="str">
        <f t="shared" si="230"/>
        <v>Normal</v>
      </c>
      <c r="U1290" s="1172" t="str">
        <f t="shared" si="231"/>
        <v>J</v>
      </c>
      <c r="V1290" s="1150"/>
      <c r="W1290" s="1302">
        <f t="shared" si="224"/>
        <v>0.86846749435665915</v>
      </c>
    </row>
    <row r="1291" spans="1:24" s="1178" customFormat="1" ht="240" customHeight="1" outlineLevel="1" collapsed="1" thickBot="1" x14ac:dyDescent="0.3">
      <c r="A1291" s="1587" t="s">
        <v>571</v>
      </c>
      <c r="B1291" s="1588"/>
      <c r="C1291" s="1588"/>
      <c r="D1291" s="1242"/>
      <c r="E1291" s="1242"/>
      <c r="F1291" s="1242"/>
      <c r="G1291" s="1242"/>
      <c r="H1291" s="1242"/>
      <c r="I1291" s="1242"/>
      <c r="J1291" s="1242"/>
      <c r="K1291" s="1242"/>
      <c r="L1291" s="1242"/>
      <c r="M1291" s="1242"/>
      <c r="N1291" s="1242"/>
      <c r="O1291" s="1242"/>
      <c r="P1291" s="1298">
        <f>+AVERAGE(P1290,P1264,P400,P385,P368,P346,P332,P315,P285,P212)</f>
        <v>0.12984059639160669</v>
      </c>
      <c r="Q1291" s="1306">
        <f>+AVERAGE(Q1290,Q1264,Q400,Q385,Q368,Q346,Q332,Q315,Q285,Q212)</f>
        <v>0.12220869475657974</v>
      </c>
      <c r="R1291" s="1310">
        <f>+AVERAGE(R1290,R1264,R400,R385,R368,R346,R315,R332,R285,R212)</f>
        <v>0.11054008610017299</v>
      </c>
      <c r="S1291" s="1244">
        <f>+Q1291/P1291</f>
        <v>0.94122099060598352</v>
      </c>
      <c r="T1291" s="1245" t="str">
        <f t="shared" si="230"/>
        <v>Normal</v>
      </c>
      <c r="U1291" s="1247" t="str">
        <f t="shared" si="231"/>
        <v>J</v>
      </c>
      <c r="V1291" s="1332"/>
      <c r="W1291" s="1548">
        <f t="shared" si="224"/>
        <v>0.88945991389982704</v>
      </c>
      <c r="X1291" s="1549" t="s">
        <v>2402</v>
      </c>
    </row>
    <row r="1292" spans="1:24" s="105" customFormat="1" ht="60" hidden="1" customHeight="1" outlineLevel="3" collapsed="1" thickBot="1" x14ac:dyDescent="0.3">
      <c r="A1292" s="1606" t="s">
        <v>1931</v>
      </c>
      <c r="B1292" s="1599" t="s">
        <v>230</v>
      </c>
      <c r="C1292" s="972" t="s">
        <v>231</v>
      </c>
      <c r="D1292" s="981">
        <v>42887</v>
      </c>
      <c r="E1292" s="981">
        <v>43069</v>
      </c>
      <c r="F1292" s="984" t="s">
        <v>232</v>
      </c>
      <c r="G1292" s="986" t="s">
        <v>233</v>
      </c>
      <c r="H1292" s="972" t="s">
        <v>92</v>
      </c>
      <c r="I1292" s="972" t="s">
        <v>22</v>
      </c>
      <c r="J1292" s="959">
        <v>1</v>
      </c>
      <c r="K1292" s="64">
        <v>22000000</v>
      </c>
      <c r="L1292" s="1067">
        <f>+K1292*J1292</f>
        <v>22000000</v>
      </c>
      <c r="M1292" s="1084" t="str">
        <f t="shared" ref="M1292:M1323" si="233">+IF(D1292="","",IF(MONTH($C$2)&lt;MONTH(D1292),"",E1292-D1292))</f>
        <v/>
      </c>
      <c r="N1292" s="1215" t="str">
        <f t="shared" ref="N1292:N1323" si="234">+IF(D1292="","",IF(AND(MONTH($C$2)&gt;=MONTH(D1292),MONTH($C$2)&lt;=MONTH(E1292)),"X",""))</f>
        <v/>
      </c>
      <c r="O1292" s="1324"/>
      <c r="P1292" s="1011" t="str">
        <f t="shared" ref="P1292:P1337" si="235">+IF(N1292="","",IFERROR(IF(MONTH($C$2)&lt;MONTH(D1292),"",IF(E1292&lt;$C$2,1,IF(D1292&lt;$C$2,($C$2-D1292)/(E1292-D1292),0))),0))</f>
        <v/>
      </c>
      <c r="Q1292" s="1275"/>
      <c r="R1292" s="1287">
        <f t="shared" ref="R1292:R1332" si="236">+Q1292</f>
        <v>0</v>
      </c>
      <c r="S1292" s="1012" t="str">
        <f t="shared" ref="S1292:S1337" si="237">IF(P1292="","",IF(Q1292&gt;P1292,1,(Q1292/P1292)))</f>
        <v/>
      </c>
      <c r="T1292" s="1230" t="str">
        <f t="shared" si="230"/>
        <v>Sin Iniciar</v>
      </c>
      <c r="U1292" s="1163" t="str">
        <f t="shared" si="231"/>
        <v>6</v>
      </c>
      <c r="V1292" s="1331"/>
      <c r="W1292" s="1302">
        <f t="shared" si="224"/>
        <v>1</v>
      </c>
    </row>
    <row r="1293" spans="1:24" s="105" customFormat="1" ht="35.25" hidden="1" customHeight="1" outlineLevel="3" thickBot="1" x14ac:dyDescent="0.3">
      <c r="A1293" s="1607"/>
      <c r="B1293" s="1561"/>
      <c r="C1293" s="953" t="s">
        <v>234</v>
      </c>
      <c r="D1293" s="960">
        <v>42891</v>
      </c>
      <c r="E1293" s="960">
        <v>43069</v>
      </c>
      <c r="F1293" s="978" t="s">
        <v>235</v>
      </c>
      <c r="G1293" s="977" t="s">
        <v>236</v>
      </c>
      <c r="H1293" s="953" t="s">
        <v>92</v>
      </c>
      <c r="I1293" s="953" t="s">
        <v>237</v>
      </c>
      <c r="J1293" s="954">
        <v>1</v>
      </c>
      <c r="K1293" s="68">
        <f>12*1250000</f>
        <v>15000000</v>
      </c>
      <c r="L1293" s="1056">
        <f>+K1293*J1293</f>
        <v>15000000</v>
      </c>
      <c r="M1293" s="1085" t="str">
        <f t="shared" si="233"/>
        <v/>
      </c>
      <c r="N1293" s="1216" t="str">
        <f t="shared" si="234"/>
        <v/>
      </c>
      <c r="O1293" s="1323"/>
      <c r="P1293" s="1013" t="str">
        <f t="shared" si="235"/>
        <v/>
      </c>
      <c r="Q1293" s="1272"/>
      <c r="R1293" s="1283">
        <f t="shared" si="236"/>
        <v>0</v>
      </c>
      <c r="S1293" s="1014" t="str">
        <f t="shared" si="237"/>
        <v/>
      </c>
      <c r="T1293" s="1231" t="str">
        <f t="shared" si="230"/>
        <v>Sin Iniciar</v>
      </c>
      <c r="U1293" s="1164" t="str">
        <f t="shared" si="231"/>
        <v>6</v>
      </c>
      <c r="V1293" s="845"/>
      <c r="W1293" s="1302">
        <f t="shared" si="224"/>
        <v>1</v>
      </c>
    </row>
    <row r="1294" spans="1:24" s="105" customFormat="1" ht="35.25" hidden="1" customHeight="1" outlineLevel="3" thickBot="1" x14ac:dyDescent="0.3">
      <c r="A1294" s="1607"/>
      <c r="B1294" s="1561"/>
      <c r="C1294" s="953" t="s">
        <v>238</v>
      </c>
      <c r="D1294" s="1405">
        <v>42887</v>
      </c>
      <c r="E1294" s="960">
        <v>43069</v>
      </c>
      <c r="F1294" s="978" t="s">
        <v>239</v>
      </c>
      <c r="G1294" s="977" t="s">
        <v>240</v>
      </c>
      <c r="H1294" s="953" t="s">
        <v>92</v>
      </c>
      <c r="I1294" s="953" t="s">
        <v>237</v>
      </c>
      <c r="J1294" s="954">
        <v>6</v>
      </c>
      <c r="K1294" s="68">
        <v>2500000</v>
      </c>
      <c r="L1294" s="1056">
        <f t="shared" ref="L1294:L1303" si="238">+K1294*J1294</f>
        <v>15000000</v>
      </c>
      <c r="M1294" s="1085" t="str">
        <f t="shared" si="233"/>
        <v/>
      </c>
      <c r="N1294" s="1216" t="str">
        <f t="shared" si="234"/>
        <v/>
      </c>
      <c r="O1294" s="1323"/>
      <c r="P1294" s="1013" t="str">
        <f t="shared" si="235"/>
        <v/>
      </c>
      <c r="Q1294" s="1272"/>
      <c r="R1294" s="1283">
        <f t="shared" si="236"/>
        <v>0</v>
      </c>
      <c r="S1294" s="1014" t="str">
        <f t="shared" si="237"/>
        <v/>
      </c>
      <c r="T1294" s="1231" t="str">
        <f t="shared" si="230"/>
        <v>Sin Iniciar</v>
      </c>
      <c r="U1294" s="1164" t="str">
        <f t="shared" si="231"/>
        <v>6</v>
      </c>
      <c r="V1294" s="845"/>
      <c r="W1294" s="1302">
        <f t="shared" si="224"/>
        <v>1</v>
      </c>
    </row>
    <row r="1295" spans="1:24" s="105" customFormat="1" ht="39" hidden="1" customHeight="1" outlineLevel="3" thickBot="1" x14ac:dyDescent="0.3">
      <c r="A1295" s="1607"/>
      <c r="B1295" s="1561" t="s">
        <v>241</v>
      </c>
      <c r="C1295" s="953" t="s">
        <v>242</v>
      </c>
      <c r="D1295" s="960">
        <v>42750</v>
      </c>
      <c r="E1295" s="960">
        <v>42781</v>
      </c>
      <c r="F1295" s="136" t="s">
        <v>243</v>
      </c>
      <c r="G1295" s="977" t="s">
        <v>244</v>
      </c>
      <c r="H1295" s="953" t="s">
        <v>21</v>
      </c>
      <c r="I1295" s="953" t="s">
        <v>22</v>
      </c>
      <c r="J1295" s="954">
        <v>11</v>
      </c>
      <c r="K1295" s="68">
        <v>2400000</v>
      </c>
      <c r="L1295" s="1056">
        <f>+J1295*K1295</f>
        <v>26400000</v>
      </c>
      <c r="M1295" s="1085">
        <f t="shared" si="233"/>
        <v>31</v>
      </c>
      <c r="N1295" s="1216" t="str">
        <f t="shared" si="234"/>
        <v>X</v>
      </c>
      <c r="O1295" s="1323" t="s">
        <v>2083</v>
      </c>
      <c r="P1295" s="1013">
        <f t="shared" si="235"/>
        <v>1</v>
      </c>
      <c r="Q1295" s="1272">
        <v>1</v>
      </c>
      <c r="R1295" s="1283">
        <f t="shared" si="236"/>
        <v>1</v>
      </c>
      <c r="S1295" s="1014">
        <f t="shared" si="237"/>
        <v>1</v>
      </c>
      <c r="T1295" s="1231" t="str">
        <f t="shared" si="230"/>
        <v>Terminado</v>
      </c>
      <c r="U1295" s="1164" t="str">
        <f t="shared" si="231"/>
        <v>B</v>
      </c>
      <c r="V1295" s="845" t="s">
        <v>2022</v>
      </c>
      <c r="W1295" s="1302">
        <f t="shared" si="224"/>
        <v>0</v>
      </c>
    </row>
    <row r="1296" spans="1:24" s="105" customFormat="1" ht="51.75" hidden="1" customHeight="1" outlineLevel="3" thickBot="1" x14ac:dyDescent="0.3">
      <c r="A1296" s="1607"/>
      <c r="B1296" s="1561"/>
      <c r="C1296" s="953" t="s">
        <v>245</v>
      </c>
      <c r="D1296" s="960">
        <v>42750</v>
      </c>
      <c r="E1296" s="960">
        <v>42781</v>
      </c>
      <c r="F1296" s="136" t="s">
        <v>243</v>
      </c>
      <c r="G1296" s="977" t="s">
        <v>246</v>
      </c>
      <c r="H1296" s="953" t="s">
        <v>21</v>
      </c>
      <c r="I1296" s="953" t="s">
        <v>22</v>
      </c>
      <c r="J1296" s="954">
        <v>11</v>
      </c>
      <c r="K1296" s="68">
        <v>2400000</v>
      </c>
      <c r="L1296" s="1056">
        <f>+J1296*K1296</f>
        <v>26400000</v>
      </c>
      <c r="M1296" s="1085">
        <f t="shared" si="233"/>
        <v>31</v>
      </c>
      <c r="N1296" s="1216" t="str">
        <f t="shared" si="234"/>
        <v>X</v>
      </c>
      <c r="O1296" s="1323" t="s">
        <v>2083</v>
      </c>
      <c r="P1296" s="1013">
        <f t="shared" si="235"/>
        <v>1</v>
      </c>
      <c r="Q1296" s="1272">
        <v>1</v>
      </c>
      <c r="R1296" s="1283">
        <f t="shared" si="236"/>
        <v>1</v>
      </c>
      <c r="S1296" s="1014">
        <f t="shared" si="237"/>
        <v>1</v>
      </c>
      <c r="T1296" s="1231" t="str">
        <f t="shared" si="230"/>
        <v>Terminado</v>
      </c>
      <c r="U1296" s="1164" t="str">
        <f t="shared" si="231"/>
        <v>B</v>
      </c>
      <c r="V1296" s="845" t="s">
        <v>2022</v>
      </c>
      <c r="W1296" s="1302">
        <f t="shared" si="224"/>
        <v>0</v>
      </c>
    </row>
    <row r="1297" spans="1:23" s="105" customFormat="1" ht="46.5" hidden="1" customHeight="1" outlineLevel="3" thickBot="1" x14ac:dyDescent="0.3">
      <c r="A1297" s="1607"/>
      <c r="B1297" s="1561"/>
      <c r="C1297" s="953" t="s">
        <v>247</v>
      </c>
      <c r="D1297" s="960">
        <v>42750</v>
      </c>
      <c r="E1297" s="960">
        <v>43084</v>
      </c>
      <c r="F1297" s="1202"/>
      <c r="G1297" s="977" t="s">
        <v>248</v>
      </c>
      <c r="H1297" s="1203" t="s">
        <v>21</v>
      </c>
      <c r="I1297" s="1203" t="s">
        <v>22</v>
      </c>
      <c r="J1297" s="1203">
        <v>1</v>
      </c>
      <c r="K1297" s="68">
        <f>122000000*1.1</f>
        <v>134200000.00000001</v>
      </c>
      <c r="L1297" s="1078">
        <f>+K1297</f>
        <v>134200000.00000001</v>
      </c>
      <c r="M1297" s="1085">
        <f t="shared" si="233"/>
        <v>334</v>
      </c>
      <c r="N1297" s="1216" t="str">
        <f t="shared" si="234"/>
        <v>X</v>
      </c>
      <c r="O1297" s="1323" t="s">
        <v>2254</v>
      </c>
      <c r="P1297" s="1013">
        <f t="shared" si="235"/>
        <v>0.1317365269461078</v>
      </c>
      <c r="Q1297" s="1272">
        <v>0.13</v>
      </c>
      <c r="R1297" s="1283">
        <f t="shared" si="236"/>
        <v>0.13</v>
      </c>
      <c r="S1297" s="1014">
        <f t="shared" si="237"/>
        <v>0.98681818181818182</v>
      </c>
      <c r="T1297" s="1231" t="str">
        <f t="shared" si="230"/>
        <v>Normal</v>
      </c>
      <c r="U1297" s="1164" t="str">
        <f t="shared" si="231"/>
        <v>J</v>
      </c>
      <c r="V1297" s="1090" t="s">
        <v>1963</v>
      </c>
      <c r="W1297" s="1302">
        <f t="shared" si="224"/>
        <v>0.87</v>
      </c>
    </row>
    <row r="1298" spans="1:23" s="105" customFormat="1" ht="45.75" hidden="1" customHeight="1" outlineLevel="3" thickBot="1" x14ac:dyDescent="0.3">
      <c r="A1298" s="1607"/>
      <c r="B1298" s="1561"/>
      <c r="C1298" s="1556" t="s">
        <v>249</v>
      </c>
      <c r="D1298" s="1590">
        <v>42750</v>
      </c>
      <c r="E1298" s="1590">
        <v>43084</v>
      </c>
      <c r="F1298" s="1555" t="s">
        <v>250</v>
      </c>
      <c r="G1298" s="159" t="s">
        <v>251</v>
      </c>
      <c r="H1298" s="953" t="s">
        <v>70</v>
      </c>
      <c r="I1298" s="1203"/>
      <c r="J1298" s="1203"/>
      <c r="K1298" s="1591">
        <v>180000000</v>
      </c>
      <c r="L1298" s="1616">
        <v>180000000</v>
      </c>
      <c r="M1298" s="1085">
        <f t="shared" si="233"/>
        <v>334</v>
      </c>
      <c r="N1298" s="1216" t="str">
        <f t="shared" si="234"/>
        <v>X</v>
      </c>
      <c r="O1298" s="1323" t="s">
        <v>2255</v>
      </c>
      <c r="P1298" s="1013">
        <f t="shared" si="235"/>
        <v>0.1317365269461078</v>
      </c>
      <c r="Q1298" s="1272">
        <v>0.12</v>
      </c>
      <c r="R1298" s="1283">
        <f t="shared" si="236"/>
        <v>0.12</v>
      </c>
      <c r="S1298" s="1014">
        <f t="shared" si="237"/>
        <v>0.91090909090909078</v>
      </c>
      <c r="T1298" s="1231" t="str">
        <f t="shared" si="230"/>
        <v>Normal</v>
      </c>
      <c r="U1298" s="1164" t="str">
        <f t="shared" si="231"/>
        <v>J</v>
      </c>
      <c r="V1298" s="1090" t="s">
        <v>1963</v>
      </c>
      <c r="W1298" s="1302">
        <f t="shared" si="224"/>
        <v>0.88</v>
      </c>
    </row>
    <row r="1299" spans="1:23" s="105" customFormat="1" ht="45.75" hidden="1" customHeight="1" outlineLevel="3" thickBot="1" x14ac:dyDescent="0.3">
      <c r="A1299" s="1607"/>
      <c r="B1299" s="1561"/>
      <c r="C1299" s="1556"/>
      <c r="D1299" s="1590"/>
      <c r="E1299" s="1590"/>
      <c r="F1299" s="1555"/>
      <c r="G1299" s="977" t="s">
        <v>252</v>
      </c>
      <c r="H1299" s="953" t="s">
        <v>90</v>
      </c>
      <c r="I1299" s="1203"/>
      <c r="J1299" s="1203"/>
      <c r="K1299" s="1591"/>
      <c r="L1299" s="1616"/>
      <c r="M1299" s="1085" t="str">
        <f t="shared" si="233"/>
        <v/>
      </c>
      <c r="N1299" s="1216" t="str">
        <f t="shared" si="234"/>
        <v/>
      </c>
      <c r="O1299" s="1323" t="s">
        <v>2084</v>
      </c>
      <c r="P1299" s="1013" t="str">
        <f t="shared" si="235"/>
        <v/>
      </c>
      <c r="Q1299" s="1272">
        <v>1</v>
      </c>
      <c r="R1299" s="1283">
        <f t="shared" si="236"/>
        <v>1</v>
      </c>
      <c r="S1299" s="1014" t="str">
        <f t="shared" si="237"/>
        <v/>
      </c>
      <c r="T1299" s="1231" t="str">
        <f t="shared" si="230"/>
        <v>Sin Iniciar</v>
      </c>
      <c r="U1299" s="1164" t="str">
        <f t="shared" si="231"/>
        <v>6</v>
      </c>
      <c r="V1299" s="1090" t="s">
        <v>1963</v>
      </c>
      <c r="W1299" s="1302">
        <f t="shared" si="224"/>
        <v>0</v>
      </c>
    </row>
    <row r="1300" spans="1:23" s="105" customFormat="1" ht="45.75" hidden="1" customHeight="1" outlineLevel="3" thickBot="1" x14ac:dyDescent="0.3">
      <c r="A1300" s="1607"/>
      <c r="B1300" s="1561"/>
      <c r="C1300" s="1556"/>
      <c r="D1300" s="1590"/>
      <c r="E1300" s="1590"/>
      <c r="F1300" s="1555"/>
      <c r="G1300" s="977" t="s">
        <v>253</v>
      </c>
      <c r="H1300" s="953" t="s">
        <v>41</v>
      </c>
      <c r="I1300" s="1203"/>
      <c r="J1300" s="1203"/>
      <c r="K1300" s="1591"/>
      <c r="L1300" s="1616"/>
      <c r="M1300" s="1085" t="str">
        <f t="shared" si="233"/>
        <v/>
      </c>
      <c r="N1300" s="1216" t="str">
        <f t="shared" si="234"/>
        <v/>
      </c>
      <c r="O1300" s="1323" t="s">
        <v>2084</v>
      </c>
      <c r="P1300" s="1013" t="str">
        <f t="shared" si="235"/>
        <v/>
      </c>
      <c r="Q1300" s="1272">
        <v>1</v>
      </c>
      <c r="R1300" s="1283">
        <f t="shared" si="236"/>
        <v>1</v>
      </c>
      <c r="S1300" s="1014" t="str">
        <f t="shared" si="237"/>
        <v/>
      </c>
      <c r="T1300" s="1231" t="str">
        <f t="shared" si="230"/>
        <v>Sin Iniciar</v>
      </c>
      <c r="U1300" s="1164" t="str">
        <f t="shared" si="231"/>
        <v>6</v>
      </c>
      <c r="V1300" s="1090" t="s">
        <v>1963</v>
      </c>
      <c r="W1300" s="1302">
        <f t="shared" si="224"/>
        <v>0</v>
      </c>
    </row>
    <row r="1301" spans="1:23" s="105" customFormat="1" ht="45.75" hidden="1" customHeight="1" outlineLevel="3" thickBot="1" x14ac:dyDescent="0.3">
      <c r="A1301" s="1607"/>
      <c r="B1301" s="1561"/>
      <c r="C1301" s="1556"/>
      <c r="D1301" s="1590"/>
      <c r="E1301" s="1590"/>
      <c r="F1301" s="1555"/>
      <c r="G1301" s="159" t="s">
        <v>254</v>
      </c>
      <c r="H1301" s="953" t="s">
        <v>41</v>
      </c>
      <c r="I1301" s="953" t="s">
        <v>255</v>
      </c>
      <c r="J1301" s="954">
        <v>6</v>
      </c>
      <c r="K1301" s="1591"/>
      <c r="L1301" s="1616"/>
      <c r="M1301" s="1085" t="str">
        <f t="shared" si="233"/>
        <v/>
      </c>
      <c r="N1301" s="1216" t="str">
        <f t="shared" si="234"/>
        <v/>
      </c>
      <c r="O1301" s="1323" t="s">
        <v>2084</v>
      </c>
      <c r="P1301" s="1013" t="str">
        <f t="shared" si="235"/>
        <v/>
      </c>
      <c r="Q1301" s="1272">
        <v>1</v>
      </c>
      <c r="R1301" s="1283">
        <f t="shared" si="236"/>
        <v>1</v>
      </c>
      <c r="S1301" s="1014" t="str">
        <f t="shared" si="237"/>
        <v/>
      </c>
      <c r="T1301" s="1231" t="str">
        <f t="shared" si="230"/>
        <v>Sin Iniciar</v>
      </c>
      <c r="U1301" s="1164" t="str">
        <f t="shared" si="231"/>
        <v>6</v>
      </c>
      <c r="V1301" s="1090" t="s">
        <v>1963</v>
      </c>
      <c r="W1301" s="1302">
        <f t="shared" si="224"/>
        <v>0</v>
      </c>
    </row>
    <row r="1302" spans="1:23" s="105" customFormat="1" ht="45.75" hidden="1" customHeight="1" outlineLevel="3" thickBot="1" x14ac:dyDescent="0.3">
      <c r="A1302" s="1607"/>
      <c r="B1302" s="1561"/>
      <c r="C1302" s="1556"/>
      <c r="D1302" s="1590"/>
      <c r="E1302" s="1590"/>
      <c r="F1302" s="1555"/>
      <c r="G1302" s="159" t="s">
        <v>256</v>
      </c>
      <c r="H1302" s="953" t="s">
        <v>93</v>
      </c>
      <c r="I1302" s="953" t="s">
        <v>255</v>
      </c>
      <c r="J1302" s="954"/>
      <c r="K1302" s="1591"/>
      <c r="L1302" s="1616"/>
      <c r="M1302" s="1085" t="str">
        <f t="shared" si="233"/>
        <v/>
      </c>
      <c r="N1302" s="1216" t="str">
        <f t="shared" si="234"/>
        <v/>
      </c>
      <c r="O1302" s="1323" t="s">
        <v>2084</v>
      </c>
      <c r="P1302" s="1013" t="str">
        <f t="shared" si="235"/>
        <v/>
      </c>
      <c r="Q1302" s="1272">
        <v>1</v>
      </c>
      <c r="R1302" s="1283">
        <f t="shared" si="236"/>
        <v>1</v>
      </c>
      <c r="S1302" s="1014" t="str">
        <f t="shared" si="237"/>
        <v/>
      </c>
      <c r="T1302" s="1231" t="str">
        <f t="shared" si="230"/>
        <v>Sin Iniciar</v>
      </c>
      <c r="U1302" s="1164" t="str">
        <f t="shared" si="231"/>
        <v>6</v>
      </c>
      <c r="V1302" s="1090" t="s">
        <v>1963</v>
      </c>
      <c r="W1302" s="1302">
        <f t="shared" si="224"/>
        <v>0</v>
      </c>
    </row>
    <row r="1303" spans="1:23" s="105" customFormat="1" ht="50.25" hidden="1" customHeight="1" outlineLevel="3" thickBot="1" x14ac:dyDescent="0.3">
      <c r="A1303" s="1607"/>
      <c r="B1303" s="1561" t="s">
        <v>257</v>
      </c>
      <c r="C1303" s="953" t="s">
        <v>258</v>
      </c>
      <c r="D1303" s="957">
        <v>42771</v>
      </c>
      <c r="E1303" s="957">
        <v>42794</v>
      </c>
      <c r="F1303" s="978" t="s">
        <v>260</v>
      </c>
      <c r="G1303" s="977" t="s">
        <v>261</v>
      </c>
      <c r="H1303" s="953" t="s">
        <v>41</v>
      </c>
      <c r="I1303" s="953" t="s">
        <v>22</v>
      </c>
      <c r="J1303" s="954">
        <v>1</v>
      </c>
      <c r="K1303" s="68">
        <v>434000</v>
      </c>
      <c r="L1303" s="1056">
        <f t="shared" si="238"/>
        <v>434000</v>
      </c>
      <c r="M1303" s="1085">
        <f t="shared" si="233"/>
        <v>23</v>
      </c>
      <c r="N1303" s="1216" t="str">
        <f t="shared" si="234"/>
        <v>X</v>
      </c>
      <c r="O1303" s="1323" t="s">
        <v>2256</v>
      </c>
      <c r="P1303" s="1013">
        <f t="shared" si="235"/>
        <v>1</v>
      </c>
      <c r="Q1303" s="1272">
        <v>1</v>
      </c>
      <c r="R1303" s="1283">
        <f t="shared" si="236"/>
        <v>1</v>
      </c>
      <c r="S1303" s="1014">
        <f t="shared" si="237"/>
        <v>1</v>
      </c>
      <c r="T1303" s="1231" t="str">
        <f t="shared" si="230"/>
        <v>Terminado</v>
      </c>
      <c r="U1303" s="1164" t="str">
        <f t="shared" si="231"/>
        <v>B</v>
      </c>
      <c r="V1303" s="845" t="s">
        <v>1964</v>
      </c>
      <c r="W1303" s="1302">
        <f t="shared" si="224"/>
        <v>0</v>
      </c>
    </row>
    <row r="1304" spans="1:23" s="105" customFormat="1" ht="57.75" hidden="1" customHeight="1" outlineLevel="3" thickBot="1" x14ac:dyDescent="0.3">
      <c r="A1304" s="1607"/>
      <c r="B1304" s="1561"/>
      <c r="C1304" s="953" t="s">
        <v>262</v>
      </c>
      <c r="D1304" s="957">
        <v>42771</v>
      </c>
      <c r="E1304" s="957">
        <v>42794</v>
      </c>
      <c r="F1304" s="978" t="s">
        <v>260</v>
      </c>
      <c r="G1304" s="977" t="s">
        <v>261</v>
      </c>
      <c r="H1304" s="953" t="s">
        <v>263</v>
      </c>
      <c r="I1304" s="953" t="s">
        <v>22</v>
      </c>
      <c r="J1304" s="954">
        <v>1</v>
      </c>
      <c r="K1304" s="68">
        <v>862000</v>
      </c>
      <c r="L1304" s="1056">
        <f>+K1304</f>
        <v>862000</v>
      </c>
      <c r="M1304" s="1085">
        <f t="shared" si="233"/>
        <v>23</v>
      </c>
      <c r="N1304" s="1216" t="str">
        <f t="shared" si="234"/>
        <v>X</v>
      </c>
      <c r="O1304" s="1323" t="s">
        <v>2256</v>
      </c>
      <c r="P1304" s="1013">
        <f t="shared" si="235"/>
        <v>1</v>
      </c>
      <c r="Q1304" s="1272">
        <v>1</v>
      </c>
      <c r="R1304" s="1283">
        <f t="shared" si="236"/>
        <v>1</v>
      </c>
      <c r="S1304" s="1014">
        <f t="shared" si="237"/>
        <v>1</v>
      </c>
      <c r="T1304" s="1231" t="str">
        <f t="shared" si="230"/>
        <v>Terminado</v>
      </c>
      <c r="U1304" s="1164" t="str">
        <f t="shared" si="231"/>
        <v>B</v>
      </c>
      <c r="V1304" s="845" t="s">
        <v>1964</v>
      </c>
      <c r="W1304" s="1302">
        <f t="shared" si="224"/>
        <v>0</v>
      </c>
    </row>
    <row r="1305" spans="1:23" s="105" customFormat="1" ht="39" hidden="1" customHeight="1" outlineLevel="3" thickBot="1" x14ac:dyDescent="0.3">
      <c r="A1305" s="1607"/>
      <c r="B1305" s="1561"/>
      <c r="C1305" s="1556" t="s">
        <v>264</v>
      </c>
      <c r="D1305" s="1590">
        <v>43041</v>
      </c>
      <c r="E1305" s="1590">
        <v>43069</v>
      </c>
      <c r="F1305" s="1555" t="s">
        <v>265</v>
      </c>
      <c r="G1305" s="977" t="s">
        <v>266</v>
      </c>
      <c r="H1305" s="953" t="s">
        <v>21</v>
      </c>
      <c r="I1305" s="953" t="s">
        <v>267</v>
      </c>
      <c r="J1305" s="954">
        <v>1</v>
      </c>
      <c r="K1305" s="68">
        <f>15*120000</f>
        <v>1800000</v>
      </c>
      <c r="L1305" s="1056">
        <f t="shared" ref="L1305:L1316" si="239">+K1305*J1305</f>
        <v>1800000</v>
      </c>
      <c r="M1305" s="1085" t="str">
        <f t="shared" si="233"/>
        <v/>
      </c>
      <c r="N1305" s="1216" t="str">
        <f t="shared" si="234"/>
        <v/>
      </c>
      <c r="O1305" s="1323"/>
      <c r="P1305" s="1013" t="str">
        <f t="shared" si="235"/>
        <v/>
      </c>
      <c r="Q1305" s="1272"/>
      <c r="R1305" s="1283">
        <f t="shared" si="236"/>
        <v>0</v>
      </c>
      <c r="S1305" s="1014" t="str">
        <f t="shared" si="237"/>
        <v/>
      </c>
      <c r="T1305" s="1231" t="str">
        <f t="shared" si="230"/>
        <v>Sin Iniciar</v>
      </c>
      <c r="U1305" s="1164" t="str">
        <f t="shared" si="231"/>
        <v>6</v>
      </c>
      <c r="V1305" s="845"/>
      <c r="W1305" s="1302">
        <f t="shared" si="224"/>
        <v>1</v>
      </c>
    </row>
    <row r="1306" spans="1:23" s="105" customFormat="1" ht="35.25" hidden="1" customHeight="1" outlineLevel="3" thickBot="1" x14ac:dyDescent="0.3">
      <c r="A1306" s="1607"/>
      <c r="B1306" s="1561"/>
      <c r="C1306" s="1556"/>
      <c r="D1306" s="1590"/>
      <c r="E1306" s="1590"/>
      <c r="F1306" s="1555"/>
      <c r="G1306" s="977" t="s">
        <v>268</v>
      </c>
      <c r="H1306" s="953" t="s">
        <v>28</v>
      </c>
      <c r="I1306" s="953" t="s">
        <v>267</v>
      </c>
      <c r="J1306" s="954">
        <v>200</v>
      </c>
      <c r="K1306" s="68">
        <v>21000</v>
      </c>
      <c r="L1306" s="1056">
        <f t="shared" si="239"/>
        <v>4200000</v>
      </c>
      <c r="M1306" s="1085" t="str">
        <f t="shared" si="233"/>
        <v/>
      </c>
      <c r="N1306" s="1216" t="str">
        <f t="shared" si="234"/>
        <v/>
      </c>
      <c r="O1306" s="1323"/>
      <c r="P1306" s="1013" t="str">
        <f t="shared" si="235"/>
        <v/>
      </c>
      <c r="Q1306" s="1272"/>
      <c r="R1306" s="1283">
        <f t="shared" si="236"/>
        <v>0</v>
      </c>
      <c r="S1306" s="1014" t="str">
        <f t="shared" si="237"/>
        <v/>
      </c>
      <c r="T1306" s="1231" t="str">
        <f t="shared" si="230"/>
        <v>Sin Iniciar</v>
      </c>
      <c r="U1306" s="1164" t="str">
        <f t="shared" si="231"/>
        <v>6</v>
      </c>
      <c r="V1306" s="845"/>
      <c r="W1306" s="1302">
        <f t="shared" si="224"/>
        <v>1</v>
      </c>
    </row>
    <row r="1307" spans="1:23" s="105" customFormat="1" ht="35.25" hidden="1" customHeight="1" outlineLevel="3" thickBot="1" x14ac:dyDescent="0.3">
      <c r="A1307" s="1607"/>
      <c r="B1307" s="1561"/>
      <c r="C1307" s="1556"/>
      <c r="D1307" s="1590"/>
      <c r="E1307" s="1590"/>
      <c r="F1307" s="1555"/>
      <c r="G1307" s="977" t="s">
        <v>269</v>
      </c>
      <c r="H1307" s="953" t="s">
        <v>93</v>
      </c>
      <c r="I1307" s="953" t="s">
        <v>267</v>
      </c>
      <c r="J1307" s="954">
        <v>1</v>
      </c>
      <c r="K1307" s="68">
        <v>5500000</v>
      </c>
      <c r="L1307" s="1056">
        <f t="shared" si="239"/>
        <v>5500000</v>
      </c>
      <c r="M1307" s="1085" t="str">
        <f t="shared" si="233"/>
        <v/>
      </c>
      <c r="N1307" s="1216" t="str">
        <f t="shared" si="234"/>
        <v/>
      </c>
      <c r="O1307" s="1323"/>
      <c r="P1307" s="1013" t="str">
        <f t="shared" si="235"/>
        <v/>
      </c>
      <c r="Q1307" s="1272"/>
      <c r="R1307" s="1283">
        <f t="shared" si="236"/>
        <v>0</v>
      </c>
      <c r="S1307" s="1014" t="str">
        <f t="shared" si="237"/>
        <v/>
      </c>
      <c r="T1307" s="1231" t="str">
        <f t="shared" si="230"/>
        <v>Sin Iniciar</v>
      </c>
      <c r="U1307" s="1164" t="str">
        <f t="shared" si="231"/>
        <v>6</v>
      </c>
      <c r="V1307" s="845"/>
      <c r="W1307" s="1302">
        <f t="shared" si="224"/>
        <v>1</v>
      </c>
    </row>
    <row r="1308" spans="1:23" s="105" customFormat="1" ht="39" hidden="1" customHeight="1" outlineLevel="3" thickBot="1" x14ac:dyDescent="0.3">
      <c r="A1308" s="1607"/>
      <c r="B1308" s="1561"/>
      <c r="C1308" s="953" t="s">
        <v>270</v>
      </c>
      <c r="D1308" s="957">
        <v>42857</v>
      </c>
      <c r="E1308" s="957">
        <v>42885</v>
      </c>
      <c r="F1308" s="983" t="s">
        <v>271</v>
      </c>
      <c r="G1308" s="977" t="s">
        <v>272</v>
      </c>
      <c r="H1308" s="953" t="s">
        <v>41</v>
      </c>
      <c r="I1308" s="953" t="s">
        <v>159</v>
      </c>
      <c r="J1308" s="954">
        <v>15</v>
      </c>
      <c r="K1308" s="68">
        <v>120000</v>
      </c>
      <c r="L1308" s="1056">
        <f t="shared" si="239"/>
        <v>1800000</v>
      </c>
      <c r="M1308" s="1085" t="str">
        <f t="shared" si="233"/>
        <v/>
      </c>
      <c r="N1308" s="1216" t="str">
        <f t="shared" si="234"/>
        <v/>
      </c>
      <c r="O1308" s="1323"/>
      <c r="P1308" s="1013" t="str">
        <f t="shared" si="235"/>
        <v/>
      </c>
      <c r="Q1308" s="1272"/>
      <c r="R1308" s="1283">
        <f t="shared" si="236"/>
        <v>0</v>
      </c>
      <c r="S1308" s="1014" t="str">
        <f t="shared" si="237"/>
        <v/>
      </c>
      <c r="T1308" s="1231" t="str">
        <f t="shared" si="230"/>
        <v>Sin Iniciar</v>
      </c>
      <c r="U1308" s="1164" t="str">
        <f t="shared" si="231"/>
        <v>6</v>
      </c>
      <c r="V1308" s="845"/>
      <c r="W1308" s="1302">
        <f t="shared" si="224"/>
        <v>1</v>
      </c>
    </row>
    <row r="1309" spans="1:23" s="105" customFormat="1" ht="35.25" hidden="1" customHeight="1" outlineLevel="3" thickBot="1" x14ac:dyDescent="0.3">
      <c r="A1309" s="1607"/>
      <c r="B1309" s="1561"/>
      <c r="C1309" s="1556" t="s">
        <v>273</v>
      </c>
      <c r="D1309" s="1590">
        <v>43010</v>
      </c>
      <c r="E1309" s="1590">
        <v>43038</v>
      </c>
      <c r="F1309" s="1555" t="s">
        <v>265</v>
      </c>
      <c r="G1309" s="977" t="s">
        <v>272</v>
      </c>
      <c r="H1309" s="953" t="s">
        <v>41</v>
      </c>
      <c r="I1309" s="953" t="s">
        <v>274</v>
      </c>
      <c r="J1309" s="954">
        <v>10</v>
      </c>
      <c r="K1309" s="68">
        <v>150000</v>
      </c>
      <c r="L1309" s="1056">
        <f t="shared" si="239"/>
        <v>1500000</v>
      </c>
      <c r="M1309" s="1085" t="str">
        <f t="shared" si="233"/>
        <v/>
      </c>
      <c r="N1309" s="1216" t="str">
        <f t="shared" si="234"/>
        <v/>
      </c>
      <c r="O1309" s="1323"/>
      <c r="P1309" s="1013" t="str">
        <f t="shared" si="235"/>
        <v/>
      </c>
      <c r="Q1309" s="1272"/>
      <c r="R1309" s="1283">
        <f t="shared" si="236"/>
        <v>0</v>
      </c>
      <c r="S1309" s="1014" t="str">
        <f t="shared" si="237"/>
        <v/>
      </c>
      <c r="T1309" s="1231" t="str">
        <f t="shared" si="230"/>
        <v>Sin Iniciar</v>
      </c>
      <c r="U1309" s="1164" t="str">
        <f t="shared" si="231"/>
        <v>6</v>
      </c>
      <c r="V1309" s="845"/>
      <c r="W1309" s="1302">
        <f t="shared" si="224"/>
        <v>1</v>
      </c>
    </row>
    <row r="1310" spans="1:23" s="105" customFormat="1" ht="35.25" hidden="1" customHeight="1" outlineLevel="3" thickBot="1" x14ac:dyDescent="0.3">
      <c r="A1310" s="1607"/>
      <c r="B1310" s="1561"/>
      <c r="C1310" s="1556"/>
      <c r="D1310" s="1590"/>
      <c r="E1310" s="1590"/>
      <c r="F1310" s="1555"/>
      <c r="G1310" s="977" t="s">
        <v>275</v>
      </c>
      <c r="H1310" s="953" t="s">
        <v>28</v>
      </c>
      <c r="I1310" s="953" t="s">
        <v>267</v>
      </c>
      <c r="J1310" s="954">
        <v>10</v>
      </c>
      <c r="K1310" s="68">
        <v>350000</v>
      </c>
      <c r="L1310" s="1056">
        <f t="shared" si="239"/>
        <v>3500000</v>
      </c>
      <c r="M1310" s="1085" t="str">
        <f t="shared" si="233"/>
        <v/>
      </c>
      <c r="N1310" s="1216" t="str">
        <f t="shared" si="234"/>
        <v/>
      </c>
      <c r="O1310" s="1323"/>
      <c r="P1310" s="1013" t="str">
        <f t="shared" si="235"/>
        <v/>
      </c>
      <c r="Q1310" s="1272"/>
      <c r="R1310" s="1283">
        <f t="shared" si="236"/>
        <v>0</v>
      </c>
      <c r="S1310" s="1014" t="str">
        <f t="shared" si="237"/>
        <v/>
      </c>
      <c r="T1310" s="1231" t="str">
        <f t="shared" si="230"/>
        <v>Sin Iniciar</v>
      </c>
      <c r="U1310" s="1164" t="str">
        <f t="shared" si="231"/>
        <v>6</v>
      </c>
      <c r="V1310" s="845"/>
      <c r="W1310" s="1302">
        <f t="shared" si="224"/>
        <v>1</v>
      </c>
    </row>
    <row r="1311" spans="1:23" s="105" customFormat="1" ht="35.25" hidden="1" customHeight="1" outlineLevel="3" thickBot="1" x14ac:dyDescent="0.3">
      <c r="A1311" s="1607"/>
      <c r="B1311" s="1561"/>
      <c r="C1311" s="1556"/>
      <c r="D1311" s="1590"/>
      <c r="E1311" s="1590"/>
      <c r="F1311" s="1555"/>
      <c r="G1311" s="977" t="s">
        <v>276</v>
      </c>
      <c r="H1311" s="953" t="s">
        <v>28</v>
      </c>
      <c r="I1311" s="953" t="s">
        <v>267</v>
      </c>
      <c r="J1311" s="954">
        <v>10</v>
      </c>
      <c r="K1311" s="68">
        <v>550000</v>
      </c>
      <c r="L1311" s="1056">
        <f t="shared" si="239"/>
        <v>5500000</v>
      </c>
      <c r="M1311" s="1085" t="str">
        <f t="shared" si="233"/>
        <v/>
      </c>
      <c r="N1311" s="1216" t="str">
        <f t="shared" si="234"/>
        <v/>
      </c>
      <c r="O1311" s="1323"/>
      <c r="P1311" s="1013" t="str">
        <f t="shared" si="235"/>
        <v/>
      </c>
      <c r="Q1311" s="1272"/>
      <c r="R1311" s="1283">
        <f t="shared" si="236"/>
        <v>0</v>
      </c>
      <c r="S1311" s="1014" t="str">
        <f t="shared" si="237"/>
        <v/>
      </c>
      <c r="T1311" s="1231" t="str">
        <f t="shared" si="230"/>
        <v>Sin Iniciar</v>
      </c>
      <c r="U1311" s="1164" t="str">
        <f t="shared" si="231"/>
        <v>6</v>
      </c>
      <c r="V1311" s="845"/>
      <c r="W1311" s="1302">
        <f t="shared" ref="W1311:W1374" si="240">1-R1311</f>
        <v>1</v>
      </c>
    </row>
    <row r="1312" spans="1:23" s="105" customFormat="1" ht="35.25" hidden="1" customHeight="1" outlineLevel="3" thickBot="1" x14ac:dyDescent="0.3">
      <c r="A1312" s="1607"/>
      <c r="B1312" s="1561"/>
      <c r="C1312" s="1556" t="s">
        <v>277</v>
      </c>
      <c r="D1312" s="1590">
        <v>42768</v>
      </c>
      <c r="E1312" s="1590">
        <v>43099</v>
      </c>
      <c r="F1312" s="1555" t="s">
        <v>278</v>
      </c>
      <c r="G1312" s="977" t="s">
        <v>279</v>
      </c>
      <c r="H1312" s="953" t="s">
        <v>21</v>
      </c>
      <c r="I1312" s="953" t="s">
        <v>146</v>
      </c>
      <c r="J1312" s="954">
        <v>1</v>
      </c>
      <c r="K1312" s="68">
        <f>70*2*25000</f>
        <v>3500000</v>
      </c>
      <c r="L1312" s="1056">
        <f t="shared" si="239"/>
        <v>3500000</v>
      </c>
      <c r="M1312" s="1085">
        <f t="shared" si="233"/>
        <v>331</v>
      </c>
      <c r="N1312" s="1216" t="str">
        <f t="shared" si="234"/>
        <v>X</v>
      </c>
      <c r="O1312" s="1323" t="s">
        <v>2258</v>
      </c>
      <c r="P1312" s="1013">
        <f t="shared" si="235"/>
        <v>7.8549848942598186E-2</v>
      </c>
      <c r="Q1312" s="1272">
        <v>7.0000000000000007E-2</v>
      </c>
      <c r="R1312" s="1283">
        <f t="shared" si="236"/>
        <v>7.0000000000000007E-2</v>
      </c>
      <c r="S1312" s="1014">
        <f t="shared" si="237"/>
        <v>0.8911538461538463</v>
      </c>
      <c r="T1312" s="1231" t="str">
        <f t="shared" si="230"/>
        <v>En Proceso</v>
      </c>
      <c r="U1312" s="1164" t="str">
        <f t="shared" si="231"/>
        <v>K</v>
      </c>
      <c r="V1312" s="845"/>
      <c r="W1312" s="1302">
        <f t="shared" si="240"/>
        <v>0.92999999999999994</v>
      </c>
    </row>
    <row r="1313" spans="1:23" s="105" customFormat="1" ht="35.25" hidden="1" customHeight="1" outlineLevel="3" thickBot="1" x14ac:dyDescent="0.3">
      <c r="A1313" s="1607"/>
      <c r="B1313" s="1561"/>
      <c r="C1313" s="1556"/>
      <c r="D1313" s="1590"/>
      <c r="E1313" s="1590"/>
      <c r="F1313" s="1555"/>
      <c r="G1313" s="977" t="s">
        <v>280</v>
      </c>
      <c r="H1313" s="953" t="s">
        <v>93</v>
      </c>
      <c r="I1313" s="953" t="s">
        <v>146</v>
      </c>
      <c r="J1313" s="954">
        <v>1</v>
      </c>
      <c r="K1313" s="68">
        <v>7500000</v>
      </c>
      <c r="L1313" s="1056">
        <f t="shared" si="239"/>
        <v>7500000</v>
      </c>
      <c r="M1313" s="1085" t="str">
        <f t="shared" si="233"/>
        <v/>
      </c>
      <c r="N1313" s="1216" t="str">
        <f t="shared" si="234"/>
        <v/>
      </c>
      <c r="O1313" s="1323"/>
      <c r="P1313" s="1013" t="str">
        <f t="shared" si="235"/>
        <v/>
      </c>
      <c r="Q1313" s="1272"/>
      <c r="R1313" s="1283">
        <f t="shared" si="236"/>
        <v>0</v>
      </c>
      <c r="S1313" s="1014" t="str">
        <f t="shared" si="237"/>
        <v/>
      </c>
      <c r="T1313" s="1231" t="str">
        <f t="shared" si="230"/>
        <v>Sin Iniciar</v>
      </c>
      <c r="U1313" s="1164" t="str">
        <f t="shared" si="231"/>
        <v>6</v>
      </c>
      <c r="V1313" s="845"/>
      <c r="W1313" s="1302">
        <f t="shared" si="240"/>
        <v>1</v>
      </c>
    </row>
    <row r="1314" spans="1:23" s="105" customFormat="1" ht="35.25" hidden="1" customHeight="1" outlineLevel="3" thickBot="1" x14ac:dyDescent="0.3">
      <c r="A1314" s="1607"/>
      <c r="B1314" s="1561"/>
      <c r="C1314" s="1556" t="s">
        <v>281</v>
      </c>
      <c r="D1314" s="1590">
        <v>42768</v>
      </c>
      <c r="E1314" s="1590">
        <v>43038</v>
      </c>
      <c r="F1314" s="1555" t="s">
        <v>282</v>
      </c>
      <c r="G1314" s="977" t="s">
        <v>283</v>
      </c>
      <c r="H1314" s="953" t="s">
        <v>21</v>
      </c>
      <c r="I1314" s="953" t="s">
        <v>284</v>
      </c>
      <c r="J1314" s="954">
        <v>1</v>
      </c>
      <c r="K1314" s="68">
        <v>2500000</v>
      </c>
      <c r="L1314" s="1056">
        <f t="shared" si="239"/>
        <v>2500000</v>
      </c>
      <c r="M1314" s="1085">
        <f t="shared" si="233"/>
        <v>270</v>
      </c>
      <c r="N1314" s="1216" t="str">
        <f t="shared" si="234"/>
        <v>X</v>
      </c>
      <c r="O1314" s="1323" t="s">
        <v>2257</v>
      </c>
      <c r="P1314" s="1013">
        <f t="shared" si="235"/>
        <v>9.6296296296296297E-2</v>
      </c>
      <c r="Q1314" s="1272">
        <v>9.6299999999999997E-2</v>
      </c>
      <c r="R1314" s="1283">
        <f t="shared" si="236"/>
        <v>9.6299999999999997E-2</v>
      </c>
      <c r="S1314" s="1014">
        <f t="shared" si="237"/>
        <v>1</v>
      </c>
      <c r="T1314" s="1231" t="str">
        <f t="shared" si="230"/>
        <v>Normal</v>
      </c>
      <c r="U1314" s="1164" t="str">
        <f t="shared" si="231"/>
        <v>J</v>
      </c>
      <c r="V1314" s="845"/>
      <c r="W1314" s="1302">
        <f t="shared" si="240"/>
        <v>0.90369999999999995</v>
      </c>
    </row>
    <row r="1315" spans="1:23" s="105" customFormat="1" ht="35.25" hidden="1" customHeight="1" outlineLevel="3" thickBot="1" x14ac:dyDescent="0.3">
      <c r="A1315" s="1607"/>
      <c r="B1315" s="1561"/>
      <c r="C1315" s="1556"/>
      <c r="D1315" s="1590"/>
      <c r="E1315" s="1590"/>
      <c r="F1315" s="1555"/>
      <c r="G1315" s="977" t="s">
        <v>275</v>
      </c>
      <c r="H1315" s="953" t="s">
        <v>28</v>
      </c>
      <c r="I1315" s="953" t="s">
        <v>267</v>
      </c>
      <c r="J1315" s="954">
        <v>50</v>
      </c>
      <c r="K1315" s="68">
        <v>50000</v>
      </c>
      <c r="L1315" s="1056">
        <f t="shared" si="239"/>
        <v>2500000</v>
      </c>
      <c r="M1315" s="1085" t="str">
        <f t="shared" si="233"/>
        <v/>
      </c>
      <c r="N1315" s="1216" t="str">
        <f t="shared" si="234"/>
        <v/>
      </c>
      <c r="O1315" s="1323"/>
      <c r="P1315" s="1013" t="str">
        <f t="shared" si="235"/>
        <v/>
      </c>
      <c r="Q1315" s="1272"/>
      <c r="R1315" s="1283">
        <f t="shared" si="236"/>
        <v>0</v>
      </c>
      <c r="S1315" s="1014" t="str">
        <f t="shared" si="237"/>
        <v/>
      </c>
      <c r="T1315" s="1231" t="str">
        <f t="shared" si="230"/>
        <v>Sin Iniciar</v>
      </c>
      <c r="U1315" s="1164" t="str">
        <f t="shared" si="231"/>
        <v>6</v>
      </c>
      <c r="V1315" s="845"/>
      <c r="W1315" s="1302">
        <f t="shared" si="240"/>
        <v>1</v>
      </c>
    </row>
    <row r="1316" spans="1:23" s="105" customFormat="1" ht="35.25" hidden="1" customHeight="1" outlineLevel="3" thickBot="1" x14ac:dyDescent="0.3">
      <c r="A1316" s="1607"/>
      <c r="B1316" s="1561"/>
      <c r="C1316" s="1556"/>
      <c r="D1316" s="1590"/>
      <c r="E1316" s="1590"/>
      <c r="F1316" s="1555"/>
      <c r="G1316" s="977" t="s">
        <v>285</v>
      </c>
      <c r="H1316" s="953" t="s">
        <v>28</v>
      </c>
      <c r="I1316" s="953" t="s">
        <v>267</v>
      </c>
      <c r="J1316" s="954">
        <v>50</v>
      </c>
      <c r="K1316" s="68">
        <v>230000</v>
      </c>
      <c r="L1316" s="1056">
        <f t="shared" si="239"/>
        <v>11500000</v>
      </c>
      <c r="M1316" s="1085" t="str">
        <f t="shared" si="233"/>
        <v/>
      </c>
      <c r="N1316" s="1216" t="str">
        <f t="shared" si="234"/>
        <v/>
      </c>
      <c r="O1316" s="1323"/>
      <c r="P1316" s="1013" t="str">
        <f t="shared" si="235"/>
        <v/>
      </c>
      <c r="Q1316" s="1272"/>
      <c r="R1316" s="1283">
        <f t="shared" si="236"/>
        <v>0</v>
      </c>
      <c r="S1316" s="1014" t="str">
        <f t="shared" si="237"/>
        <v/>
      </c>
      <c r="T1316" s="1231" t="str">
        <f t="shared" si="230"/>
        <v>Sin Iniciar</v>
      </c>
      <c r="U1316" s="1164" t="str">
        <f t="shared" si="231"/>
        <v>6</v>
      </c>
      <c r="V1316" s="845"/>
      <c r="W1316" s="1302">
        <f t="shared" si="240"/>
        <v>1</v>
      </c>
    </row>
    <row r="1317" spans="1:23" s="105" customFormat="1" ht="35.25" hidden="1" customHeight="1" outlineLevel="3" thickBot="1" x14ac:dyDescent="0.3">
      <c r="A1317" s="1607"/>
      <c r="B1317" s="1561"/>
      <c r="C1317" s="1556" t="s">
        <v>286</v>
      </c>
      <c r="D1317" s="1590">
        <v>42980</v>
      </c>
      <c r="E1317" s="1590">
        <v>43008</v>
      </c>
      <c r="F1317" s="1555" t="s">
        <v>287</v>
      </c>
      <c r="G1317" s="977" t="s">
        <v>288</v>
      </c>
      <c r="H1317" s="953" t="s">
        <v>93</v>
      </c>
      <c r="I1317" s="953" t="s">
        <v>289</v>
      </c>
      <c r="J1317" s="954">
        <v>1</v>
      </c>
      <c r="K1317" s="68">
        <f>15*450000</f>
        <v>6750000</v>
      </c>
      <c r="L1317" s="1056">
        <f>+K1317*J1317-146000</f>
        <v>6604000</v>
      </c>
      <c r="M1317" s="1085" t="str">
        <f t="shared" si="233"/>
        <v/>
      </c>
      <c r="N1317" s="1216" t="str">
        <f t="shared" si="234"/>
        <v/>
      </c>
      <c r="O1317" s="1323"/>
      <c r="P1317" s="1013" t="str">
        <f t="shared" si="235"/>
        <v/>
      </c>
      <c r="Q1317" s="1272"/>
      <c r="R1317" s="1283">
        <f t="shared" si="236"/>
        <v>0</v>
      </c>
      <c r="S1317" s="1014" t="str">
        <f t="shared" si="237"/>
        <v/>
      </c>
      <c r="T1317" s="1231" t="str">
        <f t="shared" si="230"/>
        <v>Sin Iniciar</v>
      </c>
      <c r="U1317" s="1164" t="str">
        <f t="shared" si="231"/>
        <v>6</v>
      </c>
      <c r="V1317" s="845"/>
      <c r="W1317" s="1302">
        <f t="shared" si="240"/>
        <v>1</v>
      </c>
    </row>
    <row r="1318" spans="1:23" s="105" customFormat="1" ht="35.25" hidden="1" customHeight="1" outlineLevel="3" thickBot="1" x14ac:dyDescent="0.3">
      <c r="A1318" s="1607"/>
      <c r="B1318" s="1561"/>
      <c r="C1318" s="1556"/>
      <c r="D1318" s="1590"/>
      <c r="E1318" s="1590"/>
      <c r="F1318" s="1555"/>
      <c r="G1318" s="977" t="s">
        <v>268</v>
      </c>
      <c r="H1318" s="953" t="s">
        <v>28</v>
      </c>
      <c r="I1318" s="953" t="s">
        <v>289</v>
      </c>
      <c r="J1318" s="954">
        <v>180</v>
      </c>
      <c r="K1318" s="68">
        <v>50000</v>
      </c>
      <c r="L1318" s="1056">
        <f t="shared" ref="L1318:L1321" si="241">+K1318*J1318</f>
        <v>9000000</v>
      </c>
      <c r="M1318" s="1085" t="str">
        <f t="shared" si="233"/>
        <v/>
      </c>
      <c r="N1318" s="1216" t="str">
        <f t="shared" si="234"/>
        <v/>
      </c>
      <c r="O1318" s="1323"/>
      <c r="P1318" s="1013" t="str">
        <f t="shared" si="235"/>
        <v/>
      </c>
      <c r="Q1318" s="1272"/>
      <c r="R1318" s="1283">
        <f t="shared" si="236"/>
        <v>0</v>
      </c>
      <c r="S1318" s="1014" t="str">
        <f t="shared" si="237"/>
        <v/>
      </c>
      <c r="T1318" s="1231" t="str">
        <f t="shared" si="230"/>
        <v>Sin Iniciar</v>
      </c>
      <c r="U1318" s="1164" t="str">
        <f t="shared" si="231"/>
        <v>6</v>
      </c>
      <c r="V1318" s="845"/>
      <c r="W1318" s="1302">
        <f t="shared" si="240"/>
        <v>1</v>
      </c>
    </row>
    <row r="1319" spans="1:23" s="105" customFormat="1" ht="35.25" hidden="1" customHeight="1" outlineLevel="3" thickBot="1" x14ac:dyDescent="0.3">
      <c r="A1319" s="1607"/>
      <c r="B1319" s="1561"/>
      <c r="C1319" s="1556"/>
      <c r="D1319" s="1590"/>
      <c r="E1319" s="1590"/>
      <c r="F1319" s="1555"/>
      <c r="G1319" s="977" t="s">
        <v>290</v>
      </c>
      <c r="H1319" s="953" t="s">
        <v>89</v>
      </c>
      <c r="I1319" s="953" t="s">
        <v>289</v>
      </c>
      <c r="J1319" s="954">
        <v>25</v>
      </c>
      <c r="K1319" s="68">
        <v>80000</v>
      </c>
      <c r="L1319" s="1056">
        <f t="shared" si="241"/>
        <v>2000000</v>
      </c>
      <c r="M1319" s="1085" t="str">
        <f t="shared" si="233"/>
        <v/>
      </c>
      <c r="N1319" s="1216" t="str">
        <f t="shared" si="234"/>
        <v/>
      </c>
      <c r="O1319" s="1323"/>
      <c r="P1319" s="1013" t="str">
        <f t="shared" si="235"/>
        <v/>
      </c>
      <c r="Q1319" s="1272"/>
      <c r="R1319" s="1283">
        <f t="shared" si="236"/>
        <v>0</v>
      </c>
      <c r="S1319" s="1014" t="str">
        <f t="shared" si="237"/>
        <v/>
      </c>
      <c r="T1319" s="1231" t="str">
        <f t="shared" si="230"/>
        <v>Sin Iniciar</v>
      </c>
      <c r="U1319" s="1164" t="str">
        <f t="shared" si="231"/>
        <v>6</v>
      </c>
      <c r="V1319" s="845"/>
      <c r="W1319" s="1302">
        <f t="shared" si="240"/>
        <v>1</v>
      </c>
    </row>
    <row r="1320" spans="1:23" s="105" customFormat="1" ht="35.25" hidden="1" customHeight="1" outlineLevel="3" thickBot="1" x14ac:dyDescent="0.3">
      <c r="A1320" s="1607"/>
      <c r="B1320" s="1561"/>
      <c r="C1320" s="1615" t="s">
        <v>291</v>
      </c>
      <c r="D1320" s="1590">
        <v>42797</v>
      </c>
      <c r="E1320" s="1590">
        <v>43038</v>
      </c>
      <c r="F1320" s="1563" t="s">
        <v>292</v>
      </c>
      <c r="G1320" s="1204" t="s">
        <v>293</v>
      </c>
      <c r="H1320" s="1203" t="s">
        <v>41</v>
      </c>
      <c r="I1320" s="1203"/>
      <c r="J1320" s="68">
        <v>4</v>
      </c>
      <c r="K1320" s="68">
        <v>1200000</v>
      </c>
      <c r="L1320" s="1078">
        <f t="shared" si="241"/>
        <v>4800000</v>
      </c>
      <c r="M1320" s="1085" t="str">
        <f t="shared" si="233"/>
        <v/>
      </c>
      <c r="N1320" s="1216" t="str">
        <f t="shared" si="234"/>
        <v/>
      </c>
      <c r="O1320" s="1323"/>
      <c r="P1320" s="1013" t="str">
        <f t="shared" si="235"/>
        <v/>
      </c>
      <c r="Q1320" s="1272"/>
      <c r="R1320" s="1283">
        <f t="shared" si="236"/>
        <v>0</v>
      </c>
      <c r="S1320" s="1014" t="str">
        <f t="shared" si="237"/>
        <v/>
      </c>
      <c r="T1320" s="1231" t="str">
        <f t="shared" si="230"/>
        <v>Sin Iniciar</v>
      </c>
      <c r="U1320" s="1164" t="str">
        <f t="shared" si="231"/>
        <v>6</v>
      </c>
      <c r="V1320" s="845"/>
      <c r="W1320" s="1302">
        <f t="shared" si="240"/>
        <v>1</v>
      </c>
    </row>
    <row r="1321" spans="1:23" s="105" customFormat="1" ht="35.25" hidden="1" customHeight="1" outlineLevel="3" thickBot="1" x14ac:dyDescent="0.3">
      <c r="A1321" s="1607"/>
      <c r="B1321" s="1561"/>
      <c r="C1321" s="1615"/>
      <c r="D1321" s="1590"/>
      <c r="E1321" s="1590"/>
      <c r="F1321" s="1563"/>
      <c r="G1321" s="1204" t="s">
        <v>276</v>
      </c>
      <c r="H1321" s="1203" t="s">
        <v>41</v>
      </c>
      <c r="I1321" s="1203"/>
      <c r="J1321" s="68">
        <v>4</v>
      </c>
      <c r="K1321" s="68">
        <v>1500000</v>
      </c>
      <c r="L1321" s="1078">
        <f t="shared" si="241"/>
        <v>6000000</v>
      </c>
      <c r="M1321" s="1085" t="str">
        <f t="shared" si="233"/>
        <v/>
      </c>
      <c r="N1321" s="1216" t="str">
        <f t="shared" si="234"/>
        <v/>
      </c>
      <c r="O1321" s="1323"/>
      <c r="P1321" s="1013" t="str">
        <f t="shared" si="235"/>
        <v/>
      </c>
      <c r="Q1321" s="1272"/>
      <c r="R1321" s="1283">
        <f t="shared" si="236"/>
        <v>0</v>
      </c>
      <c r="S1321" s="1014" t="str">
        <f t="shared" si="237"/>
        <v/>
      </c>
      <c r="T1321" s="1231" t="str">
        <f t="shared" si="230"/>
        <v>Sin Iniciar</v>
      </c>
      <c r="U1321" s="1164" t="str">
        <f t="shared" si="231"/>
        <v>6</v>
      </c>
      <c r="V1321" s="845"/>
      <c r="W1321" s="1302">
        <f t="shared" si="240"/>
        <v>1</v>
      </c>
    </row>
    <row r="1322" spans="1:23" s="105" customFormat="1" ht="35.25" hidden="1" customHeight="1" outlineLevel="3" thickBot="1" x14ac:dyDescent="0.3">
      <c r="A1322" s="1607"/>
      <c r="B1322" s="1560" t="s">
        <v>294</v>
      </c>
      <c r="C1322" s="953" t="s">
        <v>295</v>
      </c>
      <c r="D1322" s="220">
        <v>42747</v>
      </c>
      <c r="E1322" s="220">
        <v>42794</v>
      </c>
      <c r="F1322" s="136" t="s">
        <v>243</v>
      </c>
      <c r="G1322" s="1205" t="s">
        <v>296</v>
      </c>
      <c r="H1322" s="954" t="s">
        <v>21</v>
      </c>
      <c r="I1322" s="953" t="s">
        <v>22</v>
      </c>
      <c r="J1322" s="954">
        <v>1</v>
      </c>
      <c r="K1322" s="68">
        <v>3570000</v>
      </c>
      <c r="L1322" s="1056">
        <f>K1322*11*1.05</f>
        <v>41233500</v>
      </c>
      <c r="M1322" s="1085">
        <f t="shared" si="233"/>
        <v>47</v>
      </c>
      <c r="N1322" s="1216" t="str">
        <f t="shared" si="234"/>
        <v>X</v>
      </c>
      <c r="O1322" s="1323" t="s">
        <v>2085</v>
      </c>
      <c r="P1322" s="1013">
        <f t="shared" si="235"/>
        <v>1</v>
      </c>
      <c r="Q1322" s="1272">
        <v>1</v>
      </c>
      <c r="R1322" s="1283">
        <f t="shared" si="236"/>
        <v>1</v>
      </c>
      <c r="S1322" s="1014">
        <f t="shared" si="237"/>
        <v>1</v>
      </c>
      <c r="T1322" s="1231" t="str">
        <f t="shared" si="230"/>
        <v>Terminado</v>
      </c>
      <c r="U1322" s="1164" t="str">
        <f t="shared" si="231"/>
        <v>B</v>
      </c>
      <c r="V1322" s="845" t="s">
        <v>2022</v>
      </c>
      <c r="W1322" s="1302">
        <f t="shared" si="240"/>
        <v>0</v>
      </c>
    </row>
    <row r="1323" spans="1:23" s="105" customFormat="1" ht="57" hidden="1" customHeight="1" outlineLevel="3" thickBot="1" x14ac:dyDescent="0.3">
      <c r="A1323" s="1607"/>
      <c r="B1323" s="1560"/>
      <c r="C1323" s="953" t="s">
        <v>297</v>
      </c>
      <c r="D1323" s="220">
        <v>42767</v>
      </c>
      <c r="E1323" s="220">
        <v>43069</v>
      </c>
      <c r="F1323" s="136" t="s">
        <v>300</v>
      </c>
      <c r="G1323" s="1037" t="s">
        <v>301</v>
      </c>
      <c r="H1323" s="954" t="s">
        <v>21</v>
      </c>
      <c r="I1323" s="953" t="s">
        <v>29</v>
      </c>
      <c r="J1323" s="954">
        <v>1</v>
      </c>
      <c r="K1323" s="68">
        <v>10000000</v>
      </c>
      <c r="L1323" s="1056">
        <f>+K1323*J1323</f>
        <v>10000000</v>
      </c>
      <c r="M1323" s="1085">
        <f t="shared" si="233"/>
        <v>302</v>
      </c>
      <c r="N1323" s="1216" t="str">
        <f t="shared" si="234"/>
        <v>X</v>
      </c>
      <c r="O1323" s="1323" t="s">
        <v>2330</v>
      </c>
      <c r="P1323" s="1013">
        <f t="shared" si="235"/>
        <v>8.9403973509933773E-2</v>
      </c>
      <c r="Q1323" s="1272">
        <v>0.08</v>
      </c>
      <c r="R1323" s="1283">
        <f t="shared" si="236"/>
        <v>0.08</v>
      </c>
      <c r="S1323" s="1014">
        <f t="shared" si="237"/>
        <v>0.89481481481481484</v>
      </c>
      <c r="T1323" s="1231" t="str">
        <f t="shared" si="230"/>
        <v>En Proceso</v>
      </c>
      <c r="U1323" s="1164" t="str">
        <f t="shared" si="231"/>
        <v>K</v>
      </c>
      <c r="V1323" s="845"/>
      <c r="W1323" s="1302">
        <f t="shared" si="240"/>
        <v>0.92</v>
      </c>
    </row>
    <row r="1324" spans="1:23" s="105" customFormat="1" ht="35.25" hidden="1" customHeight="1" outlineLevel="3" thickBot="1" x14ac:dyDescent="0.3">
      <c r="A1324" s="1607"/>
      <c r="B1324" s="1560"/>
      <c r="C1324" s="1556" t="s">
        <v>302</v>
      </c>
      <c r="D1324" s="1388">
        <v>42795</v>
      </c>
      <c r="E1324" s="1388">
        <v>42916</v>
      </c>
      <c r="F1324" s="136" t="s">
        <v>304</v>
      </c>
      <c r="G1324" s="1037" t="s">
        <v>305</v>
      </c>
      <c r="H1324" s="954" t="s">
        <v>28</v>
      </c>
      <c r="I1324" s="953" t="s">
        <v>29</v>
      </c>
      <c r="J1324" s="973">
        <v>1000</v>
      </c>
      <c r="K1324" s="68">
        <v>10000000</v>
      </c>
      <c r="L1324" s="1056">
        <v>10000000</v>
      </c>
      <c r="M1324" s="1085" t="str">
        <f t="shared" ref="M1324:M1355" si="242">+IF(D1324="","",IF(MONTH($C$2)&lt;MONTH(D1324),"",E1324-D1324))</f>
        <v/>
      </c>
      <c r="N1324" s="1216" t="str">
        <f t="shared" ref="N1324:N1355" si="243">+IF(D1324="","",IF(AND(MONTH($C$2)&gt;=MONTH(D1324),MONTH($C$2)&lt;=MONTH(E1324)),"X",""))</f>
        <v/>
      </c>
      <c r="O1324" s="1323" t="s">
        <v>2086</v>
      </c>
      <c r="P1324" s="1013" t="str">
        <f t="shared" si="235"/>
        <v/>
      </c>
      <c r="Q1324" s="1272">
        <v>0.27</v>
      </c>
      <c r="R1324" s="1283">
        <f t="shared" si="236"/>
        <v>0.27</v>
      </c>
      <c r="S1324" s="1014" t="str">
        <f t="shared" si="237"/>
        <v/>
      </c>
      <c r="T1324" s="1231" t="str">
        <f t="shared" si="230"/>
        <v>Sin Iniciar</v>
      </c>
      <c r="U1324" s="1164" t="str">
        <f t="shared" si="231"/>
        <v>6</v>
      </c>
      <c r="V1324" s="845" t="s">
        <v>2005</v>
      </c>
      <c r="W1324" s="1302">
        <f t="shared" si="240"/>
        <v>0.73</v>
      </c>
    </row>
    <row r="1325" spans="1:23" s="105" customFormat="1" ht="35.25" hidden="1" customHeight="1" outlineLevel="3" thickBot="1" x14ac:dyDescent="0.3">
      <c r="A1325" s="1607"/>
      <c r="B1325" s="1560"/>
      <c r="C1325" s="1556"/>
      <c r="D1325" s="1435">
        <v>42795</v>
      </c>
      <c r="E1325" s="1435">
        <v>42916</v>
      </c>
      <c r="F1325" s="136" t="s">
        <v>306</v>
      </c>
      <c r="G1325" s="1037" t="s">
        <v>307</v>
      </c>
      <c r="H1325" s="954" t="s">
        <v>70</v>
      </c>
      <c r="I1325" s="953" t="s">
        <v>29</v>
      </c>
      <c r="J1325" s="973">
        <v>500</v>
      </c>
      <c r="K1325" s="68">
        <v>15000000</v>
      </c>
      <c r="L1325" s="1056">
        <v>15000000</v>
      </c>
      <c r="M1325" s="1085" t="str">
        <f t="shared" si="242"/>
        <v/>
      </c>
      <c r="N1325" s="1216" t="str">
        <f t="shared" si="243"/>
        <v/>
      </c>
      <c r="O1325" s="1323" t="s">
        <v>2087</v>
      </c>
      <c r="P1325" s="1013" t="str">
        <f t="shared" si="235"/>
        <v/>
      </c>
      <c r="Q1325" s="1272">
        <v>0.27</v>
      </c>
      <c r="R1325" s="1283">
        <f t="shared" si="236"/>
        <v>0.27</v>
      </c>
      <c r="S1325" s="1014" t="str">
        <f t="shared" si="237"/>
        <v/>
      </c>
      <c r="T1325" s="1231" t="str">
        <f t="shared" si="230"/>
        <v>Sin Iniciar</v>
      </c>
      <c r="U1325" s="1164" t="str">
        <f t="shared" si="231"/>
        <v>6</v>
      </c>
      <c r="V1325" s="845" t="s">
        <v>2005</v>
      </c>
      <c r="W1325" s="1302">
        <f t="shared" si="240"/>
        <v>0.73</v>
      </c>
    </row>
    <row r="1326" spans="1:23" s="105" customFormat="1" ht="59.25" hidden="1" customHeight="1" outlineLevel="3" thickBot="1" x14ac:dyDescent="0.3">
      <c r="A1326" s="1607"/>
      <c r="B1326" s="1560"/>
      <c r="C1326" s="1556" t="s">
        <v>308</v>
      </c>
      <c r="D1326" s="1388">
        <v>42750</v>
      </c>
      <c r="E1326" s="1388">
        <v>42901</v>
      </c>
      <c r="F1326" s="136" t="s">
        <v>309</v>
      </c>
      <c r="G1326" s="1037" t="s">
        <v>309</v>
      </c>
      <c r="H1326" s="954" t="s">
        <v>21</v>
      </c>
      <c r="I1326" s="953" t="s">
        <v>22</v>
      </c>
      <c r="J1326" s="973">
        <v>1</v>
      </c>
      <c r="K1326" s="68">
        <v>2000000</v>
      </c>
      <c r="L1326" s="1056">
        <v>6000000</v>
      </c>
      <c r="M1326" s="1085">
        <f t="shared" si="242"/>
        <v>151</v>
      </c>
      <c r="N1326" s="1216" t="str">
        <f t="shared" si="243"/>
        <v>X</v>
      </c>
      <c r="O1326" s="1323" t="s">
        <v>2405</v>
      </c>
      <c r="P1326" s="1013">
        <f t="shared" si="235"/>
        <v>0.29139072847682118</v>
      </c>
      <c r="Q1326" s="1272">
        <v>0.28999999999999998</v>
      </c>
      <c r="R1326" s="1283">
        <f t="shared" si="236"/>
        <v>0.28999999999999998</v>
      </c>
      <c r="S1326" s="1014">
        <f t="shared" si="237"/>
        <v>0.99522727272727274</v>
      </c>
      <c r="T1326" s="1231" t="str">
        <f t="shared" si="230"/>
        <v>Normal</v>
      </c>
      <c r="U1326" s="1164" t="str">
        <f t="shared" si="231"/>
        <v>J</v>
      </c>
      <c r="V1326" s="845" t="s">
        <v>2006</v>
      </c>
      <c r="W1326" s="1302">
        <f t="shared" si="240"/>
        <v>0.71</v>
      </c>
    </row>
    <row r="1327" spans="1:23" s="105" customFormat="1" ht="55.5" hidden="1" customHeight="1" outlineLevel="3" thickBot="1" x14ac:dyDescent="0.3">
      <c r="A1327" s="1607"/>
      <c r="B1327" s="1560"/>
      <c r="C1327" s="1556"/>
      <c r="D1327" s="1388">
        <v>42750</v>
      </c>
      <c r="E1327" s="1388">
        <v>43084</v>
      </c>
      <c r="F1327" s="136" t="s">
        <v>311</v>
      </c>
      <c r="G1327" s="1037" t="s">
        <v>312</v>
      </c>
      <c r="H1327" s="954" t="s">
        <v>41</v>
      </c>
      <c r="I1327" s="953" t="s">
        <v>22</v>
      </c>
      <c r="J1327" s="954">
        <v>1</v>
      </c>
      <c r="K1327" s="68">
        <v>2000000</v>
      </c>
      <c r="L1327" s="1056">
        <f>+K1327*J1327</f>
        <v>2000000</v>
      </c>
      <c r="M1327" s="1085">
        <f t="shared" si="242"/>
        <v>334</v>
      </c>
      <c r="N1327" s="1216" t="str">
        <f t="shared" si="243"/>
        <v>X</v>
      </c>
      <c r="O1327" s="1323" t="s">
        <v>2404</v>
      </c>
      <c r="P1327" s="1013">
        <f t="shared" si="235"/>
        <v>0.1317365269461078</v>
      </c>
      <c r="Q1327" s="1272">
        <v>0.1</v>
      </c>
      <c r="R1327" s="1283">
        <f t="shared" si="236"/>
        <v>0.1</v>
      </c>
      <c r="S1327" s="1014">
        <f t="shared" si="237"/>
        <v>0.75909090909090904</v>
      </c>
      <c r="T1327" s="1231" t="str">
        <f t="shared" si="230"/>
        <v>En Proceso</v>
      </c>
      <c r="U1327" s="1164" t="str">
        <f t="shared" si="231"/>
        <v>K</v>
      </c>
      <c r="V1327" s="845" t="s">
        <v>2007</v>
      </c>
      <c r="W1327" s="1302">
        <f t="shared" si="240"/>
        <v>0.9</v>
      </c>
    </row>
    <row r="1328" spans="1:23" s="105" customFormat="1" ht="35.25" hidden="1" customHeight="1" outlineLevel="3" thickBot="1" x14ac:dyDescent="0.3">
      <c r="A1328" s="1607"/>
      <c r="B1328" s="1560" t="s">
        <v>313</v>
      </c>
      <c r="C1328" s="1556" t="s">
        <v>314</v>
      </c>
      <c r="D1328" s="1613">
        <v>42767</v>
      </c>
      <c r="E1328" s="1613">
        <v>43084</v>
      </c>
      <c r="F1328" s="1614" t="s">
        <v>315</v>
      </c>
      <c r="G1328" s="1576" t="s">
        <v>260</v>
      </c>
      <c r="H1328" s="1589" t="s">
        <v>41</v>
      </c>
      <c r="I1328" s="1556" t="s">
        <v>29</v>
      </c>
      <c r="J1328" s="1589">
        <v>2</v>
      </c>
      <c r="K1328" s="1591">
        <v>10000000</v>
      </c>
      <c r="L1328" s="1605">
        <f>K1328*J1328</f>
        <v>20000000</v>
      </c>
      <c r="M1328" s="1085">
        <f t="shared" si="242"/>
        <v>317</v>
      </c>
      <c r="N1328" s="1216" t="str">
        <f t="shared" si="243"/>
        <v>X</v>
      </c>
      <c r="O1328" s="1323" t="s">
        <v>2331</v>
      </c>
      <c r="P1328" s="1013">
        <f t="shared" si="235"/>
        <v>8.5173501577287064E-2</v>
      </c>
      <c r="Q1328" s="1272">
        <v>7.0000000000000007E-2</v>
      </c>
      <c r="R1328" s="1283">
        <f t="shared" si="236"/>
        <v>7.0000000000000007E-2</v>
      </c>
      <c r="S1328" s="1014">
        <f t="shared" si="237"/>
        <v>0.82185185185185194</v>
      </c>
      <c r="T1328" s="1231" t="str">
        <f t="shared" si="230"/>
        <v>En Proceso</v>
      </c>
      <c r="U1328" s="1164" t="str">
        <f t="shared" si="231"/>
        <v>K</v>
      </c>
      <c r="V1328" s="845"/>
      <c r="W1328" s="1302">
        <f t="shared" si="240"/>
        <v>0.92999999999999994</v>
      </c>
    </row>
    <row r="1329" spans="1:23" s="105" customFormat="1" ht="35.25" hidden="1" customHeight="1" outlineLevel="3" thickBot="1" x14ac:dyDescent="0.3">
      <c r="A1329" s="1607"/>
      <c r="B1329" s="1560"/>
      <c r="C1329" s="1556"/>
      <c r="D1329" s="1613"/>
      <c r="E1329" s="1613"/>
      <c r="F1329" s="1614"/>
      <c r="G1329" s="1576"/>
      <c r="H1329" s="1589"/>
      <c r="I1329" s="1556"/>
      <c r="J1329" s="1589"/>
      <c r="K1329" s="1591"/>
      <c r="L1329" s="1605"/>
      <c r="M1329" s="1085" t="str">
        <f t="shared" si="242"/>
        <v/>
      </c>
      <c r="N1329" s="1216" t="str">
        <f t="shared" si="243"/>
        <v/>
      </c>
      <c r="O1329" s="1323"/>
      <c r="P1329" s="1013" t="str">
        <f t="shared" si="235"/>
        <v/>
      </c>
      <c r="Q1329" s="1272"/>
      <c r="R1329" s="1283">
        <f t="shared" si="236"/>
        <v>0</v>
      </c>
      <c r="S1329" s="1014" t="str">
        <f t="shared" si="237"/>
        <v/>
      </c>
      <c r="T1329" s="1231" t="str">
        <f t="shared" si="230"/>
        <v>Sin Iniciar</v>
      </c>
      <c r="U1329" s="1164" t="str">
        <f t="shared" si="231"/>
        <v>6</v>
      </c>
      <c r="V1329" s="845"/>
      <c r="W1329" s="1302">
        <f t="shared" si="240"/>
        <v>1</v>
      </c>
    </row>
    <row r="1330" spans="1:23" s="105" customFormat="1" ht="97.5" hidden="1" customHeight="1" outlineLevel="3" thickBot="1" x14ac:dyDescent="0.3">
      <c r="A1330" s="1607"/>
      <c r="B1330" s="1560"/>
      <c r="C1330" s="1556" t="s">
        <v>316</v>
      </c>
      <c r="D1330" s="1388">
        <v>42750</v>
      </c>
      <c r="E1330" s="1388">
        <v>43081</v>
      </c>
      <c r="F1330" s="978" t="s">
        <v>317</v>
      </c>
      <c r="G1330" s="1037" t="s">
        <v>318</v>
      </c>
      <c r="H1330" s="954" t="s">
        <v>41</v>
      </c>
      <c r="I1330" s="953" t="s">
        <v>55</v>
      </c>
      <c r="J1330" s="954">
        <v>1</v>
      </c>
      <c r="K1330" s="68">
        <v>10000000</v>
      </c>
      <c r="L1330" s="1056">
        <f>+K1330*J1330</f>
        <v>10000000</v>
      </c>
      <c r="M1330" s="1085">
        <f t="shared" si="242"/>
        <v>331</v>
      </c>
      <c r="N1330" s="1216" t="str">
        <f t="shared" si="243"/>
        <v>X</v>
      </c>
      <c r="O1330" s="1323" t="s">
        <v>2332</v>
      </c>
      <c r="P1330" s="1013">
        <f t="shared" si="235"/>
        <v>0.13293051359516617</v>
      </c>
      <c r="Q1330" s="1272">
        <v>0.12</v>
      </c>
      <c r="R1330" s="1283">
        <f t="shared" si="236"/>
        <v>0.12</v>
      </c>
      <c r="S1330" s="1014">
        <f t="shared" si="237"/>
        <v>0.90272727272727271</v>
      </c>
      <c r="T1330" s="1231" t="str">
        <f t="shared" si="230"/>
        <v>Normal</v>
      </c>
      <c r="U1330" s="1164" t="str">
        <f t="shared" si="231"/>
        <v>J</v>
      </c>
      <c r="V1330" s="845" t="s">
        <v>2008</v>
      </c>
      <c r="W1330" s="1302">
        <f t="shared" si="240"/>
        <v>0.88</v>
      </c>
    </row>
    <row r="1331" spans="1:23" s="105" customFormat="1" ht="104.25" hidden="1" customHeight="1" outlineLevel="3" thickBot="1" x14ac:dyDescent="0.3">
      <c r="A1331" s="1607"/>
      <c r="B1331" s="1560"/>
      <c r="C1331" s="1556"/>
      <c r="D1331" s="1388">
        <v>42826</v>
      </c>
      <c r="E1331" s="1388">
        <v>43008</v>
      </c>
      <c r="F1331" s="978" t="s">
        <v>319</v>
      </c>
      <c r="G1331" s="1037" t="s">
        <v>92</v>
      </c>
      <c r="H1331" s="954" t="s">
        <v>21</v>
      </c>
      <c r="I1331" s="953" t="s">
        <v>29</v>
      </c>
      <c r="J1331" s="954">
        <v>1</v>
      </c>
      <c r="K1331" s="68">
        <v>30000000</v>
      </c>
      <c r="L1331" s="1056">
        <f>+K1331*J1331</f>
        <v>30000000</v>
      </c>
      <c r="M1331" s="1085" t="str">
        <f t="shared" si="242"/>
        <v/>
      </c>
      <c r="N1331" s="1216" t="str">
        <f t="shared" si="243"/>
        <v/>
      </c>
      <c r="O1331" s="1323"/>
      <c r="P1331" s="1013" t="str">
        <f t="shared" si="235"/>
        <v/>
      </c>
      <c r="Q1331" s="1272"/>
      <c r="R1331" s="1283">
        <f t="shared" si="236"/>
        <v>0</v>
      </c>
      <c r="S1331" s="1014" t="str">
        <f t="shared" si="237"/>
        <v/>
      </c>
      <c r="T1331" s="1231" t="str">
        <f t="shared" si="230"/>
        <v>Sin Iniciar</v>
      </c>
      <c r="U1331" s="1164" t="str">
        <f t="shared" si="231"/>
        <v>6</v>
      </c>
      <c r="V1331" s="845"/>
      <c r="W1331" s="1302">
        <f t="shared" si="240"/>
        <v>1</v>
      </c>
    </row>
    <row r="1332" spans="1:23" s="105" customFormat="1" ht="57" hidden="1" customHeight="1" outlineLevel="3" thickBot="1" x14ac:dyDescent="0.3">
      <c r="A1332" s="1607"/>
      <c r="B1332" s="1560" t="s">
        <v>320</v>
      </c>
      <c r="C1332" s="953" t="s">
        <v>321</v>
      </c>
      <c r="D1332" s="1388">
        <v>42750</v>
      </c>
      <c r="E1332" s="1388">
        <v>43084</v>
      </c>
      <c r="F1332" s="978" t="s">
        <v>322</v>
      </c>
      <c r="G1332" s="1037" t="s">
        <v>92</v>
      </c>
      <c r="H1332" s="954" t="s">
        <v>21</v>
      </c>
      <c r="I1332" s="953" t="s">
        <v>29</v>
      </c>
      <c r="J1332" s="954">
        <v>6</v>
      </c>
      <c r="K1332" s="68">
        <v>5</v>
      </c>
      <c r="L1332" s="1056">
        <f>J1332*K1332</f>
        <v>30</v>
      </c>
      <c r="M1332" s="1085">
        <f t="shared" si="242"/>
        <v>334</v>
      </c>
      <c r="N1332" s="1216" t="str">
        <f t="shared" si="243"/>
        <v>X</v>
      </c>
      <c r="O1332" s="1323" t="s">
        <v>2333</v>
      </c>
      <c r="P1332" s="1013">
        <f t="shared" si="235"/>
        <v>0.1317365269461078</v>
      </c>
      <c r="Q1332" s="1272">
        <v>0.13</v>
      </c>
      <c r="R1332" s="1283">
        <f t="shared" si="236"/>
        <v>0.13</v>
      </c>
      <c r="S1332" s="1014">
        <f t="shared" si="237"/>
        <v>0.98681818181818182</v>
      </c>
      <c r="T1332" s="1231" t="str">
        <f t="shared" si="230"/>
        <v>Normal</v>
      </c>
      <c r="U1332" s="1164" t="str">
        <f t="shared" si="231"/>
        <v>J</v>
      </c>
      <c r="V1332" s="845" t="s">
        <v>2009</v>
      </c>
      <c r="W1332" s="1302">
        <f t="shared" si="240"/>
        <v>0.87</v>
      </c>
    </row>
    <row r="1333" spans="1:23" s="105" customFormat="1" ht="51.75" hidden="1" customHeight="1" outlineLevel="3" thickBot="1" x14ac:dyDescent="0.3">
      <c r="A1333" s="1607"/>
      <c r="B1333" s="1560"/>
      <c r="C1333" s="953" t="s">
        <v>323</v>
      </c>
      <c r="D1333" s="1388">
        <v>42826</v>
      </c>
      <c r="E1333" s="1388">
        <v>43084</v>
      </c>
      <c r="F1333" s="978" t="s">
        <v>324</v>
      </c>
      <c r="G1333" s="1037" t="s">
        <v>64</v>
      </c>
      <c r="H1333" s="954" t="s">
        <v>41</v>
      </c>
      <c r="I1333" s="953"/>
      <c r="J1333" s="954"/>
      <c r="K1333" s="68"/>
      <c r="L1333" s="1056">
        <f>+K1333*J1333</f>
        <v>0</v>
      </c>
      <c r="M1333" s="1085" t="str">
        <f t="shared" si="242"/>
        <v/>
      </c>
      <c r="N1333" s="1216" t="str">
        <f t="shared" si="243"/>
        <v/>
      </c>
      <c r="O1333" s="1323"/>
      <c r="P1333" s="1013" t="str">
        <f t="shared" si="235"/>
        <v/>
      </c>
      <c r="Q1333" s="1272"/>
      <c r="R1333" s="1283">
        <f t="shared" ref="R1333:R1337" si="244">+Q1333</f>
        <v>0</v>
      </c>
      <c r="S1333" s="1014" t="str">
        <f t="shared" si="237"/>
        <v/>
      </c>
      <c r="T1333" s="1231" t="str">
        <f t="shared" si="230"/>
        <v>Sin Iniciar</v>
      </c>
      <c r="U1333" s="1164" t="str">
        <f t="shared" si="231"/>
        <v>6</v>
      </c>
      <c r="V1333" s="845"/>
      <c r="W1333" s="1302">
        <f t="shared" si="240"/>
        <v>1</v>
      </c>
    </row>
    <row r="1334" spans="1:23" s="105" customFormat="1" ht="39" hidden="1" customHeight="1" outlineLevel="3" thickBot="1" x14ac:dyDescent="0.3">
      <c r="A1334" s="1607"/>
      <c r="B1334" s="1560"/>
      <c r="C1334" s="953" t="s">
        <v>325</v>
      </c>
      <c r="D1334" s="1388">
        <v>42795</v>
      </c>
      <c r="E1334" s="1388">
        <v>43069</v>
      </c>
      <c r="F1334" s="978" t="s">
        <v>326</v>
      </c>
      <c r="G1334" s="1037" t="s">
        <v>327</v>
      </c>
      <c r="H1334" s="954" t="s">
        <v>21</v>
      </c>
      <c r="I1334" s="953" t="s">
        <v>29</v>
      </c>
      <c r="J1334" s="954">
        <v>2</v>
      </c>
      <c r="K1334" s="68">
        <v>7500000</v>
      </c>
      <c r="L1334" s="1056">
        <f>K1334*J1334</f>
        <v>15000000</v>
      </c>
      <c r="M1334" s="1085" t="str">
        <f t="shared" si="242"/>
        <v/>
      </c>
      <c r="N1334" s="1216" t="str">
        <f t="shared" si="243"/>
        <v/>
      </c>
      <c r="O1334" s="1323"/>
      <c r="P1334" s="1013" t="str">
        <f t="shared" si="235"/>
        <v/>
      </c>
      <c r="Q1334" s="1272"/>
      <c r="R1334" s="1283">
        <f t="shared" si="244"/>
        <v>0</v>
      </c>
      <c r="S1334" s="1014" t="str">
        <f t="shared" si="237"/>
        <v/>
      </c>
      <c r="T1334" s="1231" t="str">
        <f t="shared" si="230"/>
        <v>Sin Iniciar</v>
      </c>
      <c r="U1334" s="1164" t="str">
        <f t="shared" si="231"/>
        <v>6</v>
      </c>
      <c r="V1334" s="845"/>
      <c r="W1334" s="1302">
        <f t="shared" si="240"/>
        <v>1</v>
      </c>
    </row>
    <row r="1335" spans="1:23" s="105" customFormat="1" ht="35.25" hidden="1" customHeight="1" outlineLevel="3" thickBot="1" x14ac:dyDescent="0.3">
      <c r="A1335" s="1607"/>
      <c r="B1335" s="1561" t="s">
        <v>328</v>
      </c>
      <c r="C1335" s="953" t="s">
        <v>92</v>
      </c>
      <c r="D1335" s="1389">
        <v>42887</v>
      </c>
      <c r="E1335" s="1389">
        <v>42962</v>
      </c>
      <c r="F1335" s="978" t="s">
        <v>329</v>
      </c>
      <c r="G1335" s="977" t="s">
        <v>330</v>
      </c>
      <c r="H1335" s="953" t="s">
        <v>21</v>
      </c>
      <c r="I1335" s="953" t="s">
        <v>55</v>
      </c>
      <c r="J1335" s="954">
        <v>1</v>
      </c>
      <c r="K1335" s="68">
        <v>15000000</v>
      </c>
      <c r="L1335" s="1056">
        <f>+K1335*J1335</f>
        <v>15000000</v>
      </c>
      <c r="M1335" s="1085" t="str">
        <f t="shared" si="242"/>
        <v/>
      </c>
      <c r="N1335" s="1216" t="str">
        <f t="shared" si="243"/>
        <v/>
      </c>
      <c r="O1335" s="1323"/>
      <c r="P1335" s="1013" t="str">
        <f t="shared" si="235"/>
        <v/>
      </c>
      <c r="Q1335" s="1272"/>
      <c r="R1335" s="1283">
        <f t="shared" si="244"/>
        <v>0</v>
      </c>
      <c r="S1335" s="1014" t="str">
        <f t="shared" si="237"/>
        <v/>
      </c>
      <c r="T1335" s="1231" t="str">
        <f t="shared" ref="T1335:T1398" si="245">+IF(S1335="","Sin Iniciar",IF(S1335&lt;0.6,"Crítico",IF(S1335&lt;0.9,"En Proceso",IF(AND(P1335=1,Q1335=1,S1335=1),"Terminado","Normal"))))</f>
        <v>Sin Iniciar</v>
      </c>
      <c r="U1335" s="1164" t="str">
        <f t="shared" ref="U1335:U1398" si="246">+IF(T1335="","",IF(T1335="Sin Iniciar","6",IF(T1335="Crítico","L",IF(T1335="En Proceso","K",IF(T1335="Normal","J","B")))))</f>
        <v>6</v>
      </c>
      <c r="V1335" s="845"/>
      <c r="W1335" s="1302">
        <f t="shared" si="240"/>
        <v>1</v>
      </c>
    </row>
    <row r="1336" spans="1:23" s="105" customFormat="1" ht="35.25" hidden="1" customHeight="1" outlineLevel="3" thickBot="1" x14ac:dyDescent="0.3">
      <c r="A1336" s="1607"/>
      <c r="B1336" s="1561"/>
      <c r="C1336" s="953" t="s">
        <v>331</v>
      </c>
      <c r="D1336" s="1389">
        <v>42795</v>
      </c>
      <c r="E1336" s="1389">
        <v>43069</v>
      </c>
      <c r="F1336" s="978" t="s">
        <v>332</v>
      </c>
      <c r="G1336" s="977" t="s">
        <v>333</v>
      </c>
      <c r="H1336" s="953" t="s">
        <v>28</v>
      </c>
      <c r="I1336" s="953" t="s">
        <v>81</v>
      </c>
      <c r="J1336" s="954">
        <v>1</v>
      </c>
      <c r="K1336" s="68">
        <v>10000000</v>
      </c>
      <c r="L1336" s="1056">
        <f>+K1336*J1336</f>
        <v>10000000</v>
      </c>
      <c r="M1336" s="1085" t="str">
        <f t="shared" si="242"/>
        <v/>
      </c>
      <c r="N1336" s="1216" t="str">
        <f t="shared" si="243"/>
        <v/>
      </c>
      <c r="O1336" s="1323"/>
      <c r="P1336" s="1013" t="str">
        <f t="shared" si="235"/>
        <v/>
      </c>
      <c r="Q1336" s="1272"/>
      <c r="R1336" s="1283">
        <f t="shared" si="244"/>
        <v>0</v>
      </c>
      <c r="S1336" s="1014" t="str">
        <f t="shared" si="237"/>
        <v/>
      </c>
      <c r="T1336" s="1231" t="str">
        <f t="shared" si="245"/>
        <v>Sin Iniciar</v>
      </c>
      <c r="U1336" s="1164" t="str">
        <f t="shared" si="246"/>
        <v>6</v>
      </c>
      <c r="V1336" s="845"/>
      <c r="W1336" s="1302">
        <f t="shared" si="240"/>
        <v>1</v>
      </c>
    </row>
    <row r="1337" spans="1:23" s="105" customFormat="1" ht="35.25" hidden="1" customHeight="1" outlineLevel="3" thickBot="1" x14ac:dyDescent="0.3">
      <c r="A1337" s="1608"/>
      <c r="B1337" s="1562"/>
      <c r="C1337" s="991" t="s">
        <v>334</v>
      </c>
      <c r="D1337" s="1390">
        <v>42795</v>
      </c>
      <c r="E1337" s="1390">
        <v>43069</v>
      </c>
      <c r="F1337" s="420" t="s">
        <v>329</v>
      </c>
      <c r="G1337" s="1206" t="s">
        <v>330</v>
      </c>
      <c r="H1337" s="991" t="s">
        <v>21</v>
      </c>
      <c r="I1337" s="991" t="s">
        <v>22</v>
      </c>
      <c r="J1337" s="992">
        <v>1</v>
      </c>
      <c r="K1337" s="216">
        <v>38000000</v>
      </c>
      <c r="L1337" s="1207">
        <f>+K1337*J1337</f>
        <v>38000000</v>
      </c>
      <c r="M1337" s="1142" t="str">
        <f t="shared" si="242"/>
        <v/>
      </c>
      <c r="N1337" s="1227" t="str">
        <f t="shared" si="243"/>
        <v/>
      </c>
      <c r="O1337" s="1329"/>
      <c r="P1337" s="1096" t="str">
        <f t="shared" si="235"/>
        <v/>
      </c>
      <c r="Q1337" s="1279"/>
      <c r="R1337" s="1295">
        <f t="shared" si="244"/>
        <v>0</v>
      </c>
      <c r="S1337" s="1097" t="str">
        <f t="shared" si="237"/>
        <v/>
      </c>
      <c r="T1337" s="1240" t="str">
        <f t="shared" si="245"/>
        <v>Sin Iniciar</v>
      </c>
      <c r="U1337" s="1170" t="str">
        <f t="shared" si="246"/>
        <v>6</v>
      </c>
      <c r="V1337" s="846"/>
      <c r="W1337" s="1302">
        <f t="shared" si="240"/>
        <v>1</v>
      </c>
    </row>
    <row r="1338" spans="1:23" s="1178" customFormat="1" ht="60" hidden="1" outlineLevel="2" thickBot="1" x14ac:dyDescent="0.3">
      <c r="A1338" s="1564" t="s">
        <v>2061</v>
      </c>
      <c r="B1338" s="1565"/>
      <c r="C1338" s="1566"/>
      <c r="D1338" s="1143"/>
      <c r="E1338" s="1144"/>
      <c r="F1338" s="1175"/>
      <c r="G1338" s="1133"/>
      <c r="H1338" s="1133"/>
      <c r="I1338" s="1145"/>
      <c r="J1338" s="1146"/>
      <c r="K1338" s="1133"/>
      <c r="L1338" s="1133"/>
      <c r="M1338" s="1147" t="str">
        <f t="shared" si="242"/>
        <v/>
      </c>
      <c r="N1338" s="1148" t="str">
        <f t="shared" si="243"/>
        <v/>
      </c>
      <c r="O1338" s="1176"/>
      <c r="P1338" s="1149">
        <f>+IFERROR(SUMPRODUCT(P1292:P1337,M1292:M1337)/SUM(M1292:M1337),0)</f>
        <v>0.16442217350454119</v>
      </c>
      <c r="Q1338" s="1161">
        <f>+IFERROR(SUMPRODUCT(Q1292:Q1337,M1292:M1337)/SUM(M1292:M1337),0)</f>
        <v>0.15482336360789228</v>
      </c>
      <c r="R1338" s="1292">
        <f>+IFERROR(SUMPRODUCT(R1292:R1337,M1292:M1337)/SUM(M1292:M1337),0)</f>
        <v>0.15482336360789228</v>
      </c>
      <c r="S1338" s="1149">
        <f>+Q1338/P1338</f>
        <v>0.94162095238095245</v>
      </c>
      <c r="T1338" s="1238" t="str">
        <f t="shared" si="245"/>
        <v>Normal</v>
      </c>
      <c r="U1338" s="1172" t="str">
        <f t="shared" si="246"/>
        <v>J</v>
      </c>
      <c r="V1338" s="1150"/>
      <c r="W1338" s="1302">
        <f t="shared" si="240"/>
        <v>0.84517663639210772</v>
      </c>
    </row>
    <row r="1339" spans="1:23" s="105" customFormat="1" ht="92.25" hidden="1" customHeight="1" outlineLevel="3" collapsed="1" thickBot="1" x14ac:dyDescent="0.3">
      <c r="A1339" s="1606" t="s">
        <v>1933</v>
      </c>
      <c r="B1339" s="1571" t="s">
        <v>336</v>
      </c>
      <c r="C1339" s="972" t="s">
        <v>337</v>
      </c>
      <c r="D1339" s="222">
        <v>42767</v>
      </c>
      <c r="E1339" s="222">
        <v>42794</v>
      </c>
      <c r="F1339" s="1612" t="s">
        <v>436</v>
      </c>
      <c r="G1339" s="1575" t="s">
        <v>339</v>
      </c>
      <c r="H1339" s="972" t="s">
        <v>21</v>
      </c>
      <c r="I1339" s="972" t="s">
        <v>22</v>
      </c>
      <c r="J1339" s="959">
        <v>6</v>
      </c>
      <c r="K1339" s="64">
        <v>3600000</v>
      </c>
      <c r="L1339" s="1067">
        <v>21600000</v>
      </c>
      <c r="M1339" s="1084">
        <f t="shared" si="242"/>
        <v>27</v>
      </c>
      <c r="N1339" s="1215" t="str">
        <f t="shared" si="243"/>
        <v>X</v>
      </c>
      <c r="O1339" s="1324" t="s">
        <v>2289</v>
      </c>
      <c r="P1339" s="1011">
        <f t="shared" ref="P1339:P1370" si="247">+IF(N1339="","",IFERROR(IF(MONTH($C$2)&lt;MONTH(D1339),"",IF(E1339&lt;$C$2,1,IF(D1339&lt;$C$2,($C$2-D1339)/(E1339-D1339),0))),0))</f>
        <v>1</v>
      </c>
      <c r="Q1339" s="1275">
        <v>1</v>
      </c>
      <c r="R1339" s="1287">
        <f>+Q1339</f>
        <v>1</v>
      </c>
      <c r="S1339" s="1012">
        <f t="shared" ref="S1339:S1401" si="248">IF(P1339="","",IF(Q1339&gt;P1339,1,(Q1339/P1339)))</f>
        <v>1</v>
      </c>
      <c r="T1339" s="1230" t="str">
        <f t="shared" si="245"/>
        <v>Terminado</v>
      </c>
      <c r="U1339" s="1163" t="str">
        <f t="shared" si="246"/>
        <v>B</v>
      </c>
      <c r="V1339" s="1095" t="s">
        <v>2004</v>
      </c>
      <c r="W1339" s="1302">
        <f t="shared" si="240"/>
        <v>0</v>
      </c>
    </row>
    <row r="1340" spans="1:23" s="105" customFormat="1" ht="92.25" hidden="1" customHeight="1" outlineLevel="3" thickBot="1" x14ac:dyDescent="0.3">
      <c r="A1340" s="1607"/>
      <c r="B1340" s="1572"/>
      <c r="C1340" s="953" t="s">
        <v>340</v>
      </c>
      <c r="D1340" s="220">
        <v>42767</v>
      </c>
      <c r="E1340" s="222">
        <v>42794</v>
      </c>
      <c r="F1340" s="1555"/>
      <c r="G1340" s="1576"/>
      <c r="H1340" s="953" t="s">
        <v>21</v>
      </c>
      <c r="I1340" s="953" t="s">
        <v>22</v>
      </c>
      <c r="J1340" s="954">
        <v>2</v>
      </c>
      <c r="K1340" s="68">
        <v>3600000</v>
      </c>
      <c r="L1340" s="1056">
        <v>7200000</v>
      </c>
      <c r="M1340" s="1085">
        <f t="shared" si="242"/>
        <v>27</v>
      </c>
      <c r="N1340" s="1216" t="str">
        <f t="shared" si="243"/>
        <v>X</v>
      </c>
      <c r="O1340" s="1324" t="s">
        <v>2289</v>
      </c>
      <c r="P1340" s="1013">
        <f t="shared" si="247"/>
        <v>1</v>
      </c>
      <c r="Q1340" s="1272">
        <v>1</v>
      </c>
      <c r="R1340" s="1283">
        <v>0.9</v>
      </c>
      <c r="S1340" s="1014">
        <f t="shared" si="248"/>
        <v>1</v>
      </c>
      <c r="T1340" s="1231" t="str">
        <f t="shared" si="245"/>
        <v>Terminado</v>
      </c>
      <c r="U1340" s="1169" t="str">
        <f t="shared" si="246"/>
        <v>B</v>
      </c>
      <c r="V1340" s="1095" t="s">
        <v>2004</v>
      </c>
      <c r="W1340" s="1302">
        <f t="shared" si="240"/>
        <v>9.9999999999999978E-2</v>
      </c>
    </row>
    <row r="1341" spans="1:23" s="105" customFormat="1" ht="92.25" hidden="1" customHeight="1" outlineLevel="3" thickBot="1" x14ac:dyDescent="0.3">
      <c r="A1341" s="1607"/>
      <c r="B1341" s="1572"/>
      <c r="C1341" s="953" t="s">
        <v>341</v>
      </c>
      <c r="D1341" s="220">
        <v>42767</v>
      </c>
      <c r="E1341" s="222">
        <v>42794</v>
      </c>
      <c r="F1341" s="1555"/>
      <c r="G1341" s="1576"/>
      <c r="H1341" s="953" t="s">
        <v>21</v>
      </c>
      <c r="I1341" s="953" t="s">
        <v>22</v>
      </c>
      <c r="J1341" s="954">
        <v>1</v>
      </c>
      <c r="K1341" s="68">
        <v>3600000</v>
      </c>
      <c r="L1341" s="1056">
        <f>+J1341*K1341</f>
        <v>3600000</v>
      </c>
      <c r="M1341" s="1085">
        <f t="shared" si="242"/>
        <v>27</v>
      </c>
      <c r="N1341" s="1216" t="str">
        <f t="shared" si="243"/>
        <v>X</v>
      </c>
      <c r="O1341" s="1324" t="s">
        <v>2289</v>
      </c>
      <c r="P1341" s="1013">
        <f t="shared" si="247"/>
        <v>1</v>
      </c>
      <c r="Q1341" s="1272">
        <v>1</v>
      </c>
      <c r="R1341" s="1283">
        <v>0.9</v>
      </c>
      <c r="S1341" s="1014">
        <f t="shared" si="248"/>
        <v>1</v>
      </c>
      <c r="T1341" s="1231" t="str">
        <f t="shared" si="245"/>
        <v>Terminado</v>
      </c>
      <c r="U1341" s="1169" t="str">
        <f t="shared" si="246"/>
        <v>B</v>
      </c>
      <c r="V1341" s="1095" t="s">
        <v>2004</v>
      </c>
      <c r="W1341" s="1302">
        <f t="shared" si="240"/>
        <v>9.9999999999999978E-2</v>
      </c>
    </row>
    <row r="1342" spans="1:23" s="105" customFormat="1" ht="92.25" hidden="1" customHeight="1" outlineLevel="3" thickBot="1" x14ac:dyDescent="0.3">
      <c r="A1342" s="1607"/>
      <c r="B1342" s="1572"/>
      <c r="C1342" s="953" t="s">
        <v>342</v>
      </c>
      <c r="D1342" s="220">
        <v>42767</v>
      </c>
      <c r="E1342" s="222">
        <v>42794</v>
      </c>
      <c r="F1342" s="1555"/>
      <c r="G1342" s="1576"/>
      <c r="H1342" s="953" t="s">
        <v>21</v>
      </c>
      <c r="I1342" s="953" t="s">
        <v>22</v>
      </c>
      <c r="J1342" s="954">
        <v>1</v>
      </c>
      <c r="K1342" s="68">
        <v>3600000</v>
      </c>
      <c r="L1342" s="1056">
        <f>+J1342*K1342</f>
        <v>3600000</v>
      </c>
      <c r="M1342" s="1085">
        <f t="shared" si="242"/>
        <v>27</v>
      </c>
      <c r="N1342" s="1216" t="str">
        <f t="shared" si="243"/>
        <v>X</v>
      </c>
      <c r="O1342" s="1324" t="s">
        <v>2289</v>
      </c>
      <c r="P1342" s="1013">
        <f t="shared" si="247"/>
        <v>1</v>
      </c>
      <c r="Q1342" s="1272">
        <v>1</v>
      </c>
      <c r="R1342" s="1283">
        <v>0.9</v>
      </c>
      <c r="S1342" s="1014">
        <f t="shared" si="248"/>
        <v>1</v>
      </c>
      <c r="T1342" s="1231" t="str">
        <f t="shared" si="245"/>
        <v>Terminado</v>
      </c>
      <c r="U1342" s="1169" t="str">
        <f t="shared" si="246"/>
        <v>B</v>
      </c>
      <c r="V1342" s="1095" t="s">
        <v>2004</v>
      </c>
      <c r="W1342" s="1302">
        <f t="shared" si="240"/>
        <v>9.9999999999999978E-2</v>
      </c>
    </row>
    <row r="1343" spans="1:23" s="105" customFormat="1" ht="92.25" hidden="1" customHeight="1" outlineLevel="3" thickBot="1" x14ac:dyDescent="0.3">
      <c r="A1343" s="1607"/>
      <c r="B1343" s="1572"/>
      <c r="C1343" s="953" t="s">
        <v>343</v>
      </c>
      <c r="D1343" s="220">
        <v>42767</v>
      </c>
      <c r="E1343" s="222">
        <v>42794</v>
      </c>
      <c r="F1343" s="1555"/>
      <c r="G1343" s="1576"/>
      <c r="H1343" s="953" t="s">
        <v>92</v>
      </c>
      <c r="I1343" s="953" t="s">
        <v>22</v>
      </c>
      <c r="J1343" s="954">
        <v>2</v>
      </c>
      <c r="K1343" s="68">
        <v>2700000</v>
      </c>
      <c r="L1343" s="1056">
        <v>5400000</v>
      </c>
      <c r="M1343" s="1085">
        <f t="shared" si="242"/>
        <v>27</v>
      </c>
      <c r="N1343" s="1216" t="str">
        <f t="shared" si="243"/>
        <v>X</v>
      </c>
      <c r="O1343" s="1324" t="s">
        <v>2289</v>
      </c>
      <c r="P1343" s="1013">
        <f t="shared" si="247"/>
        <v>1</v>
      </c>
      <c r="Q1343" s="1272">
        <v>1</v>
      </c>
      <c r="R1343" s="1283">
        <v>0.9</v>
      </c>
      <c r="S1343" s="1014">
        <f t="shared" si="248"/>
        <v>1</v>
      </c>
      <c r="T1343" s="1231" t="str">
        <f t="shared" si="245"/>
        <v>Terminado</v>
      </c>
      <c r="U1343" s="1169" t="str">
        <f t="shared" si="246"/>
        <v>B</v>
      </c>
      <c r="V1343" s="1095" t="s">
        <v>2004</v>
      </c>
      <c r="W1343" s="1302">
        <f t="shared" si="240"/>
        <v>9.9999999999999978E-2</v>
      </c>
    </row>
    <row r="1344" spans="1:23" s="105" customFormat="1" ht="35.25" hidden="1" customHeight="1" outlineLevel="3" thickBot="1" x14ac:dyDescent="0.3">
      <c r="A1344" s="1607"/>
      <c r="B1344" s="1572" t="s">
        <v>344</v>
      </c>
      <c r="C1344" s="953" t="s">
        <v>337</v>
      </c>
      <c r="D1344" s="220">
        <v>42917</v>
      </c>
      <c r="E1344" s="220">
        <v>43069</v>
      </c>
      <c r="F1344" s="1555" t="s">
        <v>345</v>
      </c>
      <c r="G1344" s="1576" t="s">
        <v>346</v>
      </c>
      <c r="H1344" s="953" t="s">
        <v>21</v>
      </c>
      <c r="I1344" s="953" t="s">
        <v>155</v>
      </c>
      <c r="J1344" s="954">
        <v>5</v>
      </c>
      <c r="K1344" s="68">
        <v>2700000</v>
      </c>
      <c r="L1344" s="1056">
        <v>13500000</v>
      </c>
      <c r="M1344" s="1085" t="str">
        <f t="shared" si="242"/>
        <v/>
      </c>
      <c r="N1344" s="1216" t="str">
        <f t="shared" si="243"/>
        <v/>
      </c>
      <c r="O1344" s="1323"/>
      <c r="P1344" s="1013" t="str">
        <f t="shared" si="247"/>
        <v/>
      </c>
      <c r="Q1344" s="1272"/>
      <c r="R1344" s="1283"/>
      <c r="S1344" s="1014" t="str">
        <f t="shared" si="248"/>
        <v/>
      </c>
      <c r="T1344" s="1231" t="str">
        <f t="shared" si="245"/>
        <v>Sin Iniciar</v>
      </c>
      <c r="U1344" s="1164" t="str">
        <f t="shared" si="246"/>
        <v>6</v>
      </c>
      <c r="V1344" s="845"/>
      <c r="W1344" s="1302">
        <f t="shared" si="240"/>
        <v>1</v>
      </c>
    </row>
    <row r="1345" spans="1:23" s="105" customFormat="1" ht="35.25" hidden="1" customHeight="1" outlineLevel="3" thickBot="1" x14ac:dyDescent="0.3">
      <c r="A1345" s="1607"/>
      <c r="B1345" s="1572"/>
      <c r="C1345" s="953" t="s">
        <v>340</v>
      </c>
      <c r="D1345" s="220">
        <v>42917</v>
      </c>
      <c r="E1345" s="220">
        <v>43069</v>
      </c>
      <c r="F1345" s="1555"/>
      <c r="G1345" s="1576"/>
      <c r="H1345" s="953" t="s">
        <v>21</v>
      </c>
      <c r="I1345" s="953" t="s">
        <v>155</v>
      </c>
      <c r="J1345" s="954">
        <v>3</v>
      </c>
      <c r="K1345" s="68">
        <v>2700000</v>
      </c>
      <c r="L1345" s="1056">
        <v>8100000</v>
      </c>
      <c r="M1345" s="1085" t="str">
        <f t="shared" si="242"/>
        <v/>
      </c>
      <c r="N1345" s="1216" t="str">
        <f t="shared" si="243"/>
        <v/>
      </c>
      <c r="O1345" s="1323"/>
      <c r="P1345" s="1013" t="str">
        <f t="shared" si="247"/>
        <v/>
      </c>
      <c r="Q1345" s="1272"/>
      <c r="R1345" s="1283"/>
      <c r="S1345" s="1014" t="str">
        <f t="shared" si="248"/>
        <v/>
      </c>
      <c r="T1345" s="1231" t="str">
        <f t="shared" si="245"/>
        <v>Sin Iniciar</v>
      </c>
      <c r="U1345" s="1164" t="str">
        <f t="shared" si="246"/>
        <v>6</v>
      </c>
      <c r="V1345" s="845"/>
      <c r="W1345" s="1302">
        <f t="shared" si="240"/>
        <v>1</v>
      </c>
    </row>
    <row r="1346" spans="1:23" s="105" customFormat="1" ht="35.25" hidden="1" customHeight="1" outlineLevel="3" thickBot="1" x14ac:dyDescent="0.3">
      <c r="A1346" s="1607"/>
      <c r="B1346" s="1572"/>
      <c r="C1346" s="953" t="s">
        <v>341</v>
      </c>
      <c r="D1346" s="220">
        <v>42917</v>
      </c>
      <c r="E1346" s="220">
        <v>43069</v>
      </c>
      <c r="F1346" s="1555"/>
      <c r="G1346" s="1576"/>
      <c r="H1346" s="953" t="s">
        <v>21</v>
      </c>
      <c r="I1346" s="953" t="s">
        <v>155</v>
      </c>
      <c r="J1346" s="954">
        <v>3</v>
      </c>
      <c r="K1346" s="68">
        <v>2700000</v>
      </c>
      <c r="L1346" s="1056">
        <v>8100000</v>
      </c>
      <c r="M1346" s="1085" t="str">
        <f t="shared" si="242"/>
        <v/>
      </c>
      <c r="N1346" s="1216" t="str">
        <f t="shared" si="243"/>
        <v/>
      </c>
      <c r="O1346" s="1323"/>
      <c r="P1346" s="1013" t="str">
        <f t="shared" si="247"/>
        <v/>
      </c>
      <c r="Q1346" s="1272"/>
      <c r="R1346" s="1283"/>
      <c r="S1346" s="1014" t="str">
        <f t="shared" si="248"/>
        <v/>
      </c>
      <c r="T1346" s="1231" t="str">
        <f t="shared" si="245"/>
        <v>Sin Iniciar</v>
      </c>
      <c r="U1346" s="1164" t="str">
        <f t="shared" si="246"/>
        <v>6</v>
      </c>
      <c r="V1346" s="845"/>
      <c r="W1346" s="1302">
        <f t="shared" si="240"/>
        <v>1</v>
      </c>
    </row>
    <row r="1347" spans="1:23" s="105" customFormat="1" ht="35.25" hidden="1" customHeight="1" outlineLevel="3" thickBot="1" x14ac:dyDescent="0.3">
      <c r="A1347" s="1607"/>
      <c r="B1347" s="1572"/>
      <c r="C1347" s="953" t="s">
        <v>342</v>
      </c>
      <c r="D1347" s="220">
        <v>42917</v>
      </c>
      <c r="E1347" s="220">
        <v>43069</v>
      </c>
      <c r="F1347" s="1555"/>
      <c r="G1347" s="1576"/>
      <c r="H1347" s="953" t="s">
        <v>21</v>
      </c>
      <c r="I1347" s="953" t="s">
        <v>155</v>
      </c>
      <c r="J1347" s="954">
        <v>3</v>
      </c>
      <c r="K1347" s="68">
        <v>2700000</v>
      </c>
      <c r="L1347" s="1056">
        <v>8100000</v>
      </c>
      <c r="M1347" s="1085" t="str">
        <f t="shared" si="242"/>
        <v/>
      </c>
      <c r="N1347" s="1216" t="str">
        <f t="shared" si="243"/>
        <v/>
      </c>
      <c r="O1347" s="1323"/>
      <c r="P1347" s="1013" t="str">
        <f t="shared" si="247"/>
        <v/>
      </c>
      <c r="Q1347" s="1272"/>
      <c r="R1347" s="1283"/>
      <c r="S1347" s="1014" t="str">
        <f t="shared" si="248"/>
        <v/>
      </c>
      <c r="T1347" s="1231" t="str">
        <f t="shared" si="245"/>
        <v>Sin Iniciar</v>
      </c>
      <c r="U1347" s="1164" t="str">
        <f t="shared" si="246"/>
        <v>6</v>
      </c>
      <c r="V1347" s="845"/>
      <c r="W1347" s="1302">
        <f t="shared" si="240"/>
        <v>1</v>
      </c>
    </row>
    <row r="1348" spans="1:23" s="105" customFormat="1" ht="31.5" hidden="1" customHeight="1" outlineLevel="3" thickBot="1" x14ac:dyDescent="0.3">
      <c r="A1348" s="1607"/>
      <c r="B1348" s="1572"/>
      <c r="C1348" s="953" t="s">
        <v>343</v>
      </c>
      <c r="D1348" s="220">
        <v>42917</v>
      </c>
      <c r="E1348" s="220">
        <v>43069</v>
      </c>
      <c r="F1348" s="1555"/>
      <c r="G1348" s="1576"/>
      <c r="H1348" s="953" t="s">
        <v>92</v>
      </c>
      <c r="I1348" s="953" t="s">
        <v>155</v>
      </c>
      <c r="J1348" s="954">
        <v>1</v>
      </c>
      <c r="K1348" s="68">
        <v>2700000</v>
      </c>
      <c r="L1348" s="1056">
        <v>2700000</v>
      </c>
      <c r="M1348" s="1085" t="str">
        <f t="shared" si="242"/>
        <v/>
      </c>
      <c r="N1348" s="1216" t="str">
        <f t="shared" si="243"/>
        <v/>
      </c>
      <c r="O1348" s="1323"/>
      <c r="P1348" s="1013" t="str">
        <f t="shared" si="247"/>
        <v/>
      </c>
      <c r="Q1348" s="1272"/>
      <c r="R1348" s="1283"/>
      <c r="S1348" s="1014" t="str">
        <f t="shared" si="248"/>
        <v/>
      </c>
      <c r="T1348" s="1231" t="str">
        <f t="shared" si="245"/>
        <v>Sin Iniciar</v>
      </c>
      <c r="U1348" s="1164" t="str">
        <f t="shared" si="246"/>
        <v>6</v>
      </c>
      <c r="V1348" s="845"/>
      <c r="W1348" s="1302">
        <f t="shared" si="240"/>
        <v>1</v>
      </c>
    </row>
    <row r="1349" spans="1:23" s="105" customFormat="1" ht="45" hidden="1" customHeight="1" outlineLevel="3" thickBot="1" x14ac:dyDescent="0.3">
      <c r="A1349" s="1607"/>
      <c r="B1349" s="1572"/>
      <c r="C1349" s="953" t="s">
        <v>347</v>
      </c>
      <c r="D1349" s="220">
        <v>42917</v>
      </c>
      <c r="E1349" s="220">
        <v>43069</v>
      </c>
      <c r="F1349" s="1555"/>
      <c r="G1349" s="1576"/>
      <c r="H1349" s="953" t="s">
        <v>21</v>
      </c>
      <c r="I1349" s="953" t="s">
        <v>155</v>
      </c>
      <c r="J1349" s="954">
        <v>2</v>
      </c>
      <c r="K1349" s="68">
        <v>2700000</v>
      </c>
      <c r="L1349" s="1056">
        <v>5400000</v>
      </c>
      <c r="M1349" s="1085" t="str">
        <f t="shared" si="242"/>
        <v/>
      </c>
      <c r="N1349" s="1216" t="str">
        <f t="shared" si="243"/>
        <v/>
      </c>
      <c r="O1349" s="1323"/>
      <c r="P1349" s="1013" t="str">
        <f t="shared" si="247"/>
        <v/>
      </c>
      <c r="Q1349" s="1272"/>
      <c r="R1349" s="1283"/>
      <c r="S1349" s="1014" t="str">
        <f t="shared" si="248"/>
        <v/>
      </c>
      <c r="T1349" s="1231" t="str">
        <f t="shared" si="245"/>
        <v>Sin Iniciar</v>
      </c>
      <c r="U1349" s="1164" t="str">
        <f t="shared" si="246"/>
        <v>6</v>
      </c>
      <c r="V1349" s="845"/>
      <c r="W1349" s="1302">
        <f t="shared" si="240"/>
        <v>1</v>
      </c>
    </row>
    <row r="1350" spans="1:23" s="105" customFormat="1" ht="80.25" hidden="1" customHeight="1" outlineLevel="3" thickBot="1" x14ac:dyDescent="0.3">
      <c r="A1350" s="1607"/>
      <c r="B1350" s="1572" t="s">
        <v>348</v>
      </c>
      <c r="C1350" s="953" t="s">
        <v>349</v>
      </c>
      <c r="D1350" s="220">
        <v>42750</v>
      </c>
      <c r="E1350" s="220">
        <v>43084</v>
      </c>
      <c r="F1350" s="1555" t="s">
        <v>350</v>
      </c>
      <c r="G1350" s="1037" t="s">
        <v>351</v>
      </c>
      <c r="H1350" s="953" t="s">
        <v>21</v>
      </c>
      <c r="I1350" s="953" t="s">
        <v>352</v>
      </c>
      <c r="J1350" s="954">
        <v>2</v>
      </c>
      <c r="K1350" s="68">
        <v>2700000</v>
      </c>
      <c r="L1350" s="1056">
        <f t="shared" ref="L1350:L1351" si="249">+K1350*J1350</f>
        <v>5400000</v>
      </c>
      <c r="M1350" s="1085">
        <f t="shared" si="242"/>
        <v>334</v>
      </c>
      <c r="N1350" s="1216" t="str">
        <f t="shared" si="243"/>
        <v>X</v>
      </c>
      <c r="O1350" s="1323" t="s">
        <v>2325</v>
      </c>
      <c r="P1350" s="1013">
        <f t="shared" si="247"/>
        <v>0.1317365269461078</v>
      </c>
      <c r="Q1350" s="1272">
        <v>0.13</v>
      </c>
      <c r="R1350" s="1283">
        <f>+Q1350</f>
        <v>0.13</v>
      </c>
      <c r="S1350" s="1014">
        <f t="shared" si="248"/>
        <v>0.98681818181818182</v>
      </c>
      <c r="T1350" s="1231" t="str">
        <f t="shared" si="245"/>
        <v>Normal</v>
      </c>
      <c r="U1350" s="1164" t="str">
        <f t="shared" si="246"/>
        <v>J</v>
      </c>
      <c r="V1350" s="845" t="s">
        <v>1965</v>
      </c>
      <c r="W1350" s="1302">
        <f t="shared" si="240"/>
        <v>0.87</v>
      </c>
    </row>
    <row r="1351" spans="1:23" s="105" customFormat="1" ht="76.5" hidden="1" customHeight="1" outlineLevel="3" thickBot="1" x14ac:dyDescent="0.3">
      <c r="A1351" s="1607"/>
      <c r="B1351" s="1572"/>
      <c r="C1351" s="953" t="s">
        <v>353</v>
      </c>
      <c r="D1351" s="220">
        <v>42750</v>
      </c>
      <c r="E1351" s="220">
        <v>43084</v>
      </c>
      <c r="F1351" s="1555"/>
      <c r="G1351" s="1037" t="s">
        <v>354</v>
      </c>
      <c r="H1351" s="953" t="s">
        <v>28</v>
      </c>
      <c r="I1351" s="953" t="s">
        <v>352</v>
      </c>
      <c r="J1351" s="954">
        <v>2</v>
      </c>
      <c r="K1351" s="68">
        <v>4000000</v>
      </c>
      <c r="L1351" s="1056">
        <f t="shared" si="249"/>
        <v>8000000</v>
      </c>
      <c r="M1351" s="1085">
        <f t="shared" si="242"/>
        <v>334</v>
      </c>
      <c r="N1351" s="1216" t="str">
        <f t="shared" si="243"/>
        <v>X</v>
      </c>
      <c r="O1351" s="1323" t="s">
        <v>2315</v>
      </c>
      <c r="P1351" s="1013">
        <f t="shared" si="247"/>
        <v>0.1317365269461078</v>
      </c>
      <c r="Q1351" s="1272">
        <v>0.125</v>
      </c>
      <c r="R1351" s="1283">
        <f>+Q1351</f>
        <v>0.125</v>
      </c>
      <c r="S1351" s="1014">
        <f t="shared" si="248"/>
        <v>0.94886363636363624</v>
      </c>
      <c r="T1351" s="1231" t="str">
        <f t="shared" si="245"/>
        <v>Normal</v>
      </c>
      <c r="U1351" s="1164" t="str">
        <f t="shared" si="246"/>
        <v>J</v>
      </c>
      <c r="V1351" s="845" t="s">
        <v>2023</v>
      </c>
      <c r="W1351" s="1302">
        <f t="shared" si="240"/>
        <v>0.875</v>
      </c>
    </row>
    <row r="1352" spans="1:23" s="105" customFormat="1" ht="75.75" hidden="1" customHeight="1" outlineLevel="3" thickBot="1" x14ac:dyDescent="0.3">
      <c r="A1352" s="1607"/>
      <c r="B1352" s="1572"/>
      <c r="C1352" s="953" t="s">
        <v>355</v>
      </c>
      <c r="D1352" s="220">
        <v>42750</v>
      </c>
      <c r="E1352" s="220">
        <v>43084</v>
      </c>
      <c r="F1352" s="1555"/>
      <c r="G1352" s="1037" t="s">
        <v>356</v>
      </c>
      <c r="H1352" s="953" t="s">
        <v>89</v>
      </c>
      <c r="I1352" s="953" t="s">
        <v>29</v>
      </c>
      <c r="J1352" s="954">
        <v>2</v>
      </c>
      <c r="K1352" s="68">
        <v>1000000</v>
      </c>
      <c r="L1352" s="1056">
        <v>2000000</v>
      </c>
      <c r="M1352" s="1085">
        <f t="shared" si="242"/>
        <v>334</v>
      </c>
      <c r="N1352" s="1216" t="str">
        <f t="shared" si="243"/>
        <v>X</v>
      </c>
      <c r="O1352" s="1323" t="s">
        <v>2314</v>
      </c>
      <c r="P1352" s="1013">
        <f t="shared" si="247"/>
        <v>0.1317365269461078</v>
      </c>
      <c r="Q1352" s="1272">
        <v>0.13</v>
      </c>
      <c r="R1352" s="1283">
        <f>+Q1352</f>
        <v>0.13</v>
      </c>
      <c r="S1352" s="1014">
        <f t="shared" si="248"/>
        <v>0.98681818181818182</v>
      </c>
      <c r="T1352" s="1231" t="str">
        <f t="shared" si="245"/>
        <v>Normal</v>
      </c>
      <c r="U1352" s="1164" t="str">
        <f t="shared" si="246"/>
        <v>J</v>
      </c>
      <c r="V1352" s="1090" t="s">
        <v>1966</v>
      </c>
      <c r="W1352" s="1302">
        <f t="shared" si="240"/>
        <v>0.87</v>
      </c>
    </row>
    <row r="1353" spans="1:23" s="105" customFormat="1" ht="96.75" hidden="1" customHeight="1" outlineLevel="3" thickBot="1" x14ac:dyDescent="0.3">
      <c r="A1353" s="1607"/>
      <c r="B1353" s="1052" t="s">
        <v>357</v>
      </c>
      <c r="C1353" s="971" t="s">
        <v>358</v>
      </c>
      <c r="D1353" s="948">
        <v>42767</v>
      </c>
      <c r="E1353" s="948">
        <v>42855</v>
      </c>
      <c r="F1353" s="1051" t="s">
        <v>359</v>
      </c>
      <c r="G1353" s="1038" t="s">
        <v>360</v>
      </c>
      <c r="H1353" s="971" t="s">
        <v>93</v>
      </c>
      <c r="I1353" s="971" t="s">
        <v>29</v>
      </c>
      <c r="J1353" s="956">
        <v>1</v>
      </c>
      <c r="K1353" s="297">
        <v>30000000</v>
      </c>
      <c r="L1353" s="1079">
        <f>+J1353*K1353</f>
        <v>30000000</v>
      </c>
      <c r="M1353" s="1085">
        <f t="shared" si="242"/>
        <v>88</v>
      </c>
      <c r="N1353" s="1216" t="str">
        <f t="shared" si="243"/>
        <v>X</v>
      </c>
      <c r="O1353" s="1323" t="s">
        <v>2316</v>
      </c>
      <c r="P1353" s="1013">
        <f t="shared" si="247"/>
        <v>0.30681818181818182</v>
      </c>
      <c r="Q1353" s="1272">
        <v>0.3</v>
      </c>
      <c r="R1353" s="1283">
        <f>+Q1353</f>
        <v>0.3</v>
      </c>
      <c r="S1353" s="1014">
        <f t="shared" si="248"/>
        <v>0.97777777777777775</v>
      </c>
      <c r="T1353" s="1231" t="str">
        <f t="shared" si="245"/>
        <v>Normal</v>
      </c>
      <c r="U1353" s="1164" t="str">
        <f t="shared" si="246"/>
        <v>J</v>
      </c>
      <c r="V1353" s="845"/>
      <c r="W1353" s="1302">
        <f t="shared" si="240"/>
        <v>0.7</v>
      </c>
    </row>
    <row r="1354" spans="1:23" s="105" customFormat="1" ht="42" hidden="1" customHeight="1" outlineLevel="3" thickBot="1" x14ac:dyDescent="0.3">
      <c r="A1354" s="1607"/>
      <c r="B1354" s="1609" t="s">
        <v>361</v>
      </c>
      <c r="C1354" s="971" t="s">
        <v>362</v>
      </c>
      <c r="D1354" s="948">
        <v>42750</v>
      </c>
      <c r="E1354" s="948">
        <v>42855</v>
      </c>
      <c r="F1354" s="1051" t="s">
        <v>2317</v>
      </c>
      <c r="G1354" s="1038" t="s">
        <v>364</v>
      </c>
      <c r="H1354" s="971" t="s">
        <v>54</v>
      </c>
      <c r="I1354" s="971" t="s">
        <v>29</v>
      </c>
      <c r="J1354" s="956"/>
      <c r="K1354" s="297"/>
      <c r="L1354" s="1079"/>
      <c r="M1354" s="1085">
        <f t="shared" si="242"/>
        <v>105</v>
      </c>
      <c r="N1354" s="1216" t="str">
        <f t="shared" si="243"/>
        <v>X</v>
      </c>
      <c r="O1354" s="1323" t="s">
        <v>2318</v>
      </c>
      <c r="P1354" s="1013">
        <f t="shared" si="247"/>
        <v>0.41904761904761906</v>
      </c>
      <c r="Q1354" s="1272">
        <v>0.38</v>
      </c>
      <c r="R1354" s="1283">
        <v>0.3</v>
      </c>
      <c r="S1354" s="1014">
        <f t="shared" si="248"/>
        <v>0.90681818181818186</v>
      </c>
      <c r="T1354" s="1231" t="str">
        <f t="shared" si="245"/>
        <v>Normal</v>
      </c>
      <c r="U1354" s="1164" t="str">
        <f t="shared" si="246"/>
        <v>J</v>
      </c>
      <c r="V1354" s="845" t="s">
        <v>1967</v>
      </c>
      <c r="W1354" s="1302">
        <f t="shared" si="240"/>
        <v>0.7</v>
      </c>
    </row>
    <row r="1355" spans="1:23" s="105" customFormat="1" ht="51" hidden="1" customHeight="1" outlineLevel="3" thickBot="1" x14ac:dyDescent="0.3">
      <c r="A1355" s="1607"/>
      <c r="B1355" s="1609"/>
      <c r="C1355" s="971" t="s">
        <v>365</v>
      </c>
      <c r="D1355" s="948">
        <v>42767</v>
      </c>
      <c r="E1355" s="948">
        <v>42794</v>
      </c>
      <c r="F1355" s="1051" t="s">
        <v>366</v>
      </c>
      <c r="G1355" s="1038" t="s">
        <v>367</v>
      </c>
      <c r="H1355" s="971" t="s">
        <v>89</v>
      </c>
      <c r="I1355" s="971" t="s">
        <v>29</v>
      </c>
      <c r="J1355" s="956">
        <v>1</v>
      </c>
      <c r="K1355" s="297">
        <v>15000000</v>
      </c>
      <c r="L1355" s="1079">
        <f>+J1355*K1355</f>
        <v>15000000</v>
      </c>
      <c r="M1355" s="1085">
        <f t="shared" si="242"/>
        <v>27</v>
      </c>
      <c r="N1355" s="1216" t="str">
        <f t="shared" si="243"/>
        <v>X</v>
      </c>
      <c r="O1355" s="1323" t="s">
        <v>2319</v>
      </c>
      <c r="P1355" s="1013">
        <f t="shared" si="247"/>
        <v>1</v>
      </c>
      <c r="Q1355" s="1272">
        <v>1</v>
      </c>
      <c r="R1355" s="1283">
        <f>+Q1355</f>
        <v>1</v>
      </c>
      <c r="S1355" s="1014">
        <f t="shared" si="248"/>
        <v>1</v>
      </c>
      <c r="T1355" s="1231" t="str">
        <f t="shared" si="245"/>
        <v>Terminado</v>
      </c>
      <c r="U1355" s="1164" t="str">
        <f t="shared" si="246"/>
        <v>B</v>
      </c>
      <c r="V1355" s="845"/>
      <c r="W1355" s="1302">
        <f t="shared" si="240"/>
        <v>0</v>
      </c>
    </row>
    <row r="1356" spans="1:23" s="105" customFormat="1" ht="35.25" hidden="1" customHeight="1" outlineLevel="3" thickBot="1" x14ac:dyDescent="0.3">
      <c r="A1356" s="1607"/>
      <c r="B1356" s="1053" t="s">
        <v>368</v>
      </c>
      <c r="C1356" s="953" t="s">
        <v>369</v>
      </c>
      <c r="D1356" s="957">
        <v>42750</v>
      </c>
      <c r="E1356" s="935">
        <v>43084</v>
      </c>
      <c r="F1356" s="983" t="s">
        <v>370</v>
      </c>
      <c r="G1356" s="1037" t="s">
        <v>371</v>
      </c>
      <c r="H1356" s="953" t="s">
        <v>21</v>
      </c>
      <c r="I1356" s="953" t="s">
        <v>22</v>
      </c>
      <c r="J1356" s="954">
        <v>2</v>
      </c>
      <c r="K1356" s="68">
        <v>12000000</v>
      </c>
      <c r="L1356" s="1056">
        <v>24000000</v>
      </c>
      <c r="M1356" s="1085">
        <f t="shared" ref="M1356:M1387" si="250">+IF(D1356="","",IF(MONTH($C$2)&lt;MONTH(D1356),"",E1356-D1356))</f>
        <v>334</v>
      </c>
      <c r="N1356" s="1216" t="str">
        <f t="shared" ref="N1356:N1387" si="251">+IF(D1356="","",IF(AND(MONTH($C$2)&gt;=MONTH(D1356),MONTH($C$2)&lt;=MONTH(E1356)),"X",""))</f>
        <v>X</v>
      </c>
      <c r="O1356" s="1323" t="s">
        <v>2320</v>
      </c>
      <c r="P1356" s="1013">
        <f t="shared" si="247"/>
        <v>0.1317365269461078</v>
      </c>
      <c r="Q1356" s="1272">
        <v>0.1</v>
      </c>
      <c r="R1356" s="1283">
        <f>+Q1356</f>
        <v>0.1</v>
      </c>
      <c r="S1356" s="1014">
        <f t="shared" si="248"/>
        <v>0.75909090909090904</v>
      </c>
      <c r="T1356" s="1231" t="str">
        <f t="shared" si="245"/>
        <v>En Proceso</v>
      </c>
      <c r="U1356" s="1164" t="str">
        <f t="shared" si="246"/>
        <v>K</v>
      </c>
      <c r="V1356" s="845" t="s">
        <v>2024</v>
      </c>
      <c r="W1356" s="1302">
        <f t="shared" si="240"/>
        <v>0.9</v>
      </c>
    </row>
    <row r="1357" spans="1:23" s="105" customFormat="1" ht="64.5" hidden="1" customHeight="1" outlineLevel="3" thickBot="1" x14ac:dyDescent="0.3">
      <c r="A1357" s="1607"/>
      <c r="B1357" s="1572" t="s">
        <v>437</v>
      </c>
      <c r="C1357" s="953" t="s">
        <v>372</v>
      </c>
      <c r="D1357" s="957">
        <v>42826</v>
      </c>
      <c r="E1357" s="957">
        <v>42916</v>
      </c>
      <c r="F1357" s="978" t="s">
        <v>373</v>
      </c>
      <c r="G1357" s="977" t="s">
        <v>374</v>
      </c>
      <c r="H1357" s="953" t="s">
        <v>21</v>
      </c>
      <c r="I1357" s="953" t="s">
        <v>159</v>
      </c>
      <c r="J1357" s="954">
        <v>1</v>
      </c>
      <c r="K1357" s="68">
        <v>15000000</v>
      </c>
      <c r="L1357" s="1078">
        <f>+J1357*K1357</f>
        <v>15000000</v>
      </c>
      <c r="M1357" s="1085" t="str">
        <f t="shared" si="250"/>
        <v/>
      </c>
      <c r="N1357" s="1216" t="str">
        <f t="shared" si="251"/>
        <v/>
      </c>
      <c r="O1357" s="1323"/>
      <c r="P1357" s="1013" t="str">
        <f t="shared" si="247"/>
        <v/>
      </c>
      <c r="Q1357" s="1272"/>
      <c r="R1357" s="1283"/>
      <c r="S1357" s="1014" t="str">
        <f t="shared" si="248"/>
        <v/>
      </c>
      <c r="T1357" s="1231" t="str">
        <f t="shared" si="245"/>
        <v>Sin Iniciar</v>
      </c>
      <c r="U1357" s="1164" t="str">
        <f t="shared" si="246"/>
        <v>6</v>
      </c>
      <c r="V1357" s="845"/>
      <c r="W1357" s="1302">
        <f t="shared" si="240"/>
        <v>1</v>
      </c>
    </row>
    <row r="1358" spans="1:23" s="105" customFormat="1" ht="35.25" hidden="1" customHeight="1" outlineLevel="3" thickBot="1" x14ac:dyDescent="0.3">
      <c r="A1358" s="1607"/>
      <c r="B1358" s="1572"/>
      <c r="C1358" s="953" t="s">
        <v>375</v>
      </c>
      <c r="D1358" s="957">
        <v>42917</v>
      </c>
      <c r="E1358" s="957">
        <v>42946</v>
      </c>
      <c r="F1358" s="978" t="s">
        <v>376</v>
      </c>
      <c r="G1358" s="977" t="s">
        <v>377</v>
      </c>
      <c r="H1358" s="953" t="s">
        <v>21</v>
      </c>
      <c r="I1358" s="953" t="s">
        <v>378</v>
      </c>
      <c r="J1358" s="954">
        <v>1</v>
      </c>
      <c r="K1358" s="68">
        <f>700000+560000+2000000</f>
        <v>3260000</v>
      </c>
      <c r="L1358" s="1078">
        <f>+J1358*K1358</f>
        <v>3260000</v>
      </c>
      <c r="M1358" s="1085" t="str">
        <f t="shared" si="250"/>
        <v/>
      </c>
      <c r="N1358" s="1216" t="str">
        <f t="shared" si="251"/>
        <v/>
      </c>
      <c r="O1358" s="1323"/>
      <c r="P1358" s="1013" t="str">
        <f t="shared" si="247"/>
        <v/>
      </c>
      <c r="Q1358" s="1272"/>
      <c r="R1358" s="1283"/>
      <c r="S1358" s="1014" t="str">
        <f t="shared" si="248"/>
        <v/>
      </c>
      <c r="T1358" s="1231" t="str">
        <f t="shared" si="245"/>
        <v>Sin Iniciar</v>
      </c>
      <c r="U1358" s="1164" t="str">
        <f t="shared" si="246"/>
        <v>6</v>
      </c>
      <c r="V1358" s="845"/>
      <c r="W1358" s="1302">
        <f t="shared" si="240"/>
        <v>1</v>
      </c>
    </row>
    <row r="1359" spans="1:23" s="105" customFormat="1" ht="76.5" hidden="1" customHeight="1" outlineLevel="3" thickBot="1" x14ac:dyDescent="0.3">
      <c r="A1359" s="1607"/>
      <c r="B1359" s="1572"/>
      <c r="C1359" s="953" t="s">
        <v>379</v>
      </c>
      <c r="D1359" s="957">
        <v>42750</v>
      </c>
      <c r="E1359" s="957">
        <v>42916</v>
      </c>
      <c r="F1359" s="978" t="s">
        <v>380</v>
      </c>
      <c r="G1359" s="977" t="s">
        <v>381</v>
      </c>
      <c r="H1359" s="953" t="s">
        <v>91</v>
      </c>
      <c r="I1359" s="953" t="s">
        <v>22</v>
      </c>
      <c r="J1359" s="954">
        <v>1</v>
      </c>
      <c r="K1359" s="68">
        <v>15000000</v>
      </c>
      <c r="L1359" s="1078">
        <f t="shared" ref="L1359:L1364" si="252">+J1359*K1359</f>
        <v>15000000</v>
      </c>
      <c r="M1359" s="1085">
        <f t="shared" si="250"/>
        <v>166</v>
      </c>
      <c r="N1359" s="1216" t="str">
        <f t="shared" si="251"/>
        <v>X</v>
      </c>
      <c r="O1359" s="1323" t="s">
        <v>2293</v>
      </c>
      <c r="P1359" s="1013">
        <f t="shared" si="247"/>
        <v>0.26506024096385544</v>
      </c>
      <c r="Q1359" s="1272">
        <v>0.2</v>
      </c>
      <c r="R1359" s="1283">
        <v>7.0000000000000007E-2</v>
      </c>
      <c r="S1359" s="1014">
        <f t="shared" si="248"/>
        <v>0.75454545454545452</v>
      </c>
      <c r="T1359" s="1231" t="str">
        <f t="shared" si="245"/>
        <v>En Proceso</v>
      </c>
      <c r="U1359" s="1166" t="str">
        <f t="shared" si="246"/>
        <v>K</v>
      </c>
      <c r="V1359" s="1196" t="s">
        <v>2011</v>
      </c>
      <c r="W1359" s="1302">
        <f t="shared" si="240"/>
        <v>0.92999999999999994</v>
      </c>
    </row>
    <row r="1360" spans="1:23" s="105" customFormat="1" ht="61.5" hidden="1" customHeight="1" outlineLevel="3" thickBot="1" x14ac:dyDescent="0.3">
      <c r="A1360" s="1607"/>
      <c r="B1360" s="1572"/>
      <c r="C1360" s="953" t="s">
        <v>382</v>
      </c>
      <c r="D1360" s="957">
        <v>42750</v>
      </c>
      <c r="E1360" s="957">
        <v>42916</v>
      </c>
      <c r="F1360" s="978" t="s">
        <v>380</v>
      </c>
      <c r="G1360" s="977" t="s">
        <v>381</v>
      </c>
      <c r="H1360" s="953" t="s">
        <v>91</v>
      </c>
      <c r="I1360" s="953" t="s">
        <v>22</v>
      </c>
      <c r="J1360" s="954">
        <v>1</v>
      </c>
      <c r="K1360" s="68">
        <v>15000000</v>
      </c>
      <c r="L1360" s="1078">
        <f t="shared" si="252"/>
        <v>15000000</v>
      </c>
      <c r="M1360" s="1085">
        <f t="shared" si="250"/>
        <v>166</v>
      </c>
      <c r="N1360" s="1216" t="str">
        <f t="shared" si="251"/>
        <v>X</v>
      </c>
      <c r="O1360" s="1323" t="s">
        <v>2290</v>
      </c>
      <c r="P1360" s="1013">
        <f t="shared" si="247"/>
        <v>0.26506024096385544</v>
      </c>
      <c r="Q1360" s="1272">
        <v>0.2</v>
      </c>
      <c r="R1360" s="1283">
        <f>+Q1360</f>
        <v>0.2</v>
      </c>
      <c r="S1360" s="1014">
        <f t="shared" si="248"/>
        <v>0.75454545454545452</v>
      </c>
      <c r="T1360" s="1231" t="str">
        <f t="shared" si="245"/>
        <v>En Proceso</v>
      </c>
      <c r="U1360" s="1164" t="str">
        <f t="shared" si="246"/>
        <v>K</v>
      </c>
      <c r="V1360" s="845" t="s">
        <v>2010</v>
      </c>
      <c r="W1360" s="1302">
        <f t="shared" si="240"/>
        <v>0.8</v>
      </c>
    </row>
    <row r="1361" spans="1:23" s="105" customFormat="1" ht="115.5" hidden="1" customHeight="1" outlineLevel="3" thickBot="1" x14ac:dyDescent="0.3">
      <c r="A1361" s="1607"/>
      <c r="B1361" s="1572"/>
      <c r="C1361" s="953" t="s">
        <v>383</v>
      </c>
      <c r="D1361" s="957">
        <v>42750</v>
      </c>
      <c r="E1361" s="957">
        <v>42916</v>
      </c>
      <c r="F1361" s="978" t="s">
        <v>384</v>
      </c>
      <c r="G1361" s="977" t="s">
        <v>385</v>
      </c>
      <c r="H1361" s="953" t="s">
        <v>41</v>
      </c>
      <c r="I1361" s="953" t="s">
        <v>386</v>
      </c>
      <c r="J1361" s="954">
        <v>1</v>
      </c>
      <c r="K1361" s="68">
        <v>20000000</v>
      </c>
      <c r="L1361" s="1078">
        <f t="shared" si="252"/>
        <v>20000000</v>
      </c>
      <c r="M1361" s="1085">
        <f t="shared" si="250"/>
        <v>166</v>
      </c>
      <c r="N1361" s="1216" t="str">
        <f t="shared" si="251"/>
        <v>X</v>
      </c>
      <c r="O1361" s="1323" t="s">
        <v>2291</v>
      </c>
      <c r="P1361" s="1013">
        <f t="shared" si="247"/>
        <v>0.26506024096385544</v>
      </c>
      <c r="Q1361" s="1272">
        <v>0.26</v>
      </c>
      <c r="R1361" s="1283">
        <f>+Q1361</f>
        <v>0.26</v>
      </c>
      <c r="S1361" s="1014">
        <f t="shared" si="248"/>
        <v>0.98090909090909084</v>
      </c>
      <c r="T1361" s="1231" t="str">
        <f t="shared" si="245"/>
        <v>Normal</v>
      </c>
      <c r="U1361" s="1164" t="str">
        <f t="shared" si="246"/>
        <v>J</v>
      </c>
      <c r="V1361" s="845" t="s">
        <v>2012</v>
      </c>
      <c r="W1361" s="1302">
        <f t="shared" si="240"/>
        <v>0.74</v>
      </c>
    </row>
    <row r="1362" spans="1:23" s="105" customFormat="1" ht="57.75" hidden="1" customHeight="1" outlineLevel="3" thickBot="1" x14ac:dyDescent="0.3">
      <c r="A1362" s="1607"/>
      <c r="B1362" s="1572"/>
      <c r="C1362" s="953" t="s">
        <v>387</v>
      </c>
      <c r="D1362" s="957">
        <v>42750</v>
      </c>
      <c r="E1362" s="957">
        <v>43084</v>
      </c>
      <c r="F1362" s="978" t="s">
        <v>388</v>
      </c>
      <c r="G1362" s="977" t="s">
        <v>389</v>
      </c>
      <c r="H1362" s="953" t="s">
        <v>28</v>
      </c>
      <c r="I1362" s="953" t="s">
        <v>22</v>
      </c>
      <c r="J1362" s="954">
        <v>1</v>
      </c>
      <c r="K1362" s="68">
        <v>5000000</v>
      </c>
      <c r="L1362" s="1078">
        <f t="shared" si="252"/>
        <v>5000000</v>
      </c>
      <c r="M1362" s="1085">
        <f t="shared" si="250"/>
        <v>334</v>
      </c>
      <c r="N1362" s="1216" t="str">
        <f t="shared" si="251"/>
        <v>X</v>
      </c>
      <c r="O1362" s="1323" t="s">
        <v>2292</v>
      </c>
      <c r="P1362" s="1013">
        <f t="shared" si="247"/>
        <v>0.1317365269461078</v>
      </c>
      <c r="Q1362" s="1272">
        <v>0.1</v>
      </c>
      <c r="R1362" s="1283">
        <f>+Q1362</f>
        <v>0.1</v>
      </c>
      <c r="S1362" s="1014">
        <f t="shared" si="248"/>
        <v>0.75909090909090904</v>
      </c>
      <c r="T1362" s="1231" t="str">
        <f t="shared" si="245"/>
        <v>En Proceso</v>
      </c>
      <c r="U1362" s="1164" t="str">
        <f t="shared" si="246"/>
        <v>K</v>
      </c>
      <c r="V1362" s="1090" t="s">
        <v>2013</v>
      </c>
      <c r="W1362" s="1302">
        <f t="shared" si="240"/>
        <v>0.9</v>
      </c>
    </row>
    <row r="1363" spans="1:23" s="105" customFormat="1" ht="39" hidden="1" customHeight="1" outlineLevel="3" thickBot="1" x14ac:dyDescent="0.3">
      <c r="A1363" s="1607"/>
      <c r="B1363" s="1572"/>
      <c r="C1363" s="953" t="s">
        <v>390</v>
      </c>
      <c r="D1363" s="957">
        <v>42917</v>
      </c>
      <c r="E1363" s="957">
        <v>43008</v>
      </c>
      <c r="F1363" s="978" t="s">
        <v>388</v>
      </c>
      <c r="G1363" s="977" t="s">
        <v>391</v>
      </c>
      <c r="H1363" s="953" t="s">
        <v>28</v>
      </c>
      <c r="I1363" s="953" t="s">
        <v>338</v>
      </c>
      <c r="J1363" s="954">
        <v>1</v>
      </c>
      <c r="K1363" s="68">
        <v>20000000</v>
      </c>
      <c r="L1363" s="1078">
        <f t="shared" si="252"/>
        <v>20000000</v>
      </c>
      <c r="M1363" s="1085" t="str">
        <f t="shared" si="250"/>
        <v/>
      </c>
      <c r="N1363" s="1216" t="str">
        <f t="shared" si="251"/>
        <v/>
      </c>
      <c r="O1363" s="1323"/>
      <c r="P1363" s="1013" t="str">
        <f t="shared" si="247"/>
        <v/>
      </c>
      <c r="Q1363" s="1272"/>
      <c r="R1363" s="1283"/>
      <c r="S1363" s="1014" t="str">
        <f t="shared" si="248"/>
        <v/>
      </c>
      <c r="T1363" s="1231" t="str">
        <f t="shared" si="245"/>
        <v>Sin Iniciar</v>
      </c>
      <c r="U1363" s="1164" t="str">
        <f t="shared" si="246"/>
        <v>6</v>
      </c>
      <c r="V1363" s="845"/>
      <c r="W1363" s="1302">
        <f t="shared" si="240"/>
        <v>1</v>
      </c>
    </row>
    <row r="1364" spans="1:23" s="105" customFormat="1" ht="64.5" hidden="1" customHeight="1" outlineLevel="3" thickBot="1" x14ac:dyDescent="0.3">
      <c r="A1364" s="1607"/>
      <c r="B1364" s="1053" t="s">
        <v>368</v>
      </c>
      <c r="C1364" s="953" t="s">
        <v>392</v>
      </c>
      <c r="D1364" s="957">
        <v>42384</v>
      </c>
      <c r="E1364" s="957">
        <v>43084</v>
      </c>
      <c r="F1364" s="983" t="s">
        <v>370</v>
      </c>
      <c r="G1364" s="977" t="s">
        <v>393</v>
      </c>
      <c r="H1364" s="953" t="s">
        <v>21</v>
      </c>
      <c r="I1364" s="953" t="s">
        <v>22</v>
      </c>
      <c r="J1364" s="954">
        <v>1</v>
      </c>
      <c r="K1364" s="68">
        <v>22000000</v>
      </c>
      <c r="L1364" s="1078">
        <f t="shared" si="252"/>
        <v>22000000</v>
      </c>
      <c r="M1364" s="1085">
        <f t="shared" si="250"/>
        <v>700</v>
      </c>
      <c r="N1364" s="1216" t="str">
        <f t="shared" si="251"/>
        <v>X</v>
      </c>
      <c r="O1364" s="1323" t="s">
        <v>2324</v>
      </c>
      <c r="P1364" s="1013">
        <f t="shared" si="247"/>
        <v>0.58571428571428574</v>
      </c>
      <c r="Q1364" s="1272">
        <v>0.5</v>
      </c>
      <c r="R1364" s="1283">
        <f>+Q1364</f>
        <v>0.5</v>
      </c>
      <c r="S1364" s="1014">
        <f t="shared" si="248"/>
        <v>0.85365853658536583</v>
      </c>
      <c r="T1364" s="1231" t="str">
        <f t="shared" si="245"/>
        <v>En Proceso</v>
      </c>
      <c r="U1364" s="1164" t="str">
        <f t="shared" si="246"/>
        <v>K</v>
      </c>
      <c r="V1364" s="845" t="s">
        <v>1968</v>
      </c>
      <c r="W1364" s="1302">
        <f t="shared" si="240"/>
        <v>0.5</v>
      </c>
    </row>
    <row r="1365" spans="1:23" s="105" customFormat="1" ht="35.25" hidden="1" customHeight="1" outlineLevel="3" thickBot="1" x14ac:dyDescent="0.3">
      <c r="A1365" s="1607"/>
      <c r="B1365" s="1572" t="s">
        <v>394</v>
      </c>
      <c r="C1365" s="953" t="s">
        <v>395</v>
      </c>
      <c r="D1365" s="220">
        <v>42750</v>
      </c>
      <c r="E1365" s="220">
        <v>42794</v>
      </c>
      <c r="F1365" s="1555" t="s">
        <v>396</v>
      </c>
      <c r="G1365" s="1576" t="s">
        <v>397</v>
      </c>
      <c r="H1365" s="953" t="s">
        <v>21</v>
      </c>
      <c r="I1365" s="68" t="s">
        <v>398</v>
      </c>
      <c r="J1365" s="954">
        <v>3</v>
      </c>
      <c r="K1365" s="68">
        <v>12833334</v>
      </c>
      <c r="L1365" s="1056">
        <f>+J1365*K1365</f>
        <v>38500002</v>
      </c>
      <c r="M1365" s="1085">
        <f t="shared" si="250"/>
        <v>44</v>
      </c>
      <c r="N1365" s="1216" t="str">
        <f t="shared" si="251"/>
        <v>X</v>
      </c>
      <c r="O1365" s="1323" t="s">
        <v>2321</v>
      </c>
      <c r="P1365" s="1013">
        <f t="shared" si="247"/>
        <v>1</v>
      </c>
      <c r="Q1365" s="1272">
        <v>1</v>
      </c>
      <c r="R1365" s="1283">
        <f>+Q1365</f>
        <v>1</v>
      </c>
      <c r="S1365" s="1014">
        <f t="shared" si="248"/>
        <v>1</v>
      </c>
      <c r="T1365" s="1231" t="str">
        <f t="shared" si="245"/>
        <v>Terminado</v>
      </c>
      <c r="U1365" s="1164" t="str">
        <f t="shared" si="246"/>
        <v>B</v>
      </c>
      <c r="V1365" s="845" t="s">
        <v>1969</v>
      </c>
      <c r="W1365" s="1302">
        <f t="shared" si="240"/>
        <v>0</v>
      </c>
    </row>
    <row r="1366" spans="1:23" s="105" customFormat="1" ht="71.25" hidden="1" customHeight="1" outlineLevel="3" thickBot="1" x14ac:dyDescent="0.3">
      <c r="A1366" s="1607"/>
      <c r="B1366" s="1572"/>
      <c r="C1366" s="953" t="s">
        <v>399</v>
      </c>
      <c r="D1366" s="220">
        <v>42750</v>
      </c>
      <c r="E1366" s="220">
        <v>42916</v>
      </c>
      <c r="F1366" s="1555"/>
      <c r="G1366" s="1576"/>
      <c r="H1366" s="68" t="s">
        <v>21</v>
      </c>
      <c r="I1366" s="68" t="s">
        <v>398</v>
      </c>
      <c r="J1366" s="954">
        <v>1</v>
      </c>
      <c r="K1366" s="68">
        <v>2700000</v>
      </c>
      <c r="L1366" s="1056">
        <f>+J1366*K1366</f>
        <v>2700000</v>
      </c>
      <c r="M1366" s="1085">
        <f t="shared" si="250"/>
        <v>166</v>
      </c>
      <c r="N1366" s="1216" t="str">
        <f t="shared" si="251"/>
        <v>X</v>
      </c>
      <c r="O1366" s="1323" t="s">
        <v>2323</v>
      </c>
      <c r="P1366" s="1013">
        <f t="shared" si="247"/>
        <v>0.26506024096385544</v>
      </c>
      <c r="Q1366" s="1272">
        <v>0.2</v>
      </c>
      <c r="R1366" s="1283">
        <v>9.6385542168674704E-2</v>
      </c>
      <c r="S1366" s="1014">
        <f t="shared" si="248"/>
        <v>0.75454545454545452</v>
      </c>
      <c r="T1366" s="1231" t="str">
        <f t="shared" si="245"/>
        <v>En Proceso</v>
      </c>
      <c r="U1366" s="1164" t="str">
        <f t="shared" si="246"/>
        <v>K</v>
      </c>
      <c r="V1366" s="845" t="s">
        <v>1970</v>
      </c>
      <c r="W1366" s="1302">
        <f t="shared" si="240"/>
        <v>0.90361445783132532</v>
      </c>
    </row>
    <row r="1367" spans="1:23" s="105" customFormat="1" ht="55.5" hidden="1" customHeight="1" outlineLevel="3" thickBot="1" x14ac:dyDescent="0.3">
      <c r="A1367" s="1607"/>
      <c r="B1367" s="1572"/>
      <c r="C1367" s="953" t="s">
        <v>400</v>
      </c>
      <c r="D1367" s="220">
        <v>42750</v>
      </c>
      <c r="E1367" s="220">
        <v>42916</v>
      </c>
      <c r="F1367" s="1555"/>
      <c r="G1367" s="1576"/>
      <c r="H1367" s="68" t="s">
        <v>21</v>
      </c>
      <c r="I1367" s="68" t="s">
        <v>398</v>
      </c>
      <c r="J1367" s="954">
        <v>1</v>
      </c>
      <c r="K1367" s="68">
        <v>2700000</v>
      </c>
      <c r="L1367" s="1056">
        <f>+J1367*K1367</f>
        <v>2700000</v>
      </c>
      <c r="M1367" s="1085">
        <f t="shared" si="250"/>
        <v>166</v>
      </c>
      <c r="N1367" s="1216" t="str">
        <f t="shared" si="251"/>
        <v>X</v>
      </c>
      <c r="O1367" s="1323" t="s">
        <v>2323</v>
      </c>
      <c r="P1367" s="1013">
        <f t="shared" si="247"/>
        <v>0.26506024096385544</v>
      </c>
      <c r="Q1367" s="1272">
        <v>0.2</v>
      </c>
      <c r="R1367" s="1283">
        <v>9.6385542168674704E-2</v>
      </c>
      <c r="S1367" s="1014">
        <f t="shared" si="248"/>
        <v>0.75454545454545452</v>
      </c>
      <c r="T1367" s="1231" t="str">
        <f t="shared" si="245"/>
        <v>En Proceso</v>
      </c>
      <c r="U1367" s="1164" t="str">
        <f t="shared" si="246"/>
        <v>K</v>
      </c>
      <c r="V1367" s="845" t="s">
        <v>1970</v>
      </c>
      <c r="W1367" s="1302">
        <f t="shared" si="240"/>
        <v>0.90361445783132532</v>
      </c>
    </row>
    <row r="1368" spans="1:23" s="105" customFormat="1" ht="59.25" hidden="1" customHeight="1" outlineLevel="3" thickBot="1" x14ac:dyDescent="0.3">
      <c r="A1368" s="1607"/>
      <c r="B1368" s="1572"/>
      <c r="C1368" s="953" t="s">
        <v>401</v>
      </c>
      <c r="D1368" s="220">
        <v>42750</v>
      </c>
      <c r="E1368" s="220">
        <v>42916</v>
      </c>
      <c r="F1368" s="1555"/>
      <c r="G1368" s="1576"/>
      <c r="H1368" s="68" t="s">
        <v>21</v>
      </c>
      <c r="I1368" s="68" t="s">
        <v>398</v>
      </c>
      <c r="J1368" s="954">
        <v>1</v>
      </c>
      <c r="K1368" s="68">
        <v>2700000</v>
      </c>
      <c r="L1368" s="1056">
        <f t="shared" ref="L1368:L1372" si="253">+J1368*K1368</f>
        <v>2700000</v>
      </c>
      <c r="M1368" s="1085">
        <f t="shared" si="250"/>
        <v>166</v>
      </c>
      <c r="N1368" s="1216" t="str">
        <f t="shared" si="251"/>
        <v>X</v>
      </c>
      <c r="O1368" s="1323" t="s">
        <v>2323</v>
      </c>
      <c r="P1368" s="1013">
        <f t="shared" si="247"/>
        <v>0.26506024096385544</v>
      </c>
      <c r="Q1368" s="1272">
        <v>0.2</v>
      </c>
      <c r="R1368" s="1283">
        <v>7.7108433734939766E-2</v>
      </c>
      <c r="S1368" s="1014">
        <f t="shared" si="248"/>
        <v>0.75454545454545452</v>
      </c>
      <c r="T1368" s="1231" t="str">
        <f t="shared" si="245"/>
        <v>En Proceso</v>
      </c>
      <c r="U1368" s="1164" t="str">
        <f t="shared" si="246"/>
        <v>K</v>
      </c>
      <c r="V1368" s="845" t="s">
        <v>1970</v>
      </c>
      <c r="W1368" s="1302">
        <f t="shared" si="240"/>
        <v>0.92289156626506019</v>
      </c>
    </row>
    <row r="1369" spans="1:23" s="105" customFormat="1" ht="55.5" hidden="1" customHeight="1" outlineLevel="3" thickBot="1" x14ac:dyDescent="0.3">
      <c r="A1369" s="1607"/>
      <c r="B1369" s="1572"/>
      <c r="C1369" s="953" t="s">
        <v>402</v>
      </c>
      <c r="D1369" s="220">
        <v>42750</v>
      </c>
      <c r="E1369" s="220">
        <v>42916</v>
      </c>
      <c r="F1369" s="1555"/>
      <c r="G1369" s="1576"/>
      <c r="H1369" s="68" t="s">
        <v>21</v>
      </c>
      <c r="I1369" s="68" t="s">
        <v>398</v>
      </c>
      <c r="J1369" s="954">
        <v>1</v>
      </c>
      <c r="K1369" s="68">
        <v>2700000</v>
      </c>
      <c r="L1369" s="1056">
        <f t="shared" si="253"/>
        <v>2700000</v>
      </c>
      <c r="M1369" s="1085">
        <f t="shared" si="250"/>
        <v>166</v>
      </c>
      <c r="N1369" s="1216" t="str">
        <f t="shared" si="251"/>
        <v>X</v>
      </c>
      <c r="O1369" s="1323" t="s">
        <v>2323</v>
      </c>
      <c r="P1369" s="1013">
        <f t="shared" si="247"/>
        <v>0.26506024096385544</v>
      </c>
      <c r="Q1369" s="1272">
        <v>0.2</v>
      </c>
      <c r="R1369" s="1283">
        <v>7.7108433734939766E-2</v>
      </c>
      <c r="S1369" s="1014">
        <f t="shared" si="248"/>
        <v>0.75454545454545452</v>
      </c>
      <c r="T1369" s="1231" t="str">
        <f t="shared" si="245"/>
        <v>En Proceso</v>
      </c>
      <c r="U1369" s="1164" t="str">
        <f t="shared" si="246"/>
        <v>K</v>
      </c>
      <c r="V1369" s="845" t="s">
        <v>1970</v>
      </c>
      <c r="W1369" s="1302">
        <f t="shared" si="240"/>
        <v>0.92289156626506019</v>
      </c>
    </row>
    <row r="1370" spans="1:23" s="105" customFormat="1" ht="55.5" hidden="1" customHeight="1" outlineLevel="3" thickBot="1" x14ac:dyDescent="0.3">
      <c r="A1370" s="1607"/>
      <c r="B1370" s="1572"/>
      <c r="C1370" s="953" t="s">
        <v>403</v>
      </c>
      <c r="D1370" s="220">
        <v>42750</v>
      </c>
      <c r="E1370" s="220">
        <v>42916</v>
      </c>
      <c r="F1370" s="1555"/>
      <c r="G1370" s="1576"/>
      <c r="H1370" s="68" t="s">
        <v>21</v>
      </c>
      <c r="I1370" s="68" t="s">
        <v>398</v>
      </c>
      <c r="J1370" s="954">
        <v>1</v>
      </c>
      <c r="K1370" s="68">
        <v>2700000</v>
      </c>
      <c r="L1370" s="1056">
        <f t="shared" si="253"/>
        <v>2700000</v>
      </c>
      <c r="M1370" s="1085">
        <f t="shared" si="250"/>
        <v>166</v>
      </c>
      <c r="N1370" s="1216" t="str">
        <f t="shared" si="251"/>
        <v>X</v>
      </c>
      <c r="O1370" s="1323" t="s">
        <v>2323</v>
      </c>
      <c r="P1370" s="1013">
        <f t="shared" si="247"/>
        <v>0.26506024096385544</v>
      </c>
      <c r="Q1370" s="1272">
        <v>0.2</v>
      </c>
      <c r="R1370" s="1283">
        <v>7.7108433734939766E-2</v>
      </c>
      <c r="S1370" s="1014">
        <f t="shared" si="248"/>
        <v>0.75454545454545452</v>
      </c>
      <c r="T1370" s="1231" t="str">
        <f t="shared" si="245"/>
        <v>En Proceso</v>
      </c>
      <c r="U1370" s="1164" t="str">
        <f t="shared" si="246"/>
        <v>K</v>
      </c>
      <c r="V1370" s="845" t="s">
        <v>1970</v>
      </c>
      <c r="W1370" s="1302">
        <f t="shared" si="240"/>
        <v>0.92289156626506019</v>
      </c>
    </row>
    <row r="1371" spans="1:23" s="105" customFormat="1" ht="35.25" hidden="1" customHeight="1" outlineLevel="3" thickBot="1" x14ac:dyDescent="0.3">
      <c r="A1371" s="1607"/>
      <c r="B1371" s="1572"/>
      <c r="C1371" s="953" t="s">
        <v>404</v>
      </c>
      <c r="D1371" s="220">
        <v>42750</v>
      </c>
      <c r="E1371" s="220">
        <v>42916</v>
      </c>
      <c r="F1371" s="1555"/>
      <c r="G1371" s="1576"/>
      <c r="H1371" s="68" t="s">
        <v>21</v>
      </c>
      <c r="I1371" s="68" t="s">
        <v>398</v>
      </c>
      <c r="J1371" s="954">
        <v>1</v>
      </c>
      <c r="K1371" s="68">
        <v>2700000</v>
      </c>
      <c r="L1371" s="1056">
        <f t="shared" si="253"/>
        <v>2700000</v>
      </c>
      <c r="M1371" s="1085">
        <f t="shared" si="250"/>
        <v>166</v>
      </c>
      <c r="N1371" s="1216" t="str">
        <f t="shared" si="251"/>
        <v>X</v>
      </c>
      <c r="O1371" s="1323" t="s">
        <v>2323</v>
      </c>
      <c r="P1371" s="1013">
        <f t="shared" ref="P1371:P1402" si="254">+IF(N1371="","",IFERROR(IF(MONTH($C$2)&lt;MONTH(D1371),"",IF(E1371&lt;$C$2,1,IF(D1371&lt;$C$2,($C$2-D1371)/(E1371-D1371),0))),0))</f>
        <v>0.26506024096385544</v>
      </c>
      <c r="Q1371" s="1272">
        <v>0.2</v>
      </c>
      <c r="R1371" s="1283">
        <v>7.7108433734939766E-2</v>
      </c>
      <c r="S1371" s="1014">
        <f t="shared" si="248"/>
        <v>0.75454545454545452</v>
      </c>
      <c r="T1371" s="1231" t="str">
        <f t="shared" si="245"/>
        <v>En Proceso</v>
      </c>
      <c r="U1371" s="1164" t="str">
        <f t="shared" si="246"/>
        <v>K</v>
      </c>
      <c r="V1371" s="845" t="s">
        <v>1970</v>
      </c>
      <c r="W1371" s="1302">
        <f t="shared" si="240"/>
        <v>0.92289156626506019</v>
      </c>
    </row>
    <row r="1372" spans="1:23" s="105" customFormat="1" ht="35.25" hidden="1" customHeight="1" outlineLevel="3" thickBot="1" x14ac:dyDescent="0.3">
      <c r="A1372" s="1607"/>
      <c r="B1372" s="1572"/>
      <c r="C1372" s="953" t="s">
        <v>405</v>
      </c>
      <c r="D1372" s="220">
        <v>42750</v>
      </c>
      <c r="E1372" s="220">
        <v>42916</v>
      </c>
      <c r="F1372" s="1555"/>
      <c r="G1372" s="1576"/>
      <c r="H1372" s="68" t="s">
        <v>21</v>
      </c>
      <c r="I1372" s="68" t="s">
        <v>398</v>
      </c>
      <c r="J1372" s="954">
        <v>1</v>
      </c>
      <c r="K1372" s="68">
        <v>7200000</v>
      </c>
      <c r="L1372" s="1056">
        <f t="shared" si="253"/>
        <v>7200000</v>
      </c>
      <c r="M1372" s="1085">
        <f t="shared" si="250"/>
        <v>166</v>
      </c>
      <c r="N1372" s="1216" t="str">
        <f t="shared" si="251"/>
        <v>X</v>
      </c>
      <c r="O1372" s="1323" t="s">
        <v>2322</v>
      </c>
      <c r="P1372" s="1013">
        <f t="shared" si="254"/>
        <v>0.26506024096385544</v>
      </c>
      <c r="Q1372" s="1272">
        <v>0.26</v>
      </c>
      <c r="R1372" s="1283">
        <v>7.7108433734939766E-2</v>
      </c>
      <c r="S1372" s="1014">
        <f t="shared" si="248"/>
        <v>0.98090909090909084</v>
      </c>
      <c r="T1372" s="1231" t="str">
        <f t="shared" si="245"/>
        <v>Normal</v>
      </c>
      <c r="U1372" s="1164" t="str">
        <f t="shared" si="246"/>
        <v>J</v>
      </c>
      <c r="V1372" s="845" t="s">
        <v>1970</v>
      </c>
      <c r="W1372" s="1302">
        <f t="shared" si="240"/>
        <v>0.92289156626506019</v>
      </c>
    </row>
    <row r="1373" spans="1:23" s="105" customFormat="1" ht="35.25" hidden="1" customHeight="1" outlineLevel="3" thickBot="1" x14ac:dyDescent="0.3">
      <c r="A1373" s="1607"/>
      <c r="B1373" s="1572" t="s">
        <v>406</v>
      </c>
      <c r="C1373" s="953" t="s">
        <v>395</v>
      </c>
      <c r="D1373" s="220">
        <v>42917</v>
      </c>
      <c r="E1373" s="220">
        <v>43069</v>
      </c>
      <c r="F1373" s="1555" t="s">
        <v>396</v>
      </c>
      <c r="G1373" s="1576" t="s">
        <v>397</v>
      </c>
      <c r="H1373" s="953" t="s">
        <v>21</v>
      </c>
      <c r="I1373" s="68" t="s">
        <v>398</v>
      </c>
      <c r="J1373" s="954">
        <v>3</v>
      </c>
      <c r="K1373" s="68">
        <v>12833334</v>
      </c>
      <c r="L1373" s="1056">
        <f>+J1373*K1373</f>
        <v>38500002</v>
      </c>
      <c r="M1373" s="1085" t="str">
        <f t="shared" si="250"/>
        <v/>
      </c>
      <c r="N1373" s="1216" t="str">
        <f t="shared" si="251"/>
        <v/>
      </c>
      <c r="O1373" s="1323" t="s">
        <v>2088</v>
      </c>
      <c r="P1373" s="1013" t="str">
        <f t="shared" si="254"/>
        <v/>
      </c>
      <c r="Q1373" s="1272"/>
      <c r="R1373" s="1283"/>
      <c r="S1373" s="1014" t="str">
        <f t="shared" si="248"/>
        <v/>
      </c>
      <c r="T1373" s="1231" t="str">
        <f t="shared" si="245"/>
        <v>Sin Iniciar</v>
      </c>
      <c r="U1373" s="1164" t="str">
        <f t="shared" si="246"/>
        <v>6</v>
      </c>
      <c r="V1373" s="845" t="s">
        <v>1970</v>
      </c>
      <c r="W1373" s="1302">
        <f t="shared" si="240"/>
        <v>1</v>
      </c>
    </row>
    <row r="1374" spans="1:23" s="105" customFormat="1" ht="35.25" hidden="1" customHeight="1" outlineLevel="3" thickBot="1" x14ac:dyDescent="0.3">
      <c r="A1374" s="1607"/>
      <c r="B1374" s="1572"/>
      <c r="C1374" s="953" t="s">
        <v>399</v>
      </c>
      <c r="D1374" s="220">
        <v>42917</v>
      </c>
      <c r="E1374" s="220">
        <v>43069</v>
      </c>
      <c r="F1374" s="1555"/>
      <c r="G1374" s="1576"/>
      <c r="H1374" s="68" t="s">
        <v>21</v>
      </c>
      <c r="I1374" s="68" t="s">
        <v>398</v>
      </c>
      <c r="J1374" s="954">
        <v>1</v>
      </c>
      <c r="K1374" s="68">
        <v>2700000</v>
      </c>
      <c r="L1374" s="1056">
        <f>+J1374*K1374</f>
        <v>2700000</v>
      </c>
      <c r="M1374" s="1085" t="str">
        <f t="shared" si="250"/>
        <v/>
      </c>
      <c r="N1374" s="1216" t="str">
        <f t="shared" si="251"/>
        <v/>
      </c>
      <c r="O1374" s="1323" t="s">
        <v>2088</v>
      </c>
      <c r="P1374" s="1013" t="str">
        <f t="shared" si="254"/>
        <v/>
      </c>
      <c r="Q1374" s="1272"/>
      <c r="R1374" s="1283"/>
      <c r="S1374" s="1014" t="str">
        <f t="shared" si="248"/>
        <v/>
      </c>
      <c r="T1374" s="1231" t="str">
        <f t="shared" si="245"/>
        <v>Sin Iniciar</v>
      </c>
      <c r="U1374" s="1164" t="str">
        <f t="shared" si="246"/>
        <v>6</v>
      </c>
      <c r="V1374" s="845" t="s">
        <v>1970</v>
      </c>
      <c r="W1374" s="1302">
        <f t="shared" si="240"/>
        <v>1</v>
      </c>
    </row>
    <row r="1375" spans="1:23" s="105" customFormat="1" ht="35.25" hidden="1" customHeight="1" outlineLevel="3" thickBot="1" x14ac:dyDescent="0.3">
      <c r="A1375" s="1607"/>
      <c r="B1375" s="1572"/>
      <c r="C1375" s="953" t="s">
        <v>400</v>
      </c>
      <c r="D1375" s="220">
        <v>42917</v>
      </c>
      <c r="E1375" s="220">
        <v>43069</v>
      </c>
      <c r="F1375" s="1555"/>
      <c r="G1375" s="1576"/>
      <c r="H1375" s="68" t="s">
        <v>21</v>
      </c>
      <c r="I1375" s="68" t="s">
        <v>398</v>
      </c>
      <c r="J1375" s="954">
        <v>1</v>
      </c>
      <c r="K1375" s="68">
        <v>2700000</v>
      </c>
      <c r="L1375" s="1056">
        <f>+J1375*K1375</f>
        <v>2700000</v>
      </c>
      <c r="M1375" s="1085" t="str">
        <f t="shared" si="250"/>
        <v/>
      </c>
      <c r="N1375" s="1216" t="str">
        <f t="shared" si="251"/>
        <v/>
      </c>
      <c r="O1375" s="1323" t="s">
        <v>2088</v>
      </c>
      <c r="P1375" s="1013" t="str">
        <f t="shared" si="254"/>
        <v/>
      </c>
      <c r="Q1375" s="1272"/>
      <c r="R1375" s="1283"/>
      <c r="S1375" s="1014" t="str">
        <f t="shared" si="248"/>
        <v/>
      </c>
      <c r="T1375" s="1231" t="str">
        <f t="shared" si="245"/>
        <v>Sin Iniciar</v>
      </c>
      <c r="U1375" s="1164" t="str">
        <f t="shared" si="246"/>
        <v>6</v>
      </c>
      <c r="V1375" s="845" t="s">
        <v>1970</v>
      </c>
      <c r="W1375" s="1302">
        <f t="shared" ref="W1375:W1411" si="255">1-R1375</f>
        <v>1</v>
      </c>
    </row>
    <row r="1376" spans="1:23" s="105" customFormat="1" ht="35.25" hidden="1" customHeight="1" outlineLevel="3" thickBot="1" x14ac:dyDescent="0.3">
      <c r="A1376" s="1607"/>
      <c r="B1376" s="1572"/>
      <c r="C1376" s="953" t="s">
        <v>401</v>
      </c>
      <c r="D1376" s="220">
        <v>42917</v>
      </c>
      <c r="E1376" s="220">
        <v>43069</v>
      </c>
      <c r="F1376" s="1555"/>
      <c r="G1376" s="1576"/>
      <c r="H1376" s="68" t="s">
        <v>21</v>
      </c>
      <c r="I1376" s="68" t="s">
        <v>398</v>
      </c>
      <c r="J1376" s="954">
        <v>1</v>
      </c>
      <c r="K1376" s="68">
        <v>2700000</v>
      </c>
      <c r="L1376" s="1056">
        <f t="shared" ref="L1376:L1380" si="256">+J1376*K1376</f>
        <v>2700000</v>
      </c>
      <c r="M1376" s="1085" t="str">
        <f t="shared" si="250"/>
        <v/>
      </c>
      <c r="N1376" s="1216" t="str">
        <f t="shared" si="251"/>
        <v/>
      </c>
      <c r="O1376" s="1323" t="s">
        <v>2088</v>
      </c>
      <c r="P1376" s="1013" t="str">
        <f t="shared" si="254"/>
        <v/>
      </c>
      <c r="Q1376" s="1272"/>
      <c r="R1376" s="1283"/>
      <c r="S1376" s="1014" t="str">
        <f t="shared" si="248"/>
        <v/>
      </c>
      <c r="T1376" s="1231" t="str">
        <f t="shared" si="245"/>
        <v>Sin Iniciar</v>
      </c>
      <c r="U1376" s="1164" t="str">
        <f t="shared" si="246"/>
        <v>6</v>
      </c>
      <c r="V1376" s="845" t="s">
        <v>1970</v>
      </c>
      <c r="W1376" s="1302">
        <f t="shared" si="255"/>
        <v>1</v>
      </c>
    </row>
    <row r="1377" spans="1:23" s="105" customFormat="1" ht="35.25" hidden="1" customHeight="1" outlineLevel="3" thickBot="1" x14ac:dyDescent="0.3">
      <c r="A1377" s="1607"/>
      <c r="B1377" s="1572"/>
      <c r="C1377" s="953" t="s">
        <v>402</v>
      </c>
      <c r="D1377" s="220">
        <v>42917</v>
      </c>
      <c r="E1377" s="220">
        <v>43069</v>
      </c>
      <c r="F1377" s="1555"/>
      <c r="G1377" s="1576"/>
      <c r="H1377" s="68" t="s">
        <v>21</v>
      </c>
      <c r="I1377" s="68" t="s">
        <v>398</v>
      </c>
      <c r="J1377" s="954">
        <v>1</v>
      </c>
      <c r="K1377" s="68">
        <v>2700000</v>
      </c>
      <c r="L1377" s="1056">
        <f t="shared" si="256"/>
        <v>2700000</v>
      </c>
      <c r="M1377" s="1085" t="str">
        <f t="shared" si="250"/>
        <v/>
      </c>
      <c r="N1377" s="1216" t="str">
        <f t="shared" si="251"/>
        <v/>
      </c>
      <c r="O1377" s="1323" t="s">
        <v>2088</v>
      </c>
      <c r="P1377" s="1013" t="str">
        <f t="shared" si="254"/>
        <v/>
      </c>
      <c r="Q1377" s="1272"/>
      <c r="R1377" s="1283"/>
      <c r="S1377" s="1014" t="str">
        <f t="shared" si="248"/>
        <v/>
      </c>
      <c r="T1377" s="1231" t="str">
        <f t="shared" si="245"/>
        <v>Sin Iniciar</v>
      </c>
      <c r="U1377" s="1164" t="str">
        <f t="shared" si="246"/>
        <v>6</v>
      </c>
      <c r="V1377" s="845" t="s">
        <v>1970</v>
      </c>
      <c r="W1377" s="1302">
        <f t="shared" si="255"/>
        <v>1</v>
      </c>
    </row>
    <row r="1378" spans="1:23" s="105" customFormat="1" ht="35.25" hidden="1" customHeight="1" outlineLevel="3" thickBot="1" x14ac:dyDescent="0.3">
      <c r="A1378" s="1607"/>
      <c r="B1378" s="1572"/>
      <c r="C1378" s="953" t="s">
        <v>403</v>
      </c>
      <c r="D1378" s="220">
        <v>42917</v>
      </c>
      <c r="E1378" s="220">
        <v>43069</v>
      </c>
      <c r="F1378" s="1555"/>
      <c r="G1378" s="1576"/>
      <c r="H1378" s="68" t="s">
        <v>21</v>
      </c>
      <c r="I1378" s="68" t="s">
        <v>398</v>
      </c>
      <c r="J1378" s="954">
        <v>1</v>
      </c>
      <c r="K1378" s="68">
        <v>2700000</v>
      </c>
      <c r="L1378" s="1056">
        <f t="shared" si="256"/>
        <v>2700000</v>
      </c>
      <c r="M1378" s="1085" t="str">
        <f t="shared" si="250"/>
        <v/>
      </c>
      <c r="N1378" s="1216" t="str">
        <f t="shared" si="251"/>
        <v/>
      </c>
      <c r="O1378" s="1323" t="s">
        <v>2088</v>
      </c>
      <c r="P1378" s="1013" t="str">
        <f t="shared" si="254"/>
        <v/>
      </c>
      <c r="Q1378" s="1272"/>
      <c r="R1378" s="1283"/>
      <c r="S1378" s="1014" t="str">
        <f t="shared" si="248"/>
        <v/>
      </c>
      <c r="T1378" s="1231" t="str">
        <f t="shared" si="245"/>
        <v>Sin Iniciar</v>
      </c>
      <c r="U1378" s="1164" t="str">
        <f t="shared" si="246"/>
        <v>6</v>
      </c>
      <c r="V1378" s="845" t="s">
        <v>1970</v>
      </c>
      <c r="W1378" s="1302">
        <f t="shared" si="255"/>
        <v>1</v>
      </c>
    </row>
    <row r="1379" spans="1:23" s="105" customFormat="1" ht="35.25" hidden="1" customHeight="1" outlineLevel="3" thickBot="1" x14ac:dyDescent="0.3">
      <c r="A1379" s="1607"/>
      <c r="B1379" s="1572"/>
      <c r="C1379" s="953" t="s">
        <v>404</v>
      </c>
      <c r="D1379" s="220">
        <v>42917</v>
      </c>
      <c r="E1379" s="220">
        <v>43069</v>
      </c>
      <c r="F1379" s="1555"/>
      <c r="G1379" s="1576"/>
      <c r="H1379" s="68" t="s">
        <v>21</v>
      </c>
      <c r="I1379" s="68" t="s">
        <v>398</v>
      </c>
      <c r="J1379" s="954">
        <v>1</v>
      </c>
      <c r="K1379" s="68">
        <v>2700000</v>
      </c>
      <c r="L1379" s="1056">
        <f t="shared" si="256"/>
        <v>2700000</v>
      </c>
      <c r="M1379" s="1085" t="str">
        <f t="shared" si="250"/>
        <v/>
      </c>
      <c r="N1379" s="1216" t="str">
        <f t="shared" si="251"/>
        <v/>
      </c>
      <c r="O1379" s="1323" t="s">
        <v>2088</v>
      </c>
      <c r="P1379" s="1013" t="str">
        <f t="shared" si="254"/>
        <v/>
      </c>
      <c r="Q1379" s="1272"/>
      <c r="R1379" s="1283"/>
      <c r="S1379" s="1014" t="str">
        <f t="shared" si="248"/>
        <v/>
      </c>
      <c r="T1379" s="1231" t="str">
        <f t="shared" si="245"/>
        <v>Sin Iniciar</v>
      </c>
      <c r="U1379" s="1164" t="str">
        <f t="shared" si="246"/>
        <v>6</v>
      </c>
      <c r="V1379" s="845" t="s">
        <v>1970</v>
      </c>
      <c r="W1379" s="1302">
        <f t="shared" si="255"/>
        <v>1</v>
      </c>
    </row>
    <row r="1380" spans="1:23" s="105" customFormat="1" ht="35.25" hidden="1" customHeight="1" outlineLevel="3" thickBot="1" x14ac:dyDescent="0.3">
      <c r="A1380" s="1607"/>
      <c r="B1380" s="1572"/>
      <c r="C1380" s="953" t="s">
        <v>405</v>
      </c>
      <c r="D1380" s="220">
        <v>42917</v>
      </c>
      <c r="E1380" s="220">
        <v>43069</v>
      </c>
      <c r="F1380" s="1555"/>
      <c r="G1380" s="1576"/>
      <c r="H1380" s="68" t="s">
        <v>21</v>
      </c>
      <c r="I1380" s="68" t="s">
        <v>398</v>
      </c>
      <c r="J1380" s="954">
        <v>1</v>
      </c>
      <c r="K1380" s="68">
        <v>7200000</v>
      </c>
      <c r="L1380" s="1056">
        <f t="shared" si="256"/>
        <v>7200000</v>
      </c>
      <c r="M1380" s="1085" t="str">
        <f t="shared" si="250"/>
        <v/>
      </c>
      <c r="N1380" s="1216" t="str">
        <f t="shared" si="251"/>
        <v/>
      </c>
      <c r="O1380" s="1323" t="s">
        <v>2088</v>
      </c>
      <c r="P1380" s="1013" t="str">
        <f t="shared" si="254"/>
        <v/>
      </c>
      <c r="Q1380" s="1272"/>
      <c r="R1380" s="1283"/>
      <c r="S1380" s="1014" t="str">
        <f t="shared" si="248"/>
        <v/>
      </c>
      <c r="T1380" s="1231" t="str">
        <f t="shared" si="245"/>
        <v>Sin Iniciar</v>
      </c>
      <c r="U1380" s="1164" t="str">
        <f t="shared" si="246"/>
        <v>6</v>
      </c>
      <c r="V1380" s="845" t="s">
        <v>1970</v>
      </c>
      <c r="W1380" s="1302">
        <f t="shared" si="255"/>
        <v>1</v>
      </c>
    </row>
    <row r="1381" spans="1:23" s="105" customFormat="1" ht="59.25" hidden="1" customHeight="1" outlineLevel="3" thickBot="1" x14ac:dyDescent="0.3">
      <c r="A1381" s="1607"/>
      <c r="B1381" s="1572" t="s">
        <v>407</v>
      </c>
      <c r="C1381" s="953" t="s">
        <v>408</v>
      </c>
      <c r="D1381" s="220">
        <v>42750</v>
      </c>
      <c r="E1381" s="220">
        <v>43069</v>
      </c>
      <c r="F1381" s="1555" t="s">
        <v>396</v>
      </c>
      <c r="G1381" s="1576" t="s">
        <v>409</v>
      </c>
      <c r="H1381" s="68" t="s">
        <v>21</v>
      </c>
      <c r="I1381" s="68" t="s">
        <v>410</v>
      </c>
      <c r="J1381" s="954">
        <v>2</v>
      </c>
      <c r="K1381" s="68">
        <f>90000*60</f>
        <v>5400000</v>
      </c>
      <c r="L1381" s="1056">
        <f>+J1381*K1381</f>
        <v>10800000</v>
      </c>
      <c r="M1381" s="1085">
        <f t="shared" si="250"/>
        <v>319</v>
      </c>
      <c r="N1381" s="1216" t="str">
        <f t="shared" si="251"/>
        <v>X</v>
      </c>
      <c r="O1381" s="1323" t="s">
        <v>2326</v>
      </c>
      <c r="P1381" s="1013">
        <f t="shared" si="254"/>
        <v>0.13793103448275862</v>
      </c>
      <c r="Q1381" s="1272">
        <v>0.13</v>
      </c>
      <c r="R1381" s="1283">
        <f t="shared" ref="R1381:R1393" si="257">+Q1381</f>
        <v>0.13</v>
      </c>
      <c r="S1381" s="1014">
        <f t="shared" si="248"/>
        <v>0.9425</v>
      </c>
      <c r="T1381" s="1231" t="str">
        <f t="shared" si="245"/>
        <v>Normal</v>
      </c>
      <c r="U1381" s="1164" t="str">
        <f t="shared" si="246"/>
        <v>J</v>
      </c>
      <c r="V1381" s="845" t="s">
        <v>1965</v>
      </c>
      <c r="W1381" s="1302">
        <f t="shared" si="255"/>
        <v>0.87</v>
      </c>
    </row>
    <row r="1382" spans="1:23" s="105" customFormat="1" ht="55.5" hidden="1" customHeight="1" outlineLevel="3" thickBot="1" x14ac:dyDescent="0.3">
      <c r="A1382" s="1607"/>
      <c r="B1382" s="1572"/>
      <c r="C1382" s="953" t="s">
        <v>411</v>
      </c>
      <c r="D1382" s="220">
        <v>42750</v>
      </c>
      <c r="E1382" s="220">
        <v>43069</v>
      </c>
      <c r="F1382" s="1555"/>
      <c r="G1382" s="1576"/>
      <c r="H1382" s="68" t="s">
        <v>21</v>
      </c>
      <c r="I1382" s="68" t="s">
        <v>410</v>
      </c>
      <c r="J1382" s="954">
        <v>2</v>
      </c>
      <c r="K1382" s="68">
        <f t="shared" ref="K1382:K1387" si="258">90000*60</f>
        <v>5400000</v>
      </c>
      <c r="L1382" s="1056">
        <f t="shared" ref="L1382:L1386" si="259">+J1382*K1382</f>
        <v>10800000</v>
      </c>
      <c r="M1382" s="1085">
        <f t="shared" si="250"/>
        <v>319</v>
      </c>
      <c r="N1382" s="1216" t="str">
        <f t="shared" si="251"/>
        <v>X</v>
      </c>
      <c r="O1382" s="1323" t="s">
        <v>2408</v>
      </c>
      <c r="P1382" s="1013">
        <f t="shared" si="254"/>
        <v>0.13793103448275862</v>
      </c>
      <c r="Q1382" s="1272">
        <v>0.13</v>
      </c>
      <c r="R1382" s="1283">
        <f t="shared" si="257"/>
        <v>0.13</v>
      </c>
      <c r="S1382" s="1014">
        <f t="shared" si="248"/>
        <v>0.9425</v>
      </c>
      <c r="T1382" s="1231" t="str">
        <f t="shared" si="245"/>
        <v>Normal</v>
      </c>
      <c r="U1382" s="1164" t="str">
        <f t="shared" si="246"/>
        <v>J</v>
      </c>
      <c r="V1382" s="845" t="s">
        <v>1965</v>
      </c>
      <c r="W1382" s="1302">
        <f t="shared" si="255"/>
        <v>0.87</v>
      </c>
    </row>
    <row r="1383" spans="1:23" s="105" customFormat="1" ht="54" hidden="1" customHeight="1" outlineLevel="3" thickBot="1" x14ac:dyDescent="0.3">
      <c r="A1383" s="1607"/>
      <c r="B1383" s="1572"/>
      <c r="C1383" s="953" t="s">
        <v>412</v>
      </c>
      <c r="D1383" s="220">
        <v>42750</v>
      </c>
      <c r="E1383" s="220">
        <v>43069</v>
      </c>
      <c r="F1383" s="1555"/>
      <c r="G1383" s="1576"/>
      <c r="H1383" s="68" t="s">
        <v>21</v>
      </c>
      <c r="I1383" s="68" t="s">
        <v>410</v>
      </c>
      <c r="J1383" s="954">
        <v>2</v>
      </c>
      <c r="K1383" s="68">
        <f t="shared" si="258"/>
        <v>5400000</v>
      </c>
      <c r="L1383" s="1056">
        <f t="shared" si="259"/>
        <v>10800000</v>
      </c>
      <c r="M1383" s="1085">
        <f t="shared" si="250"/>
        <v>319</v>
      </c>
      <c r="N1383" s="1216" t="str">
        <f t="shared" si="251"/>
        <v>X</v>
      </c>
      <c r="O1383" s="1323" t="s">
        <v>2327</v>
      </c>
      <c r="P1383" s="1013">
        <f t="shared" si="254"/>
        <v>0.13793103448275862</v>
      </c>
      <c r="Q1383" s="1272">
        <v>0.13</v>
      </c>
      <c r="R1383" s="1283">
        <f t="shared" si="257"/>
        <v>0.13</v>
      </c>
      <c r="S1383" s="1014">
        <f t="shared" si="248"/>
        <v>0.9425</v>
      </c>
      <c r="T1383" s="1231" t="str">
        <f t="shared" si="245"/>
        <v>Normal</v>
      </c>
      <c r="U1383" s="1164" t="str">
        <f t="shared" si="246"/>
        <v>J</v>
      </c>
      <c r="V1383" s="845" t="s">
        <v>1965</v>
      </c>
      <c r="W1383" s="1302">
        <f t="shared" si="255"/>
        <v>0.87</v>
      </c>
    </row>
    <row r="1384" spans="1:23" s="105" customFormat="1" ht="69" hidden="1" customHeight="1" outlineLevel="3" thickBot="1" x14ac:dyDescent="0.3">
      <c r="A1384" s="1607"/>
      <c r="B1384" s="1572"/>
      <c r="C1384" s="953" t="s">
        <v>413</v>
      </c>
      <c r="D1384" s="220">
        <v>42750</v>
      </c>
      <c r="E1384" s="220">
        <v>43069</v>
      </c>
      <c r="F1384" s="1555"/>
      <c r="G1384" s="1576"/>
      <c r="H1384" s="68" t="s">
        <v>21</v>
      </c>
      <c r="I1384" s="68" t="s">
        <v>410</v>
      </c>
      <c r="J1384" s="954">
        <v>2</v>
      </c>
      <c r="K1384" s="68">
        <f t="shared" si="258"/>
        <v>5400000</v>
      </c>
      <c r="L1384" s="1056">
        <f t="shared" si="259"/>
        <v>10800000</v>
      </c>
      <c r="M1384" s="1085">
        <f t="shared" si="250"/>
        <v>319</v>
      </c>
      <c r="N1384" s="1216" t="str">
        <f t="shared" si="251"/>
        <v>X</v>
      </c>
      <c r="O1384" s="1323" t="s">
        <v>2406</v>
      </c>
      <c r="P1384" s="1013">
        <f t="shared" si="254"/>
        <v>0.13793103448275862</v>
      </c>
      <c r="Q1384" s="1272">
        <v>0.09</v>
      </c>
      <c r="R1384" s="1283">
        <f t="shared" si="257"/>
        <v>0.09</v>
      </c>
      <c r="S1384" s="1014">
        <f t="shared" si="248"/>
        <v>0.65249999999999997</v>
      </c>
      <c r="T1384" s="1231" t="str">
        <f t="shared" si="245"/>
        <v>En Proceso</v>
      </c>
      <c r="U1384" s="1164" t="str">
        <f t="shared" si="246"/>
        <v>K</v>
      </c>
      <c r="V1384" s="845" t="s">
        <v>1965</v>
      </c>
      <c r="W1384" s="1302">
        <f t="shared" si="255"/>
        <v>0.91</v>
      </c>
    </row>
    <row r="1385" spans="1:23" s="105" customFormat="1" ht="91.5" hidden="1" customHeight="1" outlineLevel="3" thickBot="1" x14ac:dyDescent="0.3">
      <c r="A1385" s="1607"/>
      <c r="B1385" s="1572"/>
      <c r="C1385" s="953" t="s">
        <v>414</v>
      </c>
      <c r="D1385" s="220">
        <v>42750</v>
      </c>
      <c r="E1385" s="220">
        <v>43069</v>
      </c>
      <c r="F1385" s="1555"/>
      <c r="G1385" s="1576"/>
      <c r="H1385" s="68" t="s">
        <v>21</v>
      </c>
      <c r="I1385" s="68" t="s">
        <v>410</v>
      </c>
      <c r="J1385" s="954">
        <v>2</v>
      </c>
      <c r="K1385" s="68">
        <f t="shared" si="258"/>
        <v>5400000</v>
      </c>
      <c r="L1385" s="1056">
        <f t="shared" si="259"/>
        <v>10800000</v>
      </c>
      <c r="M1385" s="1085">
        <f t="shared" si="250"/>
        <v>319</v>
      </c>
      <c r="N1385" s="1216" t="str">
        <f t="shared" si="251"/>
        <v>X</v>
      </c>
      <c r="O1385" s="1323" t="s">
        <v>2406</v>
      </c>
      <c r="P1385" s="1013">
        <f t="shared" si="254"/>
        <v>0.13793103448275862</v>
      </c>
      <c r="Q1385" s="1272">
        <v>0.09</v>
      </c>
      <c r="R1385" s="1283">
        <f t="shared" si="257"/>
        <v>0.09</v>
      </c>
      <c r="S1385" s="1014">
        <f t="shared" si="248"/>
        <v>0.65249999999999997</v>
      </c>
      <c r="T1385" s="1231" t="str">
        <f t="shared" si="245"/>
        <v>En Proceso</v>
      </c>
      <c r="U1385" s="1164" t="str">
        <f t="shared" si="246"/>
        <v>K</v>
      </c>
      <c r="V1385" s="845" t="s">
        <v>1965</v>
      </c>
      <c r="W1385" s="1302">
        <f t="shared" si="255"/>
        <v>0.91</v>
      </c>
    </row>
    <row r="1386" spans="1:23" s="105" customFormat="1" ht="78.75" hidden="1" customHeight="1" outlineLevel="3" thickBot="1" x14ac:dyDescent="0.3">
      <c r="A1386" s="1607"/>
      <c r="B1386" s="1572"/>
      <c r="C1386" s="953" t="s">
        <v>415</v>
      </c>
      <c r="D1386" s="220">
        <v>42750</v>
      </c>
      <c r="E1386" s="220">
        <v>43069</v>
      </c>
      <c r="F1386" s="1555"/>
      <c r="G1386" s="1576"/>
      <c r="H1386" s="68" t="s">
        <v>21</v>
      </c>
      <c r="I1386" s="68" t="s">
        <v>410</v>
      </c>
      <c r="J1386" s="954">
        <v>2</v>
      </c>
      <c r="K1386" s="68">
        <f t="shared" si="258"/>
        <v>5400000</v>
      </c>
      <c r="L1386" s="1056">
        <f t="shared" si="259"/>
        <v>10800000</v>
      </c>
      <c r="M1386" s="1085">
        <f t="shared" si="250"/>
        <v>319</v>
      </c>
      <c r="N1386" s="1216" t="str">
        <f t="shared" si="251"/>
        <v>X</v>
      </c>
      <c r="O1386" s="1323" t="s">
        <v>2406</v>
      </c>
      <c r="P1386" s="1013">
        <f t="shared" si="254"/>
        <v>0.13793103448275862</v>
      </c>
      <c r="Q1386" s="1272">
        <v>0.09</v>
      </c>
      <c r="R1386" s="1283">
        <f t="shared" si="257"/>
        <v>0.09</v>
      </c>
      <c r="S1386" s="1014">
        <f t="shared" si="248"/>
        <v>0.65249999999999997</v>
      </c>
      <c r="T1386" s="1231" t="str">
        <f t="shared" si="245"/>
        <v>En Proceso</v>
      </c>
      <c r="U1386" s="1164" t="str">
        <f t="shared" si="246"/>
        <v>K</v>
      </c>
      <c r="V1386" s="845" t="s">
        <v>1965</v>
      </c>
      <c r="W1386" s="1302">
        <f t="shared" si="255"/>
        <v>0.91</v>
      </c>
    </row>
    <row r="1387" spans="1:23" s="105" customFormat="1" ht="72.75" hidden="1" customHeight="1" outlineLevel="3" thickBot="1" x14ac:dyDescent="0.3">
      <c r="A1387" s="1607"/>
      <c r="B1387" s="1572"/>
      <c r="C1387" s="953" t="s">
        <v>416</v>
      </c>
      <c r="D1387" s="220">
        <v>42750</v>
      </c>
      <c r="E1387" s="220">
        <v>43069</v>
      </c>
      <c r="F1387" s="1555"/>
      <c r="G1387" s="1576"/>
      <c r="H1387" s="68" t="s">
        <v>21</v>
      </c>
      <c r="I1387" s="68" t="s">
        <v>410</v>
      </c>
      <c r="J1387" s="954">
        <v>2</v>
      </c>
      <c r="K1387" s="68">
        <f t="shared" si="258"/>
        <v>5400000</v>
      </c>
      <c r="L1387" s="1056">
        <f>+J1387*K1387</f>
        <v>10800000</v>
      </c>
      <c r="M1387" s="1085">
        <f t="shared" si="250"/>
        <v>319</v>
      </c>
      <c r="N1387" s="1216" t="str">
        <f t="shared" si="251"/>
        <v>X</v>
      </c>
      <c r="O1387" s="1323" t="s">
        <v>2406</v>
      </c>
      <c r="P1387" s="1013">
        <f t="shared" si="254"/>
        <v>0.13793103448275862</v>
      </c>
      <c r="Q1387" s="1272">
        <v>0.09</v>
      </c>
      <c r="R1387" s="1283">
        <f t="shared" si="257"/>
        <v>0.09</v>
      </c>
      <c r="S1387" s="1014">
        <f t="shared" si="248"/>
        <v>0.65249999999999997</v>
      </c>
      <c r="T1387" s="1231" t="str">
        <f t="shared" si="245"/>
        <v>En Proceso</v>
      </c>
      <c r="U1387" s="1164" t="str">
        <f t="shared" si="246"/>
        <v>K</v>
      </c>
      <c r="V1387" s="845" t="s">
        <v>1965</v>
      </c>
      <c r="W1387" s="1302">
        <f t="shared" si="255"/>
        <v>0.91</v>
      </c>
    </row>
    <row r="1388" spans="1:23" s="105" customFormat="1" ht="75" hidden="1" customHeight="1" outlineLevel="3" thickBot="1" x14ac:dyDescent="0.3">
      <c r="A1388" s="1607"/>
      <c r="B1388" s="1053" t="s">
        <v>368</v>
      </c>
      <c r="C1388" s="953" t="s">
        <v>417</v>
      </c>
      <c r="D1388" s="220">
        <v>42795</v>
      </c>
      <c r="E1388" s="220">
        <v>43084</v>
      </c>
      <c r="F1388" s="983" t="s">
        <v>418</v>
      </c>
      <c r="G1388" s="1037" t="s">
        <v>419</v>
      </c>
      <c r="H1388" s="953" t="s">
        <v>21</v>
      </c>
      <c r="I1388" s="953" t="s">
        <v>22</v>
      </c>
      <c r="J1388" s="954">
        <v>2</v>
      </c>
      <c r="K1388" s="68">
        <v>23000000</v>
      </c>
      <c r="L1388" s="1056">
        <f>+J1388*K1388</f>
        <v>46000000</v>
      </c>
      <c r="M1388" s="1085" t="str">
        <f t="shared" ref="M1388:M1409" si="260">+IF(D1388="","",IF(MONTH($C$2)&lt;MONTH(D1388),"",E1388-D1388))</f>
        <v/>
      </c>
      <c r="N1388" s="1216" t="str">
        <f t="shared" ref="N1388:N1408" si="261">+IF(D1388="","",IF(AND(MONTH($C$2)&gt;=MONTH(D1388),MONTH($C$2)&lt;=MONTH(E1388)),"X",""))</f>
        <v/>
      </c>
      <c r="O1388" s="1323" t="s">
        <v>2407</v>
      </c>
      <c r="P1388" s="1013" t="str">
        <f t="shared" si="254"/>
        <v/>
      </c>
      <c r="Q1388" s="1272"/>
      <c r="R1388" s="1283">
        <f t="shared" si="257"/>
        <v>0</v>
      </c>
      <c r="S1388" s="1014" t="str">
        <f t="shared" si="248"/>
        <v/>
      </c>
      <c r="T1388" s="1231" t="str">
        <f t="shared" si="245"/>
        <v>Sin Iniciar</v>
      </c>
      <c r="U1388" s="1164" t="str">
        <f t="shared" si="246"/>
        <v>6</v>
      </c>
      <c r="V1388" s="845" t="s">
        <v>1971</v>
      </c>
      <c r="W1388" s="1302">
        <f t="shared" si="255"/>
        <v>1</v>
      </c>
    </row>
    <row r="1389" spans="1:23" s="105" customFormat="1" ht="84" hidden="1" customHeight="1" outlineLevel="3" thickBot="1" x14ac:dyDescent="0.3">
      <c r="A1389" s="1607"/>
      <c r="B1389" s="1572" t="s">
        <v>421</v>
      </c>
      <c r="C1389" s="953" t="s">
        <v>422</v>
      </c>
      <c r="D1389" s="220">
        <v>42795</v>
      </c>
      <c r="E1389" s="220">
        <v>42946</v>
      </c>
      <c r="F1389" s="1555" t="s">
        <v>423</v>
      </c>
      <c r="G1389" s="1576" t="s">
        <v>424</v>
      </c>
      <c r="H1389" s="953" t="s">
        <v>21</v>
      </c>
      <c r="I1389" s="953" t="s">
        <v>303</v>
      </c>
      <c r="J1389" s="954">
        <v>1</v>
      </c>
      <c r="K1389" s="936" t="s">
        <v>425</v>
      </c>
      <c r="L1389" s="1080" t="s">
        <v>425</v>
      </c>
      <c r="M1389" s="1085" t="str">
        <f t="shared" si="260"/>
        <v/>
      </c>
      <c r="N1389" s="1216" t="str">
        <f t="shared" si="261"/>
        <v/>
      </c>
      <c r="O1389" s="1323" t="s">
        <v>2334</v>
      </c>
      <c r="P1389" s="1013" t="str">
        <f t="shared" si="254"/>
        <v/>
      </c>
      <c r="Q1389" s="1272"/>
      <c r="R1389" s="1283">
        <f t="shared" si="257"/>
        <v>0</v>
      </c>
      <c r="S1389" s="1014" t="str">
        <f t="shared" si="248"/>
        <v/>
      </c>
      <c r="T1389" s="1231" t="str">
        <f t="shared" si="245"/>
        <v>Sin Iniciar</v>
      </c>
      <c r="U1389" s="1164" t="str">
        <f t="shared" si="246"/>
        <v>6</v>
      </c>
      <c r="V1389" s="845"/>
      <c r="W1389" s="1302">
        <f t="shared" si="255"/>
        <v>1</v>
      </c>
    </row>
    <row r="1390" spans="1:23" s="105" customFormat="1" ht="99" hidden="1" customHeight="1" outlineLevel="3" thickBot="1" x14ac:dyDescent="0.3">
      <c r="A1390" s="1607"/>
      <c r="B1390" s="1572"/>
      <c r="C1390" s="953" t="s">
        <v>426</v>
      </c>
      <c r="D1390" s="220">
        <v>42795</v>
      </c>
      <c r="E1390" s="220">
        <v>42946</v>
      </c>
      <c r="F1390" s="1555"/>
      <c r="G1390" s="1576"/>
      <c r="H1390" s="953" t="s">
        <v>21</v>
      </c>
      <c r="I1390" s="953" t="s">
        <v>111</v>
      </c>
      <c r="J1390" s="954">
        <v>1</v>
      </c>
      <c r="K1390" s="936" t="s">
        <v>425</v>
      </c>
      <c r="L1390" s="1080" t="s">
        <v>425</v>
      </c>
      <c r="M1390" s="1085" t="str">
        <f t="shared" si="260"/>
        <v/>
      </c>
      <c r="N1390" s="1216" t="str">
        <f t="shared" si="261"/>
        <v/>
      </c>
      <c r="O1390" s="1323" t="s">
        <v>2334</v>
      </c>
      <c r="P1390" s="1013" t="str">
        <f t="shared" si="254"/>
        <v/>
      </c>
      <c r="Q1390" s="1272"/>
      <c r="R1390" s="1283">
        <f t="shared" si="257"/>
        <v>0</v>
      </c>
      <c r="S1390" s="1014" t="str">
        <f t="shared" si="248"/>
        <v/>
      </c>
      <c r="T1390" s="1231" t="str">
        <f t="shared" si="245"/>
        <v>Sin Iniciar</v>
      </c>
      <c r="U1390" s="1164" t="str">
        <f t="shared" si="246"/>
        <v>6</v>
      </c>
      <c r="V1390" s="845"/>
      <c r="W1390" s="1302">
        <f t="shared" si="255"/>
        <v>1</v>
      </c>
    </row>
    <row r="1391" spans="1:23" s="105" customFormat="1" ht="102.75" hidden="1" customHeight="1" outlineLevel="3" thickBot="1" x14ac:dyDescent="0.3">
      <c r="A1391" s="1607"/>
      <c r="B1391" s="1572"/>
      <c r="C1391" s="953" t="s">
        <v>427</v>
      </c>
      <c r="D1391" s="220">
        <v>42795</v>
      </c>
      <c r="E1391" s="220">
        <v>42946</v>
      </c>
      <c r="F1391" s="1555"/>
      <c r="G1391" s="1576"/>
      <c r="H1391" s="953" t="s">
        <v>21</v>
      </c>
      <c r="I1391" s="953" t="s">
        <v>428</v>
      </c>
      <c r="J1391" s="954">
        <v>1</v>
      </c>
      <c r="K1391" s="936" t="s">
        <v>425</v>
      </c>
      <c r="L1391" s="1080" t="s">
        <v>425</v>
      </c>
      <c r="M1391" s="1085" t="str">
        <f t="shared" si="260"/>
        <v/>
      </c>
      <c r="N1391" s="1216" t="str">
        <f t="shared" si="261"/>
        <v/>
      </c>
      <c r="O1391" s="1323" t="s">
        <v>2334</v>
      </c>
      <c r="P1391" s="1013" t="str">
        <f t="shared" si="254"/>
        <v/>
      </c>
      <c r="Q1391" s="1272"/>
      <c r="R1391" s="1283">
        <f t="shared" si="257"/>
        <v>0</v>
      </c>
      <c r="S1391" s="1014" t="str">
        <f t="shared" si="248"/>
        <v/>
      </c>
      <c r="T1391" s="1231" t="str">
        <f t="shared" si="245"/>
        <v>Sin Iniciar</v>
      </c>
      <c r="U1391" s="1164" t="str">
        <f t="shared" si="246"/>
        <v>6</v>
      </c>
      <c r="V1391" s="845"/>
      <c r="W1391" s="1302">
        <f t="shared" si="255"/>
        <v>1</v>
      </c>
    </row>
    <row r="1392" spans="1:23" s="105" customFormat="1" ht="86.25" hidden="1" customHeight="1" outlineLevel="3" thickBot="1" x14ac:dyDescent="0.3">
      <c r="A1392" s="1607"/>
      <c r="B1392" s="1572"/>
      <c r="C1392" s="953" t="s">
        <v>429</v>
      </c>
      <c r="D1392" s="220">
        <v>42795</v>
      </c>
      <c r="E1392" s="220">
        <v>42946</v>
      </c>
      <c r="F1392" s="1555"/>
      <c r="G1392" s="1576"/>
      <c r="H1392" s="953" t="s">
        <v>21</v>
      </c>
      <c r="I1392" s="953" t="s">
        <v>81</v>
      </c>
      <c r="J1392" s="954">
        <v>1</v>
      </c>
      <c r="K1392" s="936" t="s">
        <v>425</v>
      </c>
      <c r="L1392" s="1080" t="s">
        <v>425</v>
      </c>
      <c r="M1392" s="1085" t="str">
        <f t="shared" si="260"/>
        <v/>
      </c>
      <c r="N1392" s="1216" t="str">
        <f t="shared" si="261"/>
        <v/>
      </c>
      <c r="O1392" s="1323" t="s">
        <v>2334</v>
      </c>
      <c r="P1392" s="1013" t="str">
        <f t="shared" si="254"/>
        <v/>
      </c>
      <c r="Q1392" s="1272"/>
      <c r="R1392" s="1283">
        <f t="shared" si="257"/>
        <v>0</v>
      </c>
      <c r="S1392" s="1014" t="str">
        <f t="shared" si="248"/>
        <v/>
      </c>
      <c r="T1392" s="1231" t="str">
        <f t="shared" si="245"/>
        <v>Sin Iniciar</v>
      </c>
      <c r="U1392" s="1164" t="str">
        <f t="shared" si="246"/>
        <v>6</v>
      </c>
      <c r="V1392" s="845"/>
      <c r="W1392" s="1302">
        <f t="shared" si="255"/>
        <v>1</v>
      </c>
    </row>
    <row r="1393" spans="1:23" s="105" customFormat="1" ht="85.5" hidden="1" customHeight="1" outlineLevel="3" thickBot="1" x14ac:dyDescent="0.3">
      <c r="A1393" s="1607"/>
      <c r="B1393" s="1572"/>
      <c r="C1393" s="953" t="s">
        <v>430</v>
      </c>
      <c r="D1393" s="220">
        <v>42795</v>
      </c>
      <c r="E1393" s="220">
        <v>42946</v>
      </c>
      <c r="F1393" s="1555"/>
      <c r="G1393" s="1576"/>
      <c r="H1393" s="953" t="s">
        <v>21</v>
      </c>
      <c r="I1393" s="953" t="s">
        <v>338</v>
      </c>
      <c r="J1393" s="954">
        <v>1</v>
      </c>
      <c r="K1393" s="936" t="s">
        <v>425</v>
      </c>
      <c r="L1393" s="1080" t="s">
        <v>425</v>
      </c>
      <c r="M1393" s="1085" t="str">
        <f t="shared" si="260"/>
        <v/>
      </c>
      <c r="N1393" s="1216" t="str">
        <f t="shared" si="261"/>
        <v/>
      </c>
      <c r="O1393" s="1323" t="s">
        <v>2334</v>
      </c>
      <c r="P1393" s="1013" t="str">
        <f t="shared" si="254"/>
        <v/>
      </c>
      <c r="Q1393" s="1272"/>
      <c r="R1393" s="1283">
        <f t="shared" si="257"/>
        <v>0</v>
      </c>
      <c r="S1393" s="1014" t="str">
        <f t="shared" si="248"/>
        <v/>
      </c>
      <c r="T1393" s="1231" t="str">
        <f t="shared" si="245"/>
        <v>Sin Iniciar</v>
      </c>
      <c r="U1393" s="1164" t="str">
        <f t="shared" si="246"/>
        <v>6</v>
      </c>
      <c r="V1393" s="845"/>
      <c r="W1393" s="1302">
        <f t="shared" si="255"/>
        <v>1</v>
      </c>
    </row>
    <row r="1394" spans="1:23" s="105" customFormat="1" ht="35.25" hidden="1" customHeight="1" outlineLevel="3" thickBot="1" x14ac:dyDescent="0.3">
      <c r="A1394" s="1607"/>
      <c r="B1394" s="1572" t="s">
        <v>431</v>
      </c>
      <c r="C1394" s="953" t="s">
        <v>422</v>
      </c>
      <c r="D1394" s="220">
        <v>42917</v>
      </c>
      <c r="E1394" s="220">
        <v>43069</v>
      </c>
      <c r="F1394" s="1555" t="s">
        <v>432</v>
      </c>
      <c r="G1394" s="1576" t="s">
        <v>424</v>
      </c>
      <c r="H1394" s="953" t="s">
        <v>21</v>
      </c>
      <c r="I1394" s="953" t="s">
        <v>338</v>
      </c>
      <c r="J1394" s="954">
        <v>1</v>
      </c>
      <c r="K1394" s="936" t="s">
        <v>425</v>
      </c>
      <c r="L1394" s="1080" t="s">
        <v>425</v>
      </c>
      <c r="M1394" s="1085" t="str">
        <f t="shared" si="260"/>
        <v/>
      </c>
      <c r="N1394" s="1216" t="str">
        <f t="shared" si="261"/>
        <v/>
      </c>
      <c r="O1394" s="1323"/>
      <c r="P1394" s="1013" t="str">
        <f t="shared" si="254"/>
        <v/>
      </c>
      <c r="Q1394" s="1272"/>
      <c r="R1394" s="1283"/>
      <c r="S1394" s="1014" t="str">
        <f t="shared" si="248"/>
        <v/>
      </c>
      <c r="T1394" s="1231" t="str">
        <f t="shared" si="245"/>
        <v>Sin Iniciar</v>
      </c>
      <c r="U1394" s="1164" t="str">
        <f t="shared" si="246"/>
        <v>6</v>
      </c>
      <c r="V1394" s="845"/>
      <c r="W1394" s="1302">
        <f t="shared" si="255"/>
        <v>1</v>
      </c>
    </row>
    <row r="1395" spans="1:23" s="105" customFormat="1" ht="35.25" hidden="1" customHeight="1" outlineLevel="3" thickBot="1" x14ac:dyDescent="0.3">
      <c r="A1395" s="1607"/>
      <c r="B1395" s="1572"/>
      <c r="C1395" s="953" t="s">
        <v>426</v>
      </c>
      <c r="D1395" s="220">
        <v>42917</v>
      </c>
      <c r="E1395" s="220">
        <v>43069</v>
      </c>
      <c r="F1395" s="1555"/>
      <c r="G1395" s="1576"/>
      <c r="H1395" s="953" t="s">
        <v>21</v>
      </c>
      <c r="I1395" s="953" t="s">
        <v>107</v>
      </c>
      <c r="J1395" s="954">
        <v>1</v>
      </c>
      <c r="K1395" s="936" t="s">
        <v>425</v>
      </c>
      <c r="L1395" s="1080" t="s">
        <v>425</v>
      </c>
      <c r="M1395" s="1085" t="str">
        <f t="shared" si="260"/>
        <v/>
      </c>
      <c r="N1395" s="1216" t="str">
        <f t="shared" si="261"/>
        <v/>
      </c>
      <c r="O1395" s="1323"/>
      <c r="P1395" s="1013" t="str">
        <f t="shared" si="254"/>
        <v/>
      </c>
      <c r="Q1395" s="1272"/>
      <c r="R1395" s="1283"/>
      <c r="S1395" s="1014" t="str">
        <f t="shared" si="248"/>
        <v/>
      </c>
      <c r="T1395" s="1231" t="str">
        <f t="shared" si="245"/>
        <v>Sin Iniciar</v>
      </c>
      <c r="U1395" s="1164" t="str">
        <f t="shared" si="246"/>
        <v>6</v>
      </c>
      <c r="V1395" s="845"/>
      <c r="W1395" s="1302">
        <f t="shared" si="255"/>
        <v>1</v>
      </c>
    </row>
    <row r="1396" spans="1:23" s="105" customFormat="1" ht="35.25" hidden="1" customHeight="1" outlineLevel="3" thickBot="1" x14ac:dyDescent="0.3">
      <c r="A1396" s="1607"/>
      <c r="B1396" s="1572"/>
      <c r="C1396" s="953" t="s">
        <v>427</v>
      </c>
      <c r="D1396" s="220">
        <v>42917</v>
      </c>
      <c r="E1396" s="220">
        <v>43069</v>
      </c>
      <c r="F1396" s="1555"/>
      <c r="G1396" s="1576"/>
      <c r="H1396" s="953" t="s">
        <v>21</v>
      </c>
      <c r="I1396" s="953" t="s">
        <v>274</v>
      </c>
      <c r="J1396" s="954">
        <v>1</v>
      </c>
      <c r="K1396" s="936" t="s">
        <v>425</v>
      </c>
      <c r="L1396" s="1080" t="s">
        <v>425</v>
      </c>
      <c r="M1396" s="1085" t="str">
        <f t="shared" si="260"/>
        <v/>
      </c>
      <c r="N1396" s="1216" t="str">
        <f t="shared" si="261"/>
        <v/>
      </c>
      <c r="O1396" s="1323"/>
      <c r="P1396" s="1013" t="str">
        <f t="shared" si="254"/>
        <v/>
      </c>
      <c r="Q1396" s="1272"/>
      <c r="R1396" s="1283"/>
      <c r="S1396" s="1014" t="str">
        <f t="shared" si="248"/>
        <v/>
      </c>
      <c r="T1396" s="1231" t="str">
        <f t="shared" si="245"/>
        <v>Sin Iniciar</v>
      </c>
      <c r="U1396" s="1164" t="str">
        <f t="shared" si="246"/>
        <v>6</v>
      </c>
      <c r="V1396" s="845"/>
      <c r="W1396" s="1302">
        <f t="shared" si="255"/>
        <v>1</v>
      </c>
    </row>
    <row r="1397" spans="1:23" s="105" customFormat="1" ht="35.25" hidden="1" customHeight="1" outlineLevel="3" thickBot="1" x14ac:dyDescent="0.3">
      <c r="A1397" s="1607"/>
      <c r="B1397" s="1572"/>
      <c r="C1397" s="953" t="s">
        <v>429</v>
      </c>
      <c r="D1397" s="220">
        <v>42917</v>
      </c>
      <c r="E1397" s="220">
        <v>43069</v>
      </c>
      <c r="F1397" s="1555"/>
      <c r="G1397" s="1576"/>
      <c r="H1397" s="953" t="s">
        <v>21</v>
      </c>
      <c r="I1397" s="953" t="s">
        <v>267</v>
      </c>
      <c r="J1397" s="954">
        <v>1</v>
      </c>
      <c r="K1397" s="936" t="s">
        <v>425</v>
      </c>
      <c r="L1397" s="1080" t="s">
        <v>425</v>
      </c>
      <c r="M1397" s="1085" t="str">
        <f t="shared" si="260"/>
        <v/>
      </c>
      <c r="N1397" s="1216" t="str">
        <f t="shared" si="261"/>
        <v/>
      </c>
      <c r="O1397" s="1323"/>
      <c r="P1397" s="1013" t="str">
        <f t="shared" si="254"/>
        <v/>
      </c>
      <c r="Q1397" s="1272"/>
      <c r="R1397" s="1283"/>
      <c r="S1397" s="1014" t="str">
        <f t="shared" si="248"/>
        <v/>
      </c>
      <c r="T1397" s="1231" t="str">
        <f t="shared" si="245"/>
        <v>Sin Iniciar</v>
      </c>
      <c r="U1397" s="1164" t="str">
        <f t="shared" si="246"/>
        <v>6</v>
      </c>
      <c r="V1397" s="845"/>
      <c r="W1397" s="1302">
        <f t="shared" si="255"/>
        <v>1</v>
      </c>
    </row>
    <row r="1398" spans="1:23" s="105" customFormat="1" ht="15" hidden="1" customHeight="1" outlineLevel="3" thickBot="1" x14ac:dyDescent="0.3">
      <c r="A1398" s="1607"/>
      <c r="B1398" s="1572"/>
      <c r="C1398" s="953" t="s">
        <v>430</v>
      </c>
      <c r="D1398" s="220">
        <v>42917</v>
      </c>
      <c r="E1398" s="220">
        <v>43069</v>
      </c>
      <c r="F1398" s="1555"/>
      <c r="G1398" s="1576"/>
      <c r="H1398" s="953" t="s">
        <v>21</v>
      </c>
      <c r="I1398" s="953" t="s">
        <v>299</v>
      </c>
      <c r="J1398" s="954">
        <v>1</v>
      </c>
      <c r="K1398" s="955">
        <v>1800000</v>
      </c>
      <c r="L1398" s="1081">
        <v>1800000</v>
      </c>
      <c r="M1398" s="1085" t="str">
        <f t="shared" si="260"/>
        <v/>
      </c>
      <c r="N1398" s="1216" t="str">
        <f t="shared" si="261"/>
        <v/>
      </c>
      <c r="O1398" s="1323"/>
      <c r="P1398" s="1013" t="str">
        <f t="shared" si="254"/>
        <v/>
      </c>
      <c r="Q1398" s="1272"/>
      <c r="R1398" s="1283"/>
      <c r="S1398" s="1014" t="str">
        <f t="shared" si="248"/>
        <v/>
      </c>
      <c r="T1398" s="1231" t="str">
        <f t="shared" si="245"/>
        <v>Sin Iniciar</v>
      </c>
      <c r="U1398" s="1164" t="str">
        <f t="shared" si="246"/>
        <v>6</v>
      </c>
      <c r="V1398" s="845"/>
      <c r="W1398" s="1302">
        <f t="shared" si="255"/>
        <v>1</v>
      </c>
    </row>
    <row r="1399" spans="1:23" s="105" customFormat="1" ht="39" hidden="1" customHeight="1" outlineLevel="3" thickBot="1" x14ac:dyDescent="0.3">
      <c r="A1399" s="1607"/>
      <c r="B1399" s="1053" t="s">
        <v>368</v>
      </c>
      <c r="C1399" s="953" t="s">
        <v>433</v>
      </c>
      <c r="D1399" s="957">
        <v>42750</v>
      </c>
      <c r="E1399" s="957">
        <v>42794</v>
      </c>
      <c r="F1399" s="983" t="s">
        <v>434</v>
      </c>
      <c r="G1399" s="1037" t="s">
        <v>435</v>
      </c>
      <c r="H1399" s="953" t="s">
        <v>21</v>
      </c>
      <c r="I1399" s="953" t="s">
        <v>22</v>
      </c>
      <c r="J1399" s="954">
        <v>2</v>
      </c>
      <c r="K1399" s="68">
        <v>20700000</v>
      </c>
      <c r="L1399" s="1056">
        <f>+J1399*K1399</f>
        <v>41400000</v>
      </c>
      <c r="M1399" s="1085">
        <f t="shared" si="260"/>
        <v>44</v>
      </c>
      <c r="N1399" s="1216" t="str">
        <f t="shared" si="261"/>
        <v>X</v>
      </c>
      <c r="O1399" s="1323" t="s">
        <v>2328</v>
      </c>
      <c r="P1399" s="1013">
        <f t="shared" si="254"/>
        <v>1</v>
      </c>
      <c r="Q1399" s="1272">
        <v>1</v>
      </c>
      <c r="R1399" s="1283">
        <f>+Q1399</f>
        <v>1</v>
      </c>
      <c r="S1399" s="1014">
        <f t="shared" si="248"/>
        <v>1</v>
      </c>
      <c r="T1399" s="1231" t="str">
        <f t="shared" ref="T1399:T1410" si="262">+IF(S1399="","Sin Iniciar",IF(S1399&lt;0.6,"Crítico",IF(S1399&lt;0.9,"En Proceso",IF(AND(P1399=1,Q1399=1,S1399=1),"Terminado","Normal"))))</f>
        <v>Terminado</v>
      </c>
      <c r="U1399" s="1164" t="str">
        <f t="shared" ref="U1399:U1411" si="263">+IF(T1399="","",IF(T1399="Sin Iniciar","6",IF(T1399="Crítico","L",IF(T1399="En Proceso","K",IF(T1399="Normal","J","B")))))</f>
        <v>B</v>
      </c>
      <c r="V1399" s="845" t="s">
        <v>2025</v>
      </c>
      <c r="W1399" s="1302">
        <f t="shared" si="255"/>
        <v>0</v>
      </c>
    </row>
    <row r="1400" spans="1:23" s="105" customFormat="1" ht="39" hidden="1" customHeight="1" outlineLevel="3" thickBot="1" x14ac:dyDescent="0.3">
      <c r="A1400" s="1607"/>
      <c r="B1400" s="1609" t="s">
        <v>438</v>
      </c>
      <c r="C1400" s="971" t="s">
        <v>439</v>
      </c>
      <c r="D1400" s="948"/>
      <c r="E1400" s="948"/>
      <c r="F1400" s="1051" t="s">
        <v>440</v>
      </c>
      <c r="G1400" s="1038" t="s">
        <v>441</v>
      </c>
      <c r="H1400" s="971" t="s">
        <v>28</v>
      </c>
      <c r="I1400" s="971"/>
      <c r="J1400" s="956"/>
      <c r="K1400" s="297"/>
      <c r="L1400" s="1079"/>
      <c r="M1400" s="1085" t="str">
        <f t="shared" si="260"/>
        <v/>
      </c>
      <c r="N1400" s="1216" t="str">
        <f t="shared" si="261"/>
        <v/>
      </c>
      <c r="O1400" s="1323"/>
      <c r="P1400" s="1013" t="str">
        <f t="shared" si="254"/>
        <v/>
      </c>
      <c r="Q1400" s="1272"/>
      <c r="R1400" s="1283"/>
      <c r="S1400" s="1014" t="str">
        <f t="shared" si="248"/>
        <v/>
      </c>
      <c r="T1400" s="1231" t="str">
        <f t="shared" si="262"/>
        <v>Sin Iniciar</v>
      </c>
      <c r="U1400" s="1164" t="str">
        <f t="shared" si="263"/>
        <v>6</v>
      </c>
      <c r="V1400" s="845"/>
      <c r="W1400" s="1302">
        <f t="shared" si="255"/>
        <v>1</v>
      </c>
    </row>
    <row r="1401" spans="1:23" s="105" customFormat="1" ht="166.5" hidden="1" customHeight="1" outlineLevel="3" thickBot="1" x14ac:dyDescent="0.3">
      <c r="A1401" s="1607"/>
      <c r="B1401" s="1609"/>
      <c r="C1401" s="971" t="s">
        <v>442</v>
      </c>
      <c r="D1401" s="999"/>
      <c r="E1401" s="1000"/>
      <c r="F1401" s="1051" t="s">
        <v>443</v>
      </c>
      <c r="G1401" s="1038"/>
      <c r="H1401" s="971"/>
      <c r="I1401" s="971"/>
      <c r="J1401" s="956"/>
      <c r="K1401" s="297"/>
      <c r="L1401" s="1079"/>
      <c r="M1401" s="1085" t="str">
        <f t="shared" si="260"/>
        <v/>
      </c>
      <c r="N1401" s="1216" t="str">
        <f t="shared" si="261"/>
        <v/>
      </c>
      <c r="O1401" s="1323"/>
      <c r="P1401" s="1013" t="str">
        <f t="shared" si="254"/>
        <v/>
      </c>
      <c r="Q1401" s="1272"/>
      <c r="R1401" s="1283"/>
      <c r="S1401" s="1014" t="str">
        <f t="shared" si="248"/>
        <v/>
      </c>
      <c r="T1401" s="1231" t="str">
        <f t="shared" si="262"/>
        <v>Sin Iniciar</v>
      </c>
      <c r="U1401" s="1164" t="str">
        <f t="shared" si="263"/>
        <v>6</v>
      </c>
      <c r="V1401" s="845"/>
      <c r="W1401" s="1302">
        <f t="shared" si="255"/>
        <v>1</v>
      </c>
    </row>
    <row r="1402" spans="1:23" s="105" customFormat="1" ht="204" hidden="1" customHeight="1" outlineLevel="3" thickBot="1" x14ac:dyDescent="0.3">
      <c r="A1402" s="1607"/>
      <c r="B1402" s="1609"/>
      <c r="C1402" s="971" t="s">
        <v>147</v>
      </c>
      <c r="D1402" s="999"/>
      <c r="E1402" s="1000"/>
      <c r="F1402" s="1051" t="s">
        <v>444</v>
      </c>
      <c r="G1402" s="1038"/>
      <c r="H1402" s="971"/>
      <c r="I1402" s="971"/>
      <c r="J1402" s="956"/>
      <c r="K1402" s="297"/>
      <c r="L1402" s="1079"/>
      <c r="M1402" s="1085" t="str">
        <f t="shared" si="260"/>
        <v/>
      </c>
      <c r="N1402" s="1216" t="str">
        <f t="shared" si="261"/>
        <v/>
      </c>
      <c r="O1402" s="1323"/>
      <c r="P1402" s="1013" t="str">
        <f t="shared" si="254"/>
        <v/>
      </c>
      <c r="Q1402" s="1272"/>
      <c r="R1402" s="1283"/>
      <c r="S1402" s="1014" t="str">
        <f t="shared" ref="S1402:S1408" si="264">IF(P1402="","",IF(Q1402&gt;P1402,1,(Q1402/P1402)))</f>
        <v/>
      </c>
      <c r="T1402" s="1231" t="str">
        <f t="shared" si="262"/>
        <v>Sin Iniciar</v>
      </c>
      <c r="U1402" s="1164" t="str">
        <f t="shared" si="263"/>
        <v>6</v>
      </c>
      <c r="V1402" s="845"/>
      <c r="W1402" s="1302">
        <f t="shared" si="255"/>
        <v>1</v>
      </c>
    </row>
    <row r="1403" spans="1:23" s="105" customFormat="1" ht="35.25" hidden="1" customHeight="1" outlineLevel="3" thickBot="1" x14ac:dyDescent="0.3">
      <c r="A1403" s="1607"/>
      <c r="B1403" s="1609"/>
      <c r="C1403" s="1611" t="s">
        <v>445</v>
      </c>
      <c r="D1403" s="999"/>
      <c r="E1403" s="1000"/>
      <c r="F1403" s="1051" t="s">
        <v>446</v>
      </c>
      <c r="G1403" s="1038"/>
      <c r="H1403" s="971" t="s">
        <v>21</v>
      </c>
      <c r="I1403" s="971"/>
      <c r="J1403" s="956"/>
      <c r="K1403" s="297"/>
      <c r="L1403" s="1079"/>
      <c r="M1403" s="1085" t="str">
        <f t="shared" si="260"/>
        <v/>
      </c>
      <c r="N1403" s="1216" t="str">
        <f t="shared" si="261"/>
        <v/>
      </c>
      <c r="O1403" s="1323"/>
      <c r="P1403" s="1013" t="str">
        <f t="shared" ref="P1403:P1408" si="265">+IF(N1403="","",IFERROR(IF(MONTH($C$2)&lt;MONTH(D1403),"",IF(E1403&lt;$C$2,1,IF(D1403&lt;$C$2,($C$2-D1403)/(E1403-D1403),0))),0))</f>
        <v/>
      </c>
      <c r="Q1403" s="1272"/>
      <c r="R1403" s="1283"/>
      <c r="S1403" s="1014" t="str">
        <f t="shared" si="264"/>
        <v/>
      </c>
      <c r="T1403" s="1231" t="str">
        <f t="shared" si="262"/>
        <v>Sin Iniciar</v>
      </c>
      <c r="U1403" s="1164" t="str">
        <f t="shared" si="263"/>
        <v>6</v>
      </c>
      <c r="V1403" s="845"/>
      <c r="W1403" s="1302">
        <f t="shared" si="255"/>
        <v>1</v>
      </c>
    </row>
    <row r="1404" spans="1:23" s="105" customFormat="1" ht="35.25" hidden="1" customHeight="1" outlineLevel="3" thickBot="1" x14ac:dyDescent="0.3">
      <c r="A1404" s="1607"/>
      <c r="B1404" s="1609"/>
      <c r="C1404" s="1611"/>
      <c r="D1404" s="999"/>
      <c r="E1404" s="1000"/>
      <c r="F1404" s="1051" t="s">
        <v>447</v>
      </c>
      <c r="G1404" s="1038"/>
      <c r="H1404" s="971" t="s">
        <v>89</v>
      </c>
      <c r="I1404" s="971"/>
      <c r="J1404" s="956"/>
      <c r="K1404" s="297"/>
      <c r="L1404" s="1079"/>
      <c r="M1404" s="1085" t="str">
        <f t="shared" si="260"/>
        <v/>
      </c>
      <c r="N1404" s="1216" t="str">
        <f t="shared" si="261"/>
        <v/>
      </c>
      <c r="O1404" s="1323"/>
      <c r="P1404" s="1013" t="str">
        <f t="shared" si="265"/>
        <v/>
      </c>
      <c r="Q1404" s="1272"/>
      <c r="R1404" s="1283"/>
      <c r="S1404" s="1014" t="str">
        <f t="shared" si="264"/>
        <v/>
      </c>
      <c r="T1404" s="1231" t="str">
        <f t="shared" si="262"/>
        <v>Sin Iniciar</v>
      </c>
      <c r="U1404" s="1164" t="str">
        <f t="shared" si="263"/>
        <v>6</v>
      </c>
      <c r="V1404" s="845"/>
      <c r="W1404" s="1302">
        <f t="shared" si="255"/>
        <v>1</v>
      </c>
    </row>
    <row r="1405" spans="1:23" s="105" customFormat="1" ht="35.25" hidden="1" customHeight="1" outlineLevel="3" thickBot="1" x14ac:dyDescent="0.3">
      <c r="A1405" s="1607"/>
      <c r="B1405" s="1609"/>
      <c r="C1405" s="1611" t="s">
        <v>448</v>
      </c>
      <c r="D1405" s="999"/>
      <c r="E1405" s="1000"/>
      <c r="F1405" s="1051" t="s">
        <v>449</v>
      </c>
      <c r="G1405" s="1038"/>
      <c r="H1405" s="971" t="s">
        <v>21</v>
      </c>
      <c r="I1405" s="971"/>
      <c r="J1405" s="956"/>
      <c r="K1405" s="297"/>
      <c r="L1405" s="1079"/>
      <c r="M1405" s="1085" t="str">
        <f t="shared" si="260"/>
        <v/>
      </c>
      <c r="N1405" s="1216" t="str">
        <f t="shared" si="261"/>
        <v/>
      </c>
      <c r="O1405" s="1323"/>
      <c r="P1405" s="1013" t="str">
        <f t="shared" si="265"/>
        <v/>
      </c>
      <c r="Q1405" s="1272"/>
      <c r="R1405" s="1283"/>
      <c r="S1405" s="1014" t="str">
        <f t="shared" si="264"/>
        <v/>
      </c>
      <c r="T1405" s="1231" t="str">
        <f t="shared" si="262"/>
        <v>Sin Iniciar</v>
      </c>
      <c r="U1405" s="1164" t="str">
        <f t="shared" si="263"/>
        <v>6</v>
      </c>
      <c r="V1405" s="845"/>
      <c r="W1405" s="1302">
        <f t="shared" si="255"/>
        <v>1</v>
      </c>
    </row>
    <row r="1406" spans="1:23" s="105" customFormat="1" ht="35.25" hidden="1" customHeight="1" outlineLevel="3" thickBot="1" x14ac:dyDescent="0.3">
      <c r="A1406" s="1607"/>
      <c r="B1406" s="1609"/>
      <c r="C1406" s="1611"/>
      <c r="D1406" s="999"/>
      <c r="E1406" s="1000"/>
      <c r="F1406" s="1051" t="s">
        <v>450</v>
      </c>
      <c r="G1406" s="1038"/>
      <c r="H1406" s="971" t="s">
        <v>89</v>
      </c>
      <c r="I1406" s="971"/>
      <c r="J1406" s="956"/>
      <c r="K1406" s="297"/>
      <c r="L1406" s="1079"/>
      <c r="M1406" s="1085" t="str">
        <f t="shared" si="260"/>
        <v/>
      </c>
      <c r="N1406" s="1216" t="str">
        <f t="shared" si="261"/>
        <v/>
      </c>
      <c r="O1406" s="1323"/>
      <c r="P1406" s="1013" t="str">
        <f t="shared" si="265"/>
        <v/>
      </c>
      <c r="Q1406" s="1272"/>
      <c r="R1406" s="1283"/>
      <c r="S1406" s="1014" t="str">
        <f t="shared" si="264"/>
        <v/>
      </c>
      <c r="T1406" s="1231" t="str">
        <f t="shared" si="262"/>
        <v>Sin Iniciar</v>
      </c>
      <c r="U1406" s="1164" t="str">
        <f t="shared" si="263"/>
        <v>6</v>
      </c>
      <c r="V1406" s="845"/>
      <c r="W1406" s="1302">
        <f t="shared" si="255"/>
        <v>1</v>
      </c>
    </row>
    <row r="1407" spans="1:23" s="105" customFormat="1" ht="35.25" hidden="1" customHeight="1" outlineLevel="3" thickBot="1" x14ac:dyDescent="0.3">
      <c r="A1407" s="1607"/>
      <c r="B1407" s="1609"/>
      <c r="C1407" s="956" t="s">
        <v>451</v>
      </c>
      <c r="D1407" s="970"/>
      <c r="E1407" s="970"/>
      <c r="F1407" s="1051" t="s">
        <v>452</v>
      </c>
      <c r="G1407" s="1038" t="s">
        <v>371</v>
      </c>
      <c r="H1407" s="971" t="s">
        <v>21</v>
      </c>
      <c r="I1407" s="971"/>
      <c r="J1407" s="956"/>
      <c r="K1407" s="297"/>
      <c r="L1407" s="1079">
        <v>12000000</v>
      </c>
      <c r="M1407" s="1085" t="str">
        <f t="shared" si="260"/>
        <v/>
      </c>
      <c r="N1407" s="1216" t="str">
        <f t="shared" si="261"/>
        <v/>
      </c>
      <c r="O1407" s="1323"/>
      <c r="P1407" s="1013" t="str">
        <f t="shared" si="265"/>
        <v/>
      </c>
      <c r="Q1407" s="1272"/>
      <c r="R1407" s="1283"/>
      <c r="S1407" s="1014" t="str">
        <f t="shared" si="264"/>
        <v/>
      </c>
      <c r="T1407" s="1231" t="str">
        <f t="shared" si="262"/>
        <v>Sin Iniciar</v>
      </c>
      <c r="U1407" s="1164" t="str">
        <f t="shared" si="263"/>
        <v>6</v>
      </c>
      <c r="V1407" s="845"/>
      <c r="W1407" s="1302">
        <f t="shared" si="255"/>
        <v>1</v>
      </c>
    </row>
    <row r="1408" spans="1:23" s="105" customFormat="1" ht="35.25" hidden="1" customHeight="1" outlineLevel="3" thickBot="1" x14ac:dyDescent="0.3">
      <c r="A1408" s="1608"/>
      <c r="B1408" s="1610"/>
      <c r="C1408" s="1208" t="s">
        <v>66</v>
      </c>
      <c r="D1408" s="1209"/>
      <c r="E1408" s="1209"/>
      <c r="F1408" s="1210" t="s">
        <v>453</v>
      </c>
      <c r="G1408" s="1211" t="s">
        <v>454</v>
      </c>
      <c r="H1408" s="1208" t="s">
        <v>66</v>
      </c>
      <c r="I1408" s="1208" t="s">
        <v>303</v>
      </c>
      <c r="J1408" s="1212">
        <v>1</v>
      </c>
      <c r="K1408" s="1213"/>
      <c r="L1408" s="1214"/>
      <c r="M1408" s="1142" t="str">
        <f t="shared" si="260"/>
        <v/>
      </c>
      <c r="N1408" s="1227" t="str">
        <f t="shared" si="261"/>
        <v/>
      </c>
      <c r="O1408" s="1329"/>
      <c r="P1408" s="1096" t="str">
        <f t="shared" si="265"/>
        <v/>
      </c>
      <c r="Q1408" s="1279"/>
      <c r="R1408" s="1295"/>
      <c r="S1408" s="1097" t="str">
        <f t="shared" si="264"/>
        <v/>
      </c>
      <c r="T1408" s="1240" t="str">
        <f t="shared" si="262"/>
        <v>Sin Iniciar</v>
      </c>
      <c r="U1408" s="1170" t="str">
        <f t="shared" si="263"/>
        <v>6</v>
      </c>
      <c r="V1408" s="846"/>
      <c r="W1408" s="1302">
        <f t="shared" si="255"/>
        <v>1</v>
      </c>
    </row>
    <row r="1409" spans="1:25" s="1178" customFormat="1" ht="30" hidden="1" customHeight="1" outlineLevel="2" collapsed="1" thickBot="1" x14ac:dyDescent="0.3">
      <c r="A1409" s="1564" t="s">
        <v>2062</v>
      </c>
      <c r="B1409" s="1565"/>
      <c r="C1409" s="1566"/>
      <c r="D1409" s="1143"/>
      <c r="E1409" s="1144"/>
      <c r="F1409" s="1175"/>
      <c r="G1409" s="1177"/>
      <c r="H1409" s="1152"/>
      <c r="I1409" s="1153"/>
      <c r="J1409" s="1154"/>
      <c r="K1409" s="1152"/>
      <c r="L1409" s="1155"/>
      <c r="M1409" s="1147" t="str">
        <f t="shared" si="260"/>
        <v/>
      </c>
      <c r="N1409" s="1270"/>
      <c r="O1409" s="1330"/>
      <c r="P1409" s="1149">
        <f>+IFERROR(SUMPRODUCT(P1339:P1408,M1339:M1408)/SUM(M1339:M1408),0)</f>
        <v>0.25335520429466152</v>
      </c>
      <c r="Q1409" s="1161">
        <f>+IFERROR(SUMPRODUCT(Q1363:Q1408,M1363:M1408)/SUM(M1363:M1408),0)</f>
        <v>0.21984460913220183</v>
      </c>
      <c r="R1409" s="1292">
        <f>+IFERROR(SUMPRODUCT(R1339:R1408,M1339:M1408)/SUM(M1339:M1408),0)</f>
        <v>0.18874440799284223</v>
      </c>
      <c r="S1409" s="1149">
        <f>+Q1409/P1409</f>
        <v>0.86773275387907323</v>
      </c>
      <c r="T1409" s="1238" t="str">
        <f t="shared" si="262"/>
        <v>En Proceso</v>
      </c>
      <c r="U1409" s="1172" t="str">
        <f t="shared" si="263"/>
        <v>K</v>
      </c>
      <c r="V1409" s="1150"/>
      <c r="W1409" s="1302">
        <f t="shared" si="255"/>
        <v>0.8112555920071578</v>
      </c>
    </row>
    <row r="1410" spans="1:25" s="1178" customFormat="1" ht="167.25" customHeight="1" outlineLevel="1" collapsed="1" thickBot="1" x14ac:dyDescent="0.3">
      <c r="A1410" s="1587" t="s">
        <v>2041</v>
      </c>
      <c r="B1410" s="1588"/>
      <c r="C1410" s="1588"/>
      <c r="D1410" s="1242"/>
      <c r="E1410" s="1242"/>
      <c r="F1410" s="1242"/>
      <c r="G1410" s="1242"/>
      <c r="H1410" s="1242"/>
      <c r="I1410" s="1242"/>
      <c r="J1410" s="1242"/>
      <c r="K1410" s="1242"/>
      <c r="L1410" s="1242"/>
      <c r="M1410" s="1242"/>
      <c r="N1410" s="1242"/>
      <c r="O1410" s="1242"/>
      <c r="P1410" s="1298">
        <f>+AVERAGE(P1409,P1338)</f>
        <v>0.20888868889960135</v>
      </c>
      <c r="Q1410" s="1306">
        <f>+AVERAGE(Q1409,Q1338)</f>
        <v>0.18733398637004706</v>
      </c>
      <c r="R1410" s="1310">
        <f>+AVERAGE(R1338,R1409)</f>
        <v>0.17178388580036724</v>
      </c>
      <c r="S1410" s="1244">
        <f>+Q1410/P1410</f>
        <v>0.89681249548215514</v>
      </c>
      <c r="T1410" s="1245" t="str">
        <f t="shared" si="262"/>
        <v>En Proceso</v>
      </c>
      <c r="U1410" s="1247" t="str">
        <f t="shared" si="263"/>
        <v>K</v>
      </c>
      <c r="V1410" s="1332"/>
      <c r="W1410" s="1548">
        <f t="shared" si="255"/>
        <v>0.8282161141996327</v>
      </c>
      <c r="X1410" s="1549" t="s">
        <v>2409</v>
      </c>
    </row>
    <row r="1411" spans="1:25" ht="184.5" customHeight="1" thickBot="1" x14ac:dyDescent="0.3">
      <c r="A1411" s="1584" t="s">
        <v>2042</v>
      </c>
      <c r="B1411" s="1585"/>
      <c r="C1411" s="1586"/>
      <c r="D1411" s="1297"/>
      <c r="E1411" s="1297"/>
      <c r="F1411" s="1297"/>
      <c r="G1411" s="1297"/>
      <c r="H1411" s="1297"/>
      <c r="I1411" s="1297"/>
      <c r="J1411" s="1297"/>
      <c r="K1411" s="1297"/>
      <c r="L1411" s="1297"/>
      <c r="M1411" s="1297"/>
      <c r="N1411" s="1297"/>
      <c r="O1411" s="1297"/>
      <c r="P1411" s="1299">
        <f>+AVERAGE(P1410,P1291,P186,P117)</f>
        <v>0.21113686600049814</v>
      </c>
      <c r="Q1411" s="1307">
        <f>+AVERAGE(Q1410,Q1291,Q186,Q117)</f>
        <v>0.19485865862644003</v>
      </c>
      <c r="R1411" s="1311">
        <f>+Q1411</f>
        <v>0.19485865862644003</v>
      </c>
      <c r="S1411" s="1248">
        <f>+Q1411/P1411</f>
        <v>0.92290210761194258</v>
      </c>
      <c r="T1411" s="1249" t="str">
        <f t="shared" ref="T1411" si="266">+IF(S1411="","Sin Iniciar",IF(S1411&lt;0.6,"Crítico",IF(S1411&lt;0.9,"En Proceso",IF(AND(P1411=1,Q1411=1,S1411=1),"Terminado","Normal"))))</f>
        <v>Normal</v>
      </c>
      <c r="U1411" s="1250" t="str">
        <f t="shared" si="263"/>
        <v>J</v>
      </c>
      <c r="V1411" s="1296"/>
      <c r="W1411" s="1547">
        <f t="shared" si="255"/>
        <v>0.80514134137355997</v>
      </c>
      <c r="X1411" s="1549" t="s">
        <v>2410</v>
      </c>
      <c r="Y1411" s="1178"/>
    </row>
    <row r="1412" spans="1:25" ht="84" customHeight="1" thickBot="1" x14ac:dyDescent="0.3">
      <c r="R1412" s="1577" t="s">
        <v>2068</v>
      </c>
      <c r="S1412" s="1578"/>
      <c r="T1412" s="1578"/>
      <c r="U1412" s="1578"/>
      <c r="V1412" s="200"/>
      <c r="W1412" s="1308" t="s">
        <v>2067</v>
      </c>
    </row>
    <row r="1413" spans="1:25" ht="52.5" customHeight="1" thickBot="1" x14ac:dyDescent="0.3">
      <c r="R1413" s="1579"/>
      <c r="S1413" s="1580"/>
      <c r="T1413" s="1580"/>
      <c r="U1413" s="1580"/>
      <c r="V1413" s="200"/>
      <c r="W1413" s="1309" t="s">
        <v>2411</v>
      </c>
    </row>
    <row r="1414" spans="1:25" ht="87.75" customHeight="1" thickBot="1" x14ac:dyDescent="0.3">
      <c r="B1414" s="106"/>
      <c r="D1414" s="106"/>
      <c r="E1414" s="106"/>
      <c r="F1414" s="106"/>
      <c r="H1414" s="106"/>
      <c r="I1414" s="106"/>
      <c r="J1414" s="106"/>
      <c r="K1414" s="106"/>
      <c r="L1414" s="106"/>
      <c r="M1414" s="106"/>
      <c r="N1414" s="106"/>
      <c r="P1414" s="106"/>
      <c r="R1414" s="1581" t="s">
        <v>2069</v>
      </c>
      <c r="S1414" s="1582"/>
      <c r="T1414" s="1582"/>
      <c r="U1414" s="1583"/>
      <c r="V1414" s="1296"/>
      <c r="W1414" s="1551">
        <v>0.92</v>
      </c>
    </row>
    <row r="1415" spans="1:25" ht="15.75" thickTop="1" x14ac:dyDescent="0.25">
      <c r="B1415" s="106"/>
      <c r="D1415" s="106"/>
      <c r="E1415" s="106"/>
      <c r="F1415" s="106"/>
      <c r="H1415" s="106"/>
      <c r="I1415" s="106"/>
      <c r="J1415" s="106"/>
      <c r="K1415" s="106"/>
      <c r="L1415" s="106"/>
      <c r="M1415" s="106"/>
      <c r="N1415" s="106"/>
      <c r="P1415" s="106"/>
    </row>
    <row r="1416" spans="1:25" x14ac:dyDescent="0.25">
      <c r="B1416" s="106"/>
      <c r="D1416" s="106"/>
      <c r="E1416" s="106"/>
      <c r="F1416" s="106"/>
      <c r="H1416" s="106"/>
      <c r="I1416" s="106"/>
      <c r="J1416" s="106"/>
      <c r="K1416" s="106"/>
      <c r="L1416" s="106"/>
      <c r="M1416" s="106"/>
      <c r="N1416" s="106"/>
      <c r="P1416" s="106"/>
      <c r="W1416" s="1251"/>
    </row>
    <row r="1417" spans="1:25" ht="15.75" thickBot="1" x14ac:dyDescent="0.3"/>
    <row r="1418" spans="1:25" ht="24.75" thickBot="1" x14ac:dyDescent="0.3">
      <c r="P1418" s="2186" t="s">
        <v>2412</v>
      </c>
      <c r="Q1418" s="2187" t="s">
        <v>2413</v>
      </c>
      <c r="R1418" s="2188" t="s">
        <v>2414</v>
      </c>
      <c r="S1418" s="2187" t="s">
        <v>2415</v>
      </c>
      <c r="T1418" s="2188" t="s">
        <v>2416</v>
      </c>
      <c r="U1418" s="2187">
        <v>1</v>
      </c>
    </row>
    <row r="1000317" spans="2:28" x14ac:dyDescent="0.25">
      <c r="B1000317" s="106"/>
      <c r="D1000317" s="106"/>
      <c r="E1000317" s="106"/>
      <c r="F1000317" s="106"/>
      <c r="H1000317" s="106"/>
      <c r="I1000317" s="106"/>
      <c r="J1000317" s="106"/>
      <c r="K1000317" s="106"/>
      <c r="L1000317" s="106"/>
      <c r="M1000317" s="106"/>
      <c r="N1000317" s="106"/>
      <c r="P1000317" s="106"/>
      <c r="T1000317" s="106"/>
      <c r="AA1000317" s="106">
        <v>1</v>
      </c>
      <c r="AB1000317" s="106" t="s">
        <v>22</v>
      </c>
    </row>
    <row r="1000318" spans="2:28" x14ac:dyDescent="0.25">
      <c r="B1000318" s="106"/>
      <c r="D1000318" s="106"/>
      <c r="E1000318" s="106"/>
      <c r="F1000318" s="106"/>
      <c r="H1000318" s="106"/>
      <c r="I1000318" s="106"/>
      <c r="J1000318" s="106"/>
      <c r="K1000318" s="106"/>
      <c r="L1000318" s="106"/>
      <c r="M1000318" s="106"/>
      <c r="N1000318" s="106"/>
      <c r="P1000318" s="106"/>
      <c r="T1000318" s="106"/>
      <c r="AA1000318" s="106">
        <v>2</v>
      </c>
      <c r="AB1000318" s="106" t="s">
        <v>29</v>
      </c>
    </row>
    <row r="1000319" spans="2:28" x14ac:dyDescent="0.25">
      <c r="B1000319" s="106"/>
      <c r="D1000319" s="106"/>
      <c r="E1000319" s="106"/>
      <c r="F1000319" s="106"/>
      <c r="H1000319" s="106"/>
      <c r="I1000319" s="106"/>
      <c r="J1000319" s="106"/>
      <c r="K1000319" s="106"/>
      <c r="L1000319" s="106"/>
      <c r="M1000319" s="106"/>
      <c r="N1000319" s="106"/>
      <c r="P1000319" s="106"/>
      <c r="T1000319" s="106"/>
      <c r="AA1000319" s="106">
        <v>3</v>
      </c>
      <c r="AB1000319" s="106" t="s">
        <v>303</v>
      </c>
    </row>
    <row r="1000320" spans="2:28" x14ac:dyDescent="0.25">
      <c r="B1000320" s="106"/>
      <c r="D1000320" s="106"/>
      <c r="E1000320" s="106"/>
      <c r="F1000320" s="106"/>
      <c r="H1000320" s="106"/>
      <c r="I1000320" s="106"/>
      <c r="J1000320" s="106"/>
      <c r="K1000320" s="106"/>
      <c r="L1000320" s="106"/>
      <c r="M1000320" s="106"/>
      <c r="N1000320" s="106"/>
      <c r="P1000320" s="106"/>
      <c r="T1000320" s="106"/>
      <c r="AA1000320" s="106">
        <v>4</v>
      </c>
      <c r="AB1000320" s="106" t="s">
        <v>111</v>
      </c>
    </row>
    <row r="1000321" spans="2:28" x14ac:dyDescent="0.25">
      <c r="B1000321" s="106"/>
      <c r="D1000321" s="106"/>
      <c r="E1000321" s="106"/>
      <c r="F1000321" s="106"/>
      <c r="H1000321" s="106"/>
      <c r="I1000321" s="106"/>
      <c r="J1000321" s="106"/>
      <c r="K1000321" s="106"/>
      <c r="L1000321" s="106"/>
      <c r="M1000321" s="106"/>
      <c r="N1000321" s="106"/>
      <c r="P1000321" s="106"/>
      <c r="T1000321" s="106"/>
      <c r="AA1000321" s="106">
        <v>5</v>
      </c>
      <c r="AB1000321" s="106" t="s">
        <v>55</v>
      </c>
    </row>
    <row r="1000322" spans="2:28" x14ac:dyDescent="0.25">
      <c r="B1000322" s="106"/>
      <c r="D1000322" s="106"/>
      <c r="E1000322" s="106"/>
      <c r="F1000322" s="106"/>
      <c r="H1000322" s="106"/>
      <c r="I1000322" s="106"/>
      <c r="J1000322" s="106"/>
      <c r="K1000322" s="106"/>
      <c r="L1000322" s="106"/>
      <c r="M1000322" s="106"/>
      <c r="N1000322" s="106"/>
      <c r="P1000322" s="106"/>
      <c r="T1000322" s="106"/>
      <c r="AA1000322" s="106">
        <v>6</v>
      </c>
      <c r="AB1000322" s="106" t="s">
        <v>81</v>
      </c>
    </row>
    <row r="1000323" spans="2:28" x14ac:dyDescent="0.25">
      <c r="B1000323" s="106"/>
      <c r="D1000323" s="106"/>
      <c r="E1000323" s="106"/>
      <c r="F1000323" s="106"/>
      <c r="H1000323" s="106"/>
      <c r="I1000323" s="106"/>
      <c r="J1000323" s="106"/>
      <c r="K1000323" s="106"/>
      <c r="L1000323" s="106"/>
      <c r="M1000323" s="106"/>
      <c r="N1000323" s="106"/>
      <c r="P1000323" s="106"/>
      <c r="T1000323" s="106"/>
      <c r="AA1000323" s="106">
        <v>7</v>
      </c>
      <c r="AB1000323" s="106" t="s">
        <v>338</v>
      </c>
    </row>
    <row r="1000324" spans="2:28" x14ac:dyDescent="0.25">
      <c r="B1000324" s="106"/>
      <c r="D1000324" s="106"/>
      <c r="E1000324" s="106"/>
      <c r="F1000324" s="106"/>
      <c r="H1000324" s="106"/>
      <c r="I1000324" s="106"/>
      <c r="J1000324" s="106"/>
      <c r="K1000324" s="106"/>
      <c r="L1000324" s="106"/>
      <c r="M1000324" s="106"/>
      <c r="N1000324" s="106"/>
      <c r="P1000324" s="106"/>
      <c r="T1000324" s="106"/>
      <c r="AA1000324" s="106">
        <v>8</v>
      </c>
      <c r="AB1000324" s="106" t="s">
        <v>107</v>
      </c>
    </row>
    <row r="1000325" spans="2:28" x14ac:dyDescent="0.25">
      <c r="B1000325" s="106"/>
      <c r="D1000325" s="106"/>
      <c r="E1000325" s="106"/>
      <c r="F1000325" s="106"/>
      <c r="H1000325" s="106"/>
      <c r="I1000325" s="106"/>
      <c r="J1000325" s="106"/>
      <c r="K1000325" s="106"/>
      <c r="L1000325" s="106"/>
      <c r="M1000325" s="106"/>
      <c r="N1000325" s="106"/>
      <c r="P1000325" s="106"/>
      <c r="T1000325" s="106"/>
      <c r="AA1000325" s="106">
        <v>9</v>
      </c>
      <c r="AB1000325" s="106" t="s">
        <v>274</v>
      </c>
    </row>
    <row r="1000326" spans="2:28" x14ac:dyDescent="0.25">
      <c r="B1000326" s="106"/>
      <c r="D1000326" s="106"/>
      <c r="E1000326" s="106"/>
      <c r="F1000326" s="106"/>
      <c r="H1000326" s="106"/>
      <c r="I1000326" s="106"/>
      <c r="J1000326" s="106"/>
      <c r="K1000326" s="106"/>
      <c r="L1000326" s="106"/>
      <c r="M1000326" s="106"/>
      <c r="N1000326" s="106"/>
      <c r="P1000326" s="106"/>
      <c r="T1000326" s="106"/>
      <c r="AA1000326" s="106">
        <v>10</v>
      </c>
      <c r="AB1000326" s="106" t="s">
        <v>267</v>
      </c>
    </row>
    <row r="1000327" spans="2:28" x14ac:dyDescent="0.25">
      <c r="B1000327" s="106"/>
      <c r="D1000327" s="106"/>
      <c r="E1000327" s="106"/>
      <c r="F1000327" s="106"/>
      <c r="H1000327" s="106"/>
      <c r="I1000327" s="106"/>
      <c r="J1000327" s="106"/>
      <c r="K1000327" s="106"/>
      <c r="L1000327" s="106"/>
      <c r="M1000327" s="106"/>
      <c r="N1000327" s="106"/>
      <c r="P1000327" s="106"/>
      <c r="T1000327" s="106"/>
      <c r="AA1000327" s="106">
        <v>11</v>
      </c>
      <c r="AB1000327" s="106" t="s">
        <v>299</v>
      </c>
    </row>
    <row r="1000328" spans="2:28" x14ac:dyDescent="0.25">
      <c r="B1000328" s="106"/>
      <c r="D1000328" s="106"/>
      <c r="E1000328" s="106"/>
      <c r="F1000328" s="106"/>
      <c r="H1000328" s="106"/>
      <c r="I1000328" s="106"/>
      <c r="J1000328" s="106"/>
      <c r="K1000328" s="106"/>
      <c r="L1000328" s="106"/>
      <c r="M1000328" s="106"/>
      <c r="N1000328" s="106"/>
      <c r="P1000328" s="106"/>
      <c r="T1000328" s="106"/>
      <c r="AA1000328" s="106">
        <v>12</v>
      </c>
      <c r="AB1000328" s="106" t="s">
        <v>310</v>
      </c>
    </row>
  </sheetData>
  <dataConsolidate/>
  <mergeCells count="365">
    <mergeCell ref="N6:W7"/>
    <mergeCell ref="R8:W8"/>
    <mergeCell ref="A91:A115"/>
    <mergeCell ref="B328:B330"/>
    <mergeCell ref="G34:G35"/>
    <mergeCell ref="H34:H35"/>
    <mergeCell ref="B302:B306"/>
    <mergeCell ref="B307:B309"/>
    <mergeCell ref="B310:B312"/>
    <mergeCell ref="B313:B314"/>
    <mergeCell ref="A15:C15"/>
    <mergeCell ref="A6:A9"/>
    <mergeCell ref="B8:B9"/>
    <mergeCell ref="B6:F7"/>
    <mergeCell ref="B11:B14"/>
    <mergeCell ref="F8:F9"/>
    <mergeCell ref="A11:A14"/>
    <mergeCell ref="B31:F31"/>
    <mergeCell ref="B67:B73"/>
    <mergeCell ref="A16:A56"/>
    <mergeCell ref="B23:B30"/>
    <mergeCell ref="B17:B18"/>
    <mergeCell ref="B19:B21"/>
    <mergeCell ref="A58:A89"/>
    <mergeCell ref="L34:L35"/>
    <mergeCell ref="B53:F53"/>
    <mergeCell ref="L51:L52"/>
    <mergeCell ref="G51:G52"/>
    <mergeCell ref="H51:H52"/>
    <mergeCell ref="I51:I52"/>
    <mergeCell ref="J51:J52"/>
    <mergeCell ref="K51:K52"/>
    <mergeCell ref="F40:F44"/>
    <mergeCell ref="F45:F46"/>
    <mergeCell ref="B47:B48"/>
    <mergeCell ref="F47:F48"/>
    <mergeCell ref="B34:B35"/>
    <mergeCell ref="F34:F35"/>
    <mergeCell ref="G6:L7"/>
    <mergeCell ref="M6:M9"/>
    <mergeCell ref="G122:G123"/>
    <mergeCell ref="H122:H123"/>
    <mergeCell ref="I122:I123"/>
    <mergeCell ref="J122:J123"/>
    <mergeCell ref="L17:L18"/>
    <mergeCell ref="G19:G20"/>
    <mergeCell ref="H19:H20"/>
    <mergeCell ref="I19:I20"/>
    <mergeCell ref="J19:J20"/>
    <mergeCell ref="K19:K20"/>
    <mergeCell ref="G17:G18"/>
    <mergeCell ref="H17:H18"/>
    <mergeCell ref="I17:I18"/>
    <mergeCell ref="J17:J18"/>
    <mergeCell ref="L19:L20"/>
    <mergeCell ref="K17:K18"/>
    <mergeCell ref="L36:L46"/>
    <mergeCell ref="I8:I9"/>
    <mergeCell ref="G8:G9"/>
    <mergeCell ref="H8:H9"/>
    <mergeCell ref="J8:J9"/>
    <mergeCell ref="K8:K9"/>
    <mergeCell ref="I124:I126"/>
    <mergeCell ref="J124:J126"/>
    <mergeCell ref="K124:K126"/>
    <mergeCell ref="T9:U9"/>
    <mergeCell ref="C8:C9"/>
    <mergeCell ref="D8:E8"/>
    <mergeCell ref="B16:F16"/>
    <mergeCell ref="J36:J46"/>
    <mergeCell ref="B74:B81"/>
    <mergeCell ref="B82:B89"/>
    <mergeCell ref="B91:B96"/>
    <mergeCell ref="B97:B100"/>
    <mergeCell ref="B101:B104"/>
    <mergeCell ref="B105:B108"/>
    <mergeCell ref="Q8:Q9"/>
    <mergeCell ref="B49:B52"/>
    <mergeCell ref="L8:L9"/>
    <mergeCell ref="N8:N9"/>
    <mergeCell ref="O8:O9"/>
    <mergeCell ref="B32:B33"/>
    <mergeCell ref="P8:P9"/>
    <mergeCell ref="I34:I35"/>
    <mergeCell ref="J34:J35"/>
    <mergeCell ref="K34:K35"/>
    <mergeCell ref="B55:F55"/>
    <mergeCell ref="B58:B66"/>
    <mergeCell ref="B109:B114"/>
    <mergeCell ref="F37:F39"/>
    <mergeCell ref="B36:B46"/>
    <mergeCell ref="L118:L119"/>
    <mergeCell ref="G36:G46"/>
    <mergeCell ref="H36:H46"/>
    <mergeCell ref="I36:I46"/>
    <mergeCell ref="G118:G119"/>
    <mergeCell ref="H118:H119"/>
    <mergeCell ref="I118:I119"/>
    <mergeCell ref="J118:J119"/>
    <mergeCell ref="K118:K119"/>
    <mergeCell ref="K36:K46"/>
    <mergeCell ref="G120:G121"/>
    <mergeCell ref="H120:H121"/>
    <mergeCell ref="I120:I121"/>
    <mergeCell ref="J120:J121"/>
    <mergeCell ref="K120:K121"/>
    <mergeCell ref="C266:C268"/>
    <mergeCell ref="F272:F275"/>
    <mergeCell ref="L124:L126"/>
    <mergeCell ref="F124:F125"/>
    <mergeCell ref="G124:G126"/>
    <mergeCell ref="H124:H126"/>
    <mergeCell ref="C255:C261"/>
    <mergeCell ref="D255:D265"/>
    <mergeCell ref="E255:E265"/>
    <mergeCell ref="C262:C265"/>
    <mergeCell ref="D239:D252"/>
    <mergeCell ref="E239:E252"/>
    <mergeCell ref="C240:C244"/>
    <mergeCell ref="C245:C246"/>
    <mergeCell ref="C247:C248"/>
    <mergeCell ref="C249:C252"/>
    <mergeCell ref="L120:L121"/>
    <mergeCell ref="K122:K123"/>
    <mergeCell ref="L122:L123"/>
    <mergeCell ref="F127:F129"/>
    <mergeCell ref="C133:C134"/>
    <mergeCell ref="C135:C136"/>
    <mergeCell ref="C137:C138"/>
    <mergeCell ref="E124:E125"/>
    <mergeCell ref="C150:C151"/>
    <mergeCell ref="D150:D151"/>
    <mergeCell ref="E150:E151"/>
    <mergeCell ref="B169:B174"/>
    <mergeCell ref="D124:D125"/>
    <mergeCell ref="A285:C285"/>
    <mergeCell ref="B276:B283"/>
    <mergeCell ref="B255:B271"/>
    <mergeCell ref="F203:F204"/>
    <mergeCell ref="C206:C208"/>
    <mergeCell ref="F213:F236"/>
    <mergeCell ref="C223:C224"/>
    <mergeCell ref="F150:F151"/>
    <mergeCell ref="B148:B149"/>
    <mergeCell ref="B150:B153"/>
    <mergeCell ref="A185:C185"/>
    <mergeCell ref="A168:C168"/>
    <mergeCell ref="C225:C226"/>
    <mergeCell ref="C228:C230"/>
    <mergeCell ref="A187:A211"/>
    <mergeCell ref="A213:A284"/>
    <mergeCell ref="B272:B275"/>
    <mergeCell ref="C274:C275"/>
    <mergeCell ref="D274:D275"/>
    <mergeCell ref="E274:E275"/>
    <mergeCell ref="F276:F283"/>
    <mergeCell ref="F239:F254"/>
    <mergeCell ref="F255:F271"/>
    <mergeCell ref="B237:B254"/>
    <mergeCell ref="B213:B236"/>
    <mergeCell ref="B187:B192"/>
    <mergeCell ref="B194:B195"/>
    <mergeCell ref="B196:B197"/>
    <mergeCell ref="B198:B211"/>
    <mergeCell ref="B154:B157"/>
    <mergeCell ref="B158:B159"/>
    <mergeCell ref="B160:B167"/>
    <mergeCell ref="B122:B123"/>
    <mergeCell ref="A147:C147"/>
    <mergeCell ref="B181:B184"/>
    <mergeCell ref="C124:C125"/>
    <mergeCell ref="A118:A146"/>
    <mergeCell ref="A148:A167"/>
    <mergeCell ref="B124:B126"/>
    <mergeCell ref="B127:B129"/>
    <mergeCell ref="B130:B131"/>
    <mergeCell ref="B133:B146"/>
    <mergeCell ref="B118:B121"/>
    <mergeCell ref="A169:A184"/>
    <mergeCell ref="B175:B180"/>
    <mergeCell ref="A347:A367"/>
    <mergeCell ref="A316:A331"/>
    <mergeCell ref="A333:A345"/>
    <mergeCell ref="B347:B349"/>
    <mergeCell ref="B386:B387"/>
    <mergeCell ref="B401:B1263"/>
    <mergeCell ref="A369:A384"/>
    <mergeCell ref="A386:A399"/>
    <mergeCell ref="A286:A314"/>
    <mergeCell ref="B350:B353"/>
    <mergeCell ref="B293:B296"/>
    <mergeCell ref="B297:B298"/>
    <mergeCell ref="B334:B335"/>
    <mergeCell ref="B336:B337"/>
    <mergeCell ref="B339:B342"/>
    <mergeCell ref="B343:B345"/>
    <mergeCell ref="B288:B292"/>
    <mergeCell ref="B299:B300"/>
    <mergeCell ref="B370:B371"/>
    <mergeCell ref="B373:B376"/>
    <mergeCell ref="B377:B379"/>
    <mergeCell ref="B380:B382"/>
    <mergeCell ref="B383:B384"/>
    <mergeCell ref="B325:B327"/>
    <mergeCell ref="K1271:K1272"/>
    <mergeCell ref="L1271:L1272"/>
    <mergeCell ref="C1273:C1274"/>
    <mergeCell ref="D1273:D1274"/>
    <mergeCell ref="E1273:E1274"/>
    <mergeCell ref="F1273:F1274"/>
    <mergeCell ref="G1273:G1274"/>
    <mergeCell ref="H1273:H1274"/>
    <mergeCell ref="I1273:I1274"/>
    <mergeCell ref="J1273:J1274"/>
    <mergeCell ref="K1273:K1274"/>
    <mergeCell ref="L1273:L1274"/>
    <mergeCell ref="C1271:C1272"/>
    <mergeCell ref="D1271:D1272"/>
    <mergeCell ref="E1271:E1272"/>
    <mergeCell ref="F1271:F1272"/>
    <mergeCell ref="G1271:G1272"/>
    <mergeCell ref="H1271:H1272"/>
    <mergeCell ref="I1271:I1272"/>
    <mergeCell ref="K1298:K1302"/>
    <mergeCell ref="L1298:L1302"/>
    <mergeCell ref="A1292:A1337"/>
    <mergeCell ref="K1276:K1277"/>
    <mergeCell ref="L1276:L1277"/>
    <mergeCell ref="C1283:C1286"/>
    <mergeCell ref="D1283:D1286"/>
    <mergeCell ref="E1283:E1286"/>
    <mergeCell ref="F1283:F1286"/>
    <mergeCell ref="K1287:K1289"/>
    <mergeCell ref="L1287:L1289"/>
    <mergeCell ref="B1275:B1286"/>
    <mergeCell ref="C1275:C1278"/>
    <mergeCell ref="D1275:D1278"/>
    <mergeCell ref="E1275:E1278"/>
    <mergeCell ref="F1275:F1278"/>
    <mergeCell ref="G1276:G1277"/>
    <mergeCell ref="H1276:H1277"/>
    <mergeCell ref="I1276:I1277"/>
    <mergeCell ref="J1276:J1277"/>
    <mergeCell ref="B1287:B1289"/>
    <mergeCell ref="C1287:C1289"/>
    <mergeCell ref="G1287:G1289"/>
    <mergeCell ref="D1328:D1329"/>
    <mergeCell ref="E1328:E1329"/>
    <mergeCell ref="F1328:F1329"/>
    <mergeCell ref="B1303:B1321"/>
    <mergeCell ref="C1305:C1307"/>
    <mergeCell ref="D1305:D1307"/>
    <mergeCell ref="E1305:E1307"/>
    <mergeCell ref="F1305:F1307"/>
    <mergeCell ref="C1309:C1311"/>
    <mergeCell ref="C1317:C1319"/>
    <mergeCell ref="D1317:D1319"/>
    <mergeCell ref="E1317:E1319"/>
    <mergeCell ref="F1317:F1319"/>
    <mergeCell ref="C1320:C1321"/>
    <mergeCell ref="D1320:D1321"/>
    <mergeCell ref="E1320:E1321"/>
    <mergeCell ref="F1309:F1311"/>
    <mergeCell ref="C1312:C1313"/>
    <mergeCell ref="D1312:D1313"/>
    <mergeCell ref="E1312:E1313"/>
    <mergeCell ref="F1312:F1313"/>
    <mergeCell ref="C1314:C1316"/>
    <mergeCell ref="D1314:D1316"/>
    <mergeCell ref="L1328:L1329"/>
    <mergeCell ref="A186:C186"/>
    <mergeCell ref="A212:C212"/>
    <mergeCell ref="B1381:B1387"/>
    <mergeCell ref="F1381:F1387"/>
    <mergeCell ref="G1381:G1387"/>
    <mergeCell ref="A1339:A1408"/>
    <mergeCell ref="B1400:B1408"/>
    <mergeCell ref="C1403:C1404"/>
    <mergeCell ref="C1405:C1406"/>
    <mergeCell ref="B1389:B1393"/>
    <mergeCell ref="F1389:F1393"/>
    <mergeCell ref="G1389:G1393"/>
    <mergeCell ref="B1394:B1398"/>
    <mergeCell ref="F1394:F1398"/>
    <mergeCell ref="G1394:G1398"/>
    <mergeCell ref="B1350:B1352"/>
    <mergeCell ref="F1350:F1352"/>
    <mergeCell ref="B1354:B1355"/>
    <mergeCell ref="G1373:G1380"/>
    <mergeCell ref="B1339:B1343"/>
    <mergeCell ref="F1339:F1343"/>
    <mergeCell ref="A315:C315"/>
    <mergeCell ref="B1328:B1331"/>
    <mergeCell ref="E1287:E1289"/>
    <mergeCell ref="H1287:H1289"/>
    <mergeCell ref="I1287:I1289"/>
    <mergeCell ref="J1287:J1289"/>
    <mergeCell ref="A117:C117"/>
    <mergeCell ref="A116:C116"/>
    <mergeCell ref="A90:C90"/>
    <mergeCell ref="A57:C57"/>
    <mergeCell ref="D1309:D1311"/>
    <mergeCell ref="E1309:E1311"/>
    <mergeCell ref="A1265:A1289"/>
    <mergeCell ref="B1292:B1294"/>
    <mergeCell ref="B1295:B1302"/>
    <mergeCell ref="C1298:C1302"/>
    <mergeCell ref="D1298:D1302"/>
    <mergeCell ref="E1298:E1302"/>
    <mergeCell ref="A346:C346"/>
    <mergeCell ref="A332:C332"/>
    <mergeCell ref="J1271:J1272"/>
    <mergeCell ref="B316:B317"/>
    <mergeCell ref="B318:B319"/>
    <mergeCell ref="B321:B324"/>
    <mergeCell ref="A401:A1263"/>
    <mergeCell ref="F299:F300"/>
    <mergeCell ref="G1339:G1343"/>
    <mergeCell ref="B1344:B1349"/>
    <mergeCell ref="F1344:F1349"/>
    <mergeCell ref="G1344:G1349"/>
    <mergeCell ref="R1412:U1413"/>
    <mergeCell ref="R1414:U1414"/>
    <mergeCell ref="A1411:C1411"/>
    <mergeCell ref="A1410:C1410"/>
    <mergeCell ref="A1291:C1291"/>
    <mergeCell ref="A1409:C1409"/>
    <mergeCell ref="A1338:C1338"/>
    <mergeCell ref="B1357:B1363"/>
    <mergeCell ref="H1328:H1329"/>
    <mergeCell ref="G1328:G1329"/>
    <mergeCell ref="E1314:E1316"/>
    <mergeCell ref="F1314:F1316"/>
    <mergeCell ref="I1328:I1329"/>
    <mergeCell ref="J1328:J1329"/>
    <mergeCell ref="B1365:B1372"/>
    <mergeCell ref="F1365:F1372"/>
    <mergeCell ref="G1365:G1372"/>
    <mergeCell ref="B1373:B1380"/>
    <mergeCell ref="C1330:C1331"/>
    <mergeCell ref="K1328:K1329"/>
    <mergeCell ref="F1373:F1380"/>
    <mergeCell ref="C1326:C1327"/>
    <mergeCell ref="B355:B356"/>
    <mergeCell ref="B358:B361"/>
    <mergeCell ref="B362:B364"/>
    <mergeCell ref="B365:B366"/>
    <mergeCell ref="B393:B395"/>
    <mergeCell ref="B396:B398"/>
    <mergeCell ref="B1332:B1334"/>
    <mergeCell ref="B1335:B1337"/>
    <mergeCell ref="F1320:F1321"/>
    <mergeCell ref="B1322:B1327"/>
    <mergeCell ref="C1324:C1325"/>
    <mergeCell ref="A1264:C1264"/>
    <mergeCell ref="A400:C400"/>
    <mergeCell ref="A385:C385"/>
    <mergeCell ref="A368:C368"/>
    <mergeCell ref="A1290:C1290"/>
    <mergeCell ref="C1328:C1329"/>
    <mergeCell ref="F1298:F1302"/>
    <mergeCell ref="F1287:F1289"/>
    <mergeCell ref="B1265:B1270"/>
    <mergeCell ref="B1271:B1274"/>
    <mergeCell ref="D1287:D1289"/>
  </mergeCells>
  <conditionalFormatting sqref="P11:P15 P1339:P1408 P213:P284 P24:P38 P286:P314 P369:P384 P390:P399 P333:P345 P347:P367">
    <cfRule type="colorScale" priority="279">
      <colorScale>
        <cfvo type="num" val="0"/>
        <cfvo type="num" val="1"/>
        <color theme="7" tint="0.79998168889431442"/>
        <color rgb="FFFF0000"/>
      </colorScale>
    </cfRule>
  </conditionalFormatting>
  <conditionalFormatting sqref="P86">
    <cfRule type="colorScale" priority="235">
      <colorScale>
        <cfvo type="num" val="0"/>
        <cfvo type="num" val="1"/>
        <color theme="7" tint="0.79998168889431442"/>
        <color rgb="FFFF0000"/>
      </colorScale>
    </cfRule>
  </conditionalFormatting>
  <conditionalFormatting sqref="P20:P21 P18 P45:P46 P48 P50:P53 P55">
    <cfRule type="colorScale" priority="274">
      <colorScale>
        <cfvo type="num" val="0"/>
        <cfvo type="num" val="1"/>
        <color theme="7" tint="0.79998168889431442"/>
        <color rgb="FFFF0000"/>
      </colorScale>
    </cfRule>
  </conditionalFormatting>
  <conditionalFormatting sqref="P61:P65">
    <cfRule type="colorScale" priority="272">
      <colorScale>
        <cfvo type="num" val="0"/>
        <cfvo type="num" val="1"/>
        <color theme="7" tint="0.79998168889431442"/>
        <color rgb="FFFF0000"/>
      </colorScale>
    </cfRule>
  </conditionalFormatting>
  <conditionalFormatting sqref="P67 P70 P72:P73 P76">
    <cfRule type="colorScale" priority="270">
      <colorScale>
        <cfvo type="num" val="0"/>
        <cfvo type="num" val="1"/>
        <color theme="7" tint="0.79998168889431442"/>
        <color rgb="FFFF0000"/>
      </colorScale>
    </cfRule>
  </conditionalFormatting>
  <conditionalFormatting sqref="P17">
    <cfRule type="colorScale" priority="268">
      <colorScale>
        <cfvo type="num" val="0"/>
        <cfvo type="num" val="1"/>
        <color theme="7" tint="0.79998168889431442"/>
        <color rgb="FFFF0000"/>
      </colorScale>
    </cfRule>
  </conditionalFormatting>
  <conditionalFormatting sqref="P19">
    <cfRule type="colorScale" priority="267">
      <colorScale>
        <cfvo type="num" val="0"/>
        <cfvo type="num" val="1"/>
        <color theme="7" tint="0.79998168889431442"/>
        <color rgb="FFFF0000"/>
      </colorScale>
    </cfRule>
  </conditionalFormatting>
  <conditionalFormatting sqref="P22">
    <cfRule type="colorScale" priority="266">
      <colorScale>
        <cfvo type="num" val="0"/>
        <cfvo type="num" val="1"/>
        <color theme="7" tint="0.79998168889431442"/>
        <color rgb="FFFF0000"/>
      </colorScale>
    </cfRule>
  </conditionalFormatting>
  <conditionalFormatting sqref="P23">
    <cfRule type="colorScale" priority="265">
      <colorScale>
        <cfvo type="num" val="0"/>
        <cfvo type="num" val="1"/>
        <color theme="7" tint="0.79998168889431442"/>
        <color rgb="FFFF0000"/>
      </colorScale>
    </cfRule>
  </conditionalFormatting>
  <conditionalFormatting sqref="P39">
    <cfRule type="colorScale" priority="264">
      <colorScale>
        <cfvo type="num" val="0"/>
        <cfvo type="num" val="1"/>
        <color theme="7" tint="0.79998168889431442"/>
        <color rgb="FFFF0000"/>
      </colorScale>
    </cfRule>
  </conditionalFormatting>
  <conditionalFormatting sqref="P40">
    <cfRule type="colorScale" priority="263">
      <colorScale>
        <cfvo type="num" val="0"/>
        <cfvo type="num" val="1"/>
        <color theme="7" tint="0.79998168889431442"/>
        <color rgb="FFFF0000"/>
      </colorScale>
    </cfRule>
  </conditionalFormatting>
  <conditionalFormatting sqref="P41">
    <cfRule type="colorScale" priority="262">
      <colorScale>
        <cfvo type="num" val="0"/>
        <cfvo type="num" val="1"/>
        <color theme="7" tint="0.79998168889431442"/>
        <color rgb="FFFF0000"/>
      </colorScale>
    </cfRule>
  </conditionalFormatting>
  <conditionalFormatting sqref="P42">
    <cfRule type="colorScale" priority="261">
      <colorScale>
        <cfvo type="num" val="0"/>
        <cfvo type="num" val="1"/>
        <color theme="7" tint="0.79998168889431442"/>
        <color rgb="FFFF0000"/>
      </colorScale>
    </cfRule>
  </conditionalFormatting>
  <conditionalFormatting sqref="P43">
    <cfRule type="colorScale" priority="260">
      <colorScale>
        <cfvo type="num" val="0"/>
        <cfvo type="num" val="1"/>
        <color theme="7" tint="0.79998168889431442"/>
        <color rgb="FFFF0000"/>
      </colorScale>
    </cfRule>
  </conditionalFormatting>
  <conditionalFormatting sqref="P44">
    <cfRule type="colorScale" priority="259">
      <colorScale>
        <cfvo type="num" val="0"/>
        <cfvo type="num" val="1"/>
        <color theme="7" tint="0.79998168889431442"/>
        <color rgb="FFFF0000"/>
      </colorScale>
    </cfRule>
  </conditionalFormatting>
  <conditionalFormatting sqref="P47">
    <cfRule type="colorScale" priority="258">
      <colorScale>
        <cfvo type="num" val="0"/>
        <cfvo type="num" val="1"/>
        <color theme="7" tint="0.79998168889431442"/>
        <color rgb="FFFF0000"/>
      </colorScale>
    </cfRule>
  </conditionalFormatting>
  <conditionalFormatting sqref="P49">
    <cfRule type="colorScale" priority="257">
      <colorScale>
        <cfvo type="num" val="0"/>
        <cfvo type="num" val="1"/>
        <color theme="7" tint="0.79998168889431442"/>
        <color rgb="FFFF0000"/>
      </colorScale>
    </cfRule>
  </conditionalFormatting>
  <conditionalFormatting sqref="P54">
    <cfRule type="colorScale" priority="256">
      <colorScale>
        <cfvo type="num" val="0"/>
        <cfvo type="num" val="1"/>
        <color theme="7" tint="0.79998168889431442"/>
        <color rgb="FFFF0000"/>
      </colorScale>
    </cfRule>
  </conditionalFormatting>
  <conditionalFormatting sqref="P56">
    <cfRule type="colorScale" priority="255">
      <colorScale>
        <cfvo type="num" val="0"/>
        <cfvo type="num" val="1"/>
        <color theme="7" tint="0.79998168889431442"/>
        <color rgb="FFFF0000"/>
      </colorScale>
    </cfRule>
  </conditionalFormatting>
  <conditionalFormatting sqref="P58">
    <cfRule type="colorScale" priority="254">
      <colorScale>
        <cfvo type="num" val="0"/>
        <cfvo type="num" val="1"/>
        <color theme="7" tint="0.79998168889431442"/>
        <color rgb="FFFF0000"/>
      </colorScale>
    </cfRule>
  </conditionalFormatting>
  <conditionalFormatting sqref="P59">
    <cfRule type="colorScale" priority="253">
      <colorScale>
        <cfvo type="num" val="0"/>
        <cfvo type="num" val="1"/>
        <color theme="7" tint="0.79998168889431442"/>
        <color rgb="FFFF0000"/>
      </colorScale>
    </cfRule>
  </conditionalFormatting>
  <conditionalFormatting sqref="P60">
    <cfRule type="colorScale" priority="252">
      <colorScale>
        <cfvo type="num" val="0"/>
        <cfvo type="num" val="1"/>
        <color theme="7" tint="0.79998168889431442"/>
        <color rgb="FFFF0000"/>
      </colorScale>
    </cfRule>
  </conditionalFormatting>
  <conditionalFormatting sqref="P66">
    <cfRule type="colorScale" priority="251">
      <colorScale>
        <cfvo type="num" val="0"/>
        <cfvo type="num" val="1"/>
        <color theme="7" tint="0.79998168889431442"/>
        <color rgb="FFFF0000"/>
      </colorScale>
    </cfRule>
  </conditionalFormatting>
  <conditionalFormatting sqref="P68">
    <cfRule type="colorScale" priority="250">
      <colorScale>
        <cfvo type="num" val="0"/>
        <cfvo type="num" val="1"/>
        <color theme="7" tint="0.79998168889431442"/>
        <color rgb="FFFF0000"/>
      </colorScale>
    </cfRule>
  </conditionalFormatting>
  <conditionalFormatting sqref="P69">
    <cfRule type="colorScale" priority="249">
      <colorScale>
        <cfvo type="num" val="0"/>
        <cfvo type="num" val="1"/>
        <color theme="7" tint="0.79998168889431442"/>
        <color rgb="FFFF0000"/>
      </colorScale>
    </cfRule>
  </conditionalFormatting>
  <conditionalFormatting sqref="P71">
    <cfRule type="colorScale" priority="248">
      <colorScale>
        <cfvo type="num" val="0"/>
        <cfvo type="num" val="1"/>
        <color theme="7" tint="0.79998168889431442"/>
        <color rgb="FFFF0000"/>
      </colorScale>
    </cfRule>
  </conditionalFormatting>
  <conditionalFormatting sqref="P74">
    <cfRule type="colorScale" priority="247">
      <colorScale>
        <cfvo type="num" val="0"/>
        <cfvo type="num" val="1"/>
        <color theme="7" tint="0.79998168889431442"/>
        <color rgb="FFFF0000"/>
      </colorScale>
    </cfRule>
  </conditionalFormatting>
  <conditionalFormatting sqref="P75">
    <cfRule type="colorScale" priority="246">
      <colorScale>
        <cfvo type="num" val="0"/>
        <cfvo type="num" val="1"/>
        <color theme="7" tint="0.79998168889431442"/>
        <color rgb="FFFF0000"/>
      </colorScale>
    </cfRule>
  </conditionalFormatting>
  <conditionalFormatting sqref="P77">
    <cfRule type="colorScale" priority="245">
      <colorScale>
        <cfvo type="num" val="0"/>
        <cfvo type="num" val="1"/>
        <color theme="7" tint="0.79998168889431442"/>
        <color rgb="FFFF0000"/>
      </colorScale>
    </cfRule>
  </conditionalFormatting>
  <conditionalFormatting sqref="P78">
    <cfRule type="colorScale" priority="244">
      <colorScale>
        <cfvo type="num" val="0"/>
        <cfvo type="num" val="1"/>
        <color theme="7" tint="0.79998168889431442"/>
        <color rgb="FFFF0000"/>
      </colorScale>
    </cfRule>
  </conditionalFormatting>
  <conditionalFormatting sqref="P79">
    <cfRule type="colorScale" priority="242">
      <colorScale>
        <cfvo type="num" val="0"/>
        <cfvo type="num" val="1"/>
        <color theme="7" tint="0.79998168889431442"/>
        <color rgb="FFFF0000"/>
      </colorScale>
    </cfRule>
  </conditionalFormatting>
  <conditionalFormatting sqref="P80">
    <cfRule type="colorScale" priority="241">
      <colorScale>
        <cfvo type="num" val="0"/>
        <cfvo type="num" val="1"/>
        <color theme="7" tint="0.79998168889431442"/>
        <color rgb="FFFF0000"/>
      </colorScale>
    </cfRule>
  </conditionalFormatting>
  <conditionalFormatting sqref="P81">
    <cfRule type="colorScale" priority="240">
      <colorScale>
        <cfvo type="num" val="0"/>
        <cfvo type="num" val="1"/>
        <color theme="7" tint="0.79998168889431442"/>
        <color rgb="FFFF0000"/>
      </colorScale>
    </cfRule>
  </conditionalFormatting>
  <conditionalFormatting sqref="P82">
    <cfRule type="colorScale" priority="239">
      <colorScale>
        <cfvo type="num" val="0"/>
        <cfvo type="num" val="1"/>
        <color theme="7" tint="0.79998168889431442"/>
        <color rgb="FFFF0000"/>
      </colorScale>
    </cfRule>
  </conditionalFormatting>
  <conditionalFormatting sqref="P83">
    <cfRule type="colorScale" priority="238">
      <colorScale>
        <cfvo type="num" val="0"/>
        <cfvo type="num" val="1"/>
        <color theme="7" tint="0.79998168889431442"/>
        <color rgb="FFFF0000"/>
      </colorScale>
    </cfRule>
  </conditionalFormatting>
  <conditionalFormatting sqref="P84">
    <cfRule type="colorScale" priority="237">
      <colorScale>
        <cfvo type="num" val="0"/>
        <cfvo type="num" val="1"/>
        <color theme="7" tint="0.79998168889431442"/>
        <color rgb="FFFF0000"/>
      </colorScale>
    </cfRule>
  </conditionalFormatting>
  <conditionalFormatting sqref="P85">
    <cfRule type="colorScale" priority="236">
      <colorScale>
        <cfvo type="num" val="0"/>
        <cfvo type="num" val="1"/>
        <color theme="7" tint="0.79998168889431442"/>
        <color rgb="FFFF0000"/>
      </colorScale>
    </cfRule>
  </conditionalFormatting>
  <conditionalFormatting sqref="P87">
    <cfRule type="colorScale" priority="234">
      <colorScale>
        <cfvo type="num" val="0"/>
        <cfvo type="num" val="1"/>
        <color theme="7" tint="0.79998168889431442"/>
        <color rgb="FFFF0000"/>
      </colorScale>
    </cfRule>
  </conditionalFormatting>
  <conditionalFormatting sqref="P88">
    <cfRule type="colorScale" priority="233">
      <colorScale>
        <cfvo type="num" val="0"/>
        <cfvo type="num" val="1"/>
        <color theme="7" tint="0.79998168889431442"/>
        <color rgb="FFFF0000"/>
      </colorScale>
    </cfRule>
  </conditionalFormatting>
  <conditionalFormatting sqref="P89">
    <cfRule type="colorScale" priority="231">
      <colorScale>
        <cfvo type="num" val="0"/>
        <cfvo type="num" val="1"/>
        <color theme="7" tint="0.79998168889431442"/>
        <color rgb="FFFF0000"/>
      </colorScale>
    </cfRule>
  </conditionalFormatting>
  <conditionalFormatting sqref="P91:P115">
    <cfRule type="colorScale" priority="229">
      <colorScale>
        <cfvo type="num" val="0"/>
        <cfvo type="num" val="1"/>
        <color theme="7" tint="0.79998168889431442"/>
        <color rgb="FFFF0000"/>
      </colorScale>
    </cfRule>
  </conditionalFormatting>
  <conditionalFormatting sqref="P168">
    <cfRule type="colorScale" priority="226">
      <colorScale>
        <cfvo type="num" val="0"/>
        <cfvo type="num" val="1"/>
        <color theme="7" tint="0.79998168889431442"/>
        <color rgb="FFFF0000"/>
      </colorScale>
    </cfRule>
  </conditionalFormatting>
  <conditionalFormatting sqref="P185">
    <cfRule type="colorScale" priority="225">
      <colorScale>
        <cfvo type="num" val="0"/>
        <cfvo type="num" val="1"/>
        <color theme="7" tint="0.79998168889431442"/>
        <color rgb="FFFF0000"/>
      </colorScale>
    </cfRule>
  </conditionalFormatting>
  <conditionalFormatting sqref="P118:P146">
    <cfRule type="colorScale" priority="223">
      <colorScale>
        <cfvo type="num" val="0"/>
        <cfvo type="num" val="1"/>
        <color theme="7" tint="0.79998168889431442"/>
        <color rgb="FFFF0000"/>
      </colorScale>
    </cfRule>
  </conditionalFormatting>
  <conditionalFormatting sqref="P148:P167">
    <cfRule type="colorScale" priority="221">
      <colorScale>
        <cfvo type="num" val="0"/>
        <cfvo type="num" val="1"/>
        <color theme="7" tint="0.79998168889431442"/>
        <color rgb="FFFF0000"/>
      </colorScale>
    </cfRule>
  </conditionalFormatting>
  <conditionalFormatting sqref="P169:P184">
    <cfRule type="colorScale" priority="219">
      <colorScale>
        <cfvo type="num" val="0"/>
        <cfvo type="num" val="1"/>
        <color theme="7" tint="0.79998168889431442"/>
        <color rgb="FFFF0000"/>
      </colorScale>
    </cfRule>
  </conditionalFormatting>
  <conditionalFormatting sqref="P212">
    <cfRule type="colorScale" priority="218">
      <colorScale>
        <cfvo type="num" val="0"/>
        <cfvo type="num" val="1"/>
        <color theme="7" tint="0.79998168889431442"/>
        <color rgb="FFFF0000"/>
      </colorScale>
    </cfRule>
  </conditionalFormatting>
  <conditionalFormatting sqref="P285">
    <cfRule type="colorScale" priority="217">
      <colorScale>
        <cfvo type="num" val="0"/>
        <cfvo type="num" val="1"/>
        <color theme="7" tint="0.79998168889431442"/>
        <color rgb="FFFF0000"/>
      </colorScale>
    </cfRule>
  </conditionalFormatting>
  <conditionalFormatting sqref="P315">
    <cfRule type="colorScale" priority="216">
      <colorScale>
        <cfvo type="num" val="0"/>
        <cfvo type="num" val="1"/>
        <color theme="7" tint="0.79998168889431442"/>
        <color rgb="FFFF0000"/>
      </colorScale>
    </cfRule>
  </conditionalFormatting>
  <conditionalFormatting sqref="P332">
    <cfRule type="colorScale" priority="215">
      <colorScale>
        <cfvo type="num" val="0"/>
        <cfvo type="num" val="1"/>
        <color theme="7" tint="0.79998168889431442"/>
        <color rgb="FFFF0000"/>
      </colorScale>
    </cfRule>
  </conditionalFormatting>
  <conditionalFormatting sqref="P346">
    <cfRule type="colorScale" priority="214">
      <colorScale>
        <cfvo type="num" val="0"/>
        <cfvo type="num" val="1"/>
        <color theme="7" tint="0.79998168889431442"/>
        <color rgb="FFFF0000"/>
      </colorScale>
    </cfRule>
  </conditionalFormatting>
  <conditionalFormatting sqref="P368">
    <cfRule type="colorScale" priority="213">
      <colorScale>
        <cfvo type="num" val="0"/>
        <cfvo type="num" val="1"/>
        <color theme="7" tint="0.79998168889431442"/>
        <color rgb="FFFF0000"/>
      </colorScale>
    </cfRule>
  </conditionalFormatting>
  <conditionalFormatting sqref="P385">
    <cfRule type="colorScale" priority="212">
      <colorScale>
        <cfvo type="num" val="0"/>
        <cfvo type="num" val="1"/>
        <color theme="7" tint="0.79998168889431442"/>
        <color rgb="FFFF0000"/>
      </colorScale>
    </cfRule>
  </conditionalFormatting>
  <conditionalFormatting sqref="P400">
    <cfRule type="colorScale" priority="211">
      <colorScale>
        <cfvo type="num" val="0"/>
        <cfvo type="num" val="1"/>
        <color theme="7" tint="0.79998168889431442"/>
        <color rgb="FFFF0000"/>
      </colorScale>
    </cfRule>
  </conditionalFormatting>
  <conditionalFormatting sqref="P1264">
    <cfRule type="colorScale" priority="210">
      <colorScale>
        <cfvo type="num" val="0"/>
        <cfvo type="num" val="1"/>
        <color theme="7" tint="0.79998168889431442"/>
        <color rgb="FFFF0000"/>
      </colorScale>
    </cfRule>
  </conditionalFormatting>
  <conditionalFormatting sqref="P187:P211">
    <cfRule type="colorScale" priority="208">
      <colorScale>
        <cfvo type="num" val="0"/>
        <cfvo type="num" val="1"/>
        <color theme="7" tint="0.79998168889431442"/>
        <color rgb="FFFF0000"/>
      </colorScale>
    </cfRule>
  </conditionalFormatting>
  <conditionalFormatting sqref="P316:P331">
    <cfRule type="colorScale" priority="202">
      <colorScale>
        <cfvo type="num" val="0"/>
        <cfvo type="num" val="1"/>
        <color theme="7" tint="0.79998168889431442"/>
        <color rgb="FFFF0000"/>
      </colorScale>
    </cfRule>
  </conditionalFormatting>
  <conditionalFormatting sqref="P386:P389">
    <cfRule type="colorScale" priority="192">
      <colorScale>
        <cfvo type="num" val="0"/>
        <cfvo type="num" val="1"/>
        <color theme="7" tint="0.79998168889431442"/>
        <color rgb="FFFF0000"/>
      </colorScale>
    </cfRule>
  </conditionalFormatting>
  <conditionalFormatting sqref="P401:P1263">
    <cfRule type="colorScale" priority="188">
      <colorScale>
        <cfvo type="num" val="0"/>
        <cfvo type="num" val="1"/>
        <color theme="7" tint="0.79998168889431442"/>
        <color rgb="FFFF0000"/>
      </colorScale>
    </cfRule>
  </conditionalFormatting>
  <conditionalFormatting sqref="P1290">
    <cfRule type="colorScale" priority="187">
      <colorScale>
        <cfvo type="num" val="0"/>
        <cfvo type="num" val="1"/>
        <color theme="7" tint="0.79998168889431442"/>
        <color rgb="FFFF0000"/>
      </colorScale>
    </cfRule>
  </conditionalFormatting>
  <conditionalFormatting sqref="P1265:P1289">
    <cfRule type="colorScale" priority="185">
      <colorScale>
        <cfvo type="num" val="0"/>
        <cfvo type="num" val="1"/>
        <color theme="7" tint="0.79998168889431442"/>
        <color rgb="FFFF0000"/>
      </colorScale>
    </cfRule>
  </conditionalFormatting>
  <conditionalFormatting sqref="P1338">
    <cfRule type="colorScale" priority="184">
      <colorScale>
        <cfvo type="num" val="0"/>
        <cfvo type="num" val="1"/>
        <color theme="7" tint="0.79998168889431442"/>
        <color rgb="FFFF0000"/>
      </colorScale>
    </cfRule>
  </conditionalFormatting>
  <conditionalFormatting sqref="P1292:P1337">
    <cfRule type="colorScale" priority="182">
      <colorScale>
        <cfvo type="num" val="0"/>
        <cfvo type="num" val="1"/>
        <color theme="7" tint="0.79998168889431442"/>
        <color rgb="FFFF0000"/>
      </colorScale>
    </cfRule>
  </conditionalFormatting>
  <conditionalFormatting sqref="P1409">
    <cfRule type="colorScale" priority="179">
      <colorScale>
        <cfvo type="num" val="0"/>
        <cfvo type="num" val="1"/>
        <color theme="7" tint="0.79998168889431442"/>
        <color rgb="FFFF0000"/>
      </colorScale>
    </cfRule>
  </conditionalFormatting>
  <conditionalFormatting sqref="P90">
    <cfRule type="colorScale" priority="178">
      <colorScale>
        <cfvo type="num" val="0"/>
        <cfvo type="num" val="1"/>
        <color theme="7" tint="0.79998168889431442"/>
        <color rgb="FFFF0000"/>
      </colorScale>
    </cfRule>
  </conditionalFormatting>
  <conditionalFormatting sqref="P116">
    <cfRule type="colorScale" priority="177">
      <colorScale>
        <cfvo type="num" val="0"/>
        <cfvo type="num" val="1"/>
        <color theme="7" tint="0.79998168889431442"/>
        <color rgb="FFFF0000"/>
      </colorScale>
    </cfRule>
  </conditionalFormatting>
  <conditionalFormatting sqref="P57">
    <cfRule type="colorScale" priority="176">
      <colorScale>
        <cfvo type="num" val="0"/>
        <cfvo type="num" val="1"/>
        <color theme="7" tint="0.79998168889431442"/>
        <color rgb="FFFF0000"/>
      </colorScale>
    </cfRule>
  </conditionalFormatting>
  <conditionalFormatting sqref="S1339:S1408">
    <cfRule type="top10" dxfId="97" priority="313" percent="1" bottom="1" rank="60"/>
  </conditionalFormatting>
  <conditionalFormatting sqref="P147">
    <cfRule type="colorScale" priority="174">
      <colorScale>
        <cfvo type="num" val="0"/>
        <cfvo type="num" val="1"/>
        <color theme="7" tint="0.79998168889431442"/>
        <color rgb="FFFF0000"/>
      </colorScale>
    </cfRule>
  </conditionalFormatting>
  <conditionalFormatting sqref="A1">
    <cfRule type="cellIs" dxfId="96" priority="168" operator="equal">
      <formula>"TERMINADA"</formula>
    </cfRule>
    <cfRule type="cellIs" dxfId="95" priority="169" operator="equal">
      <formula>"GESTIÓN NORMAL"</formula>
    </cfRule>
    <cfRule type="cellIs" dxfId="94" priority="170" operator="equal">
      <formula>"SIN INICIAR"</formula>
    </cfRule>
    <cfRule type="cellIs" dxfId="93" priority="171" operator="equal">
      <formula>"ADELANTADA"</formula>
    </cfRule>
    <cfRule type="containsText" dxfId="92" priority="172" operator="containsText" text="EN PROCESO">
      <formula>NOT(ISERROR(SEARCH("EN PROCESO",A1)))</formula>
    </cfRule>
    <cfRule type="cellIs" dxfId="91" priority="173" operator="equal">
      <formula>"CRÍTICA"</formula>
    </cfRule>
  </conditionalFormatting>
  <conditionalFormatting sqref="A1">
    <cfRule type="cellIs" dxfId="90" priority="162" operator="equal">
      <formula>"TERMINADA"</formula>
    </cfRule>
    <cfRule type="cellIs" dxfId="89" priority="163" operator="equal">
      <formula>"GESTIÓN NORMAL"</formula>
    </cfRule>
    <cfRule type="cellIs" dxfId="88" priority="164" operator="equal">
      <formula>"SIN INICIAR"</formula>
    </cfRule>
    <cfRule type="cellIs" dxfId="87" priority="165" operator="equal">
      <formula>"ADELANTADA"</formula>
    </cfRule>
    <cfRule type="containsText" dxfId="86" priority="166" operator="containsText" text="ATRASADA">
      <formula>NOT(ISERROR(SEARCH("ATRASADA",A1)))</formula>
    </cfRule>
    <cfRule type="cellIs" dxfId="85" priority="167" operator="equal">
      <formula>"CRÍTICA"</formula>
    </cfRule>
  </conditionalFormatting>
  <conditionalFormatting sqref="A2">
    <cfRule type="cellIs" dxfId="84" priority="156" operator="equal">
      <formula>"TERMINADA"</formula>
    </cfRule>
    <cfRule type="cellIs" dxfId="83" priority="157" operator="equal">
      <formula>"GESTIÓN NORMAL"</formula>
    </cfRule>
    <cfRule type="cellIs" dxfId="82" priority="158" operator="equal">
      <formula>"SIN INICIAR"</formula>
    </cfRule>
    <cfRule type="cellIs" dxfId="81" priority="159" operator="equal">
      <formula>"ADELANTADA"</formula>
    </cfRule>
    <cfRule type="containsText" dxfId="80" priority="160" operator="containsText" text="EN PROCESO">
      <formula>NOT(ISERROR(SEARCH("EN PROCESO",A2)))</formula>
    </cfRule>
    <cfRule type="cellIs" dxfId="79" priority="161" operator="equal">
      <formula>"CRÍTICA"</formula>
    </cfRule>
  </conditionalFormatting>
  <conditionalFormatting sqref="A3">
    <cfRule type="cellIs" dxfId="78" priority="150" operator="equal">
      <formula>"TERMINADA"</formula>
    </cfRule>
    <cfRule type="cellIs" dxfId="77" priority="151" operator="equal">
      <formula>"GESTIÓN NORMAL"</formula>
    </cfRule>
    <cfRule type="cellIs" dxfId="76" priority="152" operator="equal">
      <formula>"SIN INICIAR"</formula>
    </cfRule>
    <cfRule type="cellIs" dxfId="75" priority="153" operator="equal">
      <formula>"ADELANTADA"</formula>
    </cfRule>
    <cfRule type="containsText" dxfId="74" priority="154" operator="containsText" text="EN PROCESO">
      <formula>NOT(ISERROR(SEARCH("EN PROCESO",A3)))</formula>
    </cfRule>
    <cfRule type="cellIs" dxfId="73" priority="155" operator="equal">
      <formula>"CRÍTICA"</formula>
    </cfRule>
  </conditionalFormatting>
  <conditionalFormatting sqref="S11:S185 S1292:S1409 S187:S1290">
    <cfRule type="cellIs" dxfId="72" priority="140" stopIfTrue="1" operator="between">
      <formula>0.9</formula>
      <formula>1</formula>
    </cfRule>
    <cfRule type="cellIs" dxfId="71" priority="141" operator="between">
      <formula>0.6</formula>
      <formula>0.9</formula>
    </cfRule>
    <cfRule type="cellIs" dxfId="70" priority="142" operator="lessThan">
      <formula>0.6</formula>
    </cfRule>
  </conditionalFormatting>
  <conditionalFormatting sqref="T1292:T1409 T11:T185 T187:T1290">
    <cfRule type="cellIs" dxfId="69" priority="136" operator="equal">
      <formula>"Terminado"</formula>
    </cfRule>
    <cfRule type="cellIs" dxfId="68" priority="137" operator="equal">
      <formula>"En Proceso"</formula>
    </cfRule>
    <cfRule type="cellIs" dxfId="67" priority="138" operator="equal">
      <formula>"Normal"</formula>
    </cfRule>
    <cfRule type="cellIs" dxfId="66" priority="139" operator="equal">
      <formula>"Crítico"</formula>
    </cfRule>
  </conditionalFormatting>
  <conditionalFormatting sqref="U1292:U1409 U11:U185 U187:U1290 W11:W1411">
    <cfRule type="cellIs" dxfId="65" priority="132" operator="equal">
      <formula>"B"</formula>
    </cfRule>
    <cfRule type="cellIs" dxfId="64" priority="133" operator="equal">
      <formula>"K"</formula>
    </cfRule>
    <cfRule type="cellIs" dxfId="63" priority="134" operator="equal">
      <formula>"J"</formula>
    </cfRule>
    <cfRule type="cellIs" dxfId="62" priority="135" operator="equal">
      <formula>"L"</formula>
    </cfRule>
  </conditionalFormatting>
  <conditionalFormatting sqref="S186">
    <cfRule type="cellIs" dxfId="61" priority="128" stopIfTrue="1" operator="between">
      <formula>0.9</formula>
      <formula>1</formula>
    </cfRule>
    <cfRule type="cellIs" dxfId="60" priority="129" operator="between">
      <formula>0.6</formula>
      <formula>0.9</formula>
    </cfRule>
    <cfRule type="cellIs" dxfId="59" priority="130" operator="lessThan">
      <formula>0.6</formula>
    </cfRule>
  </conditionalFormatting>
  <conditionalFormatting sqref="T186">
    <cfRule type="cellIs" dxfId="58" priority="124" operator="equal">
      <formula>"Terminado"</formula>
    </cfRule>
    <cfRule type="cellIs" dxfId="57" priority="125" operator="equal">
      <formula>"En Proceso"</formula>
    </cfRule>
    <cfRule type="cellIs" dxfId="56" priority="126" operator="equal">
      <formula>"Normal"</formula>
    </cfRule>
    <cfRule type="cellIs" dxfId="55" priority="127" operator="equal">
      <formula>"Crítico"</formula>
    </cfRule>
  </conditionalFormatting>
  <conditionalFormatting sqref="U186">
    <cfRule type="cellIs" dxfId="54" priority="120" operator="equal">
      <formula>"B"</formula>
    </cfRule>
    <cfRule type="cellIs" dxfId="53" priority="121" operator="equal">
      <formula>"K"</formula>
    </cfRule>
    <cfRule type="cellIs" dxfId="52" priority="122" operator="equal">
      <formula>"J"</formula>
    </cfRule>
    <cfRule type="cellIs" dxfId="51" priority="123" operator="equal">
      <formula>"L"</formula>
    </cfRule>
  </conditionalFormatting>
  <conditionalFormatting sqref="S1291">
    <cfRule type="cellIs" dxfId="50" priority="116" stopIfTrue="1" operator="between">
      <formula>0.9</formula>
      <formula>1</formula>
    </cfRule>
    <cfRule type="cellIs" dxfId="49" priority="117" operator="between">
      <formula>0.6</formula>
      <formula>0.9</formula>
    </cfRule>
    <cfRule type="cellIs" dxfId="48" priority="118" operator="lessThan">
      <formula>0.6</formula>
    </cfRule>
  </conditionalFormatting>
  <conditionalFormatting sqref="T1291">
    <cfRule type="cellIs" dxfId="47" priority="112" operator="equal">
      <formula>"Terminado"</formula>
    </cfRule>
    <cfRule type="cellIs" dxfId="46" priority="113" operator="equal">
      <formula>"En Proceso"</formula>
    </cfRule>
    <cfRule type="cellIs" dxfId="45" priority="114" operator="equal">
      <formula>"Normal"</formula>
    </cfRule>
    <cfRule type="cellIs" dxfId="44" priority="115" operator="equal">
      <formula>"Crítico"</formula>
    </cfRule>
  </conditionalFormatting>
  <conditionalFormatting sqref="U1291">
    <cfRule type="cellIs" dxfId="43" priority="108" operator="equal">
      <formula>"B"</formula>
    </cfRule>
    <cfRule type="cellIs" dxfId="42" priority="109" operator="equal">
      <formula>"K"</formula>
    </cfRule>
    <cfRule type="cellIs" dxfId="41" priority="110" operator="equal">
      <formula>"J"</formula>
    </cfRule>
    <cfRule type="cellIs" dxfId="40" priority="111" operator="equal">
      <formula>"L"</formula>
    </cfRule>
  </conditionalFormatting>
  <conditionalFormatting sqref="S1410">
    <cfRule type="cellIs" dxfId="39" priority="104" stopIfTrue="1" operator="between">
      <formula>0.9</formula>
      <formula>1</formula>
    </cfRule>
    <cfRule type="cellIs" dxfId="38" priority="105" operator="between">
      <formula>0.6</formula>
      <formula>0.9</formula>
    </cfRule>
    <cfRule type="cellIs" dxfId="37" priority="106" operator="lessThan">
      <formula>0.6</formula>
    </cfRule>
  </conditionalFormatting>
  <conditionalFormatting sqref="T1410">
    <cfRule type="cellIs" dxfId="36" priority="100" operator="equal">
      <formula>"Terminado"</formula>
    </cfRule>
    <cfRule type="cellIs" dxfId="35" priority="101" operator="equal">
      <formula>"En Proceso"</formula>
    </cfRule>
    <cfRule type="cellIs" dxfId="34" priority="102" operator="equal">
      <formula>"Normal"</formula>
    </cfRule>
    <cfRule type="cellIs" dxfId="33" priority="103" operator="equal">
      <formula>"Crítico"</formula>
    </cfRule>
  </conditionalFormatting>
  <conditionalFormatting sqref="U1410">
    <cfRule type="cellIs" dxfId="32" priority="96" operator="equal">
      <formula>"B"</formula>
    </cfRule>
    <cfRule type="cellIs" dxfId="31" priority="97" operator="equal">
      <formula>"K"</formula>
    </cfRule>
    <cfRule type="cellIs" dxfId="30" priority="98" operator="equal">
      <formula>"J"</formula>
    </cfRule>
    <cfRule type="cellIs" dxfId="29" priority="99" operator="equal">
      <formula>"L"</formula>
    </cfRule>
  </conditionalFormatting>
  <conditionalFormatting sqref="S1411">
    <cfRule type="cellIs" dxfId="28" priority="90" stopIfTrue="1" operator="between">
      <formula>0.9</formula>
      <formula>1</formula>
    </cfRule>
    <cfRule type="cellIs" dxfId="27" priority="91" operator="between">
      <formula>0.6</formula>
      <formula>0.9</formula>
    </cfRule>
    <cfRule type="cellIs" dxfId="26" priority="92" operator="lessThan">
      <formula>0.6</formula>
    </cfRule>
  </conditionalFormatting>
  <conditionalFormatting sqref="T1411">
    <cfRule type="cellIs" dxfId="25" priority="86" operator="equal">
      <formula>"Terminado"</formula>
    </cfRule>
    <cfRule type="cellIs" dxfId="24" priority="87" operator="equal">
      <formula>"En Proceso"</formula>
    </cfRule>
    <cfRule type="cellIs" dxfId="23" priority="88" operator="equal">
      <formula>"Normal"</formula>
    </cfRule>
    <cfRule type="cellIs" dxfId="22" priority="89" operator="equal">
      <formula>"Crítico"</formula>
    </cfRule>
  </conditionalFormatting>
  <conditionalFormatting sqref="U1411">
    <cfRule type="cellIs" dxfId="21" priority="82" operator="equal">
      <formula>"B"</formula>
    </cfRule>
    <cfRule type="cellIs" dxfId="20" priority="83" operator="equal">
      <formula>"K"</formula>
    </cfRule>
    <cfRule type="cellIs" dxfId="19" priority="84" operator="equal">
      <formula>"J"</formula>
    </cfRule>
    <cfRule type="cellIs" dxfId="18" priority="85" operator="equal">
      <formula>"L"</formula>
    </cfRule>
  </conditionalFormatting>
  <conditionalFormatting sqref="W10">
    <cfRule type="dataBar" priority="79">
      <dataBar>
        <cfvo type="min"/>
        <cfvo type="max"/>
        <color rgb="FF63C384"/>
      </dataBar>
      <extLst>
        <ext xmlns:x14="http://schemas.microsoft.com/office/spreadsheetml/2009/9/main" uri="{B025F937-C7B1-47D3-B67F-A62EFF666E3E}">
          <x14:id>{47EE5697-BADA-448A-B430-87B664E25056}</x14:id>
        </ext>
      </extLst>
    </cfRule>
  </conditionalFormatting>
  <conditionalFormatting sqref="W186">
    <cfRule type="cellIs" dxfId="17" priority="71" operator="equal">
      <formula>"B"</formula>
    </cfRule>
    <cfRule type="cellIs" dxfId="16" priority="72" operator="equal">
      <formula>"K"</formula>
    </cfRule>
    <cfRule type="cellIs" dxfId="15" priority="73" operator="equal">
      <formula>"J"</formula>
    </cfRule>
    <cfRule type="cellIs" dxfId="14" priority="74" operator="equal">
      <formula>"L"</formula>
    </cfRule>
  </conditionalFormatting>
  <conditionalFormatting sqref="W1291">
    <cfRule type="cellIs" dxfId="13" priority="67" operator="equal">
      <formula>"B"</formula>
    </cfRule>
    <cfRule type="cellIs" dxfId="12" priority="68" operator="equal">
      <formula>"K"</formula>
    </cfRule>
    <cfRule type="cellIs" dxfId="11" priority="69" operator="equal">
      <formula>"J"</formula>
    </cfRule>
    <cfRule type="cellIs" dxfId="10" priority="70" operator="equal">
      <formula>"L"</formula>
    </cfRule>
  </conditionalFormatting>
  <conditionalFormatting sqref="W1410">
    <cfRule type="cellIs" dxfId="9" priority="63" operator="equal">
      <formula>"B"</formula>
    </cfRule>
    <cfRule type="cellIs" dxfId="8" priority="64" operator="equal">
      <formula>"K"</formula>
    </cfRule>
    <cfRule type="cellIs" dxfId="7" priority="65" operator="equal">
      <formula>"J"</formula>
    </cfRule>
    <cfRule type="cellIs" dxfId="6" priority="66" operator="equal">
      <formula>"L"</formula>
    </cfRule>
  </conditionalFormatting>
  <conditionalFormatting sqref="W1411">
    <cfRule type="cellIs" dxfId="5" priority="59" operator="equal">
      <formula>"B"</formula>
    </cfRule>
    <cfRule type="cellIs" dxfId="4" priority="60" operator="equal">
      <formula>"K"</formula>
    </cfRule>
    <cfRule type="cellIs" dxfId="3" priority="61" operator="equal">
      <formula>"J"</formula>
    </cfRule>
    <cfRule type="cellIs" dxfId="2" priority="62" operator="equal">
      <formula>"L"</formula>
    </cfRule>
  </conditionalFormatting>
  <conditionalFormatting sqref="W400:W1411 W385:W389 W10:W333 W368 W346:W353">
    <cfRule type="dataBar" priority="1148">
      <dataBar>
        <cfvo type="min"/>
        <cfvo type="max"/>
        <color rgb="FFFF0000"/>
      </dataBar>
      <extLst>
        <ext xmlns:x14="http://schemas.microsoft.com/office/spreadsheetml/2009/9/main" uri="{B025F937-C7B1-47D3-B67F-A62EFF666E3E}">
          <x14:id>{7413F40E-4620-4532-AE28-B87D8E207B17}</x14:id>
        </ext>
      </extLst>
    </cfRule>
    <cfRule type="dataBar" priority="1149">
      <dataBar>
        <cfvo type="min"/>
        <cfvo type="max"/>
        <color rgb="FF63C384"/>
      </dataBar>
      <extLst>
        <ext xmlns:x14="http://schemas.microsoft.com/office/spreadsheetml/2009/9/main" uri="{B025F937-C7B1-47D3-B67F-A62EFF666E3E}">
          <x14:id>{24BACB60-BA38-4267-B08D-93FBC68A6934}</x14:id>
        </ext>
      </extLst>
    </cfRule>
  </conditionalFormatting>
  <conditionalFormatting sqref="W369:W384">
    <cfRule type="dataBar" priority="1166">
      <dataBar>
        <cfvo type="min"/>
        <cfvo type="max"/>
        <color rgb="FFFF0000"/>
      </dataBar>
      <extLst>
        <ext xmlns:x14="http://schemas.microsoft.com/office/spreadsheetml/2009/9/main" uri="{B025F937-C7B1-47D3-B67F-A62EFF666E3E}">
          <x14:id>{28EA515B-29F7-40C1-96A3-1711F4EFC9E5}</x14:id>
        </ext>
      </extLst>
    </cfRule>
    <cfRule type="dataBar" priority="1167">
      <dataBar>
        <cfvo type="min"/>
        <cfvo type="max"/>
        <color rgb="FF63C384"/>
      </dataBar>
      <extLst>
        <ext xmlns:x14="http://schemas.microsoft.com/office/spreadsheetml/2009/9/main" uri="{B025F937-C7B1-47D3-B67F-A62EFF666E3E}">
          <x14:id>{5A9C0DF9-6BAE-4B27-AF7A-77369E7396A6}</x14:id>
        </ext>
      </extLst>
    </cfRule>
  </conditionalFormatting>
  <conditionalFormatting sqref="W390:W399">
    <cfRule type="dataBar" priority="1405">
      <dataBar>
        <cfvo type="min"/>
        <cfvo type="max"/>
        <color rgb="FFFF0000"/>
      </dataBar>
      <extLst>
        <ext xmlns:x14="http://schemas.microsoft.com/office/spreadsheetml/2009/9/main" uri="{B025F937-C7B1-47D3-B67F-A62EFF666E3E}">
          <x14:id>{97D12523-DB14-4EE4-93B2-FB3B7CC5B1A4}</x14:id>
        </ext>
      </extLst>
    </cfRule>
    <cfRule type="dataBar" priority="1406">
      <dataBar>
        <cfvo type="min"/>
        <cfvo type="max"/>
        <color rgb="FF63C384"/>
      </dataBar>
      <extLst>
        <ext xmlns:x14="http://schemas.microsoft.com/office/spreadsheetml/2009/9/main" uri="{B025F937-C7B1-47D3-B67F-A62EFF666E3E}">
          <x14:id>{615E75B0-9AF3-45B4-8859-C8CAF479646F}</x14:id>
        </ext>
      </extLst>
    </cfRule>
  </conditionalFormatting>
  <conditionalFormatting sqref="W334:W345">
    <cfRule type="dataBar" priority="1487">
      <dataBar>
        <cfvo type="min"/>
        <cfvo type="max"/>
        <color rgb="FFFF0000"/>
      </dataBar>
      <extLst>
        <ext xmlns:x14="http://schemas.microsoft.com/office/spreadsheetml/2009/9/main" uri="{B025F937-C7B1-47D3-B67F-A62EFF666E3E}">
          <x14:id>{4D49C3C3-66B4-454D-AA2C-6E76C6F9488B}</x14:id>
        </ext>
      </extLst>
    </cfRule>
    <cfRule type="dataBar" priority="1488">
      <dataBar>
        <cfvo type="min"/>
        <cfvo type="max"/>
        <color rgb="FF63C384"/>
      </dataBar>
      <extLst>
        <ext xmlns:x14="http://schemas.microsoft.com/office/spreadsheetml/2009/9/main" uri="{B025F937-C7B1-47D3-B67F-A62EFF666E3E}">
          <x14:id>{F1805409-F0CE-4A82-957C-D2A17B427722}</x14:id>
        </ext>
      </extLst>
    </cfRule>
  </conditionalFormatting>
  <conditionalFormatting sqref="W354:W367">
    <cfRule type="dataBar" priority="1587">
      <dataBar>
        <cfvo type="min"/>
        <cfvo type="max"/>
        <color rgb="FFFF0000"/>
      </dataBar>
      <extLst>
        <ext xmlns:x14="http://schemas.microsoft.com/office/spreadsheetml/2009/9/main" uri="{B025F937-C7B1-47D3-B67F-A62EFF666E3E}">
          <x14:id>{196FE003-4D06-4939-9626-006D6373162E}</x14:id>
        </ext>
      </extLst>
    </cfRule>
    <cfRule type="dataBar" priority="1588">
      <dataBar>
        <cfvo type="min"/>
        <cfvo type="max"/>
        <color rgb="FF63C384"/>
      </dataBar>
      <extLst>
        <ext xmlns:x14="http://schemas.microsoft.com/office/spreadsheetml/2009/9/main" uri="{B025F937-C7B1-47D3-B67F-A62EFF666E3E}">
          <x14:id>{D2FD58B7-AC6D-49A4-A84C-570C699C0148}</x14:id>
        </ext>
      </extLst>
    </cfRule>
  </conditionalFormatting>
  <dataValidations count="20">
    <dataValidation type="list" showInputMessage="1" showErrorMessage="1" sqref="H11:H14 H19 H22 H17 H34 H50:H51 H148:H167" xr:uid="{00000000-0002-0000-0100-000000000000}">
      <formula1>#REF!</formula1>
    </dataValidation>
    <dataValidation type="list" showInputMessage="1" showErrorMessage="1" sqref="H58:H73 H115" xr:uid="{00000000-0002-0000-0100-000001000000}">
      <formula1>$BC$2499:$BC$2511</formula1>
    </dataValidation>
    <dataValidation type="list" showInputMessage="1" showErrorMessage="1" sqref="H91:H114" xr:uid="{00000000-0002-0000-0100-000002000000}">
      <formula1>$BC$3520:$BC$3532</formula1>
    </dataValidation>
    <dataValidation type="list" showInputMessage="1" showErrorMessage="1" sqref="H118 H127:H146 H120 H122 H124" xr:uid="{00000000-0002-0000-0100-000003000000}">
      <formula1>$BC$3526:$BC$3538</formula1>
    </dataValidation>
    <dataValidation type="list" showInputMessage="1" showErrorMessage="1" sqref="H169:H184" xr:uid="{00000000-0002-0000-0100-000004000000}">
      <formula1>$BC$2186:$BC$2198</formula1>
    </dataValidation>
    <dataValidation type="list" showInputMessage="1" showErrorMessage="1" sqref="H187:H211 H213:H284" xr:uid="{00000000-0002-0000-0100-000005000000}">
      <formula1>$BA$3278:$BA$3290</formula1>
    </dataValidation>
    <dataValidation type="list" allowBlank="1" showInputMessage="1" showErrorMessage="1" sqref="H386:H389 H333 H347:H353 H401:H1263" xr:uid="{00000000-0002-0000-0100-000006000000}">
      <formula1>$BA$3277:$BA$3289</formula1>
    </dataValidation>
    <dataValidation type="list" showInputMessage="1" showErrorMessage="1" sqref="H1275:H1276 H1282:H1287 H1278:H1279" xr:uid="{00000000-0002-0000-0100-000007000000}">
      <formula1>$BC$3292:$BC$3304</formula1>
    </dataValidation>
    <dataValidation type="list" showInputMessage="1" showErrorMessage="1" sqref="H1265:H1269 G1268:G1269" xr:uid="{00000000-0002-0000-0100-000008000000}">
      <formula1>$BC$3286:$BC$3298</formula1>
    </dataValidation>
    <dataValidation type="list" showInputMessage="1" showErrorMessage="1" sqref="H1292:H1296 H1305:H1319 H1298:H1303" xr:uid="{00000000-0002-0000-0100-000009000000}">
      <formula1>$BC$2854:$BC$2866</formula1>
    </dataValidation>
    <dataValidation type="list" showInputMessage="1" showErrorMessage="1" sqref="H1330:H1334 H1322:H1328" xr:uid="{00000000-0002-0000-0100-00000A000000}">
      <formula1>$BC$3288:$BC$3300</formula1>
    </dataValidation>
    <dataValidation type="list" showInputMessage="1" showErrorMessage="1" sqref="H1335:H1337" xr:uid="{00000000-0002-0000-0100-00000B000000}">
      <formula1>$BC$3277:$BC$3289</formula1>
    </dataValidation>
    <dataValidation type="list" showInputMessage="1" showErrorMessage="1" sqref="H1400:H1408" xr:uid="{00000000-0002-0000-0100-00000C000000}">
      <formula1>$AW$3281:$AW$3293</formula1>
    </dataValidation>
    <dataValidation type="list" showInputMessage="1" showErrorMessage="1" sqref="H1388 H1339:H1356 H1399" xr:uid="{00000000-0002-0000-0100-00000D000000}">
      <formula1>$BC$2238:$BC$2250</formula1>
    </dataValidation>
    <dataValidation type="list" showInputMessage="1" showErrorMessage="1" sqref="H1357:H1364" xr:uid="{00000000-0002-0000-0100-00000E000000}">
      <formula1>$BC$2250:$BC$2262</formula1>
    </dataValidation>
    <dataValidation type="list" showInputMessage="1" showErrorMessage="1" sqref="H1365:H1387" xr:uid="{00000000-0002-0000-0100-00000F000000}">
      <formula1>$AW$2259:$AW$2271</formula1>
    </dataValidation>
    <dataValidation type="list" showInputMessage="1" showErrorMessage="1" sqref="H1389:H1398" xr:uid="{00000000-0002-0000-0100-000010000000}">
      <formula1>$BC$2247:$BC$2259</formula1>
    </dataValidation>
    <dataValidation type="list" showInputMessage="1" showErrorMessage="1" sqref="H74:H89" xr:uid="{00000000-0002-0000-0100-000011000000}">
      <formula1>$BC$2429:$BC$2441</formula1>
    </dataValidation>
    <dataValidation type="list" allowBlank="1" showInputMessage="1" showErrorMessage="1" sqref="H316:H331 H334:H345 H369:H384 H354:H367 H390:H399" xr:uid="{00000000-0002-0000-0100-000012000000}">
      <formula1>$BA$3279:$BA$3291</formula1>
    </dataValidation>
    <dataValidation type="list" showInputMessage="1" showErrorMessage="1" sqref="H286:H314" xr:uid="{00000000-0002-0000-0100-000013000000}">
      <formula1>$BA$3279:$BA$3291</formula1>
    </dataValidation>
  </dataValidations>
  <pageMargins left="0.7" right="0.7" top="0.75" bottom="0.75" header="0.3" footer="0.3"/>
  <pageSetup paperSize="9" orientation="portrait" r:id="rId1"/>
  <ignoredErrors>
    <ignoredError sqref="P57 S116 P212 P116" formula="1"/>
  </ignoredErrors>
  <drawing r:id="rId2"/>
  <extLst>
    <ext xmlns:x14="http://schemas.microsoft.com/office/spreadsheetml/2009/9/main" uri="{78C0D931-6437-407d-A8EE-F0AAD7539E65}">
      <x14:conditionalFormattings>
        <x14:conditionalFormatting xmlns:xm="http://schemas.microsoft.com/office/excel/2006/main">
          <x14:cfRule type="dataBar" id="{47EE5697-BADA-448A-B430-87B664E25056}">
            <x14:dataBar minLength="0" maxLength="100" gradient="0">
              <x14:cfvo type="autoMin"/>
              <x14:cfvo type="autoMax"/>
              <x14:negativeFillColor rgb="FFFF0000"/>
              <x14:axisColor rgb="FF000000"/>
            </x14:dataBar>
          </x14:cfRule>
          <xm:sqref>W10</xm:sqref>
        </x14:conditionalFormatting>
        <x14:conditionalFormatting xmlns:xm="http://schemas.microsoft.com/office/excel/2006/main">
          <x14:cfRule type="dataBar" id="{7413F40E-4620-4532-AE28-B87D8E207B17}">
            <x14:dataBar minLength="0" maxLength="100" gradient="0" direction="rightToLeft">
              <x14:cfvo type="autoMin"/>
              <x14:cfvo type="autoMax"/>
              <x14:negativeFillColor rgb="FFFF0000"/>
              <x14:axisColor rgb="FF000000"/>
            </x14:dataBar>
          </x14:cfRule>
          <x14:cfRule type="dataBar" id="{24BACB60-BA38-4267-B08D-93FBC68A6934}">
            <x14:dataBar minLength="0" maxLength="100" gradient="0">
              <x14:cfvo type="autoMin"/>
              <x14:cfvo type="autoMax"/>
              <x14:negativeFillColor rgb="FFFF0000"/>
              <x14:axisColor rgb="FF000000"/>
            </x14:dataBar>
          </x14:cfRule>
          <xm:sqref>W400:W1411 W385:W389 W10:W333 W368 W346:W353</xm:sqref>
        </x14:conditionalFormatting>
        <x14:conditionalFormatting xmlns:xm="http://schemas.microsoft.com/office/excel/2006/main">
          <x14:cfRule type="dataBar" id="{28EA515B-29F7-40C1-96A3-1711F4EFC9E5}">
            <x14:dataBar minLength="0" maxLength="100" gradient="0" direction="rightToLeft">
              <x14:cfvo type="autoMin"/>
              <x14:cfvo type="autoMax"/>
              <x14:negativeFillColor rgb="FFFF0000"/>
              <x14:axisColor rgb="FF000000"/>
            </x14:dataBar>
          </x14:cfRule>
          <x14:cfRule type="dataBar" id="{5A9C0DF9-6BAE-4B27-AF7A-77369E7396A6}">
            <x14:dataBar minLength="0" maxLength="100" gradient="0">
              <x14:cfvo type="autoMin"/>
              <x14:cfvo type="autoMax"/>
              <x14:negativeFillColor rgb="FFFF0000"/>
              <x14:axisColor rgb="FF000000"/>
            </x14:dataBar>
          </x14:cfRule>
          <xm:sqref>W369:W384</xm:sqref>
        </x14:conditionalFormatting>
        <x14:conditionalFormatting xmlns:xm="http://schemas.microsoft.com/office/excel/2006/main">
          <x14:cfRule type="dataBar" id="{97D12523-DB14-4EE4-93B2-FB3B7CC5B1A4}">
            <x14:dataBar minLength="0" maxLength="100" gradient="0" direction="rightToLeft">
              <x14:cfvo type="autoMin"/>
              <x14:cfvo type="autoMax"/>
              <x14:negativeFillColor rgb="FFFF0000"/>
              <x14:axisColor rgb="FF000000"/>
            </x14:dataBar>
          </x14:cfRule>
          <x14:cfRule type="dataBar" id="{615E75B0-9AF3-45B4-8859-C8CAF479646F}">
            <x14:dataBar minLength="0" maxLength="100" gradient="0">
              <x14:cfvo type="autoMin"/>
              <x14:cfvo type="autoMax"/>
              <x14:negativeFillColor rgb="FFFF0000"/>
              <x14:axisColor rgb="FF000000"/>
            </x14:dataBar>
          </x14:cfRule>
          <xm:sqref>W390:W399</xm:sqref>
        </x14:conditionalFormatting>
        <x14:conditionalFormatting xmlns:xm="http://schemas.microsoft.com/office/excel/2006/main">
          <x14:cfRule type="dataBar" id="{4D49C3C3-66B4-454D-AA2C-6E76C6F9488B}">
            <x14:dataBar minLength="0" maxLength="100" gradient="0" direction="rightToLeft">
              <x14:cfvo type="autoMin"/>
              <x14:cfvo type="autoMax"/>
              <x14:negativeFillColor rgb="FFFF0000"/>
              <x14:axisColor rgb="FF000000"/>
            </x14:dataBar>
          </x14:cfRule>
          <x14:cfRule type="dataBar" id="{F1805409-F0CE-4A82-957C-D2A17B427722}">
            <x14:dataBar minLength="0" maxLength="100" gradient="0">
              <x14:cfvo type="autoMin"/>
              <x14:cfvo type="autoMax"/>
              <x14:negativeFillColor rgb="FFFF0000"/>
              <x14:axisColor rgb="FF000000"/>
            </x14:dataBar>
          </x14:cfRule>
          <xm:sqref>W334:W345</xm:sqref>
        </x14:conditionalFormatting>
        <x14:conditionalFormatting xmlns:xm="http://schemas.microsoft.com/office/excel/2006/main">
          <x14:cfRule type="dataBar" id="{196FE003-4D06-4939-9626-006D6373162E}">
            <x14:dataBar minLength="0" maxLength="100" gradient="0" direction="rightToLeft">
              <x14:cfvo type="autoMin"/>
              <x14:cfvo type="autoMax"/>
              <x14:negativeFillColor rgb="FFFF0000"/>
              <x14:axisColor rgb="FF000000"/>
            </x14:dataBar>
          </x14:cfRule>
          <x14:cfRule type="dataBar" id="{D2FD58B7-AC6D-49A4-A84C-570C699C0148}">
            <x14:dataBar minLength="0" maxLength="100" gradient="0">
              <x14:cfvo type="autoMin"/>
              <x14:cfvo type="autoMax"/>
              <x14:negativeFillColor rgb="FFFF0000"/>
              <x14:axisColor rgb="FF000000"/>
            </x14:dataBar>
          </x14:cfRule>
          <xm:sqref>W354:W367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B1" zoomScale="55" zoomScaleNormal="55" workbookViewId="0">
      <selection activeCell="B4" sqref="B4"/>
    </sheetView>
  </sheetViews>
  <sheetFormatPr baseColWidth="10" defaultRowHeight="15" x14ac:dyDescent="0.25"/>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F16"/>
  <sheetViews>
    <sheetView workbookViewId="0">
      <selection activeCell="B16" sqref="B16"/>
    </sheetView>
  </sheetViews>
  <sheetFormatPr baseColWidth="10" defaultRowHeight="15" x14ac:dyDescent="0.25"/>
  <cols>
    <col min="2" max="2" width="34.5703125" bestFit="1" customWidth="1"/>
    <col min="3" max="3" width="19.7109375" bestFit="1" customWidth="1"/>
  </cols>
  <sheetData>
    <row r="4" spans="2:6" ht="15" customHeight="1" x14ac:dyDescent="0.25">
      <c r="B4" s="1770" t="s">
        <v>2276</v>
      </c>
      <c r="C4" t="s">
        <v>2274</v>
      </c>
    </row>
    <row r="5" spans="2:6" x14ac:dyDescent="0.25">
      <c r="B5" s="1770"/>
      <c r="C5" t="s">
        <v>2275</v>
      </c>
    </row>
    <row r="6" spans="2:6" x14ac:dyDescent="0.25">
      <c r="B6" s="1770"/>
      <c r="C6" t="s">
        <v>2277</v>
      </c>
    </row>
    <row r="7" spans="2:6" x14ac:dyDescent="0.25">
      <c r="B7" s="1770"/>
      <c r="C7" t="s">
        <v>2278</v>
      </c>
    </row>
    <row r="8" spans="2:6" x14ac:dyDescent="0.25">
      <c r="B8" s="1770"/>
      <c r="C8" t="s">
        <v>92</v>
      </c>
    </row>
    <row r="9" spans="2:6" x14ac:dyDescent="0.25">
      <c r="B9" s="1770"/>
      <c r="C9" t="s">
        <v>2279</v>
      </c>
    </row>
    <row r="10" spans="2:6" s="100" customFormat="1" x14ac:dyDescent="0.25">
      <c r="B10" s="1434"/>
    </row>
    <row r="11" spans="2:6" s="100" customFormat="1" x14ac:dyDescent="0.25">
      <c r="B11" s="1434"/>
    </row>
    <row r="12" spans="2:6" s="100" customFormat="1" x14ac:dyDescent="0.25">
      <c r="B12" s="1434"/>
    </row>
    <row r="13" spans="2:6" x14ac:dyDescent="0.25">
      <c r="E13" s="1524">
        <v>42767</v>
      </c>
      <c r="F13" s="1524">
        <v>43084</v>
      </c>
    </row>
    <row r="14" spans="2:6" x14ac:dyDescent="0.25">
      <c r="B14" t="s">
        <v>2280</v>
      </c>
    </row>
    <row r="16" spans="2:6" x14ac:dyDescent="0.25">
      <c r="B16" t="s">
        <v>2359</v>
      </c>
    </row>
  </sheetData>
  <mergeCells count="1">
    <mergeCell ref="B4: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K58"/>
  <sheetViews>
    <sheetView topLeftCell="B49" workbookViewId="0">
      <pane xSplit="3" topLeftCell="E1" activePane="topRight" state="frozen"/>
      <selection activeCell="B3" sqref="B3"/>
      <selection pane="topRight" activeCell="D61" sqref="D61"/>
    </sheetView>
  </sheetViews>
  <sheetFormatPr baseColWidth="10" defaultRowHeight="15" x14ac:dyDescent="0.25"/>
  <cols>
    <col min="3" max="3" width="43.5703125" customWidth="1"/>
    <col min="4" max="4" width="33.28515625" bestFit="1" customWidth="1"/>
    <col min="6" max="6" width="32.140625" customWidth="1"/>
    <col min="7" max="7" width="37.28515625" customWidth="1"/>
    <col min="8" max="8" width="34" customWidth="1"/>
    <col min="10" max="10" width="32.42578125" customWidth="1"/>
    <col min="11" max="11" width="13.140625" customWidth="1"/>
  </cols>
  <sheetData>
    <row r="3" spans="2:11" ht="30" x14ac:dyDescent="0.25">
      <c r="B3" s="1402" t="s">
        <v>2199</v>
      </c>
      <c r="C3" s="1403" t="s">
        <v>2198</v>
      </c>
      <c r="D3" s="938" t="s">
        <v>2200</v>
      </c>
    </row>
    <row r="4" spans="2:11" ht="15.75" thickBot="1" x14ac:dyDescent="0.3"/>
    <row r="5" spans="2:11" s="100" customFormat="1" ht="15.75" thickBot="1" x14ac:dyDescent="0.3">
      <c r="B5" s="1777"/>
      <c r="C5" s="1406"/>
      <c r="D5" s="1406"/>
      <c r="E5" s="1406"/>
      <c r="F5" s="1407" t="s">
        <v>2215</v>
      </c>
      <c r="G5" s="1407" t="s">
        <v>2216</v>
      </c>
      <c r="H5" s="1408" t="s">
        <v>2217</v>
      </c>
      <c r="J5" s="100" t="s">
        <v>2267</v>
      </c>
      <c r="K5" s="100" t="s">
        <v>2272</v>
      </c>
    </row>
    <row r="6" spans="2:11" s="100" customFormat="1" ht="30" hidden="1" x14ac:dyDescent="0.25">
      <c r="B6" s="1778"/>
      <c r="C6" s="1780" t="s">
        <v>2236</v>
      </c>
      <c r="D6" s="1417" t="s">
        <v>2203</v>
      </c>
      <c r="E6" s="1406"/>
      <c r="F6" s="1407" t="s">
        <v>2211</v>
      </c>
      <c r="G6" s="1417" t="s">
        <v>2213</v>
      </c>
      <c r="H6" s="1418" t="s">
        <v>2218</v>
      </c>
    </row>
    <row r="7" spans="2:11" s="100" customFormat="1" ht="30" hidden="1" x14ac:dyDescent="0.25">
      <c r="B7" s="1778"/>
      <c r="C7" s="1781"/>
      <c r="D7" s="1409" t="s">
        <v>2201</v>
      </c>
      <c r="E7" s="1409"/>
      <c r="F7" s="1415" t="s">
        <v>2219</v>
      </c>
      <c r="G7" s="1410" t="s">
        <v>2210</v>
      </c>
      <c r="H7" s="1411" t="s">
        <v>2212</v>
      </c>
    </row>
    <row r="8" spans="2:11" s="100" customFormat="1" hidden="1" x14ac:dyDescent="0.25">
      <c r="B8" s="1778"/>
      <c r="C8" s="1781"/>
      <c r="D8" s="1409" t="s">
        <v>2202</v>
      </c>
      <c r="E8" s="1409"/>
      <c r="F8" s="1409" t="s">
        <v>2213</v>
      </c>
      <c r="G8" s="1409" t="s">
        <v>2213</v>
      </c>
      <c r="H8" s="1412" t="s">
        <v>2213</v>
      </c>
      <c r="I8" s="1416" t="s">
        <v>267</v>
      </c>
    </row>
    <row r="9" spans="2:11" s="100" customFormat="1" ht="15.75" hidden="1" thickBot="1" x14ac:dyDescent="0.3">
      <c r="B9" s="1778"/>
      <c r="C9" s="1776"/>
      <c r="D9" s="1413" t="s">
        <v>2214</v>
      </c>
      <c r="E9" s="1413"/>
      <c r="F9" s="1413" t="s">
        <v>2213</v>
      </c>
      <c r="G9" s="1413" t="s">
        <v>2213</v>
      </c>
      <c r="H9" s="1414" t="s">
        <v>2213</v>
      </c>
    </row>
    <row r="10" spans="2:11" ht="70.5" customHeight="1" thickBot="1" x14ac:dyDescent="0.3">
      <c r="B10" s="1778"/>
      <c r="C10" s="1419" t="s">
        <v>2204</v>
      </c>
      <c r="D10" s="1420"/>
      <c r="E10" s="1420"/>
      <c r="F10" s="1422" t="s">
        <v>2220</v>
      </c>
      <c r="G10" s="1422" t="s">
        <v>2221</v>
      </c>
      <c r="H10" s="1421" t="s">
        <v>2213</v>
      </c>
      <c r="J10" s="938" t="s">
        <v>2268</v>
      </c>
    </row>
    <row r="11" spans="2:11" ht="75" x14ac:dyDescent="0.25">
      <c r="B11" s="1778"/>
      <c r="C11" s="1775" t="s">
        <v>2273</v>
      </c>
      <c r="D11" s="1417" t="s">
        <v>2206</v>
      </c>
      <c r="E11" s="1406"/>
      <c r="F11" s="1407" t="s">
        <v>2222</v>
      </c>
      <c r="G11" s="1407" t="s">
        <v>2223</v>
      </c>
      <c r="H11" s="1423" t="s">
        <v>2213</v>
      </c>
      <c r="J11" t="s">
        <v>2213</v>
      </c>
    </row>
    <row r="12" spans="2:11" s="100" customFormat="1" ht="90.75" thickBot="1" x14ac:dyDescent="0.3">
      <c r="B12" s="1778"/>
      <c r="C12" s="1776"/>
      <c r="D12" s="1413" t="s">
        <v>2207</v>
      </c>
      <c r="E12" s="1413"/>
      <c r="F12" s="1413" t="s">
        <v>2213</v>
      </c>
      <c r="G12" s="1424" t="s">
        <v>2224</v>
      </c>
      <c r="H12" s="1414" t="s">
        <v>2213</v>
      </c>
      <c r="J12" s="1425" t="s">
        <v>2271</v>
      </c>
    </row>
    <row r="13" spans="2:11" ht="60.75" thickBot="1" x14ac:dyDescent="0.3">
      <c r="B13" s="1778"/>
      <c r="C13" s="1426" t="s">
        <v>2205</v>
      </c>
      <c r="D13" s="1427" t="s">
        <v>1711</v>
      </c>
      <c r="E13" s="1409"/>
      <c r="F13" s="1425" t="s">
        <v>2225</v>
      </c>
      <c r="G13" s="1425" t="s">
        <v>2225</v>
      </c>
      <c r="H13" s="1425" t="s">
        <v>2225</v>
      </c>
      <c r="J13" s="1425" t="s">
        <v>2269</v>
      </c>
    </row>
    <row r="14" spans="2:11" ht="15.75" thickBot="1" x14ac:dyDescent="0.3">
      <c r="B14" s="1779"/>
      <c r="C14" s="1780" t="s">
        <v>2209</v>
      </c>
      <c r="D14" s="1420" t="s">
        <v>2226</v>
      </c>
      <c r="E14" s="1420"/>
      <c r="F14" s="1420"/>
      <c r="G14" s="1420"/>
      <c r="H14" s="1421"/>
    </row>
    <row r="15" spans="2:11" ht="30" x14ac:dyDescent="0.25">
      <c r="C15" s="1781"/>
      <c r="D15" s="1425" t="s">
        <v>2208</v>
      </c>
      <c r="E15" s="1409"/>
      <c r="F15" s="1425" t="s">
        <v>2213</v>
      </c>
      <c r="G15" s="1425" t="s">
        <v>2213</v>
      </c>
      <c r="H15" s="1428" t="s">
        <v>2213</v>
      </c>
      <c r="I15" s="1425" t="s">
        <v>2227</v>
      </c>
    </row>
    <row r="16" spans="2:11" ht="30" x14ac:dyDescent="0.25">
      <c r="C16" s="1781"/>
      <c r="D16" s="1425" t="s">
        <v>2228</v>
      </c>
      <c r="E16" s="1409"/>
      <c r="F16" s="1425" t="s">
        <v>2213</v>
      </c>
      <c r="G16" s="1425" t="s">
        <v>2213</v>
      </c>
      <c r="H16" s="1428" t="s">
        <v>2213</v>
      </c>
      <c r="I16" s="1425" t="s">
        <v>2227</v>
      </c>
    </row>
    <row r="17" spans="3:10" ht="30" x14ac:dyDescent="0.25">
      <c r="C17" s="1781"/>
      <c r="D17" s="1425" t="s">
        <v>2229</v>
      </c>
      <c r="E17" s="1409"/>
      <c r="F17" s="1425" t="s">
        <v>2213</v>
      </c>
      <c r="G17" s="1425" t="s">
        <v>2213</v>
      </c>
      <c r="H17" s="1428" t="s">
        <v>2213</v>
      </c>
      <c r="I17" s="1425" t="s">
        <v>2227</v>
      </c>
    </row>
    <row r="18" spans="3:10" ht="15.75" thickBot="1" x14ac:dyDescent="0.3">
      <c r="C18" s="1776"/>
      <c r="D18" s="1429" t="s">
        <v>2230</v>
      </c>
      <c r="E18" s="1413"/>
      <c r="F18" s="1413"/>
      <c r="G18" s="1413"/>
      <c r="H18" s="1414"/>
    </row>
    <row r="19" spans="3:10" x14ac:dyDescent="0.25">
      <c r="C19" s="1782" t="s">
        <v>2231</v>
      </c>
      <c r="D19" s="1425" t="s">
        <v>2233</v>
      </c>
      <c r="J19" s="1774" t="s">
        <v>2270</v>
      </c>
    </row>
    <row r="20" spans="3:10" s="100" customFormat="1" x14ac:dyDescent="0.25">
      <c r="C20" s="1783"/>
      <c r="D20" s="1425" t="s">
        <v>2234</v>
      </c>
      <c r="J20" s="1774"/>
    </row>
    <row r="21" spans="3:10" s="100" customFormat="1" x14ac:dyDescent="0.25">
      <c r="C21" s="1783"/>
      <c r="D21" s="1425" t="s">
        <v>2235</v>
      </c>
      <c r="J21" s="1774"/>
    </row>
    <row r="22" spans="3:10" ht="30" x14ac:dyDescent="0.25">
      <c r="C22" s="1432" t="s">
        <v>2232</v>
      </c>
      <c r="F22" s="1425" t="s">
        <v>2213</v>
      </c>
      <c r="G22" s="1425" t="s">
        <v>2213</v>
      </c>
      <c r="H22" s="1425" t="s">
        <v>2213</v>
      </c>
      <c r="I22" s="1425" t="s">
        <v>2227</v>
      </c>
    </row>
    <row r="29" spans="3:10" x14ac:dyDescent="0.25">
      <c r="C29" s="1773" t="s">
        <v>2238</v>
      </c>
      <c r="D29" t="s">
        <v>2239</v>
      </c>
    </row>
    <row r="30" spans="3:10" x14ac:dyDescent="0.25">
      <c r="C30" s="1773"/>
      <c r="D30" t="s">
        <v>2201</v>
      </c>
    </row>
    <row r="31" spans="3:10" x14ac:dyDescent="0.25">
      <c r="D31" t="s">
        <v>2261</v>
      </c>
    </row>
    <row r="33" spans="3:4" x14ac:dyDescent="0.25">
      <c r="C33" s="1773" t="s">
        <v>2237</v>
      </c>
      <c r="D33" s="100" t="s">
        <v>2260</v>
      </c>
    </row>
    <row r="34" spans="3:4" x14ac:dyDescent="0.25">
      <c r="C34" s="1773"/>
      <c r="D34" t="s">
        <v>2259</v>
      </c>
    </row>
    <row r="54" spans="3:5" ht="30" x14ac:dyDescent="0.25">
      <c r="C54" s="1771" t="s">
        <v>2378</v>
      </c>
      <c r="D54" s="1527" t="s">
        <v>2381</v>
      </c>
      <c r="E54" s="1772" t="s">
        <v>2382</v>
      </c>
    </row>
    <row r="55" spans="3:5" x14ac:dyDescent="0.25">
      <c r="C55" s="1771"/>
      <c r="D55" s="1528" t="s">
        <v>2380</v>
      </c>
      <c r="E55" s="1772"/>
    </row>
    <row r="56" spans="3:5" x14ac:dyDescent="0.25">
      <c r="C56" s="1771"/>
      <c r="D56" s="1528" t="s">
        <v>2379</v>
      </c>
      <c r="E56" s="1772"/>
    </row>
    <row r="57" spans="3:5" x14ac:dyDescent="0.25">
      <c r="C57" s="1771"/>
      <c r="D57" s="1528" t="s">
        <v>437</v>
      </c>
      <c r="E57" s="1772"/>
    </row>
    <row r="58" spans="3:5" x14ac:dyDescent="0.25">
      <c r="E58" s="1403"/>
    </row>
  </sheetData>
  <mergeCells count="10">
    <mergeCell ref="C11:C12"/>
    <mergeCell ref="B5:B14"/>
    <mergeCell ref="C6:C9"/>
    <mergeCell ref="C14:C18"/>
    <mergeCell ref="C19:C21"/>
    <mergeCell ref="C54:C57"/>
    <mergeCell ref="E54:E57"/>
    <mergeCell ref="C33:C34"/>
    <mergeCell ref="C29:C30"/>
    <mergeCell ref="J19:J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3321"/>
  <sheetViews>
    <sheetView topLeftCell="A16" zoomScale="60" zoomScaleNormal="60" workbookViewId="0">
      <selection activeCell="G30" sqref="G30:G32"/>
    </sheetView>
  </sheetViews>
  <sheetFormatPr baseColWidth="10" defaultColWidth="10.85546875" defaultRowHeight="15" x14ac:dyDescent="0.25"/>
  <cols>
    <col min="1" max="1" width="35.28515625" style="200" customWidth="1"/>
    <col min="2" max="2" width="39.42578125" style="200" customWidth="1"/>
    <col min="3" max="3" width="11.28515625" style="357" customWidth="1"/>
    <col min="4" max="4" width="10.42578125" style="357" customWidth="1"/>
    <col min="5" max="5" width="19.28515625" style="358" customWidth="1"/>
    <col min="6" max="6" width="24.140625" style="200" customWidth="1"/>
    <col min="7" max="7" width="23.7109375" style="359" customWidth="1"/>
    <col min="8" max="8" width="13.42578125" style="360" customWidth="1"/>
    <col min="9" max="9" width="10.42578125" style="361" bestFit="1" customWidth="1"/>
    <col min="10" max="10" width="13.28515625" style="359" bestFit="1" customWidth="1"/>
    <col min="11" max="11" width="14.140625" style="359" bestFit="1" customWidth="1"/>
    <col min="12" max="16384" width="10.85546875" style="106"/>
  </cols>
  <sheetData>
    <row r="1" spans="1:12" s="103" customFormat="1" ht="21.75" thickBot="1" x14ac:dyDescent="0.4">
      <c r="A1" s="112" t="s">
        <v>0</v>
      </c>
      <c r="B1" s="113">
        <f>+SUM(K:K)</f>
        <v>1294000000</v>
      </c>
      <c r="C1" s="101"/>
      <c r="D1" s="101" t="s">
        <v>1</v>
      </c>
      <c r="E1" s="101"/>
      <c r="F1" s="101"/>
      <c r="G1" s="101"/>
      <c r="H1" s="101"/>
      <c r="I1" s="101"/>
      <c r="J1" s="102"/>
      <c r="K1" s="102"/>
    </row>
    <row r="2" spans="1:12" ht="29.25" thickBot="1" x14ac:dyDescent="0.3">
      <c r="A2" s="104"/>
      <c r="B2" s="104"/>
      <c r="C2" s="104"/>
      <c r="D2" s="104"/>
      <c r="E2" s="104"/>
      <c r="F2" s="104"/>
      <c r="G2" s="104"/>
      <c r="H2" s="104"/>
      <c r="I2" s="104"/>
      <c r="J2" s="105"/>
      <c r="K2" s="105"/>
    </row>
    <row r="3" spans="1:12" ht="29.25" thickBot="1" x14ac:dyDescent="0.3">
      <c r="A3" s="111" t="s">
        <v>2</v>
      </c>
      <c r="B3" s="1799" t="s">
        <v>455</v>
      </c>
      <c r="C3" s="1800"/>
      <c r="D3" s="1800"/>
      <c r="E3" s="1800"/>
      <c r="F3" s="1801"/>
      <c r="G3" s="104"/>
      <c r="H3" s="104"/>
      <c r="I3" s="104"/>
      <c r="J3" s="105"/>
      <c r="K3" s="105"/>
    </row>
    <row r="4" spans="1:12" ht="29.25" thickBot="1" x14ac:dyDescent="0.3">
      <c r="A4" s="104"/>
      <c r="B4" s="104"/>
      <c r="C4" s="104"/>
      <c r="D4" s="104"/>
      <c r="E4" s="104"/>
      <c r="F4" s="104"/>
      <c r="G4" s="104"/>
      <c r="H4" s="104"/>
      <c r="I4" s="104"/>
      <c r="J4" s="105"/>
      <c r="K4" s="105"/>
    </row>
    <row r="5" spans="1:12" ht="15.75" thickBot="1" x14ac:dyDescent="0.3">
      <c r="A5" s="1802" t="s">
        <v>4</v>
      </c>
      <c r="B5" s="1802"/>
      <c r="C5" s="1802"/>
      <c r="D5" s="1802"/>
      <c r="E5" s="1802"/>
      <c r="F5" s="1803" t="s">
        <v>5</v>
      </c>
      <c r="G5" s="1804"/>
      <c r="H5" s="1804"/>
      <c r="I5" s="1804"/>
      <c r="J5" s="1804"/>
      <c r="K5" s="1805"/>
    </row>
    <row r="6" spans="1:12" ht="15.75" thickTop="1" x14ac:dyDescent="0.25">
      <c r="A6" s="1806" t="s">
        <v>6</v>
      </c>
      <c r="B6" s="1808" t="s">
        <v>4</v>
      </c>
      <c r="C6" s="1810" t="s">
        <v>7</v>
      </c>
      <c r="D6" s="1811"/>
      <c r="E6" s="1812" t="s">
        <v>8</v>
      </c>
      <c r="F6" s="1814" t="s">
        <v>9</v>
      </c>
      <c r="G6" s="1816" t="s">
        <v>10</v>
      </c>
      <c r="H6" s="1816" t="s">
        <v>11</v>
      </c>
      <c r="I6" s="1816" t="s">
        <v>12</v>
      </c>
      <c r="J6" s="1816" t="s">
        <v>13</v>
      </c>
      <c r="K6" s="1818" t="s">
        <v>14</v>
      </c>
    </row>
    <row r="7" spans="1:12" ht="47.1" customHeight="1" thickBot="1" x14ac:dyDescent="0.3">
      <c r="A7" s="1807"/>
      <c r="B7" s="1809"/>
      <c r="C7" s="99" t="s">
        <v>15</v>
      </c>
      <c r="D7" s="98" t="s">
        <v>16</v>
      </c>
      <c r="E7" s="1813"/>
      <c r="F7" s="1815"/>
      <c r="G7" s="1817"/>
      <c r="H7" s="1817"/>
      <c r="I7" s="1817"/>
      <c r="J7" s="1817"/>
      <c r="K7" s="1819"/>
    </row>
    <row r="8" spans="1:12" ht="39" x14ac:dyDescent="0.25">
      <c r="A8" s="1790" t="s">
        <v>490</v>
      </c>
      <c r="B8" s="178" t="s">
        <v>456</v>
      </c>
      <c r="C8" s="33">
        <v>42745</v>
      </c>
      <c r="D8" s="33">
        <v>43069</v>
      </c>
      <c r="E8" s="175" t="s">
        <v>457</v>
      </c>
      <c r="F8" s="118" t="s">
        <v>458</v>
      </c>
      <c r="G8" s="191" t="s">
        <v>21</v>
      </c>
      <c r="H8" s="178" t="s">
        <v>459</v>
      </c>
      <c r="I8" s="192">
        <v>18</v>
      </c>
      <c r="J8" s="64">
        <v>25000000</v>
      </c>
      <c r="K8" s="65">
        <f t="shared" ref="K8:K13" si="0">+J8*I8</f>
        <v>450000000</v>
      </c>
    </row>
    <row r="9" spans="1:12" ht="51.75" x14ac:dyDescent="0.25">
      <c r="A9" s="1791"/>
      <c r="B9" s="179" t="s">
        <v>460</v>
      </c>
      <c r="C9" s="39">
        <v>42745</v>
      </c>
      <c r="D9" s="39">
        <v>43084</v>
      </c>
      <c r="E9" s="176" t="s">
        <v>457</v>
      </c>
      <c r="F9" s="122" t="s">
        <v>461</v>
      </c>
      <c r="G9" s="187" t="s">
        <v>21</v>
      </c>
      <c r="H9" s="179" t="s">
        <v>459</v>
      </c>
      <c r="I9" s="189">
        <v>2</v>
      </c>
      <c r="J9" s="68">
        <v>31000000</v>
      </c>
      <c r="K9" s="69">
        <f t="shared" si="0"/>
        <v>62000000</v>
      </c>
    </row>
    <row r="10" spans="1:12" ht="51.75" x14ac:dyDescent="0.25">
      <c r="A10" s="1791"/>
      <c r="B10" s="179" t="s">
        <v>462</v>
      </c>
      <c r="C10" s="39">
        <v>42745</v>
      </c>
      <c r="D10" s="39">
        <v>43084</v>
      </c>
      <c r="E10" s="176" t="s">
        <v>463</v>
      </c>
      <c r="F10" s="122" t="s">
        <v>464</v>
      </c>
      <c r="G10" s="187" t="s">
        <v>21</v>
      </c>
      <c r="H10" s="179" t="s">
        <v>459</v>
      </c>
      <c r="I10" s="189">
        <v>1</v>
      </c>
      <c r="J10" s="68">
        <v>20000000</v>
      </c>
      <c r="K10" s="69">
        <f t="shared" si="0"/>
        <v>20000000</v>
      </c>
    </row>
    <row r="11" spans="1:12" ht="25.5" x14ac:dyDescent="0.25">
      <c r="A11" s="1791"/>
      <c r="B11" s="179" t="s">
        <v>465</v>
      </c>
      <c r="C11" s="39">
        <v>42746</v>
      </c>
      <c r="D11" s="39">
        <v>43085</v>
      </c>
      <c r="E11" s="176" t="s">
        <v>457</v>
      </c>
      <c r="F11" s="173" t="s">
        <v>90</v>
      </c>
      <c r="G11" s="187" t="s">
        <v>90</v>
      </c>
      <c r="H11" s="179" t="s">
        <v>459</v>
      </c>
      <c r="I11" s="196">
        <v>2</v>
      </c>
      <c r="J11" s="355">
        <v>10000000</v>
      </c>
      <c r="K11" s="69">
        <f t="shared" si="0"/>
        <v>20000000</v>
      </c>
    </row>
    <row r="12" spans="1:12" ht="25.5" x14ac:dyDescent="0.25">
      <c r="A12" s="1791"/>
      <c r="B12" s="179" t="s">
        <v>466</v>
      </c>
      <c r="C12" s="39" t="s">
        <v>467</v>
      </c>
      <c r="D12" s="39">
        <v>43018</v>
      </c>
      <c r="E12" s="176" t="s">
        <v>457</v>
      </c>
      <c r="F12" s="214" t="s">
        <v>28</v>
      </c>
      <c r="G12" s="366" t="s">
        <v>90</v>
      </c>
      <c r="H12" s="179" t="s">
        <v>459</v>
      </c>
      <c r="I12" s="196">
        <v>2</v>
      </c>
      <c r="J12" s="355">
        <v>10000000</v>
      </c>
      <c r="K12" s="69">
        <f t="shared" si="0"/>
        <v>20000000</v>
      </c>
    </row>
    <row r="13" spans="1:12" ht="77.25" thickBot="1" x14ac:dyDescent="0.3">
      <c r="A13" s="1792"/>
      <c r="B13" s="224" t="s">
        <v>468</v>
      </c>
      <c r="C13" s="45" t="s">
        <v>467</v>
      </c>
      <c r="D13" s="45">
        <v>43018</v>
      </c>
      <c r="E13" s="177" t="s">
        <v>457</v>
      </c>
      <c r="F13" s="174" t="s">
        <v>469</v>
      </c>
      <c r="G13" s="188" t="s">
        <v>64</v>
      </c>
      <c r="H13" s="190" t="s">
        <v>64</v>
      </c>
      <c r="I13" s="190">
        <v>2</v>
      </c>
      <c r="J13" s="356">
        <v>10000000</v>
      </c>
      <c r="K13" s="75">
        <f t="shared" si="0"/>
        <v>20000000</v>
      </c>
    </row>
    <row r="14" spans="1:12" s="200" customFormat="1" x14ac:dyDescent="0.25">
      <c r="A14" s="1790" t="s">
        <v>491</v>
      </c>
      <c r="B14" s="1703" t="s">
        <v>470</v>
      </c>
      <c r="C14" s="1794">
        <v>42773</v>
      </c>
      <c r="D14" s="1794">
        <v>43063</v>
      </c>
      <c r="E14" s="1798" t="s">
        <v>471</v>
      </c>
      <c r="F14" s="1790" t="s">
        <v>64</v>
      </c>
      <c r="G14" s="1793" t="s">
        <v>64</v>
      </c>
      <c r="H14" s="1704" t="s">
        <v>64</v>
      </c>
      <c r="I14" s="1704" t="s">
        <v>64</v>
      </c>
      <c r="J14" s="1704" t="s">
        <v>64</v>
      </c>
      <c r="K14" s="1612" t="s">
        <v>64</v>
      </c>
      <c r="L14" s="106"/>
    </row>
    <row r="15" spans="1:12" s="200" customFormat="1" x14ac:dyDescent="0.25">
      <c r="A15" s="1791"/>
      <c r="B15" s="1556"/>
      <c r="C15" s="1573"/>
      <c r="D15" s="1573"/>
      <c r="E15" s="1614"/>
      <c r="F15" s="1791"/>
      <c r="G15" s="1592"/>
      <c r="H15" s="1589"/>
      <c r="I15" s="1589"/>
      <c r="J15" s="1589"/>
      <c r="K15" s="1555"/>
    </row>
    <row r="16" spans="1:12" s="200" customFormat="1" x14ac:dyDescent="0.25">
      <c r="A16" s="1791"/>
      <c r="B16" s="1556" t="s">
        <v>472</v>
      </c>
      <c r="C16" s="1573">
        <v>42773</v>
      </c>
      <c r="D16" s="1573">
        <v>43063</v>
      </c>
      <c r="E16" s="1614" t="s">
        <v>473</v>
      </c>
      <c r="F16" s="1791" t="s">
        <v>64</v>
      </c>
      <c r="G16" s="1592" t="s">
        <v>64</v>
      </c>
      <c r="H16" s="1589" t="s">
        <v>64</v>
      </c>
      <c r="I16" s="1589" t="s">
        <v>64</v>
      </c>
      <c r="J16" s="1589" t="s">
        <v>64</v>
      </c>
      <c r="K16" s="1555" t="s">
        <v>64</v>
      </c>
    </row>
    <row r="17" spans="1:12" s="200" customFormat="1" ht="15.75" thickBot="1" x14ac:dyDescent="0.3">
      <c r="A17" s="1792"/>
      <c r="B17" s="1787"/>
      <c r="C17" s="1788"/>
      <c r="D17" s="1788"/>
      <c r="E17" s="1789"/>
      <c r="F17" s="1792"/>
      <c r="G17" s="1742"/>
      <c r="H17" s="1743"/>
      <c r="I17" s="1743"/>
      <c r="J17" s="1743"/>
      <c r="K17" s="1797"/>
    </row>
    <row r="18" spans="1:12" s="200" customFormat="1" ht="25.5" x14ac:dyDescent="0.25">
      <c r="A18" s="1790" t="s">
        <v>492</v>
      </c>
      <c r="B18" s="1703" t="s">
        <v>489</v>
      </c>
      <c r="C18" s="1794">
        <v>42860</v>
      </c>
      <c r="D18" s="1794">
        <v>42885</v>
      </c>
      <c r="E18" s="1798" t="s">
        <v>457</v>
      </c>
      <c r="F18" s="172" t="s">
        <v>474</v>
      </c>
      <c r="G18" s="191" t="s">
        <v>54</v>
      </c>
      <c r="H18" s="178" t="s">
        <v>55</v>
      </c>
      <c r="I18" s="192">
        <v>2</v>
      </c>
      <c r="J18" s="64">
        <v>17000000</v>
      </c>
      <c r="K18" s="65">
        <f>+J18*I18</f>
        <v>34000000</v>
      </c>
      <c r="L18" s="106"/>
    </row>
    <row r="19" spans="1:12" s="200" customFormat="1" x14ac:dyDescent="0.25">
      <c r="A19" s="1791"/>
      <c r="B19" s="1556"/>
      <c r="C19" s="1573"/>
      <c r="D19" s="1573"/>
      <c r="E19" s="1614"/>
      <c r="F19" s="1791" t="s">
        <v>475</v>
      </c>
      <c r="G19" s="1592" t="s">
        <v>54</v>
      </c>
      <c r="H19" s="1589"/>
      <c r="I19" s="1589">
        <v>1</v>
      </c>
      <c r="J19" s="1591">
        <v>97000000</v>
      </c>
      <c r="K19" s="1785">
        <f>+J19*I19</f>
        <v>97000000</v>
      </c>
    </row>
    <row r="20" spans="1:12" s="200" customFormat="1" ht="37.5" customHeight="1" x14ac:dyDescent="0.25">
      <c r="A20" s="1791"/>
      <c r="B20" s="1556"/>
      <c r="C20" s="1573"/>
      <c r="D20" s="1573"/>
      <c r="E20" s="1614"/>
      <c r="F20" s="1791"/>
      <c r="G20" s="1592"/>
      <c r="H20" s="1589"/>
      <c r="I20" s="1589"/>
      <c r="J20" s="1591"/>
      <c r="K20" s="1785"/>
    </row>
    <row r="21" spans="1:12" s="200" customFormat="1" ht="34.5" customHeight="1" x14ac:dyDescent="0.25">
      <c r="A21" s="1791"/>
      <c r="B21" s="1556"/>
      <c r="C21" s="1573"/>
      <c r="D21" s="1573"/>
      <c r="E21" s="1614"/>
      <c r="F21" s="173" t="s">
        <v>476</v>
      </c>
      <c r="G21" s="187" t="s">
        <v>54</v>
      </c>
      <c r="H21" s="179" t="s">
        <v>55</v>
      </c>
      <c r="I21" s="189">
        <v>4</v>
      </c>
      <c r="J21" s="68">
        <v>3000000</v>
      </c>
      <c r="K21" s="69">
        <f>+J21*I21</f>
        <v>12000000</v>
      </c>
    </row>
    <row r="22" spans="1:12" s="200" customFormat="1" ht="25.5" x14ac:dyDescent="0.25">
      <c r="A22" s="1791"/>
      <c r="B22" s="179" t="s">
        <v>477</v>
      </c>
      <c r="C22" s="39"/>
      <c r="D22" s="39"/>
      <c r="E22" s="362" t="s">
        <v>64</v>
      </c>
      <c r="F22" s="363" t="s">
        <v>64</v>
      </c>
      <c r="G22" s="187" t="s">
        <v>66</v>
      </c>
      <c r="H22" s="179" t="s">
        <v>55</v>
      </c>
      <c r="I22" s="189">
        <v>30</v>
      </c>
      <c r="J22" s="68">
        <v>8000000</v>
      </c>
      <c r="K22" s="69">
        <f t="shared" ref="K22:K30" si="1">+J22*I22</f>
        <v>240000000</v>
      </c>
    </row>
    <row r="23" spans="1:12" s="200" customFormat="1" ht="38.25" x14ac:dyDescent="0.25">
      <c r="A23" s="1791"/>
      <c r="B23" s="179" t="s">
        <v>478</v>
      </c>
      <c r="C23" s="39">
        <v>42745</v>
      </c>
      <c r="D23" s="39">
        <v>43086</v>
      </c>
      <c r="E23" s="362" t="s">
        <v>64</v>
      </c>
      <c r="F23" s="363" t="s">
        <v>64</v>
      </c>
      <c r="G23" s="220" t="s">
        <v>64</v>
      </c>
      <c r="H23" s="185" t="s">
        <v>64</v>
      </c>
      <c r="I23" s="189">
        <v>1</v>
      </c>
      <c r="J23" s="68">
        <v>5000000</v>
      </c>
      <c r="K23" s="69">
        <f t="shared" si="1"/>
        <v>5000000</v>
      </c>
    </row>
    <row r="24" spans="1:12" s="200" customFormat="1" ht="25.5" x14ac:dyDescent="0.25">
      <c r="A24" s="1791"/>
      <c r="B24" s="179" t="s">
        <v>479</v>
      </c>
      <c r="C24" s="39">
        <v>42745</v>
      </c>
      <c r="D24" s="39">
        <v>43086</v>
      </c>
      <c r="E24" s="362" t="s">
        <v>64</v>
      </c>
      <c r="F24" s="363" t="s">
        <v>64</v>
      </c>
      <c r="G24" s="220" t="s">
        <v>64</v>
      </c>
      <c r="H24" s="185" t="s">
        <v>64</v>
      </c>
      <c r="I24" s="189">
        <v>1</v>
      </c>
      <c r="J24" s="68">
        <v>15000000</v>
      </c>
      <c r="K24" s="69">
        <f t="shared" si="1"/>
        <v>15000000</v>
      </c>
    </row>
    <row r="25" spans="1:12" s="200" customFormat="1" ht="26.25" x14ac:dyDescent="0.25">
      <c r="A25" s="1791"/>
      <c r="B25" s="179" t="s">
        <v>480</v>
      </c>
      <c r="C25" s="39"/>
      <c r="D25" s="39"/>
      <c r="E25" s="193" t="s">
        <v>64</v>
      </c>
      <c r="F25" s="122" t="s">
        <v>481</v>
      </c>
      <c r="G25" s="187" t="s">
        <v>70</v>
      </c>
      <c r="H25" s="179" t="s">
        <v>29</v>
      </c>
      <c r="I25" s="189">
        <v>1</v>
      </c>
      <c r="J25" s="68">
        <v>100000000</v>
      </c>
      <c r="K25" s="69">
        <f t="shared" si="1"/>
        <v>100000000</v>
      </c>
    </row>
    <row r="26" spans="1:12" s="200" customFormat="1" ht="51.75" x14ac:dyDescent="0.25">
      <c r="A26" s="1791"/>
      <c r="B26" s="1556" t="s">
        <v>482</v>
      </c>
      <c r="C26" s="1573">
        <v>42767</v>
      </c>
      <c r="D26" s="1573">
        <v>42937</v>
      </c>
      <c r="E26" s="1614" t="s">
        <v>457</v>
      </c>
      <c r="F26" s="122" t="s">
        <v>483</v>
      </c>
      <c r="G26" s="187" t="s">
        <v>28</v>
      </c>
      <c r="H26" s="179" t="s">
        <v>81</v>
      </c>
      <c r="I26" s="189">
        <v>1</v>
      </c>
      <c r="J26" s="68">
        <v>25000000</v>
      </c>
      <c r="K26" s="69">
        <f t="shared" si="1"/>
        <v>25000000</v>
      </c>
    </row>
    <row r="27" spans="1:12" s="200" customFormat="1" ht="26.25" x14ac:dyDescent="0.25">
      <c r="A27" s="1791"/>
      <c r="B27" s="1556"/>
      <c r="C27" s="1573"/>
      <c r="D27" s="1573"/>
      <c r="E27" s="1614"/>
      <c r="F27" s="122" t="s">
        <v>484</v>
      </c>
      <c r="G27" s="187" t="s">
        <v>21</v>
      </c>
      <c r="H27" s="179" t="s">
        <v>29</v>
      </c>
      <c r="I27" s="189">
        <v>1</v>
      </c>
      <c r="J27" s="68">
        <v>16000000</v>
      </c>
      <c r="K27" s="69">
        <f t="shared" si="1"/>
        <v>16000000</v>
      </c>
    </row>
    <row r="28" spans="1:12" s="200" customFormat="1" x14ac:dyDescent="0.25">
      <c r="A28" s="1791"/>
      <c r="B28" s="1556"/>
      <c r="C28" s="1573"/>
      <c r="D28" s="1573"/>
      <c r="E28" s="1614"/>
      <c r="F28" s="364" t="s">
        <v>485</v>
      </c>
      <c r="G28" s="187" t="s">
        <v>21</v>
      </c>
      <c r="H28" s="179" t="s">
        <v>303</v>
      </c>
      <c r="I28" s="189">
        <v>1</v>
      </c>
      <c r="J28" s="68">
        <v>36000000</v>
      </c>
      <c r="K28" s="69">
        <f t="shared" si="1"/>
        <v>36000000</v>
      </c>
    </row>
    <row r="29" spans="1:12" s="200" customFormat="1" ht="15.75" thickBot="1" x14ac:dyDescent="0.3">
      <c r="A29" s="1792"/>
      <c r="B29" s="1787"/>
      <c r="C29" s="1788"/>
      <c r="D29" s="1788"/>
      <c r="E29" s="1789"/>
      <c r="F29" s="365" t="s">
        <v>486</v>
      </c>
      <c r="G29" s="188" t="s">
        <v>41</v>
      </c>
      <c r="H29" s="224" t="s">
        <v>111</v>
      </c>
      <c r="I29" s="190">
        <v>1</v>
      </c>
      <c r="J29" s="74">
        <v>86000000</v>
      </c>
      <c r="K29" s="75">
        <f t="shared" si="1"/>
        <v>86000000</v>
      </c>
    </row>
    <row r="30" spans="1:12" s="200" customFormat="1" x14ac:dyDescent="0.25">
      <c r="A30" s="1790" t="s">
        <v>493</v>
      </c>
      <c r="B30" s="1703" t="s">
        <v>487</v>
      </c>
      <c r="C30" s="1794"/>
      <c r="D30" s="1794"/>
      <c r="E30" s="1795" t="s">
        <v>457</v>
      </c>
      <c r="F30" s="1790" t="s">
        <v>488</v>
      </c>
      <c r="G30" s="1793" t="s">
        <v>41</v>
      </c>
      <c r="H30" s="1703" t="s">
        <v>29</v>
      </c>
      <c r="I30" s="1704">
        <v>1</v>
      </c>
      <c r="J30" s="1705">
        <v>36000000</v>
      </c>
      <c r="K30" s="1784">
        <f t="shared" si="1"/>
        <v>36000000</v>
      </c>
      <c r="L30" s="106"/>
    </row>
    <row r="31" spans="1:12" s="200" customFormat="1" x14ac:dyDescent="0.25">
      <c r="A31" s="1791"/>
      <c r="B31" s="1556"/>
      <c r="C31" s="1573"/>
      <c r="D31" s="1573"/>
      <c r="E31" s="1569"/>
      <c r="F31" s="1791"/>
      <c r="G31" s="1592"/>
      <c r="H31" s="1556"/>
      <c r="I31" s="1589"/>
      <c r="J31" s="1591"/>
      <c r="K31" s="1785"/>
    </row>
    <row r="32" spans="1:12" s="200" customFormat="1" ht="15.75" thickBot="1" x14ac:dyDescent="0.3">
      <c r="A32" s="1792"/>
      <c r="B32" s="1787"/>
      <c r="C32" s="1788"/>
      <c r="D32" s="1788"/>
      <c r="E32" s="1796"/>
      <c r="F32" s="1792"/>
      <c r="G32" s="1742"/>
      <c r="H32" s="1787"/>
      <c r="I32" s="1743"/>
      <c r="J32" s="1744"/>
      <c r="K32" s="1786"/>
    </row>
    <row r="33" spans="1:11" s="200" customFormat="1" x14ac:dyDescent="0.25">
      <c r="A33" s="203"/>
      <c r="B33" s="203"/>
      <c r="C33" s="204"/>
      <c r="D33" s="204"/>
      <c r="E33" s="205"/>
      <c r="F33" s="203"/>
      <c r="G33" s="205"/>
      <c r="H33" s="205"/>
      <c r="I33" s="206"/>
      <c r="J33" s="207"/>
      <c r="K33" s="208"/>
    </row>
    <row r="34" spans="1:11" s="200" customFormat="1" x14ac:dyDescent="0.25">
      <c r="A34" s="203"/>
      <c r="B34" s="203"/>
      <c r="C34" s="204"/>
      <c r="D34" s="204"/>
      <c r="E34" s="205"/>
      <c r="F34" s="203"/>
      <c r="G34" s="205"/>
      <c r="H34" s="205"/>
      <c r="I34" s="206"/>
      <c r="J34" s="207"/>
      <c r="K34" s="208"/>
    </row>
    <row r="35" spans="1:11" s="200" customFormat="1" x14ac:dyDescent="0.25">
      <c r="A35" s="203"/>
      <c r="B35" s="203"/>
      <c r="C35" s="204"/>
      <c r="D35" s="204"/>
      <c r="E35" s="205"/>
      <c r="F35" s="203"/>
      <c r="G35" s="205"/>
      <c r="H35" s="205"/>
      <c r="I35" s="206"/>
      <c r="J35" s="207"/>
      <c r="K35" s="208"/>
    </row>
    <row r="36" spans="1:11" s="200" customFormat="1" x14ac:dyDescent="0.25">
      <c r="A36" s="203"/>
      <c r="B36" s="203"/>
      <c r="C36" s="204"/>
      <c r="D36" s="204"/>
      <c r="E36" s="205"/>
      <c r="F36" s="203"/>
      <c r="G36" s="205"/>
      <c r="H36" s="205"/>
      <c r="I36" s="206"/>
      <c r="J36" s="207"/>
      <c r="K36" s="208"/>
    </row>
    <row r="37" spans="1:11" s="200" customFormat="1" x14ac:dyDescent="0.25">
      <c r="A37" s="203"/>
      <c r="B37" s="203"/>
      <c r="C37" s="204"/>
      <c r="D37" s="204"/>
      <c r="E37" s="205"/>
      <c r="F37" s="203"/>
      <c r="G37" s="205"/>
      <c r="H37" s="205"/>
      <c r="I37" s="206"/>
      <c r="J37" s="207"/>
      <c r="K37" s="208"/>
    </row>
    <row r="38" spans="1:11" s="200" customFormat="1" x14ac:dyDescent="0.25">
      <c r="A38" s="203"/>
      <c r="B38" s="203"/>
      <c r="C38" s="204"/>
      <c r="D38" s="204"/>
      <c r="E38" s="205"/>
      <c r="F38" s="203"/>
      <c r="G38" s="205"/>
      <c r="H38" s="205"/>
      <c r="I38" s="206"/>
      <c r="J38" s="207"/>
      <c r="K38" s="208"/>
    </row>
    <row r="39" spans="1:11" s="200" customFormat="1" x14ac:dyDescent="0.25">
      <c r="A39" s="203"/>
      <c r="B39" s="203"/>
      <c r="C39" s="204"/>
      <c r="D39" s="204"/>
      <c r="E39" s="205"/>
      <c r="F39" s="203"/>
      <c r="G39" s="205"/>
      <c r="H39" s="205"/>
      <c r="I39" s="206"/>
      <c r="J39" s="207"/>
      <c r="K39" s="208"/>
    </row>
    <row r="40" spans="1:11" s="200" customFormat="1" x14ac:dyDescent="0.25">
      <c r="A40" s="203"/>
      <c r="B40" s="203"/>
      <c r="C40" s="204"/>
      <c r="D40" s="204"/>
      <c r="E40" s="205"/>
      <c r="F40" s="203"/>
      <c r="G40" s="205"/>
      <c r="H40" s="205"/>
      <c r="I40" s="206"/>
      <c r="J40" s="207"/>
      <c r="K40" s="208"/>
    </row>
    <row r="41" spans="1:11" s="200" customFormat="1" x14ac:dyDescent="0.25">
      <c r="A41" s="203"/>
      <c r="B41" s="203"/>
      <c r="C41" s="204"/>
      <c r="D41" s="204"/>
      <c r="E41" s="205"/>
      <c r="F41" s="203"/>
      <c r="G41" s="205"/>
      <c r="H41" s="205"/>
      <c r="I41" s="206"/>
      <c r="J41" s="207"/>
      <c r="K41" s="208"/>
    </row>
    <row r="42" spans="1:11" s="200" customFormat="1" x14ac:dyDescent="0.25">
      <c r="A42" s="203"/>
      <c r="B42" s="203"/>
      <c r="C42" s="204"/>
      <c r="D42" s="204"/>
      <c r="E42" s="205"/>
      <c r="F42" s="203"/>
      <c r="G42" s="205"/>
      <c r="H42" s="205"/>
      <c r="I42" s="206"/>
      <c r="J42" s="207"/>
      <c r="K42" s="208"/>
    </row>
    <row r="43" spans="1:11" s="200" customFormat="1" x14ac:dyDescent="0.25">
      <c r="A43" s="203"/>
      <c r="B43" s="203"/>
      <c r="C43" s="204"/>
      <c r="D43" s="204"/>
      <c r="E43" s="205"/>
      <c r="F43" s="203"/>
      <c r="G43" s="205"/>
      <c r="H43" s="205"/>
      <c r="I43" s="206"/>
      <c r="J43" s="207"/>
      <c r="K43" s="208"/>
    </row>
    <row r="44" spans="1:11" s="200" customFormat="1" x14ac:dyDescent="0.25">
      <c r="A44" s="203"/>
      <c r="B44" s="203"/>
      <c r="C44" s="204"/>
      <c r="D44" s="204"/>
      <c r="E44" s="205"/>
      <c r="F44" s="203"/>
      <c r="G44" s="205"/>
      <c r="H44" s="205"/>
      <c r="I44" s="206"/>
      <c r="J44" s="207"/>
      <c r="K44" s="208"/>
    </row>
    <row r="45" spans="1:11" s="200" customFormat="1" x14ac:dyDescent="0.25">
      <c r="A45" s="203"/>
      <c r="B45" s="203"/>
      <c r="C45" s="204"/>
      <c r="D45" s="204"/>
      <c r="E45" s="205"/>
      <c r="F45" s="203"/>
      <c r="G45" s="205"/>
      <c r="H45" s="205"/>
      <c r="I45" s="206"/>
      <c r="J45" s="207"/>
      <c r="K45" s="208"/>
    </row>
    <row r="46" spans="1:11" s="200" customFormat="1" x14ac:dyDescent="0.25">
      <c r="A46" s="203"/>
      <c r="B46" s="203"/>
      <c r="C46" s="204"/>
      <c r="D46" s="204"/>
      <c r="E46" s="205"/>
      <c r="F46" s="203"/>
      <c r="G46" s="205"/>
      <c r="H46" s="205"/>
      <c r="I46" s="206"/>
      <c r="J46" s="207"/>
      <c r="K46" s="208"/>
    </row>
    <row r="47" spans="1:11" s="200" customFormat="1" x14ac:dyDescent="0.25">
      <c r="A47" s="203"/>
      <c r="B47" s="203"/>
      <c r="C47" s="204"/>
      <c r="D47" s="204"/>
      <c r="E47" s="205"/>
      <c r="F47" s="203"/>
      <c r="G47" s="205"/>
      <c r="H47" s="205"/>
      <c r="I47" s="206"/>
      <c r="J47" s="207"/>
      <c r="K47" s="208"/>
    </row>
    <row r="48" spans="1:11" s="200" customFormat="1" x14ac:dyDescent="0.25">
      <c r="A48" s="203"/>
      <c r="B48" s="203"/>
      <c r="C48" s="204"/>
      <c r="D48" s="204"/>
      <c r="E48" s="205"/>
      <c r="F48" s="203"/>
      <c r="G48" s="205"/>
      <c r="H48" s="205"/>
      <c r="I48" s="206"/>
      <c r="J48" s="207"/>
      <c r="K48" s="208"/>
    </row>
    <row r="49" spans="1:11" s="200" customFormat="1" x14ac:dyDescent="0.25">
      <c r="A49" s="203"/>
      <c r="B49" s="203"/>
      <c r="C49" s="204"/>
      <c r="D49" s="204"/>
      <c r="E49" s="205"/>
      <c r="F49" s="203"/>
      <c r="G49" s="205"/>
      <c r="H49" s="205"/>
      <c r="I49" s="206"/>
      <c r="J49" s="207"/>
      <c r="K49" s="208"/>
    </row>
    <row r="50" spans="1:11" s="200" customFormat="1" x14ac:dyDescent="0.25">
      <c r="A50" s="203"/>
      <c r="B50" s="203"/>
      <c r="C50" s="204"/>
      <c r="D50" s="204"/>
      <c r="E50" s="205"/>
      <c r="F50" s="203"/>
      <c r="G50" s="205"/>
      <c r="H50" s="205"/>
      <c r="I50" s="206"/>
      <c r="J50" s="207"/>
      <c r="K50" s="208"/>
    </row>
    <row r="51" spans="1:11" s="200" customFormat="1" x14ac:dyDescent="0.25">
      <c r="A51" s="203"/>
      <c r="B51" s="203"/>
      <c r="C51" s="204"/>
      <c r="D51" s="204"/>
      <c r="E51" s="205"/>
      <c r="F51" s="203"/>
      <c r="G51" s="205"/>
      <c r="H51" s="205"/>
      <c r="I51" s="206"/>
      <c r="J51" s="207"/>
      <c r="K51" s="208"/>
    </row>
    <row r="52" spans="1:11" s="200" customFormat="1" x14ac:dyDescent="0.25">
      <c r="A52" s="203"/>
      <c r="B52" s="203"/>
      <c r="C52" s="204"/>
      <c r="D52" s="204"/>
      <c r="E52" s="205"/>
      <c r="F52" s="203"/>
      <c r="G52" s="205"/>
      <c r="H52" s="205"/>
      <c r="I52" s="206"/>
      <c r="J52" s="207"/>
      <c r="K52" s="208"/>
    </row>
    <row r="53" spans="1:11" s="200" customFormat="1" x14ac:dyDescent="0.25">
      <c r="A53" s="203"/>
      <c r="B53" s="203"/>
      <c r="C53" s="204"/>
      <c r="D53" s="204"/>
      <c r="E53" s="205"/>
      <c r="F53" s="203"/>
      <c r="G53" s="205"/>
      <c r="H53" s="205"/>
      <c r="I53" s="206"/>
      <c r="J53" s="207"/>
      <c r="K53" s="208"/>
    </row>
    <row r="54" spans="1:11" s="200" customFormat="1" x14ac:dyDescent="0.25">
      <c r="A54" s="203"/>
      <c r="B54" s="203"/>
      <c r="C54" s="204"/>
      <c r="D54" s="204"/>
      <c r="E54" s="205"/>
      <c r="F54" s="203"/>
      <c r="G54" s="205"/>
      <c r="H54" s="205"/>
      <c r="I54" s="206"/>
      <c r="J54" s="207"/>
      <c r="K54" s="208"/>
    </row>
    <row r="55" spans="1:11" s="200" customFormat="1" x14ac:dyDescent="0.25">
      <c r="A55" s="203"/>
      <c r="B55" s="203"/>
      <c r="C55" s="204"/>
      <c r="D55" s="204"/>
      <c r="E55" s="205"/>
      <c r="F55" s="203"/>
      <c r="G55" s="205"/>
      <c r="H55" s="205"/>
      <c r="I55" s="206"/>
      <c r="J55" s="207"/>
      <c r="K55" s="208"/>
    </row>
    <row r="56" spans="1:11" s="200" customFormat="1" x14ac:dyDescent="0.25">
      <c r="A56" s="203"/>
      <c r="B56" s="203"/>
      <c r="C56" s="204"/>
      <c r="D56" s="204"/>
      <c r="E56" s="205"/>
      <c r="F56" s="203"/>
      <c r="G56" s="205"/>
      <c r="H56" s="205"/>
      <c r="I56" s="206"/>
      <c r="J56" s="207"/>
      <c r="K56" s="208"/>
    </row>
    <row r="57" spans="1:11" s="200" customFormat="1" x14ac:dyDescent="0.25">
      <c r="A57" s="203"/>
      <c r="B57" s="203"/>
      <c r="C57" s="204"/>
      <c r="D57" s="204"/>
      <c r="E57" s="205"/>
      <c r="F57" s="203"/>
      <c r="G57" s="205"/>
      <c r="H57" s="205"/>
      <c r="I57" s="206"/>
      <c r="J57" s="207"/>
      <c r="K57" s="208"/>
    </row>
    <row r="58" spans="1:11" s="200" customFormat="1" x14ac:dyDescent="0.25">
      <c r="A58" s="203"/>
      <c r="B58" s="203"/>
      <c r="C58" s="204"/>
      <c r="D58" s="204"/>
      <c r="E58" s="205"/>
      <c r="F58" s="203"/>
      <c r="G58" s="205"/>
      <c r="H58" s="205"/>
      <c r="I58" s="206"/>
      <c r="J58" s="207"/>
      <c r="K58" s="208"/>
    </row>
    <row r="59" spans="1:11" s="200" customFormat="1" x14ac:dyDescent="0.25">
      <c r="A59" s="203"/>
      <c r="B59" s="203"/>
      <c r="C59" s="204"/>
      <c r="D59" s="204"/>
      <c r="E59" s="205"/>
      <c r="F59" s="203"/>
      <c r="G59" s="205"/>
      <c r="H59" s="205"/>
      <c r="I59" s="206"/>
      <c r="J59" s="207"/>
      <c r="K59" s="208"/>
    </row>
    <row r="60" spans="1:11" s="200" customFormat="1" x14ac:dyDescent="0.25">
      <c r="A60" s="203"/>
      <c r="B60" s="203"/>
      <c r="C60" s="204"/>
      <c r="D60" s="204"/>
      <c r="E60" s="205"/>
      <c r="F60" s="203"/>
      <c r="G60" s="205"/>
      <c r="H60" s="205"/>
      <c r="I60" s="206"/>
      <c r="J60" s="207"/>
      <c r="K60" s="208"/>
    </row>
    <row r="61" spans="1:11" s="200" customFormat="1" x14ac:dyDescent="0.25">
      <c r="A61" s="203"/>
      <c r="B61" s="203"/>
      <c r="C61" s="204"/>
      <c r="D61" s="204"/>
      <c r="E61" s="205"/>
      <c r="F61" s="203"/>
      <c r="G61" s="205"/>
      <c r="H61" s="205"/>
      <c r="I61" s="206"/>
      <c r="J61" s="207"/>
      <c r="K61" s="208"/>
    </row>
    <row r="62" spans="1:11" s="200" customFormat="1" x14ac:dyDescent="0.25">
      <c r="A62" s="203"/>
      <c r="B62" s="203"/>
      <c r="C62" s="204"/>
      <c r="D62" s="204"/>
      <c r="E62" s="205"/>
      <c r="F62" s="203"/>
      <c r="G62" s="205"/>
      <c r="H62" s="205"/>
      <c r="I62" s="206"/>
      <c r="J62" s="207"/>
      <c r="K62" s="208"/>
    </row>
    <row r="63" spans="1:11" s="200" customFormat="1" x14ac:dyDescent="0.25">
      <c r="A63" s="203"/>
      <c r="B63" s="203"/>
      <c r="C63" s="204"/>
      <c r="D63" s="204"/>
      <c r="E63" s="205"/>
      <c r="F63" s="203"/>
      <c r="G63" s="205"/>
      <c r="H63" s="205"/>
      <c r="I63" s="206"/>
      <c r="J63" s="207"/>
      <c r="K63" s="208"/>
    </row>
    <row r="64" spans="1:11" s="200" customFormat="1" x14ac:dyDescent="0.25">
      <c r="A64" s="203"/>
      <c r="B64" s="203"/>
      <c r="C64" s="204"/>
      <c r="D64" s="204"/>
      <c r="E64" s="205"/>
      <c r="F64" s="203"/>
      <c r="G64" s="205"/>
      <c r="H64" s="205"/>
      <c r="I64" s="206"/>
      <c r="J64" s="207"/>
      <c r="K64" s="208"/>
    </row>
    <row r="65" spans="1:11" s="200" customFormat="1" x14ac:dyDescent="0.25">
      <c r="A65" s="203"/>
      <c r="B65" s="203"/>
      <c r="C65" s="204"/>
      <c r="D65" s="204"/>
      <c r="E65" s="205"/>
      <c r="F65" s="203"/>
      <c r="G65" s="205"/>
      <c r="H65" s="205"/>
      <c r="I65" s="206"/>
      <c r="J65" s="207"/>
      <c r="K65" s="208"/>
    </row>
    <row r="66" spans="1:11" x14ac:dyDescent="0.25">
      <c r="A66" s="203"/>
      <c r="B66" s="203"/>
      <c r="C66" s="204"/>
      <c r="D66" s="204"/>
      <c r="E66" s="205"/>
      <c r="F66" s="203"/>
      <c r="G66" s="205"/>
      <c r="H66" s="205"/>
      <c r="I66" s="206"/>
      <c r="J66" s="207"/>
      <c r="K66" s="208"/>
    </row>
    <row r="67" spans="1:11" x14ac:dyDescent="0.25">
      <c r="A67" s="203"/>
      <c r="B67" s="203"/>
      <c r="C67" s="204"/>
      <c r="D67" s="204"/>
      <c r="E67" s="205"/>
      <c r="F67" s="203"/>
      <c r="G67" s="205"/>
      <c r="H67" s="205"/>
      <c r="I67" s="206"/>
      <c r="J67" s="207"/>
      <c r="K67" s="208"/>
    </row>
    <row r="68" spans="1:11" x14ac:dyDescent="0.25">
      <c r="A68" s="203"/>
      <c r="B68" s="203"/>
      <c r="C68" s="204"/>
      <c r="D68" s="204"/>
      <c r="E68" s="205"/>
      <c r="F68" s="203"/>
      <c r="G68" s="205"/>
      <c r="H68" s="205"/>
      <c r="I68" s="206"/>
      <c r="J68" s="207"/>
      <c r="K68" s="208"/>
    </row>
    <row r="69" spans="1:11" x14ac:dyDescent="0.25">
      <c r="A69" s="203"/>
      <c r="B69" s="203"/>
      <c r="C69" s="204"/>
      <c r="D69" s="204"/>
      <c r="E69" s="205"/>
      <c r="F69" s="203"/>
      <c r="G69" s="205"/>
      <c r="H69" s="205"/>
      <c r="I69" s="206"/>
      <c r="J69" s="207"/>
      <c r="K69" s="208"/>
    </row>
    <row r="70" spans="1:11" x14ac:dyDescent="0.25">
      <c r="A70" s="203"/>
      <c r="B70" s="203"/>
      <c r="C70" s="204"/>
      <c r="D70" s="204"/>
      <c r="E70" s="205"/>
      <c r="F70" s="203"/>
      <c r="G70" s="205"/>
      <c r="H70" s="205"/>
      <c r="I70" s="206"/>
      <c r="J70" s="207"/>
      <c r="K70" s="208"/>
    </row>
    <row r="71" spans="1:11" x14ac:dyDescent="0.25">
      <c r="A71" s="203"/>
      <c r="B71" s="203"/>
      <c r="C71" s="204"/>
      <c r="D71" s="204"/>
      <c r="E71" s="205"/>
      <c r="F71" s="203"/>
      <c r="G71" s="205"/>
      <c r="H71" s="205"/>
      <c r="I71" s="206"/>
      <c r="J71" s="207"/>
      <c r="K71" s="208"/>
    </row>
    <row r="72" spans="1:11" x14ac:dyDescent="0.25">
      <c r="A72" s="203"/>
      <c r="B72" s="203"/>
      <c r="C72" s="204"/>
      <c r="D72" s="204"/>
      <c r="E72" s="205"/>
      <c r="F72" s="203"/>
      <c r="G72" s="205"/>
      <c r="H72" s="205"/>
      <c r="I72" s="206"/>
      <c r="J72" s="207"/>
      <c r="K72" s="208"/>
    </row>
    <row r="73" spans="1:11" x14ac:dyDescent="0.25">
      <c r="A73" s="203"/>
      <c r="B73" s="203"/>
      <c r="C73" s="204"/>
      <c r="D73" s="204"/>
      <c r="E73" s="205"/>
      <c r="F73" s="203"/>
      <c r="G73" s="205"/>
      <c r="H73" s="205"/>
      <c r="I73" s="206"/>
      <c r="J73" s="207"/>
      <c r="K73" s="208"/>
    </row>
    <row r="74" spans="1:11" x14ac:dyDescent="0.25">
      <c r="A74" s="203"/>
      <c r="B74" s="203"/>
      <c r="C74" s="204"/>
      <c r="D74" s="204"/>
      <c r="E74" s="205"/>
      <c r="F74" s="203"/>
      <c r="G74" s="205"/>
      <c r="H74" s="205"/>
      <c r="I74" s="206"/>
      <c r="J74" s="207"/>
      <c r="K74" s="208"/>
    </row>
    <row r="75" spans="1:11" x14ac:dyDescent="0.25">
      <c r="A75" s="203"/>
      <c r="B75" s="203"/>
      <c r="C75" s="204"/>
      <c r="D75" s="204"/>
      <c r="E75" s="205"/>
      <c r="F75" s="203"/>
      <c r="G75" s="205"/>
      <c r="H75" s="205"/>
      <c r="I75" s="206"/>
      <c r="J75" s="207"/>
      <c r="K75" s="208"/>
    </row>
    <row r="76" spans="1:11" x14ac:dyDescent="0.25">
      <c r="A76" s="203"/>
      <c r="B76" s="203"/>
      <c r="C76" s="204"/>
      <c r="D76" s="204"/>
      <c r="E76" s="205"/>
      <c r="F76" s="203"/>
      <c r="G76" s="205"/>
      <c r="H76" s="205"/>
      <c r="I76" s="206"/>
      <c r="J76" s="207"/>
      <c r="K76" s="208"/>
    </row>
    <row r="77" spans="1:11" x14ac:dyDescent="0.25">
      <c r="A77" s="203"/>
      <c r="B77" s="203"/>
      <c r="C77" s="204"/>
      <c r="D77" s="204"/>
      <c r="E77" s="205"/>
      <c r="F77" s="203"/>
      <c r="G77" s="205"/>
      <c r="H77" s="205"/>
      <c r="I77" s="206"/>
      <c r="J77" s="207"/>
      <c r="K77" s="208"/>
    </row>
    <row r="78" spans="1:11" x14ac:dyDescent="0.25">
      <c r="A78" s="203"/>
      <c r="B78" s="203"/>
      <c r="C78" s="204"/>
      <c r="D78" s="204"/>
      <c r="E78" s="205"/>
      <c r="F78" s="203"/>
      <c r="G78" s="205"/>
      <c r="H78" s="205"/>
      <c r="I78" s="206"/>
      <c r="J78" s="207"/>
      <c r="K78" s="208"/>
    </row>
    <row r="79" spans="1:11" x14ac:dyDescent="0.25">
      <c r="A79" s="203"/>
      <c r="B79" s="203"/>
      <c r="C79" s="204"/>
      <c r="D79" s="204"/>
      <c r="E79" s="205"/>
      <c r="F79" s="203"/>
      <c r="G79" s="205"/>
      <c r="H79" s="205"/>
      <c r="I79" s="206"/>
      <c r="J79" s="207"/>
      <c r="K79" s="208"/>
    </row>
    <row r="80" spans="1:11" x14ac:dyDescent="0.25">
      <c r="A80" s="203"/>
      <c r="B80" s="203"/>
      <c r="C80" s="204"/>
      <c r="D80" s="204"/>
      <c r="E80" s="205"/>
      <c r="F80" s="203"/>
      <c r="G80" s="205"/>
      <c r="H80" s="205"/>
      <c r="I80" s="206"/>
      <c r="J80" s="207"/>
      <c r="K80" s="208"/>
    </row>
    <row r="81" spans="1:11" x14ac:dyDescent="0.25">
      <c r="A81" s="203"/>
      <c r="B81" s="203"/>
      <c r="C81" s="204"/>
      <c r="D81" s="204"/>
      <c r="E81" s="205"/>
      <c r="F81" s="203"/>
      <c r="G81" s="205"/>
      <c r="H81" s="205"/>
      <c r="I81" s="206"/>
      <c r="J81" s="207"/>
      <c r="K81" s="208"/>
    </row>
    <row r="82" spans="1:11" x14ac:dyDescent="0.25">
      <c r="A82" s="203"/>
      <c r="B82" s="203"/>
      <c r="C82" s="204"/>
      <c r="D82" s="204"/>
      <c r="E82" s="205"/>
      <c r="F82" s="203"/>
      <c r="G82" s="205"/>
      <c r="H82" s="205"/>
      <c r="I82" s="206"/>
      <c r="J82" s="207"/>
      <c r="K82" s="208"/>
    </row>
    <row r="83" spans="1:11" x14ac:dyDescent="0.25">
      <c r="A83" s="203"/>
      <c r="B83" s="203"/>
      <c r="C83" s="204"/>
      <c r="D83" s="204"/>
      <c r="E83" s="205"/>
      <c r="F83" s="203"/>
      <c r="G83" s="205"/>
      <c r="H83" s="205"/>
      <c r="I83" s="206"/>
      <c r="J83" s="207"/>
      <c r="K83" s="208"/>
    </row>
    <row r="84" spans="1:11" x14ac:dyDescent="0.25">
      <c r="A84" s="203"/>
      <c r="B84" s="203"/>
      <c r="C84" s="204"/>
      <c r="D84" s="204"/>
      <c r="E84" s="205"/>
      <c r="F84" s="203"/>
      <c r="G84" s="205"/>
      <c r="H84" s="205"/>
      <c r="I84" s="206"/>
      <c r="J84" s="207"/>
      <c r="K84" s="208"/>
    </row>
    <row r="85" spans="1:11" x14ac:dyDescent="0.25">
      <c r="A85" s="203"/>
      <c r="B85" s="203"/>
      <c r="C85" s="204"/>
      <c r="D85" s="204"/>
      <c r="E85" s="205"/>
      <c r="F85" s="203"/>
      <c r="G85" s="205"/>
      <c r="H85" s="205"/>
      <c r="I85" s="206"/>
      <c r="J85" s="207"/>
      <c r="K85" s="208"/>
    </row>
    <row r="86" spans="1:11" x14ac:dyDescent="0.25">
      <c r="A86" s="203"/>
      <c r="B86" s="203"/>
      <c r="C86" s="204"/>
      <c r="D86" s="204"/>
      <c r="E86" s="205"/>
      <c r="F86" s="203"/>
      <c r="G86" s="205"/>
      <c r="H86" s="205"/>
      <c r="I86" s="206"/>
      <c r="J86" s="207"/>
      <c r="K86" s="208"/>
    </row>
    <row r="87" spans="1:11" x14ac:dyDescent="0.25">
      <c r="A87" s="203"/>
      <c r="B87" s="203"/>
      <c r="C87" s="204"/>
      <c r="D87" s="204"/>
      <c r="E87" s="205"/>
      <c r="F87" s="203"/>
      <c r="G87" s="205"/>
      <c r="H87" s="205"/>
      <c r="I87" s="206"/>
      <c r="J87" s="207"/>
      <c r="K87" s="208"/>
    </row>
    <row r="88" spans="1:11" x14ac:dyDescent="0.25">
      <c r="A88" s="203"/>
      <c r="B88" s="203"/>
      <c r="C88" s="204"/>
      <c r="D88" s="204"/>
      <c r="E88" s="205"/>
      <c r="F88" s="203"/>
      <c r="G88" s="205"/>
      <c r="H88" s="205"/>
      <c r="I88" s="206"/>
      <c r="J88" s="207"/>
      <c r="K88" s="208"/>
    </row>
    <row r="89" spans="1:11" x14ac:dyDescent="0.25">
      <c r="A89" s="203"/>
      <c r="B89" s="203"/>
      <c r="C89" s="204"/>
      <c r="D89" s="204"/>
      <c r="E89" s="205"/>
      <c r="F89" s="203"/>
      <c r="G89" s="205"/>
      <c r="H89" s="205"/>
      <c r="I89" s="206"/>
      <c r="J89" s="207"/>
      <c r="K89" s="208"/>
    </row>
    <row r="90" spans="1:11" x14ac:dyDescent="0.25">
      <c r="A90" s="203"/>
      <c r="B90" s="203"/>
      <c r="C90" s="204"/>
      <c r="D90" s="204"/>
      <c r="E90" s="205"/>
      <c r="F90" s="203"/>
      <c r="G90" s="205"/>
      <c r="H90" s="205"/>
      <c r="I90" s="206"/>
      <c r="J90" s="207"/>
      <c r="K90" s="208"/>
    </row>
    <row r="91" spans="1:11" x14ac:dyDescent="0.25">
      <c r="A91" s="203"/>
      <c r="B91" s="203"/>
      <c r="C91" s="204"/>
      <c r="D91" s="204"/>
      <c r="E91" s="205"/>
      <c r="F91" s="203"/>
      <c r="G91" s="205"/>
      <c r="H91" s="205"/>
      <c r="I91" s="206"/>
      <c r="J91" s="207"/>
      <c r="K91" s="208"/>
    </row>
    <row r="92" spans="1:11" x14ac:dyDescent="0.25">
      <c r="A92" s="203"/>
      <c r="B92" s="203"/>
      <c r="C92" s="204"/>
      <c r="D92" s="204"/>
      <c r="E92" s="205"/>
      <c r="F92" s="203"/>
      <c r="G92" s="205"/>
      <c r="H92" s="205"/>
      <c r="I92" s="206"/>
      <c r="J92" s="207"/>
      <c r="K92" s="208"/>
    </row>
    <row r="93" spans="1:11" x14ac:dyDescent="0.25">
      <c r="A93" s="203"/>
      <c r="B93" s="203"/>
      <c r="C93" s="204"/>
      <c r="D93" s="204"/>
      <c r="E93" s="205"/>
      <c r="F93" s="203"/>
      <c r="G93" s="205"/>
      <c r="H93" s="205"/>
      <c r="I93" s="206"/>
      <c r="J93" s="207"/>
      <c r="K93" s="208"/>
    </row>
    <row r="94" spans="1:11" x14ac:dyDescent="0.25">
      <c r="A94" s="203"/>
      <c r="B94" s="203"/>
      <c r="C94" s="204"/>
      <c r="D94" s="204"/>
      <c r="E94" s="205"/>
      <c r="F94" s="203"/>
      <c r="G94" s="205"/>
      <c r="H94" s="205"/>
      <c r="I94" s="206"/>
      <c r="J94" s="207"/>
      <c r="K94" s="208"/>
    </row>
    <row r="95" spans="1:11" x14ac:dyDescent="0.25">
      <c r="A95" s="203"/>
      <c r="B95" s="203"/>
      <c r="C95" s="204"/>
      <c r="D95" s="204"/>
      <c r="E95" s="205"/>
      <c r="F95" s="203"/>
      <c r="G95" s="205"/>
      <c r="H95" s="205"/>
      <c r="I95" s="206"/>
      <c r="J95" s="207"/>
      <c r="K95" s="208"/>
    </row>
    <row r="96" spans="1:11" x14ac:dyDescent="0.25">
      <c r="A96" s="203"/>
      <c r="B96" s="203"/>
      <c r="C96" s="204"/>
      <c r="D96" s="204"/>
      <c r="E96" s="205"/>
      <c r="F96" s="203"/>
      <c r="G96" s="205"/>
      <c r="H96" s="205"/>
      <c r="I96" s="206"/>
      <c r="J96" s="207"/>
      <c r="K96" s="208"/>
    </row>
    <row r="97" spans="1:11" x14ac:dyDescent="0.25">
      <c r="A97" s="203"/>
      <c r="B97" s="203"/>
      <c r="C97" s="204"/>
      <c r="D97" s="204"/>
      <c r="E97" s="205"/>
      <c r="F97" s="203"/>
      <c r="G97" s="205"/>
      <c r="H97" s="205"/>
      <c r="I97" s="206"/>
      <c r="J97" s="207"/>
      <c r="K97" s="208"/>
    </row>
    <row r="98" spans="1:11" x14ac:dyDescent="0.25">
      <c r="A98" s="203"/>
      <c r="B98" s="203"/>
      <c r="C98" s="204"/>
      <c r="D98" s="204"/>
      <c r="E98" s="205"/>
      <c r="F98" s="203"/>
      <c r="G98" s="205"/>
      <c r="H98" s="205"/>
      <c r="I98" s="206"/>
      <c r="J98" s="207"/>
      <c r="K98" s="208"/>
    </row>
    <row r="99" spans="1:11" x14ac:dyDescent="0.25">
      <c r="A99" s="203"/>
      <c r="B99" s="203"/>
      <c r="C99" s="204"/>
      <c r="D99" s="204"/>
      <c r="E99" s="205"/>
      <c r="F99" s="203"/>
      <c r="G99" s="205"/>
      <c r="H99" s="205"/>
      <c r="I99" s="206"/>
      <c r="J99" s="207"/>
      <c r="K99" s="208"/>
    </row>
    <row r="100" spans="1:11" x14ac:dyDescent="0.25">
      <c r="A100" s="203"/>
      <c r="B100" s="203"/>
      <c r="C100" s="204"/>
      <c r="D100" s="204"/>
      <c r="E100" s="205"/>
      <c r="F100" s="203"/>
      <c r="G100" s="205"/>
      <c r="H100" s="205"/>
      <c r="I100" s="206"/>
      <c r="J100" s="207"/>
      <c r="K100" s="208"/>
    </row>
    <row r="101" spans="1:11" x14ac:dyDescent="0.25">
      <c r="A101" s="203"/>
      <c r="B101" s="203"/>
      <c r="C101" s="204"/>
      <c r="D101" s="204"/>
      <c r="E101" s="205"/>
      <c r="F101" s="203"/>
      <c r="G101" s="205"/>
      <c r="H101" s="205"/>
      <c r="I101" s="206"/>
      <c r="J101" s="207"/>
      <c r="K101" s="208"/>
    </row>
    <row r="102" spans="1:11" x14ac:dyDescent="0.25">
      <c r="A102" s="203"/>
      <c r="B102" s="203"/>
      <c r="C102" s="204"/>
      <c r="D102" s="204"/>
      <c r="E102" s="205"/>
      <c r="F102" s="203"/>
      <c r="G102" s="205"/>
      <c r="H102" s="205"/>
      <c r="I102" s="206"/>
      <c r="J102" s="207"/>
      <c r="K102" s="208"/>
    </row>
    <row r="103" spans="1:11" x14ac:dyDescent="0.25">
      <c r="A103" s="203"/>
      <c r="B103" s="203"/>
      <c r="C103" s="204"/>
      <c r="D103" s="204"/>
      <c r="E103" s="205"/>
      <c r="F103" s="203"/>
      <c r="G103" s="205"/>
      <c r="H103" s="205"/>
      <c r="I103" s="206"/>
      <c r="J103" s="207"/>
      <c r="K103" s="208"/>
    </row>
    <row r="104" spans="1:11" x14ac:dyDescent="0.25">
      <c r="A104" s="203"/>
      <c r="B104" s="203"/>
      <c r="C104" s="204"/>
      <c r="D104" s="204"/>
      <c r="E104" s="205"/>
      <c r="F104" s="203"/>
      <c r="G104" s="205"/>
      <c r="H104" s="205"/>
      <c r="I104" s="206"/>
      <c r="J104" s="207"/>
      <c r="K104" s="208"/>
    </row>
    <row r="105" spans="1:11" x14ac:dyDescent="0.25">
      <c r="A105" s="203"/>
      <c r="B105" s="203"/>
      <c r="C105" s="204"/>
      <c r="D105" s="204"/>
      <c r="E105" s="205"/>
      <c r="F105" s="203"/>
      <c r="G105" s="205"/>
      <c r="H105" s="205"/>
      <c r="I105" s="206"/>
      <c r="J105" s="207"/>
      <c r="K105" s="208"/>
    </row>
    <row r="106" spans="1:11" x14ac:dyDescent="0.25">
      <c r="A106" s="203"/>
      <c r="B106" s="203"/>
      <c r="C106" s="204"/>
      <c r="D106" s="204"/>
      <c r="E106" s="205"/>
      <c r="F106" s="203"/>
      <c r="G106" s="205"/>
      <c r="H106" s="205"/>
      <c r="I106" s="206"/>
      <c r="J106" s="207"/>
      <c r="K106" s="208"/>
    </row>
    <row r="107" spans="1:11" x14ac:dyDescent="0.25">
      <c r="A107" s="203"/>
      <c r="B107" s="203"/>
      <c r="C107" s="204"/>
      <c r="D107" s="204"/>
      <c r="E107" s="205"/>
      <c r="F107" s="203"/>
      <c r="G107" s="205"/>
      <c r="H107" s="205"/>
      <c r="I107" s="206"/>
      <c r="J107" s="207"/>
      <c r="K107" s="208"/>
    </row>
    <row r="108" spans="1:11" x14ac:dyDescent="0.25">
      <c r="A108" s="203"/>
      <c r="B108" s="203"/>
      <c r="C108" s="204"/>
      <c r="D108" s="204"/>
      <c r="E108" s="205"/>
      <c r="F108" s="203"/>
      <c r="G108" s="205"/>
      <c r="H108" s="205"/>
      <c r="I108" s="206"/>
      <c r="J108" s="207"/>
      <c r="K108" s="208"/>
    </row>
    <row r="109" spans="1:11" x14ac:dyDescent="0.25">
      <c r="A109" s="203"/>
      <c r="B109" s="203"/>
      <c r="C109" s="204"/>
      <c r="D109" s="204"/>
      <c r="E109" s="205"/>
      <c r="F109" s="203"/>
      <c r="G109" s="205"/>
      <c r="H109" s="205"/>
      <c r="I109" s="206"/>
      <c r="J109" s="207"/>
      <c r="K109" s="208"/>
    </row>
    <row r="110" spans="1:11" x14ac:dyDescent="0.25">
      <c r="A110" s="203"/>
      <c r="B110" s="203"/>
      <c r="C110" s="204"/>
      <c r="D110" s="204"/>
      <c r="E110" s="205"/>
      <c r="F110" s="203"/>
      <c r="G110" s="205"/>
      <c r="H110" s="205"/>
      <c r="I110" s="206"/>
      <c r="J110" s="207"/>
      <c r="K110" s="208"/>
    </row>
    <row r="111" spans="1:11" x14ac:dyDescent="0.25">
      <c r="A111" s="203"/>
      <c r="B111" s="203"/>
      <c r="C111" s="204"/>
      <c r="D111" s="204"/>
      <c r="E111" s="205"/>
      <c r="F111" s="203"/>
      <c r="G111" s="205"/>
      <c r="H111" s="205"/>
      <c r="I111" s="206"/>
      <c r="J111" s="207"/>
      <c r="K111" s="208"/>
    </row>
    <row r="112" spans="1:11" x14ac:dyDescent="0.25">
      <c r="A112" s="203"/>
      <c r="B112" s="203"/>
      <c r="C112" s="204"/>
      <c r="D112" s="204"/>
      <c r="E112" s="205"/>
      <c r="F112" s="203"/>
      <c r="G112" s="205"/>
      <c r="H112" s="205"/>
      <c r="I112" s="206"/>
      <c r="J112" s="207"/>
      <c r="K112" s="208"/>
    </row>
    <row r="113" spans="1:11" x14ac:dyDescent="0.25">
      <c r="A113" s="203"/>
      <c r="B113" s="203"/>
      <c r="C113" s="204"/>
      <c r="D113" s="204"/>
      <c r="E113" s="205"/>
      <c r="F113" s="203"/>
      <c r="G113" s="205"/>
      <c r="H113" s="205"/>
      <c r="I113" s="206"/>
      <c r="J113" s="207"/>
      <c r="K113" s="208"/>
    </row>
    <row r="114" spans="1:11" x14ac:dyDescent="0.25">
      <c r="A114" s="203"/>
      <c r="B114" s="203"/>
      <c r="C114" s="204"/>
      <c r="D114" s="204"/>
      <c r="E114" s="205"/>
      <c r="F114" s="203"/>
      <c r="G114" s="205"/>
      <c r="H114" s="205"/>
      <c r="I114" s="206"/>
      <c r="J114" s="207"/>
      <c r="K114" s="208"/>
    </row>
    <row r="115" spans="1:11" x14ac:dyDescent="0.25">
      <c r="A115" s="203"/>
      <c r="B115" s="203"/>
      <c r="C115" s="204"/>
      <c r="D115" s="204"/>
      <c r="E115" s="205"/>
      <c r="F115" s="203"/>
      <c r="G115" s="205"/>
      <c r="H115" s="205"/>
      <c r="I115" s="206"/>
      <c r="J115" s="207"/>
      <c r="K115" s="208"/>
    </row>
    <row r="116" spans="1:11" x14ac:dyDescent="0.25">
      <c r="A116" s="203"/>
      <c r="B116" s="203"/>
      <c r="C116" s="204"/>
      <c r="D116" s="204"/>
      <c r="E116" s="205"/>
      <c r="F116" s="203"/>
      <c r="G116" s="205"/>
      <c r="H116" s="205"/>
      <c r="I116" s="206"/>
      <c r="J116" s="207"/>
      <c r="K116" s="208"/>
    </row>
    <row r="117" spans="1:11" x14ac:dyDescent="0.25">
      <c r="A117" s="203"/>
      <c r="B117" s="203"/>
      <c r="C117" s="204"/>
      <c r="D117" s="204"/>
      <c r="E117" s="205"/>
      <c r="F117" s="203"/>
      <c r="G117" s="205"/>
      <c r="H117" s="205"/>
      <c r="I117" s="206"/>
      <c r="J117" s="207"/>
      <c r="K117" s="208"/>
    </row>
    <row r="118" spans="1:11" x14ac:dyDescent="0.25">
      <c r="A118" s="203"/>
      <c r="B118" s="203"/>
      <c r="C118" s="204"/>
      <c r="D118" s="204"/>
      <c r="E118" s="205"/>
      <c r="F118" s="203"/>
      <c r="G118" s="205"/>
      <c r="H118" s="205"/>
      <c r="I118" s="206"/>
      <c r="J118" s="207"/>
      <c r="K118" s="208"/>
    </row>
    <row r="119" spans="1:11" x14ac:dyDescent="0.25">
      <c r="A119" s="203"/>
      <c r="B119" s="203"/>
      <c r="C119" s="204"/>
      <c r="D119" s="204"/>
      <c r="E119" s="205"/>
      <c r="F119" s="203"/>
      <c r="G119" s="205"/>
      <c r="H119" s="205"/>
      <c r="I119" s="206"/>
      <c r="J119" s="207"/>
      <c r="K119" s="208"/>
    </row>
    <row r="120" spans="1:11" x14ac:dyDescent="0.25">
      <c r="A120" s="203"/>
      <c r="B120" s="203"/>
      <c r="C120" s="204"/>
      <c r="D120" s="204"/>
      <c r="E120" s="205"/>
      <c r="F120" s="203"/>
      <c r="G120" s="205"/>
      <c r="H120" s="205"/>
      <c r="I120" s="206"/>
      <c r="J120" s="207"/>
      <c r="K120" s="208"/>
    </row>
    <row r="121" spans="1:11" x14ac:dyDescent="0.25">
      <c r="A121" s="203"/>
      <c r="B121" s="203"/>
      <c r="C121" s="204"/>
      <c r="D121" s="204"/>
      <c r="E121" s="205"/>
      <c r="F121" s="203"/>
      <c r="G121" s="205"/>
      <c r="H121" s="205"/>
      <c r="I121" s="206"/>
      <c r="J121" s="207"/>
      <c r="K121" s="208"/>
    </row>
    <row r="122" spans="1:11" x14ac:dyDescent="0.25">
      <c r="A122" s="203"/>
      <c r="B122" s="203"/>
      <c r="C122" s="204"/>
      <c r="D122" s="204"/>
      <c r="E122" s="205"/>
      <c r="F122" s="203"/>
      <c r="G122" s="205"/>
      <c r="H122" s="205"/>
      <c r="I122" s="206"/>
      <c r="J122" s="207"/>
      <c r="K122" s="208"/>
    </row>
    <row r="123" spans="1:11" x14ac:dyDescent="0.25">
      <c r="A123" s="203"/>
      <c r="B123" s="203"/>
      <c r="C123" s="204"/>
      <c r="D123" s="204"/>
      <c r="E123" s="205"/>
      <c r="F123" s="203"/>
      <c r="G123" s="205"/>
      <c r="H123" s="205"/>
      <c r="I123" s="206"/>
      <c r="J123" s="207"/>
      <c r="K123" s="208"/>
    </row>
    <row r="124" spans="1:11" x14ac:dyDescent="0.25">
      <c r="A124" s="203"/>
      <c r="B124" s="203"/>
      <c r="C124" s="204"/>
      <c r="D124" s="204"/>
      <c r="E124" s="205"/>
      <c r="F124" s="203"/>
      <c r="G124" s="205"/>
      <c r="H124" s="205"/>
      <c r="I124" s="206"/>
      <c r="J124" s="207"/>
      <c r="K124" s="208"/>
    </row>
    <row r="125" spans="1:11" x14ac:dyDescent="0.25">
      <c r="A125" s="203"/>
      <c r="B125" s="203"/>
      <c r="C125" s="204"/>
      <c r="D125" s="204"/>
      <c r="E125" s="205"/>
      <c r="F125" s="203"/>
      <c r="G125" s="205"/>
      <c r="H125" s="205"/>
      <c r="I125" s="206"/>
      <c r="J125" s="207"/>
      <c r="K125" s="208"/>
    </row>
    <row r="126" spans="1:11" x14ac:dyDescent="0.25">
      <c r="A126" s="203"/>
      <c r="B126" s="203"/>
      <c r="C126" s="204"/>
      <c r="D126" s="204"/>
      <c r="E126" s="205"/>
      <c r="F126" s="203"/>
      <c r="G126" s="205"/>
      <c r="H126" s="205"/>
      <c r="I126" s="206"/>
      <c r="J126" s="207"/>
      <c r="K126" s="208"/>
    </row>
    <row r="127" spans="1:11" x14ac:dyDescent="0.25">
      <c r="A127" s="203"/>
      <c r="B127" s="203"/>
      <c r="C127" s="204"/>
      <c r="D127" s="204"/>
      <c r="E127" s="205"/>
      <c r="F127" s="203"/>
      <c r="G127" s="205"/>
      <c r="H127" s="205"/>
      <c r="I127" s="206"/>
      <c r="J127" s="207"/>
      <c r="K127" s="208"/>
    </row>
    <row r="128" spans="1:11" x14ac:dyDescent="0.25">
      <c r="A128" s="203"/>
      <c r="B128" s="203"/>
      <c r="C128" s="204"/>
      <c r="D128" s="204"/>
      <c r="E128" s="205"/>
      <c r="F128" s="203"/>
      <c r="G128" s="205"/>
      <c r="H128" s="205"/>
      <c r="I128" s="206"/>
      <c r="J128" s="207"/>
      <c r="K128" s="208"/>
    </row>
    <row r="129" spans="1:11" x14ac:dyDescent="0.25">
      <c r="A129" s="203"/>
      <c r="B129" s="203"/>
      <c r="C129" s="204"/>
      <c r="D129" s="204"/>
      <c r="E129" s="205"/>
      <c r="F129" s="203"/>
      <c r="G129" s="205"/>
      <c r="H129" s="205"/>
      <c r="I129" s="206"/>
      <c r="J129" s="207"/>
      <c r="K129" s="208"/>
    </row>
    <row r="130" spans="1:11" x14ac:dyDescent="0.25">
      <c r="A130" s="203"/>
      <c r="B130" s="203"/>
      <c r="C130" s="204"/>
      <c r="D130" s="204"/>
      <c r="E130" s="205"/>
      <c r="F130" s="203"/>
      <c r="G130" s="205"/>
      <c r="H130" s="205"/>
      <c r="I130" s="206"/>
      <c r="J130" s="207"/>
      <c r="K130" s="208"/>
    </row>
    <row r="131" spans="1:11" x14ac:dyDescent="0.25">
      <c r="A131" s="203"/>
      <c r="B131" s="203"/>
      <c r="C131" s="204"/>
      <c r="D131" s="204"/>
      <c r="E131" s="205"/>
      <c r="F131" s="203"/>
      <c r="G131" s="205"/>
      <c r="H131" s="205"/>
      <c r="I131" s="206"/>
      <c r="J131" s="207"/>
      <c r="K131" s="208"/>
    </row>
    <row r="132" spans="1:11" x14ac:dyDescent="0.25">
      <c r="A132" s="203"/>
      <c r="B132" s="203"/>
      <c r="C132" s="204"/>
      <c r="D132" s="204"/>
      <c r="E132" s="205"/>
      <c r="F132" s="203"/>
      <c r="G132" s="205"/>
      <c r="H132" s="205"/>
      <c r="I132" s="206"/>
      <c r="J132" s="207"/>
      <c r="K132" s="208"/>
    </row>
    <row r="133" spans="1:11" x14ac:dyDescent="0.25">
      <c r="A133" s="203"/>
      <c r="B133" s="203"/>
      <c r="C133" s="204"/>
      <c r="D133" s="204"/>
      <c r="E133" s="205"/>
      <c r="F133" s="203"/>
      <c r="G133" s="205"/>
      <c r="H133" s="205"/>
      <c r="I133" s="206"/>
      <c r="J133" s="207"/>
      <c r="K133" s="208"/>
    </row>
    <row r="134" spans="1:11" x14ac:dyDescent="0.25">
      <c r="A134" s="203"/>
      <c r="B134" s="203"/>
      <c r="C134" s="204"/>
      <c r="D134" s="204"/>
      <c r="E134" s="205"/>
      <c r="F134" s="203"/>
      <c r="G134" s="205"/>
      <c r="H134" s="205"/>
      <c r="I134" s="206"/>
      <c r="J134" s="207"/>
      <c r="K134" s="208"/>
    </row>
    <row r="135" spans="1:11" x14ac:dyDescent="0.25">
      <c r="A135" s="203"/>
      <c r="B135" s="203"/>
      <c r="C135" s="204"/>
      <c r="D135" s="204"/>
      <c r="E135" s="205"/>
      <c r="F135" s="203"/>
      <c r="G135" s="205"/>
      <c r="H135" s="205"/>
      <c r="I135" s="206"/>
      <c r="J135" s="207"/>
      <c r="K135" s="208"/>
    </row>
    <row r="136" spans="1:11" x14ac:dyDescent="0.25">
      <c r="A136" s="203"/>
      <c r="B136" s="203"/>
      <c r="C136" s="204"/>
      <c r="D136" s="204"/>
      <c r="E136" s="205"/>
      <c r="F136" s="203"/>
      <c r="G136" s="205"/>
      <c r="H136" s="205"/>
      <c r="I136" s="206"/>
      <c r="J136" s="207"/>
      <c r="K136" s="208"/>
    </row>
    <row r="137" spans="1:11" x14ac:dyDescent="0.25">
      <c r="A137" s="203"/>
      <c r="B137" s="203"/>
      <c r="C137" s="204"/>
      <c r="D137" s="204"/>
      <c r="E137" s="205"/>
      <c r="F137" s="203"/>
      <c r="G137" s="205"/>
      <c r="H137" s="205"/>
      <c r="I137" s="206"/>
      <c r="J137" s="207"/>
      <c r="K137" s="208"/>
    </row>
    <row r="138" spans="1:11" x14ac:dyDescent="0.25">
      <c r="A138" s="203"/>
      <c r="B138" s="203"/>
      <c r="C138" s="204"/>
      <c r="D138" s="204"/>
      <c r="E138" s="205"/>
      <c r="F138" s="203"/>
      <c r="G138" s="205"/>
      <c r="H138" s="205"/>
      <c r="I138" s="206"/>
      <c r="J138" s="207"/>
      <c r="K138" s="208"/>
    </row>
    <row r="139" spans="1:11" x14ac:dyDescent="0.25">
      <c r="A139" s="203"/>
      <c r="B139" s="203"/>
      <c r="C139" s="204"/>
      <c r="D139" s="204"/>
      <c r="E139" s="205"/>
      <c r="F139" s="203"/>
      <c r="G139" s="205"/>
      <c r="H139" s="205"/>
      <c r="I139" s="206"/>
      <c r="J139" s="207"/>
      <c r="K139" s="208"/>
    </row>
    <row r="140" spans="1:11" x14ac:dyDescent="0.25">
      <c r="A140" s="203"/>
      <c r="B140" s="203"/>
      <c r="C140" s="204"/>
      <c r="D140" s="204"/>
      <c r="E140" s="205"/>
      <c r="F140" s="203"/>
      <c r="G140" s="205"/>
      <c r="H140" s="205"/>
      <c r="I140" s="206"/>
      <c r="J140" s="207"/>
      <c r="K140" s="208"/>
    </row>
    <row r="141" spans="1:11" x14ac:dyDescent="0.25">
      <c r="A141" s="203"/>
      <c r="B141" s="203"/>
      <c r="C141" s="204"/>
      <c r="D141" s="204"/>
      <c r="E141" s="205"/>
      <c r="F141" s="203"/>
      <c r="G141" s="205"/>
      <c r="H141" s="205"/>
      <c r="I141" s="206"/>
      <c r="J141" s="207"/>
      <c r="K141" s="208"/>
    </row>
    <row r="142" spans="1:11" x14ac:dyDescent="0.25">
      <c r="A142" s="203"/>
      <c r="B142" s="203"/>
      <c r="C142" s="204"/>
      <c r="D142" s="204"/>
      <c r="E142" s="205"/>
      <c r="F142" s="203"/>
      <c r="G142" s="205"/>
      <c r="H142" s="205"/>
      <c r="I142" s="206"/>
      <c r="J142" s="207"/>
      <c r="K142" s="208"/>
    </row>
    <row r="143" spans="1:11" x14ac:dyDescent="0.25">
      <c r="A143" s="203"/>
      <c r="B143" s="203"/>
      <c r="C143" s="204"/>
      <c r="D143" s="204"/>
      <c r="E143" s="205"/>
      <c r="F143" s="203"/>
      <c r="G143" s="205"/>
      <c r="H143" s="205"/>
      <c r="I143" s="206"/>
      <c r="J143" s="207"/>
      <c r="K143" s="208"/>
    </row>
    <row r="144" spans="1:11" x14ac:dyDescent="0.25">
      <c r="A144" s="203"/>
      <c r="B144" s="203"/>
      <c r="C144" s="204"/>
      <c r="D144" s="204"/>
      <c r="E144" s="205"/>
      <c r="F144" s="203"/>
      <c r="G144" s="205"/>
      <c r="H144" s="205"/>
      <c r="I144" s="206"/>
      <c r="J144" s="207"/>
      <c r="K144" s="208"/>
    </row>
    <row r="145" spans="1:11" x14ac:dyDescent="0.25">
      <c r="A145" s="203"/>
      <c r="B145" s="203"/>
      <c r="C145" s="204"/>
      <c r="D145" s="204"/>
      <c r="E145" s="205"/>
      <c r="F145" s="203"/>
      <c r="G145" s="205"/>
      <c r="H145" s="205"/>
      <c r="I145" s="206"/>
      <c r="J145" s="207"/>
      <c r="K145" s="208"/>
    </row>
    <row r="146" spans="1:11" x14ac:dyDescent="0.25">
      <c r="A146" s="203"/>
      <c r="B146" s="203"/>
      <c r="C146" s="204"/>
      <c r="D146" s="204"/>
      <c r="E146" s="205"/>
      <c r="F146" s="203"/>
      <c r="G146" s="205"/>
      <c r="H146" s="205"/>
      <c r="I146" s="206"/>
      <c r="J146" s="207"/>
      <c r="K146" s="208"/>
    </row>
    <row r="147" spans="1:11" x14ac:dyDescent="0.25">
      <c r="A147" s="203"/>
      <c r="B147" s="203"/>
      <c r="C147" s="204"/>
      <c r="D147" s="204"/>
      <c r="E147" s="205"/>
      <c r="F147" s="203"/>
      <c r="G147" s="205"/>
      <c r="H147" s="205"/>
      <c r="I147" s="206"/>
      <c r="J147" s="207"/>
      <c r="K147" s="208"/>
    </row>
    <row r="148" spans="1:11" x14ac:dyDescent="0.25">
      <c r="A148" s="203"/>
      <c r="B148" s="203"/>
      <c r="C148" s="204"/>
      <c r="D148" s="204"/>
      <c r="E148" s="205"/>
      <c r="F148" s="203"/>
      <c r="G148" s="205"/>
      <c r="H148" s="205"/>
      <c r="I148" s="206"/>
      <c r="J148" s="207"/>
      <c r="K148" s="208"/>
    </row>
    <row r="149" spans="1:11" x14ac:dyDescent="0.25">
      <c r="A149" s="203"/>
      <c r="B149" s="203"/>
      <c r="C149" s="204"/>
      <c r="D149" s="204"/>
      <c r="E149" s="205"/>
      <c r="F149" s="203"/>
      <c r="G149" s="205"/>
      <c r="H149" s="205"/>
      <c r="I149" s="206"/>
      <c r="J149" s="207"/>
      <c r="K149" s="208"/>
    </row>
    <row r="150" spans="1:11" x14ac:dyDescent="0.25">
      <c r="A150" s="203"/>
      <c r="B150" s="203"/>
      <c r="C150" s="204"/>
      <c r="D150" s="204"/>
      <c r="E150" s="205"/>
      <c r="F150" s="203"/>
      <c r="G150" s="205"/>
      <c r="H150" s="205"/>
      <c r="I150" s="206"/>
      <c r="J150" s="207"/>
      <c r="K150" s="208"/>
    </row>
    <row r="151" spans="1:11" x14ac:dyDescent="0.25">
      <c r="A151" s="203"/>
      <c r="B151" s="203"/>
      <c r="C151" s="204"/>
      <c r="D151" s="204"/>
      <c r="E151" s="205"/>
      <c r="F151" s="203"/>
      <c r="G151" s="205"/>
      <c r="H151" s="205"/>
      <c r="I151" s="206"/>
      <c r="J151" s="207"/>
      <c r="K151" s="208"/>
    </row>
    <row r="152" spans="1:11" x14ac:dyDescent="0.25">
      <c r="A152" s="203"/>
      <c r="B152" s="203"/>
      <c r="C152" s="204"/>
      <c r="D152" s="204"/>
      <c r="E152" s="205"/>
      <c r="F152" s="203"/>
      <c r="G152" s="205"/>
      <c r="H152" s="205"/>
      <c r="I152" s="206"/>
      <c r="J152" s="207"/>
      <c r="K152" s="208"/>
    </row>
    <row r="153" spans="1:11" x14ac:dyDescent="0.25">
      <c r="A153" s="203"/>
      <c r="B153" s="203"/>
      <c r="C153" s="204"/>
      <c r="D153" s="204"/>
      <c r="E153" s="205"/>
      <c r="F153" s="203"/>
      <c r="G153" s="205"/>
      <c r="H153" s="205"/>
      <c r="I153" s="206"/>
      <c r="J153" s="207"/>
      <c r="K153" s="208"/>
    </row>
    <row r="154" spans="1:11" x14ac:dyDescent="0.25">
      <c r="A154" s="203"/>
      <c r="B154" s="203"/>
      <c r="C154" s="204"/>
      <c r="D154" s="204"/>
      <c r="E154" s="205"/>
      <c r="F154" s="203"/>
      <c r="G154" s="205"/>
      <c r="H154" s="205"/>
      <c r="I154" s="206"/>
      <c r="J154" s="207"/>
      <c r="K154" s="208"/>
    </row>
    <row r="155" spans="1:11" x14ac:dyDescent="0.25">
      <c r="A155" s="203"/>
      <c r="B155" s="203"/>
      <c r="C155" s="204"/>
      <c r="D155" s="204"/>
      <c r="E155" s="205"/>
      <c r="F155" s="203"/>
      <c r="G155" s="205"/>
      <c r="H155" s="205"/>
      <c r="I155" s="206"/>
      <c r="J155" s="207"/>
      <c r="K155" s="208"/>
    </row>
    <row r="156" spans="1:11" x14ac:dyDescent="0.25">
      <c r="A156" s="203"/>
      <c r="B156" s="203"/>
      <c r="C156" s="204"/>
      <c r="D156" s="204"/>
      <c r="E156" s="205"/>
      <c r="F156" s="203"/>
      <c r="G156" s="205"/>
      <c r="H156" s="205"/>
      <c r="I156" s="206"/>
      <c r="J156" s="207"/>
      <c r="K156" s="208"/>
    </row>
    <row r="157" spans="1:11" x14ac:dyDescent="0.25">
      <c r="A157" s="203"/>
      <c r="B157" s="203"/>
      <c r="C157" s="204"/>
      <c r="D157" s="204"/>
      <c r="E157" s="205"/>
      <c r="F157" s="203"/>
      <c r="G157" s="205"/>
      <c r="H157" s="205"/>
      <c r="I157" s="206"/>
      <c r="J157" s="207"/>
      <c r="K157" s="208"/>
    </row>
    <row r="158" spans="1:11" x14ac:dyDescent="0.25">
      <c r="A158" s="203"/>
      <c r="B158" s="203"/>
      <c r="C158" s="204"/>
      <c r="D158" s="204"/>
      <c r="E158" s="205"/>
      <c r="F158" s="203"/>
      <c r="G158" s="205"/>
      <c r="H158" s="205"/>
      <c r="I158" s="206"/>
      <c r="J158" s="207"/>
      <c r="K158" s="208"/>
    </row>
    <row r="159" spans="1:11" x14ac:dyDescent="0.25">
      <c r="A159" s="203"/>
      <c r="B159" s="203"/>
      <c r="C159" s="204"/>
      <c r="D159" s="204"/>
      <c r="E159" s="205"/>
      <c r="F159" s="203"/>
      <c r="G159" s="205"/>
      <c r="H159" s="205"/>
      <c r="I159" s="206"/>
      <c r="J159" s="207"/>
      <c r="K159" s="208"/>
    </row>
    <row r="160" spans="1:11" x14ac:dyDescent="0.25">
      <c r="A160" s="203"/>
      <c r="B160" s="203"/>
      <c r="C160" s="204"/>
      <c r="D160" s="204"/>
      <c r="E160" s="205"/>
      <c r="F160" s="203"/>
      <c r="G160" s="205"/>
      <c r="H160" s="205"/>
      <c r="I160" s="206"/>
      <c r="J160" s="207"/>
      <c r="K160" s="208"/>
    </row>
    <row r="161" spans="1:11" x14ac:dyDescent="0.25">
      <c r="A161" s="203"/>
      <c r="B161" s="203"/>
      <c r="C161" s="204"/>
      <c r="D161" s="204"/>
      <c r="E161" s="205"/>
      <c r="F161" s="203"/>
      <c r="G161" s="205"/>
      <c r="H161" s="205"/>
      <c r="I161" s="206"/>
      <c r="J161" s="207"/>
      <c r="K161" s="208"/>
    </row>
    <row r="162" spans="1:11" x14ac:dyDescent="0.25">
      <c r="A162" s="203"/>
      <c r="B162" s="203"/>
      <c r="C162" s="204"/>
      <c r="D162" s="204"/>
      <c r="E162" s="205"/>
      <c r="F162" s="203"/>
      <c r="G162" s="205"/>
      <c r="H162" s="205"/>
      <c r="I162" s="206"/>
      <c r="J162" s="207"/>
      <c r="K162" s="208"/>
    </row>
    <row r="163" spans="1:11" x14ac:dyDescent="0.25">
      <c r="A163" s="203"/>
      <c r="B163" s="203"/>
      <c r="C163" s="204"/>
      <c r="D163" s="204"/>
      <c r="E163" s="205"/>
      <c r="F163" s="203"/>
      <c r="G163" s="205"/>
      <c r="H163" s="205"/>
      <c r="I163" s="206"/>
      <c r="J163" s="207"/>
      <c r="K163" s="208"/>
    </row>
    <row r="164" spans="1:11" x14ac:dyDescent="0.25">
      <c r="A164" s="203"/>
      <c r="B164" s="203"/>
      <c r="C164" s="204"/>
      <c r="D164" s="204"/>
      <c r="E164" s="205"/>
      <c r="F164" s="203"/>
      <c r="G164" s="205"/>
      <c r="H164" s="205"/>
      <c r="I164" s="206"/>
      <c r="J164" s="207"/>
      <c r="K164" s="208"/>
    </row>
    <row r="165" spans="1:11" x14ac:dyDescent="0.25">
      <c r="A165" s="203"/>
      <c r="B165" s="203"/>
      <c r="C165" s="204"/>
      <c r="D165" s="204"/>
      <c r="E165" s="205"/>
      <c r="F165" s="203"/>
      <c r="G165" s="205"/>
      <c r="H165" s="205"/>
      <c r="I165" s="206"/>
      <c r="J165" s="207"/>
      <c r="K165" s="208"/>
    </row>
    <row r="166" spans="1:11" x14ac:dyDescent="0.25">
      <c r="A166" s="203"/>
      <c r="B166" s="203"/>
      <c r="C166" s="204"/>
      <c r="D166" s="204"/>
      <c r="E166" s="205"/>
      <c r="F166" s="203"/>
      <c r="G166" s="205"/>
      <c r="H166" s="205"/>
      <c r="I166" s="206"/>
      <c r="J166" s="207"/>
      <c r="K166" s="208"/>
    </row>
    <row r="167" spans="1:11" x14ac:dyDescent="0.25">
      <c r="A167" s="203"/>
      <c r="B167" s="203"/>
      <c r="C167" s="204"/>
      <c r="D167" s="204"/>
      <c r="E167" s="205"/>
      <c r="F167" s="203"/>
      <c r="G167" s="205"/>
      <c r="H167" s="205"/>
      <c r="I167" s="206"/>
      <c r="J167" s="207"/>
      <c r="K167" s="208"/>
    </row>
    <row r="168" spans="1:11" x14ac:dyDescent="0.25">
      <c r="A168" s="203"/>
      <c r="B168" s="203"/>
      <c r="C168" s="204"/>
      <c r="D168" s="204"/>
      <c r="E168" s="205"/>
      <c r="F168" s="203"/>
      <c r="G168" s="205"/>
      <c r="H168" s="205"/>
      <c r="I168" s="206"/>
      <c r="J168" s="207"/>
      <c r="K168" s="208"/>
    </row>
    <row r="169" spans="1:11" x14ac:dyDescent="0.25">
      <c r="A169" s="203"/>
      <c r="B169" s="203"/>
      <c r="C169" s="204"/>
      <c r="D169" s="204"/>
      <c r="E169" s="205"/>
      <c r="F169" s="203"/>
      <c r="G169" s="205"/>
      <c r="H169" s="205"/>
      <c r="I169" s="206"/>
      <c r="J169" s="207"/>
      <c r="K169" s="208"/>
    </row>
    <row r="170" spans="1:11" x14ac:dyDescent="0.25">
      <c r="A170" s="203"/>
      <c r="B170" s="203"/>
      <c r="C170" s="204"/>
      <c r="D170" s="204"/>
      <c r="E170" s="205"/>
      <c r="F170" s="203"/>
      <c r="G170" s="205"/>
      <c r="H170" s="205"/>
      <c r="I170" s="206"/>
      <c r="J170" s="207"/>
      <c r="K170" s="208"/>
    </row>
    <row r="171" spans="1:11" x14ac:dyDescent="0.25">
      <c r="A171" s="203"/>
      <c r="B171" s="203"/>
      <c r="C171" s="204"/>
      <c r="D171" s="204"/>
      <c r="E171" s="205"/>
      <c r="F171" s="203"/>
      <c r="G171" s="205"/>
      <c r="H171" s="205"/>
      <c r="I171" s="206"/>
      <c r="J171" s="207"/>
      <c r="K171" s="208"/>
    </row>
    <row r="172" spans="1:11" x14ac:dyDescent="0.25">
      <c r="A172" s="203"/>
      <c r="B172" s="203"/>
      <c r="C172" s="204"/>
      <c r="D172" s="204"/>
      <c r="E172" s="205"/>
      <c r="F172" s="203"/>
      <c r="G172" s="205"/>
      <c r="H172" s="205"/>
      <c r="I172" s="206"/>
      <c r="J172" s="207"/>
      <c r="K172" s="208"/>
    </row>
    <row r="173" spans="1:11" x14ac:dyDescent="0.25">
      <c r="A173" s="203"/>
      <c r="B173" s="203"/>
      <c r="C173" s="204"/>
      <c r="D173" s="204"/>
      <c r="E173" s="205"/>
      <c r="F173" s="203"/>
      <c r="G173" s="205"/>
      <c r="H173" s="205"/>
      <c r="I173" s="206"/>
      <c r="J173" s="207"/>
      <c r="K173" s="208"/>
    </row>
    <row r="174" spans="1:11" x14ac:dyDescent="0.25">
      <c r="A174" s="203"/>
      <c r="B174" s="203"/>
      <c r="C174" s="204"/>
      <c r="D174" s="204"/>
      <c r="E174" s="205"/>
      <c r="F174" s="203"/>
      <c r="G174" s="205"/>
      <c r="H174" s="205"/>
      <c r="I174" s="206"/>
      <c r="J174" s="207"/>
      <c r="K174" s="208"/>
    </row>
    <row r="175" spans="1:11" x14ac:dyDescent="0.25">
      <c r="A175" s="203"/>
      <c r="B175" s="203"/>
      <c r="C175" s="204"/>
      <c r="D175" s="204"/>
      <c r="E175" s="205"/>
      <c r="F175" s="203"/>
      <c r="G175" s="205"/>
      <c r="H175" s="205"/>
      <c r="I175" s="206"/>
      <c r="J175" s="207"/>
      <c r="K175" s="208"/>
    </row>
    <row r="176" spans="1:11" x14ac:dyDescent="0.25">
      <c r="A176" s="203"/>
      <c r="B176" s="203"/>
      <c r="C176" s="204"/>
      <c r="D176" s="204"/>
      <c r="E176" s="205"/>
      <c r="F176" s="203"/>
      <c r="G176" s="205"/>
      <c r="H176" s="205"/>
      <c r="I176" s="206"/>
      <c r="J176" s="207"/>
      <c r="K176" s="208"/>
    </row>
    <row r="177" spans="1:11" x14ac:dyDescent="0.25">
      <c r="A177" s="203"/>
      <c r="B177" s="203"/>
      <c r="C177" s="204"/>
      <c r="D177" s="204"/>
      <c r="E177" s="205"/>
      <c r="F177" s="203"/>
      <c r="G177" s="205"/>
      <c r="H177" s="205"/>
      <c r="I177" s="206"/>
      <c r="J177" s="207"/>
      <c r="K177" s="208"/>
    </row>
    <row r="178" spans="1:11" x14ac:dyDescent="0.25">
      <c r="A178" s="203"/>
      <c r="B178" s="203"/>
      <c r="C178" s="204"/>
      <c r="D178" s="204"/>
      <c r="E178" s="205"/>
      <c r="F178" s="203"/>
      <c r="G178" s="205"/>
      <c r="H178" s="205"/>
      <c r="I178" s="206"/>
      <c r="J178" s="207"/>
      <c r="K178" s="208"/>
    </row>
    <row r="179" spans="1:11" x14ac:dyDescent="0.25">
      <c r="A179" s="203"/>
      <c r="B179" s="203"/>
      <c r="C179" s="204"/>
      <c r="D179" s="204"/>
      <c r="E179" s="205"/>
      <c r="F179" s="203"/>
      <c r="G179" s="205"/>
      <c r="H179" s="205"/>
      <c r="I179" s="206"/>
      <c r="J179" s="207"/>
      <c r="K179" s="208"/>
    </row>
    <row r="180" spans="1:11" x14ac:dyDescent="0.25">
      <c r="A180" s="203"/>
      <c r="B180" s="203"/>
      <c r="C180" s="204"/>
      <c r="D180" s="204"/>
      <c r="E180" s="205"/>
      <c r="F180" s="203"/>
      <c r="G180" s="205"/>
      <c r="H180" s="205"/>
      <c r="I180" s="206"/>
      <c r="J180" s="207"/>
      <c r="K180" s="208"/>
    </row>
    <row r="181" spans="1:11" x14ac:dyDescent="0.25">
      <c r="A181" s="203"/>
      <c r="B181" s="203"/>
      <c r="C181" s="204"/>
      <c r="D181" s="204"/>
      <c r="E181" s="205"/>
      <c r="F181" s="203"/>
      <c r="G181" s="205"/>
      <c r="H181" s="205"/>
      <c r="I181" s="206"/>
      <c r="J181" s="207"/>
      <c r="K181" s="208"/>
    </row>
    <row r="182" spans="1:11" x14ac:dyDescent="0.25">
      <c r="A182" s="203"/>
      <c r="B182" s="203"/>
      <c r="C182" s="204"/>
      <c r="D182" s="204"/>
      <c r="E182" s="205"/>
      <c r="F182" s="203"/>
      <c r="G182" s="205"/>
      <c r="H182" s="205"/>
      <c r="I182" s="206"/>
      <c r="J182" s="207"/>
      <c r="K182" s="208"/>
    </row>
    <row r="183" spans="1:11" x14ac:dyDescent="0.25">
      <c r="A183" s="203"/>
      <c r="B183" s="203"/>
      <c r="C183" s="204"/>
      <c r="D183" s="204"/>
      <c r="E183" s="205"/>
      <c r="F183" s="203"/>
      <c r="G183" s="205"/>
      <c r="H183" s="205"/>
      <c r="I183" s="206"/>
      <c r="J183" s="207"/>
      <c r="K183" s="208"/>
    </row>
    <row r="184" spans="1:11" x14ac:dyDescent="0.25">
      <c r="A184" s="203"/>
      <c r="B184" s="203"/>
      <c r="C184" s="204"/>
      <c r="D184" s="204"/>
      <c r="E184" s="205"/>
      <c r="F184" s="203"/>
      <c r="G184" s="205"/>
      <c r="H184" s="205"/>
      <c r="I184" s="206"/>
      <c r="J184" s="207"/>
      <c r="K184" s="208"/>
    </row>
    <row r="185" spans="1:11" x14ac:dyDescent="0.25">
      <c r="A185" s="203"/>
      <c r="B185" s="203"/>
      <c r="C185" s="204"/>
      <c r="D185" s="204"/>
      <c r="E185" s="205"/>
      <c r="F185" s="203"/>
      <c r="G185" s="205"/>
      <c r="H185" s="205"/>
      <c r="I185" s="206"/>
      <c r="J185" s="207"/>
      <c r="K185" s="208"/>
    </row>
    <row r="186" spans="1:11" x14ac:dyDescent="0.25">
      <c r="A186" s="203"/>
      <c r="B186" s="203"/>
      <c r="C186" s="204"/>
      <c r="D186" s="204"/>
      <c r="E186" s="205"/>
      <c r="F186" s="203"/>
      <c r="G186" s="205"/>
      <c r="H186" s="205"/>
      <c r="I186" s="206"/>
      <c r="J186" s="207"/>
      <c r="K186" s="208"/>
    </row>
    <row r="187" spans="1:11" x14ac:dyDescent="0.25">
      <c r="A187" s="203"/>
      <c r="B187" s="203"/>
      <c r="C187" s="204"/>
      <c r="D187" s="204"/>
      <c r="E187" s="205"/>
      <c r="F187" s="203"/>
      <c r="G187" s="205"/>
      <c r="H187" s="205"/>
      <c r="I187" s="206"/>
      <c r="J187" s="207"/>
      <c r="K187" s="208"/>
    </row>
    <row r="188" spans="1:11" x14ac:dyDescent="0.25">
      <c r="A188" s="203"/>
      <c r="B188" s="203"/>
      <c r="C188" s="204"/>
      <c r="D188" s="204"/>
      <c r="E188" s="205"/>
      <c r="F188" s="203"/>
      <c r="G188" s="205"/>
      <c r="H188" s="205"/>
      <c r="I188" s="206"/>
      <c r="J188" s="207"/>
      <c r="K188" s="208"/>
    </row>
    <row r="189" spans="1:11" x14ac:dyDescent="0.25">
      <c r="A189" s="203"/>
      <c r="B189" s="203"/>
      <c r="C189" s="204"/>
      <c r="D189" s="204"/>
      <c r="E189" s="205"/>
      <c r="F189" s="203"/>
      <c r="G189" s="205"/>
      <c r="H189" s="205"/>
      <c r="I189" s="206"/>
      <c r="J189" s="207"/>
      <c r="K189" s="208"/>
    </row>
    <row r="190" spans="1:11" x14ac:dyDescent="0.25">
      <c r="A190" s="203"/>
      <c r="B190" s="203"/>
      <c r="C190" s="204"/>
      <c r="D190" s="204"/>
      <c r="E190" s="205"/>
      <c r="F190" s="203"/>
      <c r="G190" s="205"/>
      <c r="H190" s="205"/>
      <c r="I190" s="206"/>
      <c r="J190" s="207"/>
      <c r="K190" s="208"/>
    </row>
    <row r="191" spans="1:11" x14ac:dyDescent="0.25">
      <c r="A191" s="203"/>
      <c r="B191" s="203"/>
      <c r="C191" s="204"/>
      <c r="D191" s="204"/>
      <c r="E191" s="205"/>
      <c r="F191" s="203"/>
      <c r="G191" s="205"/>
      <c r="H191" s="205"/>
      <c r="I191" s="206"/>
      <c r="J191" s="207"/>
      <c r="K191" s="208"/>
    </row>
    <row r="192" spans="1:11" x14ac:dyDescent="0.25">
      <c r="A192" s="203"/>
      <c r="B192" s="203"/>
      <c r="C192" s="204"/>
      <c r="D192" s="204"/>
      <c r="E192" s="205"/>
      <c r="F192" s="203"/>
      <c r="G192" s="205"/>
      <c r="H192" s="205"/>
      <c r="I192" s="206"/>
      <c r="J192" s="207"/>
      <c r="K192" s="208"/>
    </row>
    <row r="193" spans="1:11" x14ac:dyDescent="0.25">
      <c r="A193" s="203"/>
      <c r="B193" s="203"/>
      <c r="C193" s="204"/>
      <c r="D193" s="204"/>
      <c r="E193" s="205"/>
      <c r="F193" s="203"/>
      <c r="G193" s="205"/>
      <c r="H193" s="205"/>
      <c r="I193" s="206"/>
      <c r="J193" s="207"/>
      <c r="K193" s="208"/>
    </row>
    <row r="194" spans="1:11" x14ac:dyDescent="0.25">
      <c r="A194" s="203"/>
      <c r="B194" s="203"/>
      <c r="C194" s="204"/>
      <c r="D194" s="204"/>
      <c r="E194" s="205"/>
      <c r="F194" s="203"/>
      <c r="G194" s="205"/>
      <c r="H194" s="205"/>
      <c r="I194" s="206"/>
      <c r="J194" s="207"/>
      <c r="K194" s="208"/>
    </row>
    <row r="195" spans="1:11" x14ac:dyDescent="0.25">
      <c r="A195" s="203"/>
      <c r="B195" s="203"/>
      <c r="C195" s="204"/>
      <c r="D195" s="204"/>
      <c r="E195" s="205"/>
      <c r="F195" s="203"/>
      <c r="G195" s="205"/>
      <c r="H195" s="205"/>
      <c r="I195" s="206"/>
      <c r="J195" s="207"/>
      <c r="K195" s="208"/>
    </row>
    <row r="196" spans="1:11" x14ac:dyDescent="0.25">
      <c r="A196" s="203"/>
      <c r="B196" s="203"/>
      <c r="C196" s="204"/>
      <c r="D196" s="204"/>
      <c r="E196" s="205"/>
      <c r="F196" s="203"/>
      <c r="G196" s="205"/>
      <c r="H196" s="205"/>
      <c r="I196" s="206"/>
      <c r="J196" s="207"/>
      <c r="K196" s="208"/>
    </row>
    <row r="197" spans="1:11" x14ac:dyDescent="0.25">
      <c r="A197" s="203"/>
      <c r="B197" s="203"/>
      <c r="C197" s="204"/>
      <c r="D197" s="204"/>
      <c r="E197" s="205"/>
      <c r="F197" s="203"/>
      <c r="G197" s="205"/>
      <c r="H197" s="205"/>
      <c r="I197" s="206"/>
      <c r="J197" s="207"/>
      <c r="K197" s="208"/>
    </row>
    <row r="198" spans="1:11" x14ac:dyDescent="0.25">
      <c r="A198" s="203"/>
      <c r="B198" s="203"/>
      <c r="C198" s="204"/>
      <c r="D198" s="204"/>
      <c r="E198" s="205"/>
      <c r="F198" s="203"/>
      <c r="G198" s="205"/>
      <c r="H198" s="205"/>
      <c r="I198" s="206"/>
      <c r="J198" s="207"/>
      <c r="K198" s="208"/>
    </row>
    <row r="199" spans="1:11" x14ac:dyDescent="0.25">
      <c r="A199" s="203"/>
      <c r="B199" s="203"/>
      <c r="C199" s="204"/>
      <c r="D199" s="204"/>
      <c r="E199" s="205"/>
      <c r="F199" s="203"/>
      <c r="G199" s="205"/>
      <c r="H199" s="205"/>
      <c r="I199" s="206"/>
      <c r="J199" s="207"/>
      <c r="K199" s="208"/>
    </row>
    <row r="200" spans="1:11" x14ac:dyDescent="0.25">
      <c r="A200" s="203"/>
      <c r="B200" s="203"/>
      <c r="C200" s="204"/>
      <c r="D200" s="204"/>
      <c r="E200" s="205"/>
      <c r="F200" s="203"/>
      <c r="G200" s="205"/>
      <c r="H200" s="205"/>
      <c r="I200" s="206"/>
      <c r="J200" s="207"/>
      <c r="K200" s="208"/>
    </row>
    <row r="201" spans="1:11" x14ac:dyDescent="0.25">
      <c r="A201" s="203"/>
      <c r="B201" s="203"/>
      <c r="C201" s="204"/>
      <c r="D201" s="204"/>
      <c r="E201" s="205"/>
      <c r="F201" s="203"/>
      <c r="G201" s="205"/>
      <c r="H201" s="205"/>
      <c r="I201" s="206"/>
      <c r="J201" s="207"/>
      <c r="K201" s="208"/>
    </row>
    <row r="202" spans="1:11" x14ac:dyDescent="0.25">
      <c r="A202" s="203"/>
      <c r="B202" s="203"/>
      <c r="C202" s="204"/>
      <c r="D202" s="204"/>
      <c r="E202" s="205"/>
      <c r="F202" s="203"/>
      <c r="G202" s="205"/>
      <c r="H202" s="205"/>
      <c r="I202" s="206"/>
      <c r="J202" s="207"/>
      <c r="K202" s="208"/>
    </row>
    <row r="203" spans="1:11" x14ac:dyDescent="0.25">
      <c r="A203" s="203"/>
      <c r="B203" s="203"/>
      <c r="C203" s="204"/>
      <c r="D203" s="204"/>
      <c r="E203" s="205"/>
      <c r="F203" s="203"/>
      <c r="G203" s="205"/>
      <c r="H203" s="205"/>
      <c r="I203" s="206"/>
      <c r="J203" s="207"/>
      <c r="K203" s="208"/>
    </row>
    <row r="204" spans="1:11" x14ac:dyDescent="0.25">
      <c r="A204" s="203"/>
      <c r="B204" s="203"/>
      <c r="C204" s="204"/>
      <c r="D204" s="204"/>
      <c r="E204" s="205"/>
      <c r="F204" s="203"/>
      <c r="G204" s="205"/>
      <c r="H204" s="205"/>
      <c r="I204" s="206"/>
      <c r="J204" s="207"/>
      <c r="K204" s="208"/>
    </row>
    <row r="205" spans="1:11" x14ac:dyDescent="0.25">
      <c r="A205" s="203"/>
      <c r="B205" s="203"/>
      <c r="C205" s="204"/>
      <c r="D205" s="204"/>
      <c r="E205" s="205"/>
      <c r="F205" s="203"/>
      <c r="G205" s="205"/>
      <c r="H205" s="205"/>
      <c r="I205" s="206"/>
      <c r="J205" s="207"/>
      <c r="K205" s="208"/>
    </row>
    <row r="206" spans="1:11" x14ac:dyDescent="0.25">
      <c r="A206" s="203"/>
      <c r="B206" s="203"/>
      <c r="C206" s="204"/>
      <c r="D206" s="204"/>
      <c r="E206" s="205"/>
      <c r="F206" s="203"/>
      <c r="G206" s="205"/>
      <c r="H206" s="205"/>
      <c r="I206" s="206"/>
      <c r="J206" s="207"/>
      <c r="K206" s="208"/>
    </row>
    <row r="207" spans="1:11" x14ac:dyDescent="0.25">
      <c r="A207" s="203"/>
      <c r="B207" s="203"/>
      <c r="C207" s="204"/>
      <c r="D207" s="204"/>
      <c r="E207" s="205"/>
      <c r="F207" s="203"/>
      <c r="G207" s="205"/>
      <c r="H207" s="205"/>
      <c r="I207" s="206"/>
      <c r="J207" s="207"/>
      <c r="K207" s="208"/>
    </row>
    <row r="208" spans="1:11" x14ac:dyDescent="0.25">
      <c r="A208" s="203"/>
      <c r="B208" s="203"/>
      <c r="C208" s="204"/>
      <c r="D208" s="204"/>
      <c r="E208" s="205"/>
      <c r="F208" s="203"/>
      <c r="G208" s="205"/>
      <c r="H208" s="205"/>
      <c r="I208" s="206"/>
      <c r="J208" s="207"/>
      <c r="K208" s="208"/>
    </row>
    <row r="209" spans="1:11" x14ac:dyDescent="0.25">
      <c r="A209" s="203"/>
      <c r="B209" s="203"/>
      <c r="C209" s="204"/>
      <c r="D209" s="204"/>
      <c r="E209" s="205"/>
      <c r="F209" s="203"/>
      <c r="G209" s="205"/>
      <c r="H209" s="205"/>
      <c r="I209" s="206"/>
      <c r="J209" s="207"/>
      <c r="K209" s="208"/>
    </row>
    <row r="210" spans="1:11" x14ac:dyDescent="0.25">
      <c r="A210" s="203"/>
      <c r="B210" s="203"/>
      <c r="C210" s="204"/>
      <c r="D210" s="204"/>
      <c r="E210" s="205"/>
      <c r="F210" s="203"/>
      <c r="G210" s="205"/>
      <c r="H210" s="205"/>
      <c r="I210" s="206"/>
      <c r="J210" s="207"/>
      <c r="K210" s="208"/>
    </row>
    <row r="211" spans="1:11" x14ac:dyDescent="0.25">
      <c r="A211" s="203"/>
      <c r="B211" s="203"/>
      <c r="C211" s="204"/>
      <c r="D211" s="204"/>
      <c r="E211" s="205"/>
      <c r="F211" s="203"/>
      <c r="G211" s="205"/>
      <c r="H211" s="205"/>
      <c r="I211" s="206"/>
      <c r="J211" s="207"/>
      <c r="K211" s="208"/>
    </row>
    <row r="212" spans="1:11" x14ac:dyDescent="0.25">
      <c r="A212" s="203"/>
      <c r="B212" s="203"/>
      <c r="C212" s="204"/>
      <c r="D212" s="204"/>
      <c r="E212" s="205"/>
      <c r="F212" s="203"/>
      <c r="G212" s="205"/>
      <c r="H212" s="205"/>
      <c r="I212" s="206"/>
      <c r="J212" s="207"/>
      <c r="K212" s="208"/>
    </row>
    <row r="213" spans="1:11" x14ac:dyDescent="0.25">
      <c r="A213" s="203"/>
      <c r="B213" s="203"/>
      <c r="C213" s="204"/>
      <c r="D213" s="204"/>
      <c r="E213" s="205"/>
      <c r="F213" s="203"/>
      <c r="G213" s="205"/>
      <c r="H213" s="205"/>
      <c r="I213" s="206"/>
      <c r="J213" s="207"/>
      <c r="K213" s="208"/>
    </row>
    <row r="214" spans="1:11" x14ac:dyDescent="0.25">
      <c r="A214" s="203"/>
      <c r="B214" s="203"/>
      <c r="C214" s="204"/>
      <c r="D214" s="204"/>
      <c r="E214" s="205"/>
      <c r="F214" s="203"/>
      <c r="G214" s="205"/>
      <c r="H214" s="205"/>
      <c r="I214" s="206"/>
      <c r="J214" s="207"/>
      <c r="K214" s="208"/>
    </row>
    <row r="215" spans="1:11" x14ac:dyDescent="0.25">
      <c r="A215" s="203"/>
      <c r="B215" s="203"/>
      <c r="C215" s="204"/>
      <c r="D215" s="204"/>
      <c r="E215" s="205"/>
      <c r="F215" s="203"/>
      <c r="G215" s="205"/>
      <c r="H215" s="205"/>
      <c r="I215" s="206"/>
      <c r="J215" s="207"/>
      <c r="K215" s="208"/>
    </row>
    <row r="216" spans="1:11" x14ac:dyDescent="0.25">
      <c r="A216" s="203"/>
      <c r="B216" s="203"/>
      <c r="C216" s="204"/>
      <c r="D216" s="204"/>
      <c r="E216" s="205"/>
      <c r="F216" s="203"/>
      <c r="G216" s="205"/>
      <c r="H216" s="205"/>
      <c r="I216" s="206"/>
      <c r="J216" s="207"/>
      <c r="K216" s="208"/>
    </row>
    <row r="217" spans="1:11" x14ac:dyDescent="0.25">
      <c r="A217" s="203"/>
      <c r="B217" s="203"/>
      <c r="C217" s="204"/>
      <c r="D217" s="204"/>
      <c r="E217" s="205"/>
      <c r="F217" s="203"/>
      <c r="G217" s="205"/>
      <c r="H217" s="205"/>
      <c r="I217" s="206"/>
      <c r="J217" s="207"/>
      <c r="K217" s="208"/>
    </row>
    <row r="218" spans="1:11" x14ac:dyDescent="0.25">
      <c r="A218" s="203"/>
      <c r="B218" s="203"/>
      <c r="C218" s="204"/>
      <c r="D218" s="204"/>
      <c r="E218" s="205"/>
      <c r="F218" s="203"/>
      <c r="G218" s="205"/>
      <c r="H218" s="205"/>
      <c r="I218" s="206"/>
      <c r="J218" s="207"/>
      <c r="K218" s="208"/>
    </row>
    <row r="219" spans="1:11" x14ac:dyDescent="0.25">
      <c r="A219" s="203"/>
      <c r="B219" s="203"/>
      <c r="C219" s="204"/>
      <c r="D219" s="204"/>
      <c r="E219" s="205"/>
      <c r="F219" s="203"/>
      <c r="G219" s="205"/>
      <c r="H219" s="205"/>
      <c r="I219" s="206"/>
      <c r="J219" s="207"/>
      <c r="K219" s="208"/>
    </row>
    <row r="220" spans="1:11" x14ac:dyDescent="0.25">
      <c r="A220" s="203"/>
      <c r="B220" s="203"/>
      <c r="C220" s="204"/>
      <c r="D220" s="204"/>
      <c r="E220" s="205"/>
      <c r="F220" s="203"/>
      <c r="G220" s="205"/>
      <c r="H220" s="205"/>
      <c r="I220" s="206"/>
      <c r="J220" s="207"/>
      <c r="K220" s="208"/>
    </row>
    <row r="221" spans="1:11" x14ac:dyDescent="0.25">
      <c r="A221" s="203"/>
      <c r="B221" s="203"/>
      <c r="C221" s="204"/>
      <c r="D221" s="204"/>
      <c r="E221" s="205"/>
      <c r="F221" s="203"/>
      <c r="G221" s="205"/>
      <c r="H221" s="205"/>
      <c r="I221" s="206"/>
      <c r="J221" s="207"/>
      <c r="K221" s="208"/>
    </row>
    <row r="222" spans="1:11" x14ac:dyDescent="0.25">
      <c r="A222" s="203"/>
      <c r="B222" s="203"/>
      <c r="C222" s="204"/>
      <c r="D222" s="204"/>
      <c r="E222" s="205"/>
      <c r="F222" s="203"/>
      <c r="G222" s="205"/>
      <c r="H222" s="205"/>
      <c r="I222" s="206"/>
      <c r="J222" s="207"/>
      <c r="K222" s="208"/>
    </row>
    <row r="223" spans="1:11" x14ac:dyDescent="0.25">
      <c r="A223" s="203"/>
      <c r="B223" s="203"/>
      <c r="C223" s="204"/>
      <c r="D223" s="204"/>
      <c r="E223" s="205"/>
      <c r="F223" s="203"/>
      <c r="G223" s="205"/>
      <c r="H223" s="205"/>
      <c r="I223" s="206"/>
      <c r="J223" s="207"/>
      <c r="K223" s="208"/>
    </row>
    <row r="224" spans="1:11" x14ac:dyDescent="0.25">
      <c r="A224" s="203"/>
      <c r="B224" s="203"/>
      <c r="C224" s="204"/>
      <c r="D224" s="204"/>
      <c r="E224" s="205"/>
      <c r="F224" s="203"/>
      <c r="G224" s="205"/>
      <c r="H224" s="205"/>
      <c r="I224" s="206"/>
      <c r="J224" s="207"/>
      <c r="K224" s="208"/>
    </row>
    <row r="225" spans="1:11" x14ac:dyDescent="0.25">
      <c r="A225" s="203"/>
      <c r="B225" s="203"/>
      <c r="C225" s="204"/>
      <c r="D225" s="204"/>
      <c r="E225" s="205"/>
      <c r="F225" s="203"/>
      <c r="G225" s="205"/>
      <c r="H225" s="205"/>
      <c r="I225" s="206"/>
      <c r="J225" s="207"/>
      <c r="K225" s="208"/>
    </row>
    <row r="226" spans="1:11" x14ac:dyDescent="0.25">
      <c r="A226" s="203"/>
      <c r="B226" s="203"/>
      <c r="C226" s="204"/>
      <c r="D226" s="204"/>
      <c r="E226" s="205"/>
      <c r="F226" s="203"/>
      <c r="G226" s="205"/>
      <c r="H226" s="205"/>
      <c r="I226" s="206"/>
      <c r="J226" s="207"/>
      <c r="K226" s="208"/>
    </row>
    <row r="227" spans="1:11" x14ac:dyDescent="0.25">
      <c r="A227" s="203"/>
      <c r="B227" s="203"/>
      <c r="C227" s="204"/>
      <c r="D227" s="204"/>
      <c r="E227" s="205"/>
      <c r="F227" s="203"/>
      <c r="G227" s="205"/>
      <c r="H227" s="205"/>
      <c r="I227" s="206"/>
      <c r="J227" s="207"/>
      <c r="K227" s="208"/>
    </row>
    <row r="228" spans="1:11" x14ac:dyDescent="0.25">
      <c r="A228" s="203"/>
      <c r="B228" s="203"/>
      <c r="C228" s="204"/>
      <c r="D228" s="204"/>
      <c r="E228" s="205"/>
      <c r="F228" s="203"/>
      <c r="G228" s="205"/>
      <c r="H228" s="205"/>
      <c r="I228" s="206"/>
      <c r="J228" s="207"/>
      <c r="K228" s="208"/>
    </row>
    <row r="229" spans="1:11" x14ac:dyDescent="0.25">
      <c r="A229" s="203"/>
      <c r="B229" s="203"/>
      <c r="C229" s="204"/>
      <c r="D229" s="204"/>
      <c r="E229" s="205"/>
      <c r="F229" s="203"/>
      <c r="G229" s="205"/>
      <c r="H229" s="205"/>
      <c r="I229" s="206"/>
      <c r="J229" s="207"/>
      <c r="K229" s="208"/>
    </row>
    <row r="230" spans="1:11" x14ac:dyDescent="0.25">
      <c r="A230" s="203"/>
      <c r="B230" s="203"/>
      <c r="C230" s="204"/>
      <c r="D230" s="204"/>
      <c r="E230" s="205"/>
      <c r="F230" s="203"/>
      <c r="G230" s="205"/>
      <c r="H230" s="205"/>
      <c r="I230" s="206"/>
      <c r="J230" s="207"/>
      <c r="K230" s="208"/>
    </row>
    <row r="231" spans="1:11" x14ac:dyDescent="0.25">
      <c r="A231" s="203"/>
      <c r="B231" s="203"/>
      <c r="C231" s="204"/>
      <c r="D231" s="204"/>
      <c r="E231" s="205"/>
      <c r="F231" s="203"/>
      <c r="G231" s="205"/>
      <c r="H231" s="205"/>
      <c r="I231" s="206"/>
      <c r="J231" s="207"/>
      <c r="K231" s="208"/>
    </row>
    <row r="232" spans="1:11" x14ac:dyDescent="0.25">
      <c r="A232" s="203"/>
      <c r="B232" s="203"/>
      <c r="C232" s="204"/>
      <c r="D232" s="204"/>
      <c r="E232" s="205"/>
      <c r="F232" s="203"/>
      <c r="G232" s="205"/>
      <c r="H232" s="205"/>
      <c r="I232" s="206"/>
      <c r="J232" s="207"/>
      <c r="K232" s="208"/>
    </row>
    <row r="233" spans="1:11" x14ac:dyDescent="0.25">
      <c r="A233" s="203"/>
      <c r="B233" s="203"/>
      <c r="C233" s="204"/>
      <c r="D233" s="204"/>
      <c r="E233" s="205"/>
      <c r="F233" s="203"/>
      <c r="G233" s="205"/>
      <c r="H233" s="205"/>
      <c r="I233" s="206"/>
      <c r="J233" s="207"/>
      <c r="K233" s="208"/>
    </row>
    <row r="234" spans="1:11" x14ac:dyDescent="0.25">
      <c r="A234" s="203"/>
      <c r="B234" s="203"/>
      <c r="C234" s="204"/>
      <c r="D234" s="204"/>
      <c r="E234" s="205"/>
      <c r="F234" s="203"/>
      <c r="G234" s="205"/>
      <c r="H234" s="205"/>
      <c r="I234" s="206"/>
      <c r="J234" s="207"/>
      <c r="K234" s="208"/>
    </row>
    <row r="235" spans="1:11" x14ac:dyDescent="0.25">
      <c r="A235" s="203"/>
      <c r="B235" s="203"/>
      <c r="C235" s="204"/>
      <c r="D235" s="204"/>
      <c r="E235" s="205"/>
      <c r="F235" s="203"/>
      <c r="G235" s="205"/>
      <c r="H235" s="205"/>
      <c r="I235" s="206"/>
      <c r="J235" s="207"/>
      <c r="K235" s="208"/>
    </row>
    <row r="236" spans="1:11" x14ac:dyDescent="0.25">
      <c r="A236" s="203"/>
      <c r="B236" s="203"/>
      <c r="C236" s="204"/>
      <c r="D236" s="204"/>
      <c r="E236" s="205"/>
      <c r="F236" s="203"/>
      <c r="G236" s="205"/>
      <c r="H236" s="205"/>
      <c r="I236" s="206"/>
      <c r="J236" s="207"/>
      <c r="K236" s="208"/>
    </row>
    <row r="237" spans="1:11" x14ac:dyDescent="0.25">
      <c r="A237" s="203"/>
      <c r="B237" s="203"/>
      <c r="C237" s="204"/>
      <c r="D237" s="204"/>
      <c r="E237" s="205"/>
      <c r="F237" s="203"/>
      <c r="G237" s="205"/>
      <c r="H237" s="205"/>
      <c r="I237" s="206"/>
      <c r="J237" s="207"/>
      <c r="K237" s="208"/>
    </row>
    <row r="238" spans="1:11" x14ac:dyDescent="0.25">
      <c r="A238" s="203"/>
      <c r="B238" s="203"/>
      <c r="C238" s="204"/>
      <c r="D238" s="204"/>
      <c r="E238" s="205"/>
      <c r="F238" s="203"/>
      <c r="G238" s="205"/>
      <c r="H238" s="205"/>
      <c r="I238" s="206"/>
      <c r="J238" s="207"/>
      <c r="K238" s="208"/>
    </row>
    <row r="239" spans="1:11" x14ac:dyDescent="0.25">
      <c r="A239" s="203"/>
      <c r="B239" s="203"/>
      <c r="C239" s="204"/>
      <c r="D239" s="204"/>
      <c r="E239" s="205"/>
      <c r="F239" s="203"/>
      <c r="G239" s="205"/>
      <c r="H239" s="205"/>
      <c r="I239" s="206"/>
      <c r="J239" s="207"/>
      <c r="K239" s="208"/>
    </row>
    <row r="240" spans="1:11" x14ac:dyDescent="0.25">
      <c r="A240" s="203"/>
      <c r="B240" s="203"/>
      <c r="C240" s="204"/>
      <c r="D240" s="204"/>
      <c r="E240" s="205"/>
      <c r="F240" s="203"/>
      <c r="G240" s="205"/>
      <c r="H240" s="205"/>
      <c r="I240" s="206"/>
      <c r="J240" s="207"/>
      <c r="K240" s="208"/>
    </row>
    <row r="241" spans="1:11" x14ac:dyDescent="0.25">
      <c r="A241" s="203"/>
      <c r="B241" s="203"/>
      <c r="C241" s="204"/>
      <c r="D241" s="204"/>
      <c r="E241" s="205"/>
      <c r="F241" s="203"/>
      <c r="G241" s="205"/>
      <c r="H241" s="205"/>
      <c r="I241" s="206"/>
      <c r="J241" s="207"/>
      <c r="K241" s="208"/>
    </row>
    <row r="242" spans="1:11" x14ac:dyDescent="0.25">
      <c r="A242" s="203"/>
      <c r="B242" s="203"/>
      <c r="C242" s="204"/>
      <c r="D242" s="204"/>
      <c r="E242" s="205"/>
      <c r="F242" s="203"/>
      <c r="G242" s="205"/>
      <c r="H242" s="205"/>
      <c r="I242" s="206"/>
      <c r="J242" s="207"/>
      <c r="K242" s="208"/>
    </row>
    <row r="243" spans="1:11" x14ac:dyDescent="0.25">
      <c r="A243" s="203"/>
      <c r="B243" s="203"/>
      <c r="C243" s="204"/>
      <c r="D243" s="204"/>
      <c r="E243" s="205"/>
      <c r="F243" s="203"/>
      <c r="G243" s="205"/>
      <c r="H243" s="205"/>
      <c r="I243" s="206"/>
      <c r="J243" s="207"/>
      <c r="K243" s="208"/>
    </row>
    <row r="244" spans="1:11" x14ac:dyDescent="0.25">
      <c r="A244" s="203"/>
      <c r="B244" s="203"/>
      <c r="C244" s="204"/>
      <c r="D244" s="204"/>
      <c r="E244" s="205"/>
      <c r="F244" s="203"/>
      <c r="G244" s="205"/>
      <c r="H244" s="205"/>
      <c r="I244" s="206"/>
      <c r="J244" s="207"/>
      <c r="K244" s="208"/>
    </row>
    <row r="245" spans="1:11" x14ac:dyDescent="0.25">
      <c r="A245" s="203"/>
      <c r="B245" s="203"/>
      <c r="C245" s="204"/>
      <c r="D245" s="204"/>
      <c r="E245" s="205"/>
      <c r="F245" s="203"/>
      <c r="G245" s="205"/>
      <c r="H245" s="205"/>
      <c r="I245" s="206"/>
      <c r="J245" s="207"/>
      <c r="K245" s="208"/>
    </row>
    <row r="246" spans="1:11" x14ac:dyDescent="0.25">
      <c r="A246" s="203"/>
      <c r="B246" s="203"/>
      <c r="C246" s="204"/>
      <c r="D246" s="204"/>
      <c r="E246" s="205"/>
      <c r="F246" s="203"/>
      <c r="G246" s="205"/>
      <c r="H246" s="205"/>
      <c r="I246" s="206"/>
      <c r="J246" s="207"/>
      <c r="K246" s="208"/>
    </row>
    <row r="247" spans="1:11" x14ac:dyDescent="0.25">
      <c r="A247" s="203"/>
      <c r="B247" s="203"/>
      <c r="C247" s="204"/>
      <c r="D247" s="204"/>
      <c r="E247" s="205"/>
      <c r="F247" s="203"/>
      <c r="G247" s="205"/>
      <c r="H247" s="205"/>
      <c r="I247" s="206"/>
      <c r="J247" s="207"/>
      <c r="K247" s="208"/>
    </row>
    <row r="248" spans="1:11" x14ac:dyDescent="0.25">
      <c r="A248" s="203"/>
      <c r="B248" s="203"/>
      <c r="C248" s="204"/>
      <c r="D248" s="204"/>
      <c r="E248" s="205"/>
      <c r="F248" s="203"/>
      <c r="G248" s="205"/>
      <c r="H248" s="205"/>
      <c r="I248" s="206"/>
      <c r="J248" s="207"/>
      <c r="K248" s="208"/>
    </row>
    <row r="249" spans="1:11" x14ac:dyDescent="0.25">
      <c r="A249" s="203"/>
      <c r="B249" s="203"/>
      <c r="C249" s="204"/>
      <c r="D249" s="204"/>
      <c r="E249" s="205"/>
      <c r="F249" s="203"/>
      <c r="G249" s="205"/>
      <c r="H249" s="205"/>
      <c r="I249" s="206"/>
      <c r="J249" s="207"/>
      <c r="K249" s="208"/>
    </row>
    <row r="250" spans="1:11" x14ac:dyDescent="0.25">
      <c r="A250" s="203"/>
      <c r="B250" s="203"/>
      <c r="C250" s="204"/>
      <c r="D250" s="204"/>
      <c r="E250" s="205"/>
      <c r="F250" s="203"/>
      <c r="G250" s="205"/>
      <c r="H250" s="205"/>
      <c r="I250" s="206"/>
      <c r="J250" s="207"/>
      <c r="K250" s="208"/>
    </row>
    <row r="251" spans="1:11" x14ac:dyDescent="0.25">
      <c r="A251" s="203"/>
      <c r="B251" s="203"/>
      <c r="C251" s="204"/>
      <c r="D251" s="204"/>
      <c r="E251" s="205"/>
      <c r="F251" s="203"/>
      <c r="G251" s="205"/>
      <c r="H251" s="205"/>
      <c r="I251" s="206"/>
      <c r="J251" s="207"/>
      <c r="K251" s="208"/>
    </row>
    <row r="252" spans="1:11" x14ac:dyDescent="0.25">
      <c r="A252" s="203"/>
      <c r="B252" s="203"/>
      <c r="C252" s="204"/>
      <c r="D252" s="204"/>
      <c r="E252" s="205"/>
      <c r="F252" s="203"/>
      <c r="G252" s="205"/>
      <c r="H252" s="205"/>
      <c r="I252" s="206"/>
      <c r="J252" s="207"/>
      <c r="K252" s="208"/>
    </row>
    <row r="253" spans="1:11" x14ac:dyDescent="0.25">
      <c r="A253" s="203"/>
      <c r="B253" s="203"/>
      <c r="C253" s="204"/>
      <c r="D253" s="204"/>
      <c r="E253" s="205"/>
      <c r="F253" s="203"/>
      <c r="G253" s="205"/>
      <c r="H253" s="205"/>
      <c r="I253" s="206"/>
      <c r="J253" s="207"/>
      <c r="K253" s="208"/>
    </row>
    <row r="254" spans="1:11" x14ac:dyDescent="0.25">
      <c r="A254" s="203"/>
      <c r="B254" s="203"/>
      <c r="C254" s="204"/>
      <c r="D254" s="204"/>
      <c r="E254" s="205"/>
      <c r="F254" s="203"/>
      <c r="G254" s="205"/>
      <c r="H254" s="205"/>
      <c r="I254" s="206"/>
      <c r="J254" s="207"/>
      <c r="K254" s="208"/>
    </row>
    <row r="255" spans="1:11" x14ac:dyDescent="0.25">
      <c r="A255" s="203"/>
      <c r="B255" s="203"/>
      <c r="C255" s="204"/>
      <c r="D255" s="204"/>
      <c r="E255" s="205"/>
      <c r="F255" s="203"/>
      <c r="G255" s="205"/>
      <c r="H255" s="205"/>
      <c r="I255" s="206"/>
      <c r="J255" s="207"/>
      <c r="K255" s="208"/>
    </row>
    <row r="256" spans="1:11" x14ac:dyDescent="0.25">
      <c r="A256" s="203"/>
      <c r="B256" s="203"/>
      <c r="C256" s="204"/>
      <c r="D256" s="204"/>
      <c r="E256" s="205"/>
      <c r="F256" s="203"/>
      <c r="G256" s="205"/>
      <c r="H256" s="205"/>
      <c r="I256" s="206"/>
      <c r="J256" s="207"/>
      <c r="K256" s="208"/>
    </row>
    <row r="257" spans="1:11" x14ac:dyDescent="0.25">
      <c r="A257" s="203"/>
      <c r="B257" s="203"/>
      <c r="C257" s="204"/>
      <c r="D257" s="204"/>
      <c r="E257" s="205"/>
      <c r="F257" s="203"/>
      <c r="G257" s="205"/>
      <c r="H257" s="205"/>
      <c r="I257" s="206"/>
      <c r="J257" s="207"/>
      <c r="K257" s="208"/>
    </row>
    <row r="258" spans="1:11" x14ac:dyDescent="0.25">
      <c r="A258" s="203"/>
      <c r="B258" s="203"/>
      <c r="C258" s="204"/>
      <c r="D258" s="204"/>
      <c r="E258" s="205"/>
      <c r="F258" s="203"/>
      <c r="G258" s="205"/>
      <c r="H258" s="205"/>
      <c r="I258" s="206"/>
      <c r="J258" s="207"/>
      <c r="K258" s="208"/>
    </row>
    <row r="259" spans="1:11" x14ac:dyDescent="0.25">
      <c r="A259" s="203"/>
      <c r="B259" s="203"/>
      <c r="C259" s="204"/>
      <c r="D259" s="204"/>
      <c r="E259" s="205"/>
      <c r="F259" s="203"/>
      <c r="G259" s="205"/>
      <c r="H259" s="205"/>
      <c r="I259" s="206"/>
      <c r="J259" s="207"/>
      <c r="K259" s="208"/>
    </row>
    <row r="260" spans="1:11" x14ac:dyDescent="0.25">
      <c r="A260" s="203"/>
      <c r="B260" s="203"/>
      <c r="C260" s="204"/>
      <c r="D260" s="204"/>
      <c r="E260" s="205"/>
      <c r="F260" s="203"/>
      <c r="G260" s="205"/>
      <c r="H260" s="205"/>
      <c r="I260" s="206"/>
      <c r="J260" s="207"/>
      <c r="K260" s="208"/>
    </row>
    <row r="261" spans="1:11" x14ac:dyDescent="0.25">
      <c r="A261" s="203"/>
      <c r="B261" s="203"/>
      <c r="C261" s="204"/>
      <c r="D261" s="204"/>
      <c r="E261" s="205"/>
      <c r="F261" s="203"/>
      <c r="G261" s="205"/>
      <c r="H261" s="205"/>
      <c r="I261" s="206"/>
      <c r="J261" s="207"/>
      <c r="K261" s="208"/>
    </row>
    <row r="262" spans="1:11" x14ac:dyDescent="0.25">
      <c r="A262" s="203"/>
      <c r="B262" s="203"/>
      <c r="C262" s="204"/>
      <c r="D262" s="204"/>
      <c r="E262" s="205"/>
      <c r="F262" s="203"/>
      <c r="G262" s="205"/>
      <c r="H262" s="205"/>
      <c r="I262" s="206"/>
      <c r="J262" s="207"/>
      <c r="K262" s="208"/>
    </row>
    <row r="263" spans="1:11" x14ac:dyDescent="0.25">
      <c r="A263" s="203"/>
      <c r="B263" s="203"/>
      <c r="C263" s="204"/>
      <c r="D263" s="204"/>
      <c r="E263" s="205"/>
      <c r="F263" s="203"/>
      <c r="G263" s="205"/>
      <c r="H263" s="205"/>
      <c r="I263" s="206"/>
      <c r="J263" s="207"/>
      <c r="K263" s="208"/>
    </row>
    <row r="264" spans="1:11" x14ac:dyDescent="0.25">
      <c r="A264" s="203"/>
      <c r="B264" s="203"/>
      <c r="C264" s="204"/>
      <c r="D264" s="204"/>
      <c r="E264" s="205"/>
      <c r="F264" s="203"/>
      <c r="G264" s="205"/>
      <c r="H264" s="205"/>
      <c r="I264" s="206"/>
      <c r="J264" s="207"/>
      <c r="K264" s="208"/>
    </row>
    <row r="265" spans="1:11" x14ac:dyDescent="0.25">
      <c r="A265" s="203"/>
      <c r="B265" s="203"/>
      <c r="C265" s="204"/>
      <c r="D265" s="204"/>
      <c r="E265" s="205"/>
      <c r="F265" s="203"/>
      <c r="G265" s="205"/>
      <c r="H265" s="205"/>
      <c r="I265" s="206"/>
      <c r="J265" s="207"/>
      <c r="K265" s="208"/>
    </row>
    <row r="266" spans="1:11" x14ac:dyDescent="0.25">
      <c r="A266" s="203"/>
      <c r="B266" s="203"/>
      <c r="C266" s="204"/>
      <c r="D266" s="204"/>
      <c r="E266" s="205"/>
      <c r="F266" s="203"/>
      <c r="G266" s="205"/>
      <c r="H266" s="205"/>
      <c r="I266" s="206"/>
      <c r="J266" s="207"/>
      <c r="K266" s="208"/>
    </row>
    <row r="267" spans="1:11" x14ac:dyDescent="0.25">
      <c r="A267" s="203"/>
      <c r="B267" s="203"/>
      <c r="C267" s="204"/>
      <c r="D267" s="204"/>
      <c r="E267" s="205"/>
      <c r="F267" s="203"/>
      <c r="G267" s="205"/>
      <c r="H267" s="205"/>
      <c r="I267" s="206"/>
      <c r="J267" s="207"/>
      <c r="K267" s="208"/>
    </row>
    <row r="268" spans="1:11" x14ac:dyDescent="0.25">
      <c r="A268" s="203"/>
      <c r="B268" s="203"/>
      <c r="C268" s="204"/>
      <c r="D268" s="204"/>
      <c r="E268" s="205"/>
      <c r="F268" s="203"/>
      <c r="G268" s="205"/>
      <c r="H268" s="205"/>
      <c r="I268" s="206"/>
      <c r="J268" s="207"/>
      <c r="K268" s="208"/>
    </row>
    <row r="269" spans="1:11" x14ac:dyDescent="0.25">
      <c r="A269" s="203"/>
      <c r="B269" s="203"/>
      <c r="C269" s="204"/>
      <c r="D269" s="204"/>
      <c r="E269" s="205"/>
      <c r="F269" s="203"/>
      <c r="G269" s="205"/>
      <c r="H269" s="205"/>
      <c r="I269" s="206"/>
      <c r="J269" s="207"/>
      <c r="K269" s="208"/>
    </row>
    <row r="270" spans="1:11" x14ac:dyDescent="0.25">
      <c r="A270" s="203"/>
      <c r="B270" s="203"/>
      <c r="C270" s="204"/>
      <c r="D270" s="204"/>
      <c r="E270" s="205"/>
      <c r="F270" s="203"/>
      <c r="G270" s="205"/>
      <c r="H270" s="205"/>
      <c r="I270" s="206"/>
      <c r="J270" s="207"/>
      <c r="K270" s="208"/>
    </row>
    <row r="271" spans="1:11" x14ac:dyDescent="0.25">
      <c r="A271" s="203"/>
      <c r="B271" s="203"/>
      <c r="C271" s="204"/>
      <c r="D271" s="204"/>
      <c r="E271" s="205"/>
      <c r="F271" s="203"/>
      <c r="G271" s="205"/>
      <c r="H271" s="205"/>
      <c r="I271" s="206"/>
      <c r="J271" s="207"/>
      <c r="K271" s="208"/>
    </row>
    <row r="272" spans="1:11" x14ac:dyDescent="0.25">
      <c r="A272" s="203"/>
      <c r="B272" s="203"/>
      <c r="C272" s="204"/>
      <c r="D272" s="204"/>
      <c r="E272" s="205"/>
      <c r="F272" s="203"/>
      <c r="G272" s="205"/>
      <c r="H272" s="205"/>
      <c r="I272" s="206"/>
      <c r="J272" s="207"/>
      <c r="K272" s="208"/>
    </row>
    <row r="273" spans="1:11" x14ac:dyDescent="0.25">
      <c r="A273" s="203"/>
      <c r="B273" s="203"/>
      <c r="C273" s="204"/>
      <c r="D273" s="204"/>
      <c r="E273" s="205"/>
      <c r="F273" s="203"/>
      <c r="G273" s="205"/>
      <c r="H273" s="205"/>
      <c r="I273" s="206"/>
      <c r="J273" s="207"/>
      <c r="K273" s="208"/>
    </row>
    <row r="274" spans="1:11" x14ac:dyDescent="0.25">
      <c r="A274" s="203"/>
      <c r="B274" s="203"/>
      <c r="C274" s="204"/>
      <c r="D274" s="204"/>
      <c r="E274" s="205"/>
      <c r="F274" s="203"/>
      <c r="G274" s="205"/>
      <c r="H274" s="205"/>
      <c r="I274" s="206"/>
      <c r="J274" s="207"/>
      <c r="K274" s="208"/>
    </row>
    <row r="275" spans="1:11" x14ac:dyDescent="0.25">
      <c r="A275" s="203"/>
      <c r="B275" s="203"/>
      <c r="C275" s="204"/>
      <c r="D275" s="204"/>
      <c r="E275" s="205"/>
      <c r="F275" s="203"/>
      <c r="G275" s="205"/>
      <c r="H275" s="205"/>
      <c r="I275" s="206"/>
      <c r="J275" s="207"/>
      <c r="K275" s="208"/>
    </row>
    <row r="276" spans="1:11" x14ac:dyDescent="0.25">
      <c r="A276" s="203"/>
      <c r="B276" s="203"/>
      <c r="C276" s="204"/>
      <c r="D276" s="204"/>
      <c r="E276" s="205"/>
      <c r="F276" s="203"/>
      <c r="G276" s="205"/>
      <c r="H276" s="205"/>
      <c r="I276" s="206"/>
      <c r="J276" s="207"/>
      <c r="K276" s="208"/>
    </row>
    <row r="277" spans="1:11" x14ac:dyDescent="0.25">
      <c r="A277" s="203"/>
      <c r="B277" s="203"/>
      <c r="C277" s="204"/>
      <c r="D277" s="204"/>
      <c r="E277" s="205"/>
      <c r="F277" s="203"/>
      <c r="G277" s="205"/>
      <c r="H277" s="205"/>
      <c r="I277" s="206"/>
      <c r="J277" s="207"/>
      <c r="K277" s="208"/>
    </row>
    <row r="278" spans="1:11" x14ac:dyDescent="0.25">
      <c r="A278" s="203"/>
      <c r="B278" s="203"/>
      <c r="C278" s="204"/>
      <c r="D278" s="204"/>
      <c r="E278" s="205"/>
      <c r="F278" s="203"/>
      <c r="G278" s="205"/>
      <c r="H278" s="205"/>
      <c r="I278" s="206"/>
      <c r="J278" s="207"/>
      <c r="K278" s="208"/>
    </row>
    <row r="279" spans="1:11" x14ac:dyDescent="0.25">
      <c r="A279" s="203"/>
      <c r="B279" s="203"/>
      <c r="C279" s="204"/>
      <c r="D279" s="204"/>
      <c r="E279" s="205"/>
      <c r="F279" s="203"/>
      <c r="G279" s="205"/>
      <c r="H279" s="205"/>
      <c r="I279" s="206"/>
      <c r="J279" s="207"/>
      <c r="K279" s="208"/>
    </row>
    <row r="280" spans="1:11" x14ac:dyDescent="0.25">
      <c r="A280" s="203"/>
      <c r="B280" s="203"/>
      <c r="C280" s="204"/>
      <c r="D280" s="204"/>
      <c r="E280" s="205"/>
      <c r="F280" s="203"/>
      <c r="G280" s="205"/>
      <c r="H280" s="205"/>
      <c r="I280" s="206"/>
      <c r="J280" s="207"/>
      <c r="K280" s="208"/>
    </row>
    <row r="281" spans="1:11" x14ac:dyDescent="0.25">
      <c r="A281" s="203"/>
      <c r="B281" s="203"/>
      <c r="C281" s="204"/>
      <c r="D281" s="204"/>
      <c r="E281" s="205"/>
      <c r="F281" s="203"/>
      <c r="G281" s="205"/>
      <c r="H281" s="205"/>
      <c r="I281" s="206"/>
      <c r="J281" s="207"/>
      <c r="K281" s="208"/>
    </row>
    <row r="282" spans="1:11" x14ac:dyDescent="0.25">
      <c r="A282" s="203"/>
      <c r="B282" s="203"/>
      <c r="C282" s="204"/>
      <c r="D282" s="204"/>
      <c r="E282" s="205"/>
      <c r="F282" s="203"/>
      <c r="G282" s="205"/>
      <c r="H282" s="205"/>
      <c r="I282" s="206"/>
      <c r="J282" s="207"/>
      <c r="K282" s="208"/>
    </row>
    <row r="283" spans="1:11" x14ac:dyDescent="0.25">
      <c r="A283" s="203"/>
      <c r="B283" s="203"/>
      <c r="C283" s="204"/>
      <c r="D283" s="204"/>
      <c r="E283" s="205"/>
      <c r="F283" s="203"/>
      <c r="G283" s="205"/>
      <c r="H283" s="205"/>
      <c r="I283" s="206"/>
      <c r="J283" s="207"/>
      <c r="K283" s="208"/>
    </row>
    <row r="284" spans="1:11" x14ac:dyDescent="0.25">
      <c r="A284" s="203"/>
      <c r="B284" s="203"/>
      <c r="C284" s="204"/>
      <c r="D284" s="204"/>
      <c r="E284" s="205"/>
      <c r="F284" s="203"/>
      <c r="G284" s="205"/>
      <c r="H284" s="205"/>
      <c r="I284" s="206"/>
      <c r="J284" s="207"/>
      <c r="K284" s="208"/>
    </row>
    <row r="285" spans="1:11" x14ac:dyDescent="0.25">
      <c r="A285" s="203"/>
      <c r="B285" s="203"/>
      <c r="C285" s="204"/>
      <c r="D285" s="204"/>
      <c r="E285" s="205"/>
      <c r="F285" s="203"/>
      <c r="G285" s="205"/>
      <c r="H285" s="205"/>
      <c r="I285" s="206"/>
      <c r="J285" s="207"/>
      <c r="K285" s="208"/>
    </row>
    <row r="286" spans="1:11" x14ac:dyDescent="0.25">
      <c r="A286" s="203"/>
      <c r="B286" s="203"/>
      <c r="C286" s="204"/>
      <c r="D286" s="204"/>
      <c r="E286" s="205"/>
      <c r="F286" s="203"/>
      <c r="G286" s="205"/>
      <c r="H286" s="205"/>
      <c r="I286" s="206"/>
      <c r="J286" s="207"/>
      <c r="K286" s="208"/>
    </row>
    <row r="287" spans="1:11" x14ac:dyDescent="0.25">
      <c r="A287" s="203"/>
      <c r="B287" s="203"/>
      <c r="C287" s="204"/>
      <c r="D287" s="204"/>
      <c r="E287" s="205"/>
      <c r="F287" s="203"/>
      <c r="G287" s="205"/>
      <c r="H287" s="205"/>
      <c r="I287" s="206"/>
      <c r="J287" s="207"/>
      <c r="K287" s="208"/>
    </row>
    <row r="288" spans="1:11" x14ac:dyDescent="0.25">
      <c r="A288" s="203"/>
      <c r="B288" s="203"/>
      <c r="C288" s="204"/>
      <c r="D288" s="204"/>
      <c r="E288" s="205"/>
      <c r="F288" s="203"/>
      <c r="G288" s="205"/>
      <c r="H288" s="205"/>
      <c r="I288" s="206"/>
      <c r="J288" s="207"/>
      <c r="K288" s="208"/>
    </row>
    <row r="289" spans="1:11" x14ac:dyDescent="0.25">
      <c r="A289" s="203"/>
      <c r="B289" s="203"/>
      <c r="C289" s="204"/>
      <c r="D289" s="204"/>
      <c r="E289" s="205"/>
      <c r="F289" s="203"/>
      <c r="G289" s="205"/>
      <c r="H289" s="205"/>
      <c r="I289" s="206"/>
      <c r="J289" s="207"/>
      <c r="K289" s="208"/>
    </row>
    <row r="290" spans="1:11" x14ac:dyDescent="0.25">
      <c r="A290" s="203"/>
      <c r="B290" s="203"/>
      <c r="C290" s="204"/>
      <c r="D290" s="204"/>
      <c r="E290" s="205"/>
      <c r="F290" s="203"/>
      <c r="G290" s="205"/>
      <c r="H290" s="205"/>
      <c r="I290" s="206"/>
      <c r="J290" s="207"/>
      <c r="K290" s="208"/>
    </row>
    <row r="291" spans="1:11" x14ac:dyDescent="0.25">
      <c r="A291" s="203"/>
      <c r="B291" s="203"/>
      <c r="C291" s="204"/>
      <c r="D291" s="204"/>
      <c r="E291" s="205"/>
      <c r="F291" s="203"/>
      <c r="G291" s="205"/>
      <c r="H291" s="205"/>
      <c r="I291" s="206"/>
      <c r="J291" s="207"/>
      <c r="K291" s="208"/>
    </row>
    <row r="292" spans="1:11" x14ac:dyDescent="0.25">
      <c r="A292" s="203"/>
      <c r="B292" s="203"/>
      <c r="C292" s="204"/>
      <c r="D292" s="204"/>
      <c r="E292" s="205"/>
      <c r="F292" s="203"/>
      <c r="G292" s="205"/>
      <c r="H292" s="205"/>
      <c r="I292" s="206"/>
      <c r="J292" s="207"/>
      <c r="K292" s="208"/>
    </row>
    <row r="293" spans="1:11" x14ac:dyDescent="0.25">
      <c r="A293" s="203"/>
      <c r="B293" s="203"/>
      <c r="C293" s="204"/>
      <c r="D293" s="204"/>
      <c r="E293" s="205"/>
      <c r="F293" s="203"/>
      <c r="G293" s="205"/>
      <c r="H293" s="205"/>
      <c r="I293" s="206"/>
      <c r="J293" s="207"/>
      <c r="K293" s="208"/>
    </row>
    <row r="294" spans="1:11" x14ac:dyDescent="0.25">
      <c r="A294" s="203"/>
      <c r="B294" s="203"/>
      <c r="C294" s="204"/>
      <c r="D294" s="204"/>
      <c r="E294" s="205"/>
      <c r="F294" s="203"/>
      <c r="G294" s="205"/>
      <c r="H294" s="205"/>
      <c r="I294" s="206"/>
      <c r="J294" s="207"/>
      <c r="K294" s="208"/>
    </row>
    <row r="295" spans="1:11" x14ac:dyDescent="0.25">
      <c r="A295" s="203"/>
      <c r="B295" s="203"/>
      <c r="C295" s="204"/>
      <c r="D295" s="204"/>
      <c r="E295" s="205"/>
      <c r="F295" s="203"/>
      <c r="G295" s="205"/>
      <c r="H295" s="205"/>
      <c r="I295" s="206"/>
      <c r="J295" s="207"/>
      <c r="K295" s="208"/>
    </row>
    <row r="296" spans="1:11" x14ac:dyDescent="0.25">
      <c r="A296" s="203"/>
      <c r="B296" s="203"/>
      <c r="C296" s="204"/>
      <c r="D296" s="204"/>
      <c r="E296" s="205"/>
      <c r="F296" s="203"/>
      <c r="G296" s="205"/>
      <c r="H296" s="205"/>
      <c r="I296" s="206"/>
      <c r="J296" s="207"/>
      <c r="K296" s="208"/>
    </row>
    <row r="297" spans="1:11" x14ac:dyDescent="0.25">
      <c r="A297" s="203"/>
      <c r="B297" s="203"/>
      <c r="C297" s="204"/>
      <c r="D297" s="204"/>
      <c r="E297" s="205"/>
      <c r="F297" s="203"/>
      <c r="G297" s="205"/>
      <c r="H297" s="205"/>
      <c r="I297" s="206"/>
      <c r="J297" s="207"/>
      <c r="K297" s="208"/>
    </row>
    <row r="298" spans="1:11" x14ac:dyDescent="0.25">
      <c r="A298" s="203"/>
      <c r="B298" s="203"/>
      <c r="C298" s="204"/>
      <c r="D298" s="204"/>
      <c r="E298" s="205"/>
      <c r="F298" s="203"/>
      <c r="G298" s="205"/>
      <c r="H298" s="205"/>
      <c r="I298" s="206"/>
      <c r="J298" s="207"/>
      <c r="K298" s="208"/>
    </row>
    <row r="299" spans="1:11" x14ac:dyDescent="0.25">
      <c r="A299" s="203"/>
      <c r="B299" s="203"/>
      <c r="C299" s="204"/>
      <c r="D299" s="204"/>
      <c r="E299" s="205"/>
      <c r="F299" s="203"/>
      <c r="G299" s="205"/>
      <c r="H299" s="205"/>
      <c r="I299" s="206"/>
      <c r="J299" s="207"/>
      <c r="K299" s="208"/>
    </row>
    <row r="300" spans="1:11" x14ac:dyDescent="0.25">
      <c r="A300" s="203"/>
      <c r="B300" s="203"/>
      <c r="C300" s="204"/>
      <c r="D300" s="204"/>
      <c r="E300" s="205"/>
      <c r="F300" s="203"/>
      <c r="G300" s="205"/>
      <c r="H300" s="205"/>
      <c r="I300" s="206"/>
      <c r="J300" s="207"/>
      <c r="K300" s="208"/>
    </row>
    <row r="301" spans="1:11" x14ac:dyDescent="0.25">
      <c r="A301" s="203"/>
      <c r="B301" s="203"/>
      <c r="C301" s="204"/>
      <c r="D301" s="204"/>
      <c r="E301" s="205"/>
      <c r="F301" s="203"/>
      <c r="G301" s="205"/>
      <c r="H301" s="205"/>
      <c r="I301" s="206"/>
      <c r="J301" s="207"/>
      <c r="K301" s="208"/>
    </row>
    <row r="302" spans="1:11" x14ac:dyDescent="0.25">
      <c r="A302" s="203"/>
      <c r="B302" s="203"/>
      <c r="C302" s="204"/>
      <c r="D302" s="204"/>
      <c r="E302" s="205"/>
      <c r="F302" s="203"/>
      <c r="G302" s="205"/>
      <c r="H302" s="205"/>
      <c r="I302" s="206"/>
      <c r="J302" s="207"/>
      <c r="K302" s="208"/>
    </row>
    <row r="303" spans="1:11" x14ac:dyDescent="0.25">
      <c r="A303" s="203"/>
      <c r="B303" s="203"/>
      <c r="C303" s="204"/>
      <c r="D303" s="204"/>
      <c r="E303" s="205"/>
      <c r="F303" s="203"/>
      <c r="G303" s="205"/>
      <c r="H303" s="205"/>
      <c r="I303" s="206"/>
      <c r="J303" s="207"/>
      <c r="K303" s="208"/>
    </row>
    <row r="304" spans="1:11" x14ac:dyDescent="0.25">
      <c r="A304" s="203"/>
      <c r="B304" s="203"/>
      <c r="C304" s="204"/>
      <c r="D304" s="204"/>
      <c r="E304" s="205"/>
      <c r="F304" s="203"/>
      <c r="G304" s="205"/>
      <c r="H304" s="205"/>
      <c r="I304" s="206"/>
      <c r="J304" s="207"/>
      <c r="K304" s="208"/>
    </row>
    <row r="305" spans="1:11" x14ac:dyDescent="0.25">
      <c r="A305" s="203"/>
      <c r="B305" s="203"/>
      <c r="C305" s="204"/>
      <c r="D305" s="204"/>
      <c r="E305" s="205"/>
      <c r="F305" s="203"/>
      <c r="G305" s="205"/>
      <c r="H305" s="205"/>
      <c r="I305" s="206"/>
      <c r="J305" s="207"/>
      <c r="K305" s="208"/>
    </row>
    <row r="306" spans="1:11" x14ac:dyDescent="0.25">
      <c r="A306" s="203"/>
      <c r="B306" s="203"/>
      <c r="C306" s="204"/>
      <c r="D306" s="204"/>
      <c r="E306" s="205"/>
      <c r="F306" s="203"/>
      <c r="G306" s="205"/>
      <c r="H306" s="205"/>
      <c r="I306" s="206"/>
      <c r="J306" s="207"/>
      <c r="K306" s="208"/>
    </row>
    <row r="307" spans="1:11" x14ac:dyDescent="0.25">
      <c r="A307" s="203"/>
      <c r="B307" s="203"/>
      <c r="C307" s="204"/>
      <c r="D307" s="204"/>
      <c r="E307" s="205"/>
      <c r="F307" s="203"/>
      <c r="G307" s="205"/>
      <c r="H307" s="205"/>
      <c r="I307" s="206"/>
      <c r="J307" s="207"/>
      <c r="K307" s="208"/>
    </row>
    <row r="308" spans="1:11" x14ac:dyDescent="0.25">
      <c r="A308" s="203"/>
      <c r="B308" s="203"/>
      <c r="C308" s="204"/>
      <c r="D308" s="204"/>
      <c r="E308" s="205"/>
      <c r="F308" s="203"/>
      <c r="G308" s="205"/>
      <c r="H308" s="205"/>
      <c r="I308" s="206"/>
      <c r="J308" s="207"/>
      <c r="K308" s="208"/>
    </row>
    <row r="309" spans="1:11" x14ac:dyDescent="0.25">
      <c r="A309" s="203"/>
      <c r="B309" s="203"/>
      <c r="C309" s="204"/>
      <c r="D309" s="204"/>
      <c r="E309" s="205"/>
      <c r="F309" s="203"/>
      <c r="G309" s="205"/>
      <c r="H309" s="205"/>
      <c r="I309" s="206"/>
      <c r="J309" s="207"/>
      <c r="K309" s="208"/>
    </row>
    <row r="310" spans="1:11" x14ac:dyDescent="0.25">
      <c r="A310" s="203"/>
      <c r="B310" s="203"/>
      <c r="C310" s="204"/>
      <c r="D310" s="204"/>
      <c r="E310" s="205"/>
      <c r="F310" s="203"/>
      <c r="G310" s="205"/>
      <c r="H310" s="205"/>
      <c r="I310" s="206"/>
      <c r="J310" s="207"/>
      <c r="K310" s="208"/>
    </row>
    <row r="311" spans="1:11" x14ac:dyDescent="0.25">
      <c r="A311" s="203"/>
      <c r="B311" s="203"/>
      <c r="C311" s="204"/>
      <c r="D311" s="204"/>
      <c r="E311" s="205"/>
      <c r="F311" s="203"/>
      <c r="G311" s="205"/>
      <c r="H311" s="205"/>
      <c r="I311" s="206"/>
      <c r="J311" s="207"/>
      <c r="K311" s="208"/>
    </row>
    <row r="312" spans="1:11" x14ac:dyDescent="0.25">
      <c r="A312" s="203"/>
      <c r="B312" s="203"/>
      <c r="C312" s="204"/>
      <c r="D312" s="204"/>
      <c r="E312" s="205"/>
      <c r="F312" s="203"/>
      <c r="G312" s="205"/>
      <c r="H312" s="205"/>
      <c r="I312" s="206"/>
      <c r="J312" s="207"/>
      <c r="K312" s="208"/>
    </row>
    <row r="313" spans="1:11" x14ac:dyDescent="0.25">
      <c r="A313" s="203"/>
      <c r="B313" s="203"/>
      <c r="C313" s="204"/>
      <c r="D313" s="204"/>
      <c r="E313" s="205"/>
      <c r="F313" s="203"/>
      <c r="G313" s="205"/>
      <c r="H313" s="205"/>
      <c r="I313" s="206"/>
      <c r="J313" s="207"/>
      <c r="K313" s="208"/>
    </row>
    <row r="314" spans="1:11" x14ac:dyDescent="0.25">
      <c r="A314" s="203"/>
      <c r="B314" s="203"/>
      <c r="C314" s="204"/>
      <c r="D314" s="204"/>
      <c r="E314" s="205"/>
      <c r="F314" s="203"/>
      <c r="G314" s="205"/>
      <c r="H314" s="205"/>
      <c r="I314" s="206"/>
      <c r="J314" s="207"/>
      <c r="K314" s="208"/>
    </row>
    <row r="315" spans="1:11" x14ac:dyDescent="0.25">
      <c r="A315" s="203"/>
      <c r="B315" s="203"/>
      <c r="C315" s="204"/>
      <c r="D315" s="204"/>
      <c r="E315" s="205"/>
      <c r="F315" s="203"/>
      <c r="G315" s="205"/>
      <c r="H315" s="205"/>
      <c r="I315" s="206"/>
      <c r="J315" s="207"/>
      <c r="K315" s="208"/>
    </row>
    <row r="316" spans="1:11" x14ac:dyDescent="0.25">
      <c r="A316" s="203"/>
      <c r="B316" s="203"/>
      <c r="C316" s="204"/>
      <c r="D316" s="204"/>
      <c r="E316" s="205"/>
      <c r="F316" s="203"/>
      <c r="G316" s="205"/>
      <c r="H316" s="205"/>
      <c r="I316" s="206"/>
      <c r="J316" s="207"/>
      <c r="K316" s="208"/>
    </row>
    <row r="317" spans="1:11" x14ac:dyDescent="0.25">
      <c r="A317" s="203"/>
      <c r="B317" s="203"/>
      <c r="C317" s="204"/>
      <c r="D317" s="204"/>
      <c r="E317" s="205"/>
      <c r="F317" s="203"/>
      <c r="G317" s="205"/>
      <c r="H317" s="205"/>
      <c r="I317" s="206"/>
      <c r="J317" s="207"/>
      <c r="K317" s="208"/>
    </row>
    <row r="318" spans="1:11" x14ac:dyDescent="0.25">
      <c r="A318" s="203"/>
      <c r="B318" s="203"/>
      <c r="C318" s="204"/>
      <c r="D318" s="204"/>
      <c r="E318" s="205"/>
      <c r="F318" s="203"/>
      <c r="G318" s="205"/>
      <c r="H318" s="205"/>
      <c r="I318" s="206"/>
      <c r="J318" s="207"/>
      <c r="K318" s="208"/>
    </row>
    <row r="319" spans="1:11" x14ac:dyDescent="0.25">
      <c r="A319" s="203"/>
      <c r="B319" s="203"/>
      <c r="C319" s="204"/>
      <c r="D319" s="204"/>
      <c r="E319" s="205"/>
      <c r="F319" s="203"/>
      <c r="G319" s="205"/>
      <c r="H319" s="205"/>
      <c r="I319" s="206"/>
      <c r="J319" s="207"/>
      <c r="K319" s="208"/>
    </row>
    <row r="320" spans="1:11" x14ac:dyDescent="0.25">
      <c r="A320" s="203"/>
      <c r="B320" s="203"/>
      <c r="C320" s="204"/>
      <c r="D320" s="204"/>
      <c r="E320" s="205"/>
      <c r="F320" s="203"/>
      <c r="G320" s="205"/>
      <c r="H320" s="205"/>
      <c r="I320" s="206"/>
      <c r="J320" s="207"/>
      <c r="K320" s="208"/>
    </row>
    <row r="321" spans="1:11" x14ac:dyDescent="0.25">
      <c r="A321" s="203"/>
      <c r="B321" s="203"/>
      <c r="C321" s="204"/>
      <c r="D321" s="204"/>
      <c r="E321" s="205"/>
      <c r="F321" s="203"/>
      <c r="G321" s="205"/>
      <c r="H321" s="205"/>
      <c r="I321" s="206"/>
      <c r="J321" s="207"/>
      <c r="K321" s="208"/>
    </row>
    <row r="322" spans="1:11" x14ac:dyDescent="0.25">
      <c r="A322" s="203"/>
      <c r="B322" s="203"/>
      <c r="C322" s="204"/>
      <c r="D322" s="204"/>
      <c r="E322" s="205"/>
      <c r="F322" s="203"/>
      <c r="G322" s="205"/>
      <c r="H322" s="205"/>
      <c r="I322" s="206"/>
      <c r="J322" s="207"/>
      <c r="K322" s="208"/>
    </row>
    <row r="323" spans="1:11" x14ac:dyDescent="0.25">
      <c r="A323" s="203"/>
      <c r="B323" s="203"/>
      <c r="C323" s="204"/>
      <c r="D323" s="204"/>
      <c r="E323" s="205"/>
      <c r="F323" s="203"/>
      <c r="G323" s="205"/>
      <c r="H323" s="205"/>
      <c r="I323" s="206"/>
      <c r="J323" s="207"/>
      <c r="K323" s="208"/>
    </row>
    <row r="324" spans="1:11" x14ac:dyDescent="0.25">
      <c r="A324" s="203"/>
      <c r="B324" s="203"/>
      <c r="C324" s="204"/>
      <c r="D324" s="204"/>
      <c r="E324" s="205"/>
      <c r="F324" s="203"/>
      <c r="G324" s="205"/>
      <c r="H324" s="205"/>
      <c r="I324" s="206"/>
      <c r="J324" s="207"/>
      <c r="K324" s="208"/>
    </row>
    <row r="325" spans="1:11" x14ac:dyDescent="0.25">
      <c r="A325" s="203"/>
      <c r="B325" s="203"/>
      <c r="C325" s="204"/>
      <c r="D325" s="204"/>
      <c r="E325" s="205"/>
      <c r="F325" s="203"/>
      <c r="G325" s="205"/>
      <c r="H325" s="205"/>
      <c r="I325" s="206"/>
      <c r="J325" s="207"/>
      <c r="K325" s="208"/>
    </row>
    <row r="326" spans="1:11" x14ac:dyDescent="0.25">
      <c r="A326" s="203"/>
      <c r="B326" s="203"/>
      <c r="C326" s="204"/>
      <c r="D326" s="204"/>
      <c r="E326" s="205"/>
      <c r="F326" s="203"/>
      <c r="G326" s="205"/>
      <c r="H326" s="205"/>
      <c r="I326" s="206"/>
      <c r="J326" s="207"/>
      <c r="K326" s="208"/>
    </row>
    <row r="327" spans="1:11" x14ac:dyDescent="0.25">
      <c r="A327" s="203"/>
      <c r="B327" s="203"/>
      <c r="C327" s="204"/>
      <c r="D327" s="204"/>
      <c r="E327" s="205"/>
      <c r="F327" s="203"/>
      <c r="G327" s="205"/>
      <c r="H327" s="205"/>
      <c r="I327" s="206"/>
      <c r="J327" s="207"/>
      <c r="K327" s="208"/>
    </row>
    <row r="328" spans="1:11" x14ac:dyDescent="0.25">
      <c r="A328" s="203"/>
      <c r="B328" s="203"/>
      <c r="C328" s="204"/>
      <c r="D328" s="204"/>
      <c r="E328" s="205"/>
      <c r="F328" s="203"/>
      <c r="G328" s="205"/>
      <c r="H328" s="205"/>
      <c r="I328" s="206"/>
      <c r="J328" s="207"/>
      <c r="K328" s="208"/>
    </row>
    <row r="329" spans="1:11" x14ac:dyDescent="0.25">
      <c r="A329" s="203"/>
      <c r="B329" s="203"/>
      <c r="C329" s="204"/>
      <c r="D329" s="204"/>
      <c r="E329" s="205"/>
      <c r="F329" s="203"/>
      <c r="G329" s="205"/>
      <c r="H329" s="205"/>
      <c r="I329" s="206"/>
      <c r="J329" s="207"/>
      <c r="K329" s="208"/>
    </row>
    <row r="330" spans="1:11" x14ac:dyDescent="0.25">
      <c r="A330" s="203"/>
      <c r="B330" s="203"/>
      <c r="C330" s="204"/>
      <c r="D330" s="204"/>
      <c r="E330" s="205"/>
      <c r="F330" s="203"/>
      <c r="G330" s="205"/>
      <c r="H330" s="205"/>
      <c r="I330" s="206"/>
      <c r="J330" s="207"/>
      <c r="K330" s="208"/>
    </row>
    <row r="331" spans="1:11" x14ac:dyDescent="0.25">
      <c r="A331" s="203"/>
      <c r="B331" s="203"/>
      <c r="C331" s="204"/>
      <c r="D331" s="204"/>
      <c r="E331" s="205"/>
      <c r="F331" s="203"/>
      <c r="G331" s="205"/>
      <c r="H331" s="205"/>
      <c r="I331" s="206"/>
      <c r="J331" s="207"/>
      <c r="K331" s="208"/>
    </row>
    <row r="332" spans="1:11" x14ac:dyDescent="0.25">
      <c r="A332" s="203"/>
      <c r="B332" s="203"/>
      <c r="C332" s="204"/>
      <c r="D332" s="204"/>
      <c r="E332" s="205"/>
      <c r="F332" s="203"/>
      <c r="G332" s="205"/>
      <c r="H332" s="205"/>
      <c r="I332" s="206"/>
      <c r="J332" s="207"/>
      <c r="K332" s="208"/>
    </row>
    <row r="333" spans="1:11" x14ac:dyDescent="0.25">
      <c r="A333" s="203"/>
      <c r="B333" s="203"/>
      <c r="C333" s="204"/>
      <c r="D333" s="204"/>
      <c r="E333" s="205"/>
      <c r="F333" s="203"/>
      <c r="G333" s="205"/>
      <c r="H333" s="205"/>
      <c r="I333" s="206"/>
      <c r="J333" s="207"/>
      <c r="K333" s="208"/>
    </row>
    <row r="334" spans="1:11" x14ac:dyDescent="0.25">
      <c r="A334" s="203"/>
      <c r="B334" s="203"/>
      <c r="C334" s="204"/>
      <c r="D334" s="204"/>
      <c r="E334" s="205"/>
      <c r="F334" s="203"/>
      <c r="G334" s="205"/>
      <c r="H334" s="205"/>
      <c r="I334" s="206"/>
      <c r="J334" s="207"/>
      <c r="K334" s="208"/>
    </row>
    <row r="335" spans="1:11" x14ac:dyDescent="0.25">
      <c r="A335" s="203"/>
      <c r="B335" s="203"/>
      <c r="C335" s="204"/>
      <c r="D335" s="204"/>
      <c r="E335" s="205"/>
      <c r="F335" s="203"/>
      <c r="G335" s="205"/>
      <c r="H335" s="205"/>
      <c r="I335" s="206"/>
      <c r="J335" s="207"/>
      <c r="K335" s="208"/>
    </row>
    <row r="336" spans="1:11" x14ac:dyDescent="0.25">
      <c r="A336" s="203"/>
      <c r="B336" s="203"/>
      <c r="C336" s="204"/>
      <c r="D336" s="204"/>
      <c r="E336" s="205"/>
      <c r="F336" s="203"/>
      <c r="G336" s="205"/>
      <c r="H336" s="205"/>
      <c r="I336" s="206"/>
      <c r="J336" s="207"/>
      <c r="K336" s="208"/>
    </row>
    <row r="337" spans="1:11" x14ac:dyDescent="0.25">
      <c r="A337" s="203"/>
      <c r="B337" s="203"/>
      <c r="C337" s="204"/>
      <c r="D337" s="204"/>
      <c r="E337" s="205"/>
      <c r="F337" s="203"/>
      <c r="G337" s="205"/>
      <c r="H337" s="205"/>
      <c r="I337" s="206"/>
      <c r="J337" s="207"/>
      <c r="K337" s="208"/>
    </row>
    <row r="338" spans="1:11" x14ac:dyDescent="0.25">
      <c r="A338" s="203"/>
      <c r="B338" s="203"/>
      <c r="C338" s="204"/>
      <c r="D338" s="204"/>
      <c r="E338" s="205"/>
      <c r="F338" s="203"/>
      <c r="G338" s="205"/>
      <c r="H338" s="205"/>
      <c r="I338" s="206"/>
      <c r="J338" s="207"/>
      <c r="K338" s="208"/>
    </row>
    <row r="339" spans="1:11" x14ac:dyDescent="0.25">
      <c r="A339" s="203"/>
      <c r="B339" s="203"/>
      <c r="C339" s="204"/>
      <c r="D339" s="204"/>
      <c r="E339" s="205"/>
      <c r="F339" s="203"/>
      <c r="G339" s="205"/>
      <c r="H339" s="205"/>
      <c r="I339" s="206"/>
      <c r="J339" s="207"/>
      <c r="K339" s="208"/>
    </row>
    <row r="340" spans="1:11" x14ac:dyDescent="0.25">
      <c r="A340" s="203"/>
      <c r="B340" s="203"/>
      <c r="C340" s="204"/>
      <c r="D340" s="204"/>
      <c r="E340" s="205"/>
      <c r="F340" s="203"/>
      <c r="G340" s="205"/>
      <c r="H340" s="205"/>
      <c r="I340" s="206"/>
      <c r="J340" s="207"/>
      <c r="K340" s="208"/>
    </row>
    <row r="341" spans="1:11" x14ac:dyDescent="0.25">
      <c r="A341" s="203"/>
      <c r="B341" s="203"/>
      <c r="C341" s="204"/>
      <c r="D341" s="204"/>
      <c r="E341" s="205"/>
      <c r="F341" s="203"/>
      <c r="G341" s="205"/>
      <c r="H341" s="205"/>
      <c r="I341" s="206"/>
      <c r="J341" s="207"/>
      <c r="K341" s="208"/>
    </row>
    <row r="342" spans="1:11" x14ac:dyDescent="0.25">
      <c r="A342" s="203"/>
      <c r="B342" s="203"/>
      <c r="C342" s="204"/>
      <c r="D342" s="204"/>
      <c r="E342" s="205"/>
      <c r="F342" s="203"/>
      <c r="G342" s="205"/>
      <c r="H342" s="205"/>
      <c r="I342" s="206"/>
      <c r="J342" s="207"/>
      <c r="K342" s="208"/>
    </row>
    <row r="343" spans="1:11" x14ac:dyDescent="0.25">
      <c r="A343" s="203"/>
      <c r="B343" s="203"/>
      <c r="C343" s="204"/>
      <c r="D343" s="204"/>
      <c r="E343" s="205"/>
      <c r="F343" s="203"/>
      <c r="G343" s="205"/>
      <c r="H343" s="205"/>
      <c r="I343" s="206"/>
      <c r="J343" s="207"/>
      <c r="K343" s="208"/>
    </row>
    <row r="344" spans="1:11" x14ac:dyDescent="0.25">
      <c r="A344" s="203"/>
      <c r="B344" s="203"/>
      <c r="C344" s="204"/>
      <c r="D344" s="204"/>
      <c r="E344" s="205"/>
      <c r="F344" s="203"/>
      <c r="G344" s="205"/>
      <c r="H344" s="205"/>
      <c r="I344" s="206"/>
      <c r="J344" s="207"/>
      <c r="K344" s="208"/>
    </row>
    <row r="345" spans="1:11" x14ac:dyDescent="0.25">
      <c r="A345" s="203"/>
      <c r="B345" s="203"/>
      <c r="C345" s="204"/>
      <c r="D345" s="204"/>
      <c r="E345" s="205"/>
      <c r="F345" s="203"/>
      <c r="G345" s="205"/>
      <c r="H345" s="205"/>
      <c r="I345" s="206"/>
      <c r="J345" s="207"/>
      <c r="K345" s="208"/>
    </row>
    <row r="346" spans="1:11" x14ac:dyDescent="0.25">
      <c r="A346" s="203"/>
      <c r="B346" s="203"/>
      <c r="C346" s="204"/>
      <c r="D346" s="204"/>
      <c r="E346" s="205"/>
      <c r="F346" s="203"/>
      <c r="G346" s="205"/>
      <c r="H346" s="205"/>
      <c r="I346" s="206"/>
      <c r="J346" s="207"/>
      <c r="K346" s="208"/>
    </row>
    <row r="347" spans="1:11" x14ac:dyDescent="0.25">
      <c r="A347" s="203"/>
      <c r="B347" s="203"/>
      <c r="C347" s="204"/>
      <c r="D347" s="204"/>
      <c r="E347" s="205"/>
      <c r="F347" s="203"/>
      <c r="G347" s="205"/>
      <c r="H347" s="205"/>
      <c r="I347" s="206"/>
      <c r="J347" s="207"/>
      <c r="K347" s="208"/>
    </row>
    <row r="348" spans="1:11" x14ac:dyDescent="0.25">
      <c r="A348" s="203"/>
      <c r="B348" s="203"/>
      <c r="C348" s="204"/>
      <c r="D348" s="204"/>
      <c r="E348" s="205"/>
      <c r="F348" s="203"/>
      <c r="G348" s="205"/>
      <c r="H348" s="205"/>
      <c r="I348" s="206"/>
      <c r="J348" s="207"/>
      <c r="K348" s="208"/>
    </row>
    <row r="349" spans="1:11" x14ac:dyDescent="0.25">
      <c r="A349" s="203"/>
      <c r="B349" s="203"/>
      <c r="C349" s="204"/>
      <c r="D349" s="204"/>
      <c r="E349" s="205"/>
      <c r="F349" s="203"/>
      <c r="G349" s="205"/>
      <c r="H349" s="205"/>
      <c r="I349" s="206"/>
      <c r="J349" s="207"/>
      <c r="K349" s="208"/>
    </row>
    <row r="350" spans="1:11" x14ac:dyDescent="0.25">
      <c r="A350" s="203"/>
      <c r="B350" s="203"/>
      <c r="C350" s="204"/>
      <c r="D350" s="204"/>
      <c r="E350" s="205"/>
      <c r="F350" s="203"/>
      <c r="G350" s="205"/>
      <c r="H350" s="205"/>
      <c r="I350" s="206"/>
      <c r="J350" s="207"/>
      <c r="K350" s="208"/>
    </row>
    <row r="351" spans="1:11" x14ac:dyDescent="0.25">
      <c r="A351" s="203"/>
      <c r="B351" s="203"/>
      <c r="C351" s="204"/>
      <c r="D351" s="204"/>
      <c r="E351" s="205"/>
      <c r="F351" s="203"/>
      <c r="G351" s="205"/>
      <c r="H351" s="205"/>
      <c r="I351" s="206"/>
      <c r="J351" s="207"/>
      <c r="K351" s="208"/>
    </row>
    <row r="352" spans="1:11" x14ac:dyDescent="0.25">
      <c r="A352" s="203"/>
      <c r="B352" s="203"/>
      <c r="C352" s="204"/>
      <c r="D352" s="204"/>
      <c r="E352" s="205"/>
      <c r="F352" s="203"/>
      <c r="G352" s="205"/>
      <c r="H352" s="205"/>
      <c r="I352" s="206"/>
      <c r="J352" s="207"/>
      <c r="K352" s="208"/>
    </row>
    <row r="353" spans="1:11" x14ac:dyDescent="0.25">
      <c r="A353" s="203"/>
      <c r="B353" s="203"/>
      <c r="C353" s="204"/>
      <c r="D353" s="204"/>
      <c r="E353" s="205"/>
      <c r="F353" s="203"/>
      <c r="G353" s="205"/>
      <c r="H353" s="205"/>
      <c r="I353" s="206"/>
      <c r="J353" s="207"/>
      <c r="K353" s="208"/>
    </row>
    <row r="354" spans="1:11" x14ac:dyDescent="0.25">
      <c r="A354" s="203"/>
      <c r="B354" s="203"/>
      <c r="C354" s="204"/>
      <c r="D354" s="204"/>
      <c r="E354" s="205"/>
      <c r="F354" s="203"/>
      <c r="G354" s="205"/>
      <c r="H354" s="205"/>
      <c r="I354" s="206"/>
      <c r="J354" s="207"/>
      <c r="K354" s="208"/>
    </row>
    <row r="355" spans="1:11" x14ac:dyDescent="0.25">
      <c r="A355" s="203"/>
      <c r="B355" s="203"/>
      <c r="C355" s="204"/>
      <c r="D355" s="204"/>
      <c r="E355" s="205"/>
      <c r="F355" s="203"/>
      <c r="G355" s="205"/>
      <c r="H355" s="205"/>
      <c r="I355" s="206"/>
      <c r="J355" s="207"/>
      <c r="K355" s="208"/>
    </row>
    <row r="356" spans="1:11" x14ac:dyDescent="0.25">
      <c r="A356" s="203"/>
      <c r="B356" s="203"/>
      <c r="C356" s="204"/>
      <c r="D356" s="204"/>
      <c r="E356" s="205"/>
      <c r="F356" s="203"/>
      <c r="G356" s="205"/>
      <c r="H356" s="205"/>
      <c r="I356" s="206"/>
      <c r="J356" s="207"/>
      <c r="K356" s="208"/>
    </row>
    <row r="357" spans="1:11" x14ac:dyDescent="0.25">
      <c r="A357" s="203"/>
      <c r="B357" s="203"/>
      <c r="C357" s="204"/>
      <c r="D357" s="204"/>
      <c r="E357" s="205"/>
      <c r="F357" s="203"/>
      <c r="G357" s="205"/>
      <c r="H357" s="205"/>
      <c r="I357" s="206"/>
      <c r="J357" s="207"/>
      <c r="K357" s="208"/>
    </row>
    <row r="358" spans="1:11" x14ac:dyDescent="0.25">
      <c r="A358" s="203"/>
      <c r="B358" s="203"/>
      <c r="C358" s="204"/>
      <c r="D358" s="204"/>
      <c r="E358" s="205"/>
      <c r="F358" s="203"/>
      <c r="G358" s="205"/>
      <c r="H358" s="205"/>
      <c r="I358" s="206"/>
      <c r="J358" s="207"/>
      <c r="K358" s="208"/>
    </row>
    <row r="359" spans="1:11" x14ac:dyDescent="0.25">
      <c r="A359" s="203"/>
      <c r="B359" s="203"/>
      <c r="C359" s="204"/>
      <c r="D359" s="204"/>
      <c r="E359" s="205"/>
      <c r="F359" s="203"/>
      <c r="G359" s="205"/>
      <c r="H359" s="205"/>
      <c r="I359" s="206"/>
      <c r="J359" s="207"/>
      <c r="K359" s="208"/>
    </row>
    <row r="360" spans="1:11" x14ac:dyDescent="0.25">
      <c r="A360" s="203"/>
      <c r="B360" s="203"/>
      <c r="C360" s="204"/>
      <c r="D360" s="204"/>
      <c r="E360" s="205"/>
      <c r="F360" s="203"/>
      <c r="G360" s="205"/>
      <c r="H360" s="205"/>
      <c r="I360" s="206"/>
      <c r="J360" s="207"/>
      <c r="K360" s="208"/>
    </row>
    <row r="361" spans="1:11" x14ac:dyDescent="0.25">
      <c r="A361" s="203"/>
      <c r="B361" s="203"/>
      <c r="C361" s="204"/>
      <c r="D361" s="204"/>
      <c r="E361" s="205"/>
      <c r="F361" s="203"/>
      <c r="G361" s="205"/>
      <c r="H361" s="205"/>
      <c r="I361" s="206"/>
      <c r="J361" s="207"/>
      <c r="K361" s="208"/>
    </row>
    <row r="362" spans="1:11" x14ac:dyDescent="0.25">
      <c r="A362" s="203"/>
      <c r="B362" s="203"/>
      <c r="C362" s="204"/>
      <c r="D362" s="204"/>
      <c r="E362" s="205"/>
      <c r="F362" s="203"/>
      <c r="G362" s="205"/>
      <c r="H362" s="205"/>
      <c r="I362" s="206"/>
      <c r="J362" s="207"/>
      <c r="K362" s="208"/>
    </row>
    <row r="363" spans="1:11" x14ac:dyDescent="0.25">
      <c r="A363" s="203"/>
      <c r="B363" s="203"/>
      <c r="C363" s="204"/>
      <c r="D363" s="204"/>
      <c r="E363" s="205"/>
      <c r="F363" s="203"/>
      <c r="G363" s="205"/>
      <c r="H363" s="205"/>
      <c r="I363" s="206"/>
      <c r="J363" s="207"/>
      <c r="K363" s="208"/>
    </row>
    <row r="364" spans="1:11" x14ac:dyDescent="0.25">
      <c r="A364" s="203"/>
      <c r="B364" s="203"/>
      <c r="C364" s="204"/>
      <c r="D364" s="204"/>
      <c r="E364" s="205"/>
      <c r="F364" s="203"/>
      <c r="G364" s="205"/>
      <c r="H364" s="205"/>
      <c r="I364" s="206"/>
      <c r="J364" s="207"/>
      <c r="K364" s="208"/>
    </row>
    <row r="365" spans="1:11" x14ac:dyDescent="0.25">
      <c r="A365" s="203"/>
      <c r="B365" s="203"/>
      <c r="C365" s="204"/>
      <c r="D365" s="204"/>
      <c r="E365" s="205"/>
      <c r="F365" s="203"/>
      <c r="G365" s="205"/>
      <c r="H365" s="205"/>
      <c r="I365" s="206"/>
      <c r="J365" s="207"/>
      <c r="K365" s="208"/>
    </row>
    <row r="366" spans="1:11" x14ac:dyDescent="0.25">
      <c r="A366" s="203"/>
      <c r="B366" s="203"/>
      <c r="C366" s="204"/>
      <c r="D366" s="204"/>
      <c r="E366" s="205"/>
      <c r="F366" s="203"/>
      <c r="G366" s="205"/>
      <c r="H366" s="205"/>
      <c r="I366" s="206"/>
      <c r="J366" s="207"/>
      <c r="K366" s="208"/>
    </row>
    <row r="367" spans="1:11" x14ac:dyDescent="0.25">
      <c r="A367" s="203"/>
      <c r="B367" s="203"/>
      <c r="C367" s="204"/>
      <c r="D367" s="204"/>
      <c r="E367" s="205"/>
      <c r="F367" s="203"/>
      <c r="G367" s="205"/>
      <c r="H367" s="205"/>
      <c r="I367" s="206"/>
      <c r="J367" s="207"/>
      <c r="K367" s="208"/>
    </row>
    <row r="368" spans="1:11" x14ac:dyDescent="0.25">
      <c r="A368" s="203"/>
      <c r="B368" s="203"/>
      <c r="C368" s="204"/>
      <c r="D368" s="204"/>
      <c r="E368" s="205"/>
      <c r="F368" s="203"/>
      <c r="G368" s="205"/>
      <c r="H368" s="205"/>
      <c r="I368" s="206"/>
      <c r="J368" s="207"/>
      <c r="K368" s="208"/>
    </row>
    <row r="369" spans="1:11" x14ac:dyDescent="0.25">
      <c r="A369" s="203"/>
      <c r="B369" s="203"/>
      <c r="C369" s="204"/>
      <c r="D369" s="204"/>
      <c r="E369" s="205"/>
      <c r="F369" s="203"/>
      <c r="G369" s="205"/>
      <c r="H369" s="205"/>
      <c r="I369" s="206"/>
      <c r="J369" s="207"/>
      <c r="K369" s="208"/>
    </row>
    <row r="370" spans="1:11" x14ac:dyDescent="0.25">
      <c r="A370" s="203"/>
      <c r="B370" s="203"/>
      <c r="C370" s="204"/>
      <c r="D370" s="204"/>
      <c r="E370" s="205"/>
      <c r="F370" s="203"/>
      <c r="G370" s="205"/>
      <c r="H370" s="205"/>
      <c r="I370" s="206"/>
      <c r="J370" s="207"/>
      <c r="K370" s="208"/>
    </row>
    <row r="371" spans="1:11" x14ac:dyDescent="0.25">
      <c r="A371" s="203"/>
      <c r="B371" s="203"/>
      <c r="C371" s="204"/>
      <c r="D371" s="204"/>
      <c r="E371" s="205"/>
      <c r="F371" s="203"/>
      <c r="G371" s="205"/>
      <c r="H371" s="205"/>
      <c r="I371" s="206"/>
      <c r="J371" s="207"/>
      <c r="K371" s="208"/>
    </row>
    <row r="372" spans="1:11" x14ac:dyDescent="0.25">
      <c r="A372" s="203"/>
      <c r="B372" s="203"/>
      <c r="C372" s="204"/>
      <c r="D372" s="204"/>
      <c r="E372" s="205"/>
      <c r="F372" s="203"/>
      <c r="G372" s="205"/>
      <c r="H372" s="205"/>
      <c r="I372" s="206"/>
      <c r="J372" s="207"/>
      <c r="K372" s="208"/>
    </row>
    <row r="373" spans="1:11" x14ac:dyDescent="0.25">
      <c r="A373" s="203"/>
      <c r="B373" s="203"/>
      <c r="C373" s="204"/>
      <c r="D373" s="204"/>
      <c r="E373" s="205"/>
      <c r="F373" s="203"/>
      <c r="G373" s="205"/>
      <c r="H373" s="205"/>
      <c r="I373" s="206"/>
      <c r="J373" s="207"/>
      <c r="K373" s="208"/>
    </row>
    <row r="374" spans="1:11" x14ac:dyDescent="0.25">
      <c r="A374" s="203"/>
      <c r="B374" s="203"/>
      <c r="C374" s="204"/>
      <c r="D374" s="204"/>
      <c r="E374" s="205"/>
      <c r="F374" s="203"/>
      <c r="G374" s="205"/>
      <c r="H374" s="205"/>
      <c r="I374" s="206"/>
      <c r="J374" s="207"/>
      <c r="K374" s="208"/>
    </row>
    <row r="375" spans="1:11" x14ac:dyDescent="0.25">
      <c r="A375" s="203"/>
      <c r="B375" s="203"/>
      <c r="C375" s="204"/>
      <c r="D375" s="204"/>
      <c r="E375" s="205"/>
      <c r="F375" s="203"/>
      <c r="G375" s="205"/>
      <c r="H375" s="205"/>
      <c r="I375" s="206"/>
      <c r="J375" s="207"/>
      <c r="K375" s="208"/>
    </row>
    <row r="376" spans="1:11" x14ac:dyDescent="0.25">
      <c r="A376" s="203"/>
      <c r="B376" s="203"/>
      <c r="C376" s="204"/>
      <c r="D376" s="204"/>
      <c r="E376" s="205"/>
      <c r="F376" s="203"/>
      <c r="G376" s="205"/>
      <c r="H376" s="205"/>
      <c r="I376" s="206"/>
      <c r="J376" s="207"/>
      <c r="K376" s="208"/>
    </row>
    <row r="377" spans="1:11" x14ac:dyDescent="0.25">
      <c r="A377" s="203"/>
      <c r="B377" s="203"/>
      <c r="C377" s="204"/>
      <c r="D377" s="204"/>
      <c r="E377" s="205"/>
      <c r="F377" s="203"/>
      <c r="G377" s="205"/>
      <c r="H377" s="205"/>
      <c r="I377" s="206"/>
      <c r="J377" s="207"/>
      <c r="K377" s="208"/>
    </row>
    <row r="378" spans="1:11" x14ac:dyDescent="0.25">
      <c r="A378" s="203"/>
      <c r="B378" s="203"/>
      <c r="C378" s="204"/>
      <c r="D378" s="204"/>
      <c r="E378" s="205"/>
      <c r="F378" s="203"/>
      <c r="G378" s="205"/>
      <c r="H378" s="205"/>
      <c r="I378" s="206"/>
      <c r="J378" s="207"/>
      <c r="K378" s="208"/>
    </row>
    <row r="379" spans="1:11" x14ac:dyDescent="0.25">
      <c r="A379" s="203"/>
      <c r="B379" s="203"/>
      <c r="C379" s="204"/>
      <c r="D379" s="204"/>
      <c r="E379" s="205"/>
      <c r="F379" s="203"/>
      <c r="G379" s="205"/>
      <c r="H379" s="205"/>
      <c r="I379" s="206"/>
      <c r="J379" s="207"/>
      <c r="K379" s="208"/>
    </row>
    <row r="380" spans="1:11" x14ac:dyDescent="0.25">
      <c r="A380" s="203"/>
      <c r="B380" s="203"/>
      <c r="C380" s="204"/>
      <c r="D380" s="204"/>
      <c r="E380" s="205"/>
      <c r="F380" s="203"/>
      <c r="G380" s="205"/>
      <c r="H380" s="205"/>
      <c r="I380" s="206"/>
      <c r="J380" s="207"/>
      <c r="K380" s="208"/>
    </row>
    <row r="381" spans="1:11" x14ac:dyDescent="0.25">
      <c r="A381" s="203"/>
      <c r="B381" s="203"/>
      <c r="C381" s="204"/>
      <c r="D381" s="204"/>
      <c r="E381" s="205"/>
      <c r="F381" s="203"/>
      <c r="G381" s="205"/>
      <c r="H381" s="205"/>
      <c r="I381" s="206"/>
      <c r="J381" s="207"/>
      <c r="K381" s="208"/>
    </row>
    <row r="382" spans="1:11" x14ac:dyDescent="0.25">
      <c r="A382" s="203"/>
      <c r="B382" s="203"/>
      <c r="C382" s="204"/>
      <c r="D382" s="204"/>
      <c r="E382" s="205"/>
      <c r="F382" s="203"/>
      <c r="G382" s="205"/>
      <c r="H382" s="205"/>
      <c r="I382" s="206"/>
      <c r="J382" s="207"/>
      <c r="K382" s="208"/>
    </row>
    <row r="383" spans="1:11" x14ac:dyDescent="0.25">
      <c r="A383" s="203"/>
      <c r="B383" s="203"/>
      <c r="C383" s="204"/>
      <c r="D383" s="204"/>
      <c r="E383" s="205"/>
      <c r="F383" s="203"/>
      <c r="G383" s="205"/>
      <c r="H383" s="205"/>
      <c r="I383" s="206"/>
      <c r="J383" s="207"/>
      <c r="K383" s="208"/>
    </row>
    <row r="384" spans="1:11" x14ac:dyDescent="0.25">
      <c r="A384" s="203"/>
      <c r="B384" s="203"/>
      <c r="C384" s="204"/>
      <c r="D384" s="204"/>
      <c r="E384" s="205"/>
      <c r="F384" s="203"/>
      <c r="G384" s="205"/>
      <c r="H384" s="205"/>
      <c r="I384" s="206"/>
      <c r="J384" s="207"/>
      <c r="K384" s="208"/>
    </row>
    <row r="385" spans="1:11" x14ac:dyDescent="0.25">
      <c r="A385" s="203"/>
      <c r="B385" s="203"/>
      <c r="C385" s="204"/>
      <c r="D385" s="204"/>
      <c r="E385" s="205"/>
      <c r="F385" s="203"/>
      <c r="G385" s="205"/>
      <c r="H385" s="205"/>
      <c r="I385" s="206"/>
      <c r="J385" s="207"/>
      <c r="K385" s="208"/>
    </row>
    <row r="386" spans="1:11" x14ac:dyDescent="0.25">
      <c r="A386" s="203"/>
      <c r="B386" s="203"/>
      <c r="C386" s="204"/>
      <c r="D386" s="204"/>
      <c r="E386" s="205"/>
      <c r="F386" s="203"/>
      <c r="G386" s="205"/>
      <c r="H386" s="205"/>
      <c r="I386" s="206"/>
      <c r="J386" s="207"/>
      <c r="K386" s="208"/>
    </row>
    <row r="387" spans="1:11" x14ac:dyDescent="0.25">
      <c r="A387" s="203"/>
      <c r="B387" s="203"/>
      <c r="C387" s="204"/>
      <c r="D387" s="204"/>
      <c r="E387" s="205"/>
      <c r="F387" s="203"/>
      <c r="G387" s="205"/>
      <c r="H387" s="205"/>
      <c r="I387" s="206"/>
      <c r="J387" s="207"/>
      <c r="K387" s="208"/>
    </row>
    <row r="388" spans="1:11" x14ac:dyDescent="0.25">
      <c r="A388" s="203"/>
      <c r="B388" s="203"/>
      <c r="C388" s="204"/>
      <c r="D388" s="204"/>
      <c r="E388" s="205"/>
      <c r="F388" s="203"/>
      <c r="G388" s="205"/>
      <c r="H388" s="205"/>
      <c r="I388" s="206"/>
      <c r="J388" s="207"/>
      <c r="K388" s="208"/>
    </row>
    <row r="389" spans="1:11" x14ac:dyDescent="0.25">
      <c r="A389" s="203"/>
      <c r="B389" s="203"/>
      <c r="C389" s="204"/>
      <c r="D389" s="204"/>
      <c r="E389" s="205"/>
      <c r="F389" s="203"/>
      <c r="G389" s="205"/>
      <c r="H389" s="205"/>
      <c r="I389" s="206"/>
      <c r="J389" s="207"/>
      <c r="K389" s="208"/>
    </row>
    <row r="390" spans="1:11" x14ac:dyDescent="0.25">
      <c r="A390" s="203"/>
      <c r="B390" s="203"/>
      <c r="C390" s="204"/>
      <c r="D390" s="204"/>
      <c r="E390" s="205"/>
      <c r="F390" s="203"/>
      <c r="G390" s="205"/>
      <c r="H390" s="205"/>
      <c r="I390" s="206"/>
      <c r="J390" s="207"/>
      <c r="K390" s="208"/>
    </row>
    <row r="391" spans="1:11" x14ac:dyDescent="0.25">
      <c r="A391" s="203"/>
      <c r="B391" s="203"/>
      <c r="C391" s="204"/>
      <c r="D391" s="204"/>
      <c r="E391" s="205"/>
      <c r="F391" s="203"/>
      <c r="G391" s="205"/>
      <c r="H391" s="205"/>
      <c r="I391" s="206"/>
      <c r="J391" s="207"/>
      <c r="K391" s="208"/>
    </row>
    <row r="392" spans="1:11" x14ac:dyDescent="0.25">
      <c r="A392" s="203"/>
      <c r="B392" s="203"/>
      <c r="C392" s="204"/>
      <c r="D392" s="204"/>
      <c r="E392" s="205"/>
      <c r="F392" s="203"/>
      <c r="G392" s="205"/>
      <c r="H392" s="205"/>
      <c r="I392" s="206"/>
      <c r="J392" s="207"/>
      <c r="K392" s="208"/>
    </row>
    <row r="393" spans="1:11" x14ac:dyDescent="0.25">
      <c r="A393" s="203"/>
      <c r="B393" s="203"/>
      <c r="C393" s="204"/>
      <c r="D393" s="204"/>
      <c r="E393" s="205"/>
      <c r="F393" s="203"/>
      <c r="G393" s="205"/>
      <c r="H393" s="205"/>
      <c r="I393" s="206"/>
      <c r="J393" s="207"/>
      <c r="K393" s="208"/>
    </row>
    <row r="394" spans="1:11" x14ac:dyDescent="0.25">
      <c r="A394" s="203"/>
      <c r="B394" s="203"/>
      <c r="C394" s="204"/>
      <c r="D394" s="204"/>
      <c r="E394" s="205"/>
      <c r="F394" s="203"/>
      <c r="G394" s="205"/>
      <c r="H394" s="205"/>
      <c r="I394" s="206"/>
      <c r="J394" s="207"/>
      <c r="K394" s="208"/>
    </row>
    <row r="395" spans="1:11" x14ac:dyDescent="0.25">
      <c r="A395" s="203"/>
      <c r="B395" s="203"/>
      <c r="C395" s="204"/>
      <c r="D395" s="204"/>
      <c r="E395" s="205"/>
      <c r="F395" s="203"/>
      <c r="G395" s="205"/>
      <c r="H395" s="205"/>
      <c r="I395" s="206"/>
      <c r="J395" s="207"/>
      <c r="K395" s="208"/>
    </row>
    <row r="396" spans="1:11" x14ac:dyDescent="0.25">
      <c r="A396" s="203"/>
      <c r="B396" s="203"/>
      <c r="C396" s="204"/>
      <c r="D396" s="204"/>
      <c r="E396" s="205"/>
      <c r="F396" s="203"/>
      <c r="G396" s="205"/>
      <c r="H396" s="205"/>
      <c r="I396" s="206"/>
      <c r="J396" s="207"/>
      <c r="K396" s="208"/>
    </row>
    <row r="397" spans="1:11" x14ac:dyDescent="0.25">
      <c r="A397" s="203"/>
      <c r="B397" s="203"/>
      <c r="C397" s="204"/>
      <c r="D397" s="204"/>
      <c r="E397" s="205"/>
      <c r="F397" s="203"/>
      <c r="G397" s="205"/>
      <c r="H397" s="205"/>
      <c r="I397" s="206"/>
      <c r="J397" s="207"/>
      <c r="K397" s="208"/>
    </row>
    <row r="398" spans="1:11" x14ac:dyDescent="0.25">
      <c r="A398" s="203"/>
      <c r="B398" s="203"/>
      <c r="C398" s="204"/>
      <c r="D398" s="204"/>
      <c r="E398" s="205"/>
      <c r="F398" s="203"/>
      <c r="G398" s="205"/>
      <c r="H398" s="205"/>
      <c r="I398" s="206"/>
      <c r="J398" s="207"/>
      <c r="K398" s="208"/>
    </row>
    <row r="399" spans="1:11" x14ac:dyDescent="0.25">
      <c r="A399" s="203"/>
      <c r="B399" s="203"/>
      <c r="C399" s="204"/>
      <c r="D399" s="204"/>
      <c r="E399" s="205"/>
      <c r="F399" s="203"/>
      <c r="G399" s="205"/>
      <c r="H399" s="205"/>
      <c r="I399" s="206"/>
      <c r="J399" s="207"/>
      <c r="K399" s="208"/>
    </row>
    <row r="400" spans="1:11" x14ac:dyDescent="0.25">
      <c r="A400" s="203"/>
      <c r="B400" s="203"/>
      <c r="C400" s="204"/>
      <c r="D400" s="204"/>
      <c r="E400" s="205"/>
      <c r="F400" s="203"/>
      <c r="G400" s="205"/>
      <c r="H400" s="205"/>
      <c r="I400" s="206"/>
      <c r="J400" s="207"/>
      <c r="K400" s="208"/>
    </row>
    <row r="401" spans="1:11" x14ac:dyDescent="0.25">
      <c r="A401" s="203"/>
      <c r="B401" s="203"/>
      <c r="C401" s="204"/>
      <c r="D401" s="204"/>
      <c r="E401" s="205"/>
      <c r="F401" s="203"/>
      <c r="G401" s="205"/>
      <c r="H401" s="205"/>
      <c r="I401" s="206"/>
      <c r="J401" s="207"/>
      <c r="K401" s="208"/>
    </row>
    <row r="402" spans="1:11" x14ac:dyDescent="0.25">
      <c r="A402" s="203"/>
      <c r="B402" s="203"/>
      <c r="C402" s="204"/>
      <c r="D402" s="204"/>
      <c r="E402" s="205"/>
      <c r="F402" s="203"/>
      <c r="G402" s="205"/>
      <c r="H402" s="205"/>
      <c r="I402" s="206"/>
      <c r="J402" s="207"/>
      <c r="K402" s="208"/>
    </row>
    <row r="403" spans="1:11" x14ac:dyDescent="0.25">
      <c r="A403" s="203"/>
      <c r="B403" s="203"/>
      <c r="C403" s="204"/>
      <c r="D403" s="204"/>
      <c r="E403" s="205"/>
      <c r="F403" s="203"/>
      <c r="G403" s="205"/>
      <c r="H403" s="205"/>
      <c r="I403" s="206"/>
      <c r="J403" s="207"/>
      <c r="K403" s="208"/>
    </row>
    <row r="404" spans="1:11" x14ac:dyDescent="0.25">
      <c r="A404" s="203"/>
      <c r="B404" s="203"/>
      <c r="C404" s="204"/>
      <c r="D404" s="204"/>
      <c r="E404" s="205"/>
      <c r="F404" s="203"/>
      <c r="G404" s="205"/>
      <c r="H404" s="205"/>
      <c r="I404" s="206"/>
      <c r="J404" s="207"/>
      <c r="K404" s="208"/>
    </row>
    <row r="405" spans="1:11" x14ac:dyDescent="0.25">
      <c r="A405" s="203"/>
      <c r="B405" s="203"/>
      <c r="C405" s="204"/>
      <c r="D405" s="204"/>
      <c r="E405" s="205"/>
      <c r="F405" s="203"/>
      <c r="G405" s="205"/>
      <c r="H405" s="205"/>
      <c r="I405" s="206"/>
      <c r="J405" s="207"/>
      <c r="K405" s="208"/>
    </row>
    <row r="406" spans="1:11" x14ac:dyDescent="0.25">
      <c r="A406" s="203"/>
      <c r="B406" s="203"/>
      <c r="C406" s="204"/>
      <c r="D406" s="204"/>
      <c r="E406" s="205"/>
      <c r="F406" s="203"/>
      <c r="G406" s="205"/>
      <c r="H406" s="205"/>
      <c r="I406" s="206"/>
      <c r="J406" s="207"/>
      <c r="K406" s="208"/>
    </row>
    <row r="407" spans="1:11" x14ac:dyDescent="0.25">
      <c r="A407" s="203"/>
      <c r="B407" s="203"/>
      <c r="C407" s="204"/>
      <c r="D407" s="204"/>
      <c r="E407" s="205"/>
      <c r="F407" s="203"/>
      <c r="G407" s="205"/>
      <c r="H407" s="205"/>
      <c r="I407" s="206"/>
      <c r="J407" s="207"/>
      <c r="K407" s="208"/>
    </row>
    <row r="408" spans="1:11" x14ac:dyDescent="0.25">
      <c r="A408" s="203"/>
      <c r="B408" s="203"/>
      <c r="C408" s="204"/>
      <c r="D408" s="204"/>
      <c r="E408" s="205"/>
      <c r="F408" s="203"/>
      <c r="G408" s="205"/>
      <c r="H408" s="205"/>
      <c r="I408" s="206"/>
      <c r="J408" s="207"/>
      <c r="K408" s="208"/>
    </row>
    <row r="409" spans="1:11" x14ac:dyDescent="0.25">
      <c r="A409" s="203"/>
      <c r="B409" s="203"/>
      <c r="C409" s="204"/>
      <c r="D409" s="204"/>
      <c r="E409" s="205"/>
      <c r="F409" s="203"/>
      <c r="G409" s="205"/>
      <c r="H409" s="205"/>
      <c r="I409" s="206"/>
      <c r="J409" s="207"/>
      <c r="K409" s="208"/>
    </row>
    <row r="410" spans="1:11" x14ac:dyDescent="0.25">
      <c r="A410" s="203"/>
      <c r="B410" s="203"/>
      <c r="C410" s="204"/>
      <c r="D410" s="204"/>
      <c r="E410" s="205"/>
      <c r="F410" s="203"/>
      <c r="G410" s="205"/>
      <c r="H410" s="205"/>
      <c r="I410" s="206"/>
      <c r="J410" s="207"/>
      <c r="K410" s="208"/>
    </row>
    <row r="411" spans="1:11" x14ac:dyDescent="0.25">
      <c r="A411" s="203"/>
      <c r="B411" s="203"/>
      <c r="C411" s="204"/>
      <c r="D411" s="204"/>
      <c r="E411" s="205"/>
      <c r="F411" s="203"/>
      <c r="G411" s="205"/>
      <c r="H411" s="205"/>
      <c r="I411" s="206"/>
      <c r="J411" s="207"/>
      <c r="K411" s="208"/>
    </row>
    <row r="412" spans="1:11" x14ac:dyDescent="0.25">
      <c r="A412" s="203"/>
      <c r="B412" s="203"/>
      <c r="C412" s="204"/>
      <c r="D412" s="204"/>
      <c r="E412" s="205"/>
      <c r="F412" s="203"/>
      <c r="G412" s="205"/>
      <c r="H412" s="205"/>
      <c r="I412" s="206"/>
      <c r="J412" s="207"/>
      <c r="K412" s="208"/>
    </row>
    <row r="413" spans="1:11" x14ac:dyDescent="0.25">
      <c r="A413" s="203"/>
      <c r="B413" s="203"/>
      <c r="C413" s="204"/>
      <c r="D413" s="204"/>
      <c r="E413" s="205"/>
      <c r="F413" s="203"/>
      <c r="G413" s="205"/>
      <c r="H413" s="205"/>
      <c r="I413" s="206"/>
      <c r="J413" s="207"/>
      <c r="K413" s="208"/>
    </row>
    <row r="414" spans="1:11" x14ac:dyDescent="0.25">
      <c r="A414" s="203"/>
      <c r="B414" s="203"/>
      <c r="C414" s="204"/>
      <c r="D414" s="204"/>
      <c r="E414" s="205"/>
      <c r="F414" s="203"/>
      <c r="G414" s="205"/>
      <c r="H414" s="205"/>
      <c r="I414" s="206"/>
      <c r="J414" s="207"/>
      <c r="K414" s="208"/>
    </row>
    <row r="415" spans="1:11" x14ac:dyDescent="0.25">
      <c r="A415" s="203"/>
      <c r="B415" s="203"/>
      <c r="C415" s="204"/>
      <c r="D415" s="204"/>
      <c r="E415" s="205"/>
      <c r="F415" s="203"/>
      <c r="G415" s="205"/>
      <c r="H415" s="205"/>
      <c r="I415" s="206"/>
      <c r="J415" s="207"/>
      <c r="K415" s="208"/>
    </row>
    <row r="416" spans="1:11" x14ac:dyDescent="0.25">
      <c r="A416" s="203"/>
      <c r="B416" s="203"/>
      <c r="C416" s="204"/>
      <c r="D416" s="204"/>
      <c r="E416" s="205"/>
      <c r="F416" s="203"/>
      <c r="G416" s="205"/>
      <c r="H416" s="205"/>
      <c r="I416" s="206"/>
      <c r="J416" s="207"/>
      <c r="K416" s="208"/>
    </row>
    <row r="417" spans="1:11" x14ac:dyDescent="0.25">
      <c r="A417" s="203"/>
      <c r="B417" s="203"/>
      <c r="C417" s="204"/>
      <c r="D417" s="204"/>
      <c r="E417" s="205"/>
      <c r="F417" s="203"/>
      <c r="G417" s="205"/>
      <c r="H417" s="205"/>
      <c r="I417" s="206"/>
      <c r="J417" s="207"/>
      <c r="K417" s="208"/>
    </row>
    <row r="418" spans="1:11" x14ac:dyDescent="0.25">
      <c r="A418" s="203"/>
      <c r="B418" s="203"/>
      <c r="C418" s="204"/>
      <c r="D418" s="204"/>
      <c r="E418" s="205"/>
      <c r="F418" s="203"/>
      <c r="G418" s="205"/>
      <c r="H418" s="205"/>
      <c r="I418" s="206"/>
      <c r="J418" s="207"/>
      <c r="K418" s="208"/>
    </row>
    <row r="419" spans="1:11" x14ac:dyDescent="0.25">
      <c r="A419" s="203"/>
      <c r="B419" s="203"/>
      <c r="C419" s="204"/>
      <c r="D419" s="204"/>
      <c r="E419" s="205"/>
      <c r="F419" s="203"/>
      <c r="G419" s="205"/>
      <c r="H419" s="205"/>
      <c r="I419" s="206"/>
      <c r="J419" s="207"/>
      <c r="K419" s="208"/>
    </row>
    <row r="420" spans="1:11" x14ac:dyDescent="0.25">
      <c r="A420" s="203"/>
      <c r="B420" s="203"/>
      <c r="C420" s="204"/>
      <c r="D420" s="204"/>
      <c r="E420" s="205"/>
      <c r="F420" s="203"/>
      <c r="G420" s="205"/>
      <c r="H420" s="205"/>
      <c r="I420" s="206"/>
      <c r="J420" s="207"/>
      <c r="K420" s="208"/>
    </row>
    <row r="421" spans="1:11" x14ac:dyDescent="0.25">
      <c r="A421" s="203"/>
      <c r="B421" s="203"/>
      <c r="C421" s="204"/>
      <c r="D421" s="204"/>
      <c r="E421" s="205"/>
      <c r="F421" s="203"/>
      <c r="G421" s="205"/>
      <c r="H421" s="205"/>
      <c r="I421" s="206"/>
      <c r="J421" s="207"/>
      <c r="K421" s="208"/>
    </row>
    <row r="422" spans="1:11" x14ac:dyDescent="0.25">
      <c r="A422" s="203"/>
      <c r="B422" s="203"/>
      <c r="C422" s="204"/>
      <c r="D422" s="204"/>
      <c r="E422" s="205"/>
      <c r="F422" s="203"/>
      <c r="G422" s="205"/>
      <c r="H422" s="205"/>
      <c r="I422" s="206"/>
      <c r="J422" s="207"/>
      <c r="K422" s="208"/>
    </row>
    <row r="423" spans="1:11" x14ac:dyDescent="0.25">
      <c r="A423" s="203"/>
      <c r="B423" s="203"/>
      <c r="C423" s="204"/>
      <c r="D423" s="204"/>
      <c r="E423" s="205"/>
      <c r="F423" s="203"/>
      <c r="G423" s="205"/>
      <c r="H423" s="205"/>
      <c r="I423" s="206"/>
      <c r="J423" s="207"/>
      <c r="K423" s="208"/>
    </row>
    <row r="424" spans="1:11" x14ac:dyDescent="0.25">
      <c r="A424" s="203"/>
      <c r="B424" s="203"/>
      <c r="C424" s="204"/>
      <c r="D424" s="204"/>
      <c r="E424" s="205"/>
      <c r="F424" s="203"/>
      <c r="G424" s="205"/>
      <c r="H424" s="205"/>
      <c r="I424" s="206"/>
      <c r="J424" s="207"/>
      <c r="K424" s="208"/>
    </row>
    <row r="425" spans="1:11" x14ac:dyDescent="0.25">
      <c r="A425" s="203"/>
      <c r="B425" s="203"/>
      <c r="C425" s="204"/>
      <c r="D425" s="204"/>
      <c r="E425" s="205"/>
      <c r="F425" s="203"/>
      <c r="G425" s="205"/>
      <c r="H425" s="205"/>
      <c r="I425" s="206"/>
      <c r="J425" s="207"/>
      <c r="K425" s="208"/>
    </row>
    <row r="426" spans="1:11" x14ac:dyDescent="0.25">
      <c r="A426" s="203"/>
      <c r="B426" s="203"/>
      <c r="C426" s="204"/>
      <c r="D426" s="204"/>
      <c r="E426" s="205"/>
      <c r="F426" s="203"/>
      <c r="G426" s="205"/>
      <c r="H426" s="205"/>
      <c r="I426" s="206"/>
      <c r="J426" s="207"/>
      <c r="K426" s="208"/>
    </row>
    <row r="427" spans="1:11" x14ac:dyDescent="0.25">
      <c r="A427" s="203"/>
      <c r="B427" s="203"/>
      <c r="C427" s="204"/>
      <c r="D427" s="204"/>
      <c r="E427" s="205"/>
      <c r="F427" s="203"/>
      <c r="G427" s="205"/>
      <c r="H427" s="205"/>
      <c r="I427" s="206"/>
      <c r="J427" s="207"/>
      <c r="K427" s="208"/>
    </row>
    <row r="428" spans="1:11" x14ac:dyDescent="0.25">
      <c r="A428" s="203"/>
      <c r="B428" s="203"/>
      <c r="C428" s="204"/>
      <c r="D428" s="204"/>
      <c r="E428" s="205"/>
      <c r="F428" s="203"/>
      <c r="G428" s="205"/>
      <c r="H428" s="205"/>
      <c r="I428" s="206"/>
      <c r="J428" s="207"/>
      <c r="K428" s="208"/>
    </row>
    <row r="429" spans="1:11" x14ac:dyDescent="0.25">
      <c r="A429" s="203"/>
      <c r="B429" s="203"/>
      <c r="C429" s="204"/>
      <c r="D429" s="204"/>
      <c r="E429" s="205"/>
      <c r="F429" s="203"/>
      <c r="G429" s="205"/>
      <c r="H429" s="205"/>
      <c r="I429" s="206"/>
      <c r="J429" s="207"/>
      <c r="K429" s="208"/>
    </row>
    <row r="430" spans="1:11" x14ac:dyDescent="0.25">
      <c r="A430" s="203"/>
      <c r="B430" s="203"/>
      <c r="C430" s="204"/>
      <c r="D430" s="204"/>
      <c r="E430" s="205"/>
      <c r="F430" s="203"/>
      <c r="G430" s="205"/>
      <c r="H430" s="205"/>
      <c r="I430" s="206"/>
      <c r="J430" s="207"/>
      <c r="K430" s="208"/>
    </row>
    <row r="431" spans="1:11" x14ac:dyDescent="0.25">
      <c r="A431" s="203"/>
      <c r="B431" s="203"/>
      <c r="C431" s="204"/>
      <c r="D431" s="204"/>
      <c r="E431" s="205"/>
      <c r="F431" s="203"/>
      <c r="G431" s="205"/>
      <c r="H431" s="205"/>
      <c r="I431" s="206"/>
      <c r="J431" s="207"/>
      <c r="K431" s="208"/>
    </row>
    <row r="432" spans="1:11" x14ac:dyDescent="0.25">
      <c r="A432" s="203"/>
      <c r="B432" s="203"/>
      <c r="C432" s="204"/>
      <c r="D432" s="204"/>
      <c r="E432" s="205"/>
      <c r="F432" s="203"/>
      <c r="G432" s="205"/>
      <c r="H432" s="205"/>
      <c r="I432" s="206"/>
      <c r="J432" s="207"/>
      <c r="K432" s="208"/>
    </row>
    <row r="433" spans="1:11" x14ac:dyDescent="0.25">
      <c r="A433" s="203"/>
      <c r="B433" s="203"/>
      <c r="C433" s="204"/>
      <c r="D433" s="204"/>
      <c r="E433" s="205"/>
      <c r="F433" s="203"/>
      <c r="G433" s="205"/>
      <c r="H433" s="205"/>
      <c r="I433" s="206"/>
      <c r="J433" s="207"/>
      <c r="K433" s="208"/>
    </row>
    <row r="434" spans="1:11" x14ac:dyDescent="0.25">
      <c r="A434" s="203"/>
      <c r="B434" s="203"/>
      <c r="C434" s="204"/>
      <c r="D434" s="204"/>
      <c r="E434" s="205"/>
      <c r="F434" s="203"/>
      <c r="G434" s="205"/>
      <c r="H434" s="205"/>
      <c r="I434" s="206"/>
      <c r="J434" s="207"/>
      <c r="K434" s="208"/>
    </row>
    <row r="435" spans="1:11" x14ac:dyDescent="0.25">
      <c r="A435" s="203"/>
      <c r="B435" s="203"/>
      <c r="C435" s="204"/>
      <c r="D435" s="204"/>
      <c r="E435" s="205"/>
      <c r="F435" s="203"/>
      <c r="G435" s="205"/>
      <c r="H435" s="205"/>
      <c r="I435" s="206"/>
      <c r="J435" s="207"/>
      <c r="K435" s="208"/>
    </row>
    <row r="436" spans="1:11" x14ac:dyDescent="0.25">
      <c r="A436" s="203"/>
      <c r="B436" s="203"/>
      <c r="C436" s="204"/>
      <c r="D436" s="204"/>
      <c r="E436" s="205"/>
      <c r="F436" s="203"/>
      <c r="G436" s="205"/>
      <c r="H436" s="205"/>
      <c r="I436" s="206"/>
      <c r="J436" s="207"/>
      <c r="K436" s="208"/>
    </row>
    <row r="437" spans="1:11" x14ac:dyDescent="0.25">
      <c r="A437" s="203"/>
      <c r="B437" s="203"/>
      <c r="C437" s="204"/>
      <c r="D437" s="204"/>
      <c r="E437" s="205"/>
      <c r="F437" s="203"/>
      <c r="G437" s="205"/>
      <c r="H437" s="205"/>
      <c r="I437" s="206"/>
      <c r="J437" s="207"/>
      <c r="K437" s="208"/>
    </row>
    <row r="438" spans="1:11" x14ac:dyDescent="0.25">
      <c r="A438" s="203"/>
      <c r="B438" s="203"/>
      <c r="C438" s="204"/>
      <c r="D438" s="204"/>
      <c r="E438" s="205"/>
      <c r="F438" s="203"/>
      <c r="G438" s="205"/>
      <c r="H438" s="205"/>
      <c r="I438" s="206"/>
      <c r="J438" s="207"/>
      <c r="K438" s="208"/>
    </row>
    <row r="439" spans="1:11" x14ac:dyDescent="0.25">
      <c r="A439" s="203"/>
      <c r="B439" s="203"/>
      <c r="C439" s="204"/>
      <c r="D439" s="204"/>
      <c r="E439" s="205"/>
      <c r="F439" s="203"/>
      <c r="G439" s="205"/>
      <c r="H439" s="205"/>
      <c r="I439" s="206"/>
      <c r="J439" s="207"/>
      <c r="K439" s="208"/>
    </row>
    <row r="440" spans="1:11" x14ac:dyDescent="0.25">
      <c r="A440" s="203"/>
      <c r="B440" s="203"/>
      <c r="C440" s="204"/>
      <c r="D440" s="204"/>
      <c r="E440" s="205"/>
      <c r="F440" s="203"/>
      <c r="G440" s="205"/>
      <c r="H440" s="205"/>
      <c r="I440" s="206"/>
      <c r="J440" s="207"/>
      <c r="K440" s="208"/>
    </row>
    <row r="441" spans="1:11" x14ac:dyDescent="0.25">
      <c r="A441" s="203"/>
      <c r="B441" s="203"/>
      <c r="C441" s="204"/>
      <c r="D441" s="204"/>
      <c r="E441" s="205"/>
      <c r="F441" s="203"/>
      <c r="G441" s="205"/>
      <c r="H441" s="205"/>
      <c r="I441" s="206"/>
      <c r="J441" s="207"/>
      <c r="K441" s="208"/>
    </row>
    <row r="442" spans="1:11" x14ac:dyDescent="0.25">
      <c r="A442" s="203"/>
      <c r="B442" s="203"/>
      <c r="C442" s="204"/>
      <c r="D442" s="204"/>
      <c r="E442" s="205"/>
      <c r="F442" s="203"/>
      <c r="G442" s="205"/>
      <c r="H442" s="205"/>
      <c r="I442" s="206"/>
      <c r="J442" s="207"/>
      <c r="K442" s="208"/>
    </row>
    <row r="443" spans="1:11" x14ac:dyDescent="0.25">
      <c r="A443" s="203"/>
      <c r="B443" s="203"/>
      <c r="C443" s="204"/>
      <c r="D443" s="204"/>
      <c r="E443" s="205"/>
      <c r="F443" s="203"/>
      <c r="G443" s="205"/>
      <c r="H443" s="205"/>
      <c r="I443" s="206"/>
      <c r="J443" s="207"/>
      <c r="K443" s="208"/>
    </row>
    <row r="444" spans="1:11" x14ac:dyDescent="0.25">
      <c r="A444" s="203"/>
      <c r="B444" s="203"/>
      <c r="C444" s="204"/>
      <c r="D444" s="204"/>
      <c r="E444" s="205"/>
      <c r="F444" s="203"/>
      <c r="G444" s="205"/>
      <c r="H444" s="205"/>
      <c r="I444" s="206"/>
      <c r="J444" s="207"/>
      <c r="K444" s="208"/>
    </row>
    <row r="445" spans="1:11" x14ac:dyDescent="0.25">
      <c r="A445" s="203"/>
      <c r="B445" s="203"/>
      <c r="C445" s="204"/>
      <c r="D445" s="204"/>
      <c r="E445" s="205"/>
      <c r="F445" s="203"/>
      <c r="G445" s="205"/>
      <c r="H445" s="205"/>
      <c r="I445" s="206"/>
      <c r="J445" s="207"/>
      <c r="K445" s="208"/>
    </row>
    <row r="446" spans="1:11" x14ac:dyDescent="0.25">
      <c r="A446" s="203"/>
      <c r="B446" s="203"/>
      <c r="C446" s="204"/>
      <c r="D446" s="204"/>
      <c r="E446" s="205"/>
      <c r="F446" s="203"/>
      <c r="G446" s="205"/>
      <c r="H446" s="205"/>
      <c r="I446" s="206"/>
      <c r="J446" s="207"/>
      <c r="K446" s="208"/>
    </row>
    <row r="447" spans="1:11" x14ac:dyDescent="0.25">
      <c r="A447" s="203"/>
      <c r="B447" s="203"/>
      <c r="C447" s="204"/>
      <c r="D447" s="204"/>
      <c r="E447" s="205"/>
      <c r="F447" s="203"/>
      <c r="G447" s="205"/>
      <c r="H447" s="205"/>
      <c r="I447" s="206"/>
      <c r="J447" s="207"/>
      <c r="K447" s="208"/>
    </row>
    <row r="448" spans="1:11" x14ac:dyDescent="0.25">
      <c r="A448" s="203"/>
      <c r="B448" s="203"/>
      <c r="C448" s="204"/>
      <c r="D448" s="204"/>
      <c r="E448" s="205"/>
      <c r="F448" s="203"/>
      <c r="G448" s="205"/>
      <c r="H448" s="205"/>
      <c r="I448" s="206"/>
      <c r="J448" s="207"/>
      <c r="K448" s="208"/>
    </row>
    <row r="449" spans="1:11" x14ac:dyDescent="0.25">
      <c r="A449" s="203"/>
      <c r="B449" s="203"/>
      <c r="C449" s="204"/>
      <c r="D449" s="204"/>
      <c r="E449" s="205"/>
      <c r="F449" s="203"/>
      <c r="G449" s="205"/>
      <c r="H449" s="205"/>
      <c r="I449" s="206"/>
      <c r="J449" s="207"/>
      <c r="K449" s="208"/>
    </row>
    <row r="450" spans="1:11" x14ac:dyDescent="0.25">
      <c r="A450" s="203"/>
      <c r="B450" s="203"/>
      <c r="C450" s="204"/>
      <c r="D450" s="204"/>
      <c r="E450" s="205"/>
      <c r="F450" s="203"/>
      <c r="G450" s="205"/>
      <c r="H450" s="205"/>
      <c r="I450" s="206"/>
      <c r="J450" s="207"/>
      <c r="K450" s="208"/>
    </row>
    <row r="451" spans="1:11" x14ac:dyDescent="0.25">
      <c r="A451" s="203"/>
      <c r="B451" s="203"/>
      <c r="C451" s="204"/>
      <c r="D451" s="204"/>
      <c r="E451" s="205"/>
      <c r="F451" s="203"/>
      <c r="G451" s="205"/>
      <c r="H451" s="205"/>
      <c r="I451" s="206"/>
      <c r="J451" s="207"/>
      <c r="K451" s="208"/>
    </row>
    <row r="452" spans="1:11" x14ac:dyDescent="0.25">
      <c r="A452" s="203"/>
      <c r="B452" s="203"/>
      <c r="C452" s="204"/>
      <c r="D452" s="204"/>
      <c r="E452" s="205"/>
      <c r="F452" s="203"/>
      <c r="G452" s="205"/>
      <c r="H452" s="205"/>
      <c r="I452" s="206"/>
      <c r="J452" s="207"/>
      <c r="K452" s="208"/>
    </row>
    <row r="453" spans="1:11" x14ac:dyDescent="0.25">
      <c r="A453" s="203"/>
      <c r="B453" s="203"/>
      <c r="C453" s="204"/>
      <c r="D453" s="204"/>
      <c r="E453" s="205"/>
      <c r="F453" s="203"/>
      <c r="G453" s="205"/>
      <c r="H453" s="205"/>
      <c r="I453" s="206"/>
      <c r="J453" s="207"/>
      <c r="K453" s="208"/>
    </row>
    <row r="454" spans="1:11" x14ac:dyDescent="0.25">
      <c r="A454" s="203"/>
      <c r="B454" s="203"/>
      <c r="C454" s="204"/>
      <c r="D454" s="204"/>
      <c r="E454" s="205"/>
      <c r="F454" s="203"/>
      <c r="G454" s="205"/>
      <c r="H454" s="205"/>
      <c r="I454" s="206"/>
      <c r="J454" s="207"/>
      <c r="K454" s="208"/>
    </row>
    <row r="455" spans="1:11" x14ac:dyDescent="0.25">
      <c r="A455" s="203"/>
      <c r="B455" s="203"/>
      <c r="C455" s="204"/>
      <c r="D455" s="204"/>
      <c r="E455" s="205"/>
      <c r="F455" s="203"/>
      <c r="G455" s="205"/>
      <c r="H455" s="205"/>
      <c r="I455" s="206"/>
      <c r="J455" s="207"/>
      <c r="K455" s="208"/>
    </row>
    <row r="456" spans="1:11" x14ac:dyDescent="0.25">
      <c r="A456" s="203"/>
      <c r="B456" s="203"/>
      <c r="C456" s="204"/>
      <c r="D456" s="204"/>
      <c r="E456" s="205"/>
      <c r="F456" s="203"/>
      <c r="G456" s="205"/>
      <c r="H456" s="205"/>
      <c r="I456" s="206"/>
      <c r="J456" s="207"/>
      <c r="K456" s="208"/>
    </row>
    <row r="457" spans="1:11" x14ac:dyDescent="0.25">
      <c r="A457" s="203"/>
      <c r="B457" s="203"/>
      <c r="C457" s="204"/>
      <c r="D457" s="204"/>
      <c r="E457" s="205"/>
      <c r="F457" s="203"/>
      <c r="G457" s="205"/>
      <c r="H457" s="205"/>
      <c r="I457" s="206"/>
      <c r="J457" s="207"/>
      <c r="K457" s="208"/>
    </row>
    <row r="458" spans="1:11" x14ac:dyDescent="0.25">
      <c r="A458" s="203"/>
      <c r="B458" s="203"/>
      <c r="C458" s="204"/>
      <c r="D458" s="204"/>
      <c r="E458" s="205"/>
      <c r="F458" s="203"/>
      <c r="G458" s="205"/>
      <c r="H458" s="205"/>
      <c r="I458" s="206"/>
      <c r="J458" s="207"/>
      <c r="K458" s="208"/>
    </row>
    <row r="459" spans="1:11" x14ac:dyDescent="0.25">
      <c r="A459" s="203"/>
      <c r="B459" s="203"/>
      <c r="C459" s="204"/>
      <c r="D459" s="204"/>
      <c r="E459" s="205"/>
      <c r="F459" s="203"/>
      <c r="G459" s="205"/>
      <c r="H459" s="205"/>
      <c r="I459" s="206"/>
      <c r="J459" s="207"/>
      <c r="K459" s="208"/>
    </row>
    <row r="460" spans="1:11" x14ac:dyDescent="0.25">
      <c r="A460" s="203"/>
      <c r="B460" s="203"/>
      <c r="C460" s="204"/>
      <c r="D460" s="204"/>
      <c r="E460" s="205"/>
      <c r="F460" s="203"/>
      <c r="G460" s="205"/>
      <c r="H460" s="205"/>
      <c r="I460" s="206"/>
      <c r="J460" s="207"/>
      <c r="K460" s="208"/>
    </row>
    <row r="461" spans="1:11" x14ac:dyDescent="0.25">
      <c r="A461" s="203"/>
      <c r="B461" s="203"/>
      <c r="C461" s="204"/>
      <c r="D461" s="204"/>
      <c r="E461" s="205"/>
      <c r="F461" s="203"/>
      <c r="G461" s="205"/>
      <c r="H461" s="205"/>
      <c r="I461" s="206"/>
      <c r="J461" s="207"/>
      <c r="K461" s="208"/>
    </row>
    <row r="462" spans="1:11" x14ac:dyDescent="0.25">
      <c r="A462" s="203"/>
      <c r="B462" s="203"/>
      <c r="C462" s="204"/>
      <c r="D462" s="204"/>
      <c r="E462" s="205"/>
      <c r="F462" s="203"/>
      <c r="G462" s="205"/>
      <c r="H462" s="205"/>
      <c r="I462" s="206"/>
      <c r="J462" s="207"/>
      <c r="K462" s="208"/>
    </row>
    <row r="463" spans="1:11" x14ac:dyDescent="0.25">
      <c r="A463" s="203"/>
      <c r="B463" s="203"/>
      <c r="C463" s="204"/>
      <c r="D463" s="204"/>
      <c r="E463" s="205"/>
      <c r="F463" s="203"/>
      <c r="G463" s="205"/>
      <c r="H463" s="205"/>
      <c r="I463" s="206"/>
      <c r="J463" s="207"/>
      <c r="K463" s="208"/>
    </row>
    <row r="464" spans="1:11" x14ac:dyDescent="0.25">
      <c r="A464" s="203"/>
      <c r="B464" s="203"/>
      <c r="C464" s="204"/>
      <c r="D464" s="204"/>
      <c r="E464" s="205"/>
      <c r="F464" s="203"/>
      <c r="G464" s="205"/>
      <c r="H464" s="205"/>
      <c r="I464" s="206"/>
      <c r="J464" s="207"/>
      <c r="K464" s="208"/>
    </row>
    <row r="465" spans="1:11" x14ac:dyDescent="0.25">
      <c r="A465" s="203"/>
      <c r="B465" s="203"/>
      <c r="C465" s="204"/>
      <c r="D465" s="204"/>
      <c r="E465" s="205"/>
      <c r="F465" s="203"/>
      <c r="G465" s="205"/>
      <c r="H465" s="205"/>
      <c r="I465" s="206"/>
      <c r="J465" s="207"/>
      <c r="K465" s="208"/>
    </row>
    <row r="466" spans="1:11" x14ac:dyDescent="0.25">
      <c r="A466" s="203"/>
      <c r="B466" s="203"/>
      <c r="C466" s="204"/>
      <c r="D466" s="204"/>
      <c r="E466" s="205"/>
      <c r="F466" s="203"/>
      <c r="G466" s="205"/>
      <c r="H466" s="205"/>
      <c r="I466" s="206"/>
      <c r="J466" s="207"/>
      <c r="K466" s="208"/>
    </row>
    <row r="467" spans="1:11" x14ac:dyDescent="0.25">
      <c r="A467" s="203"/>
      <c r="B467" s="203"/>
      <c r="C467" s="204"/>
      <c r="D467" s="204"/>
      <c r="E467" s="205"/>
      <c r="F467" s="203"/>
      <c r="G467" s="205"/>
      <c r="H467" s="205"/>
      <c r="I467" s="206"/>
      <c r="J467" s="207"/>
      <c r="K467" s="208"/>
    </row>
    <row r="468" spans="1:11" x14ac:dyDescent="0.25">
      <c r="A468" s="203"/>
      <c r="B468" s="203"/>
      <c r="C468" s="204"/>
      <c r="D468" s="204"/>
      <c r="E468" s="205"/>
      <c r="F468" s="203"/>
      <c r="G468" s="205"/>
      <c r="H468" s="205"/>
      <c r="I468" s="206"/>
      <c r="J468" s="207"/>
      <c r="K468" s="208"/>
    </row>
    <row r="469" spans="1:11" x14ac:dyDescent="0.25">
      <c r="A469" s="203"/>
      <c r="B469" s="203"/>
      <c r="C469" s="204"/>
      <c r="D469" s="204"/>
      <c r="E469" s="205"/>
      <c r="F469" s="203"/>
      <c r="G469" s="205"/>
      <c r="H469" s="205"/>
      <c r="I469" s="206"/>
      <c r="J469" s="207"/>
      <c r="K469" s="208"/>
    </row>
    <row r="470" spans="1:11" x14ac:dyDescent="0.25">
      <c r="A470" s="203"/>
      <c r="B470" s="203"/>
      <c r="C470" s="204"/>
      <c r="D470" s="204"/>
      <c r="E470" s="205"/>
      <c r="F470" s="203"/>
      <c r="G470" s="205"/>
      <c r="H470" s="205"/>
      <c r="I470" s="206"/>
      <c r="J470" s="207"/>
      <c r="K470" s="208"/>
    </row>
    <row r="471" spans="1:11" x14ac:dyDescent="0.25">
      <c r="A471" s="203"/>
      <c r="B471" s="203"/>
      <c r="C471" s="204"/>
      <c r="D471" s="204"/>
      <c r="E471" s="205"/>
      <c r="F471" s="203"/>
      <c r="G471" s="205"/>
      <c r="H471" s="205"/>
      <c r="I471" s="206"/>
      <c r="J471" s="207"/>
      <c r="K471" s="208"/>
    </row>
    <row r="472" spans="1:11" x14ac:dyDescent="0.25">
      <c r="A472" s="203"/>
      <c r="B472" s="203"/>
      <c r="C472" s="204"/>
      <c r="D472" s="204"/>
      <c r="E472" s="205"/>
      <c r="F472" s="203"/>
      <c r="G472" s="205"/>
      <c r="H472" s="205"/>
      <c r="I472" s="206"/>
      <c r="J472" s="207"/>
      <c r="K472" s="208"/>
    </row>
    <row r="473" spans="1:11" x14ac:dyDescent="0.25">
      <c r="A473" s="203"/>
      <c r="B473" s="203"/>
      <c r="C473" s="204"/>
      <c r="D473" s="204"/>
      <c r="E473" s="205"/>
      <c r="F473" s="203"/>
      <c r="G473" s="205"/>
      <c r="H473" s="205"/>
      <c r="I473" s="206"/>
      <c r="J473" s="207"/>
      <c r="K473" s="208"/>
    </row>
    <row r="474" spans="1:11" x14ac:dyDescent="0.25">
      <c r="A474" s="203"/>
      <c r="B474" s="203"/>
      <c r="C474" s="204"/>
      <c r="D474" s="204"/>
      <c r="E474" s="205"/>
      <c r="F474" s="203"/>
      <c r="G474" s="205"/>
      <c r="H474" s="205"/>
      <c r="I474" s="206"/>
      <c r="J474" s="207"/>
      <c r="K474" s="208"/>
    </row>
    <row r="475" spans="1:11" x14ac:dyDescent="0.25">
      <c r="A475" s="203"/>
      <c r="B475" s="203"/>
      <c r="C475" s="204"/>
      <c r="D475" s="204"/>
      <c r="E475" s="205"/>
      <c r="F475" s="203"/>
      <c r="G475" s="205"/>
      <c r="H475" s="205"/>
      <c r="I475" s="206"/>
      <c r="J475" s="207"/>
      <c r="K475" s="208"/>
    </row>
    <row r="476" spans="1:11" x14ac:dyDescent="0.25">
      <c r="A476" s="203"/>
      <c r="B476" s="203"/>
      <c r="C476" s="204"/>
      <c r="D476" s="204"/>
      <c r="E476" s="205"/>
      <c r="F476" s="203"/>
      <c r="G476" s="205"/>
      <c r="H476" s="205"/>
      <c r="I476" s="206"/>
      <c r="J476" s="207"/>
      <c r="K476" s="208"/>
    </row>
    <row r="477" spans="1:11" x14ac:dyDescent="0.25">
      <c r="A477" s="203"/>
      <c r="B477" s="203"/>
      <c r="C477" s="204"/>
      <c r="D477" s="204"/>
      <c r="E477" s="205"/>
      <c r="F477" s="203"/>
      <c r="G477" s="205"/>
      <c r="H477" s="205"/>
      <c r="I477" s="206"/>
      <c r="J477" s="207"/>
      <c r="K477" s="208"/>
    </row>
    <row r="478" spans="1:11" x14ac:dyDescent="0.25">
      <c r="A478" s="203"/>
      <c r="B478" s="203"/>
      <c r="C478" s="204"/>
      <c r="D478" s="204"/>
      <c r="E478" s="205"/>
      <c r="F478" s="203"/>
      <c r="G478" s="205"/>
      <c r="H478" s="205"/>
      <c r="I478" s="206"/>
      <c r="J478" s="207"/>
      <c r="K478" s="208"/>
    </row>
    <row r="479" spans="1:11" x14ac:dyDescent="0.25">
      <c r="A479" s="203"/>
      <c r="B479" s="203"/>
      <c r="C479" s="204"/>
      <c r="D479" s="204"/>
      <c r="E479" s="205"/>
      <c r="F479" s="203"/>
      <c r="G479" s="205"/>
      <c r="H479" s="205"/>
      <c r="I479" s="206"/>
      <c r="J479" s="207"/>
      <c r="K479" s="208"/>
    </row>
    <row r="480" spans="1:11" x14ac:dyDescent="0.25">
      <c r="A480" s="203"/>
      <c r="B480" s="203"/>
      <c r="C480" s="204"/>
      <c r="D480" s="204"/>
      <c r="E480" s="205"/>
      <c r="F480" s="203"/>
      <c r="G480" s="205"/>
      <c r="H480" s="205"/>
      <c r="I480" s="206"/>
      <c r="J480" s="207"/>
      <c r="K480" s="208"/>
    </row>
    <row r="481" spans="1:11" x14ac:dyDescent="0.25">
      <c r="A481" s="203"/>
      <c r="B481" s="203"/>
      <c r="C481" s="204"/>
      <c r="D481" s="204"/>
      <c r="E481" s="205"/>
      <c r="F481" s="203"/>
      <c r="G481" s="205"/>
      <c r="H481" s="205"/>
      <c r="I481" s="206"/>
      <c r="J481" s="207"/>
      <c r="K481" s="208"/>
    </row>
    <row r="482" spans="1:11" x14ac:dyDescent="0.25">
      <c r="A482" s="203"/>
      <c r="B482" s="203"/>
      <c r="C482" s="204"/>
      <c r="D482" s="204"/>
      <c r="E482" s="205"/>
      <c r="F482" s="203"/>
      <c r="G482" s="205"/>
      <c r="H482" s="205"/>
      <c r="I482" s="206"/>
      <c r="J482" s="207"/>
      <c r="K482" s="208"/>
    </row>
    <row r="483" spans="1:11" x14ac:dyDescent="0.25">
      <c r="A483" s="203"/>
      <c r="B483" s="203"/>
      <c r="C483" s="204"/>
      <c r="D483" s="204"/>
      <c r="E483" s="205"/>
      <c r="F483" s="203"/>
      <c r="G483" s="205"/>
      <c r="H483" s="205"/>
      <c r="I483" s="206"/>
      <c r="J483" s="207"/>
      <c r="K483" s="208"/>
    </row>
    <row r="484" spans="1:11" x14ac:dyDescent="0.25">
      <c r="A484" s="203"/>
      <c r="B484" s="203"/>
      <c r="C484" s="204"/>
      <c r="D484" s="204"/>
      <c r="E484" s="205"/>
      <c r="F484" s="203"/>
      <c r="G484" s="205"/>
      <c r="H484" s="205"/>
      <c r="I484" s="206"/>
      <c r="J484" s="207"/>
      <c r="K484" s="208"/>
    </row>
    <row r="485" spans="1:11" x14ac:dyDescent="0.25">
      <c r="A485" s="203"/>
      <c r="B485" s="203"/>
      <c r="C485" s="204"/>
      <c r="D485" s="204"/>
      <c r="E485" s="205"/>
      <c r="F485" s="203"/>
      <c r="G485" s="205"/>
      <c r="H485" s="205"/>
      <c r="I485" s="206"/>
      <c r="J485" s="207"/>
      <c r="K485" s="208"/>
    </row>
    <row r="486" spans="1:11" x14ac:dyDescent="0.25">
      <c r="A486" s="203"/>
      <c r="B486" s="203"/>
      <c r="C486" s="204"/>
      <c r="D486" s="204"/>
      <c r="E486" s="205"/>
      <c r="F486" s="203"/>
      <c r="G486" s="205"/>
      <c r="H486" s="205"/>
      <c r="I486" s="206"/>
      <c r="J486" s="207"/>
      <c r="K486" s="208"/>
    </row>
    <row r="487" spans="1:11" x14ac:dyDescent="0.25">
      <c r="A487" s="203"/>
      <c r="B487" s="203"/>
      <c r="C487" s="204"/>
      <c r="D487" s="204"/>
      <c r="E487" s="205"/>
      <c r="F487" s="203"/>
      <c r="G487" s="205"/>
      <c r="H487" s="205"/>
      <c r="I487" s="206"/>
      <c r="J487" s="207"/>
      <c r="K487" s="208"/>
    </row>
    <row r="488" spans="1:11" x14ac:dyDescent="0.25">
      <c r="A488" s="203"/>
      <c r="B488" s="203"/>
      <c r="C488" s="204"/>
      <c r="D488" s="204"/>
      <c r="E488" s="205"/>
      <c r="F488" s="203"/>
      <c r="G488" s="205"/>
      <c r="H488" s="205"/>
      <c r="I488" s="206"/>
      <c r="J488" s="207"/>
      <c r="K488" s="208"/>
    </row>
    <row r="489" spans="1:11" x14ac:dyDescent="0.25">
      <c r="A489" s="203"/>
      <c r="B489" s="203"/>
      <c r="C489" s="204"/>
      <c r="D489" s="204"/>
      <c r="E489" s="205"/>
      <c r="F489" s="203"/>
      <c r="G489" s="205"/>
      <c r="H489" s="205"/>
      <c r="I489" s="206"/>
      <c r="J489" s="207"/>
      <c r="K489" s="208"/>
    </row>
    <row r="490" spans="1:11" x14ac:dyDescent="0.25">
      <c r="A490" s="203"/>
      <c r="B490" s="203"/>
      <c r="C490" s="204"/>
      <c r="D490" s="204"/>
      <c r="E490" s="205"/>
      <c r="F490" s="203"/>
      <c r="G490" s="205"/>
      <c r="H490" s="205"/>
      <c r="I490" s="206"/>
      <c r="J490" s="207"/>
      <c r="K490" s="208"/>
    </row>
    <row r="491" spans="1:11" x14ac:dyDescent="0.25">
      <c r="A491" s="203"/>
      <c r="B491" s="203"/>
      <c r="C491" s="204"/>
      <c r="D491" s="204"/>
      <c r="E491" s="205"/>
      <c r="F491" s="203"/>
      <c r="G491" s="205"/>
      <c r="H491" s="205"/>
      <c r="I491" s="206"/>
      <c r="J491" s="207"/>
      <c r="K491" s="208"/>
    </row>
    <row r="492" spans="1:11" x14ac:dyDescent="0.25">
      <c r="A492" s="203"/>
      <c r="B492" s="203"/>
      <c r="C492" s="204"/>
      <c r="D492" s="204"/>
      <c r="E492" s="205"/>
      <c r="F492" s="203"/>
      <c r="G492" s="205"/>
      <c r="H492" s="205"/>
      <c r="I492" s="206"/>
      <c r="J492" s="207"/>
      <c r="K492" s="208"/>
    </row>
    <row r="493" spans="1:11" x14ac:dyDescent="0.25">
      <c r="A493" s="203"/>
      <c r="B493" s="203"/>
      <c r="C493" s="204"/>
      <c r="D493" s="204"/>
      <c r="E493" s="205"/>
      <c r="F493" s="203"/>
      <c r="G493" s="205"/>
      <c r="H493" s="205"/>
      <c r="I493" s="206"/>
      <c r="J493" s="207"/>
      <c r="K493" s="208"/>
    </row>
    <row r="494" spans="1:11" x14ac:dyDescent="0.25">
      <c r="A494" s="203"/>
      <c r="B494" s="203"/>
      <c r="C494" s="204"/>
      <c r="D494" s="204"/>
      <c r="E494" s="205"/>
      <c r="F494" s="203"/>
      <c r="G494" s="205"/>
      <c r="H494" s="205"/>
      <c r="I494" s="206"/>
      <c r="J494" s="207"/>
      <c r="K494" s="208"/>
    </row>
    <row r="495" spans="1:11" x14ac:dyDescent="0.25">
      <c r="A495" s="203"/>
      <c r="B495" s="203"/>
      <c r="C495" s="204"/>
      <c r="D495" s="204"/>
      <c r="E495" s="205"/>
      <c r="F495" s="203"/>
      <c r="G495" s="205"/>
      <c r="H495" s="205"/>
      <c r="I495" s="206"/>
      <c r="J495" s="207"/>
      <c r="K495" s="208"/>
    </row>
    <row r="496" spans="1:11" x14ac:dyDescent="0.25">
      <c r="A496" s="203"/>
      <c r="B496" s="203"/>
      <c r="C496" s="204"/>
      <c r="D496" s="204"/>
      <c r="E496" s="205"/>
      <c r="F496" s="203"/>
      <c r="G496" s="205"/>
      <c r="H496" s="205"/>
      <c r="I496" s="206"/>
      <c r="J496" s="207"/>
      <c r="K496" s="208"/>
    </row>
    <row r="497" spans="1:11" x14ac:dyDescent="0.25">
      <c r="A497" s="203"/>
      <c r="B497" s="203"/>
      <c r="C497" s="204"/>
      <c r="D497" s="204"/>
      <c r="E497" s="205"/>
      <c r="F497" s="203"/>
      <c r="G497" s="205"/>
      <c r="H497" s="205"/>
      <c r="I497" s="206"/>
      <c r="J497" s="207"/>
      <c r="K497" s="208"/>
    </row>
    <row r="498" spans="1:11" x14ac:dyDescent="0.25">
      <c r="A498" s="203"/>
      <c r="B498" s="203"/>
      <c r="C498" s="204"/>
      <c r="D498" s="204"/>
      <c r="E498" s="205"/>
      <c r="F498" s="203"/>
      <c r="G498" s="205"/>
      <c r="H498" s="205"/>
      <c r="I498" s="206"/>
      <c r="J498" s="207"/>
      <c r="K498" s="208"/>
    </row>
    <row r="499" spans="1:11" x14ac:dyDescent="0.25">
      <c r="A499" s="203"/>
      <c r="B499" s="203"/>
      <c r="C499" s="204"/>
      <c r="D499" s="204"/>
      <c r="E499" s="205"/>
      <c r="F499" s="203"/>
      <c r="G499" s="205"/>
      <c r="H499" s="205"/>
      <c r="I499" s="206"/>
      <c r="J499" s="207"/>
      <c r="K499" s="208"/>
    </row>
    <row r="500" spans="1:11" x14ac:dyDescent="0.25">
      <c r="A500" s="203"/>
      <c r="B500" s="203"/>
      <c r="C500" s="204"/>
      <c r="D500" s="204"/>
      <c r="E500" s="205"/>
      <c r="F500" s="203"/>
      <c r="G500" s="205"/>
      <c r="H500" s="205"/>
      <c r="I500" s="206"/>
      <c r="J500" s="207"/>
      <c r="K500" s="208"/>
    </row>
    <row r="501" spans="1:11" x14ac:dyDescent="0.25">
      <c r="A501" s="203"/>
      <c r="B501" s="203"/>
      <c r="C501" s="204"/>
      <c r="D501" s="204"/>
      <c r="E501" s="205"/>
      <c r="F501" s="203"/>
      <c r="G501" s="205"/>
      <c r="H501" s="205"/>
      <c r="I501" s="206"/>
      <c r="J501" s="207"/>
      <c r="K501" s="208"/>
    </row>
    <row r="502" spans="1:11" x14ac:dyDescent="0.25">
      <c r="A502" s="203"/>
      <c r="B502" s="203"/>
      <c r="C502" s="204"/>
      <c r="D502" s="204"/>
      <c r="E502" s="205"/>
      <c r="F502" s="203"/>
      <c r="G502" s="205"/>
      <c r="H502" s="205"/>
      <c r="I502" s="206"/>
      <c r="J502" s="207"/>
      <c r="K502" s="208"/>
    </row>
    <row r="503" spans="1:11" x14ac:dyDescent="0.25">
      <c r="A503" s="203"/>
      <c r="B503" s="203"/>
      <c r="C503" s="204"/>
      <c r="D503" s="204"/>
      <c r="E503" s="205"/>
      <c r="F503" s="203"/>
      <c r="G503" s="205"/>
      <c r="H503" s="205"/>
      <c r="I503" s="206"/>
      <c r="J503" s="207"/>
      <c r="K503" s="208"/>
    </row>
    <row r="504" spans="1:11" x14ac:dyDescent="0.25">
      <c r="A504" s="203"/>
      <c r="B504" s="203"/>
      <c r="C504" s="204"/>
      <c r="D504" s="204"/>
      <c r="E504" s="205"/>
      <c r="F504" s="203"/>
      <c r="G504" s="205"/>
      <c r="H504" s="205"/>
      <c r="I504" s="206"/>
      <c r="J504" s="207"/>
      <c r="K504" s="208"/>
    </row>
    <row r="505" spans="1:11" x14ac:dyDescent="0.25">
      <c r="A505" s="203"/>
      <c r="B505" s="203"/>
      <c r="C505" s="204"/>
      <c r="D505" s="204"/>
      <c r="E505" s="205"/>
      <c r="F505" s="203"/>
      <c r="G505" s="205"/>
      <c r="H505" s="205"/>
      <c r="I505" s="206"/>
      <c r="J505" s="207"/>
      <c r="K505" s="208"/>
    </row>
    <row r="506" spans="1:11" x14ac:dyDescent="0.25">
      <c r="A506" s="203"/>
      <c r="B506" s="203"/>
      <c r="C506" s="204"/>
      <c r="D506" s="204"/>
      <c r="E506" s="205"/>
      <c r="F506" s="203"/>
      <c r="G506" s="205"/>
      <c r="H506" s="205"/>
      <c r="I506" s="206"/>
      <c r="J506" s="207"/>
      <c r="K506" s="208"/>
    </row>
    <row r="507" spans="1:11" x14ac:dyDescent="0.25">
      <c r="A507" s="203"/>
      <c r="B507" s="203"/>
      <c r="C507" s="204"/>
      <c r="D507" s="204"/>
      <c r="E507" s="205"/>
      <c r="F507" s="203"/>
      <c r="G507" s="205"/>
      <c r="H507" s="205"/>
      <c r="I507" s="206"/>
      <c r="J507" s="207"/>
      <c r="K507" s="208"/>
    </row>
    <row r="508" spans="1:11" x14ac:dyDescent="0.25">
      <c r="A508" s="203"/>
      <c r="B508" s="203"/>
      <c r="C508" s="204"/>
      <c r="D508" s="204"/>
      <c r="E508" s="205"/>
      <c r="F508" s="203"/>
      <c r="G508" s="205"/>
      <c r="H508" s="205"/>
      <c r="I508" s="206"/>
      <c r="J508" s="207"/>
      <c r="K508" s="208"/>
    </row>
    <row r="509" spans="1:11" x14ac:dyDescent="0.25">
      <c r="A509" s="203"/>
      <c r="B509" s="203"/>
      <c r="C509" s="204"/>
      <c r="D509" s="204"/>
      <c r="E509" s="205"/>
      <c r="F509" s="203"/>
      <c r="G509" s="205"/>
      <c r="H509" s="205"/>
      <c r="I509" s="206"/>
      <c r="J509" s="207"/>
      <c r="K509" s="208"/>
    </row>
    <row r="510" spans="1:11" x14ac:dyDescent="0.25">
      <c r="A510" s="203"/>
      <c r="B510" s="203"/>
      <c r="C510" s="204"/>
      <c r="D510" s="204"/>
      <c r="E510" s="205"/>
      <c r="F510" s="203"/>
      <c r="G510" s="205"/>
      <c r="H510" s="205"/>
      <c r="I510" s="206"/>
      <c r="J510" s="207"/>
      <c r="K510" s="208"/>
    </row>
    <row r="511" spans="1:11" x14ac:dyDescent="0.25">
      <c r="A511" s="203"/>
      <c r="B511" s="203"/>
      <c r="C511" s="204"/>
      <c r="D511" s="204"/>
      <c r="E511" s="205"/>
      <c r="F511" s="203"/>
      <c r="G511" s="205"/>
      <c r="H511" s="205"/>
      <c r="I511" s="206"/>
      <c r="J511" s="207"/>
      <c r="K511" s="208"/>
    </row>
    <row r="512" spans="1:11" x14ac:dyDescent="0.25">
      <c r="A512" s="203"/>
      <c r="B512" s="203"/>
      <c r="C512" s="204"/>
      <c r="D512" s="204"/>
      <c r="E512" s="205"/>
      <c r="F512" s="203"/>
      <c r="G512" s="205"/>
      <c r="H512" s="205"/>
      <c r="I512" s="206"/>
      <c r="J512" s="207"/>
      <c r="K512" s="208"/>
    </row>
    <row r="513" spans="1:11" x14ac:dyDescent="0.25">
      <c r="A513" s="203"/>
      <c r="B513" s="203"/>
      <c r="C513" s="204"/>
      <c r="D513" s="204"/>
      <c r="E513" s="205"/>
      <c r="F513" s="203"/>
      <c r="G513" s="205"/>
      <c r="H513" s="205"/>
      <c r="I513" s="206"/>
      <c r="J513" s="207"/>
      <c r="K513" s="208"/>
    </row>
    <row r="514" spans="1:11" x14ac:dyDescent="0.25">
      <c r="A514" s="203"/>
      <c r="B514" s="203"/>
      <c r="C514" s="204"/>
      <c r="D514" s="204"/>
      <c r="E514" s="205"/>
      <c r="F514" s="203"/>
      <c r="G514" s="205"/>
      <c r="H514" s="205"/>
      <c r="I514" s="206"/>
      <c r="J514" s="207"/>
      <c r="K514" s="208"/>
    </row>
    <row r="515" spans="1:11" x14ac:dyDescent="0.25">
      <c r="A515" s="203"/>
      <c r="B515" s="203"/>
      <c r="C515" s="204"/>
      <c r="D515" s="204"/>
      <c r="E515" s="205"/>
      <c r="F515" s="203"/>
      <c r="G515" s="205"/>
      <c r="H515" s="205"/>
      <c r="I515" s="206"/>
      <c r="J515" s="207"/>
      <c r="K515" s="208"/>
    </row>
    <row r="516" spans="1:11" x14ac:dyDescent="0.25">
      <c r="A516" s="203"/>
      <c r="B516" s="203"/>
      <c r="C516" s="204"/>
      <c r="D516" s="204"/>
      <c r="E516" s="205"/>
      <c r="F516" s="203"/>
      <c r="G516" s="205"/>
      <c r="H516" s="205"/>
      <c r="I516" s="206"/>
      <c r="J516" s="207"/>
      <c r="K516" s="208"/>
    </row>
    <row r="517" spans="1:11" x14ac:dyDescent="0.25">
      <c r="A517" s="203"/>
      <c r="B517" s="203"/>
      <c r="C517" s="204"/>
      <c r="D517" s="204"/>
      <c r="E517" s="205"/>
      <c r="F517" s="203"/>
      <c r="G517" s="205"/>
      <c r="H517" s="205"/>
      <c r="I517" s="206"/>
      <c r="J517" s="207"/>
      <c r="K517" s="208"/>
    </row>
    <row r="518" spans="1:11" x14ac:dyDescent="0.25">
      <c r="A518" s="203"/>
      <c r="B518" s="203"/>
      <c r="C518" s="204"/>
      <c r="D518" s="204"/>
      <c r="E518" s="205"/>
      <c r="F518" s="203"/>
      <c r="G518" s="205"/>
      <c r="H518" s="205"/>
      <c r="I518" s="206"/>
      <c r="J518" s="207"/>
      <c r="K518" s="208"/>
    </row>
    <row r="519" spans="1:11" x14ac:dyDescent="0.25">
      <c r="A519" s="203"/>
      <c r="B519" s="203"/>
      <c r="C519" s="204"/>
      <c r="D519" s="204"/>
      <c r="E519" s="205"/>
      <c r="F519" s="203"/>
      <c r="G519" s="205"/>
      <c r="H519" s="205"/>
      <c r="I519" s="206"/>
      <c r="J519" s="207"/>
      <c r="K519" s="208"/>
    </row>
    <row r="520" spans="1:11" x14ac:dyDescent="0.25">
      <c r="A520" s="203"/>
      <c r="B520" s="203"/>
      <c r="C520" s="204"/>
      <c r="D520" s="204"/>
      <c r="E520" s="205"/>
      <c r="F520" s="203"/>
      <c r="G520" s="205"/>
      <c r="H520" s="205"/>
      <c r="I520" s="206"/>
      <c r="J520" s="207"/>
      <c r="K520" s="208"/>
    </row>
    <row r="521" spans="1:11" x14ac:dyDescent="0.25">
      <c r="A521" s="203"/>
      <c r="B521" s="203"/>
      <c r="C521" s="204"/>
      <c r="D521" s="204"/>
      <c r="E521" s="205"/>
      <c r="F521" s="203"/>
      <c r="G521" s="205"/>
      <c r="H521" s="205"/>
      <c r="I521" s="206"/>
      <c r="J521" s="207"/>
      <c r="K521" s="208"/>
    </row>
    <row r="522" spans="1:11" x14ac:dyDescent="0.25">
      <c r="A522" s="203"/>
      <c r="B522" s="203"/>
      <c r="C522" s="204"/>
      <c r="D522" s="204"/>
      <c r="E522" s="205"/>
      <c r="F522" s="203"/>
      <c r="G522" s="205"/>
      <c r="H522" s="205"/>
      <c r="I522" s="206"/>
      <c r="J522" s="207"/>
      <c r="K522" s="208"/>
    </row>
    <row r="523" spans="1:11" x14ac:dyDescent="0.25">
      <c r="A523" s="203"/>
      <c r="B523" s="203"/>
      <c r="C523" s="204"/>
      <c r="D523" s="204"/>
      <c r="E523" s="205"/>
      <c r="F523" s="203"/>
      <c r="G523" s="205"/>
      <c r="H523" s="205"/>
      <c r="I523" s="206"/>
      <c r="J523" s="207"/>
      <c r="K523" s="208"/>
    </row>
    <row r="524" spans="1:11" x14ac:dyDescent="0.25">
      <c r="A524" s="203"/>
      <c r="B524" s="203"/>
      <c r="C524" s="204"/>
      <c r="D524" s="204"/>
      <c r="E524" s="205"/>
      <c r="F524" s="203"/>
      <c r="G524" s="205"/>
      <c r="H524" s="205"/>
      <c r="I524" s="206"/>
      <c r="J524" s="207"/>
      <c r="K524" s="208"/>
    </row>
    <row r="525" spans="1:11" x14ac:dyDescent="0.25">
      <c r="A525" s="203"/>
      <c r="B525" s="203"/>
      <c r="C525" s="204"/>
      <c r="D525" s="204"/>
      <c r="E525" s="205"/>
      <c r="F525" s="203"/>
      <c r="G525" s="205"/>
      <c r="H525" s="205"/>
      <c r="I525" s="206"/>
      <c r="J525" s="207"/>
      <c r="K525" s="208"/>
    </row>
    <row r="526" spans="1:11" x14ac:dyDescent="0.25">
      <c r="A526" s="203"/>
      <c r="B526" s="203"/>
      <c r="C526" s="204"/>
      <c r="D526" s="204"/>
      <c r="E526" s="205"/>
      <c r="F526" s="203"/>
      <c r="G526" s="205"/>
      <c r="H526" s="205"/>
      <c r="I526" s="206"/>
      <c r="J526" s="207"/>
      <c r="K526" s="208"/>
    </row>
    <row r="527" spans="1:11" x14ac:dyDescent="0.25">
      <c r="A527" s="203"/>
      <c r="B527" s="203"/>
      <c r="C527" s="204"/>
      <c r="D527" s="204"/>
      <c r="E527" s="205"/>
      <c r="F527" s="203"/>
      <c r="G527" s="205"/>
      <c r="H527" s="205"/>
      <c r="I527" s="206"/>
      <c r="J527" s="207"/>
      <c r="K527" s="208"/>
    </row>
    <row r="528" spans="1:11" x14ac:dyDescent="0.25">
      <c r="A528" s="203"/>
      <c r="B528" s="203"/>
      <c r="C528" s="204"/>
      <c r="D528" s="204"/>
      <c r="E528" s="205"/>
      <c r="F528" s="203"/>
      <c r="G528" s="205"/>
      <c r="H528" s="205"/>
      <c r="I528" s="206"/>
      <c r="J528" s="207"/>
      <c r="K528" s="208"/>
    </row>
    <row r="529" spans="1:11" x14ac:dyDescent="0.25">
      <c r="A529" s="203"/>
      <c r="B529" s="203"/>
      <c r="C529" s="204"/>
      <c r="D529" s="204"/>
      <c r="E529" s="205"/>
      <c r="F529" s="203"/>
      <c r="G529" s="205"/>
      <c r="H529" s="205"/>
      <c r="I529" s="206"/>
      <c r="J529" s="207"/>
      <c r="K529" s="208"/>
    </row>
    <row r="530" spans="1:11" x14ac:dyDescent="0.25">
      <c r="A530" s="203"/>
      <c r="B530" s="203"/>
      <c r="C530" s="204"/>
      <c r="D530" s="204"/>
      <c r="E530" s="205"/>
      <c r="F530" s="203"/>
      <c r="G530" s="205"/>
      <c r="H530" s="205"/>
      <c r="I530" s="206"/>
      <c r="J530" s="207"/>
      <c r="K530" s="208"/>
    </row>
    <row r="531" spans="1:11" x14ac:dyDescent="0.25">
      <c r="A531" s="203"/>
      <c r="B531" s="203"/>
      <c r="C531" s="204"/>
      <c r="D531" s="204"/>
      <c r="E531" s="205"/>
      <c r="F531" s="203"/>
      <c r="G531" s="205"/>
      <c r="H531" s="205"/>
      <c r="I531" s="206"/>
      <c r="J531" s="207"/>
      <c r="K531" s="208"/>
    </row>
    <row r="532" spans="1:11" x14ac:dyDescent="0.25">
      <c r="A532" s="203"/>
      <c r="B532" s="203"/>
      <c r="C532" s="204"/>
      <c r="D532" s="204"/>
      <c r="E532" s="205"/>
      <c r="F532" s="203"/>
      <c r="G532" s="205"/>
      <c r="H532" s="205"/>
      <c r="I532" s="206"/>
      <c r="J532" s="207"/>
      <c r="K532" s="208"/>
    </row>
    <row r="533" spans="1:11" x14ac:dyDescent="0.25">
      <c r="A533" s="203"/>
      <c r="B533" s="203"/>
      <c r="C533" s="204"/>
      <c r="D533" s="204"/>
      <c r="E533" s="205"/>
      <c r="F533" s="203"/>
      <c r="G533" s="205"/>
      <c r="H533" s="205"/>
      <c r="I533" s="206"/>
      <c r="J533" s="207"/>
      <c r="K533" s="208"/>
    </row>
    <row r="534" spans="1:11" x14ac:dyDescent="0.25">
      <c r="A534" s="203"/>
      <c r="B534" s="203"/>
      <c r="C534" s="204"/>
      <c r="D534" s="204"/>
      <c r="E534" s="205"/>
      <c r="F534" s="203"/>
      <c r="G534" s="205"/>
      <c r="H534" s="205"/>
      <c r="I534" s="206"/>
      <c r="J534" s="207"/>
      <c r="K534" s="208"/>
    </row>
    <row r="535" spans="1:11" x14ac:dyDescent="0.25">
      <c r="A535" s="203"/>
      <c r="B535" s="203"/>
      <c r="C535" s="204"/>
      <c r="D535" s="204"/>
      <c r="E535" s="205"/>
      <c r="F535" s="203"/>
      <c r="G535" s="205"/>
      <c r="H535" s="205"/>
      <c r="I535" s="206"/>
      <c r="J535" s="207"/>
      <c r="K535" s="208"/>
    </row>
    <row r="536" spans="1:11" x14ac:dyDescent="0.25">
      <c r="A536" s="203"/>
      <c r="B536" s="203"/>
      <c r="C536" s="204"/>
      <c r="D536" s="204"/>
      <c r="E536" s="205"/>
      <c r="F536" s="203"/>
      <c r="G536" s="205"/>
      <c r="H536" s="205"/>
      <c r="I536" s="206"/>
      <c r="J536" s="207"/>
      <c r="K536" s="208"/>
    </row>
    <row r="537" spans="1:11" x14ac:dyDescent="0.25">
      <c r="A537" s="203"/>
      <c r="B537" s="203"/>
      <c r="C537" s="204"/>
      <c r="D537" s="204"/>
      <c r="E537" s="205"/>
      <c r="F537" s="203"/>
      <c r="G537" s="205"/>
      <c r="H537" s="205"/>
      <c r="I537" s="206"/>
      <c r="J537" s="207"/>
      <c r="K537" s="208"/>
    </row>
    <row r="538" spans="1:11" x14ac:dyDescent="0.25">
      <c r="A538" s="203"/>
      <c r="B538" s="203"/>
      <c r="C538" s="204"/>
      <c r="D538" s="204"/>
      <c r="E538" s="205"/>
      <c r="F538" s="203"/>
      <c r="G538" s="205"/>
      <c r="H538" s="205"/>
      <c r="I538" s="206"/>
      <c r="J538" s="207"/>
      <c r="K538" s="208"/>
    </row>
    <row r="539" spans="1:11" x14ac:dyDescent="0.25">
      <c r="A539" s="203"/>
      <c r="B539" s="203"/>
      <c r="C539" s="204"/>
      <c r="D539" s="204"/>
      <c r="E539" s="205"/>
      <c r="F539" s="203"/>
      <c r="G539" s="205"/>
      <c r="H539" s="205"/>
      <c r="I539" s="206"/>
      <c r="J539" s="207"/>
      <c r="K539" s="208"/>
    </row>
    <row r="540" spans="1:11" x14ac:dyDescent="0.25">
      <c r="A540" s="203"/>
      <c r="B540" s="203"/>
      <c r="C540" s="204"/>
      <c r="D540" s="204"/>
      <c r="E540" s="205"/>
      <c r="F540" s="203"/>
      <c r="G540" s="205"/>
      <c r="H540" s="205"/>
      <c r="I540" s="206"/>
      <c r="J540" s="207"/>
      <c r="K540" s="208"/>
    </row>
    <row r="541" spans="1:11" x14ac:dyDescent="0.25">
      <c r="A541" s="203"/>
      <c r="B541" s="203"/>
      <c r="C541" s="204"/>
      <c r="D541" s="204"/>
      <c r="E541" s="205"/>
      <c r="F541" s="203"/>
      <c r="G541" s="205"/>
      <c r="H541" s="205"/>
      <c r="I541" s="206"/>
      <c r="J541" s="207"/>
      <c r="K541" s="208"/>
    </row>
    <row r="542" spans="1:11" x14ac:dyDescent="0.25">
      <c r="A542" s="203"/>
      <c r="B542" s="203"/>
      <c r="C542" s="204"/>
      <c r="D542" s="204"/>
      <c r="E542" s="205"/>
      <c r="F542" s="203"/>
      <c r="G542" s="205"/>
      <c r="H542" s="205"/>
      <c r="I542" s="206"/>
      <c r="J542" s="207"/>
      <c r="K542" s="208"/>
    </row>
    <row r="543" spans="1:11" x14ac:dyDescent="0.25">
      <c r="A543" s="203"/>
      <c r="B543" s="203"/>
      <c r="C543" s="204"/>
      <c r="D543" s="204"/>
      <c r="E543" s="205"/>
      <c r="F543" s="203"/>
      <c r="G543" s="205"/>
      <c r="H543" s="205"/>
      <c r="I543" s="206"/>
      <c r="J543" s="207"/>
      <c r="K543" s="208"/>
    </row>
    <row r="544" spans="1:11" x14ac:dyDescent="0.25">
      <c r="A544" s="203"/>
      <c r="B544" s="203"/>
      <c r="C544" s="204"/>
      <c r="D544" s="204"/>
      <c r="E544" s="205"/>
      <c r="F544" s="203"/>
      <c r="G544" s="205"/>
      <c r="H544" s="205"/>
      <c r="I544" s="206"/>
      <c r="J544" s="207"/>
      <c r="K544" s="208"/>
    </row>
    <row r="545" spans="1:11" x14ac:dyDescent="0.25">
      <c r="A545" s="203"/>
      <c r="B545" s="203"/>
      <c r="C545" s="204"/>
      <c r="D545" s="204"/>
      <c r="E545" s="205"/>
      <c r="F545" s="203"/>
      <c r="G545" s="205"/>
      <c r="H545" s="205"/>
      <c r="I545" s="206"/>
      <c r="J545" s="207"/>
      <c r="K545" s="208"/>
    </row>
    <row r="546" spans="1:11" x14ac:dyDescent="0.25">
      <c r="A546" s="203"/>
      <c r="B546" s="203"/>
      <c r="C546" s="204"/>
      <c r="D546" s="204"/>
      <c r="E546" s="205"/>
      <c r="F546" s="203"/>
      <c r="G546" s="205"/>
      <c r="H546" s="205"/>
      <c r="I546" s="206"/>
      <c r="J546" s="207"/>
      <c r="K546" s="208"/>
    </row>
    <row r="547" spans="1:11" x14ac:dyDescent="0.25">
      <c r="A547" s="203"/>
      <c r="B547" s="203"/>
      <c r="C547" s="204"/>
      <c r="D547" s="204"/>
      <c r="E547" s="205"/>
      <c r="F547" s="203"/>
      <c r="G547" s="205"/>
      <c r="H547" s="205"/>
      <c r="I547" s="206"/>
      <c r="J547" s="207"/>
      <c r="K547" s="208"/>
    </row>
    <row r="548" spans="1:11" x14ac:dyDescent="0.25">
      <c r="A548" s="203"/>
      <c r="B548" s="203"/>
      <c r="C548" s="204"/>
      <c r="D548" s="204"/>
      <c r="E548" s="205"/>
      <c r="F548" s="203"/>
      <c r="G548" s="205"/>
      <c r="H548" s="205"/>
      <c r="I548" s="206"/>
      <c r="J548" s="207"/>
      <c r="K548" s="208"/>
    </row>
    <row r="549" spans="1:11" x14ac:dyDescent="0.25">
      <c r="A549" s="203"/>
      <c r="B549" s="203"/>
      <c r="C549" s="204"/>
      <c r="D549" s="204"/>
      <c r="E549" s="205"/>
      <c r="F549" s="203"/>
      <c r="G549" s="205"/>
      <c r="H549" s="205"/>
      <c r="I549" s="206"/>
      <c r="J549" s="207"/>
      <c r="K549" s="208"/>
    </row>
    <row r="550" spans="1:11" x14ac:dyDescent="0.25">
      <c r="A550" s="203"/>
      <c r="B550" s="203"/>
      <c r="C550" s="204"/>
      <c r="D550" s="204"/>
      <c r="E550" s="205"/>
      <c r="F550" s="203"/>
      <c r="G550" s="205"/>
      <c r="H550" s="205"/>
      <c r="I550" s="206"/>
      <c r="J550" s="207"/>
      <c r="K550" s="208"/>
    </row>
    <row r="551" spans="1:11" x14ac:dyDescent="0.25">
      <c r="A551" s="203"/>
      <c r="B551" s="203"/>
      <c r="C551" s="204"/>
      <c r="D551" s="204"/>
      <c r="E551" s="205"/>
      <c r="F551" s="203"/>
      <c r="G551" s="205"/>
      <c r="H551" s="205"/>
      <c r="I551" s="206"/>
      <c r="J551" s="207"/>
      <c r="K551" s="208"/>
    </row>
    <row r="552" spans="1:11" x14ac:dyDescent="0.25">
      <c r="A552" s="203"/>
      <c r="B552" s="203"/>
      <c r="C552" s="204"/>
      <c r="D552" s="204"/>
      <c r="E552" s="205"/>
      <c r="F552" s="203"/>
      <c r="G552" s="205"/>
      <c r="H552" s="205"/>
      <c r="I552" s="206"/>
      <c r="J552" s="207"/>
      <c r="K552" s="208"/>
    </row>
    <row r="553" spans="1:11" x14ac:dyDescent="0.25">
      <c r="A553" s="203"/>
      <c r="B553" s="203"/>
      <c r="C553" s="204"/>
      <c r="D553" s="204"/>
      <c r="E553" s="205"/>
      <c r="F553" s="203"/>
      <c r="G553" s="205"/>
      <c r="H553" s="205"/>
      <c r="I553" s="206"/>
      <c r="J553" s="207"/>
      <c r="K553" s="208"/>
    </row>
    <row r="554" spans="1:11" x14ac:dyDescent="0.25">
      <c r="A554" s="203"/>
      <c r="B554" s="203"/>
      <c r="C554" s="204"/>
      <c r="D554" s="204"/>
      <c r="E554" s="205"/>
      <c r="F554" s="203"/>
      <c r="G554" s="205"/>
      <c r="H554" s="205"/>
      <c r="I554" s="206"/>
      <c r="J554" s="207"/>
      <c r="K554" s="208"/>
    </row>
    <row r="555" spans="1:11" x14ac:dyDescent="0.25">
      <c r="A555" s="203"/>
      <c r="B555" s="203"/>
      <c r="C555" s="204"/>
      <c r="D555" s="204"/>
      <c r="E555" s="205"/>
      <c r="F555" s="203"/>
      <c r="G555" s="205"/>
      <c r="H555" s="205"/>
      <c r="I555" s="206"/>
      <c r="J555" s="207"/>
      <c r="K555" s="208"/>
    </row>
    <row r="556" spans="1:11" x14ac:dyDescent="0.25">
      <c r="A556" s="203"/>
      <c r="B556" s="203"/>
      <c r="C556" s="204"/>
      <c r="D556" s="204"/>
      <c r="E556" s="205"/>
      <c r="F556" s="203"/>
      <c r="G556" s="205"/>
      <c r="H556" s="205"/>
      <c r="I556" s="206"/>
      <c r="J556" s="207"/>
      <c r="K556" s="208"/>
    </row>
    <row r="557" spans="1:11" x14ac:dyDescent="0.25">
      <c r="A557" s="203"/>
      <c r="B557" s="203"/>
      <c r="C557" s="204"/>
      <c r="D557" s="204"/>
      <c r="E557" s="205"/>
      <c r="F557" s="203"/>
      <c r="G557" s="205"/>
      <c r="H557" s="205"/>
      <c r="I557" s="206"/>
      <c r="J557" s="207"/>
      <c r="K557" s="208"/>
    </row>
    <row r="558" spans="1:11" x14ac:dyDescent="0.25">
      <c r="A558" s="203"/>
      <c r="B558" s="203"/>
      <c r="C558" s="204"/>
      <c r="D558" s="204"/>
      <c r="E558" s="205"/>
      <c r="F558" s="203"/>
      <c r="G558" s="205"/>
      <c r="H558" s="205"/>
      <c r="I558" s="206"/>
      <c r="J558" s="207"/>
      <c r="K558" s="208"/>
    </row>
    <row r="559" spans="1:11" x14ac:dyDescent="0.25">
      <c r="A559" s="203"/>
      <c r="B559" s="203"/>
      <c r="C559" s="204"/>
      <c r="D559" s="204"/>
      <c r="E559" s="205"/>
      <c r="F559" s="203"/>
      <c r="G559" s="205"/>
      <c r="H559" s="205"/>
      <c r="I559" s="206"/>
      <c r="J559" s="207"/>
      <c r="K559" s="208"/>
    </row>
    <row r="560" spans="1:11" x14ac:dyDescent="0.25">
      <c r="A560" s="203"/>
      <c r="B560" s="203"/>
      <c r="C560" s="204"/>
      <c r="D560" s="204"/>
      <c r="E560" s="205"/>
      <c r="F560" s="203"/>
      <c r="G560" s="205"/>
      <c r="H560" s="205"/>
      <c r="I560" s="206"/>
      <c r="J560" s="207"/>
      <c r="K560" s="208"/>
    </row>
    <row r="561" spans="1:11" x14ac:dyDescent="0.25">
      <c r="A561" s="203"/>
      <c r="B561" s="203"/>
      <c r="C561" s="204"/>
      <c r="D561" s="204"/>
      <c r="E561" s="205"/>
      <c r="F561" s="203"/>
      <c r="G561" s="205"/>
      <c r="H561" s="205"/>
      <c r="I561" s="206"/>
      <c r="J561" s="207"/>
      <c r="K561" s="208"/>
    </row>
    <row r="562" spans="1:11" x14ac:dyDescent="0.25">
      <c r="A562" s="203"/>
      <c r="B562" s="203"/>
      <c r="C562" s="204"/>
      <c r="D562" s="204"/>
      <c r="E562" s="205"/>
      <c r="F562" s="203"/>
      <c r="G562" s="205"/>
      <c r="H562" s="205"/>
      <c r="I562" s="206"/>
      <c r="J562" s="207"/>
      <c r="K562" s="208"/>
    </row>
    <row r="563" spans="1:11" x14ac:dyDescent="0.25">
      <c r="A563" s="203"/>
      <c r="B563" s="203"/>
      <c r="C563" s="204"/>
      <c r="D563" s="204"/>
      <c r="E563" s="205"/>
      <c r="F563" s="203"/>
      <c r="G563" s="205"/>
      <c r="H563" s="205"/>
      <c r="I563" s="206"/>
      <c r="J563" s="207"/>
      <c r="K563" s="208"/>
    </row>
    <row r="564" spans="1:11" x14ac:dyDescent="0.25">
      <c r="A564" s="203"/>
      <c r="B564" s="203"/>
      <c r="C564" s="204"/>
      <c r="D564" s="204"/>
      <c r="E564" s="205"/>
      <c r="F564" s="203"/>
      <c r="G564" s="205"/>
      <c r="H564" s="205"/>
      <c r="I564" s="206"/>
      <c r="J564" s="207"/>
      <c r="K564" s="208"/>
    </row>
    <row r="565" spans="1:11" x14ac:dyDescent="0.25">
      <c r="A565" s="203"/>
      <c r="B565" s="203"/>
      <c r="C565" s="204"/>
      <c r="D565" s="204"/>
      <c r="E565" s="205"/>
      <c r="F565" s="203"/>
      <c r="G565" s="205"/>
      <c r="H565" s="205"/>
      <c r="I565" s="206"/>
      <c r="J565" s="207"/>
      <c r="K565" s="208"/>
    </row>
    <row r="566" spans="1:11" x14ac:dyDescent="0.25">
      <c r="A566" s="203"/>
      <c r="B566" s="203"/>
      <c r="C566" s="204"/>
      <c r="D566" s="204"/>
      <c r="E566" s="205"/>
      <c r="F566" s="203"/>
      <c r="G566" s="205"/>
      <c r="H566" s="205"/>
      <c r="I566" s="206"/>
      <c r="J566" s="207"/>
      <c r="K566" s="208"/>
    </row>
    <row r="567" spans="1:11" x14ac:dyDescent="0.25">
      <c r="A567" s="203"/>
      <c r="B567" s="203"/>
      <c r="C567" s="204"/>
      <c r="D567" s="204"/>
      <c r="E567" s="205"/>
      <c r="F567" s="203"/>
      <c r="G567" s="205"/>
      <c r="H567" s="205"/>
      <c r="I567" s="206"/>
      <c r="J567" s="207"/>
      <c r="K567" s="208"/>
    </row>
    <row r="568" spans="1:11" x14ac:dyDescent="0.25">
      <c r="A568" s="203"/>
      <c r="B568" s="203"/>
      <c r="C568" s="204"/>
      <c r="D568" s="204"/>
      <c r="E568" s="205"/>
      <c r="F568" s="203"/>
      <c r="G568" s="205"/>
      <c r="H568" s="205"/>
      <c r="I568" s="206"/>
      <c r="J568" s="207"/>
      <c r="K568" s="208"/>
    </row>
    <row r="569" spans="1:11" x14ac:dyDescent="0.25">
      <c r="A569" s="203"/>
      <c r="B569" s="203"/>
      <c r="C569" s="204"/>
      <c r="D569" s="204"/>
      <c r="E569" s="205"/>
      <c r="F569" s="203"/>
      <c r="G569" s="205"/>
      <c r="H569" s="205"/>
      <c r="I569" s="206"/>
      <c r="J569" s="207"/>
      <c r="K569" s="208"/>
    </row>
    <row r="570" spans="1:11" x14ac:dyDescent="0.25">
      <c r="A570" s="203"/>
      <c r="B570" s="203"/>
      <c r="C570" s="204"/>
      <c r="D570" s="204"/>
      <c r="E570" s="205"/>
      <c r="F570" s="203"/>
      <c r="G570" s="205"/>
      <c r="H570" s="205"/>
      <c r="I570" s="206"/>
      <c r="J570" s="207"/>
      <c r="K570" s="208"/>
    </row>
    <row r="571" spans="1:11" x14ac:dyDescent="0.25">
      <c r="A571" s="203"/>
      <c r="B571" s="203"/>
      <c r="C571" s="204"/>
      <c r="D571" s="204"/>
      <c r="E571" s="205"/>
      <c r="F571" s="203"/>
      <c r="G571" s="205"/>
      <c r="H571" s="205"/>
      <c r="I571" s="206"/>
      <c r="J571" s="207"/>
      <c r="K571" s="208"/>
    </row>
    <row r="572" spans="1:11" x14ac:dyDescent="0.25">
      <c r="A572" s="203"/>
      <c r="B572" s="203"/>
      <c r="C572" s="204"/>
      <c r="D572" s="204"/>
      <c r="E572" s="205"/>
      <c r="F572" s="203"/>
      <c r="G572" s="205"/>
      <c r="H572" s="205"/>
      <c r="I572" s="206"/>
      <c r="J572" s="207"/>
      <c r="K572" s="208"/>
    </row>
    <row r="573" spans="1:11" x14ac:dyDescent="0.25">
      <c r="A573" s="203"/>
      <c r="B573" s="203"/>
      <c r="C573" s="204"/>
      <c r="D573" s="204"/>
      <c r="E573" s="205"/>
      <c r="F573" s="203"/>
      <c r="G573" s="205"/>
      <c r="H573" s="205"/>
      <c r="I573" s="206"/>
      <c r="J573" s="207"/>
      <c r="K573" s="208"/>
    </row>
    <row r="574" spans="1:11" x14ac:dyDescent="0.25">
      <c r="A574" s="203"/>
      <c r="B574" s="203"/>
      <c r="C574" s="204"/>
      <c r="D574" s="204"/>
      <c r="E574" s="205"/>
      <c r="F574" s="203"/>
      <c r="G574" s="205"/>
      <c r="H574" s="205"/>
      <c r="I574" s="206"/>
      <c r="J574" s="207"/>
      <c r="K574" s="208"/>
    </row>
    <row r="575" spans="1:11" x14ac:dyDescent="0.25">
      <c r="A575" s="203"/>
      <c r="B575" s="203"/>
      <c r="C575" s="204"/>
      <c r="D575" s="204"/>
      <c r="E575" s="205"/>
      <c r="F575" s="203"/>
      <c r="G575" s="205"/>
      <c r="H575" s="205"/>
      <c r="I575" s="206"/>
      <c r="J575" s="207"/>
      <c r="K575" s="208"/>
    </row>
    <row r="576" spans="1:11" x14ac:dyDescent="0.25">
      <c r="A576" s="203"/>
      <c r="B576" s="203"/>
      <c r="C576" s="204"/>
      <c r="D576" s="204"/>
      <c r="E576" s="205"/>
      <c r="F576" s="203"/>
      <c r="G576" s="205"/>
      <c r="H576" s="205"/>
      <c r="I576" s="206"/>
      <c r="J576" s="207"/>
      <c r="K576" s="208"/>
    </row>
    <row r="577" spans="1:11" x14ac:dyDescent="0.25">
      <c r="A577" s="203"/>
      <c r="B577" s="203"/>
      <c r="C577" s="204"/>
      <c r="D577" s="204"/>
      <c r="E577" s="205"/>
      <c r="F577" s="203"/>
      <c r="G577" s="205"/>
      <c r="H577" s="205"/>
      <c r="I577" s="206"/>
      <c r="J577" s="207"/>
      <c r="K577" s="208"/>
    </row>
    <row r="578" spans="1:11" x14ac:dyDescent="0.25">
      <c r="A578" s="203"/>
      <c r="B578" s="203"/>
      <c r="C578" s="204"/>
      <c r="D578" s="204"/>
      <c r="E578" s="205"/>
      <c r="F578" s="203"/>
      <c r="G578" s="205"/>
      <c r="H578" s="205"/>
      <c r="I578" s="206"/>
      <c r="J578" s="207"/>
      <c r="K578" s="208"/>
    </row>
    <row r="579" spans="1:11" x14ac:dyDescent="0.25">
      <c r="A579" s="203"/>
      <c r="B579" s="203"/>
      <c r="C579" s="204"/>
      <c r="D579" s="204"/>
      <c r="E579" s="205"/>
      <c r="F579" s="203"/>
      <c r="G579" s="205"/>
      <c r="H579" s="205"/>
      <c r="I579" s="206"/>
      <c r="J579" s="207"/>
      <c r="K579" s="208"/>
    </row>
    <row r="580" spans="1:11" x14ac:dyDescent="0.25">
      <c r="A580" s="203"/>
      <c r="B580" s="203"/>
      <c r="C580" s="204"/>
      <c r="D580" s="204"/>
      <c r="E580" s="205"/>
      <c r="F580" s="203"/>
      <c r="G580" s="205"/>
      <c r="H580" s="205"/>
      <c r="I580" s="206"/>
      <c r="J580" s="207"/>
      <c r="K580" s="208"/>
    </row>
    <row r="581" spans="1:11" x14ac:dyDescent="0.25">
      <c r="A581" s="203"/>
      <c r="B581" s="203"/>
      <c r="C581" s="204"/>
      <c r="D581" s="204"/>
      <c r="E581" s="205"/>
      <c r="F581" s="203"/>
      <c r="G581" s="205"/>
      <c r="H581" s="205"/>
      <c r="I581" s="206"/>
      <c r="J581" s="207"/>
      <c r="K581" s="208"/>
    </row>
    <row r="582" spans="1:11" x14ac:dyDescent="0.25">
      <c r="A582" s="203"/>
      <c r="B582" s="203"/>
      <c r="C582" s="204"/>
      <c r="D582" s="204"/>
      <c r="E582" s="205"/>
      <c r="F582" s="203"/>
      <c r="G582" s="205"/>
      <c r="H582" s="205"/>
      <c r="I582" s="206"/>
      <c r="J582" s="207"/>
      <c r="K582" s="208"/>
    </row>
    <row r="583" spans="1:11" x14ac:dyDescent="0.25">
      <c r="A583" s="203"/>
      <c r="B583" s="203"/>
      <c r="C583" s="204"/>
      <c r="D583" s="204"/>
      <c r="E583" s="205"/>
      <c r="F583" s="203"/>
      <c r="G583" s="205"/>
      <c r="H583" s="205"/>
      <c r="I583" s="206"/>
      <c r="J583" s="207"/>
      <c r="K583" s="208"/>
    </row>
    <row r="584" spans="1:11" x14ac:dyDescent="0.25">
      <c r="A584" s="203"/>
      <c r="B584" s="203"/>
      <c r="C584" s="204"/>
      <c r="D584" s="204"/>
      <c r="E584" s="205"/>
      <c r="F584" s="203"/>
      <c r="G584" s="205"/>
      <c r="H584" s="205"/>
      <c r="I584" s="206"/>
      <c r="J584" s="207"/>
      <c r="K584" s="208"/>
    </row>
    <row r="585" spans="1:11" x14ac:dyDescent="0.25">
      <c r="A585" s="203"/>
      <c r="B585" s="203"/>
      <c r="C585" s="204"/>
      <c r="D585" s="204"/>
      <c r="E585" s="205"/>
      <c r="F585" s="203"/>
      <c r="G585" s="205"/>
      <c r="H585" s="205"/>
      <c r="I585" s="206"/>
      <c r="J585" s="207"/>
      <c r="K585" s="208"/>
    </row>
    <row r="586" spans="1:11" x14ac:dyDescent="0.25">
      <c r="A586" s="203"/>
      <c r="B586" s="203"/>
      <c r="C586" s="204"/>
      <c r="D586" s="204"/>
      <c r="E586" s="205"/>
      <c r="F586" s="203"/>
      <c r="G586" s="205"/>
      <c r="H586" s="205"/>
      <c r="I586" s="206"/>
      <c r="J586" s="207"/>
      <c r="K586" s="208"/>
    </row>
    <row r="587" spans="1:11" x14ac:dyDescent="0.25">
      <c r="A587" s="203"/>
      <c r="B587" s="203"/>
      <c r="C587" s="204"/>
      <c r="D587" s="204"/>
      <c r="E587" s="205"/>
      <c r="F587" s="203"/>
      <c r="G587" s="205"/>
      <c r="H587" s="205"/>
      <c r="I587" s="206"/>
      <c r="J587" s="207"/>
      <c r="K587" s="208"/>
    </row>
    <row r="588" spans="1:11" x14ac:dyDescent="0.25">
      <c r="A588" s="203"/>
      <c r="B588" s="203"/>
      <c r="C588" s="204"/>
      <c r="D588" s="204"/>
      <c r="E588" s="205"/>
      <c r="F588" s="203"/>
      <c r="G588" s="205"/>
      <c r="H588" s="205"/>
      <c r="I588" s="206"/>
      <c r="J588" s="207"/>
      <c r="K588" s="208"/>
    </row>
    <row r="589" spans="1:11" x14ac:dyDescent="0.25">
      <c r="A589" s="203"/>
      <c r="B589" s="203"/>
      <c r="C589" s="204"/>
      <c r="D589" s="204"/>
      <c r="E589" s="205"/>
      <c r="F589" s="203"/>
      <c r="G589" s="205"/>
      <c r="H589" s="205"/>
      <c r="I589" s="206"/>
      <c r="J589" s="207"/>
      <c r="K589" s="208"/>
    </row>
    <row r="590" spans="1:11" x14ac:dyDescent="0.25">
      <c r="A590" s="203"/>
      <c r="B590" s="203"/>
      <c r="C590" s="204"/>
      <c r="D590" s="204"/>
      <c r="E590" s="205"/>
      <c r="F590" s="203"/>
      <c r="G590" s="205"/>
      <c r="H590" s="205"/>
      <c r="I590" s="206"/>
      <c r="J590" s="207"/>
      <c r="K590" s="208"/>
    </row>
    <row r="591" spans="1:11" x14ac:dyDescent="0.25">
      <c r="A591" s="203"/>
      <c r="B591" s="203"/>
      <c r="C591" s="204"/>
      <c r="D591" s="204"/>
      <c r="E591" s="205"/>
      <c r="F591" s="203"/>
      <c r="G591" s="205"/>
      <c r="H591" s="205"/>
      <c r="I591" s="206"/>
      <c r="J591" s="207"/>
      <c r="K591" s="208"/>
    </row>
    <row r="592" spans="1:11" x14ac:dyDescent="0.25">
      <c r="A592" s="203"/>
      <c r="B592" s="203"/>
      <c r="C592" s="204"/>
      <c r="D592" s="204"/>
      <c r="E592" s="205"/>
      <c r="F592" s="203"/>
      <c r="G592" s="205"/>
      <c r="H592" s="205"/>
      <c r="I592" s="206"/>
      <c r="J592" s="207"/>
      <c r="K592" s="208"/>
    </row>
    <row r="593" spans="1:11" x14ac:dyDescent="0.25">
      <c r="A593" s="203"/>
      <c r="B593" s="203"/>
      <c r="C593" s="204"/>
      <c r="D593" s="204"/>
      <c r="E593" s="205"/>
      <c r="F593" s="203"/>
      <c r="G593" s="205"/>
      <c r="H593" s="205"/>
      <c r="I593" s="206"/>
      <c r="J593" s="207"/>
      <c r="K593" s="208"/>
    </row>
    <row r="594" spans="1:11" x14ac:dyDescent="0.25">
      <c r="A594" s="203"/>
      <c r="B594" s="203"/>
      <c r="C594" s="204"/>
      <c r="D594" s="204"/>
      <c r="E594" s="205"/>
      <c r="F594" s="203"/>
      <c r="G594" s="205"/>
      <c r="H594" s="205"/>
      <c r="I594" s="206"/>
      <c r="J594" s="207"/>
      <c r="K594" s="208"/>
    </row>
    <row r="595" spans="1:11" x14ac:dyDescent="0.25">
      <c r="A595" s="203"/>
      <c r="B595" s="203"/>
      <c r="C595" s="204"/>
      <c r="D595" s="204"/>
      <c r="E595" s="205"/>
      <c r="F595" s="203"/>
      <c r="G595" s="205"/>
      <c r="H595" s="205"/>
      <c r="I595" s="206"/>
      <c r="J595" s="207"/>
      <c r="K595" s="208"/>
    </row>
    <row r="596" spans="1:11" x14ac:dyDescent="0.25">
      <c r="A596" s="203"/>
      <c r="B596" s="203"/>
      <c r="C596" s="204"/>
      <c r="D596" s="204"/>
      <c r="E596" s="205"/>
      <c r="F596" s="203"/>
      <c r="G596" s="205"/>
      <c r="H596" s="205"/>
      <c r="I596" s="206"/>
      <c r="J596" s="207"/>
      <c r="K596" s="208"/>
    </row>
    <row r="597" spans="1:11" x14ac:dyDescent="0.25">
      <c r="A597" s="203"/>
      <c r="B597" s="203"/>
      <c r="C597" s="204"/>
      <c r="D597" s="204"/>
      <c r="E597" s="205"/>
      <c r="F597" s="203"/>
      <c r="G597" s="205"/>
      <c r="H597" s="205"/>
      <c r="I597" s="206"/>
      <c r="J597" s="207"/>
      <c r="K597" s="208"/>
    </row>
    <row r="598" spans="1:11" x14ac:dyDescent="0.25">
      <c r="A598" s="203"/>
      <c r="B598" s="203"/>
      <c r="C598" s="204"/>
      <c r="D598" s="204"/>
      <c r="E598" s="205"/>
      <c r="F598" s="203"/>
      <c r="G598" s="205"/>
      <c r="H598" s="205"/>
      <c r="I598" s="206"/>
      <c r="J598" s="207"/>
      <c r="K598" s="208"/>
    </row>
    <row r="599" spans="1:11" x14ac:dyDescent="0.25">
      <c r="A599" s="203"/>
      <c r="B599" s="203"/>
      <c r="C599" s="204"/>
      <c r="D599" s="204"/>
      <c r="E599" s="205"/>
      <c r="F599" s="203"/>
      <c r="G599" s="205"/>
      <c r="H599" s="205"/>
      <c r="I599" s="206"/>
      <c r="J599" s="207"/>
      <c r="K599" s="208"/>
    </row>
    <row r="600" spans="1:11" x14ac:dyDescent="0.25">
      <c r="A600" s="203"/>
      <c r="B600" s="203"/>
      <c r="C600" s="204"/>
      <c r="D600" s="204"/>
      <c r="E600" s="205"/>
      <c r="F600" s="203"/>
      <c r="G600" s="205"/>
      <c r="H600" s="205"/>
      <c r="I600" s="206"/>
      <c r="J600" s="207"/>
      <c r="K600" s="208"/>
    </row>
    <row r="601" spans="1:11" x14ac:dyDescent="0.25">
      <c r="A601" s="203"/>
      <c r="B601" s="203"/>
      <c r="C601" s="204"/>
      <c r="D601" s="204"/>
      <c r="E601" s="205"/>
      <c r="F601" s="203"/>
      <c r="G601" s="205"/>
      <c r="H601" s="205"/>
      <c r="I601" s="206"/>
      <c r="J601" s="207"/>
      <c r="K601" s="208"/>
    </row>
    <row r="602" spans="1:11" x14ac:dyDescent="0.25">
      <c r="A602" s="203"/>
      <c r="B602" s="203"/>
      <c r="C602" s="204"/>
      <c r="D602" s="204"/>
      <c r="E602" s="205"/>
      <c r="F602" s="203"/>
      <c r="G602" s="205"/>
      <c r="H602" s="205"/>
      <c r="I602" s="206"/>
      <c r="J602" s="207"/>
      <c r="K602" s="208"/>
    </row>
    <row r="603" spans="1:11" x14ac:dyDescent="0.25">
      <c r="A603" s="203"/>
      <c r="B603" s="203"/>
      <c r="C603" s="204"/>
      <c r="D603" s="204"/>
      <c r="E603" s="205"/>
      <c r="F603" s="203"/>
      <c r="G603" s="205"/>
      <c r="H603" s="205"/>
      <c r="I603" s="206"/>
      <c r="J603" s="207"/>
      <c r="K603" s="208"/>
    </row>
    <row r="604" spans="1:11" x14ac:dyDescent="0.25">
      <c r="A604" s="203"/>
      <c r="B604" s="203"/>
      <c r="C604" s="204"/>
      <c r="D604" s="204"/>
      <c r="E604" s="205"/>
      <c r="F604" s="203"/>
      <c r="G604" s="205"/>
      <c r="H604" s="205"/>
      <c r="I604" s="206"/>
      <c r="J604" s="207"/>
      <c r="K604" s="208"/>
    </row>
    <row r="605" spans="1:11" x14ac:dyDescent="0.25">
      <c r="A605" s="203"/>
      <c r="B605" s="203"/>
      <c r="C605" s="204"/>
      <c r="D605" s="204"/>
      <c r="E605" s="205"/>
      <c r="F605" s="203"/>
      <c r="G605" s="205"/>
      <c r="H605" s="205"/>
      <c r="I605" s="206"/>
      <c r="J605" s="207"/>
      <c r="K605" s="208"/>
    </row>
    <row r="606" spans="1:11" x14ac:dyDescent="0.25">
      <c r="A606" s="203"/>
      <c r="B606" s="203"/>
      <c r="C606" s="204"/>
      <c r="D606" s="204"/>
      <c r="E606" s="205"/>
      <c r="F606" s="203"/>
      <c r="G606" s="205"/>
      <c r="H606" s="205"/>
      <c r="I606" s="206"/>
      <c r="J606" s="207"/>
      <c r="K606" s="208"/>
    </row>
    <row r="607" spans="1:11" x14ac:dyDescent="0.25">
      <c r="A607" s="203"/>
      <c r="B607" s="203"/>
      <c r="C607" s="204"/>
      <c r="D607" s="204"/>
      <c r="E607" s="205"/>
      <c r="F607" s="203"/>
      <c r="G607" s="205"/>
      <c r="H607" s="205"/>
      <c r="I607" s="206"/>
      <c r="J607" s="207"/>
      <c r="K607" s="208"/>
    </row>
    <row r="608" spans="1:11" x14ac:dyDescent="0.25">
      <c r="A608" s="203"/>
      <c r="B608" s="203"/>
      <c r="C608" s="204"/>
      <c r="D608" s="204"/>
      <c r="E608" s="205"/>
      <c r="F608" s="203"/>
      <c r="G608" s="205"/>
      <c r="H608" s="205"/>
      <c r="I608" s="206"/>
      <c r="J608" s="207"/>
      <c r="K608" s="208"/>
    </row>
    <row r="609" spans="1:11" x14ac:dyDescent="0.25">
      <c r="A609" s="203"/>
      <c r="B609" s="203"/>
      <c r="C609" s="204"/>
      <c r="D609" s="204"/>
      <c r="E609" s="205"/>
      <c r="F609" s="203"/>
      <c r="G609" s="205"/>
      <c r="H609" s="205"/>
      <c r="I609" s="206"/>
      <c r="J609" s="207"/>
      <c r="K609" s="208"/>
    </row>
    <row r="610" spans="1:11" x14ac:dyDescent="0.25">
      <c r="A610" s="203"/>
      <c r="B610" s="203"/>
      <c r="C610" s="204"/>
      <c r="D610" s="204"/>
      <c r="E610" s="205"/>
      <c r="F610" s="203"/>
      <c r="G610" s="205"/>
      <c r="H610" s="205"/>
      <c r="I610" s="206"/>
      <c r="J610" s="207"/>
      <c r="K610" s="208"/>
    </row>
    <row r="611" spans="1:11" x14ac:dyDescent="0.25">
      <c r="A611" s="203"/>
      <c r="B611" s="203"/>
      <c r="C611" s="204"/>
      <c r="D611" s="204"/>
      <c r="E611" s="205"/>
      <c r="F611" s="203"/>
      <c r="G611" s="205"/>
      <c r="H611" s="205"/>
      <c r="I611" s="206"/>
      <c r="J611" s="207"/>
      <c r="K611" s="208"/>
    </row>
    <row r="612" spans="1:11" x14ac:dyDescent="0.25">
      <c r="A612" s="203"/>
      <c r="B612" s="203"/>
      <c r="C612" s="204"/>
      <c r="D612" s="204"/>
      <c r="E612" s="205"/>
      <c r="F612" s="203"/>
      <c r="G612" s="205"/>
      <c r="H612" s="205"/>
      <c r="I612" s="206"/>
      <c r="J612" s="207"/>
      <c r="K612" s="208"/>
    </row>
    <row r="613" spans="1:11" x14ac:dyDescent="0.25">
      <c r="A613" s="203"/>
      <c r="B613" s="203"/>
      <c r="C613" s="204"/>
      <c r="D613" s="204"/>
      <c r="E613" s="205"/>
      <c r="F613" s="203"/>
      <c r="G613" s="205"/>
      <c r="H613" s="205"/>
      <c r="I613" s="206"/>
      <c r="J613" s="207"/>
      <c r="K613" s="208"/>
    </row>
    <row r="614" spans="1:11" x14ac:dyDescent="0.25">
      <c r="A614" s="203"/>
      <c r="B614" s="203"/>
      <c r="C614" s="204"/>
      <c r="D614" s="204"/>
      <c r="E614" s="205"/>
      <c r="F614" s="203"/>
      <c r="G614" s="205"/>
      <c r="H614" s="205"/>
      <c r="I614" s="206"/>
      <c r="J614" s="207"/>
      <c r="K614" s="208"/>
    </row>
    <row r="615" spans="1:11" x14ac:dyDescent="0.25">
      <c r="A615" s="203"/>
      <c r="B615" s="203"/>
      <c r="C615" s="204"/>
      <c r="D615" s="204"/>
      <c r="E615" s="205"/>
      <c r="F615" s="203"/>
      <c r="G615" s="205"/>
      <c r="H615" s="205"/>
      <c r="I615" s="206"/>
      <c r="J615" s="207"/>
      <c r="K615" s="208"/>
    </row>
    <row r="616" spans="1:11" x14ac:dyDescent="0.25">
      <c r="A616" s="203"/>
      <c r="B616" s="203"/>
      <c r="C616" s="204"/>
      <c r="D616" s="204"/>
      <c r="E616" s="205"/>
      <c r="F616" s="203"/>
      <c r="G616" s="205"/>
      <c r="H616" s="205"/>
      <c r="I616" s="206"/>
      <c r="J616" s="207"/>
      <c r="K616" s="208"/>
    </row>
    <row r="617" spans="1:11" x14ac:dyDescent="0.25">
      <c r="A617" s="203"/>
      <c r="B617" s="203"/>
      <c r="C617" s="204"/>
      <c r="D617" s="204"/>
      <c r="E617" s="205"/>
      <c r="F617" s="203"/>
      <c r="G617" s="205"/>
      <c r="H617" s="205"/>
      <c r="I617" s="206"/>
      <c r="J617" s="207"/>
      <c r="K617" s="208"/>
    </row>
    <row r="618" spans="1:11" x14ac:dyDescent="0.25">
      <c r="A618" s="203"/>
      <c r="B618" s="203"/>
      <c r="C618" s="204"/>
      <c r="D618" s="204"/>
      <c r="E618" s="205"/>
      <c r="F618" s="203"/>
      <c r="G618" s="205"/>
      <c r="H618" s="205"/>
      <c r="I618" s="206"/>
      <c r="J618" s="207"/>
      <c r="K618" s="208"/>
    </row>
    <row r="619" spans="1:11" x14ac:dyDescent="0.25">
      <c r="A619" s="203"/>
      <c r="B619" s="203"/>
      <c r="C619" s="204"/>
      <c r="D619" s="204"/>
      <c r="E619" s="205"/>
      <c r="F619" s="203"/>
      <c r="G619" s="205"/>
      <c r="H619" s="205"/>
      <c r="I619" s="206"/>
      <c r="J619" s="207"/>
      <c r="K619" s="208"/>
    </row>
    <row r="620" spans="1:11" x14ac:dyDescent="0.25">
      <c r="A620" s="203"/>
      <c r="B620" s="203"/>
      <c r="C620" s="204"/>
      <c r="D620" s="204"/>
      <c r="E620" s="205"/>
      <c r="F620" s="203"/>
      <c r="G620" s="205"/>
      <c r="H620" s="205"/>
      <c r="I620" s="206"/>
      <c r="J620" s="207"/>
      <c r="K620" s="208"/>
    </row>
    <row r="621" spans="1:11" x14ac:dyDescent="0.25">
      <c r="A621" s="203"/>
      <c r="B621" s="203"/>
      <c r="C621" s="204"/>
      <c r="D621" s="204"/>
      <c r="E621" s="205"/>
      <c r="F621" s="203"/>
      <c r="G621" s="205"/>
      <c r="H621" s="205"/>
      <c r="I621" s="206"/>
      <c r="J621" s="207"/>
      <c r="K621" s="208"/>
    </row>
    <row r="622" spans="1:11" x14ac:dyDescent="0.25">
      <c r="A622" s="203"/>
      <c r="B622" s="203"/>
      <c r="C622" s="204"/>
      <c r="D622" s="204"/>
      <c r="E622" s="205"/>
      <c r="F622" s="203"/>
      <c r="G622" s="205"/>
      <c r="H622" s="205"/>
      <c r="I622" s="206"/>
      <c r="J622" s="207"/>
      <c r="K622" s="208"/>
    </row>
    <row r="623" spans="1:11" x14ac:dyDescent="0.25">
      <c r="A623" s="203"/>
      <c r="B623" s="203"/>
      <c r="C623" s="204"/>
      <c r="D623" s="204"/>
      <c r="E623" s="205"/>
      <c r="F623" s="203"/>
      <c r="G623" s="205"/>
      <c r="H623" s="205"/>
      <c r="I623" s="206"/>
      <c r="J623" s="207"/>
      <c r="K623" s="208"/>
    </row>
    <row r="624" spans="1:11" x14ac:dyDescent="0.25">
      <c r="A624" s="203"/>
      <c r="B624" s="203"/>
      <c r="C624" s="204"/>
      <c r="D624" s="204"/>
      <c r="E624" s="205"/>
      <c r="F624" s="203"/>
      <c r="G624" s="205"/>
      <c r="H624" s="205"/>
      <c r="I624" s="206"/>
      <c r="J624" s="207"/>
      <c r="K624" s="208"/>
    </row>
    <row r="625" spans="1:11" x14ac:dyDescent="0.25">
      <c r="A625" s="203"/>
      <c r="B625" s="203"/>
      <c r="C625" s="204"/>
      <c r="D625" s="204"/>
      <c r="E625" s="205"/>
      <c r="F625" s="203"/>
      <c r="G625" s="205"/>
      <c r="H625" s="205"/>
      <c r="I625" s="206"/>
      <c r="J625" s="207"/>
      <c r="K625" s="208"/>
    </row>
    <row r="626" spans="1:11" x14ac:dyDescent="0.25">
      <c r="A626" s="203"/>
      <c r="B626" s="203"/>
      <c r="C626" s="204"/>
      <c r="D626" s="204"/>
      <c r="E626" s="205"/>
      <c r="F626" s="203"/>
      <c r="G626" s="205"/>
      <c r="H626" s="205"/>
      <c r="I626" s="206"/>
      <c r="J626" s="207"/>
      <c r="K626" s="208"/>
    </row>
    <row r="627" spans="1:11" x14ac:dyDescent="0.25">
      <c r="A627" s="203"/>
      <c r="B627" s="203"/>
      <c r="C627" s="204"/>
      <c r="D627" s="204"/>
      <c r="E627" s="205"/>
      <c r="F627" s="203"/>
      <c r="G627" s="205"/>
      <c r="H627" s="205"/>
      <c r="I627" s="206"/>
      <c r="J627" s="207"/>
      <c r="K627" s="208"/>
    </row>
    <row r="628" spans="1:11" x14ac:dyDescent="0.25">
      <c r="A628" s="203"/>
      <c r="B628" s="203"/>
      <c r="C628" s="204"/>
      <c r="D628" s="204"/>
      <c r="E628" s="205"/>
      <c r="F628" s="203"/>
      <c r="G628" s="205"/>
      <c r="H628" s="205"/>
      <c r="I628" s="206"/>
      <c r="J628" s="207"/>
      <c r="K628" s="208"/>
    </row>
    <row r="629" spans="1:11" x14ac:dyDescent="0.25">
      <c r="A629" s="203"/>
      <c r="B629" s="203"/>
      <c r="C629" s="204"/>
      <c r="D629" s="204"/>
      <c r="E629" s="205"/>
      <c r="F629" s="203"/>
      <c r="G629" s="205"/>
      <c r="H629" s="205"/>
      <c r="I629" s="206"/>
      <c r="J629" s="207"/>
      <c r="K629" s="208"/>
    </row>
    <row r="630" spans="1:11" x14ac:dyDescent="0.25">
      <c r="A630" s="203"/>
      <c r="B630" s="203"/>
      <c r="C630" s="204"/>
      <c r="D630" s="204"/>
      <c r="E630" s="205"/>
      <c r="F630" s="203"/>
      <c r="G630" s="205"/>
      <c r="H630" s="205"/>
      <c r="I630" s="206"/>
      <c r="J630" s="207"/>
      <c r="K630" s="208"/>
    </row>
    <row r="631" spans="1:11" x14ac:dyDescent="0.25">
      <c r="A631" s="203"/>
      <c r="B631" s="203"/>
      <c r="C631" s="204"/>
      <c r="D631" s="204"/>
      <c r="E631" s="205"/>
      <c r="F631" s="203"/>
      <c r="G631" s="205"/>
      <c r="H631" s="205"/>
      <c r="I631" s="206"/>
      <c r="J631" s="207"/>
      <c r="K631" s="208"/>
    </row>
    <row r="632" spans="1:11" x14ac:dyDescent="0.25">
      <c r="A632" s="203"/>
      <c r="B632" s="203"/>
      <c r="C632" s="204"/>
      <c r="D632" s="204"/>
      <c r="E632" s="205"/>
      <c r="F632" s="203"/>
      <c r="G632" s="205"/>
      <c r="H632" s="205"/>
      <c r="I632" s="206"/>
      <c r="J632" s="207"/>
      <c r="K632" s="208"/>
    </row>
    <row r="633" spans="1:11" x14ac:dyDescent="0.25">
      <c r="A633" s="203"/>
      <c r="B633" s="203"/>
      <c r="C633" s="204"/>
      <c r="D633" s="204"/>
      <c r="E633" s="205"/>
      <c r="F633" s="203"/>
      <c r="G633" s="205"/>
      <c r="H633" s="205"/>
      <c r="I633" s="206"/>
      <c r="J633" s="207"/>
      <c r="K633" s="208"/>
    </row>
    <row r="634" spans="1:11" x14ac:dyDescent="0.25">
      <c r="A634" s="203"/>
      <c r="B634" s="203"/>
      <c r="C634" s="204"/>
      <c r="D634" s="204"/>
      <c r="E634" s="205"/>
      <c r="F634" s="203"/>
      <c r="G634" s="205"/>
      <c r="H634" s="205"/>
      <c r="I634" s="206"/>
      <c r="J634" s="207"/>
      <c r="K634" s="208"/>
    </row>
    <row r="635" spans="1:11" x14ac:dyDescent="0.25">
      <c r="A635" s="203"/>
      <c r="B635" s="203"/>
      <c r="C635" s="204"/>
      <c r="D635" s="204"/>
      <c r="E635" s="205"/>
      <c r="F635" s="203"/>
      <c r="G635" s="205"/>
      <c r="H635" s="205"/>
      <c r="I635" s="206"/>
      <c r="J635" s="207"/>
      <c r="K635" s="208"/>
    </row>
    <row r="636" spans="1:11" x14ac:dyDescent="0.25">
      <c r="A636" s="203"/>
      <c r="B636" s="203"/>
      <c r="C636" s="204"/>
      <c r="D636" s="204"/>
      <c r="E636" s="205"/>
      <c r="F636" s="203"/>
      <c r="G636" s="205"/>
      <c r="H636" s="205"/>
      <c r="I636" s="206"/>
      <c r="J636" s="207"/>
      <c r="K636" s="208"/>
    </row>
    <row r="637" spans="1:11" x14ac:dyDescent="0.25">
      <c r="A637" s="203"/>
      <c r="B637" s="203"/>
      <c r="C637" s="204"/>
      <c r="D637" s="204"/>
      <c r="E637" s="205"/>
      <c r="F637" s="203"/>
      <c r="G637" s="205"/>
      <c r="H637" s="205"/>
      <c r="I637" s="206"/>
      <c r="J637" s="207"/>
      <c r="K637" s="208"/>
    </row>
    <row r="638" spans="1:11" x14ac:dyDescent="0.25">
      <c r="A638" s="203"/>
      <c r="B638" s="203"/>
      <c r="C638" s="204"/>
      <c r="D638" s="204"/>
      <c r="E638" s="205"/>
      <c r="F638" s="203"/>
      <c r="G638" s="205"/>
      <c r="H638" s="205"/>
      <c r="I638" s="206"/>
      <c r="J638" s="207"/>
      <c r="K638" s="208"/>
    </row>
    <row r="639" spans="1:11" x14ac:dyDescent="0.25">
      <c r="A639" s="203"/>
      <c r="B639" s="203"/>
      <c r="C639" s="204"/>
      <c r="D639" s="204"/>
      <c r="E639" s="205"/>
      <c r="F639" s="203"/>
      <c r="G639" s="205"/>
      <c r="H639" s="205"/>
      <c r="I639" s="206"/>
      <c r="J639" s="207"/>
      <c r="K639" s="208"/>
    </row>
    <row r="640" spans="1:11" x14ac:dyDescent="0.25">
      <c r="A640" s="203"/>
      <c r="B640" s="203"/>
      <c r="C640" s="204"/>
      <c r="D640" s="204"/>
      <c r="E640" s="205"/>
      <c r="F640" s="203"/>
      <c r="G640" s="205"/>
      <c r="H640" s="205"/>
      <c r="I640" s="206"/>
      <c r="J640" s="207"/>
      <c r="K640" s="208"/>
    </row>
    <row r="641" spans="1:11" x14ac:dyDescent="0.25">
      <c r="A641" s="203"/>
      <c r="B641" s="203"/>
      <c r="C641" s="204"/>
      <c r="D641" s="204"/>
      <c r="E641" s="205"/>
      <c r="F641" s="203"/>
      <c r="G641" s="205"/>
      <c r="H641" s="205"/>
      <c r="I641" s="206"/>
      <c r="J641" s="207"/>
      <c r="K641" s="208"/>
    </row>
    <row r="642" spans="1:11" x14ac:dyDescent="0.25">
      <c r="A642" s="203"/>
      <c r="B642" s="203"/>
      <c r="C642" s="204"/>
      <c r="D642" s="204"/>
      <c r="E642" s="205"/>
      <c r="F642" s="203"/>
      <c r="G642" s="205"/>
      <c r="H642" s="205"/>
      <c r="I642" s="206"/>
      <c r="J642" s="207"/>
      <c r="K642" s="208"/>
    </row>
    <row r="643" spans="1:11" x14ac:dyDescent="0.25">
      <c r="A643" s="203"/>
      <c r="B643" s="203"/>
      <c r="C643" s="204"/>
      <c r="D643" s="204"/>
      <c r="E643" s="205"/>
      <c r="F643" s="203"/>
      <c r="G643" s="205"/>
      <c r="H643" s="205"/>
      <c r="I643" s="206"/>
      <c r="J643" s="207"/>
      <c r="K643" s="208"/>
    </row>
    <row r="644" spans="1:11" x14ac:dyDescent="0.25">
      <c r="A644" s="203"/>
      <c r="B644" s="203"/>
      <c r="C644" s="204"/>
      <c r="D644" s="204"/>
      <c r="E644" s="205"/>
      <c r="F644" s="203"/>
      <c r="G644" s="205"/>
      <c r="H644" s="205"/>
      <c r="I644" s="206"/>
      <c r="J644" s="207"/>
      <c r="K644" s="208"/>
    </row>
    <row r="645" spans="1:11" x14ac:dyDescent="0.25">
      <c r="A645" s="203"/>
      <c r="B645" s="203"/>
      <c r="C645" s="204"/>
      <c r="D645" s="204"/>
      <c r="E645" s="205"/>
      <c r="F645" s="203"/>
      <c r="G645" s="205"/>
      <c r="H645" s="205"/>
      <c r="I645" s="206"/>
      <c r="J645" s="207"/>
      <c r="K645" s="208"/>
    </row>
    <row r="646" spans="1:11" x14ac:dyDescent="0.25">
      <c r="A646" s="203"/>
      <c r="B646" s="203"/>
      <c r="C646" s="204"/>
      <c r="D646" s="204"/>
      <c r="E646" s="205"/>
      <c r="F646" s="203"/>
      <c r="G646" s="205"/>
      <c r="H646" s="205"/>
      <c r="I646" s="206"/>
      <c r="J646" s="207"/>
      <c r="K646" s="208"/>
    </row>
    <row r="647" spans="1:11" x14ac:dyDescent="0.25">
      <c r="A647" s="203"/>
      <c r="B647" s="203"/>
      <c r="C647" s="204"/>
      <c r="D647" s="204"/>
      <c r="E647" s="205"/>
      <c r="F647" s="203"/>
      <c r="G647" s="205"/>
      <c r="H647" s="205"/>
      <c r="I647" s="206"/>
      <c r="J647" s="207"/>
      <c r="K647" s="208"/>
    </row>
    <row r="648" spans="1:11" x14ac:dyDescent="0.25">
      <c r="A648" s="203"/>
      <c r="B648" s="203"/>
      <c r="C648" s="204"/>
      <c r="D648" s="204"/>
      <c r="E648" s="205"/>
      <c r="F648" s="203"/>
      <c r="G648" s="205"/>
      <c r="H648" s="205"/>
      <c r="I648" s="206"/>
      <c r="J648" s="207"/>
      <c r="K648" s="208"/>
    </row>
    <row r="649" spans="1:11" x14ac:dyDescent="0.25">
      <c r="A649" s="203"/>
      <c r="B649" s="203"/>
      <c r="C649" s="204"/>
      <c r="D649" s="204"/>
      <c r="E649" s="205"/>
      <c r="F649" s="203"/>
      <c r="G649" s="205"/>
      <c r="H649" s="205"/>
      <c r="I649" s="206"/>
      <c r="J649" s="207"/>
      <c r="K649" s="208"/>
    </row>
    <row r="650" spans="1:11" x14ac:dyDescent="0.25">
      <c r="A650" s="203"/>
      <c r="B650" s="203"/>
      <c r="C650" s="204"/>
      <c r="D650" s="204"/>
      <c r="E650" s="205"/>
      <c r="F650" s="203"/>
      <c r="G650" s="205"/>
      <c r="H650" s="205"/>
      <c r="I650" s="206"/>
      <c r="J650" s="207"/>
      <c r="K650" s="208"/>
    </row>
    <row r="651" spans="1:11" x14ac:dyDescent="0.25">
      <c r="A651" s="203"/>
      <c r="B651" s="203"/>
      <c r="C651" s="204"/>
      <c r="D651" s="204"/>
      <c r="E651" s="205"/>
      <c r="F651" s="203"/>
      <c r="G651" s="205"/>
      <c r="H651" s="205"/>
      <c r="I651" s="206"/>
      <c r="J651" s="207"/>
      <c r="K651" s="208"/>
    </row>
    <row r="652" spans="1:11" x14ac:dyDescent="0.25">
      <c r="A652" s="203"/>
      <c r="B652" s="203"/>
      <c r="C652" s="204"/>
      <c r="D652" s="204"/>
      <c r="E652" s="205"/>
      <c r="F652" s="203"/>
      <c r="G652" s="205"/>
      <c r="H652" s="205"/>
      <c r="I652" s="206"/>
      <c r="J652" s="207"/>
      <c r="K652" s="208"/>
    </row>
    <row r="653" spans="1:11" x14ac:dyDescent="0.25">
      <c r="A653" s="203"/>
      <c r="B653" s="203"/>
      <c r="C653" s="204"/>
      <c r="D653" s="204"/>
      <c r="E653" s="205"/>
      <c r="F653" s="203"/>
      <c r="G653" s="205"/>
      <c r="H653" s="205"/>
      <c r="I653" s="206"/>
      <c r="J653" s="207"/>
      <c r="K653" s="208"/>
    </row>
    <row r="654" spans="1:11" x14ac:dyDescent="0.25">
      <c r="A654" s="203"/>
      <c r="B654" s="203"/>
      <c r="C654" s="204"/>
      <c r="D654" s="204"/>
      <c r="E654" s="205"/>
      <c r="F654" s="203"/>
      <c r="G654" s="205"/>
      <c r="H654" s="205"/>
      <c r="I654" s="206"/>
      <c r="J654" s="207"/>
      <c r="K654" s="208"/>
    </row>
    <row r="655" spans="1:11" x14ac:dyDescent="0.25">
      <c r="A655" s="203"/>
      <c r="B655" s="203"/>
      <c r="C655" s="204"/>
      <c r="D655" s="204"/>
      <c r="E655" s="205"/>
      <c r="F655" s="203"/>
      <c r="G655" s="205"/>
      <c r="H655" s="205"/>
      <c r="I655" s="206"/>
      <c r="J655" s="207"/>
      <c r="K655" s="208"/>
    </row>
    <row r="656" spans="1:11" x14ac:dyDescent="0.25">
      <c r="A656" s="203"/>
      <c r="B656" s="203"/>
      <c r="C656" s="204"/>
      <c r="D656" s="204"/>
      <c r="E656" s="205"/>
      <c r="F656" s="203"/>
      <c r="G656" s="205"/>
      <c r="H656" s="205"/>
      <c r="I656" s="206"/>
      <c r="J656" s="207"/>
      <c r="K656" s="208"/>
    </row>
    <row r="657" spans="1:11" x14ac:dyDescent="0.25">
      <c r="A657" s="203"/>
      <c r="B657" s="203"/>
      <c r="C657" s="204"/>
      <c r="D657" s="204"/>
      <c r="E657" s="205"/>
      <c r="F657" s="203"/>
      <c r="G657" s="205"/>
      <c r="H657" s="205"/>
      <c r="I657" s="206"/>
      <c r="J657" s="207"/>
      <c r="K657" s="208"/>
    </row>
    <row r="658" spans="1:11" x14ac:dyDescent="0.25">
      <c r="A658" s="203"/>
      <c r="B658" s="203"/>
      <c r="C658" s="204"/>
      <c r="D658" s="204"/>
      <c r="E658" s="205"/>
      <c r="F658" s="203"/>
      <c r="G658" s="205"/>
      <c r="H658" s="205"/>
      <c r="I658" s="206"/>
      <c r="J658" s="207"/>
      <c r="K658" s="208"/>
    </row>
    <row r="659" spans="1:11" x14ac:dyDescent="0.25">
      <c r="A659" s="203"/>
      <c r="B659" s="203"/>
      <c r="C659" s="204"/>
      <c r="D659" s="204"/>
      <c r="E659" s="205"/>
      <c r="F659" s="203"/>
      <c r="G659" s="205"/>
      <c r="H659" s="205"/>
      <c r="I659" s="206"/>
      <c r="J659" s="207"/>
      <c r="K659" s="208"/>
    </row>
    <row r="660" spans="1:11" x14ac:dyDescent="0.25">
      <c r="A660" s="203"/>
      <c r="B660" s="203"/>
      <c r="C660" s="204"/>
      <c r="D660" s="204"/>
      <c r="E660" s="205"/>
      <c r="F660" s="203"/>
      <c r="G660" s="205"/>
      <c r="H660" s="205"/>
      <c r="I660" s="206"/>
      <c r="J660" s="207"/>
      <c r="K660" s="208"/>
    </row>
    <row r="661" spans="1:11" x14ac:dyDescent="0.25">
      <c r="A661" s="203"/>
      <c r="B661" s="203"/>
      <c r="C661" s="204"/>
      <c r="D661" s="204"/>
      <c r="E661" s="205"/>
      <c r="F661" s="203"/>
      <c r="G661" s="205"/>
      <c r="H661" s="205"/>
      <c r="I661" s="206"/>
      <c r="J661" s="207"/>
      <c r="K661" s="208"/>
    </row>
    <row r="662" spans="1:11" x14ac:dyDescent="0.25">
      <c r="A662" s="203"/>
      <c r="B662" s="203"/>
      <c r="C662" s="204"/>
      <c r="D662" s="204"/>
      <c r="E662" s="205"/>
      <c r="F662" s="203"/>
      <c r="G662" s="205"/>
      <c r="H662" s="205"/>
      <c r="I662" s="206"/>
      <c r="J662" s="207"/>
      <c r="K662" s="208"/>
    </row>
    <row r="663" spans="1:11" x14ac:dyDescent="0.25">
      <c r="A663" s="203"/>
      <c r="B663" s="203"/>
      <c r="C663" s="204"/>
      <c r="D663" s="204"/>
      <c r="E663" s="205"/>
      <c r="F663" s="203"/>
      <c r="G663" s="205"/>
      <c r="H663" s="205"/>
      <c r="I663" s="206"/>
      <c r="J663" s="207"/>
      <c r="K663" s="208"/>
    </row>
    <row r="664" spans="1:11" x14ac:dyDescent="0.25">
      <c r="A664" s="203"/>
      <c r="B664" s="203"/>
      <c r="C664" s="204"/>
      <c r="D664" s="204"/>
      <c r="E664" s="205"/>
      <c r="F664" s="203"/>
      <c r="G664" s="205"/>
      <c r="H664" s="205"/>
      <c r="I664" s="206"/>
      <c r="J664" s="207"/>
      <c r="K664" s="208"/>
    </row>
    <row r="665" spans="1:11" x14ac:dyDescent="0.25">
      <c r="A665" s="203"/>
      <c r="B665" s="203"/>
      <c r="C665" s="204"/>
      <c r="D665" s="204"/>
      <c r="E665" s="205"/>
      <c r="F665" s="203"/>
      <c r="G665" s="205"/>
      <c r="H665" s="205"/>
      <c r="I665" s="206"/>
      <c r="J665" s="207"/>
      <c r="K665" s="208"/>
    </row>
    <row r="666" spans="1:11" x14ac:dyDescent="0.25">
      <c r="A666" s="203"/>
      <c r="B666" s="203"/>
      <c r="C666" s="204"/>
      <c r="D666" s="204"/>
      <c r="E666" s="205"/>
      <c r="F666" s="203"/>
      <c r="G666" s="205"/>
      <c r="H666" s="205"/>
      <c r="I666" s="206"/>
      <c r="J666" s="207"/>
      <c r="K666" s="208"/>
    </row>
    <row r="667" spans="1:11" x14ac:dyDescent="0.25">
      <c r="A667" s="203"/>
      <c r="B667" s="203"/>
      <c r="C667" s="204"/>
      <c r="D667" s="204"/>
      <c r="E667" s="205"/>
      <c r="F667" s="203"/>
      <c r="G667" s="205"/>
      <c r="H667" s="205"/>
      <c r="I667" s="206"/>
      <c r="J667" s="207"/>
      <c r="K667" s="208"/>
    </row>
    <row r="668" spans="1:11" x14ac:dyDescent="0.25">
      <c r="A668" s="203"/>
      <c r="B668" s="203"/>
      <c r="C668" s="204"/>
      <c r="D668" s="204"/>
      <c r="E668" s="205"/>
      <c r="F668" s="203"/>
      <c r="G668" s="205"/>
      <c r="H668" s="205"/>
      <c r="I668" s="206"/>
      <c r="J668" s="207"/>
      <c r="K668" s="208"/>
    </row>
    <row r="669" spans="1:11" x14ac:dyDescent="0.25">
      <c r="A669" s="203"/>
      <c r="B669" s="203"/>
      <c r="C669" s="204"/>
      <c r="D669" s="204"/>
      <c r="E669" s="205"/>
      <c r="F669" s="203"/>
      <c r="G669" s="205"/>
      <c r="H669" s="205"/>
      <c r="I669" s="206"/>
      <c r="J669" s="207"/>
      <c r="K669" s="208"/>
    </row>
    <row r="670" spans="1:11" x14ac:dyDescent="0.25">
      <c r="A670" s="203"/>
      <c r="B670" s="203"/>
      <c r="C670" s="204"/>
      <c r="D670" s="204"/>
      <c r="E670" s="205"/>
      <c r="F670" s="203"/>
      <c r="G670" s="205"/>
      <c r="H670" s="205"/>
      <c r="I670" s="206"/>
      <c r="J670" s="207"/>
      <c r="K670" s="208"/>
    </row>
    <row r="671" spans="1:11" x14ac:dyDescent="0.25">
      <c r="A671" s="203"/>
      <c r="B671" s="203"/>
      <c r="C671" s="204"/>
      <c r="D671" s="204"/>
      <c r="E671" s="205"/>
      <c r="F671" s="203"/>
      <c r="G671" s="205"/>
      <c r="H671" s="205"/>
      <c r="I671" s="206"/>
      <c r="J671" s="207"/>
      <c r="K671" s="208"/>
    </row>
    <row r="672" spans="1:11" x14ac:dyDescent="0.25">
      <c r="A672" s="203"/>
      <c r="B672" s="203"/>
      <c r="C672" s="204"/>
      <c r="D672" s="204"/>
      <c r="E672" s="205"/>
      <c r="F672" s="203"/>
      <c r="G672" s="205"/>
      <c r="H672" s="205"/>
      <c r="I672" s="206"/>
      <c r="J672" s="207"/>
      <c r="K672" s="208"/>
    </row>
    <row r="673" spans="1:11" x14ac:dyDescent="0.25">
      <c r="A673" s="203"/>
      <c r="B673" s="203"/>
      <c r="C673" s="204"/>
      <c r="D673" s="204"/>
      <c r="E673" s="205"/>
      <c r="F673" s="203"/>
      <c r="G673" s="205"/>
      <c r="H673" s="205"/>
      <c r="I673" s="206"/>
      <c r="J673" s="207"/>
      <c r="K673" s="208"/>
    </row>
    <row r="674" spans="1:11" x14ac:dyDescent="0.25">
      <c r="A674" s="203"/>
      <c r="B674" s="203"/>
      <c r="C674" s="204"/>
      <c r="D674" s="204"/>
      <c r="E674" s="205"/>
      <c r="F674" s="203"/>
      <c r="G674" s="205"/>
      <c r="H674" s="205"/>
      <c r="I674" s="206"/>
      <c r="J674" s="207"/>
      <c r="K674" s="208"/>
    </row>
    <row r="675" spans="1:11" x14ac:dyDescent="0.25">
      <c r="A675" s="203"/>
      <c r="B675" s="203"/>
      <c r="C675" s="204"/>
      <c r="D675" s="204"/>
      <c r="E675" s="205"/>
      <c r="F675" s="203"/>
      <c r="G675" s="205"/>
      <c r="H675" s="205"/>
      <c r="I675" s="206"/>
      <c r="J675" s="207"/>
      <c r="K675" s="208"/>
    </row>
    <row r="676" spans="1:11" x14ac:dyDescent="0.25">
      <c r="A676" s="203"/>
      <c r="B676" s="203"/>
      <c r="C676" s="204"/>
      <c r="D676" s="204"/>
      <c r="E676" s="205"/>
      <c r="F676" s="203"/>
      <c r="G676" s="205"/>
      <c r="H676" s="205"/>
      <c r="I676" s="206"/>
      <c r="J676" s="207"/>
      <c r="K676" s="208"/>
    </row>
    <row r="677" spans="1:11" x14ac:dyDescent="0.25">
      <c r="A677" s="203"/>
      <c r="B677" s="203"/>
      <c r="C677" s="204"/>
      <c r="D677" s="204"/>
      <c r="E677" s="205"/>
      <c r="F677" s="203"/>
      <c r="G677" s="205"/>
      <c r="H677" s="205"/>
      <c r="I677" s="206"/>
      <c r="J677" s="207"/>
      <c r="K677" s="208"/>
    </row>
    <row r="678" spans="1:11" x14ac:dyDescent="0.25">
      <c r="A678" s="203"/>
      <c r="B678" s="203"/>
      <c r="C678" s="204"/>
      <c r="D678" s="204"/>
      <c r="E678" s="205"/>
      <c r="F678" s="203"/>
      <c r="G678" s="205"/>
      <c r="H678" s="205"/>
      <c r="I678" s="206"/>
      <c r="J678" s="207"/>
      <c r="K678" s="208"/>
    </row>
    <row r="679" spans="1:11" x14ac:dyDescent="0.25">
      <c r="A679" s="203"/>
      <c r="B679" s="203"/>
      <c r="C679" s="204"/>
      <c r="D679" s="204"/>
      <c r="E679" s="205"/>
      <c r="F679" s="203"/>
      <c r="G679" s="205"/>
      <c r="H679" s="205"/>
      <c r="I679" s="206"/>
      <c r="J679" s="207"/>
      <c r="K679" s="208"/>
    </row>
    <row r="680" spans="1:11" x14ac:dyDescent="0.25">
      <c r="A680" s="203"/>
      <c r="B680" s="203"/>
      <c r="C680" s="204"/>
      <c r="D680" s="204"/>
      <c r="E680" s="205"/>
      <c r="F680" s="203"/>
      <c r="G680" s="205"/>
      <c r="H680" s="205"/>
      <c r="I680" s="206"/>
      <c r="J680" s="207"/>
      <c r="K680" s="208"/>
    </row>
    <row r="681" spans="1:11" x14ac:dyDescent="0.25">
      <c r="A681" s="203"/>
      <c r="B681" s="203"/>
      <c r="C681" s="204"/>
      <c r="D681" s="204"/>
      <c r="E681" s="205"/>
      <c r="F681" s="203"/>
      <c r="G681" s="205"/>
      <c r="H681" s="205"/>
      <c r="I681" s="206"/>
      <c r="J681" s="207"/>
      <c r="K681" s="208"/>
    </row>
    <row r="682" spans="1:11" x14ac:dyDescent="0.25">
      <c r="A682" s="203"/>
      <c r="B682" s="203"/>
      <c r="C682" s="204"/>
      <c r="D682" s="204"/>
      <c r="E682" s="205"/>
      <c r="F682" s="203"/>
      <c r="G682" s="205"/>
      <c r="H682" s="205"/>
      <c r="I682" s="206"/>
      <c r="J682" s="207"/>
      <c r="K682" s="208"/>
    </row>
    <row r="683" spans="1:11" x14ac:dyDescent="0.25">
      <c r="A683" s="203"/>
      <c r="B683" s="203"/>
      <c r="C683" s="204"/>
      <c r="D683" s="204"/>
      <c r="E683" s="205"/>
      <c r="F683" s="203"/>
      <c r="G683" s="205"/>
      <c r="H683" s="205"/>
      <c r="I683" s="206"/>
      <c r="J683" s="207"/>
      <c r="K683" s="208"/>
    </row>
    <row r="684" spans="1:11" x14ac:dyDescent="0.25">
      <c r="A684" s="203"/>
      <c r="B684" s="203"/>
      <c r="C684" s="204"/>
      <c r="D684" s="204"/>
      <c r="E684" s="205"/>
      <c r="F684" s="203"/>
      <c r="G684" s="205"/>
      <c r="H684" s="205"/>
      <c r="I684" s="206"/>
      <c r="J684" s="207"/>
      <c r="K684" s="208"/>
    </row>
    <row r="685" spans="1:11" x14ac:dyDescent="0.25">
      <c r="A685" s="203"/>
      <c r="B685" s="203"/>
      <c r="C685" s="204"/>
      <c r="D685" s="204"/>
      <c r="E685" s="205"/>
      <c r="F685" s="203"/>
      <c r="G685" s="205"/>
      <c r="H685" s="205"/>
      <c r="I685" s="206"/>
      <c r="J685" s="207"/>
      <c r="K685" s="208"/>
    </row>
    <row r="686" spans="1:11" x14ac:dyDescent="0.25">
      <c r="A686" s="203"/>
      <c r="B686" s="203"/>
      <c r="C686" s="204"/>
      <c r="D686" s="204"/>
      <c r="E686" s="205"/>
      <c r="F686" s="203"/>
      <c r="G686" s="205"/>
      <c r="H686" s="205"/>
      <c r="I686" s="206"/>
      <c r="J686" s="207"/>
      <c r="K686" s="208"/>
    </row>
    <row r="687" spans="1:11" x14ac:dyDescent="0.25">
      <c r="A687" s="203"/>
      <c r="B687" s="203"/>
      <c r="C687" s="204"/>
      <c r="D687" s="204"/>
      <c r="E687" s="205"/>
      <c r="F687" s="203"/>
      <c r="G687" s="205"/>
      <c r="H687" s="205"/>
      <c r="I687" s="206"/>
      <c r="J687" s="207"/>
      <c r="K687" s="208"/>
    </row>
    <row r="688" spans="1:11" x14ac:dyDescent="0.25">
      <c r="A688" s="203"/>
      <c r="B688" s="203"/>
      <c r="C688" s="204"/>
      <c r="D688" s="204"/>
      <c r="E688" s="205"/>
      <c r="F688" s="203"/>
      <c r="G688" s="205"/>
      <c r="H688" s="205"/>
      <c r="I688" s="206"/>
      <c r="J688" s="207"/>
      <c r="K688" s="208"/>
    </row>
    <row r="689" spans="1:11" x14ac:dyDescent="0.25">
      <c r="A689" s="203"/>
      <c r="B689" s="203"/>
      <c r="C689" s="204"/>
      <c r="D689" s="204"/>
      <c r="E689" s="205"/>
      <c r="F689" s="203"/>
      <c r="G689" s="205"/>
      <c r="H689" s="205"/>
      <c r="I689" s="206"/>
      <c r="J689" s="207"/>
      <c r="K689" s="208"/>
    </row>
    <row r="690" spans="1:11" x14ac:dyDescent="0.25">
      <c r="A690" s="203"/>
      <c r="B690" s="203"/>
      <c r="C690" s="204"/>
      <c r="D690" s="204"/>
      <c r="E690" s="205"/>
      <c r="F690" s="203"/>
      <c r="G690" s="205"/>
      <c r="H690" s="205"/>
      <c r="I690" s="206"/>
      <c r="J690" s="207"/>
      <c r="K690" s="208"/>
    </row>
    <row r="691" spans="1:11" x14ac:dyDescent="0.25">
      <c r="A691" s="203"/>
      <c r="B691" s="203"/>
      <c r="C691" s="204"/>
      <c r="D691" s="204"/>
      <c r="E691" s="205"/>
      <c r="F691" s="203"/>
      <c r="G691" s="205"/>
      <c r="H691" s="205"/>
      <c r="I691" s="206"/>
      <c r="J691" s="207"/>
      <c r="K691" s="208"/>
    </row>
    <row r="692" spans="1:11" x14ac:dyDescent="0.25">
      <c r="A692" s="203"/>
      <c r="B692" s="203"/>
      <c r="C692" s="204"/>
      <c r="D692" s="204"/>
      <c r="E692" s="205"/>
      <c r="F692" s="203"/>
      <c r="G692" s="205"/>
      <c r="H692" s="205"/>
      <c r="I692" s="206"/>
      <c r="J692" s="207"/>
      <c r="K692" s="208"/>
    </row>
    <row r="693" spans="1:11" x14ac:dyDescent="0.25">
      <c r="A693" s="203"/>
      <c r="B693" s="203"/>
      <c r="C693" s="204"/>
      <c r="D693" s="204"/>
      <c r="E693" s="205"/>
      <c r="F693" s="203"/>
      <c r="G693" s="205"/>
      <c r="H693" s="205"/>
      <c r="I693" s="206"/>
      <c r="J693" s="207"/>
      <c r="K693" s="208"/>
    </row>
    <row r="694" spans="1:11" x14ac:dyDescent="0.25">
      <c r="A694" s="203"/>
      <c r="B694" s="203"/>
      <c r="C694" s="204"/>
      <c r="D694" s="204"/>
      <c r="E694" s="205"/>
      <c r="F694" s="203"/>
      <c r="G694" s="205"/>
      <c r="H694" s="205"/>
      <c r="I694" s="206"/>
      <c r="J694" s="207"/>
      <c r="K694" s="208"/>
    </row>
    <row r="695" spans="1:11" x14ac:dyDescent="0.25">
      <c r="A695" s="203"/>
      <c r="B695" s="203"/>
      <c r="C695" s="204"/>
      <c r="D695" s="204"/>
      <c r="E695" s="205"/>
      <c r="F695" s="203"/>
      <c r="G695" s="205"/>
      <c r="H695" s="205"/>
      <c r="I695" s="206"/>
      <c r="J695" s="207"/>
      <c r="K695" s="208"/>
    </row>
    <row r="696" spans="1:11" x14ac:dyDescent="0.25">
      <c r="A696" s="203"/>
      <c r="B696" s="203"/>
      <c r="C696" s="204"/>
      <c r="D696" s="204"/>
      <c r="E696" s="205"/>
      <c r="F696" s="203"/>
      <c r="G696" s="205"/>
      <c r="H696" s="205"/>
      <c r="I696" s="206"/>
      <c r="J696" s="207"/>
      <c r="K696" s="208"/>
    </row>
    <row r="697" spans="1:11" x14ac:dyDescent="0.25">
      <c r="A697" s="203"/>
      <c r="B697" s="203"/>
      <c r="C697" s="204"/>
      <c r="D697" s="204"/>
      <c r="E697" s="205"/>
      <c r="F697" s="203"/>
      <c r="G697" s="205"/>
      <c r="H697" s="205"/>
      <c r="I697" s="206"/>
      <c r="J697" s="207"/>
      <c r="K697" s="208"/>
    </row>
    <row r="698" spans="1:11" x14ac:dyDescent="0.25">
      <c r="A698" s="203"/>
      <c r="B698" s="203"/>
      <c r="C698" s="204"/>
      <c r="D698" s="204"/>
      <c r="E698" s="205"/>
      <c r="F698" s="203"/>
      <c r="G698" s="205"/>
      <c r="H698" s="205"/>
      <c r="I698" s="206"/>
      <c r="J698" s="207"/>
      <c r="K698" s="208"/>
    </row>
    <row r="699" spans="1:11" x14ac:dyDescent="0.25">
      <c r="A699" s="203"/>
      <c r="B699" s="203"/>
      <c r="C699" s="204"/>
      <c r="D699" s="204"/>
      <c r="E699" s="205"/>
      <c r="F699" s="203"/>
      <c r="G699" s="205"/>
      <c r="H699" s="205"/>
      <c r="I699" s="206"/>
      <c r="J699" s="207"/>
      <c r="K699" s="208"/>
    </row>
    <row r="700" spans="1:11" x14ac:dyDescent="0.25">
      <c r="A700" s="203"/>
      <c r="B700" s="203"/>
      <c r="C700" s="204"/>
      <c r="D700" s="204"/>
      <c r="E700" s="205"/>
      <c r="F700" s="203"/>
      <c r="G700" s="205"/>
      <c r="H700" s="205"/>
      <c r="I700" s="206"/>
      <c r="J700" s="207"/>
      <c r="K700" s="208"/>
    </row>
    <row r="701" spans="1:11" x14ac:dyDescent="0.25">
      <c r="A701" s="203"/>
      <c r="B701" s="203"/>
      <c r="C701" s="204"/>
      <c r="D701" s="204"/>
      <c r="E701" s="205"/>
      <c r="F701" s="203"/>
      <c r="G701" s="205"/>
      <c r="H701" s="205"/>
      <c r="I701" s="206"/>
      <c r="J701" s="207"/>
      <c r="K701" s="208"/>
    </row>
    <row r="702" spans="1:11" x14ac:dyDescent="0.25">
      <c r="A702" s="203"/>
      <c r="B702" s="203"/>
      <c r="C702" s="204"/>
      <c r="D702" s="204"/>
      <c r="E702" s="205"/>
      <c r="F702" s="203"/>
      <c r="G702" s="205"/>
      <c r="H702" s="205"/>
      <c r="I702" s="206"/>
      <c r="J702" s="207"/>
      <c r="K702" s="208"/>
    </row>
    <row r="703" spans="1:11" x14ac:dyDescent="0.25">
      <c r="A703" s="203"/>
      <c r="B703" s="203"/>
      <c r="C703" s="204"/>
      <c r="D703" s="204"/>
      <c r="E703" s="205"/>
      <c r="F703" s="203"/>
      <c r="G703" s="205"/>
      <c r="H703" s="205"/>
      <c r="I703" s="206"/>
      <c r="J703" s="207"/>
      <c r="K703" s="208"/>
    </row>
    <row r="704" spans="1:11" x14ac:dyDescent="0.25">
      <c r="A704" s="203"/>
      <c r="B704" s="203"/>
      <c r="C704" s="204"/>
      <c r="D704" s="204"/>
      <c r="E704" s="205"/>
      <c r="F704" s="203"/>
      <c r="G704" s="205"/>
      <c r="H704" s="205"/>
      <c r="I704" s="206"/>
      <c r="J704" s="207"/>
      <c r="K704" s="208"/>
    </row>
    <row r="705" spans="1:11" x14ac:dyDescent="0.25">
      <c r="A705" s="203"/>
      <c r="B705" s="203"/>
      <c r="C705" s="204"/>
      <c r="D705" s="204"/>
      <c r="E705" s="205"/>
      <c r="F705" s="203"/>
      <c r="G705" s="205"/>
      <c r="H705" s="205"/>
      <c r="I705" s="206"/>
      <c r="J705" s="207"/>
      <c r="K705" s="208"/>
    </row>
    <row r="706" spans="1:11" x14ac:dyDescent="0.25">
      <c r="A706" s="203"/>
      <c r="B706" s="203"/>
      <c r="C706" s="204"/>
      <c r="D706" s="204"/>
      <c r="E706" s="205"/>
      <c r="F706" s="203"/>
      <c r="G706" s="205"/>
      <c r="H706" s="205"/>
      <c r="I706" s="206"/>
      <c r="J706" s="207"/>
      <c r="K706" s="208"/>
    </row>
    <row r="707" spans="1:11" x14ac:dyDescent="0.25">
      <c r="A707" s="203"/>
      <c r="B707" s="203"/>
      <c r="C707" s="204"/>
      <c r="D707" s="204"/>
      <c r="E707" s="205"/>
      <c r="F707" s="203"/>
      <c r="G707" s="205"/>
      <c r="H707" s="205"/>
      <c r="I707" s="206"/>
      <c r="J707" s="207"/>
      <c r="K707" s="208"/>
    </row>
    <row r="708" spans="1:11" x14ac:dyDescent="0.25">
      <c r="A708" s="203"/>
      <c r="B708" s="203"/>
      <c r="C708" s="204"/>
      <c r="D708" s="204"/>
      <c r="E708" s="205"/>
      <c r="F708" s="203"/>
      <c r="G708" s="205"/>
      <c r="H708" s="205"/>
      <c r="I708" s="206"/>
      <c r="J708" s="207"/>
      <c r="K708" s="208"/>
    </row>
    <row r="709" spans="1:11" x14ac:dyDescent="0.25">
      <c r="A709" s="203"/>
      <c r="B709" s="203"/>
      <c r="C709" s="204"/>
      <c r="D709" s="204"/>
      <c r="E709" s="205"/>
      <c r="F709" s="203"/>
      <c r="G709" s="205"/>
      <c r="H709" s="205"/>
      <c r="I709" s="206"/>
      <c r="J709" s="207"/>
      <c r="K709" s="208"/>
    </row>
    <row r="710" spans="1:11" x14ac:dyDescent="0.25">
      <c r="A710" s="203"/>
      <c r="B710" s="203"/>
      <c r="C710" s="204"/>
      <c r="D710" s="204"/>
      <c r="E710" s="205"/>
      <c r="F710" s="203"/>
      <c r="G710" s="205"/>
      <c r="H710" s="205"/>
      <c r="I710" s="206"/>
      <c r="J710" s="207"/>
      <c r="K710" s="208"/>
    </row>
    <row r="711" spans="1:11" x14ac:dyDescent="0.25">
      <c r="A711" s="203"/>
      <c r="B711" s="203"/>
      <c r="C711" s="204"/>
      <c r="D711" s="204"/>
      <c r="E711" s="205"/>
      <c r="F711" s="203"/>
      <c r="G711" s="205"/>
      <c r="H711" s="205"/>
      <c r="I711" s="206"/>
      <c r="J711" s="207"/>
      <c r="K711" s="208"/>
    </row>
    <row r="712" spans="1:11" x14ac:dyDescent="0.25">
      <c r="A712" s="203"/>
      <c r="B712" s="203"/>
      <c r="C712" s="204"/>
      <c r="D712" s="204"/>
      <c r="E712" s="205"/>
      <c r="F712" s="203"/>
      <c r="G712" s="205"/>
      <c r="H712" s="205"/>
      <c r="I712" s="206"/>
      <c r="J712" s="207"/>
      <c r="K712" s="208"/>
    </row>
    <row r="713" spans="1:11" x14ac:dyDescent="0.25">
      <c r="A713" s="203"/>
      <c r="B713" s="203"/>
      <c r="C713" s="204"/>
      <c r="D713" s="204"/>
      <c r="E713" s="205"/>
      <c r="F713" s="203"/>
      <c r="G713" s="205"/>
      <c r="H713" s="205"/>
      <c r="I713" s="206"/>
      <c r="J713" s="207"/>
      <c r="K713" s="208"/>
    </row>
    <row r="714" spans="1:11" x14ac:dyDescent="0.25">
      <c r="A714" s="203"/>
      <c r="B714" s="203"/>
      <c r="C714" s="204"/>
      <c r="D714" s="204"/>
      <c r="E714" s="205"/>
      <c r="F714" s="203"/>
      <c r="G714" s="205"/>
      <c r="H714" s="205"/>
      <c r="I714" s="206"/>
      <c r="J714" s="207"/>
      <c r="K714" s="208"/>
    </row>
    <row r="715" spans="1:11" x14ac:dyDescent="0.25">
      <c r="A715" s="203"/>
      <c r="B715" s="203"/>
      <c r="C715" s="204"/>
      <c r="D715" s="204"/>
      <c r="E715" s="205"/>
      <c r="F715" s="203"/>
      <c r="G715" s="205"/>
      <c r="H715" s="205"/>
      <c r="I715" s="206"/>
      <c r="J715" s="207"/>
      <c r="K715" s="208"/>
    </row>
    <row r="716" spans="1:11" x14ac:dyDescent="0.25">
      <c r="A716" s="203"/>
      <c r="B716" s="203"/>
      <c r="C716" s="204"/>
      <c r="D716" s="204"/>
      <c r="E716" s="205"/>
      <c r="F716" s="203"/>
      <c r="G716" s="205"/>
      <c r="H716" s="205"/>
      <c r="I716" s="206"/>
      <c r="J716" s="207"/>
      <c r="K716" s="208"/>
    </row>
    <row r="717" spans="1:11" x14ac:dyDescent="0.25">
      <c r="A717" s="203"/>
      <c r="B717" s="203"/>
      <c r="C717" s="204"/>
      <c r="D717" s="204"/>
      <c r="E717" s="205"/>
      <c r="F717" s="203"/>
      <c r="G717" s="205"/>
      <c r="H717" s="205"/>
      <c r="I717" s="206"/>
      <c r="J717" s="207"/>
      <c r="K717" s="208"/>
    </row>
    <row r="718" spans="1:11" x14ac:dyDescent="0.25">
      <c r="A718" s="203"/>
      <c r="B718" s="203"/>
      <c r="C718" s="204"/>
      <c r="D718" s="204"/>
      <c r="E718" s="205"/>
      <c r="F718" s="203"/>
      <c r="G718" s="205"/>
      <c r="H718" s="205"/>
      <c r="I718" s="206"/>
      <c r="J718" s="207"/>
      <c r="K718" s="208"/>
    </row>
    <row r="719" spans="1:11" x14ac:dyDescent="0.25">
      <c r="A719" s="203"/>
      <c r="B719" s="203"/>
      <c r="C719" s="204"/>
      <c r="D719" s="204"/>
      <c r="E719" s="205"/>
      <c r="F719" s="203"/>
      <c r="G719" s="205"/>
      <c r="H719" s="205"/>
      <c r="I719" s="206"/>
      <c r="J719" s="207"/>
      <c r="K719" s="208"/>
    </row>
    <row r="720" spans="1:11" x14ac:dyDescent="0.25">
      <c r="A720" s="203"/>
      <c r="B720" s="203"/>
      <c r="C720" s="204"/>
      <c r="D720" s="204"/>
      <c r="E720" s="205"/>
      <c r="F720" s="203"/>
      <c r="G720" s="205"/>
      <c r="H720" s="205"/>
      <c r="I720" s="206"/>
      <c r="J720" s="207"/>
      <c r="K720" s="208"/>
    </row>
    <row r="721" spans="1:11" x14ac:dyDescent="0.25">
      <c r="A721" s="203"/>
      <c r="B721" s="203"/>
      <c r="C721" s="204"/>
      <c r="D721" s="204"/>
      <c r="E721" s="205"/>
      <c r="F721" s="203"/>
      <c r="G721" s="205"/>
      <c r="H721" s="205"/>
      <c r="I721" s="206"/>
      <c r="J721" s="207"/>
      <c r="K721" s="208"/>
    </row>
    <row r="722" spans="1:11" x14ac:dyDescent="0.25">
      <c r="A722" s="203"/>
      <c r="B722" s="203"/>
      <c r="C722" s="204"/>
      <c r="D722" s="204"/>
      <c r="E722" s="205"/>
      <c r="F722" s="203"/>
      <c r="G722" s="205"/>
      <c r="H722" s="205"/>
      <c r="I722" s="206"/>
      <c r="J722" s="207"/>
      <c r="K722" s="208"/>
    </row>
    <row r="723" spans="1:11" x14ac:dyDescent="0.25">
      <c r="A723" s="203"/>
      <c r="B723" s="203"/>
      <c r="C723" s="204"/>
      <c r="D723" s="204"/>
      <c r="E723" s="205"/>
      <c r="F723" s="203"/>
      <c r="G723" s="205"/>
      <c r="H723" s="205"/>
      <c r="I723" s="206"/>
      <c r="J723" s="207"/>
      <c r="K723" s="208"/>
    </row>
    <row r="724" spans="1:11" x14ac:dyDescent="0.25">
      <c r="A724" s="203"/>
      <c r="B724" s="203"/>
      <c r="C724" s="204"/>
      <c r="D724" s="204"/>
      <c r="E724" s="205"/>
      <c r="F724" s="203"/>
      <c r="G724" s="205"/>
      <c r="H724" s="205"/>
      <c r="I724" s="206"/>
      <c r="J724" s="207"/>
      <c r="K724" s="208"/>
    </row>
    <row r="725" spans="1:11" x14ac:dyDescent="0.25">
      <c r="A725" s="203"/>
      <c r="B725" s="203"/>
      <c r="C725" s="204"/>
      <c r="D725" s="204"/>
      <c r="E725" s="205"/>
      <c r="F725" s="203"/>
      <c r="G725" s="205"/>
      <c r="H725" s="205"/>
      <c r="I725" s="206"/>
      <c r="J725" s="207"/>
      <c r="K725" s="208"/>
    </row>
    <row r="726" spans="1:11" x14ac:dyDescent="0.25">
      <c r="A726" s="203"/>
      <c r="B726" s="203"/>
      <c r="C726" s="204"/>
      <c r="D726" s="204"/>
      <c r="E726" s="205"/>
      <c r="F726" s="203"/>
      <c r="G726" s="205"/>
      <c r="H726" s="205"/>
      <c r="I726" s="206"/>
      <c r="J726" s="207"/>
      <c r="K726" s="208"/>
    </row>
    <row r="727" spans="1:11" x14ac:dyDescent="0.25">
      <c r="A727" s="203"/>
      <c r="B727" s="203"/>
      <c r="C727" s="204"/>
      <c r="D727" s="204"/>
      <c r="E727" s="205"/>
      <c r="F727" s="203"/>
      <c r="G727" s="205"/>
      <c r="H727" s="205"/>
      <c r="I727" s="206"/>
      <c r="J727" s="207"/>
      <c r="K727" s="208"/>
    </row>
    <row r="728" spans="1:11" x14ac:dyDescent="0.25">
      <c r="A728" s="203"/>
      <c r="B728" s="203"/>
      <c r="C728" s="204"/>
      <c r="D728" s="204"/>
      <c r="E728" s="205"/>
      <c r="F728" s="203"/>
      <c r="G728" s="205"/>
      <c r="H728" s="205"/>
      <c r="I728" s="206"/>
      <c r="J728" s="207"/>
      <c r="K728" s="208"/>
    </row>
    <row r="729" spans="1:11" x14ac:dyDescent="0.25">
      <c r="A729" s="203"/>
      <c r="B729" s="203"/>
      <c r="C729" s="204"/>
      <c r="D729" s="204"/>
      <c r="E729" s="205"/>
      <c r="F729" s="203"/>
      <c r="G729" s="205"/>
      <c r="H729" s="205"/>
      <c r="I729" s="206"/>
      <c r="J729" s="207"/>
      <c r="K729" s="208"/>
    </row>
    <row r="730" spans="1:11" x14ac:dyDescent="0.25">
      <c r="A730" s="203"/>
      <c r="B730" s="203"/>
      <c r="C730" s="204"/>
      <c r="D730" s="204"/>
      <c r="E730" s="205"/>
      <c r="F730" s="203"/>
      <c r="G730" s="205"/>
      <c r="H730" s="205"/>
      <c r="I730" s="206"/>
      <c r="J730" s="207"/>
      <c r="K730" s="208"/>
    </row>
    <row r="731" spans="1:11" x14ac:dyDescent="0.25">
      <c r="A731" s="203"/>
      <c r="B731" s="203"/>
      <c r="C731" s="204"/>
      <c r="D731" s="204"/>
      <c r="E731" s="205"/>
      <c r="F731" s="203"/>
      <c r="G731" s="205"/>
      <c r="H731" s="205"/>
      <c r="I731" s="206"/>
      <c r="J731" s="207"/>
      <c r="K731" s="208"/>
    </row>
    <row r="732" spans="1:11" x14ac:dyDescent="0.25">
      <c r="A732" s="203"/>
      <c r="B732" s="203"/>
      <c r="C732" s="204"/>
      <c r="D732" s="204"/>
      <c r="E732" s="205"/>
      <c r="F732" s="203"/>
      <c r="G732" s="205"/>
      <c r="H732" s="205"/>
      <c r="I732" s="206"/>
      <c r="J732" s="207"/>
      <c r="K732" s="208"/>
    </row>
    <row r="733" spans="1:11" x14ac:dyDescent="0.25">
      <c r="A733" s="203"/>
      <c r="B733" s="203"/>
      <c r="C733" s="204"/>
      <c r="D733" s="204"/>
      <c r="E733" s="205"/>
      <c r="F733" s="203"/>
      <c r="G733" s="205"/>
      <c r="H733" s="205"/>
      <c r="I733" s="206"/>
      <c r="J733" s="207"/>
      <c r="K733" s="208"/>
    </row>
    <row r="734" spans="1:11" x14ac:dyDescent="0.25">
      <c r="A734" s="203"/>
      <c r="B734" s="203"/>
      <c r="C734" s="204"/>
      <c r="D734" s="204"/>
      <c r="E734" s="205"/>
      <c r="F734" s="203"/>
      <c r="G734" s="205"/>
      <c r="H734" s="205"/>
      <c r="I734" s="206"/>
      <c r="J734" s="207"/>
      <c r="K734" s="208"/>
    </row>
    <row r="735" spans="1:11" x14ac:dyDescent="0.25">
      <c r="A735" s="203"/>
      <c r="B735" s="203"/>
      <c r="C735" s="204"/>
      <c r="D735" s="204"/>
      <c r="E735" s="205"/>
      <c r="F735" s="203"/>
      <c r="G735" s="205"/>
      <c r="H735" s="205"/>
      <c r="I735" s="206"/>
      <c r="J735" s="207"/>
      <c r="K735" s="208"/>
    </row>
    <row r="736" spans="1:11" x14ac:dyDescent="0.25">
      <c r="A736" s="203"/>
      <c r="B736" s="203"/>
      <c r="C736" s="204"/>
      <c r="D736" s="204"/>
      <c r="E736" s="205"/>
      <c r="F736" s="203"/>
      <c r="G736" s="205"/>
      <c r="H736" s="205"/>
      <c r="I736" s="206"/>
      <c r="J736" s="207"/>
      <c r="K736" s="208"/>
    </row>
    <row r="737" spans="1:11" x14ac:dyDescent="0.25">
      <c r="A737" s="203"/>
      <c r="B737" s="203"/>
      <c r="C737" s="204"/>
      <c r="D737" s="204"/>
      <c r="E737" s="205"/>
      <c r="F737" s="203"/>
      <c r="G737" s="205"/>
      <c r="H737" s="205"/>
      <c r="I737" s="206"/>
      <c r="J737" s="207"/>
      <c r="K737" s="208"/>
    </row>
    <row r="738" spans="1:11" x14ac:dyDescent="0.25">
      <c r="A738" s="203"/>
      <c r="B738" s="203"/>
      <c r="C738" s="204"/>
      <c r="D738" s="204"/>
      <c r="E738" s="205"/>
      <c r="F738" s="203"/>
      <c r="G738" s="205"/>
      <c r="H738" s="205"/>
      <c r="I738" s="206"/>
      <c r="J738" s="207"/>
      <c r="K738" s="208"/>
    </row>
    <row r="739" spans="1:11" x14ac:dyDescent="0.25">
      <c r="A739" s="203"/>
      <c r="B739" s="203"/>
      <c r="C739" s="204"/>
      <c r="D739" s="204"/>
      <c r="E739" s="205"/>
      <c r="F739" s="203"/>
      <c r="G739" s="205"/>
      <c r="H739" s="205"/>
      <c r="I739" s="206"/>
      <c r="J739" s="207"/>
      <c r="K739" s="208"/>
    </row>
    <row r="740" spans="1:11" x14ac:dyDescent="0.25">
      <c r="A740" s="203"/>
      <c r="B740" s="203"/>
      <c r="C740" s="204"/>
      <c r="D740" s="204"/>
      <c r="E740" s="205"/>
      <c r="F740" s="203"/>
      <c r="G740" s="205"/>
      <c r="H740" s="205"/>
      <c r="I740" s="206"/>
      <c r="J740" s="207"/>
      <c r="K740" s="208"/>
    </row>
    <row r="741" spans="1:11" x14ac:dyDescent="0.25">
      <c r="A741" s="203"/>
      <c r="B741" s="203"/>
      <c r="C741" s="204"/>
      <c r="D741" s="204"/>
      <c r="E741" s="205"/>
      <c r="F741" s="203"/>
      <c r="G741" s="205"/>
      <c r="H741" s="205"/>
      <c r="I741" s="206"/>
      <c r="J741" s="207"/>
      <c r="K741" s="208"/>
    </row>
    <row r="742" spans="1:11" x14ac:dyDescent="0.25">
      <c r="A742" s="203"/>
      <c r="B742" s="203"/>
      <c r="C742" s="204"/>
      <c r="D742" s="204"/>
      <c r="E742" s="205"/>
      <c r="F742" s="203"/>
      <c r="G742" s="205"/>
      <c r="H742" s="205"/>
      <c r="I742" s="206"/>
      <c r="J742" s="207"/>
      <c r="K742" s="208"/>
    </row>
    <row r="743" spans="1:11" x14ac:dyDescent="0.25">
      <c r="A743" s="203"/>
      <c r="B743" s="203"/>
      <c r="C743" s="204"/>
      <c r="D743" s="204"/>
      <c r="E743" s="205"/>
      <c r="F743" s="203"/>
      <c r="G743" s="205"/>
      <c r="H743" s="205"/>
      <c r="I743" s="206"/>
      <c r="J743" s="207"/>
      <c r="K743" s="208"/>
    </row>
    <row r="744" spans="1:11" x14ac:dyDescent="0.25">
      <c r="A744" s="203"/>
      <c r="B744" s="203"/>
      <c r="C744" s="204"/>
      <c r="D744" s="204"/>
      <c r="E744" s="205"/>
      <c r="F744" s="203"/>
      <c r="G744" s="205"/>
      <c r="H744" s="205"/>
      <c r="I744" s="206"/>
      <c r="J744" s="207"/>
      <c r="K744" s="208"/>
    </row>
    <row r="745" spans="1:11" x14ac:dyDescent="0.25">
      <c r="A745" s="203"/>
      <c r="B745" s="203"/>
      <c r="C745" s="204"/>
      <c r="D745" s="204"/>
      <c r="E745" s="205"/>
      <c r="F745" s="203"/>
      <c r="G745" s="205"/>
      <c r="H745" s="205"/>
      <c r="I745" s="206"/>
      <c r="J745" s="207"/>
      <c r="K745" s="208"/>
    </row>
    <row r="746" spans="1:11" x14ac:dyDescent="0.25">
      <c r="A746" s="203"/>
      <c r="B746" s="203"/>
      <c r="C746" s="204"/>
      <c r="D746" s="204"/>
      <c r="E746" s="205"/>
      <c r="F746" s="203"/>
      <c r="G746" s="205"/>
      <c r="H746" s="205"/>
      <c r="I746" s="206"/>
      <c r="J746" s="207"/>
      <c r="K746" s="208"/>
    </row>
    <row r="747" spans="1:11" x14ac:dyDescent="0.25">
      <c r="A747" s="203"/>
      <c r="B747" s="203"/>
      <c r="C747" s="204"/>
      <c r="D747" s="204"/>
      <c r="E747" s="205"/>
      <c r="F747" s="203"/>
      <c r="G747" s="205"/>
      <c r="H747" s="205"/>
      <c r="I747" s="206"/>
      <c r="J747" s="207"/>
      <c r="K747" s="208"/>
    </row>
    <row r="748" spans="1:11" x14ac:dyDescent="0.25">
      <c r="A748" s="203"/>
      <c r="B748" s="203"/>
      <c r="C748" s="204"/>
      <c r="D748" s="204"/>
      <c r="E748" s="205"/>
      <c r="F748" s="203"/>
      <c r="G748" s="205"/>
      <c r="H748" s="205"/>
      <c r="I748" s="206"/>
      <c r="J748" s="207"/>
      <c r="K748" s="208"/>
    </row>
    <row r="749" spans="1:11" x14ac:dyDescent="0.25">
      <c r="A749" s="203"/>
      <c r="B749" s="203"/>
      <c r="C749" s="204"/>
      <c r="D749" s="204"/>
      <c r="E749" s="205"/>
      <c r="F749" s="203"/>
      <c r="G749" s="205"/>
      <c r="H749" s="205"/>
      <c r="I749" s="206"/>
      <c r="J749" s="207"/>
      <c r="K749" s="208"/>
    </row>
    <row r="750" spans="1:11" x14ac:dyDescent="0.25">
      <c r="A750" s="203"/>
      <c r="B750" s="203"/>
      <c r="C750" s="204"/>
      <c r="D750" s="204"/>
      <c r="E750" s="205"/>
      <c r="F750" s="203"/>
      <c r="G750" s="205"/>
      <c r="H750" s="205"/>
      <c r="I750" s="206"/>
      <c r="J750" s="207"/>
      <c r="K750" s="208"/>
    </row>
    <row r="751" spans="1:11" x14ac:dyDescent="0.25">
      <c r="A751" s="203"/>
      <c r="B751" s="203"/>
      <c r="C751" s="204"/>
      <c r="D751" s="204"/>
      <c r="E751" s="205"/>
      <c r="F751" s="203"/>
      <c r="G751" s="205"/>
      <c r="H751" s="205"/>
      <c r="I751" s="206"/>
      <c r="J751" s="207"/>
      <c r="K751" s="208"/>
    </row>
    <row r="752" spans="1:11" x14ac:dyDescent="0.25">
      <c r="A752" s="203"/>
      <c r="B752" s="203"/>
      <c r="C752" s="204"/>
      <c r="D752" s="204"/>
      <c r="E752" s="205"/>
      <c r="F752" s="203"/>
      <c r="G752" s="205"/>
      <c r="H752" s="205"/>
      <c r="I752" s="206"/>
      <c r="J752" s="207"/>
      <c r="K752" s="208"/>
    </row>
    <row r="753" spans="1:11" x14ac:dyDescent="0.25">
      <c r="A753" s="203"/>
      <c r="B753" s="203"/>
      <c r="C753" s="204"/>
      <c r="D753" s="204"/>
      <c r="E753" s="205"/>
      <c r="F753" s="203"/>
      <c r="G753" s="205"/>
      <c r="H753" s="205"/>
      <c r="I753" s="206"/>
      <c r="J753" s="207"/>
      <c r="K753" s="208"/>
    </row>
    <row r="754" spans="1:11" x14ac:dyDescent="0.25">
      <c r="A754" s="203"/>
      <c r="B754" s="203"/>
      <c r="C754" s="204"/>
      <c r="D754" s="204"/>
      <c r="E754" s="205"/>
      <c r="F754" s="203"/>
      <c r="G754" s="205"/>
      <c r="H754" s="205"/>
      <c r="I754" s="206"/>
      <c r="J754" s="207"/>
      <c r="K754" s="208"/>
    </row>
    <row r="755" spans="1:11" x14ac:dyDescent="0.25">
      <c r="A755" s="203"/>
      <c r="B755" s="203"/>
      <c r="C755" s="204"/>
      <c r="D755" s="204"/>
      <c r="E755" s="205"/>
      <c r="F755" s="203"/>
      <c r="G755" s="205"/>
      <c r="H755" s="205"/>
      <c r="I755" s="206"/>
      <c r="J755" s="207"/>
      <c r="K755" s="208"/>
    </row>
    <row r="756" spans="1:11" x14ac:dyDescent="0.25">
      <c r="A756" s="203"/>
      <c r="B756" s="203"/>
      <c r="C756" s="204"/>
      <c r="D756" s="204"/>
      <c r="E756" s="205"/>
      <c r="F756" s="203"/>
      <c r="G756" s="205"/>
      <c r="H756" s="205"/>
      <c r="I756" s="206"/>
      <c r="J756" s="207"/>
      <c r="K756" s="208"/>
    </row>
    <row r="757" spans="1:11" x14ac:dyDescent="0.25">
      <c r="A757" s="203"/>
      <c r="B757" s="203"/>
      <c r="C757" s="204"/>
      <c r="D757" s="204"/>
      <c r="E757" s="205"/>
      <c r="F757" s="203"/>
      <c r="G757" s="205"/>
      <c r="H757" s="205"/>
      <c r="I757" s="206"/>
      <c r="J757" s="207"/>
      <c r="K757" s="208"/>
    </row>
    <row r="758" spans="1:11" x14ac:dyDescent="0.25">
      <c r="A758" s="203"/>
      <c r="B758" s="203"/>
      <c r="C758" s="204"/>
      <c r="D758" s="204"/>
      <c r="E758" s="205"/>
      <c r="F758" s="203"/>
      <c r="G758" s="205"/>
      <c r="H758" s="205"/>
      <c r="I758" s="206"/>
      <c r="J758" s="207"/>
      <c r="K758" s="208"/>
    </row>
    <row r="759" spans="1:11" x14ac:dyDescent="0.25">
      <c r="A759" s="203"/>
      <c r="B759" s="203"/>
      <c r="C759" s="204"/>
      <c r="D759" s="204"/>
      <c r="E759" s="205"/>
      <c r="F759" s="203"/>
      <c r="G759" s="205"/>
      <c r="H759" s="205"/>
      <c r="I759" s="206"/>
      <c r="J759" s="207"/>
      <c r="K759" s="208"/>
    </row>
    <row r="760" spans="1:11" x14ac:dyDescent="0.25">
      <c r="A760" s="203"/>
      <c r="B760" s="203"/>
      <c r="C760" s="204"/>
      <c r="D760" s="204"/>
      <c r="E760" s="205"/>
      <c r="F760" s="203"/>
      <c r="G760" s="205"/>
      <c r="H760" s="205"/>
      <c r="I760" s="206"/>
      <c r="J760" s="207"/>
      <c r="K760" s="208"/>
    </row>
    <row r="761" spans="1:11" x14ac:dyDescent="0.25">
      <c r="A761" s="203"/>
      <c r="B761" s="203"/>
      <c r="C761" s="204"/>
      <c r="D761" s="204"/>
      <c r="E761" s="205"/>
      <c r="F761" s="203"/>
      <c r="G761" s="205"/>
      <c r="H761" s="205"/>
      <c r="I761" s="206"/>
      <c r="J761" s="207"/>
      <c r="K761" s="208"/>
    </row>
    <row r="762" spans="1:11" x14ac:dyDescent="0.25">
      <c r="A762" s="203"/>
      <c r="B762" s="203"/>
      <c r="C762" s="204"/>
      <c r="D762" s="204"/>
      <c r="E762" s="205"/>
      <c r="F762" s="203"/>
      <c r="G762" s="205"/>
      <c r="H762" s="205"/>
      <c r="I762" s="206"/>
      <c r="J762" s="207"/>
      <c r="K762" s="208"/>
    </row>
    <row r="763" spans="1:11" x14ac:dyDescent="0.25">
      <c r="A763" s="203"/>
      <c r="B763" s="203"/>
      <c r="C763" s="204"/>
      <c r="D763" s="204"/>
      <c r="E763" s="205"/>
      <c r="F763" s="203"/>
      <c r="G763" s="205"/>
      <c r="H763" s="205"/>
      <c r="I763" s="206"/>
      <c r="J763" s="207"/>
      <c r="K763" s="208"/>
    </row>
    <row r="764" spans="1:11" x14ac:dyDescent="0.25">
      <c r="A764" s="203"/>
      <c r="B764" s="203"/>
      <c r="C764" s="204"/>
      <c r="D764" s="204"/>
      <c r="E764" s="205"/>
      <c r="F764" s="203"/>
      <c r="G764" s="205"/>
      <c r="H764" s="205"/>
      <c r="I764" s="206"/>
      <c r="J764" s="207"/>
      <c r="K764" s="208"/>
    </row>
    <row r="765" spans="1:11" x14ac:dyDescent="0.25">
      <c r="A765" s="203"/>
      <c r="B765" s="203"/>
      <c r="C765" s="204"/>
      <c r="D765" s="204"/>
      <c r="E765" s="205"/>
      <c r="F765" s="203"/>
      <c r="G765" s="205"/>
      <c r="H765" s="205"/>
      <c r="I765" s="206"/>
      <c r="J765" s="207"/>
      <c r="K765" s="208"/>
    </row>
    <row r="766" spans="1:11" x14ac:dyDescent="0.25">
      <c r="A766" s="203"/>
      <c r="B766" s="203"/>
      <c r="C766" s="204"/>
      <c r="D766" s="204"/>
      <c r="E766" s="205"/>
      <c r="F766" s="203"/>
      <c r="G766" s="205"/>
      <c r="H766" s="205"/>
      <c r="I766" s="206"/>
      <c r="J766" s="207"/>
      <c r="K766" s="208"/>
    </row>
    <row r="767" spans="1:11" x14ac:dyDescent="0.25">
      <c r="A767" s="203"/>
      <c r="B767" s="203"/>
      <c r="C767" s="204"/>
      <c r="D767" s="204"/>
      <c r="E767" s="205"/>
      <c r="F767" s="203"/>
      <c r="G767" s="205"/>
      <c r="H767" s="205"/>
      <c r="I767" s="206"/>
      <c r="J767" s="207"/>
      <c r="K767" s="208"/>
    </row>
    <row r="768" spans="1:11" x14ac:dyDescent="0.25">
      <c r="A768" s="203"/>
      <c r="B768" s="203"/>
      <c r="C768" s="204"/>
      <c r="D768" s="204"/>
      <c r="E768" s="205"/>
      <c r="F768" s="203"/>
      <c r="G768" s="205"/>
      <c r="H768" s="205"/>
      <c r="I768" s="206"/>
      <c r="J768" s="207"/>
      <c r="K768" s="208"/>
    </row>
    <row r="769" spans="1:11" x14ac:dyDescent="0.25">
      <c r="A769" s="203"/>
      <c r="B769" s="203"/>
      <c r="C769" s="204"/>
      <c r="D769" s="204"/>
      <c r="E769" s="205"/>
      <c r="F769" s="203"/>
      <c r="G769" s="205"/>
      <c r="H769" s="205"/>
      <c r="I769" s="206"/>
      <c r="J769" s="207"/>
      <c r="K769" s="208"/>
    </row>
    <row r="770" spans="1:11" x14ac:dyDescent="0.25">
      <c r="A770" s="203"/>
      <c r="B770" s="203"/>
      <c r="C770" s="204"/>
      <c r="D770" s="204"/>
      <c r="E770" s="205"/>
      <c r="F770" s="203"/>
      <c r="G770" s="205"/>
      <c r="H770" s="205"/>
      <c r="I770" s="206"/>
      <c r="J770" s="207"/>
      <c r="K770" s="208"/>
    </row>
    <row r="771" spans="1:11" x14ac:dyDescent="0.25">
      <c r="A771" s="203"/>
      <c r="B771" s="203"/>
      <c r="C771" s="204"/>
      <c r="D771" s="204"/>
      <c r="E771" s="205"/>
      <c r="F771" s="203"/>
      <c r="G771" s="205"/>
      <c r="H771" s="205"/>
      <c r="I771" s="206"/>
      <c r="J771" s="207"/>
      <c r="K771" s="208"/>
    </row>
    <row r="772" spans="1:11" x14ac:dyDescent="0.25">
      <c r="A772" s="203"/>
      <c r="B772" s="203"/>
      <c r="C772" s="204"/>
      <c r="D772" s="204"/>
      <c r="E772" s="205"/>
      <c r="F772" s="203"/>
      <c r="G772" s="205"/>
      <c r="H772" s="205"/>
      <c r="I772" s="206"/>
      <c r="J772" s="207"/>
      <c r="K772" s="208"/>
    </row>
    <row r="773" spans="1:11" x14ac:dyDescent="0.25">
      <c r="A773" s="203"/>
      <c r="B773" s="203"/>
      <c r="C773" s="204"/>
      <c r="D773" s="204"/>
      <c r="E773" s="205"/>
      <c r="F773" s="203"/>
      <c r="G773" s="205"/>
      <c r="H773" s="205"/>
      <c r="I773" s="206"/>
      <c r="J773" s="207"/>
      <c r="K773" s="208"/>
    </row>
    <row r="774" spans="1:11" x14ac:dyDescent="0.25">
      <c r="A774" s="203"/>
      <c r="B774" s="203"/>
      <c r="C774" s="204"/>
      <c r="D774" s="204"/>
      <c r="E774" s="205"/>
      <c r="F774" s="203"/>
      <c r="G774" s="205"/>
      <c r="H774" s="205"/>
      <c r="I774" s="206"/>
      <c r="J774" s="207"/>
      <c r="K774" s="208"/>
    </row>
    <row r="775" spans="1:11" x14ac:dyDescent="0.25">
      <c r="A775" s="203"/>
      <c r="B775" s="203"/>
      <c r="C775" s="204"/>
      <c r="D775" s="204"/>
      <c r="E775" s="205"/>
      <c r="F775" s="203"/>
      <c r="G775" s="205"/>
      <c r="H775" s="205"/>
      <c r="I775" s="206"/>
      <c r="J775" s="207"/>
      <c r="K775" s="208"/>
    </row>
    <row r="776" spans="1:11" x14ac:dyDescent="0.25">
      <c r="A776" s="203"/>
      <c r="B776" s="203"/>
      <c r="C776" s="204"/>
      <c r="D776" s="204"/>
      <c r="E776" s="205"/>
      <c r="F776" s="203"/>
      <c r="G776" s="205"/>
      <c r="H776" s="205"/>
      <c r="I776" s="206"/>
      <c r="J776" s="207"/>
      <c r="K776" s="208"/>
    </row>
    <row r="777" spans="1:11" x14ac:dyDescent="0.25">
      <c r="A777" s="203"/>
      <c r="B777" s="203"/>
      <c r="C777" s="204"/>
      <c r="D777" s="204"/>
      <c r="E777" s="205"/>
      <c r="F777" s="203"/>
      <c r="G777" s="205"/>
      <c r="H777" s="205"/>
      <c r="I777" s="206"/>
      <c r="J777" s="207"/>
      <c r="K777" s="208"/>
    </row>
    <row r="778" spans="1:11" x14ac:dyDescent="0.25">
      <c r="A778" s="203"/>
      <c r="B778" s="203"/>
      <c r="C778" s="204"/>
      <c r="D778" s="204"/>
      <c r="E778" s="205"/>
      <c r="F778" s="203"/>
      <c r="G778" s="205"/>
      <c r="H778" s="205"/>
      <c r="I778" s="206"/>
      <c r="J778" s="207"/>
      <c r="K778" s="208"/>
    </row>
    <row r="779" spans="1:11" x14ac:dyDescent="0.25">
      <c r="A779" s="203"/>
      <c r="B779" s="203"/>
      <c r="C779" s="204"/>
      <c r="D779" s="204"/>
      <c r="E779" s="205"/>
      <c r="F779" s="203"/>
      <c r="G779" s="205"/>
      <c r="H779" s="205"/>
      <c r="I779" s="206"/>
      <c r="J779" s="207"/>
      <c r="K779" s="208"/>
    </row>
    <row r="780" spans="1:11" x14ac:dyDescent="0.25">
      <c r="A780" s="203"/>
      <c r="B780" s="203"/>
      <c r="C780" s="204"/>
      <c r="D780" s="204"/>
      <c r="E780" s="205"/>
      <c r="F780" s="203"/>
      <c r="G780" s="205"/>
      <c r="H780" s="205"/>
      <c r="I780" s="206"/>
      <c r="J780" s="207"/>
      <c r="K780" s="208"/>
    </row>
    <row r="781" spans="1:11" x14ac:dyDescent="0.25">
      <c r="A781" s="203"/>
      <c r="B781" s="203"/>
      <c r="C781" s="204"/>
      <c r="D781" s="204"/>
      <c r="E781" s="205"/>
      <c r="F781" s="203"/>
      <c r="G781" s="205"/>
      <c r="H781" s="205"/>
      <c r="I781" s="206"/>
      <c r="J781" s="207"/>
      <c r="K781" s="208"/>
    </row>
    <row r="782" spans="1:11" x14ac:dyDescent="0.25">
      <c r="A782" s="203"/>
      <c r="B782" s="203"/>
      <c r="C782" s="204"/>
      <c r="D782" s="204"/>
      <c r="E782" s="205"/>
      <c r="F782" s="203"/>
      <c r="G782" s="205"/>
      <c r="H782" s="205"/>
      <c r="I782" s="206"/>
      <c r="J782" s="207"/>
      <c r="K782" s="208"/>
    </row>
    <row r="783" spans="1:11" x14ac:dyDescent="0.25">
      <c r="A783" s="203"/>
      <c r="B783" s="203"/>
      <c r="C783" s="204"/>
      <c r="D783" s="204"/>
      <c r="E783" s="205"/>
      <c r="F783" s="203"/>
      <c r="G783" s="205"/>
      <c r="H783" s="205"/>
      <c r="I783" s="206"/>
      <c r="J783" s="207"/>
      <c r="K783" s="208"/>
    </row>
    <row r="784" spans="1:11" x14ac:dyDescent="0.25">
      <c r="A784" s="203"/>
      <c r="B784" s="203"/>
      <c r="C784" s="204"/>
      <c r="D784" s="204"/>
      <c r="E784" s="205"/>
      <c r="F784" s="203"/>
      <c r="G784" s="205"/>
      <c r="H784" s="205"/>
      <c r="I784" s="206"/>
      <c r="J784" s="207"/>
      <c r="K784" s="208"/>
    </row>
    <row r="785" spans="1:11" x14ac:dyDescent="0.25">
      <c r="A785" s="203"/>
      <c r="B785" s="203"/>
      <c r="C785" s="204"/>
      <c r="D785" s="204"/>
      <c r="E785" s="205"/>
      <c r="F785" s="203"/>
      <c r="G785" s="205"/>
      <c r="H785" s="205"/>
      <c r="I785" s="206"/>
      <c r="J785" s="207"/>
      <c r="K785" s="208"/>
    </row>
    <row r="786" spans="1:11" x14ac:dyDescent="0.25">
      <c r="A786" s="203"/>
      <c r="B786" s="203"/>
      <c r="C786" s="204"/>
      <c r="D786" s="204"/>
      <c r="E786" s="205"/>
      <c r="F786" s="203"/>
      <c r="G786" s="205"/>
      <c r="H786" s="205"/>
      <c r="I786" s="206"/>
      <c r="J786" s="207"/>
      <c r="K786" s="208"/>
    </row>
    <row r="787" spans="1:11" x14ac:dyDescent="0.25">
      <c r="A787" s="203"/>
      <c r="B787" s="203"/>
      <c r="C787" s="204"/>
      <c r="D787" s="204"/>
      <c r="E787" s="205"/>
      <c r="F787" s="203"/>
      <c r="G787" s="205"/>
      <c r="H787" s="205"/>
      <c r="I787" s="206"/>
      <c r="J787" s="207"/>
      <c r="K787" s="208"/>
    </row>
    <row r="788" spans="1:11" x14ac:dyDescent="0.25">
      <c r="A788" s="203"/>
      <c r="B788" s="203"/>
      <c r="C788" s="204"/>
      <c r="D788" s="204"/>
      <c r="E788" s="205"/>
      <c r="F788" s="203"/>
      <c r="G788" s="205"/>
      <c r="H788" s="205"/>
      <c r="I788" s="206"/>
      <c r="J788" s="207"/>
      <c r="K788" s="208"/>
    </row>
    <row r="789" spans="1:11" x14ac:dyDescent="0.25">
      <c r="A789" s="203"/>
      <c r="B789" s="203"/>
      <c r="C789" s="204"/>
      <c r="D789" s="204"/>
      <c r="E789" s="205"/>
      <c r="F789" s="203"/>
      <c r="G789" s="205"/>
      <c r="H789" s="205"/>
      <c r="I789" s="206"/>
      <c r="J789" s="207"/>
      <c r="K789" s="208"/>
    </row>
    <row r="790" spans="1:11" x14ac:dyDescent="0.25">
      <c r="A790" s="203"/>
      <c r="B790" s="203"/>
      <c r="C790" s="204"/>
      <c r="D790" s="204"/>
      <c r="E790" s="205"/>
      <c r="F790" s="203"/>
      <c r="G790" s="205"/>
      <c r="H790" s="205"/>
      <c r="I790" s="206"/>
      <c r="J790" s="207"/>
      <c r="K790" s="208"/>
    </row>
    <row r="791" spans="1:11" x14ac:dyDescent="0.25">
      <c r="A791" s="203"/>
      <c r="B791" s="203"/>
      <c r="C791" s="204"/>
      <c r="D791" s="204"/>
      <c r="E791" s="205"/>
      <c r="F791" s="203"/>
      <c r="G791" s="205"/>
      <c r="H791" s="205"/>
      <c r="I791" s="206"/>
      <c r="J791" s="207"/>
      <c r="K791" s="208"/>
    </row>
    <row r="792" spans="1:11" x14ac:dyDescent="0.25">
      <c r="A792" s="203"/>
      <c r="B792" s="203"/>
      <c r="C792" s="204"/>
      <c r="D792" s="204"/>
      <c r="E792" s="205"/>
      <c r="F792" s="203"/>
      <c r="G792" s="205"/>
      <c r="H792" s="205"/>
      <c r="I792" s="206"/>
      <c r="J792" s="207"/>
      <c r="K792" s="208"/>
    </row>
    <row r="793" spans="1:11" x14ac:dyDescent="0.25">
      <c r="A793" s="203"/>
      <c r="B793" s="203"/>
      <c r="C793" s="204"/>
      <c r="D793" s="204"/>
      <c r="E793" s="205"/>
      <c r="F793" s="203"/>
      <c r="G793" s="205"/>
      <c r="H793" s="205"/>
      <c r="I793" s="206"/>
      <c r="J793" s="207"/>
      <c r="K793" s="208"/>
    </row>
    <row r="794" spans="1:11" x14ac:dyDescent="0.25">
      <c r="A794" s="203"/>
      <c r="B794" s="203"/>
      <c r="C794" s="204"/>
      <c r="D794" s="204"/>
      <c r="E794" s="205"/>
      <c r="F794" s="203"/>
      <c r="G794" s="205"/>
      <c r="H794" s="205"/>
      <c r="I794" s="206"/>
      <c r="J794" s="207"/>
      <c r="K794" s="208"/>
    </row>
    <row r="795" spans="1:11" x14ac:dyDescent="0.25">
      <c r="A795" s="203"/>
      <c r="B795" s="203"/>
      <c r="C795" s="204"/>
      <c r="D795" s="204"/>
      <c r="E795" s="205"/>
      <c r="F795" s="203"/>
      <c r="G795" s="205"/>
      <c r="H795" s="205"/>
      <c r="I795" s="206"/>
      <c r="J795" s="207"/>
      <c r="K795" s="208"/>
    </row>
    <row r="796" spans="1:11" x14ac:dyDescent="0.25">
      <c r="A796" s="203"/>
      <c r="B796" s="203"/>
      <c r="C796" s="204"/>
      <c r="D796" s="204"/>
      <c r="E796" s="205"/>
      <c r="F796" s="203"/>
      <c r="G796" s="205"/>
      <c r="H796" s="205"/>
      <c r="I796" s="206"/>
      <c r="J796" s="207"/>
      <c r="K796" s="208"/>
    </row>
    <row r="797" spans="1:11" x14ac:dyDescent="0.25">
      <c r="A797" s="203"/>
      <c r="B797" s="203"/>
      <c r="C797" s="204"/>
      <c r="D797" s="204"/>
      <c r="E797" s="205"/>
      <c r="F797" s="203"/>
      <c r="G797" s="205"/>
      <c r="H797" s="205"/>
      <c r="I797" s="206"/>
      <c r="J797" s="207"/>
      <c r="K797" s="208"/>
    </row>
    <row r="798" spans="1:11" x14ac:dyDescent="0.25">
      <c r="A798" s="203"/>
      <c r="B798" s="203"/>
      <c r="C798" s="204"/>
      <c r="D798" s="204"/>
      <c r="E798" s="205"/>
      <c r="F798" s="203"/>
      <c r="G798" s="205"/>
      <c r="H798" s="205"/>
      <c r="I798" s="206"/>
      <c r="J798" s="207"/>
      <c r="K798" s="208"/>
    </row>
    <row r="799" spans="1:11" x14ac:dyDescent="0.25">
      <c r="A799" s="203"/>
      <c r="B799" s="203"/>
      <c r="C799" s="204"/>
      <c r="D799" s="204"/>
      <c r="E799" s="205"/>
      <c r="F799" s="203"/>
      <c r="G799" s="205"/>
      <c r="H799" s="205"/>
      <c r="I799" s="206"/>
      <c r="J799" s="207"/>
      <c r="K799" s="208"/>
    </row>
    <row r="800" spans="1:11" x14ac:dyDescent="0.25">
      <c r="A800" s="203"/>
      <c r="B800" s="203"/>
      <c r="C800" s="204"/>
      <c r="D800" s="204"/>
      <c r="E800" s="205"/>
      <c r="F800" s="203"/>
      <c r="G800" s="205"/>
      <c r="H800" s="205"/>
      <c r="I800" s="206"/>
      <c r="J800" s="207"/>
      <c r="K800" s="208"/>
    </row>
    <row r="801" spans="1:11" x14ac:dyDescent="0.25">
      <c r="A801" s="203"/>
      <c r="B801" s="203"/>
      <c r="C801" s="204"/>
      <c r="D801" s="204"/>
      <c r="E801" s="205"/>
      <c r="F801" s="203"/>
      <c r="G801" s="205"/>
      <c r="H801" s="205"/>
      <c r="I801" s="206"/>
      <c r="J801" s="207"/>
      <c r="K801" s="208"/>
    </row>
    <row r="802" spans="1:11" x14ac:dyDescent="0.25">
      <c r="A802" s="203"/>
      <c r="B802" s="203"/>
      <c r="C802" s="204"/>
      <c r="D802" s="204"/>
      <c r="E802" s="205"/>
      <c r="F802" s="203"/>
      <c r="G802" s="205"/>
      <c r="H802" s="205"/>
      <c r="I802" s="206"/>
      <c r="J802" s="207"/>
      <c r="K802" s="208"/>
    </row>
    <row r="803" spans="1:11" x14ac:dyDescent="0.25">
      <c r="A803" s="203"/>
      <c r="B803" s="203"/>
      <c r="C803" s="204"/>
      <c r="D803" s="204"/>
      <c r="E803" s="205"/>
      <c r="F803" s="203"/>
      <c r="G803" s="205"/>
      <c r="H803" s="205"/>
      <c r="I803" s="206"/>
      <c r="J803" s="207"/>
      <c r="K803" s="208"/>
    </row>
    <row r="804" spans="1:11" x14ac:dyDescent="0.25">
      <c r="A804" s="203"/>
      <c r="B804" s="203"/>
      <c r="C804" s="204"/>
      <c r="D804" s="204"/>
      <c r="E804" s="205"/>
      <c r="F804" s="203"/>
      <c r="G804" s="205"/>
      <c r="H804" s="205"/>
      <c r="I804" s="206"/>
      <c r="J804" s="207"/>
      <c r="K804" s="208"/>
    </row>
    <row r="805" spans="1:11" x14ac:dyDescent="0.25">
      <c r="A805" s="203"/>
      <c r="B805" s="203"/>
      <c r="C805" s="204"/>
      <c r="D805" s="204"/>
      <c r="E805" s="205"/>
      <c r="F805" s="203"/>
      <c r="G805" s="205"/>
      <c r="H805" s="205"/>
      <c r="I805" s="206"/>
      <c r="J805" s="207"/>
      <c r="K805" s="208"/>
    </row>
    <row r="806" spans="1:11" x14ac:dyDescent="0.25">
      <c r="A806" s="203"/>
      <c r="B806" s="203"/>
      <c r="C806" s="204"/>
      <c r="D806" s="204"/>
      <c r="E806" s="205"/>
      <c r="F806" s="203"/>
      <c r="G806" s="205"/>
      <c r="H806" s="205"/>
      <c r="I806" s="206"/>
      <c r="J806" s="207"/>
      <c r="K806" s="208"/>
    </row>
    <row r="807" spans="1:11" x14ac:dyDescent="0.25">
      <c r="A807" s="203"/>
      <c r="B807" s="203"/>
      <c r="C807" s="204"/>
      <c r="D807" s="204"/>
      <c r="E807" s="205"/>
      <c r="F807" s="203"/>
      <c r="G807" s="205"/>
      <c r="H807" s="205"/>
      <c r="I807" s="206"/>
      <c r="J807" s="207"/>
      <c r="K807" s="208"/>
    </row>
    <row r="808" spans="1:11" x14ac:dyDescent="0.25">
      <c r="A808" s="203"/>
      <c r="B808" s="203"/>
      <c r="C808" s="204"/>
      <c r="D808" s="204"/>
      <c r="E808" s="205"/>
      <c r="F808" s="203"/>
      <c r="G808" s="205"/>
      <c r="H808" s="205"/>
      <c r="I808" s="206"/>
      <c r="J808" s="207"/>
      <c r="K808" s="208"/>
    </row>
    <row r="809" spans="1:11" x14ac:dyDescent="0.25">
      <c r="A809" s="203"/>
      <c r="B809" s="203"/>
      <c r="C809" s="204"/>
      <c r="D809" s="204"/>
      <c r="E809" s="205"/>
      <c r="F809" s="203"/>
      <c r="G809" s="205"/>
      <c r="H809" s="205"/>
      <c r="I809" s="206"/>
      <c r="J809" s="207"/>
      <c r="K809" s="208"/>
    </row>
    <row r="810" spans="1:11" x14ac:dyDescent="0.25">
      <c r="A810" s="203"/>
      <c r="B810" s="203"/>
      <c r="C810" s="204"/>
      <c r="D810" s="204"/>
      <c r="E810" s="205"/>
      <c r="F810" s="203"/>
      <c r="G810" s="205"/>
      <c r="H810" s="205"/>
      <c r="I810" s="206"/>
      <c r="J810" s="207"/>
      <c r="K810" s="208"/>
    </row>
    <row r="811" spans="1:11" x14ac:dyDescent="0.25">
      <c r="A811" s="203"/>
      <c r="B811" s="203"/>
      <c r="C811" s="204"/>
      <c r="D811" s="204"/>
      <c r="E811" s="205"/>
      <c r="F811" s="203"/>
      <c r="G811" s="205"/>
      <c r="H811" s="205"/>
      <c r="I811" s="206"/>
      <c r="J811" s="207"/>
      <c r="K811" s="208"/>
    </row>
    <row r="812" spans="1:11" x14ac:dyDescent="0.25">
      <c r="A812" s="203"/>
      <c r="B812" s="203"/>
      <c r="C812" s="204"/>
      <c r="D812" s="204"/>
      <c r="E812" s="205"/>
      <c r="F812" s="203"/>
      <c r="G812" s="205"/>
      <c r="H812" s="205"/>
      <c r="I812" s="206"/>
      <c r="J812" s="207"/>
      <c r="K812" s="208"/>
    </row>
    <row r="813" spans="1:11" x14ac:dyDescent="0.25">
      <c r="A813" s="203"/>
      <c r="B813" s="203"/>
      <c r="C813" s="204"/>
      <c r="D813" s="204"/>
      <c r="E813" s="205"/>
      <c r="F813" s="203"/>
      <c r="G813" s="205"/>
      <c r="H813" s="205"/>
      <c r="I813" s="206"/>
      <c r="J813" s="207"/>
      <c r="K813" s="208"/>
    </row>
    <row r="814" spans="1:11" x14ac:dyDescent="0.25">
      <c r="A814" s="203"/>
      <c r="B814" s="203"/>
      <c r="C814" s="204"/>
      <c r="D814" s="204"/>
      <c r="E814" s="205"/>
      <c r="F814" s="203"/>
      <c r="G814" s="205"/>
      <c r="H814" s="205"/>
      <c r="I814" s="206"/>
      <c r="J814" s="207"/>
      <c r="K814" s="208"/>
    </row>
    <row r="815" spans="1:11" x14ac:dyDescent="0.25">
      <c r="A815" s="203"/>
      <c r="B815" s="203"/>
      <c r="C815" s="204"/>
      <c r="D815" s="204"/>
      <c r="E815" s="205"/>
      <c r="F815" s="203"/>
      <c r="G815" s="205"/>
      <c r="H815" s="205"/>
      <c r="I815" s="206"/>
      <c r="J815" s="207"/>
      <c r="K815" s="208"/>
    </row>
    <row r="816" spans="1:11" x14ac:dyDescent="0.25">
      <c r="A816" s="203"/>
      <c r="B816" s="203"/>
      <c r="C816" s="204"/>
      <c r="D816" s="204"/>
      <c r="E816" s="205"/>
      <c r="F816" s="203"/>
      <c r="G816" s="205"/>
      <c r="H816" s="205"/>
      <c r="I816" s="206"/>
      <c r="J816" s="207"/>
      <c r="K816" s="208"/>
    </row>
    <row r="817" spans="1:11" x14ac:dyDescent="0.25">
      <c r="A817" s="203"/>
      <c r="B817" s="203"/>
      <c r="C817" s="204"/>
      <c r="D817" s="204"/>
      <c r="E817" s="205"/>
      <c r="F817" s="203"/>
      <c r="G817" s="205"/>
      <c r="H817" s="205"/>
      <c r="I817" s="206"/>
      <c r="J817" s="207"/>
      <c r="K817" s="208"/>
    </row>
    <row r="818" spans="1:11" x14ac:dyDescent="0.25">
      <c r="A818" s="203"/>
      <c r="B818" s="203"/>
      <c r="C818" s="204"/>
      <c r="D818" s="204"/>
      <c r="E818" s="205"/>
      <c r="F818" s="203"/>
      <c r="G818" s="205"/>
      <c r="H818" s="205"/>
      <c r="I818" s="206"/>
      <c r="J818" s="207"/>
      <c r="K818" s="208"/>
    </row>
    <row r="819" spans="1:11" x14ac:dyDescent="0.25">
      <c r="A819" s="203"/>
      <c r="B819" s="203"/>
      <c r="C819" s="204"/>
      <c r="D819" s="204"/>
      <c r="E819" s="205"/>
      <c r="F819" s="203"/>
      <c r="G819" s="205"/>
      <c r="H819" s="205"/>
      <c r="I819" s="206"/>
      <c r="J819" s="207"/>
      <c r="K819" s="208"/>
    </row>
    <row r="820" spans="1:11" x14ac:dyDescent="0.25">
      <c r="A820" s="203"/>
      <c r="B820" s="203"/>
      <c r="C820" s="204"/>
      <c r="D820" s="204"/>
      <c r="E820" s="205"/>
      <c r="F820" s="203"/>
      <c r="G820" s="205"/>
      <c r="H820" s="205"/>
      <c r="I820" s="206"/>
      <c r="J820" s="207"/>
      <c r="K820" s="208"/>
    </row>
    <row r="821" spans="1:11" x14ac:dyDescent="0.25">
      <c r="A821" s="203"/>
      <c r="B821" s="203"/>
      <c r="C821" s="204"/>
      <c r="D821" s="204"/>
      <c r="E821" s="205"/>
      <c r="F821" s="203"/>
      <c r="G821" s="205"/>
      <c r="H821" s="205"/>
      <c r="I821" s="206"/>
      <c r="J821" s="207"/>
      <c r="K821" s="208"/>
    </row>
    <row r="822" spans="1:11" x14ac:dyDescent="0.25">
      <c r="A822" s="203"/>
      <c r="B822" s="203"/>
      <c r="C822" s="204"/>
      <c r="D822" s="204"/>
      <c r="E822" s="205"/>
      <c r="F822" s="203"/>
      <c r="G822" s="205"/>
      <c r="H822" s="205"/>
      <c r="I822" s="206"/>
      <c r="J822" s="207"/>
      <c r="K822" s="208"/>
    </row>
    <row r="823" spans="1:11" x14ac:dyDescent="0.25">
      <c r="A823" s="203"/>
      <c r="B823" s="203"/>
      <c r="C823" s="204"/>
      <c r="D823" s="204"/>
      <c r="E823" s="205"/>
      <c r="F823" s="203"/>
      <c r="G823" s="205"/>
      <c r="H823" s="205"/>
      <c r="I823" s="206"/>
      <c r="J823" s="207"/>
      <c r="K823" s="208"/>
    </row>
    <row r="824" spans="1:11" x14ac:dyDescent="0.25">
      <c r="A824" s="203"/>
      <c r="B824" s="203"/>
      <c r="C824" s="204"/>
      <c r="D824" s="204"/>
      <c r="E824" s="205"/>
      <c r="F824" s="203"/>
      <c r="G824" s="205"/>
      <c r="H824" s="205"/>
      <c r="I824" s="206"/>
      <c r="J824" s="207"/>
      <c r="K824" s="208"/>
    </row>
    <row r="825" spans="1:11" x14ac:dyDescent="0.25">
      <c r="A825" s="203"/>
      <c r="B825" s="203"/>
      <c r="C825" s="204"/>
      <c r="D825" s="204"/>
      <c r="E825" s="205"/>
      <c r="F825" s="203"/>
      <c r="G825" s="205"/>
      <c r="H825" s="205"/>
      <c r="I825" s="206"/>
      <c r="J825" s="207"/>
      <c r="K825" s="208"/>
    </row>
    <row r="826" spans="1:11" x14ac:dyDescent="0.25">
      <c r="A826" s="203"/>
      <c r="B826" s="203"/>
      <c r="C826" s="204"/>
      <c r="D826" s="204"/>
      <c r="E826" s="205"/>
      <c r="F826" s="203"/>
      <c r="G826" s="205"/>
      <c r="H826" s="205"/>
      <c r="I826" s="206"/>
      <c r="J826" s="207"/>
      <c r="K826" s="208"/>
    </row>
    <row r="827" spans="1:11" x14ac:dyDescent="0.25">
      <c r="A827" s="203"/>
      <c r="B827" s="203"/>
      <c r="C827" s="204"/>
      <c r="D827" s="204"/>
      <c r="E827" s="205"/>
      <c r="F827" s="203"/>
      <c r="G827" s="205"/>
      <c r="H827" s="205"/>
      <c r="I827" s="206"/>
      <c r="J827" s="207"/>
      <c r="K827" s="208"/>
    </row>
    <row r="828" spans="1:11" x14ac:dyDescent="0.25">
      <c r="A828" s="203"/>
      <c r="B828" s="203"/>
      <c r="C828" s="204"/>
      <c r="D828" s="204"/>
      <c r="E828" s="205"/>
      <c r="F828" s="203"/>
      <c r="G828" s="205"/>
      <c r="H828" s="205"/>
      <c r="I828" s="206"/>
      <c r="J828" s="207"/>
      <c r="K828" s="208"/>
    </row>
    <row r="829" spans="1:11" x14ac:dyDescent="0.25">
      <c r="A829" s="203"/>
      <c r="B829" s="203"/>
      <c r="C829" s="204"/>
      <c r="D829" s="204"/>
      <c r="E829" s="205"/>
      <c r="F829" s="203"/>
      <c r="G829" s="205"/>
      <c r="H829" s="205"/>
      <c r="I829" s="206"/>
      <c r="J829" s="207"/>
      <c r="K829" s="208"/>
    </row>
    <row r="830" spans="1:11" x14ac:dyDescent="0.25">
      <c r="A830" s="203"/>
      <c r="B830" s="203"/>
      <c r="C830" s="204"/>
      <c r="D830" s="204"/>
      <c r="E830" s="205"/>
      <c r="F830" s="203"/>
      <c r="G830" s="205"/>
      <c r="H830" s="205"/>
      <c r="I830" s="206"/>
      <c r="J830" s="207"/>
      <c r="K830" s="208"/>
    </row>
    <row r="831" spans="1:11" x14ac:dyDescent="0.25">
      <c r="A831" s="203"/>
      <c r="B831" s="203"/>
      <c r="C831" s="204"/>
      <c r="D831" s="204"/>
      <c r="E831" s="205"/>
      <c r="F831" s="203"/>
      <c r="G831" s="205"/>
      <c r="H831" s="205"/>
      <c r="I831" s="206"/>
      <c r="J831" s="207"/>
      <c r="K831" s="208"/>
    </row>
    <row r="832" spans="1:11" x14ac:dyDescent="0.25">
      <c r="A832" s="203"/>
      <c r="B832" s="203"/>
      <c r="C832" s="204"/>
      <c r="D832" s="204"/>
      <c r="E832" s="205"/>
      <c r="F832" s="203"/>
      <c r="G832" s="205"/>
      <c r="H832" s="205"/>
      <c r="I832" s="206"/>
      <c r="J832" s="207"/>
      <c r="K832" s="208"/>
    </row>
    <row r="833" spans="1:11" x14ac:dyDescent="0.25">
      <c r="A833" s="203"/>
      <c r="B833" s="203"/>
      <c r="C833" s="204"/>
      <c r="D833" s="204"/>
      <c r="E833" s="205"/>
      <c r="F833" s="203"/>
      <c r="G833" s="205"/>
      <c r="H833" s="205"/>
      <c r="I833" s="206"/>
      <c r="J833" s="207"/>
      <c r="K833" s="208"/>
    </row>
    <row r="834" spans="1:11" x14ac:dyDescent="0.25">
      <c r="A834" s="203"/>
      <c r="B834" s="203"/>
      <c r="C834" s="204"/>
      <c r="D834" s="204"/>
      <c r="E834" s="205"/>
      <c r="F834" s="203"/>
      <c r="G834" s="205"/>
      <c r="H834" s="205"/>
      <c r="I834" s="206"/>
      <c r="J834" s="207"/>
      <c r="K834" s="208"/>
    </row>
    <row r="835" spans="1:11" x14ac:dyDescent="0.25">
      <c r="A835" s="203"/>
      <c r="B835" s="203"/>
      <c r="C835" s="204"/>
      <c r="D835" s="204"/>
      <c r="E835" s="205"/>
      <c r="F835" s="203"/>
      <c r="G835" s="205"/>
      <c r="H835" s="205"/>
      <c r="I835" s="206"/>
      <c r="J835" s="207"/>
      <c r="K835" s="208"/>
    </row>
    <row r="836" spans="1:11" x14ac:dyDescent="0.25">
      <c r="A836" s="203"/>
      <c r="B836" s="203"/>
      <c r="C836" s="204"/>
      <c r="D836" s="204"/>
      <c r="E836" s="205"/>
      <c r="F836" s="203"/>
      <c r="G836" s="205"/>
      <c r="H836" s="205"/>
      <c r="I836" s="206"/>
      <c r="J836" s="207"/>
      <c r="K836" s="208"/>
    </row>
    <row r="837" spans="1:11" x14ac:dyDescent="0.25">
      <c r="A837" s="203"/>
      <c r="B837" s="203"/>
      <c r="C837" s="204"/>
      <c r="D837" s="204"/>
      <c r="E837" s="205"/>
      <c r="F837" s="203"/>
      <c r="G837" s="205"/>
      <c r="H837" s="205"/>
      <c r="I837" s="206"/>
      <c r="J837" s="207"/>
      <c r="K837" s="208"/>
    </row>
    <row r="838" spans="1:11" x14ac:dyDescent="0.25">
      <c r="A838" s="203"/>
      <c r="B838" s="203"/>
      <c r="C838" s="204"/>
      <c r="D838" s="204"/>
      <c r="E838" s="205"/>
      <c r="F838" s="203"/>
      <c r="G838" s="205"/>
      <c r="H838" s="205"/>
      <c r="I838" s="206"/>
      <c r="J838" s="207"/>
      <c r="K838" s="208"/>
    </row>
    <row r="839" spans="1:11" x14ac:dyDescent="0.25">
      <c r="A839" s="203"/>
      <c r="B839" s="203"/>
      <c r="C839" s="204"/>
      <c r="D839" s="204"/>
      <c r="E839" s="205"/>
      <c r="F839" s="203"/>
      <c r="G839" s="205"/>
      <c r="H839" s="205"/>
      <c r="I839" s="206"/>
      <c r="J839" s="207"/>
      <c r="K839" s="208"/>
    </row>
    <row r="840" spans="1:11" x14ac:dyDescent="0.25">
      <c r="A840" s="203"/>
      <c r="B840" s="203"/>
      <c r="C840" s="204"/>
      <c r="D840" s="204"/>
      <c r="E840" s="205"/>
      <c r="F840" s="203"/>
      <c r="G840" s="205"/>
      <c r="H840" s="205"/>
      <c r="I840" s="206"/>
      <c r="J840" s="207"/>
      <c r="K840" s="208"/>
    </row>
    <row r="841" spans="1:11" x14ac:dyDescent="0.25">
      <c r="A841" s="203"/>
      <c r="B841" s="203"/>
      <c r="C841" s="204"/>
      <c r="D841" s="204"/>
      <c r="E841" s="205"/>
      <c r="F841" s="203"/>
      <c r="G841" s="205"/>
      <c r="H841" s="205"/>
      <c r="I841" s="206"/>
      <c r="J841" s="207"/>
      <c r="K841" s="208"/>
    </row>
    <row r="842" spans="1:11" x14ac:dyDescent="0.25">
      <c r="A842" s="203"/>
      <c r="B842" s="203"/>
      <c r="C842" s="204"/>
      <c r="D842" s="204"/>
      <c r="E842" s="205"/>
      <c r="F842" s="203"/>
      <c r="G842" s="205"/>
      <c r="H842" s="205"/>
      <c r="I842" s="206"/>
      <c r="J842" s="207"/>
      <c r="K842" s="208"/>
    </row>
    <row r="843" spans="1:11" x14ac:dyDescent="0.25">
      <c r="A843" s="203"/>
      <c r="B843" s="203"/>
      <c r="C843" s="204"/>
      <c r="D843" s="204"/>
      <c r="E843" s="205"/>
      <c r="F843" s="203"/>
      <c r="G843" s="205"/>
      <c r="H843" s="205"/>
      <c r="I843" s="206"/>
      <c r="J843" s="207"/>
      <c r="K843" s="208"/>
    </row>
    <row r="844" spans="1:11" x14ac:dyDescent="0.25">
      <c r="A844" s="203"/>
      <c r="B844" s="203"/>
      <c r="C844" s="204"/>
      <c r="D844" s="204"/>
      <c r="E844" s="205"/>
      <c r="F844" s="203"/>
      <c r="G844" s="205"/>
      <c r="H844" s="205"/>
      <c r="I844" s="206"/>
      <c r="J844" s="207"/>
      <c r="K844" s="208"/>
    </row>
    <row r="845" spans="1:11" x14ac:dyDescent="0.25">
      <c r="A845" s="203"/>
      <c r="B845" s="203"/>
      <c r="C845" s="204"/>
      <c r="D845" s="204"/>
      <c r="E845" s="205"/>
      <c r="F845" s="203"/>
      <c r="G845" s="205"/>
      <c r="H845" s="205"/>
      <c r="I845" s="206"/>
      <c r="J845" s="207"/>
      <c r="K845" s="208"/>
    </row>
    <row r="846" spans="1:11" x14ac:dyDescent="0.25">
      <c r="A846" s="203"/>
      <c r="B846" s="203"/>
      <c r="C846" s="204"/>
      <c r="D846" s="204"/>
      <c r="E846" s="205"/>
      <c r="F846" s="203"/>
      <c r="G846" s="205"/>
      <c r="H846" s="205"/>
      <c r="I846" s="206"/>
      <c r="J846" s="207"/>
      <c r="K846" s="208"/>
    </row>
    <row r="847" spans="1:11" x14ac:dyDescent="0.25">
      <c r="A847" s="203"/>
      <c r="B847" s="203"/>
      <c r="C847" s="204"/>
      <c r="D847" s="204"/>
      <c r="E847" s="205"/>
      <c r="F847" s="203"/>
      <c r="G847" s="205"/>
      <c r="H847" s="205"/>
      <c r="I847" s="206"/>
      <c r="J847" s="207"/>
      <c r="K847" s="208"/>
    </row>
    <row r="848" spans="1:11" x14ac:dyDescent="0.25">
      <c r="A848" s="203"/>
      <c r="B848" s="203"/>
      <c r="C848" s="204"/>
      <c r="D848" s="204"/>
      <c r="E848" s="205"/>
      <c r="F848" s="203"/>
      <c r="G848" s="205"/>
      <c r="H848" s="205"/>
      <c r="I848" s="206"/>
      <c r="J848" s="207"/>
      <c r="K848" s="208"/>
    </row>
    <row r="849" spans="1:11" x14ac:dyDescent="0.25">
      <c r="A849" s="203"/>
      <c r="B849" s="203"/>
      <c r="C849" s="204"/>
      <c r="D849" s="204"/>
      <c r="E849" s="205"/>
      <c r="F849" s="203"/>
      <c r="G849" s="205"/>
      <c r="H849" s="205"/>
      <c r="I849" s="206"/>
      <c r="J849" s="207"/>
      <c r="K849" s="208"/>
    </row>
    <row r="850" spans="1:11" x14ac:dyDescent="0.25">
      <c r="A850" s="203"/>
      <c r="B850" s="203"/>
      <c r="C850" s="204"/>
      <c r="D850" s="204"/>
      <c r="E850" s="205"/>
      <c r="F850" s="203"/>
      <c r="G850" s="205"/>
      <c r="H850" s="205"/>
      <c r="I850" s="206"/>
      <c r="J850" s="207"/>
      <c r="K850" s="208"/>
    </row>
    <row r="851" spans="1:11" x14ac:dyDescent="0.25">
      <c r="A851" s="203"/>
      <c r="B851" s="203"/>
      <c r="C851" s="204"/>
      <c r="D851" s="204"/>
      <c r="E851" s="205"/>
      <c r="F851" s="203"/>
      <c r="G851" s="205"/>
      <c r="H851" s="205"/>
      <c r="I851" s="206"/>
      <c r="J851" s="207"/>
      <c r="K851" s="208"/>
    </row>
    <row r="852" spans="1:11" x14ac:dyDescent="0.25">
      <c r="A852" s="203"/>
      <c r="B852" s="203"/>
      <c r="C852" s="204"/>
      <c r="D852" s="204"/>
      <c r="E852" s="205"/>
      <c r="F852" s="203"/>
      <c r="G852" s="205"/>
      <c r="H852" s="205"/>
      <c r="I852" s="206"/>
      <c r="J852" s="207"/>
      <c r="K852" s="208"/>
    </row>
    <row r="853" spans="1:11" x14ac:dyDescent="0.25">
      <c r="A853" s="203"/>
      <c r="B853" s="203"/>
      <c r="C853" s="204"/>
      <c r="D853" s="204"/>
      <c r="E853" s="205"/>
      <c r="F853" s="203"/>
      <c r="G853" s="205"/>
      <c r="H853" s="205"/>
      <c r="I853" s="206"/>
      <c r="J853" s="207"/>
      <c r="K853" s="208"/>
    </row>
    <row r="854" spans="1:11" x14ac:dyDescent="0.25">
      <c r="A854" s="203"/>
      <c r="B854" s="203"/>
      <c r="C854" s="204"/>
      <c r="D854" s="204"/>
      <c r="E854" s="205"/>
      <c r="F854" s="203"/>
      <c r="G854" s="205"/>
      <c r="H854" s="205"/>
      <c r="I854" s="206"/>
      <c r="J854" s="207"/>
      <c r="K854" s="208"/>
    </row>
    <row r="855" spans="1:11" x14ac:dyDescent="0.25">
      <c r="A855" s="203"/>
      <c r="B855" s="203"/>
      <c r="C855" s="204"/>
      <c r="D855" s="204"/>
      <c r="E855" s="205"/>
      <c r="F855" s="203"/>
      <c r="G855" s="205"/>
      <c r="H855" s="205"/>
      <c r="I855" s="206"/>
      <c r="J855" s="207"/>
      <c r="K855" s="208"/>
    </row>
    <row r="856" spans="1:11" x14ac:dyDescent="0.25">
      <c r="A856" s="203"/>
      <c r="B856" s="203"/>
      <c r="C856" s="204"/>
      <c r="D856" s="204"/>
      <c r="E856" s="205"/>
      <c r="F856" s="203"/>
      <c r="G856" s="205"/>
      <c r="H856" s="205"/>
      <c r="I856" s="206"/>
      <c r="J856" s="207"/>
      <c r="K856" s="208"/>
    </row>
    <row r="857" spans="1:11" x14ac:dyDescent="0.25">
      <c r="A857" s="203"/>
      <c r="B857" s="203"/>
      <c r="C857" s="204"/>
      <c r="D857" s="204"/>
      <c r="E857" s="205"/>
      <c r="F857" s="203"/>
      <c r="G857" s="205"/>
      <c r="H857" s="205"/>
      <c r="I857" s="206"/>
      <c r="J857" s="207"/>
      <c r="K857" s="208"/>
    </row>
    <row r="858" spans="1:11" x14ac:dyDescent="0.25">
      <c r="A858" s="203"/>
      <c r="B858" s="203"/>
      <c r="C858" s="204"/>
      <c r="D858" s="204"/>
      <c r="E858" s="205"/>
      <c r="F858" s="203"/>
      <c r="G858" s="205"/>
      <c r="H858" s="205"/>
      <c r="I858" s="206"/>
      <c r="J858" s="207"/>
      <c r="K858" s="208"/>
    </row>
    <row r="859" spans="1:11" x14ac:dyDescent="0.25">
      <c r="A859" s="203"/>
      <c r="B859" s="203"/>
      <c r="C859" s="204"/>
      <c r="D859" s="204"/>
      <c r="E859" s="205"/>
      <c r="F859" s="203"/>
      <c r="G859" s="205"/>
      <c r="H859" s="205"/>
      <c r="I859" s="206"/>
      <c r="J859" s="207"/>
      <c r="K859" s="208"/>
    </row>
    <row r="860" spans="1:11" x14ac:dyDescent="0.25">
      <c r="A860" s="203"/>
      <c r="B860" s="203"/>
      <c r="C860" s="204"/>
      <c r="D860" s="204"/>
      <c r="E860" s="205"/>
      <c r="F860" s="203"/>
      <c r="G860" s="205"/>
      <c r="H860" s="205"/>
      <c r="I860" s="206"/>
      <c r="J860" s="207"/>
      <c r="K860" s="208"/>
    </row>
    <row r="861" spans="1:11" x14ac:dyDescent="0.25">
      <c r="A861" s="203"/>
      <c r="B861" s="203"/>
      <c r="C861" s="204"/>
      <c r="D861" s="204"/>
      <c r="E861" s="205"/>
      <c r="F861" s="203"/>
      <c r="G861" s="205"/>
      <c r="H861" s="205"/>
      <c r="I861" s="206"/>
      <c r="J861" s="207"/>
      <c r="K861" s="208"/>
    </row>
    <row r="862" spans="1:11" x14ac:dyDescent="0.25">
      <c r="A862" s="203"/>
      <c r="B862" s="203"/>
      <c r="C862" s="204"/>
      <c r="D862" s="204"/>
      <c r="E862" s="205"/>
      <c r="F862" s="203"/>
      <c r="G862" s="205"/>
      <c r="H862" s="205"/>
      <c r="I862" s="206"/>
      <c r="J862" s="207"/>
      <c r="K862" s="208"/>
    </row>
    <row r="863" spans="1:11" x14ac:dyDescent="0.25">
      <c r="A863" s="203"/>
      <c r="B863" s="203"/>
      <c r="C863" s="204"/>
      <c r="D863" s="204"/>
      <c r="E863" s="205"/>
      <c r="F863" s="203"/>
      <c r="G863" s="205"/>
      <c r="H863" s="205"/>
      <c r="I863" s="206"/>
      <c r="J863" s="207"/>
      <c r="K863" s="208"/>
    </row>
    <row r="864" spans="1:11" x14ac:dyDescent="0.25">
      <c r="A864" s="203"/>
      <c r="B864" s="203"/>
      <c r="C864" s="204"/>
      <c r="D864" s="204"/>
      <c r="E864" s="205"/>
      <c r="F864" s="203"/>
      <c r="G864" s="205"/>
      <c r="H864" s="205"/>
      <c r="I864" s="206"/>
      <c r="J864" s="207"/>
      <c r="K864" s="208"/>
    </row>
    <row r="865" spans="1:11" x14ac:dyDescent="0.25">
      <c r="A865" s="203"/>
      <c r="B865" s="203"/>
      <c r="C865" s="204"/>
      <c r="D865" s="204"/>
      <c r="E865" s="205"/>
      <c r="F865" s="203"/>
      <c r="G865" s="205"/>
      <c r="H865" s="205"/>
      <c r="I865" s="206"/>
      <c r="J865" s="207"/>
      <c r="K865" s="208"/>
    </row>
    <row r="866" spans="1:11" x14ac:dyDescent="0.25">
      <c r="A866" s="203"/>
      <c r="B866" s="203"/>
      <c r="C866" s="204"/>
      <c r="D866" s="204"/>
      <c r="E866" s="205"/>
      <c r="F866" s="203"/>
      <c r="G866" s="205"/>
      <c r="H866" s="205"/>
      <c r="I866" s="206"/>
      <c r="J866" s="207"/>
      <c r="K866" s="208"/>
    </row>
    <row r="867" spans="1:11" x14ac:dyDescent="0.25">
      <c r="A867" s="203"/>
      <c r="B867" s="203"/>
      <c r="C867" s="204"/>
      <c r="D867" s="204"/>
      <c r="E867" s="205"/>
      <c r="F867" s="203"/>
      <c r="G867" s="205"/>
      <c r="H867" s="205"/>
      <c r="I867" s="206"/>
      <c r="J867" s="207"/>
      <c r="K867" s="208"/>
    </row>
    <row r="868" spans="1:11" x14ac:dyDescent="0.25">
      <c r="A868" s="203"/>
      <c r="B868" s="203"/>
      <c r="C868" s="204"/>
      <c r="D868" s="204"/>
      <c r="E868" s="205"/>
      <c r="F868" s="203"/>
      <c r="G868" s="205"/>
      <c r="H868" s="205"/>
      <c r="I868" s="206"/>
      <c r="J868" s="207"/>
      <c r="K868" s="208"/>
    </row>
    <row r="869" spans="1:11" x14ac:dyDescent="0.25">
      <c r="A869" s="203"/>
      <c r="B869" s="203"/>
      <c r="C869" s="204"/>
      <c r="D869" s="204"/>
      <c r="E869" s="205"/>
      <c r="F869" s="203"/>
      <c r="G869" s="205"/>
      <c r="H869" s="205"/>
      <c r="I869" s="206"/>
      <c r="J869" s="207"/>
      <c r="K869" s="208"/>
    </row>
    <row r="870" spans="1:11" x14ac:dyDescent="0.25">
      <c r="A870" s="203"/>
      <c r="B870" s="203"/>
      <c r="C870" s="204"/>
      <c r="D870" s="204"/>
      <c r="E870" s="205"/>
      <c r="F870" s="203"/>
      <c r="G870" s="205"/>
      <c r="H870" s="205"/>
      <c r="I870" s="206"/>
      <c r="J870" s="207"/>
      <c r="K870" s="208"/>
    </row>
    <row r="871" spans="1:11" x14ac:dyDescent="0.25">
      <c r="A871" s="203"/>
      <c r="B871" s="203"/>
      <c r="C871" s="204"/>
      <c r="D871" s="204"/>
      <c r="E871" s="205"/>
      <c r="F871" s="203"/>
      <c r="G871" s="205"/>
      <c r="H871" s="205"/>
      <c r="I871" s="206"/>
      <c r="J871" s="207"/>
      <c r="K871" s="208"/>
    </row>
    <row r="872" spans="1:11" x14ac:dyDescent="0.25">
      <c r="A872" s="203"/>
      <c r="B872" s="203"/>
      <c r="C872" s="204"/>
      <c r="D872" s="204"/>
      <c r="E872" s="205"/>
      <c r="F872" s="203"/>
      <c r="G872" s="205"/>
      <c r="H872" s="205"/>
      <c r="I872" s="206"/>
      <c r="J872" s="207"/>
      <c r="K872" s="208"/>
    </row>
    <row r="873" spans="1:11" x14ac:dyDescent="0.25">
      <c r="A873" s="203"/>
      <c r="B873" s="203"/>
      <c r="C873" s="204"/>
      <c r="D873" s="204"/>
      <c r="E873" s="205"/>
      <c r="F873" s="203"/>
      <c r="G873" s="205"/>
      <c r="H873" s="205"/>
      <c r="I873" s="206"/>
      <c r="J873" s="207"/>
      <c r="K873" s="208"/>
    </row>
    <row r="874" spans="1:11" x14ac:dyDescent="0.25">
      <c r="A874" s="203"/>
      <c r="B874" s="203"/>
      <c r="C874" s="204"/>
      <c r="D874" s="204"/>
      <c r="E874" s="205"/>
      <c r="F874" s="203"/>
      <c r="G874" s="205"/>
      <c r="H874" s="205"/>
      <c r="I874" s="206"/>
      <c r="J874" s="207"/>
      <c r="K874" s="208"/>
    </row>
    <row r="875" spans="1:11" x14ac:dyDescent="0.25">
      <c r="A875" s="203"/>
      <c r="B875" s="203"/>
      <c r="C875" s="204"/>
      <c r="D875" s="204"/>
      <c r="E875" s="205"/>
      <c r="F875" s="203"/>
      <c r="G875" s="205"/>
      <c r="H875" s="205"/>
      <c r="I875" s="206"/>
      <c r="J875" s="207"/>
      <c r="K875" s="208"/>
    </row>
    <row r="876" spans="1:11" x14ac:dyDescent="0.25">
      <c r="A876" s="203"/>
      <c r="B876" s="203"/>
      <c r="C876" s="204"/>
      <c r="D876" s="204"/>
      <c r="E876" s="205"/>
      <c r="F876" s="203"/>
      <c r="G876" s="205"/>
      <c r="H876" s="205"/>
      <c r="I876" s="206"/>
      <c r="J876" s="207"/>
      <c r="K876" s="208"/>
    </row>
    <row r="877" spans="1:11" x14ac:dyDescent="0.25">
      <c r="A877" s="203"/>
      <c r="B877" s="203"/>
      <c r="C877" s="204"/>
      <c r="D877" s="204"/>
      <c r="E877" s="205"/>
      <c r="F877" s="203"/>
      <c r="G877" s="205"/>
      <c r="H877" s="205"/>
      <c r="I877" s="206"/>
      <c r="J877" s="207"/>
      <c r="K877" s="208"/>
    </row>
    <row r="878" spans="1:11" x14ac:dyDescent="0.25">
      <c r="A878" s="203"/>
      <c r="B878" s="203"/>
      <c r="C878" s="204"/>
      <c r="D878" s="204"/>
      <c r="E878" s="205"/>
      <c r="F878" s="203"/>
      <c r="G878" s="205"/>
      <c r="H878" s="205"/>
      <c r="I878" s="206"/>
      <c r="J878" s="207"/>
      <c r="K878" s="208"/>
    </row>
    <row r="879" spans="1:11" x14ac:dyDescent="0.25">
      <c r="A879" s="203"/>
      <c r="B879" s="203"/>
      <c r="C879" s="204"/>
      <c r="D879" s="204"/>
      <c r="E879" s="205"/>
      <c r="F879" s="203"/>
      <c r="G879" s="205"/>
      <c r="H879" s="205"/>
      <c r="I879" s="206"/>
      <c r="J879" s="207"/>
      <c r="K879" s="208"/>
    </row>
    <row r="880" spans="1:11" x14ac:dyDescent="0.25">
      <c r="A880" s="203"/>
      <c r="B880" s="203"/>
      <c r="C880" s="204"/>
      <c r="D880" s="204"/>
      <c r="E880" s="205"/>
      <c r="F880" s="203"/>
      <c r="G880" s="205"/>
      <c r="H880" s="205"/>
      <c r="I880" s="206"/>
      <c r="J880" s="207"/>
      <c r="K880" s="208"/>
    </row>
    <row r="881" spans="1:11" x14ac:dyDescent="0.25">
      <c r="A881" s="203"/>
      <c r="B881" s="203"/>
      <c r="C881" s="204"/>
      <c r="D881" s="204"/>
      <c r="E881" s="205"/>
      <c r="F881" s="203"/>
      <c r="G881" s="205"/>
      <c r="H881" s="205"/>
      <c r="I881" s="206"/>
      <c r="J881" s="207"/>
      <c r="K881" s="208"/>
    </row>
    <row r="882" spans="1:11" x14ac:dyDescent="0.25">
      <c r="A882" s="203"/>
      <c r="B882" s="203"/>
      <c r="C882" s="204"/>
      <c r="D882" s="204"/>
      <c r="E882" s="205"/>
      <c r="F882" s="203"/>
      <c r="G882" s="205"/>
      <c r="H882" s="205"/>
      <c r="I882" s="206"/>
      <c r="J882" s="207"/>
      <c r="K882" s="208"/>
    </row>
    <row r="883" spans="1:11" x14ac:dyDescent="0.25">
      <c r="A883" s="203"/>
      <c r="B883" s="203"/>
      <c r="C883" s="204"/>
      <c r="D883" s="204"/>
      <c r="E883" s="205"/>
      <c r="F883" s="203"/>
      <c r="G883" s="205"/>
      <c r="H883" s="205"/>
      <c r="I883" s="206"/>
      <c r="J883" s="207"/>
      <c r="K883" s="208"/>
    </row>
    <row r="884" spans="1:11" x14ac:dyDescent="0.25">
      <c r="A884" s="203"/>
      <c r="B884" s="203"/>
      <c r="C884" s="204"/>
      <c r="D884" s="204"/>
      <c r="E884" s="205"/>
      <c r="F884" s="203"/>
      <c r="G884" s="205"/>
      <c r="H884" s="205"/>
      <c r="I884" s="206"/>
      <c r="J884" s="207"/>
      <c r="K884" s="208"/>
    </row>
    <row r="885" spans="1:11" x14ac:dyDescent="0.25">
      <c r="A885" s="203"/>
      <c r="B885" s="203"/>
      <c r="C885" s="204"/>
      <c r="D885" s="204"/>
      <c r="E885" s="205"/>
      <c r="F885" s="203"/>
      <c r="G885" s="205"/>
      <c r="H885" s="205"/>
      <c r="I885" s="206"/>
      <c r="J885" s="207"/>
      <c r="K885" s="208"/>
    </row>
    <row r="886" spans="1:11" x14ac:dyDescent="0.25">
      <c r="A886" s="203"/>
      <c r="B886" s="203"/>
      <c r="C886" s="204"/>
      <c r="D886" s="204"/>
      <c r="E886" s="205"/>
      <c r="F886" s="203"/>
      <c r="G886" s="205"/>
      <c r="H886" s="205"/>
      <c r="I886" s="206"/>
      <c r="J886" s="207"/>
      <c r="K886" s="208"/>
    </row>
    <row r="887" spans="1:11" x14ac:dyDescent="0.25">
      <c r="A887" s="203"/>
      <c r="B887" s="203"/>
      <c r="C887" s="204"/>
      <c r="D887" s="204"/>
      <c r="E887" s="205"/>
      <c r="F887" s="203"/>
      <c r="G887" s="205"/>
      <c r="H887" s="205"/>
      <c r="I887" s="206"/>
      <c r="J887" s="207"/>
      <c r="K887" s="208"/>
    </row>
    <row r="888" spans="1:11" x14ac:dyDescent="0.25">
      <c r="A888" s="203"/>
      <c r="B888" s="203"/>
      <c r="C888" s="204"/>
      <c r="D888" s="204"/>
      <c r="E888" s="205"/>
      <c r="F888" s="203"/>
      <c r="G888" s="205"/>
      <c r="H888" s="205"/>
      <c r="I888" s="206"/>
      <c r="J888" s="207"/>
      <c r="K888" s="208"/>
    </row>
    <row r="889" spans="1:11" x14ac:dyDescent="0.25">
      <c r="A889" s="203"/>
      <c r="B889" s="203"/>
      <c r="C889" s="204"/>
      <c r="D889" s="204"/>
      <c r="E889" s="205"/>
      <c r="F889" s="203"/>
      <c r="G889" s="205"/>
      <c r="H889" s="205"/>
      <c r="I889" s="206"/>
      <c r="J889" s="207"/>
      <c r="K889" s="208"/>
    </row>
    <row r="890" spans="1:11" x14ac:dyDescent="0.25">
      <c r="A890" s="203"/>
      <c r="B890" s="203"/>
      <c r="C890" s="204"/>
      <c r="D890" s="204"/>
      <c r="E890" s="205"/>
      <c r="F890" s="203"/>
      <c r="G890" s="205"/>
      <c r="H890" s="205"/>
      <c r="I890" s="206"/>
      <c r="J890" s="207"/>
      <c r="K890" s="208"/>
    </row>
    <row r="891" spans="1:11" x14ac:dyDescent="0.25">
      <c r="A891" s="203"/>
      <c r="B891" s="203"/>
      <c r="C891" s="204"/>
      <c r="D891" s="204"/>
      <c r="E891" s="205"/>
      <c r="F891" s="203"/>
      <c r="G891" s="205"/>
      <c r="H891" s="205"/>
      <c r="I891" s="206"/>
      <c r="J891" s="207"/>
      <c r="K891" s="208"/>
    </row>
    <row r="892" spans="1:11" x14ac:dyDescent="0.25">
      <c r="A892" s="203"/>
      <c r="B892" s="203"/>
      <c r="C892" s="204"/>
      <c r="D892" s="204"/>
      <c r="E892" s="205"/>
      <c r="F892" s="203"/>
      <c r="G892" s="205"/>
      <c r="H892" s="205"/>
      <c r="I892" s="206"/>
      <c r="J892" s="207"/>
      <c r="K892" s="208"/>
    </row>
    <row r="893" spans="1:11" x14ac:dyDescent="0.25">
      <c r="A893" s="203"/>
      <c r="B893" s="203"/>
      <c r="C893" s="204"/>
      <c r="D893" s="204"/>
      <c r="E893" s="205"/>
      <c r="F893" s="203"/>
      <c r="G893" s="205"/>
      <c r="H893" s="205"/>
      <c r="I893" s="206"/>
      <c r="J893" s="207"/>
      <c r="K893" s="208"/>
    </row>
    <row r="894" spans="1:11" x14ac:dyDescent="0.25">
      <c r="A894" s="203"/>
      <c r="B894" s="203"/>
      <c r="C894" s="204"/>
      <c r="D894" s="204"/>
      <c r="E894" s="205"/>
      <c r="F894" s="203"/>
      <c r="G894" s="205"/>
      <c r="H894" s="205"/>
      <c r="I894" s="206"/>
      <c r="J894" s="207"/>
      <c r="K894" s="208"/>
    </row>
    <row r="895" spans="1:11" x14ac:dyDescent="0.25">
      <c r="A895" s="203"/>
      <c r="B895" s="203"/>
      <c r="C895" s="204"/>
      <c r="D895" s="204"/>
      <c r="E895" s="205"/>
      <c r="F895" s="203"/>
      <c r="G895" s="205"/>
      <c r="H895" s="205"/>
      <c r="I895" s="206"/>
      <c r="J895" s="207"/>
      <c r="K895" s="208"/>
    </row>
    <row r="896" spans="1:11" x14ac:dyDescent="0.25">
      <c r="A896" s="203"/>
      <c r="B896" s="203"/>
      <c r="C896" s="204"/>
      <c r="D896" s="204"/>
      <c r="E896" s="205"/>
      <c r="F896" s="203"/>
      <c r="G896" s="205"/>
      <c r="H896" s="205"/>
      <c r="I896" s="206"/>
      <c r="J896" s="207"/>
      <c r="K896" s="208"/>
    </row>
    <row r="897" spans="1:11" x14ac:dyDescent="0.25">
      <c r="A897" s="203"/>
      <c r="B897" s="203"/>
      <c r="C897" s="204"/>
      <c r="D897" s="204"/>
      <c r="E897" s="205"/>
      <c r="F897" s="203"/>
      <c r="G897" s="205"/>
      <c r="H897" s="205"/>
      <c r="I897" s="206"/>
      <c r="J897" s="207"/>
      <c r="K897" s="208"/>
    </row>
    <row r="898" spans="1:11" x14ac:dyDescent="0.25">
      <c r="A898" s="203"/>
      <c r="B898" s="203"/>
      <c r="C898" s="204"/>
      <c r="D898" s="204"/>
      <c r="E898" s="205"/>
      <c r="F898" s="203"/>
      <c r="G898" s="205"/>
      <c r="H898" s="205"/>
      <c r="I898" s="206"/>
      <c r="J898" s="207"/>
      <c r="K898" s="208"/>
    </row>
    <row r="899" spans="1:11" x14ac:dyDescent="0.25">
      <c r="A899" s="203"/>
      <c r="B899" s="203"/>
      <c r="C899" s="204"/>
      <c r="D899" s="204"/>
      <c r="E899" s="205"/>
      <c r="F899" s="203"/>
      <c r="G899" s="205"/>
      <c r="H899" s="205"/>
      <c r="I899" s="206"/>
      <c r="J899" s="207"/>
      <c r="K899" s="208"/>
    </row>
    <row r="900" spans="1:11" x14ac:dyDescent="0.25">
      <c r="A900" s="203"/>
      <c r="B900" s="203"/>
      <c r="C900" s="204"/>
      <c r="D900" s="204"/>
      <c r="E900" s="205"/>
      <c r="F900" s="203"/>
      <c r="G900" s="205"/>
      <c r="H900" s="205"/>
      <c r="I900" s="206"/>
      <c r="J900" s="207"/>
      <c r="K900" s="208"/>
    </row>
    <row r="901" spans="1:11" x14ac:dyDescent="0.25">
      <c r="A901" s="203"/>
      <c r="B901" s="203"/>
      <c r="C901" s="204"/>
      <c r="D901" s="204"/>
      <c r="E901" s="205"/>
      <c r="F901" s="203"/>
      <c r="G901" s="205"/>
      <c r="H901" s="205"/>
      <c r="I901" s="206"/>
      <c r="J901" s="207"/>
      <c r="K901" s="208"/>
    </row>
    <row r="902" spans="1:11" x14ac:dyDescent="0.25">
      <c r="A902" s="203"/>
      <c r="B902" s="203"/>
      <c r="C902" s="204"/>
      <c r="D902" s="204"/>
      <c r="E902" s="205"/>
      <c r="F902" s="203"/>
      <c r="G902" s="205"/>
      <c r="H902" s="205"/>
      <c r="I902" s="206"/>
      <c r="J902" s="207"/>
      <c r="K902" s="208"/>
    </row>
    <row r="903" spans="1:11" x14ac:dyDescent="0.25">
      <c r="A903" s="203"/>
      <c r="B903" s="203"/>
      <c r="C903" s="204"/>
      <c r="D903" s="204"/>
      <c r="E903" s="205"/>
      <c r="F903" s="203"/>
      <c r="G903" s="205"/>
      <c r="H903" s="205"/>
      <c r="I903" s="206"/>
      <c r="J903" s="207"/>
      <c r="K903" s="208"/>
    </row>
    <row r="904" spans="1:11" x14ac:dyDescent="0.25">
      <c r="A904" s="203"/>
      <c r="B904" s="203"/>
      <c r="C904" s="204"/>
      <c r="D904" s="204"/>
      <c r="E904" s="205"/>
      <c r="F904" s="203"/>
      <c r="G904" s="205"/>
      <c r="H904" s="205"/>
      <c r="I904" s="206"/>
      <c r="J904" s="207"/>
      <c r="K904" s="208"/>
    </row>
    <row r="905" spans="1:11" x14ac:dyDescent="0.25">
      <c r="A905" s="203"/>
      <c r="B905" s="203"/>
      <c r="C905" s="204"/>
      <c r="D905" s="204"/>
      <c r="E905" s="205"/>
      <c r="F905" s="203"/>
      <c r="G905" s="205"/>
      <c r="H905" s="205"/>
      <c r="I905" s="206"/>
      <c r="J905" s="207"/>
      <c r="K905" s="208"/>
    </row>
    <row r="906" spans="1:11" x14ac:dyDescent="0.25">
      <c r="A906" s="203"/>
      <c r="B906" s="203"/>
      <c r="C906" s="204"/>
      <c r="D906" s="204"/>
      <c r="E906" s="205"/>
      <c r="F906" s="203"/>
      <c r="G906" s="205"/>
      <c r="H906" s="205"/>
      <c r="I906" s="206"/>
      <c r="J906" s="207"/>
      <c r="K906" s="208"/>
    </row>
    <row r="907" spans="1:11" x14ac:dyDescent="0.25">
      <c r="A907" s="203"/>
      <c r="B907" s="203"/>
      <c r="C907" s="204"/>
      <c r="D907" s="204"/>
      <c r="E907" s="205"/>
      <c r="F907" s="203"/>
      <c r="G907" s="205"/>
      <c r="H907" s="205"/>
      <c r="I907" s="206"/>
      <c r="J907" s="207"/>
      <c r="K907" s="208"/>
    </row>
    <row r="908" spans="1:11" x14ac:dyDescent="0.25">
      <c r="A908" s="203"/>
      <c r="B908" s="203"/>
      <c r="C908" s="204"/>
      <c r="D908" s="204"/>
      <c r="E908" s="205"/>
      <c r="F908" s="203"/>
      <c r="G908" s="205"/>
      <c r="H908" s="205"/>
      <c r="I908" s="206"/>
      <c r="J908" s="207"/>
      <c r="K908" s="208"/>
    </row>
    <row r="909" spans="1:11" x14ac:dyDescent="0.25">
      <c r="A909" s="203"/>
      <c r="B909" s="203"/>
      <c r="C909" s="204"/>
      <c r="D909" s="204"/>
      <c r="E909" s="205"/>
      <c r="F909" s="203"/>
      <c r="G909" s="205"/>
      <c r="H909" s="205"/>
      <c r="I909" s="206"/>
      <c r="J909" s="207"/>
      <c r="K909" s="208"/>
    </row>
    <row r="910" spans="1:11" x14ac:dyDescent="0.25">
      <c r="A910" s="203"/>
      <c r="B910" s="203"/>
      <c r="C910" s="204"/>
      <c r="D910" s="204"/>
      <c r="E910" s="205"/>
      <c r="F910" s="203"/>
      <c r="G910" s="205"/>
      <c r="H910" s="205"/>
      <c r="I910" s="206"/>
      <c r="J910" s="207"/>
      <c r="K910" s="208"/>
    </row>
    <row r="911" spans="1:11" x14ac:dyDescent="0.25">
      <c r="A911" s="203"/>
      <c r="B911" s="203"/>
      <c r="C911" s="204"/>
      <c r="D911" s="204"/>
      <c r="E911" s="205"/>
      <c r="F911" s="203"/>
      <c r="G911" s="205"/>
      <c r="H911" s="205"/>
      <c r="I911" s="206"/>
      <c r="J911" s="207"/>
      <c r="K911" s="208"/>
    </row>
    <row r="912" spans="1:11" x14ac:dyDescent="0.25">
      <c r="A912" s="203"/>
      <c r="B912" s="203"/>
      <c r="C912" s="204"/>
      <c r="D912" s="204"/>
      <c r="E912" s="205"/>
      <c r="F912" s="203"/>
      <c r="G912" s="205"/>
      <c r="H912" s="205"/>
      <c r="I912" s="206"/>
      <c r="J912" s="207"/>
      <c r="K912" s="208"/>
    </row>
    <row r="913" spans="1:11" x14ac:dyDescent="0.25">
      <c r="A913" s="203"/>
      <c r="B913" s="203"/>
      <c r="C913" s="204"/>
      <c r="D913" s="204"/>
      <c r="E913" s="205"/>
      <c r="F913" s="203"/>
      <c r="G913" s="205"/>
      <c r="H913" s="205"/>
      <c r="I913" s="206"/>
      <c r="J913" s="207"/>
      <c r="K913" s="208"/>
    </row>
    <row r="914" spans="1:11" x14ac:dyDescent="0.25">
      <c r="A914" s="203"/>
      <c r="B914" s="203"/>
      <c r="C914" s="204"/>
      <c r="D914" s="204"/>
      <c r="E914" s="205"/>
      <c r="F914" s="203"/>
      <c r="G914" s="205"/>
      <c r="H914" s="205"/>
      <c r="I914" s="206"/>
      <c r="J914" s="207"/>
      <c r="K914" s="208"/>
    </row>
    <row r="915" spans="1:11" x14ac:dyDescent="0.25">
      <c r="A915" s="203"/>
      <c r="B915" s="203"/>
      <c r="C915" s="204"/>
      <c r="D915" s="204"/>
      <c r="E915" s="205"/>
      <c r="F915" s="203"/>
      <c r="G915" s="205"/>
      <c r="H915" s="205"/>
      <c r="I915" s="206"/>
      <c r="J915" s="207"/>
      <c r="K915" s="208"/>
    </row>
    <row r="916" spans="1:11" x14ac:dyDescent="0.25">
      <c r="A916" s="203"/>
      <c r="B916" s="203"/>
      <c r="C916" s="204"/>
      <c r="D916" s="204"/>
      <c r="E916" s="205"/>
      <c r="F916" s="203"/>
      <c r="G916" s="205"/>
      <c r="H916" s="205"/>
      <c r="I916" s="206"/>
      <c r="J916" s="207"/>
      <c r="K916" s="208"/>
    </row>
    <row r="917" spans="1:11" x14ac:dyDescent="0.25">
      <c r="A917" s="203"/>
      <c r="B917" s="203"/>
      <c r="C917" s="204"/>
      <c r="D917" s="204"/>
      <c r="E917" s="205"/>
      <c r="F917" s="203"/>
      <c r="G917" s="205"/>
      <c r="H917" s="205"/>
      <c r="I917" s="206"/>
      <c r="J917" s="207"/>
      <c r="K917" s="208"/>
    </row>
    <row r="918" spans="1:11" x14ac:dyDescent="0.25">
      <c r="A918" s="203"/>
      <c r="B918" s="203"/>
      <c r="C918" s="204"/>
      <c r="D918" s="204"/>
      <c r="E918" s="205"/>
      <c r="F918" s="203"/>
      <c r="G918" s="205"/>
      <c r="H918" s="205"/>
      <c r="I918" s="206"/>
      <c r="J918" s="207"/>
      <c r="K918" s="208"/>
    </row>
    <row r="919" spans="1:11" x14ac:dyDescent="0.25">
      <c r="A919" s="203"/>
      <c r="B919" s="203"/>
      <c r="C919" s="204"/>
      <c r="D919" s="204"/>
      <c r="E919" s="205"/>
      <c r="F919" s="203"/>
      <c r="G919" s="205"/>
      <c r="H919" s="205"/>
      <c r="I919" s="206"/>
      <c r="J919" s="207"/>
      <c r="K919" s="208"/>
    </row>
    <row r="920" spans="1:11" x14ac:dyDescent="0.25">
      <c r="A920" s="203"/>
      <c r="B920" s="203"/>
      <c r="C920" s="204"/>
      <c r="D920" s="204"/>
      <c r="E920" s="205"/>
      <c r="F920" s="203"/>
      <c r="G920" s="205"/>
      <c r="H920" s="205"/>
      <c r="I920" s="206"/>
      <c r="J920" s="207"/>
      <c r="K920" s="208"/>
    </row>
    <row r="921" spans="1:11" x14ac:dyDescent="0.25">
      <c r="A921" s="203"/>
      <c r="B921" s="203"/>
      <c r="C921" s="204"/>
      <c r="D921" s="204"/>
      <c r="E921" s="205"/>
      <c r="F921" s="203"/>
      <c r="G921" s="205"/>
      <c r="H921" s="205"/>
      <c r="I921" s="206"/>
      <c r="J921" s="207"/>
      <c r="K921" s="208"/>
    </row>
    <row r="922" spans="1:11" x14ac:dyDescent="0.25">
      <c r="A922" s="203"/>
      <c r="B922" s="203"/>
      <c r="C922" s="204"/>
      <c r="D922" s="204"/>
      <c r="E922" s="205"/>
      <c r="F922" s="203"/>
      <c r="G922" s="205"/>
      <c r="H922" s="205"/>
      <c r="I922" s="206"/>
      <c r="J922" s="207"/>
      <c r="K922" s="208"/>
    </row>
    <row r="923" spans="1:11" x14ac:dyDescent="0.25">
      <c r="A923" s="203"/>
      <c r="B923" s="203"/>
      <c r="C923" s="204"/>
      <c r="D923" s="204"/>
      <c r="E923" s="205"/>
      <c r="F923" s="203"/>
      <c r="G923" s="205"/>
      <c r="H923" s="205"/>
      <c r="I923" s="206"/>
      <c r="J923" s="207"/>
      <c r="K923" s="208"/>
    </row>
    <row r="924" spans="1:11" x14ac:dyDescent="0.25">
      <c r="A924" s="203"/>
      <c r="B924" s="203"/>
      <c r="C924" s="204"/>
      <c r="D924" s="204"/>
      <c r="E924" s="205"/>
      <c r="F924" s="203"/>
      <c r="G924" s="205"/>
      <c r="H924" s="205"/>
      <c r="I924" s="206"/>
      <c r="J924" s="207"/>
      <c r="K924" s="208"/>
    </row>
    <row r="925" spans="1:11" x14ac:dyDescent="0.25">
      <c r="A925" s="203"/>
      <c r="B925" s="203"/>
      <c r="C925" s="204"/>
      <c r="D925" s="204"/>
      <c r="E925" s="205"/>
      <c r="F925" s="203"/>
      <c r="G925" s="205"/>
      <c r="H925" s="205"/>
      <c r="I925" s="206"/>
      <c r="J925" s="207"/>
      <c r="K925" s="208"/>
    </row>
    <row r="926" spans="1:11" x14ac:dyDescent="0.25">
      <c r="A926" s="203"/>
      <c r="B926" s="203"/>
      <c r="C926" s="204"/>
      <c r="D926" s="204"/>
      <c r="E926" s="205"/>
      <c r="F926" s="203"/>
      <c r="G926" s="205"/>
      <c r="H926" s="205"/>
      <c r="I926" s="206"/>
      <c r="J926" s="207"/>
      <c r="K926" s="208"/>
    </row>
    <row r="927" spans="1:11" x14ac:dyDescent="0.25">
      <c r="A927" s="203"/>
      <c r="B927" s="203"/>
      <c r="C927" s="204"/>
      <c r="D927" s="204"/>
      <c r="E927" s="205"/>
      <c r="F927" s="203"/>
      <c r="G927" s="205"/>
      <c r="H927" s="205"/>
      <c r="I927" s="206"/>
      <c r="J927" s="207"/>
      <c r="K927" s="208"/>
    </row>
    <row r="928" spans="1:11" x14ac:dyDescent="0.25">
      <c r="A928" s="203"/>
      <c r="B928" s="203"/>
      <c r="C928" s="204"/>
      <c r="D928" s="204"/>
      <c r="E928" s="205"/>
      <c r="F928" s="203"/>
      <c r="G928" s="205"/>
      <c r="H928" s="205"/>
      <c r="I928" s="206"/>
      <c r="J928" s="207"/>
      <c r="K928" s="208"/>
    </row>
    <row r="929" spans="1:11" x14ac:dyDescent="0.25">
      <c r="A929" s="203"/>
      <c r="B929" s="203"/>
      <c r="C929" s="204"/>
      <c r="D929" s="204"/>
      <c r="E929" s="205"/>
      <c r="F929" s="203"/>
      <c r="G929" s="205"/>
      <c r="H929" s="205"/>
      <c r="I929" s="206"/>
      <c r="J929" s="207"/>
      <c r="K929" s="208"/>
    </row>
    <row r="930" spans="1:11" x14ac:dyDescent="0.25">
      <c r="A930" s="203"/>
      <c r="B930" s="203"/>
      <c r="C930" s="204"/>
      <c r="D930" s="204"/>
      <c r="E930" s="205"/>
      <c r="F930" s="203"/>
      <c r="G930" s="205"/>
      <c r="H930" s="205"/>
      <c r="I930" s="206"/>
      <c r="J930" s="207"/>
      <c r="K930" s="208"/>
    </row>
    <row r="931" spans="1:11" x14ac:dyDescent="0.25">
      <c r="A931" s="203"/>
      <c r="B931" s="203"/>
      <c r="C931" s="204"/>
      <c r="D931" s="204"/>
      <c r="E931" s="205"/>
      <c r="F931" s="203"/>
      <c r="G931" s="205"/>
      <c r="H931" s="205"/>
      <c r="I931" s="206"/>
      <c r="J931" s="207"/>
      <c r="K931" s="208"/>
    </row>
    <row r="932" spans="1:11" x14ac:dyDescent="0.25">
      <c r="A932" s="203"/>
      <c r="B932" s="203"/>
      <c r="C932" s="204"/>
      <c r="D932" s="204"/>
      <c r="E932" s="205"/>
      <c r="F932" s="203"/>
      <c r="G932" s="205"/>
      <c r="H932" s="205"/>
      <c r="I932" s="206"/>
      <c r="J932" s="207"/>
      <c r="K932" s="208"/>
    </row>
    <row r="933" spans="1:11" x14ac:dyDescent="0.25">
      <c r="A933" s="203"/>
      <c r="B933" s="203"/>
      <c r="C933" s="204"/>
      <c r="D933" s="204"/>
      <c r="E933" s="205"/>
      <c r="F933" s="203"/>
      <c r="G933" s="205"/>
      <c r="H933" s="205"/>
      <c r="I933" s="206"/>
      <c r="J933" s="207"/>
      <c r="K933" s="208"/>
    </row>
    <row r="934" spans="1:11" x14ac:dyDescent="0.25">
      <c r="A934" s="203"/>
      <c r="B934" s="203"/>
      <c r="C934" s="204"/>
      <c r="D934" s="204"/>
      <c r="E934" s="205"/>
      <c r="F934" s="203"/>
      <c r="G934" s="205"/>
      <c r="H934" s="205"/>
      <c r="I934" s="206"/>
      <c r="J934" s="207"/>
      <c r="K934" s="208"/>
    </row>
    <row r="935" spans="1:11" x14ac:dyDescent="0.25">
      <c r="A935" s="203"/>
      <c r="B935" s="203"/>
      <c r="C935" s="204"/>
      <c r="D935" s="204"/>
      <c r="E935" s="205"/>
      <c r="F935" s="203"/>
      <c r="G935" s="205"/>
      <c r="H935" s="205"/>
      <c r="I935" s="206"/>
      <c r="J935" s="207"/>
      <c r="K935" s="208"/>
    </row>
    <row r="936" spans="1:11" x14ac:dyDescent="0.25">
      <c r="A936" s="203"/>
      <c r="B936" s="203"/>
      <c r="C936" s="204"/>
      <c r="D936" s="204"/>
      <c r="E936" s="205"/>
      <c r="F936" s="203"/>
      <c r="G936" s="205"/>
      <c r="H936" s="205"/>
      <c r="I936" s="206"/>
      <c r="J936" s="207"/>
      <c r="K936" s="208"/>
    </row>
    <row r="937" spans="1:11" x14ac:dyDescent="0.25">
      <c r="A937" s="203"/>
      <c r="B937" s="203"/>
      <c r="C937" s="204"/>
      <c r="D937" s="204"/>
      <c r="E937" s="205"/>
      <c r="F937" s="203"/>
      <c r="G937" s="205"/>
      <c r="H937" s="205"/>
      <c r="I937" s="206"/>
      <c r="J937" s="207"/>
      <c r="K937" s="208"/>
    </row>
    <row r="938" spans="1:11" x14ac:dyDescent="0.25">
      <c r="A938" s="203"/>
      <c r="B938" s="203"/>
      <c r="C938" s="204"/>
      <c r="D938" s="204"/>
      <c r="E938" s="205"/>
      <c r="F938" s="203"/>
      <c r="G938" s="205"/>
      <c r="H938" s="205"/>
      <c r="I938" s="206"/>
      <c r="J938" s="207"/>
      <c r="K938" s="208"/>
    </row>
    <row r="939" spans="1:11" x14ac:dyDescent="0.25">
      <c r="A939" s="203"/>
      <c r="B939" s="203"/>
      <c r="C939" s="204"/>
      <c r="D939" s="204"/>
      <c r="E939" s="205"/>
      <c r="F939" s="203"/>
      <c r="G939" s="205"/>
      <c r="H939" s="205"/>
      <c r="I939" s="206"/>
      <c r="J939" s="207"/>
      <c r="K939" s="208"/>
    </row>
    <row r="940" spans="1:11" x14ac:dyDescent="0.25">
      <c r="A940" s="203"/>
      <c r="B940" s="203"/>
      <c r="C940" s="204"/>
      <c r="D940" s="204"/>
      <c r="E940" s="205"/>
      <c r="F940" s="203"/>
      <c r="G940" s="205"/>
      <c r="H940" s="205"/>
      <c r="I940" s="206"/>
      <c r="J940" s="207"/>
      <c r="K940" s="208"/>
    </row>
    <row r="941" spans="1:11" x14ac:dyDescent="0.25">
      <c r="A941" s="203"/>
      <c r="B941" s="203"/>
      <c r="C941" s="204"/>
      <c r="D941" s="204"/>
      <c r="E941" s="205"/>
      <c r="F941" s="203"/>
      <c r="G941" s="205"/>
      <c r="H941" s="205"/>
      <c r="I941" s="206"/>
      <c r="J941" s="207"/>
      <c r="K941" s="208"/>
    </row>
    <row r="942" spans="1:11" x14ac:dyDescent="0.25">
      <c r="A942" s="203"/>
      <c r="B942" s="203"/>
      <c r="C942" s="204"/>
      <c r="D942" s="204"/>
      <c r="E942" s="205"/>
      <c r="F942" s="203"/>
      <c r="G942" s="205"/>
      <c r="H942" s="205"/>
      <c r="I942" s="206"/>
      <c r="J942" s="207"/>
      <c r="K942" s="208"/>
    </row>
    <row r="943" spans="1:11" x14ac:dyDescent="0.25">
      <c r="A943" s="203"/>
      <c r="B943" s="203"/>
      <c r="C943" s="204"/>
      <c r="D943" s="204"/>
      <c r="E943" s="205"/>
      <c r="F943" s="203"/>
      <c r="G943" s="205"/>
      <c r="H943" s="205"/>
      <c r="I943" s="206"/>
      <c r="J943" s="207"/>
      <c r="K943" s="208"/>
    </row>
    <row r="944" spans="1:11" x14ac:dyDescent="0.25">
      <c r="A944" s="203"/>
      <c r="B944" s="203"/>
      <c r="C944" s="204"/>
      <c r="D944" s="204"/>
      <c r="E944" s="205"/>
      <c r="F944" s="203"/>
      <c r="G944" s="205"/>
      <c r="H944" s="205"/>
      <c r="I944" s="206"/>
      <c r="J944" s="207"/>
      <c r="K944" s="208"/>
    </row>
    <row r="945" spans="1:11" x14ac:dyDescent="0.25">
      <c r="A945" s="203"/>
      <c r="B945" s="203"/>
      <c r="C945" s="204"/>
      <c r="D945" s="204"/>
      <c r="E945" s="205"/>
      <c r="F945" s="203"/>
      <c r="G945" s="205"/>
      <c r="H945" s="205"/>
      <c r="I945" s="206"/>
      <c r="J945" s="207"/>
      <c r="K945" s="208"/>
    </row>
    <row r="946" spans="1:11" x14ac:dyDescent="0.25">
      <c r="A946" s="203"/>
      <c r="B946" s="203"/>
      <c r="C946" s="204"/>
      <c r="D946" s="204"/>
      <c r="E946" s="205"/>
      <c r="F946" s="203"/>
      <c r="G946" s="205"/>
      <c r="H946" s="205"/>
      <c r="I946" s="206"/>
      <c r="J946" s="207"/>
      <c r="K946" s="208"/>
    </row>
    <row r="947" spans="1:11" x14ac:dyDescent="0.25">
      <c r="A947" s="203"/>
      <c r="B947" s="203"/>
      <c r="C947" s="204"/>
      <c r="D947" s="204"/>
      <c r="E947" s="205"/>
      <c r="F947" s="203"/>
      <c r="G947" s="205"/>
      <c r="H947" s="205"/>
      <c r="I947" s="206"/>
      <c r="J947" s="207"/>
      <c r="K947" s="208"/>
    </row>
    <row r="948" spans="1:11" x14ac:dyDescent="0.25">
      <c r="A948" s="203"/>
      <c r="B948" s="203"/>
      <c r="C948" s="204"/>
      <c r="D948" s="204"/>
      <c r="E948" s="205"/>
      <c r="F948" s="203"/>
      <c r="G948" s="205"/>
      <c r="H948" s="205"/>
      <c r="I948" s="206"/>
      <c r="J948" s="207"/>
      <c r="K948" s="208"/>
    </row>
    <row r="949" spans="1:11" x14ac:dyDescent="0.25">
      <c r="A949" s="203"/>
      <c r="B949" s="203"/>
      <c r="C949" s="204"/>
      <c r="D949" s="204"/>
      <c r="E949" s="205"/>
      <c r="F949" s="203"/>
      <c r="G949" s="205"/>
      <c r="H949" s="205"/>
      <c r="I949" s="206"/>
      <c r="J949" s="207"/>
      <c r="K949" s="208"/>
    </row>
    <row r="950" spans="1:11" x14ac:dyDescent="0.25">
      <c r="A950" s="203"/>
      <c r="B950" s="203"/>
      <c r="C950" s="204"/>
      <c r="D950" s="204"/>
      <c r="E950" s="205"/>
      <c r="F950" s="203"/>
      <c r="G950" s="205"/>
      <c r="H950" s="205"/>
      <c r="I950" s="206"/>
      <c r="J950" s="207"/>
      <c r="K950" s="208"/>
    </row>
    <row r="951" spans="1:11" x14ac:dyDescent="0.25">
      <c r="A951" s="203"/>
      <c r="B951" s="203"/>
      <c r="C951" s="204"/>
      <c r="D951" s="204"/>
      <c r="E951" s="205"/>
      <c r="F951" s="203"/>
      <c r="G951" s="205"/>
      <c r="H951" s="205"/>
      <c r="I951" s="206"/>
      <c r="J951" s="207"/>
      <c r="K951" s="208"/>
    </row>
    <row r="952" spans="1:11" x14ac:dyDescent="0.25">
      <c r="A952" s="203"/>
      <c r="B952" s="203"/>
      <c r="C952" s="204"/>
      <c r="D952" s="204"/>
      <c r="E952" s="205"/>
      <c r="F952" s="203"/>
      <c r="G952" s="205"/>
      <c r="H952" s="205"/>
      <c r="I952" s="206"/>
      <c r="J952" s="207"/>
      <c r="K952" s="208"/>
    </row>
    <row r="953" spans="1:11" x14ac:dyDescent="0.25">
      <c r="A953" s="203"/>
      <c r="B953" s="203"/>
      <c r="C953" s="204"/>
      <c r="D953" s="204"/>
      <c r="E953" s="205"/>
      <c r="F953" s="203"/>
      <c r="G953" s="205"/>
      <c r="H953" s="205"/>
      <c r="I953" s="206"/>
      <c r="J953" s="207"/>
      <c r="K953" s="208"/>
    </row>
    <row r="954" spans="1:11" x14ac:dyDescent="0.25">
      <c r="A954" s="203"/>
      <c r="B954" s="203"/>
      <c r="C954" s="204"/>
      <c r="D954" s="204"/>
      <c r="E954" s="205"/>
      <c r="F954" s="203"/>
      <c r="G954" s="205"/>
      <c r="H954" s="205"/>
      <c r="I954" s="206"/>
      <c r="J954" s="207"/>
      <c r="K954" s="208"/>
    </row>
    <row r="955" spans="1:11" x14ac:dyDescent="0.25">
      <c r="A955" s="203"/>
      <c r="B955" s="203"/>
      <c r="C955" s="204"/>
      <c r="D955" s="204"/>
      <c r="E955" s="205"/>
      <c r="F955" s="203"/>
      <c r="G955" s="205"/>
      <c r="H955" s="205"/>
      <c r="I955" s="206"/>
      <c r="J955" s="207"/>
      <c r="K955" s="208"/>
    </row>
    <row r="956" spans="1:11" x14ac:dyDescent="0.25">
      <c r="A956" s="203"/>
      <c r="B956" s="203"/>
      <c r="C956" s="204"/>
      <c r="D956" s="204"/>
      <c r="E956" s="205"/>
      <c r="F956" s="203"/>
      <c r="G956" s="205"/>
      <c r="H956" s="205"/>
      <c r="I956" s="206"/>
      <c r="J956" s="207"/>
      <c r="K956" s="208"/>
    </row>
    <row r="957" spans="1:11" x14ac:dyDescent="0.25">
      <c r="A957" s="203"/>
      <c r="B957" s="203"/>
      <c r="C957" s="204"/>
      <c r="D957" s="204"/>
      <c r="E957" s="205"/>
      <c r="F957" s="203"/>
      <c r="G957" s="205"/>
      <c r="H957" s="205"/>
      <c r="I957" s="206"/>
      <c r="J957" s="207"/>
      <c r="K957" s="208"/>
    </row>
    <row r="958" spans="1:11" x14ac:dyDescent="0.25">
      <c r="A958" s="203"/>
      <c r="B958" s="203"/>
      <c r="C958" s="204"/>
      <c r="D958" s="204"/>
      <c r="E958" s="205"/>
      <c r="F958" s="203"/>
      <c r="G958" s="205"/>
      <c r="H958" s="205"/>
      <c r="I958" s="206"/>
      <c r="J958" s="207"/>
      <c r="K958" s="208"/>
    </row>
    <row r="959" spans="1:11" x14ac:dyDescent="0.25">
      <c r="A959" s="203"/>
      <c r="B959" s="203"/>
      <c r="C959" s="204"/>
      <c r="D959" s="204"/>
      <c r="E959" s="205"/>
      <c r="F959" s="203"/>
      <c r="G959" s="205"/>
      <c r="H959" s="205"/>
      <c r="I959" s="206"/>
      <c r="J959" s="207"/>
      <c r="K959" s="208"/>
    </row>
    <row r="960" spans="1:11" x14ac:dyDescent="0.25">
      <c r="A960" s="203"/>
      <c r="B960" s="203"/>
      <c r="C960" s="204"/>
      <c r="D960" s="204"/>
      <c r="E960" s="205"/>
      <c r="F960" s="203"/>
      <c r="G960" s="205"/>
      <c r="H960" s="205"/>
      <c r="I960" s="206"/>
      <c r="J960" s="207"/>
      <c r="K960" s="208"/>
    </row>
    <row r="961" spans="1:11" x14ac:dyDescent="0.25">
      <c r="A961" s="203"/>
      <c r="B961" s="203"/>
      <c r="C961" s="204"/>
      <c r="D961" s="204"/>
      <c r="E961" s="205"/>
      <c r="F961" s="203"/>
      <c r="G961" s="205"/>
      <c r="H961" s="205"/>
      <c r="I961" s="206"/>
      <c r="J961" s="207"/>
      <c r="K961" s="208"/>
    </row>
    <row r="962" spans="1:11" x14ac:dyDescent="0.25">
      <c r="A962" s="203"/>
      <c r="B962" s="203"/>
      <c r="C962" s="204"/>
      <c r="D962" s="204"/>
      <c r="E962" s="205"/>
      <c r="F962" s="203"/>
      <c r="G962" s="205"/>
      <c r="H962" s="205"/>
      <c r="I962" s="206"/>
      <c r="J962" s="207"/>
      <c r="K962" s="208"/>
    </row>
    <row r="963" spans="1:11" x14ac:dyDescent="0.25">
      <c r="A963" s="203"/>
      <c r="B963" s="203"/>
      <c r="C963" s="204"/>
      <c r="D963" s="204"/>
      <c r="E963" s="205"/>
      <c r="F963" s="203"/>
      <c r="G963" s="205"/>
      <c r="H963" s="205"/>
      <c r="I963" s="206"/>
      <c r="J963" s="207"/>
      <c r="K963" s="208"/>
    </row>
    <row r="964" spans="1:11" x14ac:dyDescent="0.25">
      <c r="A964" s="203"/>
      <c r="B964" s="203"/>
      <c r="C964" s="204"/>
      <c r="D964" s="204"/>
      <c r="E964" s="205"/>
      <c r="F964" s="203"/>
      <c r="G964" s="205"/>
      <c r="H964" s="205"/>
      <c r="I964" s="206"/>
      <c r="J964" s="207"/>
      <c r="K964" s="208"/>
    </row>
    <row r="965" spans="1:11" x14ac:dyDescent="0.25">
      <c r="A965" s="203"/>
      <c r="B965" s="203"/>
      <c r="C965" s="204"/>
      <c r="D965" s="204"/>
      <c r="E965" s="205"/>
      <c r="F965" s="203"/>
      <c r="G965" s="205"/>
      <c r="H965" s="205"/>
      <c r="I965" s="206"/>
      <c r="J965" s="207"/>
      <c r="K965" s="208"/>
    </row>
    <row r="966" spans="1:11" x14ac:dyDescent="0.25">
      <c r="A966" s="203"/>
      <c r="B966" s="203"/>
      <c r="C966" s="204"/>
      <c r="D966" s="204"/>
      <c r="E966" s="205"/>
      <c r="F966" s="203"/>
      <c r="G966" s="205"/>
      <c r="H966" s="205"/>
      <c r="I966" s="206"/>
      <c r="J966" s="207"/>
      <c r="K966" s="208"/>
    </row>
    <row r="967" spans="1:11" x14ac:dyDescent="0.25">
      <c r="A967" s="203"/>
      <c r="B967" s="203"/>
      <c r="C967" s="204"/>
      <c r="D967" s="204"/>
      <c r="E967" s="205"/>
      <c r="F967" s="203"/>
      <c r="G967" s="205"/>
      <c r="H967" s="205"/>
      <c r="I967" s="206"/>
      <c r="J967" s="207"/>
      <c r="K967" s="208"/>
    </row>
    <row r="968" spans="1:11" x14ac:dyDescent="0.25">
      <c r="A968" s="203"/>
      <c r="B968" s="203"/>
      <c r="C968" s="204"/>
      <c r="D968" s="204"/>
      <c r="E968" s="205"/>
      <c r="F968" s="203"/>
      <c r="G968" s="205"/>
      <c r="H968" s="205"/>
      <c r="I968" s="206"/>
      <c r="J968" s="207"/>
      <c r="K968" s="208"/>
    </row>
    <row r="969" spans="1:11" x14ac:dyDescent="0.25">
      <c r="A969" s="203"/>
      <c r="B969" s="203"/>
      <c r="C969" s="204"/>
      <c r="D969" s="204"/>
      <c r="E969" s="205"/>
      <c r="F969" s="203"/>
      <c r="G969" s="205"/>
      <c r="H969" s="205"/>
      <c r="I969" s="206"/>
      <c r="J969" s="207"/>
      <c r="K969" s="208"/>
    </row>
    <row r="970" spans="1:11" x14ac:dyDescent="0.25">
      <c r="A970" s="203"/>
      <c r="B970" s="203"/>
      <c r="C970" s="204"/>
      <c r="D970" s="204"/>
      <c r="E970" s="205"/>
      <c r="F970" s="203"/>
      <c r="G970" s="205"/>
      <c r="H970" s="205"/>
      <c r="I970" s="206"/>
      <c r="J970" s="207"/>
      <c r="K970" s="208"/>
    </row>
    <row r="971" spans="1:11" x14ac:dyDescent="0.25">
      <c r="A971" s="203"/>
      <c r="B971" s="203"/>
      <c r="C971" s="204"/>
      <c r="D971" s="204"/>
      <c r="E971" s="205"/>
      <c r="F971" s="203"/>
      <c r="G971" s="205"/>
      <c r="H971" s="205"/>
      <c r="I971" s="206"/>
      <c r="J971" s="207"/>
      <c r="K971" s="208"/>
    </row>
    <row r="972" spans="1:11" x14ac:dyDescent="0.25">
      <c r="A972" s="203"/>
      <c r="B972" s="203"/>
      <c r="C972" s="204"/>
      <c r="D972" s="204"/>
      <c r="E972" s="205"/>
      <c r="F972" s="203"/>
      <c r="G972" s="205"/>
      <c r="H972" s="205"/>
      <c r="I972" s="206"/>
      <c r="J972" s="207"/>
      <c r="K972" s="208"/>
    </row>
    <row r="973" spans="1:11" x14ac:dyDescent="0.25">
      <c r="A973" s="203"/>
      <c r="B973" s="203"/>
      <c r="C973" s="204"/>
      <c r="D973" s="204"/>
      <c r="E973" s="205"/>
      <c r="F973" s="203"/>
      <c r="G973" s="205"/>
      <c r="H973" s="205"/>
      <c r="I973" s="206"/>
      <c r="J973" s="207"/>
      <c r="K973" s="208"/>
    </row>
    <row r="974" spans="1:11" x14ac:dyDescent="0.25">
      <c r="A974" s="203"/>
      <c r="B974" s="203"/>
      <c r="C974" s="204"/>
      <c r="D974" s="204"/>
      <c r="E974" s="205"/>
      <c r="F974" s="203"/>
      <c r="G974" s="205"/>
      <c r="H974" s="205"/>
      <c r="I974" s="206"/>
      <c r="J974" s="207"/>
      <c r="K974" s="208"/>
    </row>
    <row r="975" spans="1:11" x14ac:dyDescent="0.25">
      <c r="A975" s="203"/>
      <c r="B975" s="203"/>
      <c r="C975" s="204"/>
      <c r="D975" s="204"/>
      <c r="E975" s="205"/>
      <c r="F975" s="203"/>
      <c r="G975" s="205"/>
      <c r="H975" s="205"/>
      <c r="I975" s="206"/>
      <c r="J975" s="207"/>
      <c r="K975" s="208"/>
    </row>
    <row r="976" spans="1:11" x14ac:dyDescent="0.25">
      <c r="A976" s="203"/>
      <c r="B976" s="203"/>
      <c r="C976" s="204"/>
      <c r="D976" s="204"/>
      <c r="E976" s="205"/>
      <c r="F976" s="203"/>
      <c r="G976" s="205"/>
      <c r="H976" s="205"/>
      <c r="I976" s="206"/>
      <c r="J976" s="207"/>
      <c r="K976" s="208"/>
    </row>
    <row r="977" spans="1:11" x14ac:dyDescent="0.25">
      <c r="A977" s="203"/>
      <c r="B977" s="203"/>
      <c r="C977" s="204"/>
      <c r="D977" s="204"/>
      <c r="E977" s="205"/>
      <c r="F977" s="203"/>
      <c r="G977" s="205"/>
      <c r="H977" s="205"/>
      <c r="I977" s="206"/>
      <c r="J977" s="207"/>
      <c r="K977" s="208"/>
    </row>
    <row r="978" spans="1:11" x14ac:dyDescent="0.25">
      <c r="A978" s="203"/>
      <c r="B978" s="203"/>
      <c r="C978" s="204"/>
      <c r="D978" s="204"/>
      <c r="E978" s="205"/>
      <c r="F978" s="203"/>
      <c r="G978" s="205"/>
      <c r="H978" s="205"/>
      <c r="I978" s="206"/>
      <c r="J978" s="207"/>
      <c r="K978" s="208"/>
    </row>
    <row r="979" spans="1:11" x14ac:dyDescent="0.25">
      <c r="A979" s="203"/>
      <c r="B979" s="203"/>
      <c r="C979" s="204"/>
      <c r="D979" s="204"/>
      <c r="E979" s="205"/>
      <c r="F979" s="203"/>
      <c r="G979" s="205"/>
      <c r="H979" s="205"/>
      <c r="I979" s="206"/>
      <c r="J979" s="207"/>
      <c r="K979" s="208"/>
    </row>
    <row r="980" spans="1:11" x14ac:dyDescent="0.25">
      <c r="A980" s="203"/>
      <c r="B980" s="203"/>
      <c r="C980" s="204"/>
      <c r="D980" s="204"/>
      <c r="E980" s="205"/>
      <c r="F980" s="203"/>
      <c r="G980" s="205"/>
      <c r="H980" s="205"/>
      <c r="I980" s="206"/>
      <c r="J980" s="207"/>
      <c r="K980" s="208"/>
    </row>
    <row r="981" spans="1:11" x14ac:dyDescent="0.25">
      <c r="A981" s="203"/>
      <c r="B981" s="203"/>
      <c r="C981" s="204"/>
      <c r="D981" s="204"/>
      <c r="E981" s="205"/>
      <c r="F981" s="203"/>
      <c r="G981" s="205"/>
      <c r="H981" s="205"/>
      <c r="I981" s="206"/>
      <c r="J981" s="207"/>
      <c r="K981" s="208"/>
    </row>
    <row r="982" spans="1:11" x14ac:dyDescent="0.25">
      <c r="A982" s="203"/>
      <c r="B982" s="203"/>
      <c r="C982" s="204"/>
      <c r="D982" s="204"/>
      <c r="E982" s="205"/>
      <c r="F982" s="203"/>
      <c r="G982" s="205"/>
      <c r="H982" s="205"/>
      <c r="I982" s="206"/>
      <c r="J982" s="207"/>
      <c r="K982" s="208"/>
    </row>
    <row r="983" spans="1:11" x14ac:dyDescent="0.25">
      <c r="A983" s="203"/>
      <c r="B983" s="203"/>
      <c r="C983" s="204"/>
      <c r="D983" s="204"/>
      <c r="E983" s="205"/>
      <c r="F983" s="203"/>
      <c r="G983" s="205"/>
      <c r="H983" s="205"/>
      <c r="I983" s="206"/>
      <c r="J983" s="207"/>
      <c r="K983" s="208"/>
    </row>
    <row r="984" spans="1:11" x14ac:dyDescent="0.25">
      <c r="A984" s="203"/>
      <c r="B984" s="203"/>
      <c r="C984" s="204"/>
      <c r="D984" s="204"/>
      <c r="E984" s="205"/>
      <c r="F984" s="203"/>
      <c r="G984" s="205"/>
      <c r="H984" s="205"/>
      <c r="I984" s="206"/>
      <c r="J984" s="207"/>
      <c r="K984" s="208"/>
    </row>
    <row r="985" spans="1:11" x14ac:dyDescent="0.25">
      <c r="A985" s="203"/>
      <c r="B985" s="203"/>
      <c r="C985" s="204"/>
      <c r="D985" s="204"/>
      <c r="E985" s="205"/>
      <c r="F985" s="203"/>
      <c r="G985" s="205"/>
      <c r="H985" s="205"/>
      <c r="I985" s="206"/>
      <c r="J985" s="207"/>
      <c r="K985" s="208"/>
    </row>
    <row r="986" spans="1:11" x14ac:dyDescent="0.25">
      <c r="A986" s="203"/>
      <c r="B986" s="203"/>
      <c r="C986" s="204"/>
      <c r="D986" s="204"/>
      <c r="E986" s="205"/>
      <c r="F986" s="203"/>
      <c r="G986" s="205"/>
      <c r="H986" s="205"/>
      <c r="I986" s="206"/>
      <c r="J986" s="207"/>
      <c r="K986" s="208"/>
    </row>
    <row r="987" spans="1:11" x14ac:dyDescent="0.25">
      <c r="A987" s="203"/>
      <c r="B987" s="203"/>
      <c r="C987" s="204"/>
      <c r="D987" s="204"/>
      <c r="E987" s="205"/>
      <c r="F987" s="203"/>
      <c r="G987" s="205"/>
      <c r="H987" s="205"/>
      <c r="I987" s="206"/>
      <c r="J987" s="207"/>
      <c r="K987" s="208"/>
    </row>
    <row r="988" spans="1:11" x14ac:dyDescent="0.25">
      <c r="A988" s="203"/>
      <c r="B988" s="203"/>
      <c r="C988" s="204"/>
      <c r="D988" s="204"/>
      <c r="E988" s="205"/>
      <c r="F988" s="203"/>
      <c r="G988" s="205"/>
      <c r="H988" s="205"/>
      <c r="I988" s="206"/>
      <c r="J988" s="207"/>
      <c r="K988" s="208"/>
    </row>
    <row r="989" spans="1:11" x14ac:dyDescent="0.25">
      <c r="A989" s="203"/>
      <c r="B989" s="203"/>
      <c r="C989" s="204"/>
      <c r="D989" s="204"/>
      <c r="E989" s="205"/>
      <c r="F989" s="203"/>
      <c r="G989" s="205"/>
      <c r="H989" s="205"/>
      <c r="I989" s="206"/>
      <c r="J989" s="207"/>
      <c r="K989" s="208"/>
    </row>
    <row r="990" spans="1:11" x14ac:dyDescent="0.25">
      <c r="A990" s="203"/>
      <c r="B990" s="203"/>
      <c r="C990" s="204"/>
      <c r="D990" s="204"/>
      <c r="E990" s="205"/>
      <c r="F990" s="203"/>
      <c r="G990" s="205"/>
      <c r="H990" s="205"/>
      <c r="I990" s="206"/>
      <c r="J990" s="207"/>
      <c r="K990" s="208"/>
    </row>
    <row r="991" spans="1:11" x14ac:dyDescent="0.25">
      <c r="A991" s="203"/>
      <c r="B991" s="203"/>
      <c r="C991" s="204"/>
      <c r="D991" s="204"/>
      <c r="E991" s="205"/>
      <c r="F991" s="203"/>
      <c r="G991" s="205"/>
      <c r="H991" s="205"/>
      <c r="I991" s="206"/>
      <c r="J991" s="207"/>
      <c r="K991" s="208"/>
    </row>
    <row r="992" spans="1:11" x14ac:dyDescent="0.25">
      <c r="A992" s="203"/>
      <c r="B992" s="203"/>
      <c r="C992" s="204"/>
      <c r="D992" s="204"/>
      <c r="E992" s="205"/>
      <c r="F992" s="203"/>
      <c r="G992" s="205"/>
      <c r="H992" s="205"/>
      <c r="I992" s="206"/>
      <c r="J992" s="207"/>
      <c r="K992" s="208"/>
    </row>
    <row r="993" spans="1:11" x14ac:dyDescent="0.25">
      <c r="A993" s="203"/>
      <c r="B993" s="203"/>
      <c r="C993" s="204"/>
      <c r="D993" s="204"/>
      <c r="E993" s="205"/>
      <c r="F993" s="203"/>
      <c r="G993" s="205"/>
      <c r="H993" s="205"/>
      <c r="I993" s="206"/>
      <c r="J993" s="207"/>
      <c r="K993" s="208"/>
    </row>
    <row r="994" spans="1:11" x14ac:dyDescent="0.25">
      <c r="A994" s="203"/>
      <c r="B994" s="203"/>
      <c r="C994" s="204"/>
      <c r="D994" s="204"/>
      <c r="E994" s="205"/>
      <c r="F994" s="203"/>
      <c r="G994" s="205"/>
      <c r="H994" s="205"/>
      <c r="I994" s="206"/>
      <c r="J994" s="207"/>
      <c r="K994" s="208"/>
    </row>
    <row r="995" spans="1:11" x14ac:dyDescent="0.25">
      <c r="A995" s="203"/>
      <c r="B995" s="203"/>
      <c r="C995" s="204"/>
      <c r="D995" s="204"/>
      <c r="E995" s="205"/>
      <c r="F995" s="203"/>
      <c r="G995" s="205"/>
      <c r="H995" s="205"/>
      <c r="I995" s="206"/>
      <c r="J995" s="207"/>
      <c r="K995" s="208"/>
    </row>
    <row r="996" spans="1:11" x14ac:dyDescent="0.25">
      <c r="A996" s="203"/>
      <c r="B996" s="203"/>
      <c r="C996" s="204"/>
      <c r="D996" s="204"/>
      <c r="E996" s="205"/>
      <c r="F996" s="203"/>
      <c r="G996" s="205"/>
      <c r="H996" s="205"/>
      <c r="I996" s="206"/>
      <c r="J996" s="207"/>
      <c r="K996" s="208"/>
    </row>
    <row r="997" spans="1:11" x14ac:dyDescent="0.25">
      <c r="A997" s="203"/>
      <c r="B997" s="203"/>
      <c r="C997" s="204"/>
      <c r="D997" s="204"/>
      <c r="E997" s="205"/>
      <c r="F997" s="203"/>
      <c r="G997" s="205"/>
      <c r="H997" s="205"/>
      <c r="I997" s="206"/>
      <c r="J997" s="207"/>
      <c r="K997" s="208"/>
    </row>
    <row r="998" spans="1:11" x14ac:dyDescent="0.25">
      <c r="A998" s="203"/>
      <c r="B998" s="203"/>
      <c r="C998" s="204"/>
      <c r="D998" s="204"/>
      <c r="E998" s="205"/>
      <c r="F998" s="203"/>
      <c r="G998" s="205"/>
      <c r="H998" s="205"/>
      <c r="I998" s="206"/>
      <c r="J998" s="207"/>
      <c r="K998" s="208"/>
    </row>
    <row r="999" spans="1:11" x14ac:dyDescent="0.25">
      <c r="A999" s="203"/>
      <c r="B999" s="203"/>
      <c r="C999" s="204"/>
      <c r="D999" s="204"/>
      <c r="E999" s="205"/>
      <c r="F999" s="203"/>
      <c r="G999" s="205"/>
      <c r="H999" s="205"/>
      <c r="I999" s="206"/>
      <c r="J999" s="207"/>
      <c r="K999" s="208"/>
    </row>
    <row r="1000" spans="1:11" x14ac:dyDescent="0.25">
      <c r="A1000" s="203"/>
      <c r="B1000" s="203"/>
      <c r="C1000" s="204"/>
      <c r="D1000" s="204"/>
      <c r="E1000" s="205"/>
      <c r="F1000" s="203"/>
      <c r="G1000" s="205"/>
      <c r="H1000" s="205"/>
      <c r="I1000" s="206"/>
      <c r="J1000" s="207"/>
      <c r="K1000" s="208"/>
    </row>
    <row r="1001" spans="1:11" x14ac:dyDescent="0.25">
      <c r="A1001" s="203"/>
      <c r="B1001" s="203"/>
      <c r="C1001" s="204"/>
      <c r="D1001" s="204"/>
      <c r="E1001" s="205"/>
      <c r="F1001" s="203"/>
      <c r="G1001" s="205"/>
      <c r="H1001" s="205"/>
      <c r="I1001" s="206"/>
      <c r="J1001" s="207"/>
      <c r="K1001" s="208"/>
    </row>
    <row r="1002" spans="1:11" x14ac:dyDescent="0.25">
      <c r="A1002" s="203"/>
      <c r="B1002" s="203"/>
      <c r="C1002" s="204"/>
      <c r="D1002" s="204"/>
      <c r="E1002" s="205"/>
      <c r="F1002" s="203"/>
      <c r="G1002" s="205"/>
      <c r="H1002" s="205"/>
      <c r="I1002" s="206"/>
      <c r="J1002" s="207"/>
      <c r="K1002" s="208"/>
    </row>
    <row r="1003" spans="1:11" x14ac:dyDescent="0.25">
      <c r="A1003" s="203"/>
      <c r="B1003" s="203"/>
      <c r="C1003" s="204"/>
      <c r="D1003" s="204"/>
      <c r="E1003" s="205"/>
      <c r="F1003" s="203"/>
      <c r="G1003" s="205"/>
      <c r="H1003" s="205"/>
      <c r="I1003" s="206"/>
      <c r="J1003" s="207"/>
      <c r="K1003" s="208"/>
    </row>
    <row r="1004" spans="1:11" x14ac:dyDescent="0.25">
      <c r="A1004" s="203"/>
      <c r="B1004" s="203"/>
      <c r="C1004" s="204"/>
      <c r="D1004" s="204"/>
      <c r="E1004" s="205"/>
      <c r="F1004" s="203"/>
      <c r="G1004" s="205"/>
      <c r="H1004" s="205"/>
      <c r="I1004" s="206"/>
      <c r="J1004" s="207"/>
      <c r="K1004" s="208"/>
    </row>
    <row r="1005" spans="1:11" x14ac:dyDescent="0.25">
      <c r="A1005" s="203"/>
      <c r="B1005" s="203"/>
      <c r="C1005" s="204"/>
      <c r="D1005" s="204"/>
      <c r="E1005" s="205"/>
      <c r="F1005" s="203"/>
      <c r="G1005" s="205"/>
      <c r="H1005" s="205"/>
      <c r="I1005" s="206"/>
      <c r="J1005" s="207"/>
      <c r="K1005" s="208"/>
    </row>
    <row r="1006" spans="1:11" x14ac:dyDescent="0.25">
      <c r="A1006" s="203"/>
      <c r="B1006" s="203"/>
      <c r="C1006" s="204"/>
      <c r="D1006" s="204"/>
      <c r="E1006" s="205"/>
      <c r="F1006" s="203"/>
      <c r="G1006" s="205"/>
      <c r="H1006" s="205"/>
      <c r="I1006" s="206"/>
      <c r="J1006" s="207"/>
      <c r="K1006" s="208"/>
    </row>
    <row r="1007" spans="1:11" x14ac:dyDescent="0.25">
      <c r="A1007" s="203"/>
      <c r="B1007" s="203"/>
      <c r="C1007" s="204"/>
      <c r="D1007" s="204"/>
      <c r="E1007" s="205"/>
      <c r="F1007" s="203"/>
      <c r="G1007" s="205"/>
      <c r="H1007" s="205"/>
      <c r="I1007" s="206"/>
      <c r="J1007" s="207"/>
      <c r="K1007" s="208"/>
    </row>
    <row r="1008" spans="1:11" x14ac:dyDescent="0.25">
      <c r="A1008" s="203"/>
      <c r="B1008" s="203"/>
      <c r="C1008" s="204"/>
      <c r="D1008" s="204"/>
      <c r="E1008" s="205"/>
      <c r="F1008" s="203"/>
      <c r="G1008" s="205"/>
      <c r="H1008" s="205"/>
      <c r="I1008" s="206"/>
      <c r="J1008" s="207"/>
      <c r="K1008" s="208"/>
    </row>
    <row r="1009" spans="1:11" x14ac:dyDescent="0.25">
      <c r="A1009" s="203"/>
      <c r="B1009" s="203"/>
      <c r="C1009" s="204"/>
      <c r="D1009" s="204"/>
      <c r="E1009" s="205"/>
      <c r="F1009" s="203"/>
      <c r="G1009" s="205"/>
      <c r="H1009" s="205"/>
      <c r="I1009" s="206"/>
      <c r="J1009" s="207"/>
      <c r="K1009" s="208"/>
    </row>
    <row r="1010" spans="1:11" x14ac:dyDescent="0.25">
      <c r="A1010" s="203"/>
      <c r="B1010" s="203"/>
      <c r="C1010" s="204"/>
      <c r="D1010" s="204"/>
      <c r="E1010" s="205"/>
      <c r="F1010" s="203"/>
      <c r="G1010" s="205"/>
      <c r="H1010" s="205"/>
      <c r="I1010" s="206"/>
      <c r="J1010" s="207"/>
      <c r="K1010" s="208"/>
    </row>
    <row r="1011" spans="1:11" x14ac:dyDescent="0.25">
      <c r="B1011" s="203"/>
      <c r="C1011" s="204"/>
      <c r="D1011" s="204"/>
      <c r="E1011" s="205"/>
      <c r="F1011" s="203"/>
      <c r="G1011" s="205"/>
      <c r="H1011" s="205"/>
      <c r="I1011" s="206"/>
      <c r="J1011" s="207"/>
      <c r="K1011" s="208"/>
    </row>
    <row r="1012" spans="1:11" x14ac:dyDescent="0.25">
      <c r="B1012" s="203"/>
      <c r="C1012" s="204"/>
      <c r="D1012" s="204"/>
      <c r="E1012" s="205"/>
      <c r="F1012" s="203"/>
      <c r="G1012" s="205"/>
      <c r="H1012" s="205"/>
      <c r="I1012" s="206"/>
      <c r="J1012" s="207"/>
      <c r="K1012" s="208"/>
    </row>
    <row r="3310" spans="81:81" s="106" customFormat="1" x14ac:dyDescent="0.25">
      <c r="CC3310" s="106" t="s">
        <v>89</v>
      </c>
    </row>
    <row r="3311" spans="81:81" s="106" customFormat="1" x14ac:dyDescent="0.25">
      <c r="CC3311" s="106" t="s">
        <v>54</v>
      </c>
    </row>
    <row r="3312" spans="81:81" s="106" customFormat="1" x14ac:dyDescent="0.25">
      <c r="CC3312" s="106" t="s">
        <v>70</v>
      </c>
    </row>
    <row r="3313" spans="81:81" s="106" customFormat="1" x14ac:dyDescent="0.25">
      <c r="CC3313" s="106" t="s">
        <v>28</v>
      </c>
    </row>
    <row r="3314" spans="81:81" s="106" customFormat="1" x14ac:dyDescent="0.25">
      <c r="CC3314" s="106" t="s">
        <v>90</v>
      </c>
    </row>
    <row r="3315" spans="81:81" s="106" customFormat="1" x14ac:dyDescent="0.25">
      <c r="CC3315" s="106" t="s">
        <v>91</v>
      </c>
    </row>
    <row r="3316" spans="81:81" s="106" customFormat="1" x14ac:dyDescent="0.25">
      <c r="CC3316" s="106" t="s">
        <v>92</v>
      </c>
    </row>
    <row r="3317" spans="81:81" s="106" customFormat="1" x14ac:dyDescent="0.25">
      <c r="CC3317" s="106" t="s">
        <v>21</v>
      </c>
    </row>
    <row r="3318" spans="81:81" s="106" customFormat="1" x14ac:dyDescent="0.25">
      <c r="CC3318" s="106" t="s">
        <v>93</v>
      </c>
    </row>
    <row r="3319" spans="81:81" s="106" customFormat="1" x14ac:dyDescent="0.25">
      <c r="CC3319" s="106" t="s">
        <v>78</v>
      </c>
    </row>
    <row r="3320" spans="81:81" s="106" customFormat="1" x14ac:dyDescent="0.25">
      <c r="CC3320" s="106" t="s">
        <v>66</v>
      </c>
    </row>
    <row r="3321" spans="81:81" s="106" customFormat="1" x14ac:dyDescent="0.25">
      <c r="CC3321" s="106" t="s">
        <v>41</v>
      </c>
    </row>
  </sheetData>
  <mergeCells count="61">
    <mergeCell ref="B3:F3"/>
    <mergeCell ref="A5:E5"/>
    <mergeCell ref="F5:K5"/>
    <mergeCell ref="A6:A7"/>
    <mergeCell ref="B6:B7"/>
    <mergeCell ref="C6:D6"/>
    <mergeCell ref="E6:E7"/>
    <mergeCell ref="F6:F7"/>
    <mergeCell ref="G6:G7"/>
    <mergeCell ref="H6:H7"/>
    <mergeCell ref="I6:I7"/>
    <mergeCell ref="J6:J7"/>
    <mergeCell ref="K6:K7"/>
    <mergeCell ref="A8:A13"/>
    <mergeCell ref="A14:A17"/>
    <mergeCell ref="B14:B15"/>
    <mergeCell ref="C14:C15"/>
    <mergeCell ref="D14:D15"/>
    <mergeCell ref="E14:E15"/>
    <mergeCell ref="F14:F15"/>
    <mergeCell ref="B16:B17"/>
    <mergeCell ref="C16:C17"/>
    <mergeCell ref="D16:D17"/>
    <mergeCell ref="E16:E17"/>
    <mergeCell ref="F16:F17"/>
    <mergeCell ref="G14:G15"/>
    <mergeCell ref="H14:H15"/>
    <mergeCell ref="I14:I15"/>
    <mergeCell ref="J14:J15"/>
    <mergeCell ref="K14:K15"/>
    <mergeCell ref="A18:A29"/>
    <mergeCell ref="B18:B21"/>
    <mergeCell ref="C18:C21"/>
    <mergeCell ref="D18:D21"/>
    <mergeCell ref="E18:E21"/>
    <mergeCell ref="K19:K20"/>
    <mergeCell ref="G16:G17"/>
    <mergeCell ref="H16:H17"/>
    <mergeCell ref="I16:I17"/>
    <mergeCell ref="J16:J17"/>
    <mergeCell ref="K16:K17"/>
    <mergeCell ref="F19:F20"/>
    <mergeCell ref="G19:G20"/>
    <mergeCell ref="H19:H20"/>
    <mergeCell ref="I19:I20"/>
    <mergeCell ref="J19:J20"/>
    <mergeCell ref="A30:A32"/>
    <mergeCell ref="B30:B32"/>
    <mergeCell ref="C30:C32"/>
    <mergeCell ref="D30:D32"/>
    <mergeCell ref="E30:E32"/>
    <mergeCell ref="K30:K32"/>
    <mergeCell ref="B26:B29"/>
    <mergeCell ref="C26:C29"/>
    <mergeCell ref="D26:D29"/>
    <mergeCell ref="E26:E29"/>
    <mergeCell ref="F30:F32"/>
    <mergeCell ref="G30:G32"/>
    <mergeCell ref="H30:H32"/>
    <mergeCell ref="I30:I32"/>
    <mergeCell ref="J30:J32"/>
  </mergeCells>
  <dataValidations count="2">
    <dataValidation type="list" showInputMessage="1" showErrorMessage="1" sqref="G8:G12 F11:F12" xr:uid="{00000000-0002-0000-0500-000000000000}">
      <formula1>$CC$3303:$CC$3315</formula1>
    </dataValidation>
    <dataValidation type="list" showInputMessage="1" showErrorMessage="1" sqref="G18:G19 G33:G1012 G21:G22 G25:G30" xr:uid="{00000000-0002-0000-0500-000001000000}">
      <formula1>$CC$3309:$CC$3321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1000011"/>
  <sheetViews>
    <sheetView topLeftCell="A2" zoomScale="70" zoomScaleNormal="70" workbookViewId="0">
      <selection activeCell="C18" sqref="C18"/>
    </sheetView>
  </sheetViews>
  <sheetFormatPr baseColWidth="10" defaultColWidth="10.85546875" defaultRowHeight="15" outlineLevelCol="1" x14ac:dyDescent="0.25"/>
  <cols>
    <col min="1" max="1" width="10.85546875" style="106"/>
    <col min="2" max="2" width="39.5703125" style="106" customWidth="1"/>
    <col min="3" max="3" width="44.42578125" style="106" customWidth="1"/>
    <col min="4" max="4" width="35.28515625" style="106" customWidth="1"/>
    <col min="5" max="5" width="9.42578125" style="110" customWidth="1"/>
    <col min="6" max="6" width="11" style="110" bestFit="1" customWidth="1"/>
    <col min="7" max="7" width="19.28515625" style="107" customWidth="1"/>
    <col min="8" max="8" width="24.140625" style="106" hidden="1" customWidth="1" outlineLevel="1"/>
    <col min="9" max="9" width="23.7109375" style="105" hidden="1" customWidth="1" outlineLevel="1"/>
    <col min="10" max="10" width="13.42578125" style="108" hidden="1" customWidth="1" outlineLevel="1"/>
    <col min="11" max="11" width="10.42578125" style="109" hidden="1" customWidth="1" outlineLevel="1"/>
    <col min="12" max="12" width="13.28515625" style="105" hidden="1" customWidth="1" outlineLevel="1"/>
    <col min="13" max="13" width="14.140625" style="105" hidden="1" customWidth="1" outlineLevel="1"/>
    <col min="14" max="14" width="6.42578125" style="105" hidden="1" customWidth="1" outlineLevel="1"/>
    <col min="15" max="15" width="3" style="105" customWidth="1" collapsed="1"/>
    <col min="16" max="16" width="33.42578125" style="106" customWidth="1"/>
    <col min="17" max="17" width="33.42578125" style="106" hidden="1" customWidth="1"/>
    <col min="18" max="18" width="14.140625" style="105" customWidth="1" collapsed="1"/>
    <col min="19" max="19" width="11.85546875" style="106" customWidth="1"/>
    <col min="20" max="24" width="3.42578125" style="106" hidden="1" customWidth="1" outlineLevel="1"/>
    <col min="25" max="25" width="7.42578125" style="106" bestFit="1" customWidth="1" collapsed="1"/>
    <col min="26" max="26" width="28" style="106" customWidth="1"/>
    <col min="27" max="27" width="5.42578125" style="106" bestFit="1" customWidth="1"/>
    <col min="28" max="28" width="4.85546875" style="106" bestFit="1" customWidth="1"/>
    <col min="29" max="30" width="5.42578125" style="106" bestFit="1" customWidth="1"/>
    <col min="31" max="31" width="4.85546875" style="106" bestFit="1" customWidth="1"/>
    <col min="32" max="32" width="5.42578125" style="106" customWidth="1"/>
    <col min="33" max="33" width="5.42578125" style="106" bestFit="1" customWidth="1"/>
    <col min="34" max="34" width="4.85546875" style="106" bestFit="1" customWidth="1"/>
    <col min="35" max="36" width="5.42578125" style="106" bestFit="1" customWidth="1"/>
    <col min="37" max="37" width="4.85546875" style="106" bestFit="1" customWidth="1"/>
    <col min="38" max="39" width="5.42578125" style="106" bestFit="1" customWidth="1"/>
    <col min="40" max="40" width="4.85546875" style="106" bestFit="1" customWidth="1"/>
    <col min="41" max="42" width="5.42578125" style="106" bestFit="1" customWidth="1"/>
    <col min="43" max="43" width="4.85546875" style="106" bestFit="1" customWidth="1"/>
    <col min="44" max="45" width="5.42578125" style="106" bestFit="1" customWidth="1"/>
    <col min="46" max="16384" width="10.85546875" style="106"/>
  </cols>
  <sheetData>
    <row r="1" spans="1:50" s="103" customFormat="1" ht="21.75" thickBot="1" x14ac:dyDescent="0.4">
      <c r="C1" s="112" t="s">
        <v>0</v>
      </c>
      <c r="D1" s="113">
        <v>49976908</v>
      </c>
      <c r="E1" s="101"/>
      <c r="F1" s="101"/>
      <c r="G1" s="101"/>
      <c r="H1" s="101"/>
      <c r="I1" s="101"/>
      <c r="J1" s="101"/>
      <c r="K1" s="101"/>
      <c r="L1" s="102"/>
      <c r="M1" s="102"/>
      <c r="N1" s="102"/>
      <c r="O1" s="102"/>
      <c r="R1" s="102"/>
    </row>
    <row r="2" spans="1:50" ht="15.75" customHeight="1" thickBot="1" x14ac:dyDescent="0.3">
      <c r="C2" s="104"/>
      <c r="D2" s="104"/>
      <c r="E2" s="104"/>
      <c r="F2" s="104"/>
      <c r="G2" s="104"/>
      <c r="H2" s="104"/>
      <c r="I2" s="104"/>
      <c r="J2" s="104"/>
      <c r="K2" s="104"/>
    </row>
    <row r="3" spans="1:50" ht="15.75" customHeight="1" thickBot="1" x14ac:dyDescent="0.3">
      <c r="C3" s="901" t="s">
        <v>1806</v>
      </c>
      <c r="D3" s="902">
        <v>42916</v>
      </c>
      <c r="E3" s="104"/>
      <c r="F3" s="104"/>
      <c r="G3" s="104"/>
      <c r="H3" s="104"/>
      <c r="I3" s="104"/>
      <c r="J3" s="104"/>
      <c r="K3" s="104"/>
    </row>
    <row r="4" spans="1:50" ht="15.75" customHeight="1" thickBot="1" x14ac:dyDescent="0.3">
      <c r="C4" s="104"/>
      <c r="D4" s="104"/>
      <c r="E4" s="104"/>
      <c r="F4" s="104"/>
      <c r="G4" s="104"/>
      <c r="H4" s="104"/>
      <c r="I4" s="104"/>
      <c r="J4" s="104"/>
      <c r="K4" s="104"/>
      <c r="U4" s="857"/>
    </row>
    <row r="5" spans="1:50" ht="15.75" customHeight="1" x14ac:dyDescent="0.25">
      <c r="A5" s="1822" t="s">
        <v>1804</v>
      </c>
      <c r="B5" s="1822" t="s">
        <v>1796</v>
      </c>
      <c r="C5" s="1868" t="s">
        <v>4</v>
      </c>
      <c r="D5" s="1869"/>
      <c r="E5" s="1869"/>
      <c r="F5" s="1869"/>
      <c r="G5" s="1870"/>
      <c r="H5" s="1874" t="s">
        <v>5</v>
      </c>
      <c r="I5" s="1875"/>
      <c r="J5" s="1875"/>
      <c r="K5" s="1875"/>
      <c r="L5" s="1875"/>
      <c r="M5" s="1876"/>
      <c r="N5" s="1880" t="s">
        <v>1809</v>
      </c>
      <c r="O5" s="1858" t="s">
        <v>1818</v>
      </c>
      <c r="P5" s="1859"/>
      <c r="Q5" s="1859"/>
      <c r="R5" s="1859"/>
      <c r="S5" s="1859"/>
      <c r="T5" s="1859"/>
      <c r="U5" s="1859"/>
      <c r="V5" s="1859"/>
      <c r="W5" s="1859"/>
      <c r="X5" s="1860"/>
      <c r="Y5" s="1841" t="s">
        <v>1820</v>
      </c>
      <c r="Z5" s="1842"/>
      <c r="AA5" s="1842"/>
      <c r="AB5" s="1842"/>
      <c r="AC5" s="1842"/>
      <c r="AD5" s="1842"/>
      <c r="AE5" s="1842"/>
      <c r="AF5" s="1842"/>
      <c r="AG5" s="1842"/>
      <c r="AH5" s="1842"/>
      <c r="AI5" s="1842"/>
      <c r="AJ5" s="1843"/>
      <c r="AK5" s="1841" t="s">
        <v>1820</v>
      </c>
      <c r="AL5" s="1842"/>
      <c r="AM5" s="1842"/>
      <c r="AN5" s="1842"/>
      <c r="AO5" s="1842"/>
      <c r="AP5" s="1842"/>
      <c r="AQ5" s="1842"/>
      <c r="AR5" s="1842"/>
      <c r="AS5" s="1842"/>
      <c r="AT5" s="1842"/>
      <c r="AU5" s="1842"/>
      <c r="AV5" s="1843"/>
    </row>
    <row r="6" spans="1:50" ht="15.75" customHeight="1" thickBot="1" x14ac:dyDescent="0.3">
      <c r="A6" s="1867" t="s">
        <v>1804</v>
      </c>
      <c r="B6" s="1867"/>
      <c r="C6" s="1871"/>
      <c r="D6" s="1872"/>
      <c r="E6" s="1872"/>
      <c r="F6" s="1872"/>
      <c r="G6" s="1873"/>
      <c r="H6" s="1877"/>
      <c r="I6" s="1878"/>
      <c r="J6" s="1878"/>
      <c r="K6" s="1878"/>
      <c r="L6" s="1878"/>
      <c r="M6" s="1879"/>
      <c r="N6" s="1881"/>
      <c r="O6" s="1861"/>
      <c r="P6" s="1862"/>
      <c r="Q6" s="1862"/>
      <c r="R6" s="1862"/>
      <c r="S6" s="1862"/>
      <c r="T6" s="1862"/>
      <c r="U6" s="1862"/>
      <c r="V6" s="1862"/>
      <c r="W6" s="1862"/>
      <c r="X6" s="1863"/>
      <c r="Y6" s="1844"/>
      <c r="Z6" s="1845"/>
      <c r="AA6" s="1845"/>
      <c r="AB6" s="1845"/>
      <c r="AC6" s="1845"/>
      <c r="AD6" s="1845"/>
      <c r="AE6" s="1845"/>
      <c r="AF6" s="1845"/>
      <c r="AG6" s="1845"/>
      <c r="AH6" s="1845"/>
      <c r="AI6" s="1845"/>
      <c r="AJ6" s="1846"/>
      <c r="AK6" s="1844"/>
      <c r="AL6" s="1845"/>
      <c r="AM6" s="1845"/>
      <c r="AN6" s="1845"/>
      <c r="AO6" s="1845"/>
      <c r="AP6" s="1845"/>
      <c r="AQ6" s="1845"/>
      <c r="AR6" s="1845"/>
      <c r="AS6" s="1845"/>
      <c r="AT6" s="1845"/>
      <c r="AU6" s="1845"/>
      <c r="AV6" s="1846"/>
    </row>
    <row r="7" spans="1:50" ht="24" customHeight="1" x14ac:dyDescent="0.25">
      <c r="A7" s="1867"/>
      <c r="B7" s="1867"/>
      <c r="C7" s="1847" t="s">
        <v>6</v>
      </c>
      <c r="D7" s="1849" t="s">
        <v>4</v>
      </c>
      <c r="E7" s="1849" t="s">
        <v>7</v>
      </c>
      <c r="F7" s="1849"/>
      <c r="G7" s="1851" t="s">
        <v>8</v>
      </c>
      <c r="H7" s="1853" t="s">
        <v>9</v>
      </c>
      <c r="I7" s="1855" t="s">
        <v>10</v>
      </c>
      <c r="J7" s="1855" t="s">
        <v>11</v>
      </c>
      <c r="K7" s="1855" t="s">
        <v>12</v>
      </c>
      <c r="L7" s="1855" t="s">
        <v>13</v>
      </c>
      <c r="M7" s="1883" t="s">
        <v>14</v>
      </c>
      <c r="N7" s="1881"/>
      <c r="O7" s="1824" t="s">
        <v>1810</v>
      </c>
      <c r="P7" s="1856"/>
      <c r="Q7" s="1822" t="s">
        <v>1812</v>
      </c>
      <c r="R7" s="1822" t="s">
        <v>1808</v>
      </c>
      <c r="S7" s="1822" t="s">
        <v>1811</v>
      </c>
      <c r="T7" s="1864" t="s">
        <v>1850</v>
      </c>
      <c r="U7" s="1865"/>
      <c r="V7" s="1865"/>
      <c r="W7" s="1865"/>
      <c r="X7" s="1866"/>
      <c r="Y7" s="1824" t="s">
        <v>1819</v>
      </c>
      <c r="Z7" s="1825"/>
      <c r="AA7" s="1828">
        <v>42736</v>
      </c>
      <c r="AB7" s="1820">
        <v>42767</v>
      </c>
      <c r="AC7" s="1820">
        <v>42795</v>
      </c>
      <c r="AD7" s="1832">
        <v>42826</v>
      </c>
      <c r="AE7" s="1820">
        <v>42856</v>
      </c>
      <c r="AF7" s="1820">
        <v>42887</v>
      </c>
      <c r="AG7" s="1832">
        <v>42917</v>
      </c>
      <c r="AH7" s="1820">
        <v>42948</v>
      </c>
      <c r="AI7" s="1820">
        <v>42979</v>
      </c>
      <c r="AJ7" s="1832">
        <v>43009</v>
      </c>
      <c r="AK7" s="1820">
        <v>43040</v>
      </c>
      <c r="AL7" s="1830">
        <v>43070</v>
      </c>
      <c r="AM7" s="1828">
        <v>42736</v>
      </c>
      <c r="AN7" s="1820">
        <v>42767</v>
      </c>
      <c r="AO7" s="1820">
        <v>42795</v>
      </c>
      <c r="AP7" s="1832">
        <v>42826</v>
      </c>
      <c r="AQ7" s="1820">
        <v>42856</v>
      </c>
      <c r="AR7" s="1820">
        <v>42887</v>
      </c>
      <c r="AS7" s="1832">
        <v>42917</v>
      </c>
      <c r="AT7" s="1820">
        <v>42948</v>
      </c>
      <c r="AU7" s="1820">
        <v>42979</v>
      </c>
      <c r="AV7" s="1832">
        <v>43009</v>
      </c>
      <c r="AW7" s="1820">
        <v>43040</v>
      </c>
      <c r="AX7" s="1830">
        <v>43070</v>
      </c>
    </row>
    <row r="8" spans="1:50" ht="45" customHeight="1" thickBot="1" x14ac:dyDescent="0.3">
      <c r="A8" s="1823"/>
      <c r="B8" s="1823"/>
      <c r="C8" s="1848"/>
      <c r="D8" s="1850"/>
      <c r="E8" s="856" t="s">
        <v>15</v>
      </c>
      <c r="F8" s="856" t="s">
        <v>16</v>
      </c>
      <c r="G8" s="1852"/>
      <c r="H8" s="1854"/>
      <c r="I8" s="1817"/>
      <c r="J8" s="1817"/>
      <c r="K8" s="1817"/>
      <c r="L8" s="1817"/>
      <c r="M8" s="1819"/>
      <c r="N8" s="1882"/>
      <c r="O8" s="1826"/>
      <c r="P8" s="1857"/>
      <c r="Q8" s="1823"/>
      <c r="R8" s="1823"/>
      <c r="S8" s="1823"/>
      <c r="T8" s="904">
        <v>1</v>
      </c>
      <c r="U8" s="905">
        <v>2</v>
      </c>
      <c r="V8" s="905">
        <v>3</v>
      </c>
      <c r="W8" s="905">
        <v>4</v>
      </c>
      <c r="X8" s="906" t="s">
        <v>1851</v>
      </c>
      <c r="Y8" s="1826"/>
      <c r="Z8" s="1827"/>
      <c r="AA8" s="1829"/>
      <c r="AB8" s="1821"/>
      <c r="AC8" s="1821"/>
      <c r="AD8" s="1833"/>
      <c r="AE8" s="1821"/>
      <c r="AF8" s="1821"/>
      <c r="AG8" s="1833"/>
      <c r="AH8" s="1821"/>
      <c r="AI8" s="1821"/>
      <c r="AJ8" s="1833"/>
      <c r="AK8" s="1821"/>
      <c r="AL8" s="1831"/>
      <c r="AM8" s="1829"/>
      <c r="AN8" s="1821"/>
      <c r="AO8" s="1821"/>
      <c r="AP8" s="1833"/>
      <c r="AQ8" s="1821"/>
      <c r="AR8" s="1821"/>
      <c r="AS8" s="1833"/>
      <c r="AT8" s="1821"/>
      <c r="AU8" s="1821"/>
      <c r="AV8" s="1833"/>
      <c r="AW8" s="1821"/>
      <c r="AX8" s="1831"/>
    </row>
    <row r="9" spans="1:50" ht="71.25" customHeight="1" x14ac:dyDescent="0.25">
      <c r="A9" s="1834" t="s">
        <v>1805</v>
      </c>
      <c r="B9" s="813" t="s">
        <v>1803</v>
      </c>
      <c r="C9" s="1837" t="s">
        <v>1785</v>
      </c>
      <c r="D9" s="374" t="s">
        <v>1786</v>
      </c>
      <c r="E9" s="794">
        <v>42745</v>
      </c>
      <c r="F9" s="795">
        <v>42916</v>
      </c>
      <c r="G9" s="796" t="s">
        <v>1787</v>
      </c>
      <c r="H9" s="118" t="s">
        <v>1788</v>
      </c>
      <c r="I9" s="883" t="s">
        <v>21</v>
      </c>
      <c r="J9" s="883" t="s">
        <v>29</v>
      </c>
      <c r="K9" s="887">
        <v>1</v>
      </c>
      <c r="L9" s="408">
        <v>33226908</v>
      </c>
      <c r="M9" s="803">
        <f>+L9*K9</f>
        <v>33226908</v>
      </c>
      <c r="N9" s="806">
        <f>+IF(MONTH($D$3)&lt;MONTH(E9),"",F9-E9)</f>
        <v>171</v>
      </c>
      <c r="O9" s="897" t="str">
        <f>+IF(AND(MONTH($D$3)&gt;=MONTH(E9),MONTH($D$3)&lt;=MONTH(F9)),"X","")</f>
        <v>X</v>
      </c>
      <c r="P9" s="900" t="s">
        <v>1849</v>
      </c>
      <c r="Q9" s="809"/>
      <c r="R9" s="893">
        <f>+IFERROR(IF(MONTH($D$3)&lt;MONTH(E9),"",IF(F9&lt;$D$3,1,IF(E9&lt;$D$3,($D$3-E9)/(F9-E9),0))),0)</f>
        <v>1</v>
      </c>
      <c r="S9" s="811">
        <v>0.9</v>
      </c>
      <c r="T9" s="907"/>
      <c r="U9" s="908"/>
      <c r="V9" s="908"/>
      <c r="W9" s="908"/>
      <c r="X9" s="909"/>
      <c r="Y9" s="916">
        <f>IF(R9="","",IF(S9&gt;R9,1,(S9/R9)-COUNTA(T9:X9)/200))</f>
        <v>0.9</v>
      </c>
      <c r="Z9" s="847"/>
      <c r="AA9" s="850"/>
      <c r="AB9" s="851"/>
      <c r="AC9" s="851"/>
      <c r="AD9" s="851"/>
      <c r="AE9" s="851"/>
      <c r="AF9" s="851"/>
      <c r="AG9" s="851"/>
      <c r="AH9" s="851"/>
      <c r="AI9" s="851"/>
      <c r="AJ9" s="851"/>
      <c r="AK9" s="851"/>
      <c r="AL9" s="852"/>
      <c r="AM9" s="858">
        <f>+IF($J9=VLOOKUP(MONTH(AM$7),$BA$1000000:$BB$1000012,2,FALSE),1,0)</f>
        <v>0</v>
      </c>
      <c r="AN9" s="859">
        <f t="shared" ref="AN9:AX12" si="0">+IF($J9=VLOOKUP(MONTH(AN$7),$BA$1000000:$BB$1000012,2,FALSE),1,0)</f>
        <v>1</v>
      </c>
      <c r="AO9" s="859">
        <f t="shared" si="0"/>
        <v>0</v>
      </c>
      <c r="AP9" s="859">
        <f t="shared" si="0"/>
        <v>0</v>
      </c>
      <c r="AQ9" s="859">
        <f t="shared" si="0"/>
        <v>0</v>
      </c>
      <c r="AR9" s="859">
        <f t="shared" si="0"/>
        <v>0</v>
      </c>
      <c r="AS9" s="859">
        <f t="shared" si="0"/>
        <v>0</v>
      </c>
      <c r="AT9" s="859">
        <f t="shared" si="0"/>
        <v>0</v>
      </c>
      <c r="AU9" s="859">
        <f t="shared" si="0"/>
        <v>0</v>
      </c>
      <c r="AV9" s="859">
        <f t="shared" si="0"/>
        <v>0</v>
      </c>
      <c r="AW9" s="859">
        <f t="shared" si="0"/>
        <v>0</v>
      </c>
      <c r="AX9" s="860">
        <f t="shared" si="0"/>
        <v>0</v>
      </c>
    </row>
    <row r="10" spans="1:50" ht="71.25" customHeight="1" x14ac:dyDescent="0.25">
      <c r="A10" s="1835"/>
      <c r="B10" s="814" t="s">
        <v>1803</v>
      </c>
      <c r="C10" s="1838"/>
      <c r="D10" s="90" t="s">
        <v>1789</v>
      </c>
      <c r="E10" s="86">
        <v>42767</v>
      </c>
      <c r="F10" s="87">
        <v>43084</v>
      </c>
      <c r="G10" s="882" t="s">
        <v>1790</v>
      </c>
      <c r="H10" s="122" t="s">
        <v>1791</v>
      </c>
      <c r="I10" s="884" t="s">
        <v>21</v>
      </c>
      <c r="J10" s="884" t="s">
        <v>22</v>
      </c>
      <c r="K10" s="885">
        <v>1</v>
      </c>
      <c r="L10" s="412">
        <v>16750000</v>
      </c>
      <c r="M10" s="804">
        <f>+L10*K10</f>
        <v>16750000</v>
      </c>
      <c r="N10" s="807">
        <f>+IF(MONTH($D$3)&lt;MONTH(E10),"",F10-E10)</f>
        <v>317</v>
      </c>
      <c r="O10" s="898" t="str">
        <f t="shared" ref="O10:O12" si="1">+IF(AND(MONTH($D$3)&gt;=MONTH(E10),MONTH($D$3)&lt;=MONTH(F10)),"X","")</f>
        <v>X</v>
      </c>
      <c r="P10" s="845"/>
      <c r="Q10" s="810"/>
      <c r="R10" s="894">
        <f>+IFERROR(IF(MONTH($D$3)&lt;MONTH(E10),"",IF(F10&lt;$D$3,1,IF(E10&lt;$D$3,($D$3-E10)/(F10-E10),0))),0)</f>
        <v>0.47003154574132494</v>
      </c>
      <c r="S10" s="812">
        <v>0.46</v>
      </c>
      <c r="T10" s="910"/>
      <c r="U10" s="911"/>
      <c r="V10" s="911"/>
      <c r="W10" s="911"/>
      <c r="X10" s="912"/>
      <c r="Y10" s="917">
        <f t="shared" ref="Y10:Y12" si="2">IF(R10="","",IF(S10&gt;R10,1,(S10/R10)-COUNTA(T10:X10)/200))</f>
        <v>0.97865771812080538</v>
      </c>
      <c r="Z10" s="848"/>
      <c r="AA10" s="853"/>
      <c r="AB10" s="854"/>
      <c r="AC10" s="854"/>
      <c r="AD10" s="854"/>
      <c r="AE10" s="854"/>
      <c r="AF10" s="854"/>
      <c r="AG10" s="854"/>
      <c r="AH10" s="854"/>
      <c r="AI10" s="854"/>
      <c r="AJ10" s="854"/>
      <c r="AK10" s="854"/>
      <c r="AL10" s="855"/>
      <c r="AM10" s="861">
        <f t="shared" ref="AM10:AM12" si="3">+IF($J10=VLOOKUP(MONTH(AM$7),$BA$1000000:$BB$1000012,2,FALSE),1,0)</f>
        <v>1</v>
      </c>
      <c r="AN10" s="862">
        <f t="shared" si="0"/>
        <v>0</v>
      </c>
      <c r="AO10" s="862">
        <f t="shared" si="0"/>
        <v>0</v>
      </c>
      <c r="AP10" s="862">
        <f t="shared" si="0"/>
        <v>0</v>
      </c>
      <c r="AQ10" s="862">
        <f t="shared" si="0"/>
        <v>0</v>
      </c>
      <c r="AR10" s="862">
        <f t="shared" si="0"/>
        <v>0</v>
      </c>
      <c r="AS10" s="862">
        <f t="shared" si="0"/>
        <v>0</v>
      </c>
      <c r="AT10" s="862">
        <f t="shared" si="0"/>
        <v>0</v>
      </c>
      <c r="AU10" s="862">
        <f t="shared" si="0"/>
        <v>0</v>
      </c>
      <c r="AV10" s="862">
        <f t="shared" si="0"/>
        <v>0</v>
      </c>
      <c r="AW10" s="862">
        <f t="shared" si="0"/>
        <v>0</v>
      </c>
      <c r="AX10" s="863">
        <f t="shared" si="0"/>
        <v>0</v>
      </c>
    </row>
    <row r="11" spans="1:50" ht="71.25" customHeight="1" x14ac:dyDescent="0.25">
      <c r="A11" s="1835"/>
      <c r="B11" s="814" t="s">
        <v>1803</v>
      </c>
      <c r="C11" s="1838"/>
      <c r="D11" s="90" t="s">
        <v>1792</v>
      </c>
      <c r="E11" s="86">
        <v>42745</v>
      </c>
      <c r="F11" s="87">
        <v>43084</v>
      </c>
      <c r="G11" s="394" t="s">
        <v>1793</v>
      </c>
      <c r="H11" s="122" t="s">
        <v>1788</v>
      </c>
      <c r="I11" s="884" t="s">
        <v>21</v>
      </c>
      <c r="J11" s="884"/>
      <c r="K11" s="885"/>
      <c r="L11" s="412"/>
      <c r="M11" s="804">
        <f t="shared" ref="M11:M12" si="4">+L11*K11</f>
        <v>0</v>
      </c>
      <c r="N11" s="807">
        <f>+IF(MONTH($D$3)&lt;MONTH(E11),"",F11-E11)</f>
        <v>339</v>
      </c>
      <c r="O11" s="898" t="str">
        <f t="shared" si="1"/>
        <v>X</v>
      </c>
      <c r="P11" s="845"/>
      <c r="Q11" s="810"/>
      <c r="R11" s="894">
        <f>+IFERROR(IF(MONTH($D$3)&lt;MONTH(E11),"",IF(F11&lt;$D$3,1,IF(E11&lt;$D$3,($D$3-E11)/(F11-E11),0))),0)</f>
        <v>0.50442477876106195</v>
      </c>
      <c r="S11" s="812">
        <v>0.47</v>
      </c>
      <c r="T11" s="910"/>
      <c r="U11" s="911"/>
      <c r="V11" s="911"/>
      <c r="W11" s="911"/>
      <c r="X11" s="912"/>
      <c r="Y11" s="917">
        <f t="shared" si="2"/>
        <v>0.93175438596491222</v>
      </c>
      <c r="Z11" s="848"/>
      <c r="AA11" s="853"/>
      <c r="AB11" s="854"/>
      <c r="AC11" s="854"/>
      <c r="AD11" s="854"/>
      <c r="AE11" s="854"/>
      <c r="AF11" s="854"/>
      <c r="AG11" s="854"/>
      <c r="AH11" s="854"/>
      <c r="AI11" s="854"/>
      <c r="AJ11" s="854"/>
      <c r="AK11" s="854"/>
      <c r="AL11" s="855"/>
      <c r="AM11" s="861">
        <f t="shared" si="3"/>
        <v>0</v>
      </c>
      <c r="AN11" s="862">
        <f t="shared" si="0"/>
        <v>0</v>
      </c>
      <c r="AO11" s="862">
        <f t="shared" si="0"/>
        <v>0</v>
      </c>
      <c r="AP11" s="862">
        <f t="shared" si="0"/>
        <v>0</v>
      </c>
      <c r="AQ11" s="862">
        <f t="shared" si="0"/>
        <v>0</v>
      </c>
      <c r="AR11" s="862">
        <f t="shared" si="0"/>
        <v>0</v>
      </c>
      <c r="AS11" s="862">
        <f t="shared" si="0"/>
        <v>0</v>
      </c>
      <c r="AT11" s="862">
        <f t="shared" si="0"/>
        <v>0</v>
      </c>
      <c r="AU11" s="862">
        <f t="shared" si="0"/>
        <v>0</v>
      </c>
      <c r="AV11" s="862">
        <f t="shared" si="0"/>
        <v>0</v>
      </c>
      <c r="AW11" s="862">
        <f t="shared" si="0"/>
        <v>0</v>
      </c>
      <c r="AX11" s="863">
        <f t="shared" si="0"/>
        <v>0</v>
      </c>
    </row>
    <row r="12" spans="1:50" ht="71.25" customHeight="1" thickBot="1" x14ac:dyDescent="0.3">
      <c r="A12" s="1836"/>
      <c r="B12" s="815" t="s">
        <v>1803</v>
      </c>
      <c r="C12" s="1838"/>
      <c r="D12" s="381" t="s">
        <v>1794</v>
      </c>
      <c r="E12" s="816">
        <v>42745</v>
      </c>
      <c r="F12" s="817">
        <v>43084</v>
      </c>
      <c r="G12" s="402" t="s">
        <v>1795</v>
      </c>
      <c r="H12" s="119" t="s">
        <v>1791</v>
      </c>
      <c r="I12" s="888" t="s">
        <v>21</v>
      </c>
      <c r="J12" s="888"/>
      <c r="K12" s="886"/>
      <c r="L12" s="416"/>
      <c r="M12" s="805">
        <f t="shared" si="4"/>
        <v>0</v>
      </c>
      <c r="N12" s="808">
        <f>+IF(MONTH($D$3)&lt;MONTH(E12),"",F12-E12)</f>
        <v>339</v>
      </c>
      <c r="O12" s="899" t="str">
        <f t="shared" si="1"/>
        <v>X</v>
      </c>
      <c r="P12" s="846"/>
      <c r="Q12" s="818"/>
      <c r="R12" s="895">
        <f>+IFERROR(IF(MONTH($D$3)&lt;MONTH(E12),"",IF(F12&lt;$D$3,1,IF(E12&lt;$D$3,($D$3-E12)/(F12-E12),0))),0)</f>
        <v>0.50442477876106195</v>
      </c>
      <c r="S12" s="819">
        <v>0.47</v>
      </c>
      <c r="T12" s="913"/>
      <c r="U12" s="914"/>
      <c r="V12" s="914"/>
      <c r="W12" s="914"/>
      <c r="X12" s="915"/>
      <c r="Y12" s="918">
        <f t="shared" si="2"/>
        <v>0.93175438596491222</v>
      </c>
      <c r="Z12" s="849"/>
      <c r="AA12" s="865"/>
      <c r="AB12" s="866"/>
      <c r="AC12" s="866"/>
      <c r="AD12" s="866"/>
      <c r="AE12" s="866"/>
      <c r="AF12" s="866"/>
      <c r="AG12" s="866"/>
      <c r="AH12" s="866"/>
      <c r="AI12" s="866"/>
      <c r="AJ12" s="866"/>
      <c r="AK12" s="866"/>
      <c r="AL12" s="867"/>
      <c r="AM12" s="868">
        <f t="shared" si="3"/>
        <v>0</v>
      </c>
      <c r="AN12" s="869">
        <f t="shared" si="0"/>
        <v>0</v>
      </c>
      <c r="AO12" s="869">
        <f t="shared" si="0"/>
        <v>0</v>
      </c>
      <c r="AP12" s="869">
        <f t="shared" si="0"/>
        <v>0</v>
      </c>
      <c r="AQ12" s="869">
        <f t="shared" si="0"/>
        <v>0</v>
      </c>
      <c r="AR12" s="869">
        <f t="shared" si="0"/>
        <v>0</v>
      </c>
      <c r="AS12" s="869">
        <f t="shared" si="0"/>
        <v>0</v>
      </c>
      <c r="AT12" s="869">
        <f t="shared" si="0"/>
        <v>0</v>
      </c>
      <c r="AU12" s="869">
        <f t="shared" si="0"/>
        <v>0</v>
      </c>
      <c r="AV12" s="869">
        <f t="shared" si="0"/>
        <v>0</v>
      </c>
      <c r="AW12" s="869">
        <f t="shared" si="0"/>
        <v>0</v>
      </c>
      <c r="AX12" s="870">
        <f t="shared" si="0"/>
        <v>0</v>
      </c>
    </row>
    <row r="13" spans="1:50" ht="15.75" thickBot="1" x14ac:dyDescent="0.3">
      <c r="A13" s="820"/>
      <c r="B13" s="821" t="s">
        <v>1807</v>
      </c>
      <c r="C13" s="822"/>
      <c r="D13" s="823"/>
      <c r="E13" s="824"/>
      <c r="F13" s="825"/>
      <c r="G13" s="826"/>
      <c r="O13" s="1839"/>
      <c r="P13" s="1840"/>
      <c r="Q13" s="844"/>
      <c r="R13" s="896">
        <f>+IFERROR(SUMPRODUCT(R9:R12,N9:N12)/SUM(N9:N12),0)</f>
        <v>0.56775300171526588</v>
      </c>
      <c r="S13" s="828">
        <f>+IFERROR(AVERAGE(S9:S12),0)</f>
        <v>0.57499999999999996</v>
      </c>
      <c r="T13" s="903"/>
      <c r="U13" s="903"/>
      <c r="V13" s="903"/>
      <c r="W13" s="903"/>
      <c r="X13" s="903"/>
      <c r="Y13" s="827">
        <f>+IFERROR(SUMPRODUCT(Y9:Y12,N9:N12)/SUM(N9:N12),0)</f>
        <v>0.93984903115652296</v>
      </c>
      <c r="Z13" s="864"/>
      <c r="AA13" s="822"/>
      <c r="AB13" s="823"/>
      <c r="AC13" s="823"/>
      <c r="AD13" s="823"/>
      <c r="AE13" s="823"/>
      <c r="AF13" s="823"/>
      <c r="AG13" s="823"/>
      <c r="AH13" s="823"/>
      <c r="AI13" s="823"/>
      <c r="AJ13" s="823"/>
      <c r="AK13" s="823"/>
      <c r="AL13" s="871"/>
      <c r="AM13" s="872">
        <f>+SUM(AM9:AM12)</f>
        <v>1</v>
      </c>
      <c r="AN13" s="873">
        <f t="shared" ref="AN13:AX13" si="5">+SUM(AN9:AN12)</f>
        <v>1</v>
      </c>
      <c r="AO13" s="873">
        <f t="shared" si="5"/>
        <v>0</v>
      </c>
      <c r="AP13" s="873">
        <f t="shared" si="5"/>
        <v>0</v>
      </c>
      <c r="AQ13" s="873">
        <f t="shared" si="5"/>
        <v>0</v>
      </c>
      <c r="AR13" s="873">
        <f t="shared" si="5"/>
        <v>0</v>
      </c>
      <c r="AS13" s="873">
        <f t="shared" si="5"/>
        <v>0</v>
      </c>
      <c r="AT13" s="873">
        <f t="shared" si="5"/>
        <v>0</v>
      </c>
      <c r="AU13" s="873">
        <f t="shared" si="5"/>
        <v>0</v>
      </c>
      <c r="AV13" s="873">
        <f t="shared" si="5"/>
        <v>0</v>
      </c>
      <c r="AW13" s="873">
        <f t="shared" si="5"/>
        <v>0</v>
      </c>
      <c r="AX13" s="874">
        <f t="shared" si="5"/>
        <v>0</v>
      </c>
    </row>
    <row r="14" spans="1:50" x14ac:dyDescent="0.25">
      <c r="V14" s="800"/>
      <c r="W14" s="800"/>
      <c r="Y14" s="801"/>
      <c r="Z14" s="801"/>
      <c r="AA14" s="800"/>
    </row>
    <row r="15" spans="1:50" x14ac:dyDescent="0.25">
      <c r="V15" s="800"/>
      <c r="W15" s="800"/>
      <c r="Y15" s="801"/>
      <c r="Z15" s="801"/>
      <c r="AA15" s="800"/>
    </row>
    <row r="16" spans="1:50" x14ac:dyDescent="0.25">
      <c r="V16" s="800"/>
      <c r="W16" s="800"/>
      <c r="Y16" s="801"/>
      <c r="Z16" s="801"/>
      <c r="AA16" s="800"/>
    </row>
    <row r="17" spans="22:27" x14ac:dyDescent="0.25">
      <c r="V17" s="800"/>
      <c r="W17" s="800"/>
      <c r="Y17" s="801"/>
      <c r="Z17" s="801"/>
      <c r="AA17" s="800"/>
    </row>
    <row r="18" spans="22:27" x14ac:dyDescent="0.25">
      <c r="V18" s="800"/>
      <c r="W18" s="800"/>
      <c r="Y18" s="801"/>
      <c r="Z18" s="801"/>
      <c r="AA18" s="800"/>
    </row>
    <row r="19" spans="22:27" x14ac:dyDescent="0.25">
      <c r="V19" s="800"/>
      <c r="W19" s="800"/>
      <c r="Y19" s="801"/>
      <c r="Z19" s="801"/>
    </row>
    <row r="20" spans="22:27" x14ac:dyDescent="0.25">
      <c r="V20" s="800"/>
      <c r="W20" s="800"/>
      <c r="Y20" s="801"/>
      <c r="Z20" s="801"/>
    </row>
    <row r="21" spans="22:27" x14ac:dyDescent="0.25">
      <c r="V21" s="800"/>
      <c r="W21" s="800"/>
      <c r="Y21" s="801"/>
      <c r="Z21" s="801"/>
    </row>
    <row r="22" spans="22:27" x14ac:dyDescent="0.25">
      <c r="V22" s="800"/>
      <c r="W22" s="800"/>
      <c r="Y22" s="801"/>
      <c r="Z22" s="801"/>
    </row>
    <row r="23" spans="22:27" x14ac:dyDescent="0.25">
      <c r="V23" s="800"/>
      <c r="W23" s="800"/>
      <c r="Y23" s="801"/>
      <c r="Z23" s="801"/>
    </row>
    <row r="1000000" spans="53:54" x14ac:dyDescent="0.25">
      <c r="BA1000000" s="106">
        <v>1</v>
      </c>
      <c r="BB1000000" s="106" t="s">
        <v>22</v>
      </c>
    </row>
    <row r="1000001" spans="53:54" x14ac:dyDescent="0.25">
      <c r="BA1000001" s="106">
        <v>2</v>
      </c>
      <c r="BB1000001" s="106" t="s">
        <v>29</v>
      </c>
    </row>
    <row r="1000002" spans="53:54" x14ac:dyDescent="0.25">
      <c r="BA1000002" s="106">
        <v>3</v>
      </c>
      <c r="BB1000002" s="106" t="s">
        <v>303</v>
      </c>
    </row>
    <row r="1000003" spans="53:54" x14ac:dyDescent="0.25">
      <c r="BA1000003" s="106">
        <v>4</v>
      </c>
      <c r="BB1000003" s="106" t="s">
        <v>111</v>
      </c>
    </row>
    <row r="1000004" spans="53:54" x14ac:dyDescent="0.25">
      <c r="BA1000004" s="106">
        <v>5</v>
      </c>
      <c r="BB1000004" s="106" t="s">
        <v>55</v>
      </c>
    </row>
    <row r="1000005" spans="53:54" x14ac:dyDescent="0.25">
      <c r="BA1000005" s="106">
        <v>6</v>
      </c>
      <c r="BB1000005" s="106" t="s">
        <v>81</v>
      </c>
    </row>
    <row r="1000006" spans="53:54" x14ac:dyDescent="0.25">
      <c r="BA1000006" s="106">
        <v>7</v>
      </c>
      <c r="BB1000006" s="106" t="s">
        <v>338</v>
      </c>
    </row>
    <row r="1000007" spans="53:54" x14ac:dyDescent="0.25">
      <c r="BA1000007" s="106">
        <v>8</v>
      </c>
      <c r="BB1000007" s="106" t="s">
        <v>107</v>
      </c>
    </row>
    <row r="1000008" spans="53:54" x14ac:dyDescent="0.25">
      <c r="BA1000008" s="106">
        <v>9</v>
      </c>
      <c r="BB1000008" s="106" t="s">
        <v>274</v>
      </c>
    </row>
    <row r="1000009" spans="53:54" x14ac:dyDescent="0.25">
      <c r="BA1000009" s="106">
        <v>10</v>
      </c>
      <c r="BB1000009" s="106" t="s">
        <v>267</v>
      </c>
    </row>
    <row r="1000010" spans="53:54" x14ac:dyDescent="0.25">
      <c r="BA1000010" s="106">
        <v>11</v>
      </c>
      <c r="BB1000010" s="106" t="s">
        <v>299</v>
      </c>
    </row>
    <row r="1000011" spans="53:54" x14ac:dyDescent="0.25">
      <c r="BA1000011" s="106">
        <v>12</v>
      </c>
      <c r="BB1000011" s="106" t="s">
        <v>310</v>
      </c>
    </row>
  </sheetData>
  <dataConsolidate/>
  <mergeCells count="51">
    <mergeCell ref="A5:A8"/>
    <mergeCell ref="B5:B8"/>
    <mergeCell ref="C5:G6"/>
    <mergeCell ref="H5:M6"/>
    <mergeCell ref="N5:N8"/>
    <mergeCell ref="L7:L8"/>
    <mergeCell ref="M7:M8"/>
    <mergeCell ref="Y5:AJ6"/>
    <mergeCell ref="AK5:AV6"/>
    <mergeCell ref="C7:C8"/>
    <mergeCell ref="D7:D8"/>
    <mergeCell ref="E7:F7"/>
    <mergeCell ref="G7:G8"/>
    <mergeCell ref="H7:H8"/>
    <mergeCell ref="I7:I8"/>
    <mergeCell ref="J7:J8"/>
    <mergeCell ref="K7:K8"/>
    <mergeCell ref="O7:P8"/>
    <mergeCell ref="Q7:Q8"/>
    <mergeCell ref="O5:X6"/>
    <mergeCell ref="T7:X7"/>
    <mergeCell ref="AV7:AV8"/>
    <mergeCell ref="AI7:AI8"/>
    <mergeCell ref="A9:A12"/>
    <mergeCell ref="C9:C12"/>
    <mergeCell ref="O13:P13"/>
    <mergeCell ref="AP7:AP8"/>
    <mergeCell ref="AQ7:AQ8"/>
    <mergeCell ref="AJ7:AJ8"/>
    <mergeCell ref="AK7:AK8"/>
    <mergeCell ref="AL7:AL8"/>
    <mergeCell ref="AM7:AM8"/>
    <mergeCell ref="AN7:AN8"/>
    <mergeCell ref="AO7:AO8"/>
    <mergeCell ref="AD7:AD8"/>
    <mergeCell ref="AE7:AE8"/>
    <mergeCell ref="AF7:AF8"/>
    <mergeCell ref="AG7:AG8"/>
    <mergeCell ref="AH7:AH8"/>
    <mergeCell ref="AW7:AW8"/>
    <mergeCell ref="AX7:AX8"/>
    <mergeCell ref="AR7:AR8"/>
    <mergeCell ref="AS7:AS8"/>
    <mergeCell ref="AT7:AT8"/>
    <mergeCell ref="AU7:AU8"/>
    <mergeCell ref="AC7:AC8"/>
    <mergeCell ref="R7:R8"/>
    <mergeCell ref="S7:S8"/>
    <mergeCell ref="Y7:Z8"/>
    <mergeCell ref="AA7:AA8"/>
    <mergeCell ref="AB7:AB8"/>
  </mergeCells>
  <dataValidations disablePrompts="1" count="1">
    <dataValidation type="list" showInputMessage="1" showErrorMessage="1" sqref="I9:I12" xr:uid="{00000000-0002-0000-0600-000000000000}">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4"/>
  <sheetViews>
    <sheetView zoomScale="50" zoomScaleNormal="50" workbookViewId="0">
      <selection activeCell="A43" sqref="A43:K43"/>
    </sheetView>
  </sheetViews>
  <sheetFormatPr baseColWidth="10" defaultRowHeight="15" x14ac:dyDescent="0.25"/>
  <cols>
    <col min="1" max="2" width="35.28515625" style="106" customWidth="1"/>
    <col min="3" max="3" width="10.85546875" style="110" customWidth="1"/>
    <col min="4" max="4" width="11.7109375" style="110" customWidth="1"/>
    <col min="5" max="5" width="21.42578125" style="107" customWidth="1"/>
    <col min="6" max="6" width="24.140625" style="106" customWidth="1"/>
    <col min="7" max="7" width="23.7109375" style="105" customWidth="1"/>
    <col min="8" max="8" width="15.42578125" style="108" customWidth="1"/>
    <col min="9" max="9" width="15.140625" style="109" customWidth="1"/>
    <col min="10" max="10" width="13.28515625" style="105" bestFit="1" customWidth="1"/>
    <col min="11" max="11" width="14.140625" style="105" bestFit="1" customWidth="1"/>
  </cols>
  <sheetData>
    <row r="1" spans="1:11" ht="21.75" thickBot="1" x14ac:dyDescent="0.3">
      <c r="A1" s="112" t="s">
        <v>0</v>
      </c>
      <c r="B1" s="113">
        <f>+SUM(K:K)</f>
        <v>366705860</v>
      </c>
      <c r="C1" s="101"/>
      <c r="D1" s="101" t="s">
        <v>1</v>
      </c>
      <c r="E1" s="101"/>
      <c r="F1" s="101"/>
      <c r="G1" s="101"/>
      <c r="H1" s="101"/>
      <c r="I1" s="101"/>
      <c r="J1" s="102"/>
      <c r="K1" s="102"/>
    </row>
    <row r="2" spans="1:11" ht="29.25" thickBot="1" x14ac:dyDescent="0.3">
      <c r="A2" s="104"/>
      <c r="B2" s="104"/>
      <c r="C2" s="104"/>
      <c r="D2" s="104"/>
      <c r="E2" s="104"/>
      <c r="F2" s="104"/>
      <c r="G2" s="104"/>
      <c r="H2" s="104"/>
      <c r="I2" s="104"/>
    </row>
    <row r="3" spans="1:11" ht="29.25" thickBot="1" x14ac:dyDescent="0.3">
      <c r="A3" s="111" t="s">
        <v>2</v>
      </c>
      <c r="B3" s="1799" t="s">
        <v>160</v>
      </c>
      <c r="C3" s="1800"/>
      <c r="D3" s="1800"/>
      <c r="E3" s="1800"/>
      <c r="F3" s="1801"/>
      <c r="G3" s="104"/>
      <c r="H3" s="104"/>
      <c r="I3" s="104"/>
    </row>
    <row r="4" spans="1:11" ht="29.25" thickBot="1" x14ac:dyDescent="0.3">
      <c r="A4" s="104"/>
      <c r="B4" s="104"/>
      <c r="C4" s="104"/>
      <c r="D4" s="104"/>
      <c r="E4" s="104"/>
      <c r="F4" s="104"/>
      <c r="G4" s="104"/>
      <c r="H4" s="104"/>
      <c r="I4" s="104"/>
    </row>
    <row r="5" spans="1:11" ht="15.75" thickBot="1" x14ac:dyDescent="0.3">
      <c r="A5" s="1905" t="s">
        <v>4</v>
      </c>
      <c r="B5" s="1905"/>
      <c r="C5" s="1905"/>
      <c r="D5" s="1905"/>
      <c r="E5" s="1905"/>
      <c r="F5" s="1906" t="s">
        <v>5</v>
      </c>
      <c r="G5" s="1907"/>
      <c r="H5" s="1907"/>
      <c r="I5" s="1907"/>
      <c r="J5" s="1907"/>
      <c r="K5" s="1908"/>
    </row>
    <row r="6" spans="1:11" ht="32.25" customHeight="1" x14ac:dyDescent="0.25">
      <c r="A6" s="1909" t="s">
        <v>6</v>
      </c>
      <c r="B6" s="1911" t="s">
        <v>4</v>
      </c>
      <c r="C6" s="1911" t="s">
        <v>7</v>
      </c>
      <c r="D6" s="1911"/>
      <c r="E6" s="1913" t="s">
        <v>8</v>
      </c>
      <c r="F6" s="1915" t="s">
        <v>9</v>
      </c>
      <c r="G6" s="1917" t="s">
        <v>10</v>
      </c>
      <c r="H6" s="1917" t="s">
        <v>11</v>
      </c>
      <c r="I6" s="1917" t="s">
        <v>12</v>
      </c>
      <c r="J6" s="1917" t="s">
        <v>13</v>
      </c>
      <c r="K6" s="1919" t="s">
        <v>14</v>
      </c>
    </row>
    <row r="7" spans="1:11" ht="33" customHeight="1" thickBot="1" x14ac:dyDescent="0.3">
      <c r="A7" s="1910"/>
      <c r="B7" s="1912"/>
      <c r="C7" s="127" t="s">
        <v>15</v>
      </c>
      <c r="D7" s="127" t="s">
        <v>16</v>
      </c>
      <c r="E7" s="1914"/>
      <c r="F7" s="1916"/>
      <c r="G7" s="1918"/>
      <c r="H7" s="1918"/>
      <c r="I7" s="1918"/>
      <c r="J7" s="1918"/>
      <c r="K7" s="1920"/>
    </row>
    <row r="8" spans="1:11" s="100" customFormat="1" x14ac:dyDescent="0.25">
      <c r="A8" s="1890" t="s">
        <v>226</v>
      </c>
      <c r="B8" s="1891"/>
      <c r="C8" s="1891"/>
      <c r="D8" s="1891"/>
      <c r="E8" s="1891"/>
      <c r="F8" s="129"/>
      <c r="G8" s="130"/>
      <c r="H8" s="130"/>
      <c r="I8" s="130"/>
      <c r="J8" s="131"/>
      <c r="K8" s="132"/>
    </row>
    <row r="9" spans="1:11" ht="24" x14ac:dyDescent="0.25">
      <c r="A9" s="1903" t="s">
        <v>161</v>
      </c>
      <c r="B9" s="134" t="s">
        <v>162</v>
      </c>
      <c r="C9" s="144">
        <v>42767</v>
      </c>
      <c r="D9" s="144">
        <v>42975</v>
      </c>
      <c r="E9" s="140" t="s">
        <v>163</v>
      </c>
      <c r="F9" s="1791" t="s">
        <v>164</v>
      </c>
      <c r="G9" s="1592" t="s">
        <v>21</v>
      </c>
      <c r="H9" s="1589" t="s">
        <v>165</v>
      </c>
      <c r="I9" s="1589">
        <v>1</v>
      </c>
      <c r="J9" s="1732">
        <v>30000000</v>
      </c>
      <c r="K9" s="1902">
        <v>30000000</v>
      </c>
    </row>
    <row r="10" spans="1:11" ht="24" x14ac:dyDescent="0.25">
      <c r="A10" s="1903"/>
      <c r="B10" s="134" t="s">
        <v>166</v>
      </c>
      <c r="C10" s="144">
        <v>42795</v>
      </c>
      <c r="D10" s="144">
        <v>43085</v>
      </c>
      <c r="E10" s="140" t="s">
        <v>167</v>
      </c>
      <c r="F10" s="1791"/>
      <c r="G10" s="1592"/>
      <c r="H10" s="1589"/>
      <c r="I10" s="1589"/>
      <c r="J10" s="1589"/>
      <c r="K10" s="1555"/>
    </row>
    <row r="11" spans="1:11" ht="36" x14ac:dyDescent="0.25">
      <c r="A11" s="1903" t="s">
        <v>168</v>
      </c>
      <c r="B11" s="134" t="s">
        <v>169</v>
      </c>
      <c r="C11" s="144">
        <v>42750</v>
      </c>
      <c r="D11" s="144">
        <v>42993</v>
      </c>
      <c r="E11" s="140" t="s">
        <v>39</v>
      </c>
      <c r="F11" s="1791" t="s">
        <v>170</v>
      </c>
      <c r="G11" s="1592" t="s">
        <v>91</v>
      </c>
      <c r="H11" s="1589" t="s">
        <v>22</v>
      </c>
      <c r="I11" s="1589">
        <v>1</v>
      </c>
      <c r="J11" s="1591">
        <v>50000000</v>
      </c>
      <c r="K11" s="1785">
        <f>+J11*I11</f>
        <v>50000000</v>
      </c>
    </row>
    <row r="12" spans="1:11" ht="24" x14ac:dyDescent="0.25">
      <c r="A12" s="1903"/>
      <c r="B12" s="134" t="s">
        <v>171</v>
      </c>
      <c r="C12" s="144">
        <v>42993</v>
      </c>
      <c r="D12" s="144">
        <v>43008</v>
      </c>
      <c r="E12" s="140" t="s">
        <v>172</v>
      </c>
      <c r="F12" s="1791"/>
      <c r="G12" s="1592"/>
      <c r="H12" s="1589"/>
      <c r="I12" s="1589"/>
      <c r="J12" s="1591"/>
      <c r="K12" s="1785"/>
    </row>
    <row r="13" spans="1:11" ht="36" x14ac:dyDescent="0.25">
      <c r="A13" s="1903"/>
      <c r="B13" s="134" t="s">
        <v>42</v>
      </c>
      <c r="C13" s="144">
        <v>43009</v>
      </c>
      <c r="D13" s="144">
        <v>43039</v>
      </c>
      <c r="E13" s="140" t="s">
        <v>173</v>
      </c>
      <c r="F13" s="121" t="s">
        <v>174</v>
      </c>
      <c r="G13" s="124" t="s">
        <v>174</v>
      </c>
      <c r="H13" s="124" t="s">
        <v>174</v>
      </c>
      <c r="I13" s="124" t="s">
        <v>174</v>
      </c>
      <c r="J13" s="124" t="s">
        <v>174</v>
      </c>
      <c r="K13" s="136" t="s">
        <v>174</v>
      </c>
    </row>
    <row r="14" spans="1:11" ht="38.25" x14ac:dyDescent="0.25">
      <c r="A14" s="133" t="s">
        <v>175</v>
      </c>
      <c r="B14" s="134" t="s">
        <v>176</v>
      </c>
      <c r="C14" s="144">
        <v>42736</v>
      </c>
      <c r="D14" s="144">
        <v>42736</v>
      </c>
      <c r="E14" s="140" t="s">
        <v>177</v>
      </c>
      <c r="F14" s="121" t="s">
        <v>178</v>
      </c>
      <c r="G14" s="124" t="s">
        <v>21</v>
      </c>
      <c r="H14" s="124" t="s">
        <v>174</v>
      </c>
      <c r="I14" s="124" t="s">
        <v>174</v>
      </c>
      <c r="J14" s="124" t="s">
        <v>174</v>
      </c>
      <c r="K14" s="136" t="s">
        <v>174</v>
      </c>
    </row>
    <row r="15" spans="1:11" ht="24" x14ac:dyDescent="0.25">
      <c r="A15" s="1903" t="s">
        <v>179</v>
      </c>
      <c r="B15" s="134" t="s">
        <v>180</v>
      </c>
      <c r="C15" s="144">
        <v>42745</v>
      </c>
      <c r="D15" s="144">
        <v>43085</v>
      </c>
      <c r="E15" s="140" t="s">
        <v>181</v>
      </c>
      <c r="F15" s="121" t="s">
        <v>174</v>
      </c>
      <c r="G15" s="124"/>
      <c r="H15" s="124" t="s">
        <v>174</v>
      </c>
      <c r="I15" s="124" t="s">
        <v>174</v>
      </c>
      <c r="J15" s="124" t="s">
        <v>174</v>
      </c>
      <c r="K15" s="136" t="s">
        <v>174</v>
      </c>
    </row>
    <row r="16" spans="1:11" ht="24" x14ac:dyDescent="0.25">
      <c r="A16" s="1903"/>
      <c r="B16" s="134" t="s">
        <v>182</v>
      </c>
      <c r="C16" s="144">
        <v>42767</v>
      </c>
      <c r="D16" s="144">
        <v>42856</v>
      </c>
      <c r="E16" s="140" t="s">
        <v>183</v>
      </c>
      <c r="F16" s="121" t="s">
        <v>174</v>
      </c>
      <c r="G16" s="124" t="s">
        <v>174</v>
      </c>
      <c r="H16" s="124" t="s">
        <v>174</v>
      </c>
      <c r="I16" s="124" t="s">
        <v>174</v>
      </c>
      <c r="J16" s="124" t="s">
        <v>174</v>
      </c>
      <c r="K16" s="136" t="s">
        <v>174</v>
      </c>
    </row>
    <row r="17" spans="1:11" ht="36.75" thickBot="1" x14ac:dyDescent="0.3">
      <c r="A17" s="1904"/>
      <c r="B17" s="151" t="s">
        <v>184</v>
      </c>
      <c r="C17" s="152">
        <v>43009</v>
      </c>
      <c r="D17" s="152">
        <v>43039</v>
      </c>
      <c r="E17" s="153" t="s">
        <v>173</v>
      </c>
      <c r="F17" s="137" t="s">
        <v>174</v>
      </c>
      <c r="G17" s="138" t="s">
        <v>174</v>
      </c>
      <c r="H17" s="138" t="s">
        <v>174</v>
      </c>
      <c r="I17" s="138" t="s">
        <v>174</v>
      </c>
      <c r="J17" s="138" t="s">
        <v>174</v>
      </c>
      <c r="K17" s="139" t="s">
        <v>174</v>
      </c>
    </row>
    <row r="18" spans="1:11" s="100" customFormat="1" ht="15.75" thickBot="1" x14ac:dyDescent="0.3">
      <c r="A18" s="1884" t="s">
        <v>227</v>
      </c>
      <c r="B18" s="1885"/>
      <c r="C18" s="1885"/>
      <c r="D18" s="1885"/>
      <c r="E18" s="1886"/>
      <c r="F18" s="1892"/>
      <c r="G18" s="1893"/>
      <c r="H18" s="1893"/>
      <c r="I18" s="1893"/>
      <c r="J18" s="1893"/>
      <c r="K18" s="1894"/>
    </row>
    <row r="19" spans="1:11" ht="24" x14ac:dyDescent="0.25">
      <c r="A19" s="1900" t="s">
        <v>222</v>
      </c>
      <c r="B19" s="154" t="s">
        <v>222</v>
      </c>
      <c r="C19" s="155">
        <v>42768</v>
      </c>
      <c r="D19" s="155">
        <v>42794</v>
      </c>
      <c r="E19" s="156" t="s">
        <v>185</v>
      </c>
      <c r="F19" s="150" t="s">
        <v>174</v>
      </c>
      <c r="G19" s="146" t="s">
        <v>174</v>
      </c>
      <c r="H19" s="146" t="s">
        <v>174</v>
      </c>
      <c r="I19" s="146" t="s">
        <v>174</v>
      </c>
      <c r="J19" s="146" t="s">
        <v>174</v>
      </c>
      <c r="K19" s="147" t="s">
        <v>174</v>
      </c>
    </row>
    <row r="20" spans="1:11" ht="36.75" thickBot="1" x14ac:dyDescent="0.3">
      <c r="A20" s="1896"/>
      <c r="B20" s="135" t="s">
        <v>186</v>
      </c>
      <c r="C20" s="145">
        <v>42795</v>
      </c>
      <c r="D20" s="145">
        <v>42853</v>
      </c>
      <c r="E20" s="157" t="s">
        <v>173</v>
      </c>
      <c r="F20" s="171" t="s">
        <v>174</v>
      </c>
      <c r="G20" s="125" t="s">
        <v>174</v>
      </c>
      <c r="H20" s="125" t="s">
        <v>174</v>
      </c>
      <c r="I20" s="125" t="s">
        <v>174</v>
      </c>
      <c r="J20" s="125" t="s">
        <v>174</v>
      </c>
      <c r="K20" s="126" t="s">
        <v>174</v>
      </c>
    </row>
    <row r="21" spans="1:11" ht="63" customHeight="1" x14ac:dyDescent="0.25">
      <c r="A21" s="1900" t="s">
        <v>187</v>
      </c>
      <c r="B21" s="154" t="s">
        <v>188</v>
      </c>
      <c r="C21" s="155">
        <v>42901</v>
      </c>
      <c r="D21" s="155">
        <v>42937</v>
      </c>
      <c r="E21" s="1901" t="s">
        <v>189</v>
      </c>
      <c r="F21" s="1702" t="s">
        <v>225</v>
      </c>
      <c r="G21" s="1793" t="s">
        <v>21</v>
      </c>
      <c r="H21" s="1704" t="s">
        <v>22</v>
      </c>
      <c r="I21" s="1704">
        <v>1</v>
      </c>
      <c r="J21" s="1705">
        <v>9205860</v>
      </c>
      <c r="K21" s="1898">
        <v>9205860</v>
      </c>
    </row>
    <row r="22" spans="1:11" ht="66" customHeight="1" x14ac:dyDescent="0.25">
      <c r="A22" s="1895"/>
      <c r="B22" s="134" t="s">
        <v>190</v>
      </c>
      <c r="C22" s="144">
        <v>42767</v>
      </c>
      <c r="D22" s="144">
        <v>42826</v>
      </c>
      <c r="E22" s="1698"/>
      <c r="F22" s="1619"/>
      <c r="G22" s="1592"/>
      <c r="H22" s="1589"/>
      <c r="I22" s="1589"/>
      <c r="J22" s="1591"/>
      <c r="K22" s="1899"/>
    </row>
    <row r="23" spans="1:11" ht="36" x14ac:dyDescent="0.25">
      <c r="A23" s="1895" t="s">
        <v>191</v>
      </c>
      <c r="B23" s="134" t="s">
        <v>192</v>
      </c>
      <c r="C23" s="144">
        <v>42768</v>
      </c>
      <c r="D23" s="144">
        <v>42794</v>
      </c>
      <c r="E23" s="158" t="s">
        <v>163</v>
      </c>
      <c r="F23" s="1791" t="s">
        <v>193</v>
      </c>
      <c r="G23" s="1556" t="s">
        <v>41</v>
      </c>
      <c r="H23" s="1701" t="s">
        <v>194</v>
      </c>
      <c r="I23" s="1701" t="s">
        <v>194</v>
      </c>
      <c r="J23" s="1701" t="s">
        <v>194</v>
      </c>
      <c r="K23" s="1785" t="s">
        <v>194</v>
      </c>
    </row>
    <row r="24" spans="1:11" x14ac:dyDescent="0.25">
      <c r="A24" s="1895"/>
      <c r="B24" s="134" t="s">
        <v>195</v>
      </c>
      <c r="C24" s="144">
        <v>42795</v>
      </c>
      <c r="D24" s="144">
        <v>42826</v>
      </c>
      <c r="E24" s="1698" t="s">
        <v>196</v>
      </c>
      <c r="F24" s="1791"/>
      <c r="G24" s="1556"/>
      <c r="H24" s="1701"/>
      <c r="I24" s="1701"/>
      <c r="J24" s="1701"/>
      <c r="K24" s="1785"/>
    </row>
    <row r="25" spans="1:11" x14ac:dyDescent="0.25">
      <c r="A25" s="1895"/>
      <c r="B25" s="134" t="s">
        <v>197</v>
      </c>
      <c r="C25" s="1897">
        <v>42856</v>
      </c>
      <c r="D25" s="1897">
        <v>42887</v>
      </c>
      <c r="E25" s="1698"/>
      <c r="F25" s="1791"/>
      <c r="G25" s="1556"/>
      <c r="H25" s="1701"/>
      <c r="I25" s="1701"/>
      <c r="J25" s="1701"/>
      <c r="K25" s="1785"/>
    </row>
    <row r="26" spans="1:11" ht="24" x14ac:dyDescent="0.25">
      <c r="A26" s="1895"/>
      <c r="B26" s="134" t="s">
        <v>223</v>
      </c>
      <c r="C26" s="1897"/>
      <c r="D26" s="1897"/>
      <c r="E26" s="1698"/>
      <c r="F26" s="1791"/>
      <c r="G26" s="1556"/>
      <c r="H26" s="1701"/>
      <c r="I26" s="1701"/>
      <c r="J26" s="1701"/>
      <c r="K26" s="1785"/>
    </row>
    <row r="27" spans="1:11" x14ac:dyDescent="0.25">
      <c r="A27" s="1895"/>
      <c r="B27" s="134" t="s">
        <v>198</v>
      </c>
      <c r="C27" s="1897">
        <v>42940</v>
      </c>
      <c r="D27" s="1897">
        <v>43039</v>
      </c>
      <c r="E27" s="1698" t="s">
        <v>199</v>
      </c>
      <c r="F27" s="1791"/>
      <c r="G27" s="1556"/>
      <c r="H27" s="1701"/>
      <c r="I27" s="1701"/>
      <c r="J27" s="1701"/>
      <c r="K27" s="1785"/>
    </row>
    <row r="28" spans="1:11" x14ac:dyDescent="0.25">
      <c r="A28" s="1895"/>
      <c r="B28" s="134" t="s">
        <v>200</v>
      </c>
      <c r="C28" s="1897"/>
      <c r="D28" s="1897"/>
      <c r="E28" s="1698"/>
      <c r="F28" s="1791"/>
      <c r="G28" s="1556"/>
      <c r="H28" s="1701"/>
      <c r="I28" s="1701"/>
      <c r="J28" s="1701"/>
      <c r="K28" s="1785"/>
    </row>
    <row r="29" spans="1:11" x14ac:dyDescent="0.25">
      <c r="A29" s="1895"/>
      <c r="B29" s="134" t="s">
        <v>201</v>
      </c>
      <c r="C29" s="1897"/>
      <c r="D29" s="1897"/>
      <c r="E29" s="1698"/>
      <c r="F29" s="1791"/>
      <c r="G29" s="1556"/>
      <c r="H29" s="1701"/>
      <c r="I29" s="1701"/>
      <c r="J29" s="1701"/>
      <c r="K29" s="1785"/>
    </row>
    <row r="30" spans="1:11" x14ac:dyDescent="0.25">
      <c r="A30" s="1895"/>
      <c r="B30" s="134" t="s">
        <v>202</v>
      </c>
      <c r="C30" s="1897"/>
      <c r="D30" s="1897"/>
      <c r="E30" s="1698"/>
      <c r="F30" s="1791"/>
      <c r="G30" s="1556"/>
      <c r="H30" s="1701"/>
      <c r="I30" s="1701"/>
      <c r="J30" s="1701"/>
      <c r="K30" s="1785"/>
    </row>
    <row r="31" spans="1:11" x14ac:dyDescent="0.25">
      <c r="A31" s="1895"/>
      <c r="B31" s="134" t="s">
        <v>203</v>
      </c>
      <c r="C31" s="1897"/>
      <c r="D31" s="1897"/>
      <c r="E31" s="1698"/>
      <c r="F31" s="1791"/>
      <c r="G31" s="1556"/>
      <c r="H31" s="1701"/>
      <c r="I31" s="1701"/>
      <c r="J31" s="1701"/>
      <c r="K31" s="1785"/>
    </row>
    <row r="32" spans="1:11" x14ac:dyDescent="0.25">
      <c r="A32" s="1895"/>
      <c r="B32" s="134" t="s">
        <v>204</v>
      </c>
      <c r="C32" s="144">
        <v>43040</v>
      </c>
      <c r="D32" s="144">
        <v>43049</v>
      </c>
      <c r="E32" s="1698" t="s">
        <v>205</v>
      </c>
      <c r="F32" s="1791"/>
      <c r="G32" s="1556"/>
      <c r="H32" s="1701"/>
      <c r="I32" s="1701"/>
      <c r="J32" s="1701"/>
      <c r="K32" s="1785"/>
    </row>
    <row r="33" spans="1:12" ht="24" x14ac:dyDescent="0.25">
      <c r="A33" s="1895"/>
      <c r="B33" s="134" t="s">
        <v>206</v>
      </c>
      <c r="C33" s="144">
        <v>43052</v>
      </c>
      <c r="D33" s="144">
        <v>43085</v>
      </c>
      <c r="E33" s="1698"/>
      <c r="F33" s="1791"/>
      <c r="G33" s="1556"/>
      <c r="H33" s="1701"/>
      <c r="I33" s="1701"/>
      <c r="J33" s="1701"/>
      <c r="K33" s="1785"/>
    </row>
    <row r="34" spans="1:12" x14ac:dyDescent="0.25">
      <c r="A34" s="1895" t="s">
        <v>207</v>
      </c>
      <c r="B34" s="134" t="s">
        <v>208</v>
      </c>
      <c r="C34" s="144">
        <v>42758</v>
      </c>
      <c r="D34" s="144">
        <v>42766</v>
      </c>
      <c r="E34" s="1698" t="s">
        <v>209</v>
      </c>
      <c r="F34" s="159" t="s">
        <v>174</v>
      </c>
      <c r="G34" s="124" t="s">
        <v>174</v>
      </c>
      <c r="H34" s="124" t="s">
        <v>174</v>
      </c>
      <c r="I34" s="124" t="s">
        <v>174</v>
      </c>
      <c r="J34" s="124" t="s">
        <v>174</v>
      </c>
      <c r="K34" s="136" t="s">
        <v>174</v>
      </c>
    </row>
    <row r="35" spans="1:12" ht="24" x14ac:dyDescent="0.25">
      <c r="A35" s="1895"/>
      <c r="B35" s="134" t="s">
        <v>210</v>
      </c>
      <c r="C35" s="144">
        <v>42772</v>
      </c>
      <c r="D35" s="144">
        <v>42887</v>
      </c>
      <c r="E35" s="1698"/>
      <c r="F35" s="159" t="s">
        <v>174</v>
      </c>
      <c r="G35" s="124" t="s">
        <v>174</v>
      </c>
      <c r="H35" s="124" t="s">
        <v>174</v>
      </c>
      <c r="I35" s="124" t="s">
        <v>174</v>
      </c>
      <c r="J35" s="124" t="s">
        <v>174</v>
      </c>
      <c r="K35" s="136" t="s">
        <v>174</v>
      </c>
    </row>
    <row r="36" spans="1:12" x14ac:dyDescent="0.25">
      <c r="A36" s="1895" t="s">
        <v>211</v>
      </c>
      <c r="B36" s="134" t="s">
        <v>212</v>
      </c>
      <c r="C36" s="144">
        <v>42751</v>
      </c>
      <c r="D36" s="144">
        <v>42794</v>
      </c>
      <c r="E36" s="158" t="s">
        <v>213</v>
      </c>
      <c r="F36" s="159" t="s">
        <v>174</v>
      </c>
      <c r="G36" s="124" t="s">
        <v>174</v>
      </c>
      <c r="H36" s="124" t="s">
        <v>174</v>
      </c>
      <c r="I36" s="124" t="s">
        <v>174</v>
      </c>
      <c r="J36" s="124" t="s">
        <v>174</v>
      </c>
      <c r="K36" s="136" t="s">
        <v>174</v>
      </c>
    </row>
    <row r="37" spans="1:12" x14ac:dyDescent="0.25">
      <c r="A37" s="1895"/>
      <c r="B37" s="134" t="s">
        <v>214</v>
      </c>
      <c r="C37" s="144">
        <v>42795</v>
      </c>
      <c r="D37" s="144">
        <v>42807</v>
      </c>
      <c r="E37" s="158" t="s">
        <v>215</v>
      </c>
      <c r="F37" s="160"/>
      <c r="G37" s="124"/>
      <c r="H37" s="38"/>
      <c r="I37" s="67"/>
      <c r="J37" s="68"/>
      <c r="K37" s="69">
        <f t="shared" ref="K37" si="0">+J37*I37</f>
        <v>0</v>
      </c>
    </row>
    <row r="38" spans="1:12" ht="36" x14ac:dyDescent="0.25">
      <c r="A38" s="1895"/>
      <c r="B38" s="134" t="s">
        <v>216</v>
      </c>
      <c r="C38" s="144">
        <v>42856</v>
      </c>
      <c r="D38" s="144">
        <v>43009</v>
      </c>
      <c r="E38" s="158" t="s">
        <v>217</v>
      </c>
      <c r="F38" s="1619" t="s">
        <v>224</v>
      </c>
      <c r="G38" s="1592" t="s">
        <v>21</v>
      </c>
      <c r="H38" s="1589" t="s">
        <v>174</v>
      </c>
      <c r="I38" s="1589" t="s">
        <v>174</v>
      </c>
      <c r="J38" s="1591">
        <v>250000000</v>
      </c>
      <c r="K38" s="1785">
        <v>250000000</v>
      </c>
    </row>
    <row r="39" spans="1:12" ht="24.75" thickBot="1" x14ac:dyDescent="0.3">
      <c r="A39" s="1896"/>
      <c r="B39" s="135" t="s">
        <v>218</v>
      </c>
      <c r="C39" s="145">
        <v>43010</v>
      </c>
      <c r="D39" s="145">
        <v>43069</v>
      </c>
      <c r="E39" s="157" t="s">
        <v>219</v>
      </c>
      <c r="F39" s="1741"/>
      <c r="G39" s="1742"/>
      <c r="H39" s="1743"/>
      <c r="I39" s="1743"/>
      <c r="J39" s="1744"/>
      <c r="K39" s="1786"/>
    </row>
    <row r="40" spans="1:12" s="100" customFormat="1" ht="15.75" thickBot="1" x14ac:dyDescent="0.3">
      <c r="A40" s="1884" t="s">
        <v>228</v>
      </c>
      <c r="B40" s="1885"/>
      <c r="C40" s="1885"/>
      <c r="D40" s="1885"/>
      <c r="E40" s="1886"/>
      <c r="F40" s="1887"/>
      <c r="G40" s="1888"/>
      <c r="H40" s="1888"/>
      <c r="I40" s="1888"/>
      <c r="J40" s="1888"/>
      <c r="K40" s="1889"/>
    </row>
    <row r="41" spans="1:12" ht="60.75" thickBot="1" x14ac:dyDescent="0.3">
      <c r="A41" s="161" t="s">
        <v>220</v>
      </c>
      <c r="B41" s="162" t="s">
        <v>221</v>
      </c>
      <c r="C41" s="163">
        <v>42751</v>
      </c>
      <c r="D41" s="163">
        <v>43085</v>
      </c>
      <c r="E41" s="164"/>
      <c r="F41" s="165" t="s">
        <v>174</v>
      </c>
      <c r="G41" s="166" t="s">
        <v>174</v>
      </c>
      <c r="H41" s="148" t="s">
        <v>174</v>
      </c>
      <c r="I41" s="148" t="s">
        <v>174</v>
      </c>
      <c r="J41" s="148" t="s">
        <v>174</v>
      </c>
      <c r="K41" s="167" t="s">
        <v>174</v>
      </c>
    </row>
    <row r="42" spans="1:12" ht="15.75" thickBot="1" x14ac:dyDescent="0.3">
      <c r="A42" s="1884" t="s">
        <v>494</v>
      </c>
      <c r="B42" s="1885"/>
      <c r="C42" s="1885"/>
      <c r="D42" s="1885"/>
      <c r="E42" s="1886"/>
      <c r="F42" s="1887"/>
      <c r="G42" s="1888"/>
      <c r="H42" s="1888"/>
      <c r="I42" s="1888"/>
      <c r="J42" s="1888"/>
      <c r="K42" s="1889"/>
    </row>
    <row r="43" spans="1:12" ht="26.25" thickBot="1" x14ac:dyDescent="0.3">
      <c r="A43" s="161" t="s">
        <v>495</v>
      </c>
      <c r="B43" s="162" t="s">
        <v>496</v>
      </c>
      <c r="C43" s="163">
        <v>42751</v>
      </c>
      <c r="D43" s="163">
        <v>43085</v>
      </c>
      <c r="E43" s="164"/>
      <c r="F43" s="165" t="s">
        <v>497</v>
      </c>
      <c r="G43" s="166" t="s">
        <v>21</v>
      </c>
      <c r="H43" s="291" t="s">
        <v>174</v>
      </c>
      <c r="I43" s="291">
        <v>1</v>
      </c>
      <c r="J43" s="367">
        <v>27500000</v>
      </c>
      <c r="K43" s="368">
        <f>+J43*I43</f>
        <v>27500000</v>
      </c>
      <c r="L43">
        <v>11</v>
      </c>
    </row>
    <row r="44" spans="1:12" x14ac:dyDescent="0.25">
      <c r="L44">
        <f>+L43*2.5</f>
        <v>27.5</v>
      </c>
    </row>
  </sheetData>
  <mergeCells count="67">
    <mergeCell ref="A42:E42"/>
    <mergeCell ref="F42:K42"/>
    <mergeCell ref="B3:F3"/>
    <mergeCell ref="A5:E5"/>
    <mergeCell ref="F5:K5"/>
    <mergeCell ref="A6:A7"/>
    <mergeCell ref="B6:B7"/>
    <mergeCell ref="C6:D6"/>
    <mergeCell ref="E6:E7"/>
    <mergeCell ref="F6:F7"/>
    <mergeCell ref="G6:G7"/>
    <mergeCell ref="H6:H7"/>
    <mergeCell ref="I6:I7"/>
    <mergeCell ref="J6:J7"/>
    <mergeCell ref="K6:K7"/>
    <mergeCell ref="J9:J10"/>
    <mergeCell ref="A15:A17"/>
    <mergeCell ref="A19:A20"/>
    <mergeCell ref="A9:A10"/>
    <mergeCell ref="F9:F10"/>
    <mergeCell ref="G9:G10"/>
    <mergeCell ref="A11:A13"/>
    <mergeCell ref="F11:F12"/>
    <mergeCell ref="G11:G12"/>
    <mergeCell ref="E21:E22"/>
    <mergeCell ref="F21:F22"/>
    <mergeCell ref="G21:G22"/>
    <mergeCell ref="H21:H22"/>
    <mergeCell ref="K9:K10"/>
    <mergeCell ref="K11:K12"/>
    <mergeCell ref="H9:H10"/>
    <mergeCell ref="I9:I10"/>
    <mergeCell ref="J11:J12"/>
    <mergeCell ref="H11:H12"/>
    <mergeCell ref="I11:I12"/>
    <mergeCell ref="E32:E33"/>
    <mergeCell ref="A34:A35"/>
    <mergeCell ref="E34:E35"/>
    <mergeCell ref="K21:K22"/>
    <mergeCell ref="A23:A33"/>
    <mergeCell ref="F23:F33"/>
    <mergeCell ref="H23:H33"/>
    <mergeCell ref="I23:I33"/>
    <mergeCell ref="J23:J33"/>
    <mergeCell ref="K23:K33"/>
    <mergeCell ref="E24:E26"/>
    <mergeCell ref="C25:C26"/>
    <mergeCell ref="D25:D26"/>
    <mergeCell ref="I21:I22"/>
    <mergeCell ref="J21:J22"/>
    <mergeCell ref="A21:A22"/>
    <mergeCell ref="A40:E40"/>
    <mergeCell ref="F40:K40"/>
    <mergeCell ref="K38:K39"/>
    <mergeCell ref="A8:E8"/>
    <mergeCell ref="G23:G33"/>
    <mergeCell ref="A18:E18"/>
    <mergeCell ref="F18:K18"/>
    <mergeCell ref="A36:A39"/>
    <mergeCell ref="F38:F39"/>
    <mergeCell ref="G38:G39"/>
    <mergeCell ref="H38:H39"/>
    <mergeCell ref="I38:I39"/>
    <mergeCell ref="J38:J39"/>
    <mergeCell ref="C27:C31"/>
    <mergeCell ref="D27:D31"/>
    <mergeCell ref="E27:E31"/>
  </mergeCells>
  <dataValidations disablePrompts="1" count="1">
    <dataValidation type="list" showInputMessage="1" showErrorMessage="1" sqref="G11 G14 G8:G9 G21 G37:G38" xr:uid="{00000000-0002-0000-0700-000000000000}">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
  <sheetViews>
    <sheetView topLeftCell="A6" zoomScale="85" zoomScaleNormal="85" workbookViewId="0">
      <pane xSplit="1" ySplit="2" topLeftCell="B8" activePane="bottomRight" state="frozen"/>
      <selection activeCell="A6" sqref="A6"/>
      <selection pane="topRight" activeCell="B6" sqref="B6"/>
      <selection pane="bottomLeft" activeCell="A8" sqref="A8"/>
      <selection pane="bottomRight" activeCell="F11" sqref="F11"/>
    </sheetView>
  </sheetViews>
  <sheetFormatPr baseColWidth="10" defaultColWidth="10.85546875" defaultRowHeight="15" x14ac:dyDescent="0.25"/>
  <cols>
    <col min="1" max="1" width="44.42578125" style="106" customWidth="1"/>
    <col min="2" max="2" width="35.28515625" style="106" customWidth="1"/>
    <col min="3" max="4" width="9.42578125" style="110" customWidth="1"/>
    <col min="5" max="5" width="19.28515625" style="107" customWidth="1"/>
    <col min="6" max="6" width="33.42578125" style="106" customWidth="1"/>
    <col min="7" max="7" width="23.7109375" style="105" customWidth="1"/>
    <col min="8" max="8" width="13.42578125" style="108" customWidth="1"/>
    <col min="9" max="9" width="10.42578125" style="109" bestFit="1" customWidth="1"/>
    <col min="10" max="10" width="13.28515625" style="105" bestFit="1" customWidth="1"/>
    <col min="11" max="11" width="14.140625" style="105" bestFit="1" customWidth="1"/>
    <col min="12" max="16384" width="10.85546875" style="106"/>
  </cols>
  <sheetData>
    <row r="1" spans="1:11" s="103" customFormat="1" ht="21.75" thickBot="1" x14ac:dyDescent="0.4">
      <c r="A1" s="112" t="s">
        <v>0</v>
      </c>
      <c r="B1" s="113">
        <v>49976908</v>
      </c>
      <c r="C1" s="101"/>
      <c r="D1" s="101" t="s">
        <v>1</v>
      </c>
      <c r="E1" s="101"/>
      <c r="F1" s="101"/>
      <c r="G1" s="101"/>
      <c r="H1" s="101"/>
      <c r="I1" s="101"/>
      <c r="J1" s="102"/>
      <c r="K1" s="102"/>
    </row>
    <row r="2" spans="1:11" ht="15.75" customHeight="1" thickBot="1" x14ac:dyDescent="0.3">
      <c r="A2" s="104"/>
      <c r="B2" s="104"/>
      <c r="C2" s="104"/>
      <c r="D2" s="104"/>
      <c r="E2" s="104"/>
      <c r="F2" s="104"/>
      <c r="G2" s="104"/>
      <c r="H2" s="104"/>
      <c r="I2" s="104"/>
    </row>
    <row r="3" spans="1:11" ht="45.95" customHeight="1" thickBot="1" x14ac:dyDescent="0.3">
      <c r="A3" s="111" t="s">
        <v>2</v>
      </c>
      <c r="B3" s="1799" t="s">
        <v>1784</v>
      </c>
      <c r="C3" s="1800"/>
      <c r="D3" s="1800"/>
      <c r="E3" s="1800"/>
      <c r="F3" s="1801"/>
      <c r="G3" s="104"/>
      <c r="H3" s="104"/>
      <c r="I3" s="104"/>
    </row>
    <row r="4" spans="1:11" ht="15.75" customHeight="1" thickBot="1" x14ac:dyDescent="0.3">
      <c r="A4" s="104"/>
      <c r="B4" s="104"/>
      <c r="C4" s="104"/>
      <c r="D4" s="104"/>
      <c r="E4" s="104"/>
      <c r="F4" s="104"/>
      <c r="G4" s="104"/>
      <c r="H4" s="104"/>
      <c r="I4" s="104"/>
    </row>
    <row r="5" spans="1:11" ht="15.75" customHeight="1" thickBot="1" x14ac:dyDescent="0.3">
      <c r="A5" s="1926" t="s">
        <v>4</v>
      </c>
      <c r="B5" s="1927"/>
      <c r="C5" s="1927"/>
      <c r="D5" s="1927"/>
      <c r="E5" s="1927"/>
      <c r="F5" s="1906" t="s">
        <v>5</v>
      </c>
      <c r="G5" s="1907"/>
      <c r="H5" s="1907"/>
      <c r="I5" s="1907"/>
      <c r="J5" s="1907"/>
      <c r="K5" s="1908"/>
    </row>
    <row r="6" spans="1:11" ht="24" customHeight="1" x14ac:dyDescent="0.25">
      <c r="A6" s="1909" t="s">
        <v>6</v>
      </c>
      <c r="B6" s="1911" t="s">
        <v>4</v>
      </c>
      <c r="C6" s="1911" t="s">
        <v>7</v>
      </c>
      <c r="D6" s="1911"/>
      <c r="E6" s="1930" t="s">
        <v>8</v>
      </c>
      <c r="F6" s="1853" t="s">
        <v>9</v>
      </c>
      <c r="G6" s="1855" t="s">
        <v>10</v>
      </c>
      <c r="H6" s="1855" t="s">
        <v>11</v>
      </c>
      <c r="I6" s="1855" t="s">
        <v>12</v>
      </c>
      <c r="J6" s="1855" t="s">
        <v>13</v>
      </c>
      <c r="K6" s="1883" t="s">
        <v>14</v>
      </c>
    </row>
    <row r="7" spans="1:11" ht="32.25" customHeight="1" thickBot="1" x14ac:dyDescent="0.3">
      <c r="A7" s="1928"/>
      <c r="B7" s="1929"/>
      <c r="C7" s="589" t="s">
        <v>15</v>
      </c>
      <c r="D7" s="589" t="s">
        <v>16</v>
      </c>
      <c r="E7" s="1931"/>
      <c r="F7" s="1932"/>
      <c r="G7" s="1921"/>
      <c r="H7" s="1921"/>
      <c r="I7" s="1921"/>
      <c r="J7" s="1921"/>
      <c r="K7" s="1922"/>
    </row>
    <row r="8" spans="1:11" ht="90" x14ac:dyDescent="0.25">
      <c r="A8" s="1923" t="s">
        <v>1785</v>
      </c>
      <c r="B8" s="374" t="s">
        <v>1786</v>
      </c>
      <c r="C8" s="794">
        <v>42745</v>
      </c>
      <c r="D8" s="795">
        <v>43084</v>
      </c>
      <c r="E8" s="796" t="s">
        <v>1787</v>
      </c>
      <c r="F8" s="395" t="s">
        <v>1788</v>
      </c>
      <c r="G8" s="81" t="s">
        <v>21</v>
      </c>
      <c r="H8" s="81" t="s">
        <v>22</v>
      </c>
      <c r="I8" s="82">
        <v>1</v>
      </c>
      <c r="J8" s="379">
        <v>33226908</v>
      </c>
      <c r="K8" s="793">
        <f>+J8*I8</f>
        <v>33226908</v>
      </c>
    </row>
    <row r="9" spans="1:11" ht="115.5" x14ac:dyDescent="0.25">
      <c r="A9" s="1924"/>
      <c r="B9" s="90" t="s">
        <v>1789</v>
      </c>
      <c r="C9" s="86">
        <v>42745</v>
      </c>
      <c r="D9" s="87">
        <v>43084</v>
      </c>
      <c r="E9" s="588" t="s">
        <v>1790</v>
      </c>
      <c r="F9" s="889" t="s">
        <v>1791</v>
      </c>
      <c r="G9" s="890" t="s">
        <v>21</v>
      </c>
      <c r="H9" s="90" t="s">
        <v>22</v>
      </c>
      <c r="I9" s="91">
        <v>1</v>
      </c>
      <c r="J9" s="386">
        <v>16750000</v>
      </c>
      <c r="K9" s="785">
        <f>+J9*I9</f>
        <v>16750000</v>
      </c>
    </row>
    <row r="10" spans="1:11" ht="90" x14ac:dyDescent="0.25">
      <c r="A10" s="1924"/>
      <c r="B10" s="90" t="s">
        <v>1792</v>
      </c>
      <c r="C10" s="86">
        <v>42745</v>
      </c>
      <c r="D10" s="87">
        <v>43084</v>
      </c>
      <c r="E10" s="394" t="s">
        <v>1793</v>
      </c>
      <c r="F10" s="891" t="s">
        <v>1788</v>
      </c>
      <c r="G10" s="892" t="s">
        <v>21</v>
      </c>
      <c r="H10" s="90"/>
      <c r="I10" s="91"/>
      <c r="J10" s="386"/>
      <c r="K10" s="785">
        <f t="shared" ref="K10:K11" si="0">+J10*I10</f>
        <v>0</v>
      </c>
    </row>
    <row r="11" spans="1:11" ht="116.25" thickBot="1" x14ac:dyDescent="0.3">
      <c r="A11" s="1925"/>
      <c r="B11" s="787" t="s">
        <v>1794</v>
      </c>
      <c r="C11" s="791">
        <v>42745</v>
      </c>
      <c r="D11" s="792">
        <v>43084</v>
      </c>
      <c r="E11" s="797" t="s">
        <v>1795</v>
      </c>
      <c r="F11" s="786" t="s">
        <v>1791</v>
      </c>
      <c r="G11" s="787" t="s">
        <v>21</v>
      </c>
      <c r="H11" s="787"/>
      <c r="I11" s="788"/>
      <c r="J11" s="789"/>
      <c r="K11" s="790">
        <f t="shared" si="0"/>
        <v>0</v>
      </c>
    </row>
  </sheetData>
  <mergeCells count="14">
    <mergeCell ref="I6:I7"/>
    <mergeCell ref="J6:J7"/>
    <mergeCell ref="K6:K7"/>
    <mergeCell ref="A8:A11"/>
    <mergeCell ref="B3:F3"/>
    <mergeCell ref="A5:E5"/>
    <mergeCell ref="F5:K5"/>
    <mergeCell ref="A6:A7"/>
    <mergeCell ref="B6:B7"/>
    <mergeCell ref="C6:D6"/>
    <mergeCell ref="E6:E7"/>
    <mergeCell ref="F6:F7"/>
    <mergeCell ref="G6:G7"/>
    <mergeCell ref="H6:H7"/>
  </mergeCells>
  <dataValidations count="1">
    <dataValidation type="list" showInputMessage="1" showErrorMessage="1" sqref="G8:G11" xr:uid="{00000000-0002-0000-0800-000000000000}">
      <formula1>#REF!</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Consolidado mes</vt:lpstr>
      <vt:lpstr>Febrero</vt:lpstr>
      <vt:lpstr>Hoja1</vt:lpstr>
      <vt:lpstr>s</vt:lpstr>
      <vt:lpstr>a</vt:lpstr>
      <vt:lpstr>Bachillerato</vt:lpstr>
      <vt:lpstr>Consolidado completo (2)</vt:lpstr>
      <vt:lpstr>SecGen</vt:lpstr>
      <vt:lpstr>Control Interno</vt:lpstr>
      <vt:lpstr>Planeación</vt:lpstr>
      <vt:lpstr>Tecnología</vt:lpstr>
      <vt:lpstr>Planta Física</vt:lpstr>
      <vt:lpstr>Talento Humano</vt:lpstr>
      <vt:lpstr>Viceacadémica</vt:lpstr>
      <vt:lpstr>Invest</vt:lpstr>
      <vt:lpstr>Extensión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cp:lastPrinted>2017-02-09T16:50:47Z</cp:lastPrinted>
  <dcterms:created xsi:type="dcterms:W3CDTF">2016-12-28T15:29:54Z</dcterms:created>
  <dcterms:modified xsi:type="dcterms:W3CDTF">2020-11-23T16:57:31Z</dcterms:modified>
</cp:coreProperties>
</file>